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externalLinks/_rels/externalLink1.xml.rels" ContentType="application/vnd.openxmlformats-package.relationships+xml"/>
  <Override PartName="/xl/externalLinks/externalLink1.xml" ContentType="application/vnd.openxmlformats-officedocument.spreadsheetml.externalLink+xml"/>
  <Override PartName="/xl/comments44.xml" ContentType="application/vnd.openxmlformats-officedocument.spreadsheetml.comments+xml"/>
  <Override PartName="/xl/sharedStrings.xml" ContentType="application/vnd.openxmlformats-officedocument.spreadsheetml.sharedStrings+xml"/>
  <Override PartName="/xl/worksheets/_rels/sheet44.xml.rels" ContentType="application/vnd.openxmlformats-package.relationships+xml"/>
  <Override PartName="/xl/worksheets/_rels/sheet50.xml.rels" ContentType="application/vnd.openxmlformats-package.relationships+xml"/>
  <Override PartName="/xl/worksheets/_rels/sheet47.xml.rels" ContentType="application/vnd.openxmlformats-package.relationships+xml"/>
  <Override PartName="/xl/worksheets/_rels/sheet1.xml.rels" ContentType="application/vnd.openxmlformats-package.relationships+xml"/>
  <Override PartName="/xl/worksheets/_rels/sheet43.xml.rels" ContentType="application/vnd.openxmlformats-package.relationships+xml"/>
  <Override PartName="/xl/worksheets/_rels/sheet2.xml.rels" ContentType="application/vnd.openxmlformats-package.relationships+xml"/>
  <Override PartName="/xl/worksheets/_rels/sheet46.xml.rels" ContentType="application/vnd.openxmlformats-package.relationships+xml"/>
  <Override PartName="/xl/worksheets/_rels/sheet52.xml.rels" ContentType="application/vnd.openxmlformats-package.relationships+xml"/>
  <Override PartName="/xl/worksheets/_rels/sheet36.xml.rels" ContentType="application/vnd.openxmlformats-package.relationships+xml"/>
  <Override PartName="/xl/worksheets/_rels/sheet5.xml.rels" ContentType="application/vnd.openxmlformats-package.relationships+xml"/>
  <Override PartName="/xl/worksheets/sheet24.xml" ContentType="application/vnd.openxmlformats-officedocument.spreadsheetml.worksheet+xml"/>
  <Override PartName="/xl/worksheets/sheet14.xml" ContentType="application/vnd.openxmlformats-officedocument.spreadsheetml.worksheet+xml"/>
  <Override PartName="/xl/worksheets/sheet25.xml" ContentType="application/vnd.openxmlformats-officedocument.spreadsheetml.worksheet+xml"/>
  <Override PartName="/xl/worksheets/sheet15.xml" ContentType="application/vnd.openxmlformats-officedocument.spreadsheetml.worksheet+xml"/>
  <Override PartName="/xl/worksheets/sheet26.xml" ContentType="application/vnd.openxmlformats-officedocument.spreadsheetml.worksheet+xml"/>
  <Override PartName="/xl/worksheets/sheet16.xml" ContentType="application/vnd.openxmlformats-officedocument.spreadsheetml.worksheet+xml"/>
  <Override PartName="/xl/worksheets/sheet5.xml" ContentType="application/vnd.openxmlformats-officedocument.spreadsheetml.worksheet+xml"/>
  <Override PartName="/xl/worksheets/sheet28.xml" ContentType="application/vnd.openxmlformats-officedocument.spreadsheetml.worksheet+xml"/>
  <Override PartName="/xl/worksheets/sheet6.xml" ContentType="application/vnd.openxmlformats-officedocument.spreadsheetml.worksheet+xml"/>
  <Override PartName="/xl/worksheets/sheet29.xml" ContentType="application/vnd.openxmlformats-officedocument.spreadsheetml.worksheet+xml"/>
  <Override PartName="/xl/worksheets/sheet7.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8.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39.xml" ContentType="application/vnd.openxmlformats-officedocument.spreadsheetml.worksheet+xml"/>
  <Override PartName="/xl/worksheets/sheet27.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7.xml" ContentType="application/vnd.openxmlformats-officedocument.spreadsheetml.worksheet+xml"/>
  <Override PartName="/xl/worksheets/sheet44.xml" ContentType="application/vnd.openxmlformats-officedocument.spreadsheetml.worksheet+xml"/>
  <Override PartName="/xl/worksheets/sheet35.xml" ContentType="application/vnd.openxmlformats-officedocument.spreadsheetml.worksheet+xml"/>
  <Override PartName="/xl/worksheets/sheet17.xml" ContentType="application/vnd.openxmlformats-officedocument.spreadsheetml.worksheet+xml"/>
  <Override PartName="/xl/worksheets/sheet50.xml" ContentType="application/vnd.openxmlformats-officedocument.spreadsheetml.worksheet+xml"/>
  <Override PartName="/xl/worksheets/sheet36.xml" ContentType="application/vnd.openxmlformats-officedocument.spreadsheetml.worksheet+xml"/>
  <Override PartName="/xl/worksheets/sheet1.xml" ContentType="application/vnd.openxmlformats-officedocument.spreadsheetml.worksheet+xml"/>
  <Override PartName="/xl/worksheets/sheet48.xml" ContentType="application/vnd.openxmlformats-officedocument.spreadsheetml.worksheet+xml"/>
  <Override PartName="/xl/worksheets/sheet45.xml" ContentType="application/vnd.openxmlformats-officedocument.spreadsheetml.worksheet+xml"/>
  <Override PartName="/xl/worksheets/sheet18.xml" ContentType="application/vnd.openxmlformats-officedocument.spreadsheetml.worksheet+xml"/>
  <Override PartName="/xl/worksheets/sheet51.xml" ContentType="application/vnd.openxmlformats-officedocument.spreadsheetml.worksheet+xml"/>
  <Override PartName="/xl/worksheets/sheet37.xml" ContentType="application/vnd.openxmlformats-officedocument.spreadsheetml.worksheet+xml"/>
  <Override PartName="/xl/worksheets/sheet2.xml" ContentType="application/vnd.openxmlformats-officedocument.spreadsheetml.worksheet+xml"/>
  <Override PartName="/xl/worksheets/sheet49.xml" ContentType="application/vnd.openxmlformats-officedocument.spreadsheetml.worksheet+xml"/>
  <Override PartName="/xl/worksheets/sheet46.xml" ContentType="application/vnd.openxmlformats-officedocument.spreadsheetml.worksheet+xml"/>
  <Override PartName="/xl/worksheets/sheet19.xml" ContentType="application/vnd.openxmlformats-officedocument.spreadsheetml.worksheet+xml"/>
  <Override PartName="/xl/worksheets/sheet52.xml" ContentType="application/vnd.openxmlformats-officedocument.spreadsheetml.worksheet+xml"/>
  <Override PartName="/xl/theme/theme1.xml" ContentType="application/vnd.openxmlformats-officedocument.theme+xml"/>
  <Override PartName="/xl/drawings/_rels/drawing6.xml.rels" ContentType="application/vnd.openxmlformats-package.relationships+xml"/>
  <Override PartName="/xl/drawings/_rels/drawing3.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vmlDrawing1.vml" ContentType="application/vnd.openxmlformats-officedocument.vmlDrawing"/>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media/image1.png" ContentType="image/png"/>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1"/>
  </bookViews>
  <sheets>
    <sheet name="Index" sheetId="1" state="visible" r:id="rId4"/>
    <sheet name="Input" sheetId="2" state="hidden" r:id="rId5"/>
    <sheet name="Country-level output" sheetId="3" state="hidden" r:id="rId6"/>
    <sheet name="Project-level output" sheetId="4" state="hidden" r:id="rId7"/>
    <sheet name="Global potential output" sheetId="5" state="hidden" r:id="rId8"/>
    <sheet name="Assumptions &gt;&gt;&gt;" sheetId="6" state="visible" r:id="rId9"/>
    <sheet name="Model assumptions" sheetId="7" state="visible" r:id="rId10"/>
    <sheet name="Cost inputs&gt;&gt;" sheetId="8" state="visible" r:id="rId11"/>
    <sheet name="Project size" sheetId="9" state="visible" r:id="rId12"/>
    <sheet name="Feasibility analysis" sheetId="10" state="visible" r:id="rId13"/>
    <sheet name="Conservation planning and admin" sheetId="11" state="visible" r:id="rId14"/>
    <sheet name="Data collection and field costs" sheetId="12" state="visible" r:id="rId15"/>
    <sheet name="Community representation" sheetId="13" state="visible" r:id="rId16"/>
    <sheet name="Blue carbon project planning" sheetId="14" state="visible" r:id="rId17"/>
    <sheet name="Establishing carbon rights" sheetId="15" state="visible" r:id="rId18"/>
    <sheet name="Financing cost" sheetId="16" state="visible" r:id="rId19"/>
    <sheet name="Validation" sheetId="17" state="visible" r:id="rId20"/>
    <sheet name="Implementation labor" sheetId="18" state="visible" r:id="rId21"/>
    <sheet name="Monitoring" sheetId="19" state="visible" r:id="rId22"/>
    <sheet name="Maintenance" sheetId="20" state="visible" r:id="rId23"/>
    <sheet name="Community benefit sharing fund" sheetId="21" state="visible" r:id="rId24"/>
    <sheet name="Baseline reassessment" sheetId="22" state="visible" r:id="rId25"/>
    <sheet name="MRV" sheetId="23" state="visible" r:id="rId26"/>
    <sheet name="Long-term project operating" sheetId="24" state="visible" r:id="rId27"/>
    <sheet name="Carbon standard fees" sheetId="25" state="visible" r:id="rId28"/>
    <sheet name="Community cash flow" sheetId="26" state="visible" r:id="rId29"/>
    <sheet name="Carbon inputs&gt;&gt;" sheetId="27" state="visible" r:id="rId30"/>
    <sheet name="Ecosystem extent" sheetId="28" state="visible" r:id="rId31"/>
    <sheet name="Ecosystem loss" sheetId="29" state="visible" r:id="rId32"/>
    <sheet name="Restorable land" sheetId="30" state="visible" r:id="rId33"/>
    <sheet name="Sequestration rate" sheetId="31" state="visible" r:id="rId34"/>
    <sheet name="Emission factors" sheetId="32" state="visible" r:id="rId35"/>
    <sheet name="Base inputs &gt;&gt;&gt;" sheetId="33" state="visible" r:id="rId36"/>
    <sheet name="Base_size_table" sheetId="34" state="visible" r:id="rId37"/>
    <sheet name="Base_increase" sheetId="35" state="visible" r:id="rId38"/>
    <sheet name="Projects" sheetId="36" state="visible" r:id="rId39"/>
    <sheet name="Countries" sheetId="37" state="visible" r:id="rId40"/>
    <sheet name="Ecosystem" sheetId="38" state="visible" r:id="rId41"/>
    <sheet name="Activity" sheetId="39" state="visible" r:id="rId42"/>
    <sheet name="Restoration_activity" sheetId="40" state="visible" r:id="rId43"/>
    <sheet name="Sources&gt;&gt;" sheetId="41" state="visible" r:id="rId44"/>
    <sheet name="Sources table" sheetId="42" state="visible" r:id="rId45"/>
    <sheet name="Sequestration rates" sheetId="43" state="visible" r:id="rId46"/>
    <sheet name="Emission factor sources -Old" sheetId="44" state="hidden" r:id="rId47"/>
    <sheet name="Emissions factor sources" sheetId="45" state="visible" r:id="rId48"/>
    <sheet name="MangroveEmissionsValues" sheetId="46" state="visible" r:id="rId49"/>
    <sheet name="Loss rates &amp; restorable land" sheetId="47" state="visible" r:id="rId50"/>
    <sheet name="Mangrove extent" sheetId="48" state="visible" r:id="rId51"/>
    <sheet name="Mangrove protected area" sheetId="49" state="visible" r:id="rId52"/>
    <sheet name="Seagrass extent" sheetId="50" state="visible" r:id="rId53"/>
    <sheet name="Salt marsh extent" sheetId="51" state="visible" r:id="rId54"/>
    <sheet name="Mangrove restorable land" sheetId="52" state="visible" r:id="rId55"/>
  </sheets>
  <externalReferences>
    <externalReference r:id="rId56"/>
  </externalReferences>
  <definedNames>
    <definedName function="false" hidden="true" localSheetId="0" name="_xlnm._FilterDatabase" vbProcedure="false">Index!$B$12:$E$58</definedName>
    <definedName function="false" hidden="true" localSheetId="1" name="_xlnm._FilterDatabase" vbProcedure="false">Input!$A$1:$G$541</definedName>
    <definedName function="false" hidden="true" localSheetId="51" name="_xlnm._FilterDatabase" vbProcedure="false">'Mangrove restorable land'!$B$4:$K$126</definedName>
    <definedName function="false" hidden="true" localSheetId="45" name="_xlnm._FilterDatabase" vbProcedure="false">MangroveEmissionsValues!$A$1:$I$1</definedName>
    <definedName function="false" hidden="true" localSheetId="35" name="_xlnm._FilterDatabase" vbProcedure="false">Projects!$B$1:$BA$9545</definedName>
    <definedName function="false" hidden="true" localSheetId="49" name="_xlnm._FilterDatabase" vbProcedure="false">'Seagrass extent'!$A$4:$J$257</definedName>
    <definedName function="false" hidden="false" name="BtfeIndexSheetTable" vbProcedure="false">#REF!</definedName>
    <definedName function="false" hidden="true" name="Google_Sheet_Link_1025301052_1684870868" vbProcedure="false">BtfeIndexSheetTable</definedName>
    <definedName function="false" hidden="true" name="Google_Sheet_Link_298220355_1684870868" vbProcedure="false">btfeheaderlastchanged</definedName>
    <definedName function="false" hidden="true" name="Google_Sheet_Link_849217489_1684870868" vbProcedure="false">btfeheaderworkbooktitle</definedName>
    <definedName function="false" hidden="false" localSheetId="0" name="BtfeHeaderLastChanged" vbProcedure="false">Index!$C$8</definedName>
    <definedName function="false" hidden="false" localSheetId="0" name="BtfeHeaderWorkbookTitle" vbProcedure="false">Index!$C$7</definedName>
    <definedName function="false" hidden="false" localSheetId="0" name="BtfeIndexSheetTable" vbProcedure="false">Index!$C$13:$E$58</definedName>
    <definedName function="false" hidden="false" localSheetId="0" name="Size_medium" vbProcedure="false">[1]Inputs!$D$28</definedName>
    <definedName function="false" hidden="false" localSheetId="0" name="Size_small" vbProcedure="false">[1]Inputs!$D$27</definedName>
    <definedName function="false" hidden="false" localSheetId="11" name="Size_medium" vbProcedure="false">[1]Inputs!$D$28</definedName>
    <definedName function="false" hidden="false" localSheetId="11" name="Size_small" vbProcedure="false">[1]Inputs!$D$27</definedName>
    <definedName function="false" hidden="false" localSheetId="12" name="Size_medium" vbProcedure="false">[1]Inputs!$D$28</definedName>
    <definedName function="false" hidden="false" localSheetId="12" name="Size_small" vbProcedure="false">[1]Inputs!$D$27</definedName>
  </definedNames>
  <calcPr iterateCount="100" refMode="A1" iterate="false" iterateDelta="0.0001"/>
  <extLst>
    <ext xmlns:loext="http://schemas.libreoffice.org/" uri="{7626C862-2A13-11E5-B345-FEFF819CDC9F}">
      <loext:extCalcPr stringRefSyntax="CalcA1ExcelA1"/>
    </ext>
  </extLst>
</workbook>
</file>

<file path=xl/comments44.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r>
      </text>
    </comment>
  </commentList>
</comments>
</file>

<file path=xl/sharedStrings.xml><?xml version="1.0" encoding="utf-8"?>
<sst xmlns="http://schemas.openxmlformats.org/spreadsheetml/2006/main" count="19421" uniqueCount="1397">
  <si>
    <t xml:space="preserve">Sheet types</t>
  </si>
  <si>
    <t xml:space="preserve">/ PRELIMINARY</t>
  </si>
  <si>
    <t xml:space="preserve">Input: Facts</t>
  </si>
  <si>
    <t xml:space="preserve">Input: Assumptions</t>
  </si>
  <si>
    <t xml:space="preserve">Calculation</t>
  </si>
  <si>
    <t xml:space="preserve">Output</t>
  </si>
  <si>
    <t xml:space="preserve">Blue Carbon cost model</t>
  </si>
  <si>
    <t xml:space="preserve">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</si>
  <si>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</si>
  <si>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 xml:space="preserve">Sheet Name</t>
  </si>
  <si>
    <t xml:space="preserve">Description</t>
  </si>
  <si>
    <t xml:space="preserve">Type</t>
  </si>
  <si>
    <t xml:space="preserve">Assumptions &gt;&gt;&gt;</t>
  </si>
  <si>
    <t xml:space="preserve">Assumptions</t>
  </si>
  <si>
    <t xml:space="preserve">Model assumptions</t>
  </si>
  <si>
    <t xml:space="preserve">JL6hYSR7</t>
  </si>
  <si>
    <t xml:space="preserve">Cost inputs&gt;&gt;</t>
  </si>
  <si>
    <t xml:space="preserve">Input tabs for all cost components</t>
  </si>
  <si>
    <t xml:space="preserve">Cost Tables</t>
  </si>
  <si>
    <t xml:space="preserve">rKkWKqI8</t>
  </si>
  <si>
    <t xml:space="preserve">Project size</t>
  </si>
  <si>
    <t xml:space="preserve">0LNbxkbr</t>
  </si>
  <si>
    <t xml:space="preserve">Feasibility analysis</t>
  </si>
  <si>
    <t xml:space="preserve">glpjc7fJ</t>
  </si>
  <si>
    <t xml:space="preserve">Conservation planning and admin</t>
  </si>
  <si>
    <t xml:space="preserve">O8wazBQ0</t>
  </si>
  <si>
    <t xml:space="preserve">Data collection and field costs</t>
  </si>
  <si>
    <t xml:space="preserve">adaScLws</t>
  </si>
  <si>
    <t xml:space="preserve">Community representation</t>
  </si>
  <si>
    <t xml:space="preserve">cCAE+XV/</t>
  </si>
  <si>
    <t xml:space="preserve">Blue carbon project planning</t>
  </si>
  <si>
    <t xml:space="preserve">wcgBAkE5</t>
  </si>
  <si>
    <t xml:space="preserve">Establishing carbon rights</t>
  </si>
  <si>
    <t xml:space="preserve">OJ/QGbne</t>
  </si>
  <si>
    <t xml:space="preserve">Financing cost</t>
  </si>
  <si>
    <t xml:space="preserve">71TjFp0U</t>
  </si>
  <si>
    <t xml:space="preserve">Validation</t>
  </si>
  <si>
    <t xml:space="preserve">/ohFAMUB</t>
  </si>
  <si>
    <t xml:space="preserve">Implementation labor</t>
  </si>
  <si>
    <t xml:space="preserve">SEBXQbin</t>
  </si>
  <si>
    <t xml:space="preserve">Monitoring</t>
  </si>
  <si>
    <t xml:space="preserve">WkJxARsl</t>
  </si>
  <si>
    <t xml:space="preserve">Maintenance</t>
  </si>
  <si>
    <t xml:space="preserve">_xffff__xffff_</t>
  </si>
  <si>
    <t xml:space="preserve">Community benefit sharing fund</t>
  </si>
  <si>
    <t xml:space="preserve">iFO9/Dsh</t>
  </si>
  <si>
    <t xml:space="preserve">Baseline reassessment</t>
  </si>
  <si>
    <t xml:space="preserve">EygwrH5m</t>
  </si>
  <si>
    <t xml:space="preserve">MRV</t>
  </si>
  <si>
    <t xml:space="preserve">eqaenDWI</t>
  </si>
  <si>
    <t xml:space="preserve">Long-term project operating</t>
  </si>
  <si>
    <t xml:space="preserve">Carbon standard fees</t>
  </si>
  <si>
    <t xml:space="preserve">5NzeCC88</t>
  </si>
  <si>
    <t xml:space="preserve">Community cash flow</t>
  </si>
  <si>
    <t xml:space="preserve">KhMlr6Ho</t>
  </si>
  <si>
    <t xml:space="preserve">Carbon inputs&gt;&gt;</t>
  </si>
  <si>
    <t xml:space="preserve">Input tabs for all carbon components</t>
  </si>
  <si>
    <t xml:space="preserve">Carbon Tables</t>
  </si>
  <si>
    <t xml:space="preserve">mORipFw+</t>
  </si>
  <si>
    <t xml:space="preserve">Ecosystem extent</t>
  </si>
  <si>
    <t xml:space="preserve">Oz2+0H4e</t>
  </si>
  <si>
    <t xml:space="preserve">Ecosystem loss</t>
  </si>
  <si>
    <t xml:space="preserve">yXr3Lawj</t>
  </si>
  <si>
    <t xml:space="preserve">Restorable land</t>
  </si>
  <si>
    <t xml:space="preserve">AE/WAgiW</t>
  </si>
  <si>
    <t xml:space="preserve">Sequestration rate</t>
  </si>
  <si>
    <t xml:space="preserve">bbAB6ynP</t>
  </si>
  <si>
    <t xml:space="preserve">Emission factors</t>
  </si>
  <si>
    <t xml:space="preserve">qLV+Te/e</t>
  </si>
  <si>
    <t xml:space="preserve">Base inputs &gt;&gt;&gt;</t>
  </si>
  <si>
    <t xml:space="preserve">Reference tabs all base data ingested</t>
  </si>
  <si>
    <t xml:space="preserve">Base input data</t>
  </si>
  <si>
    <t xml:space="preserve">nzcvMz7b</t>
  </si>
  <si>
    <t xml:space="preserve">Base_size_table</t>
  </si>
  <si>
    <t xml:space="preserve">wnxhjACD</t>
  </si>
  <si>
    <t xml:space="preserve">Base_increase</t>
  </si>
  <si>
    <t xml:space="preserve">EPzo+//E</t>
  </si>
  <si>
    <t xml:space="preserve">Projects</t>
  </si>
  <si>
    <t xml:space="preserve">Countries</t>
  </si>
  <si>
    <t xml:space="preserve">Ecosystem</t>
  </si>
  <si>
    <t xml:space="preserve">Activity</t>
  </si>
  <si>
    <t xml:space="preserve">Restoration_activity</t>
  </si>
  <si>
    <t xml:space="preserve">1Pbd4Icq</t>
  </si>
  <si>
    <t xml:space="preserve">Sources&gt;&gt;</t>
  </si>
  <si>
    <t xml:space="preserve">Reference tab for all data sources</t>
  </si>
  <si>
    <t xml:space="preserve">Sources</t>
  </si>
  <si>
    <t xml:space="preserve">Sources table</t>
  </si>
  <si>
    <t xml:space="preserve">7N3LkJje</t>
  </si>
  <si>
    <t xml:space="preserve">Sequestration rates</t>
  </si>
  <si>
    <t xml:space="preserve">hIwHfkBu</t>
  </si>
  <si>
    <t xml:space="preserve">Emission factor sources</t>
  </si>
  <si>
    <t xml:space="preserve">MangroveEmissionValues</t>
  </si>
  <si>
    <t xml:space="preserve">VEywpxkz</t>
  </si>
  <si>
    <t xml:space="preserve">Loss rates &amp; restorable land</t>
  </si>
  <si>
    <t xml:space="preserve">3rEpJhLS</t>
  </si>
  <si>
    <t xml:space="preserve">Mangrove extent</t>
  </si>
  <si>
    <t xml:space="preserve">/rhgfCbx</t>
  </si>
  <si>
    <t xml:space="preserve">Mangrove protected area</t>
  </si>
  <si>
    <t xml:space="preserve">e6+beuEC</t>
  </si>
  <si>
    <t xml:space="preserve">Seagrass extent</t>
  </si>
  <si>
    <t xml:space="preserve">+VIw46kc</t>
  </si>
  <si>
    <t xml:space="preserve">Salt marsh extent</t>
  </si>
  <si>
    <t xml:space="preserve">XBUZj2bw</t>
  </si>
  <si>
    <t xml:space="preserve">Mangrove restorable land</t>
  </si>
  <si>
    <t xml:space="preserve">Set Cell</t>
  </si>
  <si>
    <t xml:space="preserve">To Value</t>
  </si>
  <si>
    <t xml:space="preserve">By changing cell</t>
  </si>
  <si>
    <t xml:space="preserve">Cost curve output</t>
  </si>
  <si>
    <r>
      <rPr>
        <b val="true"/>
        <sz val="10"/>
        <color theme="1"/>
        <rFont val="Arial"/>
        <family val="0"/>
        <charset val="1"/>
      </rPr>
      <t xml:space="preserve">Function:</t>
    </r>
    <r>
      <rPr>
        <sz val="10"/>
        <color theme="1"/>
        <rFont val="Arial"/>
        <family val="0"/>
        <charset val="1"/>
      </rPr>
      <t xml:space="preserve"> Country-level cost curve output. Key metrics for country blue carbon potential and representative project costs.</t>
    </r>
  </si>
  <si>
    <r>
      <rPr>
        <b val="true"/>
        <sz val="10"/>
        <color theme="1"/>
        <rFont val="Arial"/>
        <family val="0"/>
        <charset val="1"/>
      </rPr>
      <t xml:space="preserve">Guide to user: </t>
    </r>
    <r>
      <rPr>
        <sz val="10"/>
        <color theme="1"/>
        <rFont val="Arial"/>
        <family val="0"/>
        <charset val="1"/>
      </rPr>
      <t xml:space="preserve">This tab should not need to be updated to see country-level blue carbon potential estimates. Values on this sheet are outputs from the "Cost curve calculations" sheet and "Calculations" sheet. These outputs will reflect any updates made to the data points and calculations.</t>
    </r>
  </si>
  <si>
    <t xml:space="preserve">Variation</t>
  </si>
  <si>
    <t xml:space="preserve">Country</t>
  </si>
  <si>
    <t xml:space="preserve">$/tCO2e (total cost, NPV)</t>
  </si>
  <si>
    <t xml:space="preserve">$/avoided loss ha</t>
  </si>
  <si>
    <t xml:space="preserve">$/ha (total cost, NPV)</t>
  </si>
  <si>
    <t xml:space="preserve">Total credits</t>
  </si>
  <si>
    <t xml:space="preserve">Carbon potential</t>
  </si>
  <si>
    <t xml:space="preserve">Carbon potential (tCO2e/yr)</t>
  </si>
  <si>
    <t xml:space="preserve">Restorable/conservable land (ha)</t>
  </si>
  <si>
    <t xml:space="preserve">Total extent</t>
  </si>
  <si>
    <t xml:space="preserve">Project-specific output</t>
  </si>
  <si>
    <r>
      <rPr>
        <b val="true"/>
        <sz val="10"/>
        <color theme="1"/>
        <rFont val="Arial"/>
        <family val="0"/>
        <charset val="1"/>
      </rPr>
      <t xml:space="preserve">Function:</t>
    </r>
    <r>
      <rPr>
        <sz val="10"/>
        <color theme="1"/>
        <rFont val="Arial"/>
        <family val="0"/>
        <charset val="1"/>
      </rPr>
      <t xml:space="preserve"> Project-level output with key metrics and cost component breakdowns.</t>
    </r>
  </si>
  <si>
    <r>
      <rPr>
        <b val="true"/>
        <sz val="10"/>
        <color theme="1"/>
        <rFont val="Arial"/>
        <family val="0"/>
        <charset val="1"/>
      </rPr>
      <t xml:space="preserve">Guide to user: </t>
    </r>
    <r>
      <rPr>
        <sz val="10"/>
        <color theme="1"/>
        <rFont val="Arial"/>
        <family val="0"/>
        <charset val="1"/>
      </rPr>
      <t xml:space="preserve">This tab should not need to be updated to see project-level cost estimates. Values on this sheet are outputs from the "Calculations" sheet. These outputs will reflect any updates made to the data points and calculations.</t>
    </r>
  </si>
  <si>
    <t xml:space="preserve">Identifiers</t>
  </si>
  <si>
    <t xml:space="preserve">Country code</t>
  </si>
  <si>
    <t xml:space="preserve">Summary output</t>
  </si>
  <si>
    <t xml:space="preserve">Total cost (NPV)</t>
  </si>
  <si>
    <t xml:space="preserve">Capex (NPV)</t>
  </si>
  <si>
    <t xml:space="preserve">Opex (NPV)</t>
  </si>
  <si>
    <t xml:space="preserve">Total revenue (NPV)</t>
  </si>
  <si>
    <t xml:space="preserve">Cost estimations</t>
  </si>
  <si>
    <t xml:space="preserve">Community representation / liaison</t>
  </si>
  <si>
    <t xml:space="preserve">Other</t>
  </si>
  <si>
    <t xml:space="preserve">$/creditable ha (NPV)</t>
  </si>
  <si>
    <t xml:space="preserve">Community benefit sharing fund % of opex</t>
  </si>
  <si>
    <t xml:space="preserve">Community benefit sharing fund % of revenue</t>
  </si>
  <si>
    <t xml:space="preserve">Community benefit sharing fund % of rest of opex </t>
  </si>
  <si>
    <t xml:space="preserve">Rest of opex</t>
  </si>
  <si>
    <t xml:space="preserve">Other community cash flow</t>
  </si>
  <si>
    <t xml:space="preserve">Total community cash flow</t>
  </si>
  <si>
    <t xml:space="preserve">Total community cash flow (NPV)</t>
  </si>
  <si>
    <t xml:space="preserve">Community cash flow % of opex</t>
  </si>
  <si>
    <t xml:space="preserve">Community cash flow % of revenue</t>
  </si>
  <si>
    <t xml:space="preserve">Project-specific carbon price</t>
  </si>
  <si>
    <t xml:space="preserve">Non-community opex</t>
  </si>
  <si>
    <t xml:space="preserve">Loss rate</t>
  </si>
  <si>
    <t xml:space="preserve">Check</t>
  </si>
  <si>
    <t xml:space="preserve">Total cost check</t>
  </si>
  <si>
    <t xml:space="preserve">Opex</t>
  </si>
  <si>
    <t xml:space="preserve">Global potential output</t>
  </si>
  <si>
    <r>
      <rPr>
        <b val="true"/>
        <sz val="10"/>
        <color theme="1"/>
        <rFont val="Arial"/>
        <family val="0"/>
        <charset val="1"/>
      </rPr>
      <t xml:space="preserve">Function:</t>
    </r>
    <r>
      <rPr>
        <sz val="10"/>
        <color theme="1"/>
        <rFont val="Arial"/>
        <family val="0"/>
        <charset val="1"/>
      </rPr>
      <t xml:space="preserve"> Global blue carbon potential output.</t>
    </r>
  </si>
  <si>
    <r>
      <rPr>
        <b val="true"/>
        <sz val="10"/>
        <color theme="1"/>
        <rFont val="Arial"/>
        <family val="0"/>
        <charset val="1"/>
      </rPr>
      <t xml:space="preserve">Guide to user: </t>
    </r>
    <r>
      <rPr>
        <sz val="10"/>
        <color theme="1"/>
        <rFont val="Arial"/>
        <family val="0"/>
        <charset val="1"/>
      </rPr>
      <t xml:space="preserve">This tab should not need to be updated to see global blue carbon potential estimates. Values on this sheet are outputs from the "Cost curve calculations" sheet. These outputs will reflect any updates made to the data points and calculations.</t>
    </r>
  </si>
  <si>
    <t xml:space="preserve">Total global blue carbon potential</t>
  </si>
  <si>
    <t xml:space="preserve">Continent</t>
  </si>
  <si>
    <t xml:space="preserve">Restorable land (ha)</t>
  </si>
  <si>
    <t xml:space="preserve">% of world</t>
  </si>
  <si>
    <t xml:space="preserve">Restoration potential (tCO2e/yr)</t>
  </si>
  <si>
    <t xml:space="preserve">Conservation potential (tCO2e/yr)</t>
  </si>
  <si>
    <t xml:space="preserve">Total carbon potential (tCO2e/yr)</t>
  </si>
  <si>
    <t xml:space="preserve">Extent (ha)</t>
  </si>
  <si>
    <t xml:space="preserve">Mangrove</t>
  </si>
  <si>
    <t xml:space="preserve">North America</t>
  </si>
  <si>
    <t xml:space="preserve">Asia</t>
  </si>
  <si>
    <t xml:space="preserve">Oceania</t>
  </si>
  <si>
    <t xml:space="preserve">Africa</t>
  </si>
  <si>
    <t xml:space="preserve">South America</t>
  </si>
  <si>
    <t xml:space="preserve">Europe</t>
  </si>
  <si>
    <t xml:space="preserve">Seagrass</t>
  </si>
  <si>
    <t xml:space="preserve">Salt marsh</t>
  </si>
  <si>
    <t xml:space="preserve">Total</t>
  </si>
  <si>
    <t xml:space="preserve">Restorable potential</t>
  </si>
  <si>
    <t xml:space="preserve">Conservable potential</t>
  </si>
  <si>
    <t xml:space="preserve">Salt Marsh</t>
  </si>
  <si>
    <t xml:space="preserve">By ecosystem</t>
  </si>
  <si>
    <t xml:space="preserve">Restoration</t>
  </si>
  <si>
    <t xml:space="preserve">Conservation</t>
  </si>
  <si>
    <t xml:space="preserve">All</t>
  </si>
  <si>
    <t xml:space="preserve">Mangrove restoration</t>
  </si>
  <si>
    <t xml:space="preserve">Seagrass restoration</t>
  </si>
  <si>
    <t xml:space="preserve">Salt marsh restoration</t>
  </si>
  <si>
    <t xml:space="preserve">Mangrove conservation</t>
  </si>
  <si>
    <t xml:space="preserve">Seagrass conservation</t>
  </si>
  <si>
    <t xml:space="preserve">Salt marsh conservation</t>
  </si>
  <si>
    <t xml:space="preserve">United States</t>
  </si>
  <si>
    <t xml:space="preserve">Indonesia</t>
  </si>
  <si>
    <t xml:space="preserve">Australia</t>
  </si>
  <si>
    <t xml:space="preserve">Caribbean</t>
  </si>
  <si>
    <t xml:space="preserve">Kenya</t>
  </si>
  <si>
    <t xml:space="preserve">Mexico</t>
  </si>
  <si>
    <t xml:space="preserve">Colombia</t>
  </si>
  <si>
    <t xml:space="preserve">India</t>
  </si>
  <si>
    <t xml:space="preserve">China</t>
  </si>
  <si>
    <t xml:space="preserve">minus USA MEX BHS</t>
  </si>
  <si>
    <t xml:space="preserve">minus CHN IDN IND</t>
  </si>
  <si>
    <t xml:space="preserve">minus AUS</t>
  </si>
  <si>
    <t xml:space="preserve">minus KEN</t>
  </si>
  <si>
    <t xml:space="preserve">minus COL</t>
  </si>
  <si>
    <t xml:space="preserve">Mangrove restorable land (ha)</t>
  </si>
  <si>
    <t xml:space="preserve">Seagrass restorable land (ha)</t>
  </si>
  <si>
    <t xml:space="preserve">Salt marsh restorable land (ha)</t>
  </si>
  <si>
    <t xml:space="preserve">Conservable land (ha)</t>
  </si>
  <si>
    <t xml:space="preserve">Mangrove restoration project size</t>
  </si>
  <si>
    <t xml:space="preserve">Seagrass restoration project size</t>
  </si>
  <si>
    <t xml:space="preserve">Salt marsh restoration project size</t>
  </si>
  <si>
    <t xml:space="preserve">Mangrove conservation project size</t>
  </si>
  <si>
    <t xml:space="preserve">Seagrass conservation project size</t>
  </si>
  <si>
    <t xml:space="preserve">Salt marsh conservation project size</t>
  </si>
  <si>
    <t xml:space="preserve">Mangrove restoration projects</t>
  </si>
  <si>
    <t xml:space="preserve">Seagrass restoration projects</t>
  </si>
  <si>
    <t xml:space="preserve">Salt marsh restoration projects</t>
  </si>
  <si>
    <t xml:space="preserve">Mangrove conservation projects</t>
  </si>
  <si>
    <t xml:space="preserve">Seagrass conservation projects</t>
  </si>
  <si>
    <t xml:space="preserve">Salt marsh conservation projects</t>
  </si>
  <si>
    <t xml:space="preserve">Mangrove restoration capex</t>
  </si>
  <si>
    <t xml:space="preserve">Seagrass restoration capex</t>
  </si>
  <si>
    <t xml:space="preserve">Salt marsh restoration capex</t>
  </si>
  <si>
    <t xml:space="preserve">Mangrove conservation capex</t>
  </si>
  <si>
    <t xml:space="preserve">Seagrass conservation capex</t>
  </si>
  <si>
    <t xml:space="preserve">Salt marsh conservation capex</t>
  </si>
  <si>
    <t xml:space="preserve">Mangrove restoration opex</t>
  </si>
  <si>
    <t xml:space="preserve">Seagrass restoration opex</t>
  </si>
  <si>
    <t xml:space="preserve">Salt marsh restoration opex</t>
  </si>
  <si>
    <t xml:space="preserve">Mangrove conservation opex</t>
  </si>
  <si>
    <t xml:space="preserve">Seagrass conservation opex</t>
  </si>
  <si>
    <t xml:space="preserve">Salt marsh conservation opex</t>
  </si>
  <si>
    <t xml:space="preserve">Mangrove restoration total capex</t>
  </si>
  <si>
    <t xml:space="preserve">Seagrass restoration total capex</t>
  </si>
  <si>
    <t xml:space="preserve">Salt marsh restoration total capex</t>
  </si>
  <si>
    <t xml:space="preserve">Mangrove conservation total capex</t>
  </si>
  <si>
    <t xml:space="preserve">Seagrass conservation total capex</t>
  </si>
  <si>
    <t xml:space="preserve">Salt marsh conservation total capex</t>
  </si>
  <si>
    <t xml:space="preserve">Mangrove total capex</t>
  </si>
  <si>
    <t xml:space="preserve">Seagrass total capex</t>
  </si>
  <si>
    <t xml:space="preserve">Salt marsh total capex</t>
  </si>
  <si>
    <t xml:space="preserve">Restoration carbon potential</t>
  </si>
  <si>
    <t xml:space="preserve">Conservation carbon potential</t>
  </si>
  <si>
    <t xml:space="preserve">% of global carbon potential</t>
  </si>
  <si>
    <t xml:space="preserve">Total capex</t>
  </si>
  <si>
    <t xml:space="preserve">Total opex</t>
  </si>
  <si>
    <t xml:space="preserve">Total including opex</t>
  </si>
  <si>
    <t xml:space="preserve">Estimated capex required for total blue carbon opportunity</t>
  </si>
  <si>
    <t xml:space="preserve">Estimated capex required for conservation opportunity</t>
  </si>
  <si>
    <t xml:space="preserve">Estimated capex required for restoration opportunity</t>
  </si>
  <si>
    <t xml:space="preserve">Units</t>
  </si>
  <si>
    <t xml:space="preserve">Value</t>
  </si>
  <si>
    <t xml:space="preserve">source</t>
  </si>
  <si>
    <t xml:space="preserve">Verification frequency</t>
  </si>
  <si>
    <t xml:space="preserve">yrs</t>
  </si>
  <si>
    <t xml:space="preserve">Baseline reassessment frequency</t>
  </si>
  <si>
    <t xml:space="preserve">Annual cost increase</t>
  </si>
  <si>
    <t xml:space="preserve">%/yr</t>
  </si>
  <si>
    <t xml:space="preserve">Discount rate</t>
  </si>
  <si>
    <t xml:space="preserve">%</t>
  </si>
  <si>
    <t xml:space="preserve">TNC feasibility study – Fruit Farm Creek, North Kenya, Bahamas</t>
  </si>
  <si>
    <t xml:space="preserve">Mangrove restoration rate</t>
  </si>
  <si>
    <t xml:space="preserve">ha/yr</t>
  </si>
  <si>
    <t xml:space="preserve">Seagrass restoration rate</t>
  </si>
  <si>
    <t xml:space="preserve">Salt marsh restoration rate</t>
  </si>
  <si>
    <t xml:space="preserve">Carbon price</t>
  </si>
  <si>
    <t xml:space="preserve">$/tCO2e</t>
  </si>
  <si>
    <t xml:space="preserve">Carbon price increase</t>
  </si>
  <si>
    <t xml:space="preserve">Buffer</t>
  </si>
  <si>
    <t xml:space="preserve">Site specific ecosystem loss rate (if national no national loss rate)</t>
  </si>
  <si>
    <t xml:space="preserve">Interest rate</t>
  </si>
  <si>
    <t xml:space="preserve">Loan repayment schedule</t>
  </si>
  <si>
    <t xml:space="preserve">Conservation project length</t>
  </si>
  <si>
    <t xml:space="preserve">Restoration project length</t>
  </si>
  <si>
    <t xml:space="preserve">Soil Organic carbon release length</t>
  </si>
  <si>
    <t xml:space="preserve">Recruitment/ Expansion scenario</t>
  </si>
  <si>
    <t xml:space="preserve">High recruitment/ expansion</t>
  </si>
  <si>
    <t xml:space="preserve">Planting success rate</t>
  </si>
  <si>
    <t xml:space="preserve">Starting point scaling - restoration</t>
  </si>
  <si>
    <t xml:space="preserve">ha</t>
  </si>
  <si>
    <t xml:space="preserve">Starting point scaling - conservation</t>
  </si>
  <si>
    <t xml:space="preserve">Default project length</t>
  </si>
  <si>
    <t xml:space="preserve">Size Ha</t>
  </si>
  <si>
    <t xml:space="preserve">Source</t>
  </si>
  <si>
    <t xml:space="preserve">The Bahamas</t>
  </si>
  <si>
    <t xml:space="preserve">Feasibility Analysis Cost</t>
  </si>
  <si>
    <t xml:space="preserve">TNC feasibility bid list</t>
  </si>
  <si>
    <t xml:space="preserve">Planning and admin cost</t>
  </si>
  <si>
    <t xml:space="preserve">Program Manager (1): $81,2000. Program Coordinator (2): $52,045. Additional 20% of salaries is added to account for meetings / expenses. 25% of costs are applied to community representation.</t>
  </si>
  <si>
    <t xml:space="preserve">Data collection and field cost</t>
  </si>
  <si>
    <t xml:space="preserve">Discussions with experts suggest $80k starting point</t>
  </si>
  <si>
    <t xml:space="preserve">Community representation / liaison cost</t>
  </si>
  <si>
    <t xml:space="preserve">Starts by taking the 25% portion from the conservation activity planning and admin componenet. 1 Project Coordinator ($59,089) and 1 Conservation Coordinator ($49,474).</t>
  </si>
  <si>
    <t xml:space="preserve">Blue carbon project planning cost</t>
  </si>
  <si>
    <t xml:space="preserve">TNC Feasibility Studies - Herring River, New Jersey Salt Marsh, Fruit Farm Creek</t>
  </si>
  <si>
    <t xml:space="preserve">TNC Feasibility Study - North Kenya</t>
  </si>
  <si>
    <t xml:space="preserve">TNC Feasibility Studies - Herring River, New Jersey Salt Marsh, Fruit Farm Creek plus TNC Australia input</t>
  </si>
  <si>
    <t xml:space="preserve">TNC Feasibility Study - Caribbean</t>
  </si>
  <si>
    <t xml:space="preserve">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</si>
  <si>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</si>
  <si>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 xml:space="preserve">Assumes internal legal team expenses ($40,000), external international carbon focused legal team ($200,000), and local counsel ($120,000). Legal costs are likely high for Australia given that so few projects to date.</t>
  </si>
  <si>
    <t xml:space="preserve">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</si>
  <si>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</si>
  <si>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</si>
  <si>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 xml:space="preserve">5% of capex allotted for gathering project financing. From TNC Feasibility Study - Aotearoa New Zealand</t>
  </si>
  <si>
    <t xml:space="preserve">Validation cost</t>
  </si>
  <si>
    <t xml:space="preserve">Planting cost</t>
  </si>
  <si>
    <t xml:space="preserve">Hybrid cost</t>
  </si>
  <si>
    <t xml:space="preserve">Hydrology cost</t>
  </si>
  <si>
    <t xml:space="preserve">Source planting</t>
  </si>
  <si>
    <t xml:space="preserve">Source hybrid</t>
  </si>
  <si>
    <t xml:space="preserve">Source hydrology</t>
  </si>
  <si>
    <t xml:space="preserve">TNC Hurricane Paper</t>
  </si>
  <si>
    <t xml:space="preserve">Provided by TNC Indonesia</t>
  </si>
  <si>
    <t xml:space="preserve">Indonesian Government Estimate.</t>
  </si>
  <si>
    <t xml:space="preserve">Figure derived in relation to US costs</t>
  </si>
  <si>
    <t xml:space="preserve">Planting costs plus hydrological intervention installation cost.</t>
  </si>
  <si>
    <t xml:space="preserve">TNC Reducing Caribbean Risk with Mangroves study.</t>
  </si>
  <si>
    <t xml:space="preserve">Figure comes from conversation with expert.</t>
  </si>
  <si>
    <t xml:space="preserve">Mangrove Restoration in Colombia study</t>
  </si>
  <si>
    <t xml:space="preserve">Bayraktarov study.</t>
  </si>
  <si>
    <t xml:space="preserve">Meta-analysis</t>
  </si>
  <si>
    <t xml:space="preserve">Backing out implementation cost from China Mangrove study.</t>
  </si>
  <si>
    <t xml:space="preserve">Ecuador</t>
  </si>
  <si>
    <t xml:space="preserve">Antonio Santa Marta - estimates for their reforestation project in Ecuador - he can provide more numbers in August 2023 when the project starts with Fabian</t>
  </si>
  <si>
    <t xml:space="preserve">Monitoring cost</t>
  </si>
  <si>
    <t xml:space="preserve">Park Ranger salary of $49,700.</t>
  </si>
  <si>
    <t xml:space="preserve">Based on estimate of TNC Indonesia on community members costs.</t>
  </si>
  <si>
    <t xml:space="preserve">Park Ranger salary of $40,200.</t>
  </si>
  <si>
    <t xml:space="preserve">Park Ranger salary of $33,300.</t>
  </si>
  <si>
    <t xml:space="preserve">Expert opinion of what individuals guarding would cost in Kenya.</t>
  </si>
  <si>
    <t xml:space="preserve">Park Ranger salary of $11,900.</t>
  </si>
  <si>
    <t xml:space="preserve">Park Ranger salary of $6,500.</t>
  </si>
  <si>
    <t xml:space="preserve">Park Ranger salary of $8,400.</t>
  </si>
  <si>
    <t xml:space="preserve">Park Ranger salary of $19,400.</t>
  </si>
  <si>
    <t xml:space="preserve">Maintenance duration</t>
  </si>
  <si>
    <t xml:space="preserve">Source maintenance</t>
  </si>
  <si>
    <t xml:space="preserve">Source maintenance duration</t>
  </si>
  <si>
    <t xml:space="preserve">Figure determined based on analyzing the amount of maintenance costs in relation to other capex costs.</t>
  </si>
  <si>
    <t xml:space="preserve">Community benefit sharing fund cost</t>
  </si>
  <si>
    <t xml:space="preserve">Using 5% as placeholder for developed countries.</t>
  </si>
  <si>
    <t xml:space="preserve">Using 50% for developing nations.</t>
  </si>
  <si>
    <t xml:space="preserve">Using 85% based on The Nassau Guardian article.</t>
  </si>
  <si>
    <t xml:space="preserve">Baseline reassessment cost</t>
  </si>
  <si>
    <t xml:space="preserve">Numbers from Scott Settlemyer (Terracarbon), this cost is incremental to monitoring and verification. Between $20k and $40k estimations (see email)</t>
  </si>
  <si>
    <t xml:space="preserve">MRV cost</t>
  </si>
  <si>
    <t xml:space="preserve">TNC Feasibility Study -  New Jersey Salt Marsh</t>
  </si>
  <si>
    <t xml:space="preserve">TNC Feasibility Study -  North Kenya </t>
  </si>
  <si>
    <t xml:space="preserve">Long-term project operating cost</t>
  </si>
  <si>
    <t xml:space="preserve">Project Coordinator: ($59,089). Conservation Coordinator: ($49,747). Apply 20% increase for meetings and expenses.</t>
  </si>
  <si>
    <t xml:space="preserve">Project Coordinator: ($13,000). Conservation Coordinator: ($9,000). Apply 20% increase for meetings and expenses.</t>
  </si>
  <si>
    <t xml:space="preserve">Project Coordinator: ($47,862). Conservation Coordinator: ($40,295). Apply 20% increase for meetings and expenses.</t>
  </si>
  <si>
    <t xml:space="preserve">Project Coordinator: ($39,590). Conservation Coordinator: ($33,330). Apply 20% increase for meetings and expenses.</t>
  </si>
  <si>
    <t xml:space="preserve">Project Coordinator: ($8,723). Conservation Coordinator: ($6,000). Apply 20% increase for meetings and expenses.</t>
  </si>
  <si>
    <t xml:space="preserve">Project Coordinator: ($14,181). Conservation Coordinator: ($11,939). Apply 20% increase for meetings and expenses.</t>
  </si>
  <si>
    <t xml:space="preserve">Project Coordinator: ($7,682). Conservation Coordinator: ($6,467). Apply 20% increase for meetings and expenses.</t>
  </si>
  <si>
    <t xml:space="preserve">Project Coordinator: ($10,045). Conservation Coordinator: ($8,457). Apply 20% increase for meetings and expenses.</t>
  </si>
  <si>
    <t xml:space="preserve">Project Coordinator: ($23,045). Conservation Coordinator: ($19,401). Apply 20% increase for meetings and expenses.</t>
  </si>
  <si>
    <t xml:space="preserve">VCS fee per creditper Verra website https://verra.org/wp-content/uploads/2023/03/Program-Fee-Schedule-v4.3-FINAL.pdf</t>
  </si>
  <si>
    <t xml:space="preserve">Non-development</t>
  </si>
  <si>
    <t xml:space="preserve">Development</t>
  </si>
  <si>
    <t xml:space="preserve">Extent</t>
  </si>
  <si>
    <t xml:space="preserve">Extent historic</t>
  </si>
  <si>
    <t xml:space="preserve">Unprotected extent</t>
  </si>
  <si>
    <t xml:space="preserve">Source extent</t>
  </si>
  <si>
    <t xml:space="preserve">Source extent historic</t>
  </si>
  <si>
    <t xml:space="preserve">Source unprotected extent</t>
  </si>
  <si>
    <t xml:space="preserve">Global Mangrove Watch dataset for mangrove extent v4</t>
  </si>
  <si>
    <t xml:space="preserve">American Samoa</t>
  </si>
  <si>
    <t xml:space="preserve">Angola</t>
  </si>
  <si>
    <t xml:space="preserve">Anguilla</t>
  </si>
  <si>
    <t xml:space="preserve">Antigua and Barbuda</t>
  </si>
  <si>
    <t xml:space="preserve">Aruba</t>
  </si>
  <si>
    <t xml:space="preserve">Bahrain</t>
  </si>
  <si>
    <t xml:space="preserve">Bangladesh</t>
  </si>
  <si>
    <t xml:space="preserve">Barbados</t>
  </si>
  <si>
    <t xml:space="preserve">Belize</t>
  </si>
  <si>
    <t xml:space="preserve">Benin</t>
  </si>
  <si>
    <t xml:space="preserve">Bermuda</t>
  </si>
  <si>
    <t xml:space="preserve">Bonaire, Sint Eustatius and Saba</t>
  </si>
  <si>
    <t xml:space="preserve">Brazil</t>
  </si>
  <si>
    <t xml:space="preserve">British virgin islands</t>
  </si>
  <si>
    <t xml:space="preserve">Brunei Darussalam</t>
  </si>
  <si>
    <t xml:space="preserve">Cambodia</t>
  </si>
  <si>
    <t xml:space="preserve">Cameroon</t>
  </si>
  <si>
    <t xml:space="preserve">Cayman islands</t>
  </si>
  <si>
    <t xml:space="preserve">Comoros</t>
  </si>
  <si>
    <t xml:space="preserve">Cook Islands</t>
  </si>
  <si>
    <t xml:space="preserve">Costa Rica</t>
  </si>
  <si>
    <t xml:space="preserve">Côte d'Ivoire</t>
  </si>
  <si>
    <t xml:space="preserve">Cuba</t>
  </si>
  <si>
    <t xml:space="preserve">Curaçao</t>
  </si>
  <si>
    <t xml:space="preserve">Democratic republic of the congo</t>
  </si>
  <si>
    <t xml:space="preserve">Djibouti</t>
  </si>
  <si>
    <t xml:space="preserve">Dominica</t>
  </si>
  <si>
    <t xml:space="preserve">Dominican republic</t>
  </si>
  <si>
    <t xml:space="preserve">Egypt</t>
  </si>
  <si>
    <t xml:space="preserve">El Salvador</t>
  </si>
  <si>
    <t xml:space="preserve">Equatorial Guinea</t>
  </si>
  <si>
    <t xml:space="preserve">Eritrea</t>
  </si>
  <si>
    <t xml:space="preserve">Fiji</t>
  </si>
  <si>
    <t xml:space="preserve">French Guiana</t>
  </si>
  <si>
    <t xml:space="preserve">French Polynesia</t>
  </si>
  <si>
    <t xml:space="preserve">French Southern Territories</t>
  </si>
  <si>
    <t xml:space="preserve">Gabon</t>
  </si>
  <si>
    <t xml:space="preserve">Gambia</t>
  </si>
  <si>
    <t xml:space="preserve">Ghana</t>
  </si>
  <si>
    <t xml:space="preserve">Grenada</t>
  </si>
  <si>
    <t xml:space="preserve">Guadeloupe</t>
  </si>
  <si>
    <t xml:space="preserve">Guam</t>
  </si>
  <si>
    <t xml:space="preserve">Guatemala</t>
  </si>
  <si>
    <t xml:space="preserve">Guinea</t>
  </si>
  <si>
    <t xml:space="preserve">Guinea-Bissau</t>
  </si>
  <si>
    <t xml:space="preserve">Guyana</t>
  </si>
  <si>
    <t xml:space="preserve">Haiti</t>
  </si>
  <si>
    <t xml:space="preserve">Honduras</t>
  </si>
  <si>
    <t xml:space="preserve">Iran (Islamic Republic of)</t>
  </si>
  <si>
    <t xml:space="preserve">Jamaica</t>
  </si>
  <si>
    <t xml:space="preserve">Japan</t>
  </si>
  <si>
    <t xml:space="preserve">Kiribati</t>
  </si>
  <si>
    <t xml:space="preserve">Liberia</t>
  </si>
  <si>
    <t xml:space="preserve">Madagascar</t>
  </si>
  <si>
    <t xml:space="preserve">Malaysia</t>
  </si>
  <si>
    <t xml:space="preserve">Maldives</t>
  </si>
  <si>
    <t xml:space="preserve">Marshall Islands</t>
  </si>
  <si>
    <t xml:space="preserve">Martinique</t>
  </si>
  <si>
    <t xml:space="preserve">Mauritania</t>
  </si>
  <si>
    <t xml:space="preserve">Mauritius</t>
  </si>
  <si>
    <t xml:space="preserve">Mayotte</t>
  </si>
  <si>
    <t xml:space="preserve">Micronesia (Federated States of)</t>
  </si>
  <si>
    <t xml:space="preserve">Mozambique</t>
  </si>
  <si>
    <t xml:space="preserve">Myanmar</t>
  </si>
  <si>
    <t xml:space="preserve">New Caledonia</t>
  </si>
  <si>
    <t xml:space="preserve">New Zealand</t>
  </si>
  <si>
    <t xml:space="preserve">Nicaragua</t>
  </si>
  <si>
    <t xml:space="preserve">Nigeria</t>
  </si>
  <si>
    <t xml:space="preserve">Oman</t>
  </si>
  <si>
    <t xml:space="preserve">Pakistan</t>
  </si>
  <si>
    <t xml:space="preserve">Palau</t>
  </si>
  <si>
    <t xml:space="preserve">Panama</t>
  </si>
  <si>
    <t xml:space="preserve">Papua New Guinea</t>
  </si>
  <si>
    <t xml:space="preserve">Peru</t>
  </si>
  <si>
    <t xml:space="preserve">Philippines</t>
  </si>
  <si>
    <t xml:space="preserve">Puerto Rico</t>
  </si>
  <si>
    <t xml:space="preserve">Qatar</t>
  </si>
  <si>
    <t xml:space="preserve">Congo</t>
  </si>
  <si>
    <t xml:space="preserve">Saint Kitts and Nevis</t>
  </si>
  <si>
    <t xml:space="preserve">Saint Lucia</t>
  </si>
  <si>
    <t xml:space="preserve">Saint Vincent and the Grenadines</t>
  </si>
  <si>
    <t xml:space="preserve">Saint Martin (French part)</t>
  </si>
  <si>
    <t xml:space="preserve">Samoa</t>
  </si>
  <si>
    <t xml:space="preserve">Sao Tome and Principe</t>
  </si>
  <si>
    <t xml:space="preserve">Saudi Arabia</t>
  </si>
  <si>
    <t xml:space="preserve">Senegal</t>
  </si>
  <si>
    <t xml:space="preserve">Seychelles</t>
  </si>
  <si>
    <t xml:space="preserve">Sierra Leone</t>
  </si>
  <si>
    <t xml:space="preserve">Singapore</t>
  </si>
  <si>
    <t xml:space="preserve">Sint Maarten (Dutch part)</t>
  </si>
  <si>
    <t xml:space="preserve">Solomon Islands</t>
  </si>
  <si>
    <t xml:space="preserve">Somalia</t>
  </si>
  <si>
    <t xml:space="preserve">South Africa</t>
  </si>
  <si>
    <t xml:space="preserve">Sri Lanka</t>
  </si>
  <si>
    <t xml:space="preserve">Sudan</t>
  </si>
  <si>
    <t xml:space="preserve">Suriname</t>
  </si>
  <si>
    <t xml:space="preserve">Taiwan</t>
  </si>
  <si>
    <t xml:space="preserve">Tanzania, United Republic of</t>
  </si>
  <si>
    <t xml:space="preserve">Thailand</t>
  </si>
  <si>
    <t xml:space="preserve">Timor-Leste</t>
  </si>
  <si>
    <t xml:space="preserve">Togo</t>
  </si>
  <si>
    <t xml:space="preserve">Tonga</t>
  </si>
  <si>
    <t xml:space="preserve">Trinidad and Tobago</t>
  </si>
  <si>
    <t xml:space="preserve">Turks and Caicos Islands</t>
  </si>
  <si>
    <t xml:space="preserve">Tuvalu</t>
  </si>
  <si>
    <t xml:space="preserve">United Arab Emirates</t>
  </si>
  <si>
    <t xml:space="preserve">Vanuatu</t>
  </si>
  <si>
    <t xml:space="preserve">Venezuela (Bolivarian Republic of)</t>
  </si>
  <si>
    <t xml:space="preserve">Viet Nam</t>
  </si>
  <si>
    <t xml:space="preserve">Virgin Islands, U.S.</t>
  </si>
  <si>
    <t xml:space="preserve">Wallis and Futuna</t>
  </si>
  <si>
    <t xml:space="preserve">Yemen</t>
  </si>
  <si>
    <t xml:space="preserve">Italy</t>
  </si>
  <si>
    <t xml:space="preserve">Ukraine</t>
  </si>
  <si>
    <t xml:space="preserve">Tunisia</t>
  </si>
  <si>
    <t xml:space="preserve">Spain</t>
  </si>
  <si>
    <t xml:space="preserve">Kuwait</t>
  </si>
  <si>
    <t xml:space="preserve">Denmark</t>
  </si>
  <si>
    <t xml:space="preserve">France</t>
  </si>
  <si>
    <t xml:space="preserve">Russian Federation</t>
  </si>
  <si>
    <t xml:space="preserve">United States Minor Outlying Islands</t>
  </si>
  <si>
    <t xml:space="preserve">Greece</t>
  </si>
  <si>
    <t xml:space="preserve">Canada</t>
  </si>
  <si>
    <t xml:space="preserve">Germany</t>
  </si>
  <si>
    <t xml:space="preserve">Croatia</t>
  </si>
  <si>
    <t xml:space="preserve">United Kingdom of Great Britain and Northern Ireland</t>
  </si>
  <si>
    <t xml:space="preserve">Malta</t>
  </si>
  <si>
    <t xml:space="preserve">Cyprus</t>
  </si>
  <si>
    <t xml:space="preserve">Norway</t>
  </si>
  <si>
    <t xml:space="preserve">Albania</t>
  </si>
  <si>
    <t xml:space="preserve">Algeria</t>
  </si>
  <si>
    <t xml:space="preserve">Sweden</t>
  </si>
  <si>
    <t xml:space="preserve">Israel</t>
  </si>
  <si>
    <t xml:space="preserve">Montserrat</t>
  </si>
  <si>
    <t xml:space="preserve">Libya</t>
  </si>
  <si>
    <t xml:space="preserve">Netherlands</t>
  </si>
  <si>
    <t xml:space="preserve">Poland</t>
  </si>
  <si>
    <t xml:space="preserve">Turkey</t>
  </si>
  <si>
    <t xml:space="preserve">Jordan</t>
  </si>
  <si>
    <t xml:space="preserve">China, Hong Kong Special Administrative Region</t>
  </si>
  <si>
    <t xml:space="preserve">Slovenia</t>
  </si>
  <si>
    <t xml:space="preserve">Argentina</t>
  </si>
  <si>
    <t xml:space="preserve">Azerbaijan</t>
  </si>
  <si>
    <t xml:space="preserve">Belgium</t>
  </si>
  <si>
    <t xml:space="preserve">Bosnia and Herzegovina</t>
  </si>
  <si>
    <t xml:space="preserve">British Indian Ocean Territory</t>
  </si>
  <si>
    <t xml:space="preserve">Bulgaria</t>
  </si>
  <si>
    <t xml:space="preserve">Cabo Verde</t>
  </si>
  <si>
    <t xml:space="preserve">Chile</t>
  </si>
  <si>
    <t xml:space="preserve">Estonia</t>
  </si>
  <si>
    <t xml:space="preserve">Falkland Islands (Malvinas)</t>
  </si>
  <si>
    <t xml:space="preserve">Faroe Islands</t>
  </si>
  <si>
    <t xml:space="preserve">Finland</t>
  </si>
  <si>
    <t xml:space="preserve">Georgia</t>
  </si>
  <si>
    <t xml:space="preserve">Gibraltar</t>
  </si>
  <si>
    <t xml:space="preserve">Greenland</t>
  </si>
  <si>
    <t xml:space="preserve">Guernsey</t>
  </si>
  <si>
    <t xml:space="preserve">Iceland</t>
  </si>
  <si>
    <t xml:space="preserve">Iraq</t>
  </si>
  <si>
    <t xml:space="preserve">Ireland</t>
  </si>
  <si>
    <t xml:space="preserve">Isle of Man</t>
  </si>
  <si>
    <t xml:space="preserve">Jersey</t>
  </si>
  <si>
    <t xml:space="preserve">Kazakhstan</t>
  </si>
  <si>
    <t xml:space="preserve">Democratic People's Republic of Korea</t>
  </si>
  <si>
    <t xml:space="preserve">Republic of Korea</t>
  </si>
  <si>
    <t xml:space="preserve">Latvia</t>
  </si>
  <si>
    <t xml:space="preserve">Lebanon</t>
  </si>
  <si>
    <t xml:space="preserve">Lithuania</t>
  </si>
  <si>
    <t xml:space="preserve">Monaco</t>
  </si>
  <si>
    <t xml:space="preserve">Montenegro</t>
  </si>
  <si>
    <t xml:space="preserve">Morocco</t>
  </si>
  <si>
    <t xml:space="preserve">Namibia</t>
  </si>
  <si>
    <t xml:space="preserve">Nauru</t>
  </si>
  <si>
    <t xml:space="preserve">Niue</t>
  </si>
  <si>
    <t xml:space="preserve">Northern Mariana Islands</t>
  </si>
  <si>
    <t xml:space="preserve">Pitcairn</t>
  </si>
  <si>
    <t xml:space="preserve">Portugal</t>
  </si>
  <si>
    <t xml:space="preserve">Réunion</t>
  </si>
  <si>
    <t xml:space="preserve">Romania</t>
  </si>
  <si>
    <t xml:space="preserve">Saint Helena</t>
  </si>
  <si>
    <t xml:space="preserve">Saint Pierre and Miquelon</t>
  </si>
  <si>
    <t xml:space="preserve">Syrian Arab Republic</t>
  </si>
  <si>
    <t xml:space="preserve">Tokelau</t>
  </si>
  <si>
    <t xml:space="preserve">Turkmenistan</t>
  </si>
  <si>
    <t xml:space="preserve">Uruguay</t>
  </si>
  <si>
    <t xml:space="preserve">Western Sahara</t>
  </si>
  <si>
    <t xml:space="preserve">Afghanistan</t>
  </si>
  <si>
    <t xml:space="preserve">Armenia</t>
  </si>
  <si>
    <t xml:space="preserve">Austria</t>
  </si>
  <si>
    <t xml:space="preserve">Burundi</t>
  </si>
  <si>
    <t xml:space="preserve">Burkina Faso</t>
  </si>
  <si>
    <t xml:space="preserve">Belarus</t>
  </si>
  <si>
    <t xml:space="preserve">Bolivia (Plurinational State of)</t>
  </si>
  <si>
    <t xml:space="preserve">Bhutan</t>
  </si>
  <si>
    <t xml:space="preserve">Botswana</t>
  </si>
  <si>
    <t xml:space="preserve">Central African Republic</t>
  </si>
  <si>
    <t xml:space="preserve">Switzerland</t>
  </si>
  <si>
    <t xml:space="preserve">Czechia</t>
  </si>
  <si>
    <t xml:space="preserve">Ethiopia</t>
  </si>
  <si>
    <t xml:space="preserve">Hungary</t>
  </si>
  <si>
    <t xml:space="preserve">Kyrgyzstan</t>
  </si>
  <si>
    <t xml:space="preserve">Lao People's Democratic Republic</t>
  </si>
  <si>
    <t xml:space="preserve">Lesotho</t>
  </si>
  <si>
    <t xml:space="preserve">Luxembourg</t>
  </si>
  <si>
    <t xml:space="preserve">Republic of Moldova</t>
  </si>
  <si>
    <t xml:space="preserve">North Macedonia</t>
  </si>
  <si>
    <t xml:space="preserve">Mali</t>
  </si>
  <si>
    <t xml:space="preserve">Mongolia</t>
  </si>
  <si>
    <t xml:space="preserve">Malawi</t>
  </si>
  <si>
    <t xml:space="preserve">Niger</t>
  </si>
  <si>
    <t xml:space="preserve">Nepal</t>
  </si>
  <si>
    <t xml:space="preserve">Paraguay</t>
  </si>
  <si>
    <t xml:space="preserve">Rwanda</t>
  </si>
  <si>
    <t xml:space="preserve">Serbia</t>
  </si>
  <si>
    <t xml:space="preserve">Slovakia</t>
  </si>
  <si>
    <t xml:space="preserve">Eswatini</t>
  </si>
  <si>
    <t xml:space="preserve">Chad</t>
  </si>
  <si>
    <t xml:space="preserve">Tajikistan</t>
  </si>
  <si>
    <t xml:space="preserve">Uganda</t>
  </si>
  <si>
    <t xml:space="preserve">Uzbekistan</t>
  </si>
  <si>
    <t xml:space="preserve">Zambia</t>
  </si>
  <si>
    <t xml:space="preserve">Zimbabwe</t>
  </si>
  <si>
    <t xml:space="preserve">Saint Barthélemy</t>
  </si>
  <si>
    <t xml:space="preserve">Cocos (Keeling) Islands</t>
  </si>
  <si>
    <t xml:space="preserve">Christmas Island</t>
  </si>
  <si>
    <t xml:space="preserve">USA</t>
  </si>
  <si>
    <t xml:space="preserve">Seagrass extent from WCMC</t>
  </si>
  <si>
    <t xml:space="preserve">IDN</t>
  </si>
  <si>
    <t xml:space="preserve">AUS</t>
  </si>
  <si>
    <t xml:space="preserve">BHS</t>
  </si>
  <si>
    <t xml:space="preserve">KEN</t>
  </si>
  <si>
    <t xml:space="preserve">MEX</t>
  </si>
  <si>
    <t xml:space="preserve">COL</t>
  </si>
  <si>
    <t xml:space="preserve">IND</t>
  </si>
  <si>
    <t xml:space="preserve">CHN</t>
  </si>
  <si>
    <t xml:space="preserve">ASM</t>
  </si>
  <si>
    <t xml:space="preserve">AGO</t>
  </si>
  <si>
    <t xml:space="preserve">AIA</t>
  </si>
  <si>
    <t xml:space="preserve">ATG</t>
  </si>
  <si>
    <t xml:space="preserve">ABW</t>
  </si>
  <si>
    <t xml:space="preserve">BHR</t>
  </si>
  <si>
    <t xml:space="preserve">BGD</t>
  </si>
  <si>
    <t xml:space="preserve">BRB</t>
  </si>
  <si>
    <t xml:space="preserve">BLZ</t>
  </si>
  <si>
    <t xml:space="preserve">BEN</t>
  </si>
  <si>
    <t xml:space="preserve">BMU</t>
  </si>
  <si>
    <t xml:space="preserve">BES</t>
  </si>
  <si>
    <t xml:space="preserve">BRA</t>
  </si>
  <si>
    <t xml:space="preserve">VGB</t>
  </si>
  <si>
    <t xml:space="preserve">BRN</t>
  </si>
  <si>
    <t xml:space="preserve">KHM</t>
  </si>
  <si>
    <t xml:space="preserve">CMR</t>
  </si>
  <si>
    <t xml:space="preserve">CYM</t>
  </si>
  <si>
    <t xml:space="preserve">COM</t>
  </si>
  <si>
    <t xml:space="preserve">COK</t>
  </si>
  <si>
    <t xml:space="preserve">CRI</t>
  </si>
  <si>
    <t xml:space="preserve">CIV</t>
  </si>
  <si>
    <t xml:space="preserve">CUB</t>
  </si>
  <si>
    <t xml:space="preserve">CUW</t>
  </si>
  <si>
    <t xml:space="preserve">COD</t>
  </si>
  <si>
    <t xml:space="preserve">DJI</t>
  </si>
  <si>
    <t xml:space="preserve">DMA</t>
  </si>
  <si>
    <t xml:space="preserve">DOM</t>
  </si>
  <si>
    <t xml:space="preserve">ECU</t>
  </si>
  <si>
    <t xml:space="preserve">EGY</t>
  </si>
  <si>
    <t xml:space="preserve">SLV</t>
  </si>
  <si>
    <t xml:space="preserve">GNQ</t>
  </si>
  <si>
    <t xml:space="preserve">ERI</t>
  </si>
  <si>
    <t xml:space="preserve">FJI</t>
  </si>
  <si>
    <t xml:space="preserve">GUF</t>
  </si>
  <si>
    <t xml:space="preserve">PYF</t>
  </si>
  <si>
    <t xml:space="preserve">ATF</t>
  </si>
  <si>
    <t xml:space="preserve">GAB</t>
  </si>
  <si>
    <t xml:space="preserve">GMB</t>
  </si>
  <si>
    <t xml:space="preserve">GHA</t>
  </si>
  <si>
    <t xml:space="preserve">GRD</t>
  </si>
  <si>
    <t xml:space="preserve">GLP</t>
  </si>
  <si>
    <t xml:space="preserve">GUM</t>
  </si>
  <si>
    <t xml:space="preserve">GTM</t>
  </si>
  <si>
    <t xml:space="preserve">GIN</t>
  </si>
  <si>
    <t xml:space="preserve">GNB</t>
  </si>
  <si>
    <t xml:space="preserve">GUY</t>
  </si>
  <si>
    <t xml:space="preserve">HTI</t>
  </si>
  <si>
    <t xml:space="preserve">HND</t>
  </si>
  <si>
    <t xml:space="preserve">IRN</t>
  </si>
  <si>
    <t xml:space="preserve">JAM</t>
  </si>
  <si>
    <t xml:space="preserve">JPN</t>
  </si>
  <si>
    <t xml:space="preserve">KIR</t>
  </si>
  <si>
    <t xml:space="preserve">LBR</t>
  </si>
  <si>
    <t xml:space="preserve">MDG</t>
  </si>
  <si>
    <t xml:space="preserve">MYS</t>
  </si>
  <si>
    <t xml:space="preserve">MDV</t>
  </si>
  <si>
    <t xml:space="preserve">MHL</t>
  </si>
  <si>
    <t xml:space="preserve">MTQ</t>
  </si>
  <si>
    <t xml:space="preserve">MRT</t>
  </si>
  <si>
    <t xml:space="preserve">MUS</t>
  </si>
  <si>
    <t xml:space="preserve">MYT</t>
  </si>
  <si>
    <t xml:space="preserve">FSM</t>
  </si>
  <si>
    <t xml:space="preserve">MOZ</t>
  </si>
  <si>
    <t xml:space="preserve">MMR</t>
  </si>
  <si>
    <t xml:space="preserve">NCL</t>
  </si>
  <si>
    <t xml:space="preserve">NZL</t>
  </si>
  <si>
    <t xml:space="preserve">NIC</t>
  </si>
  <si>
    <t xml:space="preserve">NGA</t>
  </si>
  <si>
    <t xml:space="preserve">OMN</t>
  </si>
  <si>
    <t xml:space="preserve">PAK</t>
  </si>
  <si>
    <t xml:space="preserve">PLW</t>
  </si>
  <si>
    <t xml:space="preserve">PAN</t>
  </si>
  <si>
    <t xml:space="preserve">PNG</t>
  </si>
  <si>
    <t xml:space="preserve">PER</t>
  </si>
  <si>
    <t xml:space="preserve">PHL</t>
  </si>
  <si>
    <t xml:space="preserve">PRI</t>
  </si>
  <si>
    <t xml:space="preserve">QAT</t>
  </si>
  <si>
    <t xml:space="preserve">COG</t>
  </si>
  <si>
    <t xml:space="preserve">KNA</t>
  </si>
  <si>
    <t xml:space="preserve">LCA</t>
  </si>
  <si>
    <t xml:space="preserve">VCT</t>
  </si>
  <si>
    <t xml:space="preserve">MAF</t>
  </si>
  <si>
    <t xml:space="preserve">WSM</t>
  </si>
  <si>
    <t xml:space="preserve">STP</t>
  </si>
  <si>
    <t xml:space="preserve">SAU</t>
  </si>
  <si>
    <t xml:space="preserve">SEN</t>
  </si>
  <si>
    <t xml:space="preserve">SYC</t>
  </si>
  <si>
    <t xml:space="preserve">SLE</t>
  </si>
  <si>
    <t xml:space="preserve">SGP</t>
  </si>
  <si>
    <t xml:space="preserve">SXM</t>
  </si>
  <si>
    <t xml:space="preserve">SLB</t>
  </si>
  <si>
    <t xml:space="preserve">SOM</t>
  </si>
  <si>
    <t xml:space="preserve">ZAF</t>
  </si>
  <si>
    <t xml:space="preserve">LKA</t>
  </si>
  <si>
    <t xml:space="preserve">SDN</t>
  </si>
  <si>
    <t xml:space="preserve">SUR</t>
  </si>
  <si>
    <t xml:space="preserve">TWN</t>
  </si>
  <si>
    <t xml:space="preserve">TZA</t>
  </si>
  <si>
    <t xml:space="preserve">THA</t>
  </si>
  <si>
    <t xml:space="preserve">TLS</t>
  </si>
  <si>
    <t xml:space="preserve">TGO</t>
  </si>
  <si>
    <t xml:space="preserve">TON</t>
  </si>
  <si>
    <t xml:space="preserve">TTO</t>
  </si>
  <si>
    <t xml:space="preserve">TCA</t>
  </si>
  <si>
    <t xml:space="preserve">TUV</t>
  </si>
  <si>
    <t xml:space="preserve">ARE</t>
  </si>
  <si>
    <t xml:space="preserve">VUT</t>
  </si>
  <si>
    <t xml:space="preserve">VEN</t>
  </si>
  <si>
    <t xml:space="preserve">VNM</t>
  </si>
  <si>
    <t xml:space="preserve">VIR</t>
  </si>
  <si>
    <t xml:space="preserve">WLF</t>
  </si>
  <si>
    <t xml:space="preserve">YEM</t>
  </si>
  <si>
    <t xml:space="preserve">ITA</t>
  </si>
  <si>
    <t xml:space="preserve">UKR</t>
  </si>
  <si>
    <t xml:space="preserve">TUN</t>
  </si>
  <si>
    <t xml:space="preserve">ESP</t>
  </si>
  <si>
    <t xml:space="preserve">KWT</t>
  </si>
  <si>
    <t xml:space="preserve">DNK</t>
  </si>
  <si>
    <t xml:space="preserve">FRA</t>
  </si>
  <si>
    <t xml:space="preserve">RUS</t>
  </si>
  <si>
    <t xml:space="preserve">UMI</t>
  </si>
  <si>
    <t xml:space="preserve">GRC</t>
  </si>
  <si>
    <t xml:space="preserve">CAN</t>
  </si>
  <si>
    <t xml:space="preserve">DEU</t>
  </si>
  <si>
    <t xml:space="preserve">HRV</t>
  </si>
  <si>
    <t xml:space="preserve">GBR</t>
  </si>
  <si>
    <t xml:space="preserve">MLT</t>
  </si>
  <si>
    <t xml:space="preserve">CYP</t>
  </si>
  <si>
    <t xml:space="preserve">NOR</t>
  </si>
  <si>
    <t xml:space="preserve">ALB</t>
  </si>
  <si>
    <t xml:space="preserve">DZA</t>
  </si>
  <si>
    <t xml:space="preserve">SWE</t>
  </si>
  <si>
    <t xml:space="preserve">ISR</t>
  </si>
  <si>
    <t xml:space="preserve">MSR</t>
  </si>
  <si>
    <t xml:space="preserve">LBY</t>
  </si>
  <si>
    <t xml:space="preserve">NLD</t>
  </si>
  <si>
    <t xml:space="preserve">POL</t>
  </si>
  <si>
    <t xml:space="preserve">TUR</t>
  </si>
  <si>
    <t xml:space="preserve">JOR</t>
  </si>
  <si>
    <t xml:space="preserve">HKG</t>
  </si>
  <si>
    <t xml:space="preserve">SVN</t>
  </si>
  <si>
    <t xml:space="preserve">ARG</t>
  </si>
  <si>
    <t xml:space="preserve">AZE</t>
  </si>
  <si>
    <t xml:space="preserve">BEL</t>
  </si>
  <si>
    <t xml:space="preserve">BIH</t>
  </si>
  <si>
    <t xml:space="preserve">IOT</t>
  </si>
  <si>
    <t xml:space="preserve">BGR</t>
  </si>
  <si>
    <t xml:space="preserve">CPV</t>
  </si>
  <si>
    <t xml:space="preserve">CHL</t>
  </si>
  <si>
    <t xml:space="preserve">EST</t>
  </si>
  <si>
    <t xml:space="preserve">FLK</t>
  </si>
  <si>
    <t xml:space="preserve">FRO</t>
  </si>
  <si>
    <t xml:space="preserve">FIN</t>
  </si>
  <si>
    <t xml:space="preserve">GEO</t>
  </si>
  <si>
    <t xml:space="preserve">GIB</t>
  </si>
  <si>
    <t xml:space="preserve">GRL</t>
  </si>
  <si>
    <t xml:space="preserve">GGY</t>
  </si>
  <si>
    <t xml:space="preserve">ISL</t>
  </si>
  <si>
    <t xml:space="preserve">IRQ</t>
  </si>
  <si>
    <t xml:space="preserve">IRL</t>
  </si>
  <si>
    <t xml:space="preserve">IMN</t>
  </si>
  <si>
    <t xml:space="preserve">JEY</t>
  </si>
  <si>
    <t xml:space="preserve">KAZ</t>
  </si>
  <si>
    <t xml:space="preserve">PRK</t>
  </si>
  <si>
    <t xml:space="preserve">KOR</t>
  </si>
  <si>
    <t xml:space="preserve">LVA</t>
  </si>
  <si>
    <t xml:space="preserve">LBN</t>
  </si>
  <si>
    <t xml:space="preserve">LTU</t>
  </si>
  <si>
    <t xml:space="preserve">MCO</t>
  </si>
  <si>
    <t xml:space="preserve">MNE</t>
  </si>
  <si>
    <t xml:space="preserve">MAR</t>
  </si>
  <si>
    <t xml:space="preserve">NAM</t>
  </si>
  <si>
    <t xml:space="preserve">NRU</t>
  </si>
  <si>
    <t xml:space="preserve">NIU</t>
  </si>
  <si>
    <t xml:space="preserve">MNP</t>
  </si>
  <si>
    <t xml:space="preserve">PCN</t>
  </si>
  <si>
    <t xml:space="preserve">PRT</t>
  </si>
  <si>
    <t xml:space="preserve">REU</t>
  </si>
  <si>
    <t xml:space="preserve">ROU</t>
  </si>
  <si>
    <t xml:space="preserve">SHN</t>
  </si>
  <si>
    <t xml:space="preserve">SPM</t>
  </si>
  <si>
    <t xml:space="preserve">SYR</t>
  </si>
  <si>
    <t xml:space="preserve">TKL</t>
  </si>
  <si>
    <t xml:space="preserve">TKM</t>
  </si>
  <si>
    <t xml:space="preserve">URY</t>
  </si>
  <si>
    <t xml:space="preserve">ESH</t>
  </si>
  <si>
    <t xml:space="preserve">AFG</t>
  </si>
  <si>
    <t xml:space="preserve">ARM</t>
  </si>
  <si>
    <t xml:space="preserve">AUT</t>
  </si>
  <si>
    <t xml:space="preserve">BDI</t>
  </si>
  <si>
    <t xml:space="preserve">BFA</t>
  </si>
  <si>
    <t xml:space="preserve">BLR</t>
  </si>
  <si>
    <t xml:space="preserve">BOL</t>
  </si>
  <si>
    <t xml:space="preserve">BTN</t>
  </si>
  <si>
    <t xml:space="preserve">BWA</t>
  </si>
  <si>
    <t xml:space="preserve">CAF</t>
  </si>
  <si>
    <t xml:space="preserve">CHE</t>
  </si>
  <si>
    <t xml:space="preserve">CZE</t>
  </si>
  <si>
    <t xml:space="preserve">ETH</t>
  </si>
  <si>
    <t xml:space="preserve">HUN</t>
  </si>
  <si>
    <t xml:space="preserve">KGZ</t>
  </si>
  <si>
    <t xml:space="preserve">LAO</t>
  </si>
  <si>
    <t xml:space="preserve">LSO</t>
  </si>
  <si>
    <t xml:space="preserve">LUX</t>
  </si>
  <si>
    <t xml:space="preserve">MDA</t>
  </si>
  <si>
    <t xml:space="preserve">MKD</t>
  </si>
  <si>
    <t xml:space="preserve">MLI</t>
  </si>
  <si>
    <t xml:space="preserve">MNG</t>
  </si>
  <si>
    <t xml:space="preserve">MWI</t>
  </si>
  <si>
    <t xml:space="preserve">NER</t>
  </si>
  <si>
    <t xml:space="preserve">NPL</t>
  </si>
  <si>
    <t xml:space="preserve">PRY</t>
  </si>
  <si>
    <t xml:space="preserve">RWA</t>
  </si>
  <si>
    <t xml:space="preserve">SRB</t>
  </si>
  <si>
    <t xml:space="preserve">SVK</t>
  </si>
  <si>
    <t xml:space="preserve">SWZ</t>
  </si>
  <si>
    <t xml:space="preserve">TCD</t>
  </si>
  <si>
    <t xml:space="preserve">TJK</t>
  </si>
  <si>
    <t xml:space="preserve">UGA</t>
  </si>
  <si>
    <t xml:space="preserve">UZB</t>
  </si>
  <si>
    <t xml:space="preserve">ZMB</t>
  </si>
  <si>
    <t xml:space="preserve">ZWE</t>
  </si>
  <si>
    <t xml:space="preserve">BLM</t>
  </si>
  <si>
    <t xml:space="preserve">CCK</t>
  </si>
  <si>
    <t xml:space="preserve">CXR</t>
  </si>
  <si>
    <t xml:space="preserve">Salt marsh extent from WCMC</t>
  </si>
  <si>
    <t xml:space="preserve">Global Mangrove Watch dataset for mangrove protected extent</t>
  </si>
  <si>
    <t xml:space="preserve">Restorable mangrove area from Mapping Ocean Wealth</t>
  </si>
  <si>
    <t xml:space="preserve">Tier 1 - IPCC default value</t>
  </si>
  <si>
    <t xml:space="preserve">Tier 2 - country-specific rate</t>
  </si>
  <si>
    <t xml:space="preserve">Source - Tier 1 - IPCC default value</t>
  </si>
  <si>
    <t xml:space="preserve">Source -Tier 2 - country-specific rate</t>
  </si>
  <si>
    <t xml:space="preserve">Academic studies.</t>
  </si>
  <si>
    <t xml:space="preserve">China, Macao Special Administrative Region</t>
  </si>
  <si>
    <t xml:space="preserve">Congo, the democratic republic of the</t>
  </si>
  <si>
    <t xml:space="preserve">Democratic Republic of the Congo</t>
  </si>
  <si>
    <t xml:space="preserve">Tier 1 - Global emission factor</t>
  </si>
  <si>
    <t xml:space="preserve">Tier 2 - Country-specific emission factor - AGB</t>
  </si>
  <si>
    <t xml:space="preserve">Tier 2 - Country-specific emission factor - SOC</t>
  </si>
  <si>
    <t xml:space="preserve">Source -Tier 1 - Global emission factor</t>
  </si>
  <si>
    <t xml:space="preserve">Source - Tier 2 - Country-specific emission factor  - AGB</t>
  </si>
  <si>
    <t xml:space="preserve">id</t>
  </si>
  <si>
    <t xml:space="preserve">activity</t>
  </si>
  <si>
    <t xml:space="preserve">ecosystem</t>
  </si>
  <si>
    <t xml:space="preserve">feasibility_analysis</t>
  </si>
  <si>
    <t xml:space="preserve">conservation_planning_and_admin</t>
  </si>
  <si>
    <t xml:space="preserve">data_collection_and_field_cost</t>
  </si>
  <si>
    <t xml:space="preserve">community_representation</t>
  </si>
  <si>
    <t xml:space="preserve">blue_carbon_project_planning</t>
  </si>
  <si>
    <t xml:space="preserve">establishing_carbon_rights</t>
  </si>
  <si>
    <t xml:space="preserve">financing_cost</t>
  </si>
  <si>
    <t xml:space="preserve">validation</t>
  </si>
  <si>
    <t xml:space="preserve">implementation_labor_planting</t>
  </si>
  <si>
    <t xml:space="preserve">implementation_labor_hybrid</t>
  </si>
  <si>
    <t xml:space="preserve">implementation_labor_hydrology</t>
  </si>
  <si>
    <t xml:space="preserve">monitoring</t>
  </si>
  <si>
    <t xml:space="preserve">baseline_reassessment</t>
  </si>
  <si>
    <t xml:space="preserve">long_term_project_operating_cost</t>
  </si>
  <si>
    <t xml:space="preserve">project_name</t>
  </si>
  <si>
    <t xml:space="preserve">continent</t>
  </si>
  <si>
    <t xml:space="preserve">country</t>
  </si>
  <si>
    <t xml:space="preserve">country_code</t>
  </si>
  <si>
    <t xml:space="preserve">activity_type</t>
  </si>
  <si>
    <t xml:space="preserve">price_type</t>
  </si>
  <si>
    <t xml:space="preserve">project_size_ha</t>
  </si>
  <si>
    <t xml:space="preserve">project_size_filter</t>
  </si>
  <si>
    <t xml:space="preserve">abatement_potential</t>
  </si>
  <si>
    <t xml:space="preserve">total_cost_npv</t>
  </si>
  <si>
    <t xml:space="preserve">total_cost</t>
  </si>
  <si>
    <t xml:space="preserve">capex_npv</t>
  </si>
  <si>
    <t xml:space="preserve">capex</t>
  </si>
  <si>
    <t xml:space="preserve">opex_npv</t>
  </si>
  <si>
    <t xml:space="preserve">opex</t>
  </si>
  <si>
    <t xml:space="preserve">cost_per_tco2e</t>
  </si>
  <si>
    <t xml:space="preserve">cost_per_tco2e_npv</t>
  </si>
  <si>
    <t xml:space="preserve">feasibility_analysis_npv</t>
  </si>
  <si>
    <t xml:space="preserve">conservation_planning_npv</t>
  </si>
  <si>
    <t xml:space="preserve">conservation_planning</t>
  </si>
  <si>
    <t xml:space="preserve">data_collection_npv</t>
  </si>
  <si>
    <t xml:space="preserve">data_collection</t>
  </si>
  <si>
    <t xml:space="preserve">community_representation_npv</t>
  </si>
  <si>
    <t xml:space="preserve">blue_carbon_project_planning_npv</t>
  </si>
  <si>
    <t xml:space="preserve">establishing_carbon_rights_npv</t>
  </si>
  <si>
    <t xml:space="preserve">validation_npv</t>
  </si>
  <si>
    <t xml:space="preserve">implementation_labor_npv</t>
  </si>
  <si>
    <t xml:space="preserve">implementation_labor</t>
  </si>
  <si>
    <t xml:space="preserve">monitoring_npv</t>
  </si>
  <si>
    <t xml:space="preserve">maintenance_npv</t>
  </si>
  <si>
    <t xml:space="preserve">maintenance</t>
  </si>
  <si>
    <t xml:space="preserve">monitoring_maintenance_npv</t>
  </si>
  <si>
    <t xml:space="preserve">monitoring_maintenance</t>
  </si>
  <si>
    <t xml:space="preserve">community_benefit_npv</t>
  </si>
  <si>
    <t xml:space="preserve">community_benefit</t>
  </si>
  <si>
    <t xml:space="preserve">carbon_standard_fees_npv</t>
  </si>
  <si>
    <t xml:space="preserve">carbon_standard_fees</t>
  </si>
  <si>
    <t xml:space="preserve">baseline_reassessment_npv</t>
  </si>
  <si>
    <t xml:space="preserve">mrv_npv</t>
  </si>
  <si>
    <t xml:space="preserve">mrv</t>
  </si>
  <si>
    <t xml:space="preserve">long_term_project_operating_npv</t>
  </si>
  <si>
    <t xml:space="preserve">long_term_project_operating</t>
  </si>
  <si>
    <t xml:space="preserve">initial_price_assumption</t>
  </si>
  <si>
    <t xml:space="preserve">leftover_after_opex</t>
  </si>
  <si>
    <t xml:space="preserve">leftover_after_opex_NPV</t>
  </si>
  <si>
    <t xml:space="preserve">total_revenue_npv</t>
  </si>
  <si>
    <t xml:space="preserve">total_revenue</t>
  </si>
  <si>
    <t xml:space="preserve">credits_issued</t>
  </si>
  <si>
    <t xml:space="preserve">Hydrology</t>
  </si>
  <si>
    <t xml:space="preserve">Opex breakeven</t>
  </si>
  <si>
    <t xml:space="preserve">Medium</t>
  </si>
  <si>
    <t xml:space="preserve">Market price</t>
  </si>
  <si>
    <t xml:space="preserve">Planting</t>
  </si>
  <si>
    <t xml:space="preserve">Hybrid</t>
  </si>
  <si>
    <t xml:space="preserve">Small</t>
  </si>
  <si>
    <t xml:space="preserve">Large</t>
  </si>
  <si>
    <t xml:space="preserve">FEST</t>
  </si>
  <si>
    <t xml:space="preserve">alpha_2</t>
  </si>
  <si>
    <t xml:space="preserve">numeric</t>
  </si>
  <si>
    <t xml:space="preserve">region_1</t>
  </si>
  <si>
    <t xml:space="preserve">region_2</t>
  </si>
  <si>
    <t xml:space="preserve">continent_id</t>
  </si>
  <si>
    <t xml:space="preserve">hdi_id</t>
  </si>
  <si>
    <t xml:space="preserve">Southern Asia</t>
  </si>
  <si>
    <t xml:space="preserve">Åland Islands</t>
  </si>
  <si>
    <t xml:space="preserve">ALA</t>
  </si>
  <si>
    <t xml:space="preserve">Northern Europe</t>
  </si>
  <si>
    <t xml:space="preserve">Southern Europe</t>
  </si>
  <si>
    <t xml:space="preserve">Northern Africa</t>
  </si>
  <si>
    <t xml:space="preserve">Polynesia</t>
  </si>
  <si>
    <t xml:space="preserve">Andorra</t>
  </si>
  <si>
    <t xml:space="preserve">AND</t>
  </si>
  <si>
    <t xml:space="preserve">Middle Africa</t>
  </si>
  <si>
    <t xml:space="preserve">Sub-Saharan Africa</t>
  </si>
  <si>
    <t xml:space="preserve">Latin America and the Caribbean</t>
  </si>
  <si>
    <t xml:space="preserve">Antarctica</t>
  </si>
  <si>
    <t xml:space="preserve">ATA</t>
  </si>
  <si>
    <t xml:space="preserve">Western Asia</t>
  </si>
  <si>
    <t xml:space="preserve">Australia and New Zealand</t>
  </si>
  <si>
    <t xml:space="preserve">Western Europe</t>
  </si>
  <si>
    <t xml:space="preserve">Eastern Europe</t>
  </si>
  <si>
    <t xml:space="preserve">Central America</t>
  </si>
  <si>
    <t xml:space="preserve">Western Africa</t>
  </si>
  <si>
    <t xml:space="preserve">Northern America</t>
  </si>
  <si>
    <t xml:space="preserve">Southern Africa</t>
  </si>
  <si>
    <t xml:space="preserve">Bouvet Island</t>
  </si>
  <si>
    <t xml:space="preserve">BVT</t>
  </si>
  <si>
    <t xml:space="preserve">Eastern Africa</t>
  </si>
  <si>
    <t xml:space="preserve">Virgin Islands, British</t>
  </si>
  <si>
    <t xml:space="preserve">British Virgin Islands</t>
  </si>
  <si>
    <t xml:space="preserve">South-eastern Asia</t>
  </si>
  <si>
    <t xml:space="preserve">Cayman Islands</t>
  </si>
  <si>
    <t xml:space="preserve">Eastern Asia</t>
  </si>
  <si>
    <t xml:space="preserve">MAC</t>
  </si>
  <si>
    <t xml:space="preserve">Côte d’Ivoire</t>
  </si>
  <si>
    <t xml:space="preserve">Dominican Republic</t>
  </si>
  <si>
    <t xml:space="preserve">Melanesia</t>
  </si>
  <si>
    <t xml:space="preserve">Micronesia</t>
  </si>
  <si>
    <t xml:space="preserve">Channel Islands</t>
  </si>
  <si>
    <t xml:space="preserve">Heard Island and McDonald Islands</t>
  </si>
  <si>
    <t xml:space="preserve">HMD</t>
  </si>
  <si>
    <t xml:space="preserve">Holy See</t>
  </si>
  <si>
    <t xml:space="preserve">VAT</t>
  </si>
  <si>
    <t xml:space="preserve">Iran, islamic republic of</t>
  </si>
  <si>
    <t xml:space="preserve">Central Asia</t>
  </si>
  <si>
    <t xml:space="preserve">Liechtenstein</t>
  </si>
  <si>
    <t xml:space="preserve">LIE</t>
  </si>
  <si>
    <t xml:space="preserve">Micronesia, Federated States of</t>
  </si>
  <si>
    <t xml:space="preserve">Norfolk Island</t>
  </si>
  <si>
    <t xml:space="preserve">NFK</t>
  </si>
  <si>
    <t xml:space="preserve">Saint Martin (French Part)</t>
  </si>
  <si>
    <t xml:space="preserve">San Marino</t>
  </si>
  <si>
    <t xml:space="preserve">SMR</t>
  </si>
  <si>
    <t xml:space="preserve">Sark</t>
  </si>
  <si>
    <t xml:space="preserve">South Georgia and the South Sandwich Islands</t>
  </si>
  <si>
    <t xml:space="preserve">SGS</t>
  </si>
  <si>
    <t xml:space="preserve">South Sudan</t>
  </si>
  <si>
    <t xml:space="preserve">SSD</t>
  </si>
  <si>
    <t xml:space="preserve">State of Palestine</t>
  </si>
  <si>
    <t xml:space="preserve">PSE</t>
  </si>
  <si>
    <t xml:space="preserve">Svalbard and Jan Mayen Islands</t>
  </si>
  <si>
    <t xml:space="preserve">SJM</t>
  </si>
  <si>
    <t xml:space="preserve">Taiwan, Province of China</t>
  </si>
  <si>
    <t xml:space="preserve">East Asia</t>
  </si>
  <si>
    <t xml:space="preserve">United Republic of Tanzania</t>
  </si>
  <si>
    <t xml:space="preserve">United States of America</t>
  </si>
  <si>
    <t xml:space="preserve">Virgin islands, U.s.</t>
  </si>
  <si>
    <t xml:space="preserve">United States Virgin Islands</t>
  </si>
  <si>
    <t xml:space="preserve">Venezuela, Bolivarian Republic of</t>
  </si>
  <si>
    <t xml:space="preserve">Wallis and futuna</t>
  </si>
  <si>
    <t xml:space="preserve">Wallis and Futuna Islands</t>
  </si>
  <si>
    <t xml:space="preserve">description</t>
  </si>
  <si>
    <t xml:space="preserve">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</si>
  <si>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 xml:space="preserve">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</si>
  <si>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 xml:space="preserve">restoration_activity</t>
  </si>
  <si>
    <t xml:space="preserve">Planting: Includes activities such as planting seeds, creating nurseries, and other efforts to regenerate vegetation in degraded ecosystems.</t>
  </si>
  <si>
    <t xml:space="preserve">Hybrid: Combines planting and hydrology techniques for a comprehensive restoration approach that addresses multiple ecosystem needs.</t>
  </si>
  <si>
    <t xml:space="preserve">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</si>
  <si>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 xml:space="preserve">Id</t>
  </si>
  <si>
    <t xml:space="preserve">Table</t>
  </si>
  <si>
    <t xml:space="preserve">Category</t>
  </si>
  <si>
    <t xml:space="preserve">Reviewed</t>
  </si>
  <si>
    <t xml:space="preserve">Feasibility analysis cost</t>
  </si>
  <si>
    <t xml:space="preserve">Community repressentation</t>
  </si>
  <si>
    <t xml:space="preserve">Blue carbon cost</t>
  </si>
  <si>
    <t xml:space="preserve">Establishing carbon rights cost</t>
  </si>
  <si>
    <t xml:space="preserve">Assumes internal legal team expenses ($20,000), external international carbon focused legal team ($100,000), and local counsel ($20,000).</t>
  </si>
  <si>
    <t xml:space="preserve">Assumes internal legal team expenses ($20,000), external international carbon focused legal team ($100,000), and local counsel ($10,000).</t>
  </si>
  <si>
    <t xml:space="preserve">Assumes internal legal team expenses ($20,000), external international carbon focused legal team ($100,000), and local counsel ($30,000).</t>
  </si>
  <si>
    <t xml:space="preserve">Maintenance cost</t>
  </si>
  <si>
    <t xml:space="preserve">Baseline reassessment </t>
  </si>
  <si>
    <t xml:space="preserve">Manrgove extent</t>
  </si>
  <si>
    <t xml:space="preserve">Manrgove historic extent</t>
  </si>
  <si>
    <t xml:space="preserve">Mangrove unprotected extent</t>
  </si>
  <si>
    <t xml:space="preserve">Mangrove ecosystem loss</t>
  </si>
  <si>
    <t xml:space="preserve">Manrgove restorable land</t>
  </si>
  <si>
    <t xml:space="preserve">Source list for sequestration rates found in academic studies.</t>
  </si>
  <si>
    <t xml:space="preserve">Conversions</t>
  </si>
  <si>
    <t xml:space="preserve">g in a ton conversion</t>
  </si>
  <si>
    <t xml:space="preserve">C to CO2 factor</t>
  </si>
  <si>
    <t xml:space="preserve">Unit</t>
  </si>
  <si>
    <t xml:space="preserve">Scope</t>
  </si>
  <si>
    <t xml:space="preserve">Notes</t>
  </si>
  <si>
    <t xml:space="preserve">McLeod, 2011</t>
  </si>
  <si>
    <t xml:space="preserve">gC/m^2/yr</t>
  </si>
  <si>
    <t xml:space="preserve">Compiled carbon burial measurements from all 3 ecosystems. Using the mean values from each ecosystem in the model.</t>
  </si>
  <si>
    <t xml:space="preserve">gC/ha/yr</t>
  </si>
  <si>
    <t xml:space="preserve">*10,000</t>
  </si>
  <si>
    <t xml:space="preserve">tC/ha/yr</t>
  </si>
  <si>
    <t xml:space="preserve">/1,000,000</t>
  </si>
  <si>
    <t xml:space="preserve">tCO2e/ha/yr</t>
  </si>
  <si>
    <t xml:space="preserve">Global</t>
  </si>
  <si>
    <t xml:space="preserve">*3.66</t>
  </si>
  <si>
    <t xml:space="preserve">Blue Wealth of Nations ecosystem extent and potential dataset</t>
  </si>
  <si>
    <t xml:space="preserve">Sequestration rates from Blue Wealth of Nations dataset of all extents and ecosystem carbon potentials by country</t>
  </si>
  <si>
    <t xml:space="preserve">tC/m^2/yr</t>
  </si>
  <si>
    <t xml:space="preserve">tC/m2/yr</t>
  </si>
  <si>
    <t xml:space="preserve">tCO2/ha/yr</t>
  </si>
  <si>
    <t xml:space="preserve">VCS default values for blue carbon sequestration</t>
  </si>
  <si>
    <t xml:space="preserve">Can be used as a very conservative sequestration rate, considered the default Tier 1 assumption for VCS projects when project specific data is unavailable.</t>
  </si>
  <si>
    <t xml:space="preserve">VCS default value</t>
  </si>
  <si>
    <t xml:space="preserve"> </t>
  </si>
  <si>
    <t xml:space="preserve">Converted to CO2e</t>
  </si>
  <si>
    <t xml:space="preserve">IPCC supplement, 2014</t>
  </si>
  <si>
    <t xml:space="preserve">MgC/ha/yr</t>
  </si>
  <si>
    <t xml:space="preserve">Annual emission factors associated with restoration or creation on organic and mineral soils</t>
  </si>
  <si>
    <t xml:space="preserve">https://www.ipcc-nggip.iges.or.jp/public/wetlands/draft/SOD_Wetlands_Supplement/Chp_4_SOD_Wetlands_Supplement.pdf</t>
  </si>
  <si>
    <t xml:space="preserve">growth rate (average from IPCC *0.48)</t>
  </si>
  <si>
    <t xml:space="preserve">growth rate (average from IPCC *0.45)</t>
  </si>
  <si>
    <t xml:space="preserve">average (0.58) bgb root:shoot ratio from IPCC</t>
  </si>
  <si>
    <t xml:space="preserve">bgb root:shoot ratio from IPCC</t>
  </si>
  <si>
    <t xml:space="preserve">total</t>
  </si>
  <si>
    <t xml:space="preserve">11/07/2024 update</t>
  </si>
  <si>
    <t xml:space="preserve">McKinsey blue carbon potentials</t>
  </si>
  <si>
    <t xml:space="preserve">restoration</t>
  </si>
  <si>
    <t xml:space="preserve">Used for rough estimation of annual sequestration potential from restored and avoided loss mangroves at a country level</t>
  </si>
  <si>
    <t xml:space="preserve">23.5tCO2/ha/yr</t>
  </si>
  <si>
    <t xml:space="preserve">Sequestration rate for restored mangroves</t>
  </si>
  <si>
    <t xml:space="preserve">42.9tCO2/ha/yr</t>
  </si>
  <si>
    <t xml:space="preserve">Sequestration rate for avoided loss mangroves</t>
  </si>
  <si>
    <t xml:space="preserve">Jill T. Griner et al., 2013</t>
  </si>
  <si>
    <t xml:space="preserve">gCm^2/yr</t>
  </si>
  <si>
    <t xml:space="preserve">Seagrass natural burial rate low</t>
  </si>
  <si>
    <t xml:space="preserve">Seagrass natural burial rate high</t>
  </si>
  <si>
    <t xml:space="preserve">m^2 to ha conversion</t>
  </si>
  <si>
    <t xml:space="preserve">gram to ton conversion</t>
  </si>
  <si>
    <t xml:space="preserve">C to CO2e conversion</t>
  </si>
  <si>
    <t xml:space="preserve">138+-38</t>
  </si>
  <si>
    <t xml:space="preserve">Seagrass burial rate</t>
  </si>
  <si>
    <t xml:space="preserve">0.4-2.6%</t>
  </si>
  <si>
    <t xml:space="preserve">global seagrass habitat loss due to land-use change</t>
  </si>
  <si>
    <t xml:space="preserve">PgC2/yr</t>
  </si>
  <si>
    <t xml:space="preserve">0.05-0.33</t>
  </si>
  <si>
    <t xml:space="preserve">Total carbon emissions from loss</t>
  </si>
  <si>
    <t xml:space="preserve">TgC/yr</t>
  </si>
  <si>
    <t xml:space="preserve">current rates of seagrass decline could lead to </t>
  </si>
  <si>
    <t xml:space="preserve">Seagrass sequestration rate grows linearly to this value by 12 years</t>
  </si>
  <si>
    <t xml:space="preserve">NZ feasibility study</t>
  </si>
  <si>
    <t xml:space="preserve">tC/ha</t>
  </si>
  <si>
    <t xml:space="preserve">aboveground biomass stock</t>
  </si>
  <si>
    <t xml:space="preserve">tCha</t>
  </si>
  <si>
    <t xml:space="preserve">soil carbon stock</t>
  </si>
  <si>
    <t xml:space="preserve">&gt;200</t>
  </si>
  <si>
    <t xml:space="preserve">degraded tidal salt marsh ecosystem emissions in the first 5 years since disturbance</t>
  </si>
  <si>
    <t xml:space="preserve">&lt;50</t>
  </si>
  <si>
    <t xml:space="preserve">years 10-20</t>
  </si>
  <si>
    <t xml:space="preserve">~5</t>
  </si>
  <si>
    <t xml:space="preserve">after 30 years</t>
  </si>
  <si>
    <t xml:space="preserve">NZ assumed conversion of tidal marsh was &gt;30 years prior to project, decreased emissions by 0.99 per year</t>
  </si>
  <si>
    <t xml:space="preserve">Oreska, 2020</t>
  </si>
  <si>
    <t xml:space="preserve">seagrass soil carbon sequestration</t>
  </si>
  <si>
    <t xml:space="preserve">48-112</t>
  </si>
  <si>
    <t xml:space="preserve">Seagrass global rates range</t>
  </si>
  <si>
    <t xml:space="preserve">Caribbean mangrove rates</t>
  </si>
  <si>
    <t xml:space="preserve">TNC Bahamas feasibility study</t>
  </si>
  <si>
    <t xml:space="preserve">Dwarf mangrove biomass rate Caribbean</t>
  </si>
  <si>
    <t xml:space="preserve">Fringe</t>
  </si>
  <si>
    <t xml:space="preserve">Dwarf mangrove soil gain rate in Caribbean</t>
  </si>
  <si>
    <t xml:space="preserve">Dwarf mangrove total rate Caribbean, 251K over 20 years</t>
  </si>
  <si>
    <t xml:space="preserve">Fringe 395K over 20 years</t>
  </si>
  <si>
    <t xml:space="preserve">root:shoot ratio (IPCC) </t>
  </si>
  <si>
    <t xml:space="preserve">Average Fringe and Dwarf</t>
  </si>
  <si>
    <t xml:space="preserve">Total </t>
  </si>
  <si>
    <t xml:space="preserve">11/7/2024 update</t>
  </si>
  <si>
    <t xml:space="preserve">Burden, 2019</t>
  </si>
  <si>
    <t xml:space="preserve">2.42 (±0.26)</t>
  </si>
  <si>
    <t xml:space="preserve">Global average carbon accumulation rate in salt marsh sediments</t>
  </si>
  <si>
    <t xml:space="preserve">Suprayogi, 2022</t>
  </si>
  <si>
    <t xml:space="preserve">MgCO2e/ha/yr</t>
  </si>
  <si>
    <t xml:space="preserve">Northern Sumatra Coast, Indonesia</t>
  </si>
  <si>
    <t xml:space="preserve">Mumbai, India</t>
  </si>
  <si>
    <t xml:space="preserve">*Does this include AGB</t>
  </si>
  <si>
    <t xml:space="preserve">Average soil carbon sequestration rate based on Sei Meran and Tanjung Rejo clustering system</t>
  </si>
  <si>
    <t xml:space="preserve">SOC</t>
  </si>
  <si>
    <t xml:space="preserve">AGB (AGB*3.67)</t>
  </si>
  <si>
    <t xml:space="preserve">BGB root:shoot ratio (0.58*3.67*AGB)</t>
  </si>
  <si>
    <t xml:space="preserve">https://link.springer.com/article/10.1007/s12237-013-9702-4</t>
  </si>
  <si>
    <t xml:space="preserve">gC/m/yr</t>
  </si>
  <si>
    <t xml:space="preserve">Queensland, Australia</t>
  </si>
  <si>
    <t xml:space="preserve">Lovelock et al., 2013</t>
  </si>
  <si>
    <t xml:space="preserve">https://link.springer.com/article/10.1007/s12237-020-00733-0</t>
  </si>
  <si>
    <t xml:space="preserve">Dontis et al., 2020</t>
  </si>
  <si>
    <t xml:space="preserve">Tampa Bay, Florida (total including belowground, and aboveground confimed 11/07/2024)</t>
  </si>
  <si>
    <t xml:space="preserve">Belowground organic carbon sequestration Naples, Florida (both soil and roots)</t>
  </si>
  <si>
    <t xml:space="preserve">*Does this include AGB?</t>
  </si>
  <si>
    <t xml:space="preserve">Mikoko Pamoja PDD</t>
  </si>
  <si>
    <t xml:space="preserve">Aboveground carbon sequestration rate, Kenya</t>
  </si>
  <si>
    <t xml:space="preserve">Belowground carbon sequestration rate, Kenya</t>
  </si>
  <si>
    <t xml:space="preserve">*Is this belowground or soil&gt;</t>
  </si>
  <si>
    <t xml:space="preserve">soil (IPCC)</t>
  </si>
  <si>
    <t xml:space="preserve">root:shoot (IPCC)</t>
  </si>
  <si>
    <t xml:space="preserve">Total carbon sequestration rate, Kenya 11/07/2024 update</t>
  </si>
  <si>
    <t xml:space="preserve">https://www.sciencedirect.com/science/article/abs/pii/S0964569118300619?via%3Dihub</t>
  </si>
  <si>
    <t xml:space="preserve">C accumulation of replanted mangroves in the first 10 years in Matang Mangrove Forest Reserve in Malaysia, one of the most C dense forests in the world</t>
  </si>
  <si>
    <t xml:space="preserve">Adame et al., 2018</t>
  </si>
  <si>
    <t xml:space="preserve">After 10 years</t>
  </si>
  <si>
    <t xml:space="preserve">https://www.nature.com/articles/s41467-019-12176-8</t>
  </si>
  <si>
    <t xml:space="preserve">Mean soil sequestration rate</t>
  </si>
  <si>
    <t xml:space="preserve">Serrano et al., 2019</t>
  </si>
  <si>
    <t xml:space="preserve">Kelleway et al., 2017</t>
  </si>
  <si>
    <t xml:space="preserve">MgC/ha</t>
  </si>
  <si>
    <t xml:space="preserve">Aboveground biomass stock</t>
  </si>
  <si>
    <t xml:space="preserve">Soil carbon stock</t>
  </si>
  <si>
    <t xml:space="preserve">Mean tropical mangrove sequestration rate</t>
  </si>
  <si>
    <t xml:space="preserve">https://link.springer.com/article/10.1007/s10021-019-00408-3</t>
  </si>
  <si>
    <t xml:space="preserve">Surface soil carbon accumulation rates for tall mangroves from NSW, Australia</t>
  </si>
  <si>
    <t xml:space="preserve">Lamont et al., 2019</t>
  </si>
  <si>
    <t xml:space="preserve">Surface soil carbon accumulation rates for dwarf mangroves from NSW, Australia</t>
  </si>
  <si>
    <t xml:space="preserve">https://link.springer.com/content/pdf/10.1007/s10021-012-9551-1.pdf</t>
  </si>
  <si>
    <t xml:space="preserve">Florida</t>
  </si>
  <si>
    <t xml:space="preserve">Florida mangrove-encroached salt marsh</t>
  </si>
  <si>
    <t xml:space="preserve">Osland et al., 2012</t>
  </si>
  <si>
    <t xml:space="preserve">https://www.sciencedirect.com/science/article/abs/pii/S003807171400128X</t>
  </si>
  <si>
    <t xml:space="preserve">Lunstrum and Chen, 2014</t>
  </si>
  <si>
    <t xml:space="preserve">https://www.sciencedirect.com/science/article/abs/pii/S0378112716307940</t>
  </si>
  <si>
    <t xml:space="preserve">Marchand, 2017</t>
  </si>
  <si>
    <t xml:space="preserve">https://www.sciencedirect.com/science/article/abs/pii/S0272771413002333?via%3Dihub</t>
  </si>
  <si>
    <t xml:space="preserve">Southeast Australia, short-term accumulation rates likely an overestimate relative to longer-term radiometric approaches</t>
  </si>
  <si>
    <t xml:space="preserve">Saintilan, 2013</t>
  </si>
  <si>
    <t xml:space="preserve">https://www.mdpi.com/2413-4155/2/3/67/htm</t>
  </si>
  <si>
    <t xml:space="preserve">Alongi, 2020</t>
  </si>
  <si>
    <t xml:space="preserve">https://agupubs.onlinelibrary.wiley.com/doi/full/10.1029/2012GB004375</t>
  </si>
  <si>
    <t xml:space="preserve">Global mangrove carbon burial rate</t>
  </si>
  <si>
    <t xml:space="preserve">Breithaupt et al., 2012</t>
  </si>
  <si>
    <t xml:space="preserve">https://www.science.org/doi/full/10.1126/sciadv.aao4985</t>
  </si>
  <si>
    <t xml:space="preserve">Meta-analysis of global mangrove carbon burial rate</t>
  </si>
  <si>
    <t xml:space="preserve">Rosentreter et al., 2018</t>
  </si>
  <si>
    <t xml:space="preserve">Latitude:</t>
  </si>
  <si>
    <t xml:space="preserve">0-5</t>
  </si>
  <si>
    <t xml:space="preserve">5-10</t>
  </si>
  <si>
    <t xml:space="preserve">10-15</t>
  </si>
  <si>
    <t xml:space="preserve">15-20</t>
  </si>
  <si>
    <t xml:space="preserve">20-25</t>
  </si>
  <si>
    <t xml:space="preserve">25-30</t>
  </si>
  <si>
    <t xml:space="preserve">30-35</t>
  </si>
  <si>
    <t xml:space="preserve">35-40</t>
  </si>
  <si>
    <t xml:space="preserve">TNC Australia</t>
  </si>
  <si>
    <t xml:space="preserve">Blue Heart Planned Pilot Sites, South East Queensland; biomass accumulation and burial rate</t>
  </si>
  <si>
    <t xml:space="preserve">Average from blue heart</t>
  </si>
  <si>
    <t xml:space="preserve">TNC Mexico</t>
  </si>
  <si>
    <t xml:space="preserve">Mg./ha/yr</t>
  </si>
  <si>
    <t xml:space="preserve">Rate of carbon capture (Captura de carbono)</t>
  </si>
  <si>
    <t xml:space="preserve">Source list for emission factors found in academic studies</t>
  </si>
  <si>
    <t xml:space="preserve">Link</t>
  </si>
  <si>
    <t xml:space="preserve">Note</t>
  </si>
  <si>
    <t xml:space="preserve">Lovelock, 2017</t>
  </si>
  <si>
    <t xml:space="preserve">Chosen due to conservative estimate, traceable methodology with all three ecosystem emissions factors from one study. Link below to data table</t>
  </si>
  <si>
    <t xml:space="preserve">https://www.frontiersin.org/articles/10.3389/fmars.2017.00143/full</t>
  </si>
  <si>
    <t xml:space="preserve">https://www.frontiersin.org/files/Articles/246353/fmars-04-00143-HTML/image_m/fmars-04-00143-t002.jpg</t>
  </si>
  <si>
    <t xml:space="preserve">The Blue Carbon Initiative</t>
  </si>
  <si>
    <t xml:space="preserve">link</t>
  </si>
  <si>
    <t xml:space="preserve">carbon stock Mg/ha</t>
  </si>
  <si>
    <t xml:space="preserve">carbon stock averages from the Blue Carbon Initiative, can be extrapolated for rough estimates of EF</t>
  </si>
  <si>
    <t xml:space="preserve">CO2e/ha</t>
  </si>
  <si>
    <t xml:space="preserve">EF</t>
  </si>
  <si>
    <t xml:space="preserve">assumes EF is 4% of living carbon stock from simplified Lovelock methodology</t>
  </si>
  <si>
    <t xml:space="preserve">Arifanti, 2021</t>
  </si>
  <si>
    <t xml:space="preserve">indonesia emission factors</t>
  </si>
  <si>
    <t xml:space="preserve">Region specific EFs. Meaningfully higher than the above averages, could be true due to higher carbon density in Indonesian mangroves</t>
  </si>
  <si>
    <t xml:space="preserve">indonesia mangrove emission factor</t>
  </si>
  <si>
    <t xml:space="preserve">Indonesia mangoes conversion EF over 16 years</t>
  </si>
  <si>
    <t xml:space="preserve">Wahyudi, 2021</t>
  </si>
  <si>
    <t xml:space="preserve">indonesia seagrass emission factor</t>
  </si>
  <si>
    <t xml:space="preserve">0.55-1.09</t>
  </si>
  <si>
    <t xml:space="preserve">Indonesia specific EF ranges</t>
  </si>
  <si>
    <t xml:space="preserve">Other sources of standing carbon stock</t>
  </si>
  <si>
    <t xml:space="preserve">convert to CO2e</t>
  </si>
  <si>
    <t xml:space="preserve">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</si>
  <si>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</si>
  <si>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</si>
  <si>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</si>
  <si>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</si>
  <si>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</si>
  <si>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 xml:space="preserve">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</si>
  <si>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</si>
  <si>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</si>
  <si>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</si>
  <si>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</si>
  <si>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</si>
  <si>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</si>
  <si>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</si>
  <si>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</si>
  <si>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</si>
  <si>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 xml:space="preserve">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</si>
  <si>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</si>
  <si>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</si>
  <si>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</si>
  <si>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 xml:space="preserve">Byrd et al. 2018 ISPRS Journal of Photogrammetry and Remote Sensing, 139, pp.255-271</t>
  </si>
  <si>
    <t xml:space="preserve">AGB</t>
  </si>
  <si>
    <t xml:space="preserve">Defined on country level - see excel sheet</t>
  </si>
  <si>
    <t xml:space="preserve">tCO2e/ ha</t>
  </si>
  <si>
    <t xml:space="preserve">tCO2e/ha/year, on a 30 year estimate </t>
  </si>
  <si>
    <t xml:space="preserve">Mangrove Biomass (MgCha-1)_old</t>
  </si>
  <si>
    <t xml:space="preserve">Mangrove Biomass (MgCha-1)</t>
  </si>
  <si>
    <t xml:space="preserve">Mangrove AGB Emissions Factor (%)</t>
  </si>
  <si>
    <t xml:space="preserve">Mangrove SOC (MgCha-1)</t>
  </si>
  <si>
    <t xml:space="preserve">Mangrove SOC Emissions Factor (%)</t>
  </si>
  <si>
    <t xml:space="preserve">Total Emissions (MgCO2e/ha</t>
  </si>
  <si>
    <t xml:space="preserve">BGB (MgCha-1)</t>
  </si>
  <si>
    <t xml:space="preserve">Bahamas</t>
  </si>
  <si>
    <t xml:space="preserve">ANT</t>
  </si>
  <si>
    <t xml:space="preserve">XPF</t>
  </si>
  <si>
    <t xml:space="preserve">XPG</t>
  </si>
  <si>
    <t xml:space="preserve">Source list for loss rates and restorable land from academic studies.</t>
  </si>
  <si>
    <t xml:space="preserve">Dunic et al 2021</t>
  </si>
  <si>
    <t xml:space="preserve">Global rate seagrass</t>
  </si>
  <si>
    <t xml:space="preserve">Long-term declines and recovery of meadow area across the world’s seagrass bioregions </t>
  </si>
  <si>
    <t xml:space="preserve">Yearly rate derived from 19.1% loss over a 136 years timespan</t>
  </si>
  <si>
    <t xml:space="preserve">Campbell et al 2022</t>
  </si>
  <si>
    <t xml:space="preserve">Global rate salt marsh</t>
  </si>
  <si>
    <t xml:space="preserve">Global hotspots of salt marsh change and carbon emissions </t>
  </si>
  <si>
    <t xml:space="preserve">0.4-2.6</t>
  </si>
  <si>
    <t xml:space="preserve">McLeod et al, 2011</t>
  </si>
  <si>
    <t xml:space="preserve">0.7-3</t>
  </si>
  <si>
    <t xml:space="preserve">global average loss rates</t>
  </si>
  <si>
    <t xml:space="preserve">mean</t>
  </si>
  <si>
    <t xml:space="preserve">Waycott, Duarte, 2009</t>
  </si>
  <si>
    <t xml:space="preserve">before 1940</t>
  </si>
  <si>
    <t xml:space="preserve">since 1990</t>
  </si>
  <si>
    <t xml:space="preserve">Fourqurean, 2012</t>
  </si>
  <si>
    <t xml:space="preserve">beginning of the twentieth century and accelerating in recent decades</t>
  </si>
  <si>
    <t xml:space="preserve">Buelow et al., 2022</t>
  </si>
  <si>
    <t xml:space="preserve">% of total observed extent</t>
  </si>
  <si>
    <t xml:space="preserve">Intermediate restoration scenario modeled to 2030</t>
  </si>
  <si>
    <t xml:space="preserve">Intermediate restoration scenario modeled to 2050</t>
  </si>
  <si>
    <t xml:space="preserve">Ambitious restoration scenario modeled to 2050</t>
  </si>
  <si>
    <t xml:space="preserve">Dunic et al</t>
  </si>
  <si>
    <t xml:space="preserve">Bioregion</t>
  </si>
  <si>
    <t xml:space="preserve">Net change (%)</t>
  </si>
  <si>
    <t xml:space="preserve">Net change (km2)</t>
  </si>
  <si>
    <t xml:space="preserve">Gain (km2)</t>
  </si>
  <si>
    <t xml:space="preserve">Loss (km2)</t>
  </si>
  <si>
    <t xml:space="preserve">Maximum total area surveyed (km2)</t>
  </si>
  <si>
    <t xml:space="preserve">Timespan</t>
  </si>
  <si>
    <t xml:space="preserve">Timespan start</t>
  </si>
  <si>
    <t xml:space="preserve">Timespan end</t>
  </si>
  <si>
    <t xml:space="preserve">Duration</t>
  </si>
  <si>
    <t xml:space="preserve">Yearly %</t>
  </si>
  <si>
    <t xml:space="preserve">Temperate North Atlantic East</t>
  </si>
  <si>
    <t xml:space="preserve">1900–2016</t>
  </si>
  <si>
    <t xml:space="preserve">Tropical Atlantic</t>
  </si>
  <si>
    <t xml:space="preserve">1880–2013</t>
  </si>
  <si>
    <t xml:space="preserve">Temperate Southern Oceans</t>
  </si>
  <si>
    <t xml:space="preserve">1930–2013</t>
  </si>
  <si>
    <t xml:space="preserve">Tropical Indo-Pacific</t>
  </si>
  <si>
    <t xml:space="preserve">1945–2016</t>
  </si>
  <si>
    <t xml:space="preserve">Mediterranean</t>
  </si>
  <si>
    <t xml:space="preserve">1900–2012</t>
  </si>
  <si>
    <t xml:space="preserve">Temperate North Pacific</t>
  </si>
  <si>
    <t xml:space="preserve">1955–2013</t>
  </si>
  <si>
    <t xml:space="preserve">Temperate North Atlantic West</t>
  </si>
  <si>
    <t xml:space="preserve">1960–2015</t>
  </si>
  <si>
    <t xml:space="preserve">1880–2016</t>
  </si>
  <si>
    <t xml:space="preserve">Option 1</t>
  </si>
  <si>
    <t xml:space="preserve">Option 2</t>
  </si>
  <si>
    <t xml:space="preserve">Loss rate 1</t>
  </si>
  <si>
    <t xml:space="preserve">Loss rate 2</t>
  </si>
  <si>
    <t xml:space="preserve">Average loss rate</t>
  </si>
  <si>
    <r>
      <rPr>
        <b val="true"/>
        <sz val="10"/>
        <color theme="1"/>
        <rFont val="Arial"/>
        <family val="0"/>
        <charset val="1"/>
      </rPr>
      <t xml:space="preserve">Function:</t>
    </r>
    <r>
      <rPr>
        <sz val="10"/>
        <color theme="1"/>
        <rFont val="Arial"/>
        <family val="0"/>
        <charset val="1"/>
      </rPr>
      <t xml:space="preserve"> Global Mangrove Watch dataset for mangrove extent</t>
    </r>
  </si>
  <si>
    <r>
      <rPr>
        <b val="true"/>
        <sz val="10"/>
        <color theme="1"/>
        <rFont val="Arial"/>
        <family val="0"/>
        <charset val="1"/>
      </rPr>
      <t xml:space="preserve">Guide to user: </t>
    </r>
    <r>
      <rPr>
        <sz val="10"/>
        <color theme="1"/>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</si>
  <si>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 xml:space="preserve">Columns being referenced:</t>
  </si>
  <si>
    <t xml:space="preserve">2020_area</t>
  </si>
  <si>
    <t xml:space="preserve">2010_area</t>
  </si>
  <si>
    <t xml:space="preserve">1996_count</t>
  </si>
  <si>
    <t xml:space="preserve">2007_count</t>
  </si>
  <si>
    <t xml:space="preserve">2008_count</t>
  </si>
  <si>
    <t xml:space="preserve">2009_count</t>
  </si>
  <si>
    <t xml:space="preserve">2010_count</t>
  </si>
  <si>
    <t xml:space="preserve">2015_count</t>
  </si>
  <si>
    <t xml:space="preserve">2016_count</t>
  </si>
  <si>
    <t xml:space="preserve">2017_count</t>
  </si>
  <si>
    <t xml:space="preserve">2018_count</t>
  </si>
  <si>
    <t xml:space="preserve">2019_count</t>
  </si>
  <si>
    <t xml:space="preserve">2020_count</t>
  </si>
  <si>
    <t xml:space="preserve">1996_area</t>
  </si>
  <si>
    <t xml:space="preserve">2007_area</t>
  </si>
  <si>
    <t xml:space="preserve">2008_area</t>
  </si>
  <si>
    <t xml:space="preserve">2009_area</t>
  </si>
  <si>
    <t xml:space="preserve">2015_area</t>
  </si>
  <si>
    <t xml:space="preserve">2016_area</t>
  </si>
  <si>
    <t xml:space="preserve">2017_area</t>
  </si>
  <si>
    <t xml:space="preserve">2018_area</t>
  </si>
  <si>
    <t xml:space="preserve">2019_area</t>
  </si>
  <si>
    <t xml:space="preserve">Change since 1996</t>
  </si>
  <si>
    <t xml:space="preserve">Loss rate since 1996</t>
  </si>
  <si>
    <t xml:space="preserve">loss rate since 2010</t>
  </si>
  <si>
    <t xml:space="preserve">Brunei</t>
  </si>
  <si>
    <t xml:space="preserve">Iran</t>
  </si>
  <si>
    <t xml:space="preserve">Republic of Congo</t>
  </si>
  <si>
    <t xml:space="preserve">Saint-Martin</t>
  </si>
  <si>
    <t xml:space="preserve">São Tomé and Príncipe</t>
  </si>
  <si>
    <t xml:space="preserve">Sint Maarten</t>
  </si>
  <si>
    <t xml:space="preserve">Tanzania</t>
  </si>
  <si>
    <t xml:space="preserve">Venezuela</t>
  </si>
  <si>
    <t xml:space="preserve">Vietnam</t>
  </si>
  <si>
    <r>
      <rPr>
        <b val="true"/>
        <sz val="10"/>
        <color theme="1"/>
        <rFont val="Arial"/>
        <family val="0"/>
        <charset val="1"/>
      </rPr>
      <t xml:space="preserve">Function:</t>
    </r>
    <r>
      <rPr>
        <sz val="10"/>
        <color theme="1"/>
        <rFont val="Arial"/>
        <family val="0"/>
        <charset val="1"/>
      </rPr>
      <t xml:space="preserve"> Global Mangrove Watch dataset for mangrove protected extent</t>
    </r>
  </si>
  <si>
    <t xml:space="preserve">Total unprotected mangrove 2016 (ha)</t>
  </si>
  <si>
    <t xml:space="preserve">Unprotected loss rate</t>
  </si>
  <si>
    <t xml:space="preserve">Total Mangrove Composite</t>
  </si>
  <si>
    <t xml:space="preserve">Total Protected Mangrove Composite</t>
  </si>
  <si>
    <t xml:space="preserve">Total Mangrove 1996</t>
  </si>
  <si>
    <t xml:space="preserve">Total Protected Mangrove 1996</t>
  </si>
  <si>
    <t xml:space="preserve">Total Mangrove 2007</t>
  </si>
  <si>
    <t xml:space="preserve">Total Protected Mangrove 2007</t>
  </si>
  <si>
    <t xml:space="preserve">Total Mangrove 2010</t>
  </si>
  <si>
    <t xml:space="preserve">Total Protected Mangrove 2010</t>
  </si>
  <si>
    <t xml:space="preserve">Total Mangrove 2016</t>
  </si>
  <si>
    <t xml:space="preserve">Total Protected Mangrove 2016</t>
  </si>
  <si>
    <t xml:space="preserve">Total unprotected mangrove 2016</t>
  </si>
  <si>
    <t xml:space="preserve">Net Loss in  Mangrove Extent</t>
  </si>
  <si>
    <t xml:space="preserve">Net Loss in Protected Areas</t>
  </si>
  <si>
    <t xml:space="preserve">Proportion 2016 mangrove protected</t>
  </si>
  <si>
    <t xml:space="preserve">Decline in mangrove 1996-2016</t>
  </si>
  <si>
    <t xml:space="preserve">Decline in unprotected mangrove 1996-2016</t>
  </si>
  <si>
    <t xml:space="preserve">Decline in protected mangrove 1996-2016</t>
  </si>
  <si>
    <t xml:space="preserve">Proportion of global mangroves</t>
  </si>
  <si>
    <t xml:space="preserve">Prop loss in protected</t>
  </si>
  <si>
    <t xml:space="preserve">Annualized losses</t>
  </si>
  <si>
    <t xml:space="preserve">Annualized losses unprotected</t>
  </si>
  <si>
    <t xml:space="preserve">Annualized loss rate protected</t>
  </si>
  <si>
    <t xml:space="preserve">Annualized  loss rate (from total composite)</t>
  </si>
  <si>
    <t xml:space="preserve">Annual loss rate of unprotected mangroves</t>
  </si>
  <si>
    <t xml:space="preserve">Annual loss rate of protected mangroves</t>
  </si>
  <si>
    <t xml:space="preserve">CAGR total '96-'16</t>
  </si>
  <si>
    <t xml:space="preserve">CAGR protected '96-'16</t>
  </si>
  <si>
    <t xml:space="preserve">CAGR unprotected '96-'16</t>
  </si>
  <si>
    <t xml:space="preserve">Bonaire, Saint Eustatius and Saba</t>
  </si>
  <si>
    <t xml:space="preserve">East Timor</t>
  </si>
  <si>
    <t xml:space="preserve">Hong Kong</t>
  </si>
  <si>
    <r>
      <rPr>
        <b val="true"/>
        <sz val="10"/>
        <color theme="1"/>
        <rFont val="Arial"/>
        <family val="0"/>
        <charset val="1"/>
      </rPr>
      <t xml:space="preserve">Function:</t>
    </r>
    <r>
      <rPr>
        <sz val="10"/>
        <color theme="1"/>
        <rFont val="Arial"/>
        <family val="0"/>
        <charset val="1"/>
      </rPr>
      <t xml:space="preserve"> Seagrass extent from WCMC</t>
    </r>
  </si>
  <si>
    <r>
      <rPr>
        <b val="true"/>
        <sz val="10"/>
        <color theme="1"/>
        <rFont val="Arial"/>
        <family val="0"/>
        <charset val="1"/>
      </rPr>
      <t xml:space="preserve">Guide to user: </t>
    </r>
    <r>
      <rPr>
        <sz val="10"/>
        <color theme="1"/>
        <rFont val="Arial"/>
        <family val="0"/>
        <charset val="1"/>
      </rPr>
      <t xml:space="preserve">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</si>
  <si>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 xml:space="preserve">seagrass extent (ha)</t>
  </si>
  <si>
    <t xml:space="preserve">ISO3</t>
  </si>
  <si>
    <t xml:space="preserve">total_area</t>
  </si>
  <si>
    <t xml:space="preserve">seagrass extent (ha)_old</t>
  </si>
  <si>
    <t xml:space="preserve">protected_area</t>
  </si>
  <si>
    <t xml:space="preserve">percent_protected</t>
  </si>
  <si>
    <t xml:space="preserve">presence</t>
  </si>
  <si>
    <t xml:space="preserve">seagrass extent (km2) - McKenzie et al 2020</t>
  </si>
  <si>
    <t xml:space="preserve">ABNJ</t>
  </si>
  <si>
    <t xml:space="preserve">xKI</t>
  </si>
  <si>
    <t xml:space="preserve">-</t>
  </si>
  <si>
    <r>
      <rPr>
        <b val="true"/>
        <sz val="10"/>
        <color theme="1"/>
        <rFont val="Arial"/>
        <family val="0"/>
        <charset val="1"/>
      </rPr>
      <t xml:space="preserve">Function:</t>
    </r>
    <r>
      <rPr>
        <sz val="10"/>
        <color theme="1"/>
        <rFont val="Arial"/>
        <family val="0"/>
        <charset val="1"/>
      </rPr>
      <t xml:space="preserve"> Salt marsh extent from WCMC</t>
    </r>
  </si>
  <si>
    <r>
      <rPr>
        <b val="true"/>
        <sz val="10"/>
        <color theme="1"/>
        <rFont val="Arial"/>
        <family val="0"/>
        <charset val="1"/>
      </rPr>
      <t xml:space="preserve">Guide to user: </t>
    </r>
    <r>
      <rPr>
        <sz val="10"/>
        <color theme="1"/>
        <rFont val="Arial"/>
        <family val="0"/>
        <charset val="1"/>
      </rPr>
      <t xml:space="preserve">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</si>
  <si>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 xml:space="preserve">salt marsh extent (ha)</t>
  </si>
  <si>
    <t xml:space="preserve">salt marsh extent (ha)_old</t>
  </si>
  <si>
    <t xml:space="preserve">not in worthington et al wcmc swap</t>
  </si>
  <si>
    <t xml:space="preserve">DPT</t>
  </si>
  <si>
    <r>
      <rPr>
        <b val="true"/>
        <sz val="10"/>
        <color theme="1"/>
        <rFont val="Arial"/>
        <family val="0"/>
        <charset val="1"/>
      </rPr>
      <t xml:space="preserve">Function:</t>
    </r>
    <r>
      <rPr>
        <sz val="10"/>
        <color theme="1"/>
        <rFont val="Arial"/>
        <family val="0"/>
        <charset val="1"/>
      </rPr>
      <t xml:space="preserve"> Restorable mangrove area from Mapping Ocean Wealth</t>
    </r>
  </si>
  <si>
    <r>
      <rPr>
        <b val="true"/>
        <sz val="10"/>
        <color theme="1"/>
        <rFont val="Arial"/>
        <family val="0"/>
        <charset val="1"/>
      </rPr>
      <t xml:space="preserve">Guide to user: </t>
    </r>
    <r>
      <rPr>
        <sz val="10"/>
        <color theme="1"/>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</si>
  <si>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 xml:space="preserve">Restorable_ha</t>
  </si>
  <si>
    <t xml:space="preserve">Code</t>
  </si>
  <si>
    <t xml:space="preserve">Area_2020_km2</t>
  </si>
  <si>
    <t xml:space="preserve">Area_2020_ha</t>
  </si>
  <si>
    <t xml:space="preserve">Restorable_km2</t>
  </si>
  <si>
    <t xml:space="preserve">Proportion_Restorable</t>
  </si>
  <si>
    <t xml:space="preserve">Global proportion</t>
  </si>
  <si>
    <t xml:space="preserve">OVERALL_SCORE</t>
  </si>
  <si>
    <t xml:space="preserve">MeanAGB</t>
  </si>
  <si>
    <t xml:space="preserve">MeanSOC</t>
  </si>
  <si>
    <t xml:space="preserve">Iran, Islamic Republic of</t>
  </si>
  <si>
    <t xml:space="preserve">Congo, The Democratic Republic of the</t>
  </si>
</sst>
</file>

<file path=xl/styles.xml><?xml version="1.0" encoding="utf-8"?>
<styleSheet xmlns="http://schemas.openxmlformats.org/spreadsheetml/2006/main">
  <numFmts count="20">
    <numFmt numFmtId="164" formatCode="General"/>
    <numFmt numFmtId="165" formatCode="0.00"/>
    <numFmt numFmtId="166" formatCode="_-* #,##0\ _€_-;\-* #,##0\ _€_-;_-* \-??\ _€_-;_-@"/>
    <numFmt numFmtId="167" formatCode="0.0%"/>
    <numFmt numFmtId="168" formatCode="0"/>
    <numFmt numFmtId="169" formatCode="0.0"/>
    <numFmt numFmtId="170" formatCode="0.00%"/>
    <numFmt numFmtId="171" formatCode="#,##0"/>
    <numFmt numFmtId="172" formatCode="0%"/>
    <numFmt numFmtId="173" formatCode="_(\$* #,##0_);_(\$* \(#,##0\);_(\$* \-??_);_(@_)"/>
    <numFmt numFmtId="174" formatCode="_(\$* #,##0_);_(\$* \(#,##0\);_(\$* \-??_);_(@_)"/>
    <numFmt numFmtId="175" formatCode="#,##0.00"/>
    <numFmt numFmtId="176" formatCode="0.000%"/>
    <numFmt numFmtId="177" formatCode="#,##0.0"/>
    <numFmt numFmtId="178" formatCode="\$#,##0"/>
    <numFmt numFmtId="179" formatCode="d\-mmm"/>
    <numFmt numFmtId="180" formatCode="mm/dd/yyyy"/>
    <numFmt numFmtId="181" formatCode="mmm\ dd"/>
    <numFmt numFmtId="182" formatCode="0.0000%"/>
    <numFmt numFmtId="183" formatCode="0.00E+00"/>
  </numFmts>
  <fonts count="36">
    <font>
      <sz val="10"/>
      <color theme="1"/>
      <name val="Arial"/>
      <family val="0"/>
      <charset val="1"/>
    </font>
    <font>
      <sz val="10"/>
      <name val="Arial"/>
      <family val="0"/>
    </font>
    <font>
      <sz val="10"/>
      <name val="Arial"/>
      <family val="0"/>
    </font>
    <font>
      <sz val="10"/>
      <name val="Arial"/>
      <family val="0"/>
    </font>
    <font>
      <sz val="5"/>
      <color theme="1"/>
      <name val="Arial"/>
      <family val="0"/>
      <charset val="1"/>
    </font>
    <font>
      <b val="true"/>
      <sz val="14"/>
      <color theme="1"/>
      <name val="Arial"/>
      <family val="0"/>
      <charset val="1"/>
    </font>
    <font>
      <sz val="1"/>
      <color theme="1"/>
      <name val="Arial"/>
      <family val="0"/>
      <charset val="1"/>
    </font>
    <font>
      <b val="true"/>
      <sz val="10"/>
      <color theme="1"/>
      <name val="Arial"/>
      <family val="0"/>
      <charset val="1"/>
    </font>
    <font>
      <sz val="10"/>
      <color theme="5"/>
      <name val="Arial"/>
      <family val="0"/>
      <charset val="1"/>
    </font>
    <font>
      <sz val="10"/>
      <color rgb="FFFFFFFF"/>
      <name val="Arial"/>
      <family val="0"/>
      <charset val="1"/>
    </font>
    <font>
      <u val="single"/>
      <sz val="10"/>
      <color rgb="FF000000"/>
      <name val="Arial"/>
      <family val="0"/>
      <charset val="1"/>
    </font>
    <font>
      <sz val="10"/>
      <color rgb="FF000000"/>
      <name val="Arial"/>
      <family val="0"/>
      <charset val="1"/>
    </font>
    <font>
      <u val="single"/>
      <sz val="10"/>
      <color rgb="FF0000FF"/>
      <name val="Arial"/>
      <family val="0"/>
      <charset val="1"/>
    </font>
    <font>
      <u val="single"/>
      <sz val="10"/>
      <color theme="10"/>
      <name val="Arial"/>
      <family val="0"/>
      <charset val="1"/>
    </font>
    <font>
      <sz val="10"/>
      <color rgb="FF46647B"/>
      <name val="Arial"/>
      <family val="0"/>
      <charset val="1"/>
    </font>
    <font>
      <u val="single"/>
      <sz val="10"/>
      <color rgb="FFFFFFFF"/>
      <name val="Arial"/>
      <family val="0"/>
      <charset val="1"/>
    </font>
    <font>
      <sz val="10"/>
      <color rgb="FF507867"/>
      <name val="Arial"/>
      <family val="0"/>
      <charset val="1"/>
    </font>
    <font>
      <sz val="11"/>
      <color theme="1"/>
      <name val="Arial"/>
      <family val="0"/>
      <charset val="1"/>
    </font>
    <font>
      <b val="true"/>
      <sz val="12"/>
      <color rgb="FFFFFFFF"/>
      <name val="Arial"/>
      <family val="0"/>
      <charset val="1"/>
    </font>
    <font>
      <b val="true"/>
      <sz val="10"/>
      <color rgb="FFFFFFFF"/>
      <name val="Arial"/>
      <family val="0"/>
      <charset val="1"/>
    </font>
    <font>
      <i val="true"/>
      <sz val="10"/>
      <color theme="4"/>
      <name val="Arial"/>
      <family val="0"/>
      <charset val="1"/>
    </font>
    <font>
      <b val="true"/>
      <sz val="18"/>
      <color rgb="FF757575"/>
      <name val="Arial"/>
      <family val="2"/>
    </font>
    <font>
      <sz val="10"/>
      <color rgb="FF000000"/>
      <name val="Arial"/>
      <family val="2"/>
    </font>
    <font>
      <b val="true"/>
      <sz val="11"/>
      <color rgb="FFFFFFFF"/>
      <name val="Arial"/>
      <family val="0"/>
      <charset val="1"/>
    </font>
    <font>
      <b val="true"/>
      <sz val="10"/>
      <color theme="7"/>
      <name val="Arial"/>
      <family val="0"/>
      <charset val="1"/>
    </font>
    <font>
      <b val="true"/>
      <sz val="11"/>
      <color rgb="FF46647B"/>
      <name val="Arial"/>
      <family val="0"/>
      <charset val="1"/>
    </font>
    <font>
      <sz val="11"/>
      <color rgb="FF5C5C5C"/>
      <name val="Arial"/>
      <family val="0"/>
      <charset val="1"/>
    </font>
    <font>
      <sz val="11"/>
      <color rgb="FF000000"/>
      <name val="Arial"/>
      <family val="0"/>
      <charset val="1"/>
    </font>
    <font>
      <b val="true"/>
      <sz val="10"/>
      <color rgb="FF000000"/>
      <name val="Arial"/>
      <family val="0"/>
      <charset val="1"/>
    </font>
    <font>
      <sz val="9"/>
      <color theme="1"/>
      <name val="Times New Roman"/>
      <family val="0"/>
      <charset val="1"/>
    </font>
    <font>
      <b val="true"/>
      <u val="single"/>
      <sz val="10"/>
      <color theme="10"/>
      <name val="Arial"/>
      <family val="0"/>
      <charset val="1"/>
    </font>
    <font>
      <sz val="10"/>
      <name val="Arial"/>
      <family val="2"/>
    </font>
    <font>
      <sz val="10"/>
      <color theme="10"/>
      <name val="Arial"/>
      <family val="0"/>
      <charset val="1"/>
    </font>
    <font>
      <i val="true"/>
      <sz val="10"/>
      <color theme="1"/>
      <name val="Arial"/>
      <family val="0"/>
      <charset val="1"/>
    </font>
    <font>
      <sz val="10"/>
      <color rgb="FF5C5C5C"/>
      <name val="Arial"/>
      <family val="0"/>
      <charset val="1"/>
    </font>
    <font>
      <b val="true"/>
      <sz val="11"/>
      <color theme="1"/>
      <name val="Arial"/>
      <family val="0"/>
      <charset val="1"/>
    </font>
  </fonts>
  <fills count="21">
    <fill>
      <patternFill patternType="none"/>
    </fill>
    <fill>
      <patternFill patternType="gray125"/>
    </fill>
    <fill>
      <patternFill patternType="solid">
        <fgColor rgb="FFFFFFFF"/>
        <bgColor rgb="FFF9F9F9"/>
      </patternFill>
    </fill>
    <fill>
      <patternFill patternType="solid">
        <fgColor theme="0"/>
        <bgColor rgb="FFD9D9D9"/>
      </patternFill>
    </fill>
    <fill>
      <patternFill patternType="solid">
        <fgColor rgb="FFD6E0E7"/>
        <bgColor rgb="FFD6E0E8"/>
      </patternFill>
    </fill>
    <fill>
      <patternFill patternType="solid">
        <fgColor rgb="FFA3BCD3"/>
        <bgColor rgb="FFB4B4B4"/>
      </patternFill>
    </fill>
    <fill>
      <patternFill patternType="solid">
        <fgColor rgb="FF507867"/>
        <bgColor rgb="FF46647B"/>
      </patternFill>
    </fill>
    <fill>
      <patternFill patternType="solid">
        <fgColor rgb="FFD9E6E0"/>
        <bgColor rgb="FFD6E0E7"/>
      </patternFill>
    </fill>
    <fill>
      <patternFill patternType="solid">
        <fgColor rgb="FFFFF2CC"/>
        <bgColor rgb="FFF3EDD8"/>
      </patternFill>
    </fill>
    <fill>
      <patternFill patternType="solid">
        <fgColor theme="5"/>
        <bgColor rgb="FF46647B"/>
      </patternFill>
    </fill>
    <fill>
      <patternFill patternType="solid">
        <fgColor rgb="FFF2F2F2"/>
        <bgColor rgb="FFF1F1F1"/>
      </patternFill>
    </fill>
    <fill>
      <patternFill patternType="solid">
        <fgColor theme="4"/>
        <bgColor rgb="FFA3BCD3"/>
      </patternFill>
    </fill>
    <fill>
      <patternFill patternType="solid">
        <fgColor rgb="FFD7E0E8"/>
        <bgColor rgb="FFD6E0E8"/>
      </patternFill>
    </fill>
    <fill>
      <patternFill patternType="solid">
        <fgColor rgb="FFF1F1F1"/>
        <bgColor rgb="FFF2F2F2"/>
      </patternFill>
    </fill>
    <fill>
      <patternFill patternType="solid">
        <fgColor rgb="FFF9F9F9"/>
        <bgColor rgb="FFFFFFFF"/>
      </patternFill>
    </fill>
    <fill>
      <patternFill patternType="solid">
        <fgColor rgb="FFFFFF00"/>
        <bgColor rgb="FFFFF2CC"/>
      </patternFill>
    </fill>
    <fill>
      <patternFill patternType="solid">
        <fgColor rgb="FFD6E0E8"/>
        <bgColor rgb="FFD6E0E7"/>
      </patternFill>
    </fill>
    <fill>
      <patternFill patternType="solid">
        <fgColor rgb="FFF3EDD8"/>
        <bgColor rgb="FFEFEFEF"/>
      </patternFill>
    </fill>
    <fill>
      <patternFill patternType="solid">
        <fgColor rgb="FFFFB3B3"/>
        <bgColor rgb="FFFFC7CE"/>
      </patternFill>
    </fill>
    <fill>
      <patternFill patternType="solid">
        <fgColor rgb="FFEFEFEF"/>
        <bgColor rgb="FFF1F1F1"/>
      </patternFill>
    </fill>
    <fill>
      <patternFill patternType="solid">
        <fgColor rgb="FFB4CDC2"/>
        <bgColor rgb="FFA3BCD3"/>
      </patternFill>
    </fill>
  </fills>
  <borders count="42">
    <border diagonalUp="false" diagonalDown="false">
      <left/>
      <right/>
      <top/>
      <bottom/>
      <diagonal/>
    </border>
    <border diagonalUp="false" diagonalDown="false">
      <left style="thin">
        <color theme="5"/>
      </left>
      <right/>
      <top style="thin">
        <color theme="5"/>
      </top>
      <bottom/>
      <diagonal/>
    </border>
    <border diagonalUp="false" diagonalDown="false">
      <left/>
      <right/>
      <top style="thin">
        <color theme="5"/>
      </top>
      <bottom/>
      <diagonal/>
    </border>
    <border diagonalUp="false" diagonalDown="false">
      <left/>
      <right style="thin">
        <color theme="5"/>
      </right>
      <top style="thin">
        <color theme="5"/>
      </top>
      <bottom/>
      <diagonal/>
    </border>
    <border diagonalUp="false" diagonalDown="false">
      <left style="thin">
        <color theme="5"/>
      </left>
      <right/>
      <top/>
      <bottom/>
      <diagonal/>
    </border>
    <border diagonalUp="false" diagonalDown="false">
      <left/>
      <right style="thin">
        <color theme="5"/>
      </right>
      <top/>
      <bottom/>
      <diagonal/>
    </border>
    <border diagonalUp="false" diagonalDown="false">
      <left style="thin">
        <color theme="5"/>
      </left>
      <right/>
      <top/>
      <bottom style="medium">
        <color rgb="FF858585"/>
      </bottom>
      <diagonal/>
    </border>
    <border diagonalUp="false" diagonalDown="false">
      <left/>
      <right/>
      <top/>
      <bottom style="medium">
        <color rgb="FF858585"/>
      </bottom>
      <diagonal/>
    </border>
    <border diagonalUp="false" diagonalDown="false">
      <left/>
      <right style="thin">
        <color theme="5"/>
      </right>
      <top/>
      <bottom style="medium">
        <color rgb="FF858585"/>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style="thin">
        <color theme="5"/>
      </right>
      <top/>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right/>
      <top style="thin">
        <color rgb="FFFFFFFF"/>
      </top>
      <botto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style="thin">
        <color rgb="FFFFFFFF"/>
      </right>
      <top style="thin"/>
      <bottom style="thin"/>
      <diagonal/>
    </border>
    <border diagonalUp="false" diagonalDown="false">
      <left style="thin">
        <color rgb="FFFFFFFF"/>
      </left>
      <right style="thin">
        <color rgb="FFFFFFFF"/>
      </right>
      <top style="thin"/>
      <bottom style="thin"/>
      <diagonal/>
    </border>
    <border diagonalUp="false" diagonalDown="false">
      <left style="thin">
        <color rgb="FFFFFFFF"/>
      </left>
      <right style="thin"/>
      <top style="thin"/>
      <bottom style="thin"/>
      <diagonal/>
    </border>
    <border diagonalUp="false" diagonalDown="false">
      <left style="thin">
        <color theme="1"/>
      </left>
      <right style="thin">
        <color rgb="FFFFFFFF"/>
      </right>
      <top style="thin">
        <color theme="1"/>
      </top>
      <bottom/>
      <diagonal/>
    </border>
    <border diagonalUp="false" diagonalDown="false">
      <left style="thin">
        <color rgb="FFFFFFFF"/>
      </left>
      <right style="thin">
        <color rgb="FFFFFFFF"/>
      </right>
      <top style="thin">
        <color theme="1"/>
      </top>
      <bottom/>
      <diagonal/>
    </border>
    <border diagonalUp="false" diagonalDown="false">
      <left style="thin">
        <color rgb="FFFFFFFF"/>
      </left>
      <right style="thin"/>
      <top style="thin">
        <color theme="1"/>
      </top>
      <bottom/>
      <diagonal/>
    </border>
    <border diagonalUp="false" diagonalDown="false">
      <left style="thin"/>
      <right style="thin"/>
      <top style="thin"/>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medium">
        <color rgb="FF0000FF"/>
      </left>
      <right/>
      <top style="medium">
        <color rgb="FF0000FF"/>
      </top>
      <bottom/>
      <diagonal/>
    </border>
    <border diagonalUp="false" diagonalDown="false">
      <left/>
      <right/>
      <top style="medium">
        <color rgb="FF0000FF"/>
      </top>
      <bottom/>
      <diagonal/>
    </border>
    <border diagonalUp="false" diagonalDown="false">
      <left style="medium">
        <color rgb="FF0000FF"/>
      </left>
      <right/>
      <top style="medium">
        <color rgb="FFDDDDDD"/>
      </top>
      <bottom/>
      <diagonal/>
    </border>
    <border diagonalUp="false" diagonalDown="false">
      <left/>
      <right/>
      <top style="medium">
        <color rgb="FFDDDDDD"/>
      </top>
      <bottom/>
      <diagonal/>
    </border>
    <border diagonalUp="false" diagonalDown="false">
      <left/>
      <right style="medium">
        <color rgb="FF0000FF"/>
      </right>
      <top style="medium">
        <color rgb="FFDDDDDD"/>
      </top>
      <bottom/>
      <diagonal/>
    </border>
    <border diagonalUp="false" diagonalDown="false">
      <left style="medium">
        <color rgb="FF0000FF"/>
      </left>
      <right/>
      <top style="medium">
        <color rgb="FFDDDDDD"/>
      </top>
      <bottom style="medium">
        <color rgb="FF0000FF"/>
      </bottom>
      <diagonal/>
    </border>
    <border diagonalUp="false" diagonalDown="false">
      <left/>
      <right/>
      <top style="medium">
        <color rgb="FFDDDDDD"/>
      </top>
      <bottom style="medium">
        <color rgb="FF0000FF"/>
      </bottom>
      <diagonal/>
    </border>
    <border diagonalUp="false" diagonalDown="false">
      <left/>
      <right style="medium">
        <color rgb="FF0000FF"/>
      </right>
      <top style="medium">
        <color rgb="FFDDDDDD"/>
      </top>
      <bottom style="medium">
        <color rgb="FF0000FF"/>
      </bottom>
      <diagonal/>
    </border>
    <border diagonalUp="false" diagonalDown="false">
      <left style="thin"/>
      <right style="thin"/>
      <top/>
      <bottom style="thin"/>
      <diagonal/>
    </border>
    <border diagonalUp="false" diagonalDown="false">
      <left/>
      <right/>
      <top style="thin"/>
      <bottom style="thin"/>
      <diagonal/>
    </border>
    <border diagonalUp="false" diagonalDown="false">
      <left style="thin"/>
      <right style="thin"/>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9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false" applyProtection="false">
      <alignment horizontal="general"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4" fontId="0" fillId="0" borderId="4"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0" fillId="0" borderId="5"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6" fillId="2" borderId="6" xfId="0" applyFont="true" applyBorder="true" applyAlignment="false" applyProtection="false">
      <alignment horizontal="general" vertical="bottom" textRotation="0" wrapText="false" indent="0" shrinkToFit="false"/>
      <protection locked="true" hidden="false"/>
    </xf>
    <xf numFmtId="164" fontId="6" fillId="2" borderId="7" xfId="0" applyFont="true" applyBorder="true" applyAlignment="false" applyProtection="false">
      <alignment horizontal="general" vertical="bottom" textRotation="0" wrapText="false" indent="0" shrinkToFit="false"/>
      <protection locked="true" hidden="false"/>
    </xf>
    <xf numFmtId="164" fontId="6" fillId="2" borderId="8" xfId="0" applyFont="true" applyBorder="true" applyAlignment="false" applyProtection="false">
      <alignment horizontal="general" vertical="bottom" textRotation="0" wrapText="false" indent="0" shrinkToFit="false"/>
      <protection locked="true" hidden="false"/>
    </xf>
    <xf numFmtId="164" fontId="7" fillId="0" borderId="0" xfId="0" applyFont="true" applyBorder="true" applyAlignment="false" applyProtection="false">
      <alignment horizontal="general" vertical="bottom" textRotation="0" wrapText="false" indent="0" shrinkToFit="false"/>
      <protection locked="true" hidden="false"/>
    </xf>
    <xf numFmtId="164" fontId="7" fillId="0" borderId="5"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8" fillId="0" borderId="0" xfId="0" applyFont="true" applyBorder="true" applyAlignment="true" applyProtection="false">
      <alignment horizontal="left" vertical="top" textRotation="0" wrapText="true" indent="0" shrinkToFit="false"/>
      <protection locked="true" hidden="false"/>
    </xf>
    <xf numFmtId="164" fontId="8" fillId="0" borderId="5" xfId="0" applyFont="true" applyBorder="true" applyAlignment="true" applyProtection="false">
      <alignment horizontal="center" vertical="center" textRotation="0" wrapText="true" indent="0" shrinkToFit="false"/>
      <protection locked="true" hidden="false"/>
    </xf>
    <xf numFmtId="164" fontId="7" fillId="3" borderId="9" xfId="0" applyFont="true" applyBorder="true" applyAlignment="true" applyProtection="false">
      <alignment horizontal="center" vertical="center" textRotation="0" wrapText="false" indent="0" shrinkToFit="false"/>
      <protection locked="true" hidden="false"/>
    </xf>
    <xf numFmtId="164" fontId="7" fillId="3" borderId="10"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9" fillId="0" borderId="4" xfId="0" applyFont="true" applyBorder="true" applyAlignment="false" applyProtection="false">
      <alignment horizontal="general" vertical="bottom" textRotation="0" wrapText="false" indent="0" shrinkToFit="false"/>
      <protection locked="true" hidden="false"/>
    </xf>
    <xf numFmtId="164" fontId="10" fillId="4" borderId="9" xfId="0" applyFont="true" applyBorder="true" applyAlignment="fals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11" fillId="2" borderId="9" xfId="0" applyFont="true" applyBorder="true" applyAlignment="true" applyProtection="false">
      <alignment horizontal="general" vertical="center" textRotation="0" wrapText="false" indent="0" shrinkToFit="false"/>
      <protection locked="true" hidden="false"/>
    </xf>
    <xf numFmtId="164" fontId="12" fillId="4" borderId="9" xfId="0" applyFont="true" applyBorder="true" applyAlignment="false" applyProtection="false">
      <alignment horizontal="general" vertical="bottom" textRotation="0" wrapText="false" indent="0" shrinkToFit="false"/>
      <protection locked="true" hidden="false"/>
    </xf>
    <xf numFmtId="164" fontId="13" fillId="5" borderId="9" xfId="0" applyFont="true" applyBorder="true" applyAlignment="false" applyProtection="false">
      <alignment horizontal="general" vertical="bottom" textRotation="0" wrapText="false" indent="0" shrinkToFit="false"/>
      <protection locked="true" hidden="false"/>
    </xf>
    <xf numFmtId="164" fontId="12" fillId="5" borderId="9" xfId="0" applyFont="true" applyBorder="true" applyAlignment="false" applyProtection="false">
      <alignment horizontal="general" vertical="bottom" textRotation="0" wrapText="false" indent="0" shrinkToFit="false"/>
      <protection locked="true" hidden="false"/>
    </xf>
    <xf numFmtId="164" fontId="14" fillId="2" borderId="9" xfId="0" applyFont="true" applyBorder="true" applyAlignment="true" applyProtection="false">
      <alignment horizontal="general" vertical="center" textRotation="0" wrapText="false" indent="0" shrinkToFit="false"/>
      <protection locked="true" hidden="false"/>
    </xf>
    <xf numFmtId="164" fontId="15" fillId="6" borderId="9" xfId="0" applyFont="true" applyBorder="true" applyAlignment="false" applyProtection="false">
      <alignment horizontal="general" vertical="bottom" textRotation="0" wrapText="false" indent="0" shrinkToFit="false"/>
      <protection locked="true" hidden="false"/>
    </xf>
    <xf numFmtId="164" fontId="12" fillId="6" borderId="9" xfId="0" applyFont="true" applyBorder="true" applyAlignment="false" applyProtection="false">
      <alignment horizontal="general" vertical="bottom" textRotation="0" wrapText="false" indent="0" shrinkToFit="false"/>
      <protection locked="true" hidden="false"/>
    </xf>
    <xf numFmtId="164" fontId="12" fillId="7" borderId="9" xfId="0" applyFont="true" applyBorder="true" applyAlignment="false" applyProtection="false">
      <alignment horizontal="general" vertical="bottom" textRotation="0" wrapText="false" indent="0" shrinkToFit="false"/>
      <protection locked="true" hidden="false"/>
    </xf>
    <xf numFmtId="164" fontId="16" fillId="2" borderId="9" xfId="0" applyFont="true" applyBorder="true" applyAlignment="true" applyProtection="false">
      <alignment horizontal="general" vertical="center" textRotation="0" wrapText="false" indent="0" shrinkToFit="false"/>
      <protection locked="true" hidden="false"/>
    </xf>
    <xf numFmtId="164" fontId="12" fillId="7" borderId="9" xfId="0" applyFont="true" applyBorder="true" applyAlignment="true" applyProtection="false">
      <alignment horizontal="general" vertical="bottom" textRotation="0" wrapText="false" indent="0" shrinkToFit="false"/>
      <protection locked="true" hidden="false"/>
    </xf>
    <xf numFmtId="164" fontId="13" fillId="8" borderId="9" xfId="0" applyFont="true" applyBorder="true" applyAlignment="false" applyProtection="false">
      <alignment horizontal="general" vertical="bottom" textRotation="0" wrapText="false" indent="0" shrinkToFit="false"/>
      <protection locked="true" hidden="false"/>
    </xf>
    <xf numFmtId="164" fontId="12" fillId="8" borderId="9" xfId="0" applyFont="true" applyBorder="true" applyAlignment="false" applyProtection="false">
      <alignment horizontal="general" vertical="bottom" textRotation="0" wrapText="false" indent="0" shrinkToFit="false"/>
      <protection locked="true" hidden="false"/>
    </xf>
    <xf numFmtId="164" fontId="4" fillId="0" borderId="12" xfId="0" applyFont="true" applyBorder="true" applyAlignment="false" applyProtection="false">
      <alignment horizontal="general" vertical="bottom" textRotation="0" wrapText="false" indent="0" shrinkToFit="false"/>
      <protection locked="tru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64" fontId="4" fillId="0" borderId="14" xfId="0" applyFont="true" applyBorder="tru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true" applyBorder="false" applyAlignment="false" applyProtection="false">
      <alignment horizontal="general" vertical="bottom" textRotation="0" wrapText="false" indent="0" shrinkToFit="false"/>
      <protection locked="true" hidden="false"/>
    </xf>
    <xf numFmtId="164" fontId="18" fillId="9" borderId="0" xfId="0" applyFont="true" applyBorder="true" applyAlignment="true" applyProtection="false">
      <alignment horizontal="center" vertical="center" textRotation="0" wrapText="false" indent="0" shrinkToFit="false"/>
      <protection locked="true" hidden="false"/>
    </xf>
    <xf numFmtId="164" fontId="7" fillId="0" borderId="15" xfId="0" applyFont="true" applyBorder="true" applyAlignment="true" applyProtection="false">
      <alignment horizontal="general" vertical="bottom" textRotation="0" wrapText="true" indent="0" shrinkToFit="false"/>
      <protection locked="true" hidden="false"/>
    </xf>
    <xf numFmtId="164" fontId="7" fillId="0" borderId="0" xfId="0" applyFont="true" applyBorder="true" applyAlignment="true" applyProtection="false">
      <alignment horizontal="general" vertical="bottom" textRotation="0" wrapText="true" indent="0" shrinkToFit="false"/>
      <protection locked="true" hidden="false"/>
    </xf>
    <xf numFmtId="164" fontId="0" fillId="7" borderId="16" xfId="0" applyFont="true" applyBorder="true" applyAlignment="false" applyProtection="false">
      <alignment horizontal="general" vertical="bottom" textRotation="0" wrapText="false" indent="0" shrinkToFit="false"/>
      <protection locked="true" hidden="false"/>
    </xf>
    <xf numFmtId="164" fontId="0" fillId="7" borderId="17" xfId="0" applyFont="true" applyBorder="true" applyAlignment="false" applyProtection="false">
      <alignment horizontal="general" vertical="bottom" textRotation="0" wrapText="false" indent="0" shrinkToFit="false"/>
      <protection locked="true" hidden="false"/>
    </xf>
    <xf numFmtId="164" fontId="0" fillId="7" borderId="18" xfId="0" applyFont="true" applyBorder="true" applyAlignment="false" applyProtection="false">
      <alignment horizontal="general" vertical="bottom" textRotation="0" wrapText="false" indent="0" shrinkToFit="false"/>
      <protection locked="true" hidden="false"/>
    </xf>
    <xf numFmtId="164" fontId="0" fillId="7" borderId="19" xfId="0" applyFont="true" applyBorder="true" applyAlignment="false" applyProtection="false">
      <alignment horizontal="general" vertical="bottom" textRotation="0" wrapText="false" indent="0" shrinkToFit="false"/>
      <protection locked="true" hidden="false"/>
    </xf>
    <xf numFmtId="164" fontId="0" fillId="7" borderId="0" xfId="0" applyFont="true" applyBorder="true" applyAlignment="false" applyProtection="false">
      <alignment horizontal="general" vertical="bottom" textRotation="0" wrapText="false" indent="0" shrinkToFit="false"/>
      <protection locked="true" hidden="false"/>
    </xf>
    <xf numFmtId="164" fontId="0" fillId="7" borderId="20" xfId="0" applyFont="true" applyBorder="true" applyAlignment="false" applyProtection="false">
      <alignment horizontal="general" vertical="bottom" textRotation="0" wrapText="false" indent="0" shrinkToFit="false"/>
      <protection locked="true" hidden="false"/>
    </xf>
    <xf numFmtId="164" fontId="0" fillId="4" borderId="19" xfId="0" applyFont="true" applyBorder="true" applyAlignment="false" applyProtection="false">
      <alignment horizontal="general" vertical="bottom" textRotation="0" wrapText="false" indent="0" shrinkToFit="false"/>
      <protection locked="true" hidden="false"/>
    </xf>
    <xf numFmtId="164" fontId="0" fillId="4" borderId="0" xfId="0" applyFont="true" applyBorder="true" applyAlignment="false" applyProtection="false">
      <alignment horizontal="general" vertical="bottom" textRotation="0" wrapText="false" indent="0" shrinkToFit="false"/>
      <protection locked="true" hidden="false"/>
    </xf>
    <xf numFmtId="164" fontId="0" fillId="4" borderId="20" xfId="0" applyFont="true" applyBorder="true" applyAlignment="false" applyProtection="false">
      <alignment horizontal="general" vertical="bottom" textRotation="0" wrapText="false" indent="0" shrinkToFit="false"/>
      <protection locked="true" hidden="false"/>
    </xf>
    <xf numFmtId="166" fontId="0" fillId="7" borderId="0" xfId="0" applyFont="true" applyBorder="true" applyAlignment="false" applyProtection="false">
      <alignment horizontal="general" vertical="bottom" textRotation="0" wrapText="false" indent="0" shrinkToFit="false"/>
      <protection locked="true" hidden="false"/>
    </xf>
    <xf numFmtId="166" fontId="0" fillId="7" borderId="20" xfId="0" applyFont="true" applyBorder="true" applyAlignment="false" applyProtection="false">
      <alignment horizontal="general" vertical="bottom" textRotation="0" wrapText="false" indent="0" shrinkToFit="false"/>
      <protection locked="true" hidden="false"/>
    </xf>
    <xf numFmtId="164" fontId="0" fillId="7" borderId="12" xfId="0" applyFont="true" applyBorder="true" applyAlignment="false" applyProtection="false">
      <alignment horizontal="general" vertical="bottom" textRotation="0" wrapText="false" indent="0" shrinkToFit="false"/>
      <protection locked="true" hidden="false"/>
    </xf>
    <xf numFmtId="166" fontId="0" fillId="7" borderId="13" xfId="0" applyFont="true" applyBorder="true" applyAlignment="false" applyProtection="false">
      <alignment horizontal="general" vertical="bottom" textRotation="0" wrapText="false" indent="0" shrinkToFit="false"/>
      <protection locked="true" hidden="false"/>
    </xf>
    <xf numFmtId="166" fontId="0" fillId="7" borderId="14" xfId="0" applyFont="true" applyBorder="true" applyAlignment="false" applyProtection="false">
      <alignment horizontal="general" vertical="bottom" textRotation="0" wrapText="false" indent="0" shrinkToFit="false"/>
      <protection locked="true" hidden="false"/>
    </xf>
    <xf numFmtId="164" fontId="0" fillId="10" borderId="16" xfId="0" applyFont="true" applyBorder="true" applyAlignment="false" applyProtection="false">
      <alignment horizontal="general" vertical="bottom" textRotation="0" wrapText="false" indent="0" shrinkToFit="false"/>
      <protection locked="true" hidden="false"/>
    </xf>
    <xf numFmtId="164" fontId="0" fillId="7" borderId="17" xfId="0" applyFont="true" applyBorder="true" applyAlignment="true" applyProtection="false">
      <alignment horizontal="left" vertical="bottom" textRotation="0" wrapText="false" indent="0" shrinkToFit="false"/>
      <protection locked="true" hidden="false"/>
    </xf>
    <xf numFmtId="164" fontId="0" fillId="7" borderId="18" xfId="0" applyFont="true" applyBorder="true" applyAlignment="true" applyProtection="false">
      <alignment horizontal="left" vertical="bottom" textRotation="0" wrapText="false" indent="0" shrinkToFit="false"/>
      <protection locked="true" hidden="false"/>
    </xf>
    <xf numFmtId="164" fontId="0" fillId="10" borderId="19" xfId="0" applyFont="true" applyBorder="true" applyAlignment="false" applyProtection="false">
      <alignment horizontal="general" vertical="bottom" textRotation="0" wrapText="false" indent="0" shrinkToFit="false"/>
      <protection locked="true" hidden="false"/>
    </xf>
    <xf numFmtId="164" fontId="0" fillId="10" borderId="12" xfId="0" applyFont="true" applyBorder="true" applyAlignment="false" applyProtection="false">
      <alignment horizontal="general" vertical="bottom" textRotation="0" wrapText="false" indent="0" shrinkToFit="false"/>
      <protection locked="true" hidden="false"/>
    </xf>
    <xf numFmtId="164" fontId="0" fillId="7" borderId="13" xfId="0" applyFont="true" applyBorder="true" applyAlignment="false" applyProtection="false">
      <alignment horizontal="general" vertical="bottom" textRotation="0" wrapText="false" indent="0" shrinkToFit="false"/>
      <protection locked="true" hidden="false"/>
    </xf>
    <xf numFmtId="164" fontId="0" fillId="7" borderId="14" xfId="0" applyFont="true" applyBorder="true" applyAlignment="false" applyProtection="false">
      <alignment horizontal="general" vertical="bottom" textRotation="0" wrapText="false" indent="0" shrinkToFit="false"/>
      <protection locked="true" hidden="false"/>
    </xf>
    <xf numFmtId="164" fontId="0" fillId="10" borderId="16" xfId="0" applyFont="true" applyBorder="true" applyAlignment="true" applyProtection="false">
      <alignment horizontal="general" vertical="bottom" textRotation="0" wrapText="true" indent="0" shrinkToFit="false"/>
      <protection locked="true" hidden="false"/>
    </xf>
    <xf numFmtId="164" fontId="0" fillId="7" borderId="17" xfId="0" applyFont="true" applyBorder="true" applyAlignment="true" applyProtection="false">
      <alignment horizontal="left" vertical="top" textRotation="0" wrapText="true" indent="0" shrinkToFit="false"/>
      <protection locked="true" hidden="false"/>
    </xf>
    <xf numFmtId="164" fontId="0" fillId="7" borderId="18" xfId="0" applyFont="true" applyBorder="true" applyAlignment="true" applyProtection="false">
      <alignment horizontal="left" vertical="top" textRotation="0" wrapText="true" indent="0" shrinkToFit="false"/>
      <protection locked="true" hidden="false"/>
    </xf>
    <xf numFmtId="164" fontId="8" fillId="7" borderId="0" xfId="0" applyFont="true" applyBorder="true" applyAlignment="false" applyProtection="false">
      <alignment horizontal="general" vertical="bottom" textRotation="0" wrapText="false" indent="0" shrinkToFit="false"/>
      <protection locked="true" hidden="false"/>
    </xf>
    <xf numFmtId="164" fontId="8" fillId="7" borderId="20" xfId="0" applyFont="true" applyBorder="true" applyAlignment="false" applyProtection="false">
      <alignment horizontal="general" vertical="bottom" textRotation="0" wrapText="false" indent="0" shrinkToFit="false"/>
      <protection locked="true" hidden="false"/>
    </xf>
    <xf numFmtId="164" fontId="8" fillId="4" borderId="0" xfId="0" applyFont="true" applyBorder="true" applyAlignment="false" applyProtection="false">
      <alignment horizontal="general" vertical="bottom" textRotation="0" wrapText="false" indent="0" shrinkToFit="false"/>
      <protection locked="true" hidden="false"/>
    </xf>
    <xf numFmtId="164" fontId="8" fillId="4" borderId="20" xfId="0" applyFont="true" applyBorder="true" applyAlignment="false" applyProtection="false">
      <alignment horizontal="general" vertical="bottom" textRotation="0" wrapText="false" indent="0" shrinkToFit="false"/>
      <protection locked="true" hidden="false"/>
    </xf>
    <xf numFmtId="164" fontId="8" fillId="7" borderId="13" xfId="0" applyFont="true" applyBorder="true" applyAlignment="false" applyProtection="false">
      <alignment horizontal="general" vertical="bottom" textRotation="0" wrapText="false" indent="0" shrinkToFit="false"/>
      <protection locked="true" hidden="false"/>
    </xf>
    <xf numFmtId="164" fontId="8" fillId="7" borderId="14" xfId="0" applyFont="true" applyBorder="true" applyAlignment="false" applyProtection="false">
      <alignment horizontal="general" vertical="bottom" textRotation="0" wrapText="false" indent="0" shrinkToFit="false"/>
      <protection locked="true" hidden="false"/>
    </xf>
    <xf numFmtId="164" fontId="8" fillId="7" borderId="17" xfId="0" applyFont="true" applyBorder="true" applyAlignment="false" applyProtection="false">
      <alignment horizontal="general" vertical="bottom" textRotation="0" wrapText="false" indent="0" shrinkToFit="false"/>
      <protection locked="true" hidden="false"/>
    </xf>
    <xf numFmtId="164" fontId="8" fillId="7" borderId="18" xfId="0" applyFont="true" applyBorder="true" applyAlignment="false" applyProtection="false">
      <alignment horizontal="general" vertical="bottom" textRotation="0" wrapText="false" indent="0" shrinkToFit="false"/>
      <protection locked="true" hidden="false"/>
    </xf>
    <xf numFmtId="167" fontId="0" fillId="7" borderId="0" xfId="0" applyFont="true" applyBorder="true" applyAlignment="false" applyProtection="false">
      <alignment horizontal="general" vertical="bottom" textRotation="0" wrapText="false" indent="0" shrinkToFit="false"/>
      <protection locked="true" hidden="false"/>
    </xf>
    <xf numFmtId="167" fontId="0" fillId="7" borderId="20" xfId="0" applyFont="true" applyBorder="true" applyAlignment="false" applyProtection="false">
      <alignment horizontal="general" vertical="bottom" textRotation="0" wrapText="false" indent="0" shrinkToFit="false"/>
      <protection locked="true" hidden="false"/>
    </xf>
    <xf numFmtId="168" fontId="0" fillId="7" borderId="0" xfId="0" applyFont="true" applyBorder="true" applyAlignment="false" applyProtection="false">
      <alignment horizontal="general" vertical="bottom" textRotation="0" wrapText="false" indent="0" shrinkToFit="false"/>
      <protection locked="true" hidden="false"/>
    </xf>
    <xf numFmtId="168" fontId="0" fillId="7" borderId="20" xfId="0" applyFont="true" applyBorder="true" applyAlignment="false" applyProtection="false">
      <alignment horizontal="general" vertical="bottom" textRotation="0" wrapText="false" indent="0" shrinkToFit="false"/>
      <protection locked="true" hidden="false"/>
    </xf>
    <xf numFmtId="164" fontId="0" fillId="10" borderId="0" xfId="0" applyFont="true" applyBorder="true" applyAlignment="false" applyProtection="false">
      <alignment horizontal="general" vertical="bottom" textRotation="0" wrapText="false" indent="0" shrinkToFit="false"/>
      <protection locked="true" hidden="false"/>
    </xf>
    <xf numFmtId="169" fontId="0" fillId="7" borderId="0" xfId="0" applyFont="true" applyBorder="true" applyAlignment="false" applyProtection="false">
      <alignment horizontal="general" vertical="bottom" textRotation="0" wrapText="false" indent="0" shrinkToFit="false"/>
      <protection locked="true" hidden="false"/>
    </xf>
    <xf numFmtId="170" fontId="0" fillId="7" borderId="0" xfId="0" applyFont="true" applyBorder="true" applyAlignment="false" applyProtection="false">
      <alignment horizontal="general" vertical="bottom" textRotation="0" wrapText="false" indent="0" shrinkToFit="false"/>
      <protection locked="true" hidden="false"/>
    </xf>
    <xf numFmtId="164" fontId="7" fillId="0" borderId="19" xfId="0" applyFont="true" applyBorder="tru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0" fillId="0" borderId="20" xfId="0" applyFont="true" applyBorder="true" applyAlignment="false" applyProtection="false">
      <alignment horizontal="general" vertical="bottom" textRotation="0" wrapText="false" indent="0" shrinkToFit="false"/>
      <protection locked="true" hidden="false"/>
    </xf>
    <xf numFmtId="164" fontId="18" fillId="9" borderId="9" xfId="0" applyFont="true" applyBorder="true" applyAlignment="true" applyProtection="false">
      <alignment horizontal="center" vertical="center"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64" fontId="19" fillId="11" borderId="21" xfId="0" applyFont="true" applyBorder="true" applyAlignment="true" applyProtection="false">
      <alignment horizontal="center" vertical="center" textRotation="0" wrapText="false" indent="0" shrinkToFit="false"/>
      <protection locked="true" hidden="false"/>
    </xf>
    <xf numFmtId="164" fontId="19" fillId="11" borderId="22" xfId="0" applyFont="true" applyBorder="true" applyAlignment="true" applyProtection="false">
      <alignment horizontal="center" vertical="center" textRotation="0" wrapText="false" indent="0" shrinkToFit="false"/>
      <protection locked="true" hidden="false"/>
    </xf>
    <xf numFmtId="164" fontId="19" fillId="11" borderId="23" xfId="0" applyFont="true" applyBorder="true" applyAlignment="true" applyProtection="false">
      <alignment horizontal="center" vertical="center" textRotation="0" wrapText="false" indent="0" shrinkToFit="false"/>
      <protection locked="true" hidden="false"/>
    </xf>
    <xf numFmtId="164" fontId="0" fillId="0" borderId="16" xfId="0" applyFont="true" applyBorder="true" applyAlignment="false" applyProtection="false">
      <alignment horizontal="general" vertical="bottom" textRotation="0" wrapText="false" indent="0" shrinkToFit="false"/>
      <protection locked="true" hidden="false"/>
    </xf>
    <xf numFmtId="164" fontId="0" fillId="0" borderId="17" xfId="0" applyFont="true" applyBorder="true" applyAlignment="false" applyProtection="false">
      <alignment horizontal="general" vertical="bottom" textRotation="0" wrapText="false" indent="0" shrinkToFit="false"/>
      <protection locked="true" hidden="false"/>
    </xf>
    <xf numFmtId="172" fontId="0" fillId="0" borderId="17" xfId="0" applyFont="true" applyBorder="true" applyAlignment="false" applyProtection="false">
      <alignment horizontal="general" vertical="bottom" textRotation="0" wrapText="false" indent="0" shrinkToFit="false"/>
      <protection locked="true" hidden="false"/>
    </xf>
    <xf numFmtId="164" fontId="0" fillId="0" borderId="18" xfId="0" applyFont="true" applyBorder="true" applyAlignment="false" applyProtection="false">
      <alignment horizontal="general" vertical="bottom" textRotation="0" wrapText="false" indent="0" shrinkToFit="false"/>
      <protection locked="true" hidden="false"/>
    </xf>
    <xf numFmtId="164" fontId="0" fillId="0" borderId="19" xfId="0" applyFont="true" applyBorder="true" applyAlignment="false" applyProtection="false">
      <alignment horizontal="general" vertical="bottom"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64" fontId="0" fillId="0" borderId="20" xfId="0" applyFont="true" applyBorder="true" applyAlignment="false" applyProtection="false">
      <alignment horizontal="general" vertical="bottom" textRotation="0" wrapText="false" indent="0" shrinkToFit="false"/>
      <protection locked="true" hidden="false"/>
    </xf>
    <xf numFmtId="164" fontId="7" fillId="0" borderId="20" xfId="0" applyFont="tru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false" applyProtection="false">
      <alignment horizontal="general" vertical="bottom" textRotation="0" wrapText="false" indent="0" shrinkToFit="false"/>
      <protection locked="true" hidden="false"/>
    </xf>
    <xf numFmtId="164" fontId="0" fillId="0" borderId="13" xfId="0" applyFont="true" applyBorder="true" applyAlignment="false" applyProtection="false">
      <alignment horizontal="general" vertical="bottom" textRotation="0" wrapText="false" indent="0" shrinkToFit="false"/>
      <protection locked="true" hidden="false"/>
    </xf>
    <xf numFmtId="164" fontId="0" fillId="0" borderId="14" xfId="0" applyFont="true" applyBorder="true" applyAlignment="false" applyProtection="false">
      <alignment horizontal="general" vertical="bottom" textRotation="0" wrapText="false" indent="0" shrinkToFit="false"/>
      <protection locked="true" hidden="false"/>
    </xf>
    <xf numFmtId="164" fontId="19" fillId="11" borderId="9" xfId="0" applyFont="true" applyBorder="true" applyAlignment="true" applyProtection="false">
      <alignment horizontal="center" vertical="center"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64" fontId="19" fillId="11" borderId="10" xfId="0" applyFont="true" applyBorder="true" applyAlignment="true" applyProtection="false">
      <alignment horizontal="center" vertical="center" textRotation="0" wrapText="false" indent="0" shrinkToFit="false"/>
      <protection locked="true" hidden="false"/>
    </xf>
    <xf numFmtId="164" fontId="7" fillId="0" borderId="16" xfId="0" applyFont="true" applyBorder="true" applyAlignment="false" applyProtection="false">
      <alignment horizontal="general" vertical="bottom" textRotation="0" wrapText="false" indent="0" shrinkToFit="false"/>
      <protection locked="true" hidden="false"/>
    </xf>
    <xf numFmtId="164" fontId="7" fillId="0" borderId="17" xfId="0" applyFont="true" applyBorder="true" applyAlignment="false" applyProtection="false">
      <alignment horizontal="general" vertical="bottom" textRotation="0" wrapText="false" indent="0" shrinkToFit="false"/>
      <protection locked="true" hidden="false"/>
    </xf>
    <xf numFmtId="164" fontId="7" fillId="0" borderId="18" xfId="0" applyFont="true" applyBorder="true" applyAlignment="false" applyProtection="false">
      <alignment horizontal="general" vertical="bottom" textRotation="0" wrapText="false" indent="0" shrinkToFit="false"/>
      <protection locked="true" hidden="false"/>
    </xf>
    <xf numFmtId="171" fontId="0" fillId="0" borderId="20" xfId="0" applyFont="true" applyBorder="true" applyAlignment="false" applyProtection="false">
      <alignment horizontal="general" vertical="bottom" textRotation="0" wrapText="false" indent="0" shrinkToFit="false"/>
      <protection locked="true" hidden="false"/>
    </xf>
    <xf numFmtId="170" fontId="0" fillId="0" borderId="13" xfId="0" applyFont="true" applyBorder="true" applyAlignment="false" applyProtection="false">
      <alignment horizontal="general" vertical="bottom" textRotation="0" wrapText="false" indent="0" shrinkToFit="false"/>
      <protection locked="true" hidden="false"/>
    </xf>
    <xf numFmtId="170" fontId="0" fillId="0" borderId="14" xfId="0" applyFont="true" applyBorder="true" applyAlignment="false" applyProtection="false">
      <alignment horizontal="general" vertical="bottom" textRotation="0" wrapText="false" indent="0" shrinkToFit="false"/>
      <protection locked="true" hidden="false"/>
    </xf>
    <xf numFmtId="164" fontId="19" fillId="11" borderId="24" xfId="0" applyFont="true" applyBorder="true" applyAlignment="true" applyProtection="false">
      <alignment horizontal="center" vertical="center" textRotation="0" wrapText="false" indent="0" shrinkToFit="false"/>
      <protection locked="true" hidden="false"/>
    </xf>
    <xf numFmtId="164" fontId="19" fillId="11" borderId="25" xfId="0" applyFont="true" applyBorder="true" applyAlignment="true" applyProtection="false">
      <alignment horizontal="center" vertical="center" textRotation="0" wrapText="false" indent="0" shrinkToFit="false"/>
      <protection locked="true" hidden="false"/>
    </xf>
    <xf numFmtId="164" fontId="19" fillId="11" borderId="26" xfId="0" applyFont="true" applyBorder="true" applyAlignment="true" applyProtection="false">
      <alignment horizontal="center" vertical="center" textRotation="0" wrapText="false" indent="0" shrinkToFit="false"/>
      <protection locked="true" hidden="false"/>
    </xf>
    <xf numFmtId="164" fontId="23" fillId="11" borderId="27" xfId="0" applyFont="true" applyBorder="true" applyAlignment="true" applyProtection="false">
      <alignment horizontal="center" vertical="bottom" textRotation="0" wrapText="false" indent="0" shrinkToFit="false"/>
      <protection locked="true" hidden="false"/>
    </xf>
    <xf numFmtId="164" fontId="24" fillId="4" borderId="27" xfId="0" applyFont="true" applyBorder="true" applyAlignment="false" applyProtection="false">
      <alignment horizontal="general" vertical="bottom" textRotation="0" wrapText="false" indent="0" shrinkToFit="false"/>
      <protection locked="true" hidden="false"/>
    </xf>
    <xf numFmtId="164" fontId="17" fillId="0" borderId="27" xfId="0" applyFont="true" applyBorder="true" applyAlignment="true" applyProtection="false">
      <alignment horizontal="general" vertical="bottom" textRotation="0" wrapText="false" indent="0" shrinkToFit="false"/>
      <protection locked="true" hidden="false"/>
    </xf>
    <xf numFmtId="172" fontId="24" fillId="4" borderId="27" xfId="0" applyFont="true" applyBorder="true" applyAlignment="false" applyProtection="false">
      <alignment horizontal="general" vertical="bottom" textRotation="0" wrapText="false" indent="0" shrinkToFit="false"/>
      <protection locked="true" hidden="false"/>
    </xf>
    <xf numFmtId="173" fontId="24" fillId="4" borderId="27" xfId="0" applyFont="true" applyBorder="true" applyAlignment="false" applyProtection="false">
      <alignment horizontal="general" vertical="bottom" textRotation="0" wrapText="false" indent="0" shrinkToFit="false"/>
      <protection locked="true" hidden="false"/>
    </xf>
    <xf numFmtId="170" fontId="24" fillId="4" borderId="27" xfId="0" applyFont="true" applyBorder="true" applyAlignment="false" applyProtection="false">
      <alignment horizontal="general" vertical="bottom" textRotation="0" wrapText="false" indent="0" shrinkToFit="false"/>
      <protection locked="true" hidden="false"/>
    </xf>
    <xf numFmtId="168" fontId="24" fillId="4" borderId="27" xfId="0" applyFont="true" applyBorder="true" applyAlignment="false" applyProtection="false">
      <alignment horizontal="general" vertical="bottom" textRotation="0" wrapText="false" indent="0" shrinkToFit="false"/>
      <protection locked="true" hidden="false"/>
    </xf>
    <xf numFmtId="164" fontId="25" fillId="4" borderId="27" xfId="0"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true" applyProtection="false">
      <alignment horizontal="general" vertical="bottom" textRotation="0" wrapText="false" indent="0" shrinkToFit="false"/>
      <protection locked="true" hidden="false"/>
    </xf>
    <xf numFmtId="164" fontId="17" fillId="0" borderId="20" xfId="0" applyFont="true" applyBorder="true" applyAlignment="true" applyProtection="false">
      <alignment horizontal="general" vertical="bottom" textRotation="0" wrapText="false" indent="0" shrinkToFit="false"/>
      <protection locked="true" hidden="false"/>
    </xf>
    <xf numFmtId="171" fontId="25" fillId="4" borderId="28" xfId="0" applyFont="true" applyBorder="true" applyAlignment="true" applyProtection="false">
      <alignment horizontal="right" vertical="bottom" textRotation="0" wrapText="false" indent="0" shrinkToFit="false"/>
      <protection locked="true" hidden="false"/>
    </xf>
    <xf numFmtId="164" fontId="17" fillId="0" borderId="13" xfId="0" applyFont="true" applyBorder="true" applyAlignment="true" applyProtection="false">
      <alignment horizontal="general" vertical="bottom" textRotation="0" wrapText="false" indent="0" shrinkToFit="false"/>
      <protection locked="true" hidden="false"/>
    </xf>
    <xf numFmtId="164" fontId="17" fillId="0" borderId="14" xfId="0" applyFont="true" applyBorder="true" applyAlignment="true" applyProtection="false">
      <alignment horizontal="general" vertical="bottom" textRotation="0" wrapText="false" indent="0" shrinkToFit="false"/>
      <protection locked="true" hidden="false"/>
    </xf>
    <xf numFmtId="164" fontId="17" fillId="0" borderId="20" xfId="0" applyFont="true" applyBorder="true" applyAlignment="false" applyProtection="false">
      <alignment horizontal="general" vertical="bottom" textRotation="0" wrapText="false" indent="0" shrinkToFit="false"/>
      <protection locked="true" hidden="false"/>
    </xf>
    <xf numFmtId="164" fontId="19" fillId="11" borderId="27" xfId="0" applyFont="true" applyBorder="true" applyAlignment="true" applyProtection="false">
      <alignment horizontal="center" vertical="center" textRotation="0" wrapText="false" indent="0" shrinkToFit="false"/>
      <protection locked="true" hidden="false"/>
    </xf>
    <xf numFmtId="168" fontId="17" fillId="0" borderId="27" xfId="0" applyFont="true" applyBorder="true" applyAlignment="true" applyProtection="false">
      <alignment horizontal="general" vertical="bottom" textRotation="0" wrapText="false" indent="0" shrinkToFit="false"/>
      <protection locked="true" hidden="false"/>
    </xf>
    <xf numFmtId="171" fontId="25" fillId="4" borderId="27" xfId="0" applyFont="true" applyBorder="true" applyAlignment="true" applyProtection="false">
      <alignment horizontal="right" vertical="bottom" textRotation="0" wrapText="false" indent="0" shrinkToFit="false"/>
      <protection locked="true" hidden="false"/>
    </xf>
    <xf numFmtId="164" fontId="23" fillId="11" borderId="27" xfId="0" applyFont="true" applyBorder="true" applyAlignment="true" applyProtection="false">
      <alignment horizontal="center" vertical="bottom" textRotation="0" wrapText="true" indent="0" shrinkToFit="false"/>
      <protection locked="true" hidden="false"/>
    </xf>
    <xf numFmtId="171" fontId="25" fillId="4" borderId="29" xfId="0" applyFont="true" applyBorder="true" applyAlignment="true" applyProtection="false">
      <alignment horizontal="right" vertical="bottom" textRotation="0" wrapText="false" indent="0" shrinkToFit="false"/>
      <protection locked="true" hidden="false"/>
    </xf>
    <xf numFmtId="170" fontId="25" fillId="4" borderId="27" xfId="0" applyFont="true" applyBorder="true" applyAlignment="true" applyProtection="false">
      <alignment horizontal="right" vertical="bottom" textRotation="0" wrapText="false" indent="0" shrinkToFit="false"/>
      <protection locked="true" hidden="false"/>
    </xf>
    <xf numFmtId="171" fontId="17" fillId="4" borderId="27" xfId="0" applyFont="true" applyBorder="true" applyAlignment="true" applyProtection="false">
      <alignment horizontal="general" vertical="bottom" textRotation="0" wrapText="false" indent="0" shrinkToFit="false"/>
      <protection locked="true" hidden="false"/>
    </xf>
    <xf numFmtId="168" fontId="25" fillId="4" borderId="27" xfId="0" applyFont="true" applyBorder="true" applyAlignment="true" applyProtection="false">
      <alignment horizontal="right" vertical="bottom" textRotation="0" wrapText="false" indent="0" shrinkToFit="false"/>
      <protection locked="true" hidden="false"/>
    </xf>
    <xf numFmtId="168" fontId="25" fillId="4" borderId="29" xfId="0" applyFont="true" applyBorder="true" applyAlignment="true" applyProtection="false">
      <alignment horizontal="right" vertical="bottom" textRotation="0" wrapText="false" indent="0" shrinkToFit="false"/>
      <protection locked="true" hidden="false"/>
    </xf>
    <xf numFmtId="170" fontId="25" fillId="4" borderId="29" xfId="0" applyFont="true" applyBorder="true" applyAlignment="true" applyProtection="false">
      <alignment horizontal="right" vertical="bottom" textRotation="0" wrapText="false" indent="0" shrinkToFit="false"/>
      <protection locked="true" hidden="false"/>
    </xf>
    <xf numFmtId="174" fontId="17" fillId="0" borderId="27" xfId="0" applyFont="true" applyBorder="true" applyAlignment="true" applyProtection="false">
      <alignment horizontal="general" vertical="bottom" textRotation="0" wrapText="false" indent="0" shrinkToFit="false"/>
      <protection locked="true" hidden="false"/>
    </xf>
    <xf numFmtId="175" fontId="25" fillId="4" borderId="27" xfId="0" applyFont="true" applyBorder="true" applyAlignment="true" applyProtection="false">
      <alignment horizontal="right" vertical="bottom" textRotation="0" wrapText="false" indent="0" shrinkToFit="false"/>
      <protection locked="true" hidden="false"/>
    </xf>
    <xf numFmtId="164" fontId="25" fillId="4" borderId="27" xfId="0" applyFont="true" applyBorder="true" applyAlignment="true" applyProtection="false">
      <alignment horizontal="general" vertical="bottom" textRotation="0" wrapText="false" indent="0" shrinkToFit="false"/>
      <protection locked="true" hidden="false"/>
    </xf>
    <xf numFmtId="172" fontId="25" fillId="4" borderId="27" xfId="0" applyFont="true" applyBorder="true" applyAlignment="true" applyProtection="false">
      <alignment horizontal="general" vertical="bottom" textRotation="0" wrapText="false" indent="0" shrinkToFit="false"/>
      <protection locked="true" hidden="false"/>
    </xf>
    <xf numFmtId="172" fontId="25" fillId="4" borderId="29" xfId="0" applyFont="true" applyBorder="true" applyAlignment="true" applyProtection="false">
      <alignment horizontal="general" vertical="bottom" textRotation="0" wrapText="false" indent="0" shrinkToFit="false"/>
      <protection locked="true" hidden="false"/>
    </xf>
    <xf numFmtId="168" fontId="23" fillId="11" borderId="27" xfId="0" applyFont="true" applyBorder="true" applyAlignment="true" applyProtection="false">
      <alignment horizontal="center" vertical="bottom" textRotation="0" wrapText="false" indent="0" shrinkToFit="false"/>
      <protection locked="true" hidden="false"/>
    </xf>
    <xf numFmtId="164" fontId="23" fillId="11" borderId="29" xfId="0" applyFont="true" applyBorder="true" applyAlignment="true" applyProtection="false">
      <alignment horizontal="center" vertical="bottom" textRotation="0" wrapText="false" indent="0" shrinkToFit="false"/>
      <protection locked="true" hidden="false"/>
    </xf>
    <xf numFmtId="168" fontId="17" fillId="0" borderId="30" xfId="0" applyFont="true" applyBorder="true" applyAlignment="true" applyProtection="false">
      <alignment horizontal="general" vertical="bottom" textRotation="0" wrapText="false" indent="0" shrinkToFit="false"/>
      <protection locked="true" hidden="false"/>
    </xf>
    <xf numFmtId="166" fontId="8" fillId="0" borderId="0" xfId="0" applyFont="true" applyBorder="false" applyAlignment="false" applyProtection="false">
      <alignment horizontal="general" vertical="bottom" textRotation="0" wrapText="false" indent="0" shrinkToFit="false"/>
      <protection locked="true" hidden="false"/>
    </xf>
    <xf numFmtId="166" fontId="25" fillId="4" borderId="27" xfId="0" applyFont="true" applyBorder="true" applyAlignment="true" applyProtection="false">
      <alignment horizontal="right" vertical="bottom" textRotation="0" wrapText="false" indent="0" shrinkToFit="false"/>
      <protection locked="true" hidden="false"/>
    </xf>
    <xf numFmtId="171" fontId="26" fillId="0" borderId="0" xfId="0" applyFont="true" applyBorder="false" applyAlignment="true" applyProtection="false">
      <alignment horizontal="right"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71" fontId="25" fillId="4" borderId="27" xfId="0" applyFont="true" applyBorder="true" applyAlignment="tru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8" fontId="17" fillId="0" borderId="0" xfId="0" applyFont="true" applyBorder="false" applyAlignment="false" applyProtection="false">
      <alignment horizontal="general" vertical="bottom" textRotation="0" wrapText="false" indent="0" shrinkToFit="false"/>
      <protection locked="true" hidden="false"/>
    </xf>
    <xf numFmtId="170" fontId="25" fillId="12" borderId="0" xfId="0" applyFont="true" applyBorder="false" applyAlignment="true" applyProtection="false">
      <alignment horizontal="right" vertical="bottom" textRotation="0" wrapText="false" indent="0" shrinkToFit="false"/>
      <protection locked="true" hidden="false"/>
    </xf>
    <xf numFmtId="164" fontId="25" fillId="12" borderId="0" xfId="0" applyFont="true" applyBorder="false" applyAlignment="true" applyProtection="false">
      <alignment horizontal="center" vertical="bottom" textRotation="0" wrapText="false" indent="0" shrinkToFit="false"/>
      <protection locked="true" hidden="false"/>
    </xf>
    <xf numFmtId="176" fontId="24" fillId="4" borderId="0" xfId="0" applyFont="true" applyBorder="true" applyAlignment="false" applyProtection="false">
      <alignment horizontal="general" vertical="bottom" textRotation="0" wrapText="false" indent="0" shrinkToFit="false"/>
      <protection locked="true" hidden="false"/>
    </xf>
    <xf numFmtId="170" fontId="24" fillId="4" borderId="0" xfId="0" applyFont="true" applyBorder="true" applyAlignment="false" applyProtection="false">
      <alignment horizontal="general" vertical="bottom" textRotation="0" wrapText="false" indent="0" shrinkToFit="false"/>
      <protection locked="true" hidden="false"/>
    </xf>
    <xf numFmtId="171" fontId="25" fillId="12" borderId="0" xfId="0" applyFont="true" applyBorder="false" applyAlignment="true" applyProtection="false">
      <alignment horizontal="right" vertical="bottom" textRotation="0" wrapText="false" indent="0" shrinkToFit="false"/>
      <protection locked="true" hidden="false"/>
    </xf>
    <xf numFmtId="164" fontId="25" fillId="12" borderId="0" xfId="0" applyFont="true" applyBorder="false" applyAlignment="true" applyProtection="false">
      <alignment horizontal="right" vertical="bottom" textRotation="0" wrapText="false" indent="0" shrinkToFit="false"/>
      <protection locked="true" hidden="false"/>
    </xf>
    <xf numFmtId="165" fontId="24" fillId="4" borderId="0" xfId="0" applyFont="true" applyBorder="true" applyAlignment="false" applyProtection="false">
      <alignment horizontal="general" vertical="bottom" textRotation="0" wrapText="false" indent="0" shrinkToFit="false"/>
      <protection locked="true" hidden="false"/>
    </xf>
    <xf numFmtId="177" fontId="24" fillId="4" borderId="0" xfId="0" applyFont="true" applyBorder="true" applyAlignment="false" applyProtection="false">
      <alignment horizontal="general" vertical="bottom" textRotation="0" wrapText="false" indent="0" shrinkToFit="false"/>
      <protection locked="true" hidden="false"/>
    </xf>
    <xf numFmtId="164" fontId="27" fillId="0" borderId="0" xfId="0" applyFont="true" applyBorder="false" applyAlignment="true" applyProtection="false">
      <alignment horizontal="right" vertical="bottom" textRotation="0" wrapText="false" indent="0" shrinkToFit="false"/>
      <protection locked="true" hidden="false"/>
    </xf>
    <xf numFmtId="164" fontId="27" fillId="0" borderId="0" xfId="0" applyFont="true" applyBorder="false" applyAlignment="true" applyProtection="false">
      <alignment horizontal="general" vertical="bottom" textRotation="0" wrapText="false" indent="0" shrinkToFit="false"/>
      <protection locked="true" hidden="false"/>
    </xf>
    <xf numFmtId="164" fontId="25" fillId="0" borderId="0" xfId="0" applyFont="true" applyBorder="false" applyAlignment="true" applyProtection="false">
      <alignment horizontal="right" vertical="bottom" textRotation="0" wrapText="false" indent="0" shrinkToFit="false"/>
      <protection locked="true" hidden="false"/>
    </xf>
    <xf numFmtId="164" fontId="23" fillId="11" borderId="29" xfId="0" applyFont="true" applyBorder="true" applyAlignment="true" applyProtection="false">
      <alignment horizontal="center" vertical="bottom" textRotation="0" wrapText="true" indent="0" shrinkToFit="false"/>
      <protection locked="true" hidden="false"/>
    </xf>
    <xf numFmtId="164" fontId="17" fillId="0" borderId="27" xfId="0" applyFont="true" applyBorder="true" applyAlignment="true" applyProtection="false">
      <alignment horizontal="right" vertical="bottom" textRotation="0" wrapText="false" indent="0" shrinkToFit="false"/>
      <protection locked="true" hidden="false"/>
    </xf>
    <xf numFmtId="172" fontId="25" fillId="4" borderId="27" xfId="0" applyFont="true" applyBorder="true" applyAlignment="true" applyProtection="false">
      <alignment horizontal="right" vertical="bottom" textRotation="0" wrapText="fals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bottom" textRotation="0" wrapText="false" indent="0" shrinkToFit="false"/>
      <protection locked="true" hidden="false"/>
    </xf>
    <xf numFmtId="168" fontId="7" fillId="0" borderId="0" xfId="0" applyFont="true" applyBorder="false" applyAlignment="true" applyProtection="false">
      <alignment horizontal="general" vertical="bottom" textRotation="0" wrapText="false" indent="0" shrinkToFit="false"/>
      <protection locked="true" hidden="false"/>
    </xf>
    <xf numFmtId="168" fontId="7" fillId="7" borderId="0" xfId="0" applyFont="true" applyBorder="true" applyAlignment="true" applyProtection="false">
      <alignment horizontal="general" vertical="bottom" textRotation="0" wrapText="false" indent="0" shrinkToFit="false"/>
      <protection locked="true" hidden="false"/>
    </xf>
    <xf numFmtId="168" fontId="28" fillId="0" borderId="0" xfId="0" applyFont="true" applyBorder="true" applyAlignment="true" applyProtection="false">
      <alignment horizontal="general" vertical="bottom" textRotation="0" wrapText="false" indent="0" shrinkToFit="false"/>
      <protection locked="true" hidden="false"/>
    </xf>
    <xf numFmtId="178" fontId="0" fillId="0" borderId="0" xfId="0" applyFont="true" applyBorder="false" applyAlignment="true" applyProtection="false">
      <alignment horizontal="general" vertical="bottom" textRotation="0" wrapText="false" indent="0" shrinkToFit="false"/>
      <protection locked="true" hidden="false"/>
    </xf>
    <xf numFmtId="166" fontId="0"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8" fontId="0" fillId="0" borderId="0" xfId="0" applyFont="true" applyBorder="false" applyAlignment="true" applyProtection="false">
      <alignment horizontal="general" vertical="bottom" textRotation="0" wrapText="false" indent="0" shrinkToFit="false"/>
      <protection locked="true" hidden="false"/>
    </xf>
    <xf numFmtId="171" fontId="0" fillId="0" borderId="0" xfId="0" applyFont="true" applyBorder="false" applyAlignment="true" applyProtection="false">
      <alignment horizontal="general" vertical="bottom" textRotation="0" wrapText="false" indent="0" shrinkToFit="false"/>
      <protection locked="true" hidden="false"/>
    </xf>
    <xf numFmtId="168" fontId="0" fillId="0" borderId="0" xfId="0" applyFont="true" applyBorder="true" applyAlignment="true" applyProtection="false">
      <alignment horizontal="general" vertical="bottom" textRotation="0" wrapText="false" indent="0" shrinkToFit="false"/>
      <protection locked="true" hidden="false"/>
    </xf>
    <xf numFmtId="168" fontId="11" fillId="0" borderId="0" xfId="0" applyFont="true" applyBorder="false" applyAlignment="true" applyProtection="false">
      <alignment horizontal="general" vertical="bottom" textRotation="0" wrapText="false" indent="0" shrinkToFit="false"/>
      <protection locked="true" hidden="false"/>
    </xf>
    <xf numFmtId="168" fontId="27" fillId="0" borderId="0" xfId="0" applyFont="true" applyBorder="false" applyAlignment="false" applyProtection="false">
      <alignment horizontal="general" vertical="bottom" textRotation="0" wrapText="false" indent="0" shrinkToFit="false"/>
      <protection locked="true" hidden="false"/>
    </xf>
    <xf numFmtId="164" fontId="29" fillId="13" borderId="31" xfId="0" applyFont="true" applyBorder="true" applyAlignment="true" applyProtection="false">
      <alignment horizontal="center" vertical="bottom" textRotation="0" wrapText="true" indent="0" shrinkToFit="false"/>
      <protection locked="true" hidden="false"/>
    </xf>
    <xf numFmtId="164" fontId="29" fillId="14" borderId="32" xfId="0" applyFont="true" applyBorder="true" applyAlignment="true" applyProtection="false">
      <alignment horizontal="general" vertical="bottom" textRotation="0" wrapText="true" indent="0" shrinkToFit="false"/>
      <protection locked="true" hidden="false"/>
    </xf>
    <xf numFmtId="164" fontId="29" fillId="14" borderId="32" xfId="0" applyFont="true" applyBorder="true" applyAlignment="true" applyProtection="false">
      <alignment horizontal="center" vertical="bottom" textRotation="0" wrapText="true" indent="0" shrinkToFit="false"/>
      <protection locked="true" hidden="false"/>
    </xf>
    <xf numFmtId="164" fontId="17" fillId="14" borderId="32" xfId="0" applyFont="true" applyBorder="true" applyAlignment="false" applyProtection="false">
      <alignment horizontal="general" vertical="bottom" textRotation="0" wrapText="false" indent="0" shrinkToFit="false"/>
      <protection locked="true" hidden="false"/>
    </xf>
    <xf numFmtId="164" fontId="17" fillId="0" borderId="0" xfId="0" applyFont="true" applyBorder="false" applyAlignment="true" applyProtection="false">
      <alignment horizontal="right" vertical="bottom" textRotation="0" wrapText="false" indent="0" shrinkToFit="false"/>
      <protection locked="true" hidden="false"/>
    </xf>
    <xf numFmtId="164" fontId="29" fillId="14" borderId="33" xfId="0" applyFont="true" applyBorder="true" applyAlignment="true" applyProtection="false">
      <alignment horizontal="center" vertical="bottom" textRotation="0" wrapText="true" indent="0" shrinkToFit="false"/>
      <protection locked="true" hidden="false"/>
    </xf>
    <xf numFmtId="164" fontId="29" fillId="2" borderId="34" xfId="0" applyFont="true" applyBorder="true" applyAlignment="true" applyProtection="false">
      <alignment horizontal="general" vertical="bottom" textRotation="0" wrapText="true" indent="0" shrinkToFit="false"/>
      <protection locked="true" hidden="false"/>
    </xf>
    <xf numFmtId="164" fontId="29" fillId="2" borderId="34" xfId="0" applyFont="true" applyBorder="true" applyAlignment="true" applyProtection="false">
      <alignment horizontal="center" vertical="bottom" textRotation="0" wrapText="true" indent="0" shrinkToFit="false"/>
      <protection locked="true" hidden="false"/>
    </xf>
    <xf numFmtId="164" fontId="17" fillId="2" borderId="34" xfId="0" applyFont="true" applyBorder="true" applyAlignment="false" applyProtection="false">
      <alignment horizontal="general" vertical="bottom" textRotation="0" wrapText="false" indent="0" shrinkToFit="false"/>
      <protection locked="true" hidden="false"/>
    </xf>
    <xf numFmtId="164" fontId="29" fillId="2" borderId="35" xfId="0" applyFont="true" applyBorder="true" applyAlignment="true" applyProtection="false">
      <alignment horizontal="general" vertical="bottom" textRotation="0" wrapText="true" indent="0" shrinkToFit="false"/>
      <protection locked="true" hidden="false"/>
    </xf>
    <xf numFmtId="164" fontId="29" fillId="13" borderId="33" xfId="0" applyFont="true" applyBorder="true" applyAlignment="true" applyProtection="false">
      <alignment horizontal="center" vertical="bottom" textRotation="0" wrapText="true" indent="0" shrinkToFit="false"/>
      <protection locked="true" hidden="false"/>
    </xf>
    <xf numFmtId="164" fontId="29" fillId="14" borderId="34" xfId="0" applyFont="true" applyBorder="true" applyAlignment="true" applyProtection="false">
      <alignment horizontal="general" vertical="bottom" textRotation="0" wrapText="true" indent="0" shrinkToFit="false"/>
      <protection locked="true" hidden="false"/>
    </xf>
    <xf numFmtId="164" fontId="29" fillId="14" borderId="34" xfId="0" applyFont="true" applyBorder="true" applyAlignment="true" applyProtection="false">
      <alignment horizontal="center" vertical="bottom" textRotation="0" wrapText="true" indent="0" shrinkToFit="false"/>
      <protection locked="true" hidden="false"/>
    </xf>
    <xf numFmtId="164" fontId="17" fillId="14" borderId="34" xfId="0" applyFont="true" applyBorder="true" applyAlignment="false" applyProtection="false">
      <alignment horizontal="general" vertical="bottom" textRotation="0" wrapText="false" indent="0" shrinkToFit="false"/>
      <protection locked="true" hidden="false"/>
    </xf>
    <xf numFmtId="164" fontId="29" fillId="14" borderId="35" xfId="0" applyFont="true" applyBorder="true" applyAlignment="true" applyProtection="false">
      <alignment horizontal="general" vertical="bottom" textRotation="0" wrapText="true" indent="0" shrinkToFit="false"/>
      <protection locked="true" hidden="false"/>
    </xf>
    <xf numFmtId="164" fontId="17" fillId="13" borderId="33" xfId="0" applyFont="true" applyBorder="true" applyAlignment="false" applyProtection="false">
      <alignment horizontal="general" vertical="bottom" textRotation="0" wrapText="false" indent="0" shrinkToFit="false"/>
      <protection locked="true" hidden="false"/>
    </xf>
    <xf numFmtId="164" fontId="29" fillId="13" borderId="36" xfId="0" applyFont="true" applyBorder="true" applyAlignment="true" applyProtection="false">
      <alignment horizontal="center" vertical="bottom" textRotation="0" wrapText="true" indent="0" shrinkToFit="false"/>
      <protection locked="true" hidden="false"/>
    </xf>
    <xf numFmtId="164" fontId="29" fillId="14" borderId="37" xfId="0" applyFont="true" applyBorder="true" applyAlignment="true" applyProtection="false">
      <alignment horizontal="general" vertical="bottom" textRotation="0" wrapText="true" indent="0" shrinkToFit="false"/>
      <protection locked="true" hidden="false"/>
    </xf>
    <xf numFmtId="164" fontId="29" fillId="14" borderId="37" xfId="0" applyFont="true" applyBorder="true" applyAlignment="true" applyProtection="false">
      <alignment horizontal="center" vertical="bottom" textRotation="0" wrapText="true" indent="0" shrinkToFit="false"/>
      <protection locked="true" hidden="false"/>
    </xf>
    <xf numFmtId="164" fontId="29" fillId="14" borderId="38" xfId="0" applyFont="true" applyBorder="true" applyAlignment="true" applyProtection="false">
      <alignment horizontal="general" vertical="bottom" textRotation="0" wrapText="true" indent="0" shrinkToFit="false"/>
      <protection locked="true" hidden="false"/>
    </xf>
    <xf numFmtId="164" fontId="23" fillId="11" borderId="30" xfId="0" applyFont="true" applyBorder="true" applyAlignment="true" applyProtection="false">
      <alignment horizontal="center" vertical="bottom" textRotation="0" wrapText="false" indent="0" shrinkToFit="false"/>
      <protection locked="true" hidden="false"/>
    </xf>
    <xf numFmtId="164" fontId="23" fillId="11" borderId="39" xfId="0" applyFont="true" applyBorder="true" applyAlignment="true" applyProtection="false">
      <alignment horizontal="center" vertical="bottom" textRotation="0" wrapText="false" indent="0" shrinkToFit="false"/>
      <protection locked="true" hidden="false"/>
    </xf>
    <xf numFmtId="164" fontId="17" fillId="0" borderId="30" xfId="0" applyFont="true" applyBorder="true" applyAlignment="true" applyProtection="false">
      <alignment horizontal="general" vertical="bottom" textRotation="0" wrapText="false" indent="0" shrinkToFit="false"/>
      <protection locked="true" hidden="false"/>
    </xf>
    <xf numFmtId="164" fontId="17" fillId="0" borderId="39" xfId="0" applyFont="true" applyBorder="true" applyAlignment="true" applyProtection="false">
      <alignment horizontal="general" vertical="bottom" textRotation="0" wrapText="false" indent="0" shrinkToFit="false"/>
      <protection locked="true" hidden="false"/>
    </xf>
    <xf numFmtId="164" fontId="17" fillId="4" borderId="27" xfId="0" applyFont="true" applyBorder="true" applyAlignment="true" applyProtection="false">
      <alignment horizontal="general" vertical="bottom" textRotation="0" wrapText="false" indent="0" shrinkToFit="false"/>
      <protection locked="true" hidden="false"/>
    </xf>
    <xf numFmtId="179" fontId="25" fillId="4" borderId="27" xfId="0" applyFont="true" applyBorder="true" applyAlignment="true" applyProtection="false">
      <alignment horizontal="right" vertical="bottom" textRotation="0" wrapText="false" indent="0" shrinkToFit="false"/>
      <protection locked="true" hidden="false"/>
    </xf>
    <xf numFmtId="179" fontId="17" fillId="4" borderId="27" xfId="0" applyFont="true" applyBorder="true" applyAlignment="true" applyProtection="false">
      <alignment horizontal="general" vertical="bottom" textRotation="0" wrapText="false" indent="0" shrinkToFit="false"/>
      <protection locked="true" hidden="false"/>
    </xf>
    <xf numFmtId="164" fontId="7" fillId="0" borderId="13" xfId="0" applyFont="true" applyBorder="true" applyAlignment="false" applyProtection="false">
      <alignment horizontal="general" vertical="bottom" textRotation="0" wrapText="false" indent="0" shrinkToFit="false"/>
      <protection locked="true" hidden="false"/>
    </xf>
    <xf numFmtId="165" fontId="0" fillId="0" borderId="14" xfId="0" applyFont="true" applyBorder="true" applyAlignment="false" applyProtection="false">
      <alignment horizontal="general" vertical="bottom" textRotation="0" wrapText="false" indent="0" shrinkToFit="false"/>
      <protection locked="true" hidden="false"/>
    </xf>
    <xf numFmtId="164" fontId="13" fillId="0" borderId="16" xfId="0" applyFont="true" applyBorder="true" applyAlignment="false" applyProtection="false">
      <alignment horizontal="general" vertical="bottom" textRotation="0" wrapText="false" indent="0" shrinkToFit="false"/>
      <protection locked="true" hidden="false"/>
    </xf>
    <xf numFmtId="164" fontId="0" fillId="0" borderId="18" xfId="0" applyFont="true" applyBorder="true" applyAlignment="true" applyProtection="false">
      <alignment horizontal="general" vertical="bottom" textRotation="0" wrapText="true" indent="0" shrinkToFit="false"/>
      <protection locked="true" hidden="false"/>
    </xf>
    <xf numFmtId="164" fontId="0" fillId="0" borderId="20" xfId="0" applyFont="true" applyBorder="true" applyAlignment="true" applyProtection="false">
      <alignment horizontal="general" vertical="bottom" textRotation="0" wrapText="true" indent="0" shrinkToFit="false"/>
      <protection locked="true" hidden="false"/>
    </xf>
    <xf numFmtId="164" fontId="7" fillId="7"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7" fillId="0" borderId="18" xfId="0" applyFont="true" applyBorder="true" applyAlignment="true" applyProtection="false">
      <alignment horizontal="general" vertical="bottom" textRotation="0" wrapText="true" indent="0" shrinkToFit="false"/>
      <protection locked="true" hidden="false"/>
    </xf>
    <xf numFmtId="164" fontId="13" fillId="0" borderId="19" xfId="0" applyFont="true" applyBorder="true" applyAlignment="false" applyProtection="false">
      <alignment horizontal="general" vertical="bottom" textRotation="0" wrapText="false" indent="0" shrinkToFit="false"/>
      <protection locked="true" hidden="false"/>
    </xf>
    <xf numFmtId="165" fontId="7" fillId="0" borderId="0" xfId="0" applyFont="true" applyBorder="false" applyAlignment="false" applyProtection="false">
      <alignment horizontal="general" vertical="bottom" textRotation="0" wrapText="false" indent="0" shrinkToFit="false"/>
      <protection locked="true" hidden="false"/>
    </xf>
    <xf numFmtId="164" fontId="7" fillId="0" borderId="20" xfId="0" applyFont="true" applyBorder="true" applyAlignment="true" applyProtection="false">
      <alignment horizontal="general" vertical="bottom" textRotation="0" wrapText="true" indent="0" shrinkToFit="false"/>
      <protection locked="true" hidden="false"/>
    </xf>
    <xf numFmtId="164" fontId="30" fillId="15" borderId="19" xfId="0" applyFont="true" applyBorder="true" applyAlignment="false" applyProtection="false">
      <alignment horizontal="general" vertical="bottom" textRotation="0" wrapText="false" indent="0" shrinkToFit="false"/>
      <protection locked="true" hidden="false"/>
    </xf>
    <xf numFmtId="164" fontId="7" fillId="15" borderId="0" xfId="0" applyFont="true" applyBorder="true" applyAlignment="false" applyProtection="false">
      <alignment horizontal="general" vertical="bottom" textRotation="0" wrapText="false" indent="0" shrinkToFit="false"/>
      <protection locked="true" hidden="false"/>
    </xf>
    <xf numFmtId="165" fontId="7" fillId="15" borderId="0" xfId="0" applyFont="true" applyBorder="true" applyAlignment="false" applyProtection="false">
      <alignment horizontal="general" vertical="bottom" textRotation="0" wrapText="false" indent="0" shrinkToFit="false"/>
      <protection locked="true" hidden="false"/>
    </xf>
    <xf numFmtId="164" fontId="7" fillId="15" borderId="20" xfId="0" applyFont="true" applyBorder="true" applyAlignment="true" applyProtection="false">
      <alignment horizontal="general" vertical="bottom" textRotation="0" wrapText="true" indent="0" shrinkToFit="false"/>
      <protection locked="true" hidden="false"/>
    </xf>
    <xf numFmtId="164" fontId="30" fillId="0" borderId="16" xfId="0" applyFont="true" applyBorder="true" applyAlignment="false" applyProtection="false">
      <alignment horizontal="general" vertical="bottom" textRotation="0" wrapText="false" indent="0" shrinkToFit="false"/>
      <protection locked="true" hidden="false"/>
    </xf>
    <xf numFmtId="164" fontId="7" fillId="0" borderId="12" xfId="0" applyFont="true" applyBorder="true" applyAlignment="false" applyProtection="false">
      <alignment horizontal="general" vertical="bottom" textRotation="0" wrapText="false" indent="0" shrinkToFit="false"/>
      <protection locked="true" hidden="false"/>
    </xf>
    <xf numFmtId="164" fontId="0" fillId="0" borderId="14" xfId="0" applyFont="true" applyBorder="true" applyAlignment="true" applyProtection="false">
      <alignment horizontal="general" vertical="bottom" textRotation="0" wrapText="true" indent="0" shrinkToFit="false"/>
      <protection locked="true" hidden="false"/>
    </xf>
    <xf numFmtId="164" fontId="7" fillId="15" borderId="19" xfId="0" applyFont="true" applyBorder="true" applyAlignment="false" applyProtection="false">
      <alignment horizontal="general" vertical="bottom" textRotation="0" wrapText="false" indent="0" shrinkToFit="false"/>
      <protection locked="true" hidden="false"/>
    </xf>
    <xf numFmtId="180" fontId="7" fillId="15" borderId="20" xfId="0" applyFont="true" applyBorder="true" applyAlignment="true" applyProtection="false">
      <alignment horizontal="general" vertical="bottom" textRotation="0" wrapText="true" indent="0" shrinkToFit="false"/>
      <protection locked="true" hidden="false"/>
    </xf>
    <xf numFmtId="164" fontId="7" fillId="15" borderId="12" xfId="0" applyFont="true" applyBorder="true" applyAlignment="false" applyProtection="false">
      <alignment horizontal="general" vertical="bottom" textRotation="0" wrapText="false" indent="0" shrinkToFit="false"/>
      <protection locked="true" hidden="false"/>
    </xf>
    <xf numFmtId="165" fontId="7" fillId="15" borderId="13" xfId="0" applyFont="true" applyBorder="true" applyAlignment="false" applyProtection="false">
      <alignment horizontal="general" vertical="bottom" textRotation="0" wrapText="false" indent="0" shrinkToFit="false"/>
      <protection locked="true" hidden="false"/>
    </xf>
    <xf numFmtId="164" fontId="7" fillId="15" borderId="13" xfId="0" applyFont="true" applyBorder="true" applyAlignment="false" applyProtection="false">
      <alignment horizontal="general" vertical="bottom" textRotation="0" wrapText="false" indent="0" shrinkToFit="false"/>
      <protection locked="true" hidden="false"/>
    </xf>
    <xf numFmtId="164" fontId="7" fillId="15" borderId="14" xfId="0" applyFont="true" applyBorder="true" applyAlignment="true" applyProtection="false">
      <alignment horizontal="general" vertical="bottom" textRotation="0" wrapText="true" indent="0" shrinkToFit="false"/>
      <protection locked="true" hidden="false"/>
    </xf>
    <xf numFmtId="164" fontId="0" fillId="15" borderId="20" xfId="0" applyFont="true" applyBorder="true" applyAlignment="true" applyProtection="false">
      <alignment horizontal="general" vertical="bottom" textRotation="0" wrapText="true" indent="0" shrinkToFit="false"/>
      <protection locked="true" hidden="false"/>
    </xf>
    <xf numFmtId="164" fontId="0" fillId="0" borderId="30" xfId="0" applyFont="true" applyBorder="true" applyAlignment="false" applyProtection="false">
      <alignment horizontal="general" vertical="bottom" textRotation="0" wrapText="false" indent="0" shrinkToFit="false"/>
      <protection locked="true" hidden="false"/>
    </xf>
    <xf numFmtId="164" fontId="0" fillId="0" borderId="40" xfId="0" applyFont="true" applyBorder="true" applyAlignment="false" applyProtection="false">
      <alignment horizontal="general" vertical="bottom" textRotation="0" wrapText="false" indent="0" shrinkToFit="false"/>
      <protection locked="true" hidden="false"/>
    </xf>
    <xf numFmtId="164" fontId="0" fillId="0" borderId="28" xfId="0" applyFont="true" applyBorder="true" applyAlignment="true" applyProtection="false">
      <alignment horizontal="general" vertical="bottom" textRotation="0" wrapText="true" indent="0" shrinkToFit="false"/>
      <protection locked="true" hidden="false"/>
    </xf>
    <xf numFmtId="181" fontId="0" fillId="0" borderId="19"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false" indent="0" shrinkToFit="false"/>
      <protection locked="true" hidden="false"/>
    </xf>
    <xf numFmtId="164" fontId="11" fillId="0" borderId="20" xfId="0" applyFont="true" applyBorder="true" applyAlignment="true" applyProtection="false">
      <alignment horizontal="general" vertical="center" textRotation="0" wrapText="true" indent="0" shrinkToFit="false"/>
      <protection locked="true" hidden="false"/>
    </xf>
    <xf numFmtId="164" fontId="7" fillId="0" borderId="0" xfId="0" applyFont="true" applyBorder="false" applyAlignment="true" applyProtection="false">
      <alignment horizontal="general" vertical="top" textRotation="0" wrapText="false" indent="0" shrinkToFit="false"/>
      <protection locked="true" hidden="false"/>
    </xf>
    <xf numFmtId="164" fontId="19" fillId="11" borderId="30" xfId="0" applyFont="true" applyBorder="true" applyAlignment="true" applyProtection="false">
      <alignment horizontal="center" vertical="center" textRotation="0" wrapText="false" indent="0" shrinkToFit="false"/>
      <protection locked="true" hidden="false"/>
    </xf>
    <xf numFmtId="164" fontId="19" fillId="11" borderId="40" xfId="0" applyFont="true" applyBorder="true" applyAlignment="true" applyProtection="false">
      <alignment horizontal="center" vertical="center" textRotation="0" wrapText="false" indent="0" shrinkToFit="false"/>
      <protection locked="true" hidden="false"/>
    </xf>
    <xf numFmtId="164" fontId="19" fillId="11" borderId="28" xfId="0" applyFont="true" applyBorder="true" applyAlignment="true" applyProtection="false">
      <alignment horizontal="center" vertical="center" textRotation="0" wrapText="false" indent="0" shrinkToFit="false"/>
      <protection locked="true" hidden="false"/>
    </xf>
    <xf numFmtId="164" fontId="13" fillId="0" borderId="20" xfId="0" applyFont="true" applyBorder="true" applyAlignment="true" applyProtection="false">
      <alignment horizontal="general" vertical="bottom" textRotation="0" wrapText="true" indent="0" shrinkToFit="false"/>
      <protection locked="true" hidden="false"/>
    </xf>
    <xf numFmtId="164" fontId="19" fillId="11" borderId="16" xfId="0" applyFont="true" applyBorder="true" applyAlignment="true" applyProtection="false">
      <alignment horizontal="left" vertical="center" textRotation="0" wrapText="false" indent="0" shrinkToFit="false"/>
      <protection locked="true" hidden="false"/>
    </xf>
    <xf numFmtId="164" fontId="19" fillId="11" borderId="17" xfId="0" applyFont="true" applyBorder="true" applyAlignment="true" applyProtection="false">
      <alignment horizontal="center" vertical="center" textRotation="0" wrapText="false" indent="0" shrinkToFit="false"/>
      <protection locked="true" hidden="false"/>
    </xf>
    <xf numFmtId="164" fontId="19" fillId="11" borderId="18" xfId="0" applyFont="true" applyBorder="true" applyAlignment="true" applyProtection="false">
      <alignment horizontal="center" vertical="center" textRotation="0" wrapText="false" indent="0" shrinkToFit="false"/>
      <protection locked="true" hidden="false"/>
    </xf>
    <xf numFmtId="164" fontId="0" fillId="0" borderId="17" xfId="0" applyFont="true" applyBorder="true" applyAlignment="true" applyProtection="false">
      <alignment horizontal="right" vertical="bottom" textRotation="0" wrapText="false" indent="0" shrinkToFit="false"/>
      <protection locked="true" hidden="false"/>
    </xf>
    <xf numFmtId="164" fontId="32" fillId="0" borderId="19" xfId="0" applyFont="true" applyBorder="tru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64" fontId="32" fillId="0" borderId="20" xfId="0" applyFont="true" applyBorder="true" applyAlignment="true" applyProtection="false">
      <alignment horizontal="general" vertical="bottom" textRotation="0" wrapText="tru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0" fillId="0" borderId="13" xfId="0" applyFont="true" applyBorder="true" applyAlignment="true" applyProtection="false">
      <alignment horizontal="right" vertical="bottom" textRotation="0" wrapText="false" indent="0" shrinkToFit="false"/>
      <protection locked="true" hidden="false"/>
    </xf>
    <xf numFmtId="164" fontId="0" fillId="0" borderId="14" xfId="0" applyFont="true" applyBorder="true" applyAlignment="true" applyProtection="false">
      <alignment horizontal="general" vertical="center" textRotation="0" wrapText="fals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30" fillId="0" borderId="19" xfId="0" applyFont="true" applyBorder="true" applyAlignment="false" applyProtection="false">
      <alignment horizontal="general" vertical="bottom" textRotation="0" wrapText="false" indent="0" shrinkToFit="false"/>
      <protection locked="true" hidden="false"/>
    </xf>
    <xf numFmtId="165" fontId="0" fillId="0" borderId="17" xfId="0" applyFont="true" applyBorder="tru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0" fillId="0" borderId="17" xfId="0" applyFont="true" applyBorder="true" applyAlignment="false" applyProtection="false">
      <alignment horizontal="general" vertical="bottom" textRotation="0" wrapText="false" indent="0" shrinkToFit="false"/>
      <protection locked="true" hidden="false"/>
    </xf>
    <xf numFmtId="164" fontId="19" fillId="11" borderId="23" xfId="0" applyFont="true" applyBorder="true" applyAlignment="true" applyProtection="false">
      <alignment horizontal="center" vertical="center" textRotation="0" wrapText="true" indent="0" shrinkToFit="false"/>
      <protection locked="true" hidden="false"/>
    </xf>
    <xf numFmtId="164" fontId="0" fillId="16" borderId="0" xfId="0" applyFont="true" applyBorder="true" applyAlignment="false" applyProtection="false">
      <alignment horizontal="general" vertical="bottom" textRotation="0" wrapText="false" indent="0" shrinkToFit="false"/>
      <protection locked="true" hidden="false"/>
    </xf>
    <xf numFmtId="164" fontId="0" fillId="17" borderId="0" xfId="0" applyFont="true" applyBorder="tru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64" fontId="7" fillId="0" borderId="13" xfId="0" applyFont="true" applyBorder="true" applyAlignment="true" applyProtection="false">
      <alignment horizontal="general" vertical="bottom" textRotation="0" wrapText="true" indent="0" shrinkToFit="false"/>
      <protection locked="true" hidden="false"/>
    </xf>
    <xf numFmtId="164" fontId="34" fillId="0" borderId="13" xfId="0" applyFont="true" applyBorder="true" applyAlignment="true" applyProtection="false">
      <alignment horizontal="general" vertical="bottom" textRotation="0" wrapText="true" indent="0" shrinkToFit="false"/>
      <protection locked="true" hidden="false"/>
    </xf>
    <xf numFmtId="164" fontId="8" fillId="0" borderId="13" xfId="0" applyFont="true" applyBorder="true" applyAlignment="true" applyProtection="false">
      <alignment horizontal="general" vertical="bottom" textRotation="0" wrapText="true" indent="0" shrinkToFit="false"/>
      <protection locked="true" hidden="false"/>
    </xf>
    <xf numFmtId="164" fontId="0" fillId="0" borderId="13" xfId="0" applyFont="true" applyBorder="true" applyAlignment="true" applyProtection="false">
      <alignment horizontal="general" vertical="bottom" textRotation="0" wrapText="true" indent="0" shrinkToFit="false"/>
      <protection locked="true" hidden="false"/>
    </xf>
    <xf numFmtId="164" fontId="35" fillId="0" borderId="27" xfId="0" applyFont="true" applyBorder="true" applyAlignment="true" applyProtection="false">
      <alignment horizontal="center" vertical="top" textRotation="0" wrapText="false" indent="0" shrinkToFit="false"/>
      <protection locked="true" hidden="false"/>
    </xf>
    <xf numFmtId="164" fontId="35" fillId="0" borderId="41" xfId="0" applyFont="true" applyBorder="true" applyAlignment="true" applyProtection="false">
      <alignment horizontal="center" vertical="top" textRotation="0" wrapText="false" indent="0" shrinkToFit="false"/>
      <protection locked="true" hidden="false"/>
    </xf>
    <xf numFmtId="164" fontId="35" fillId="0" borderId="19" xfId="0" applyFont="true" applyBorder="true" applyAlignment="true" applyProtection="false">
      <alignment horizontal="center" vertical="top" textRotation="0" wrapText="false" indent="0" shrinkToFit="false"/>
      <protection locked="true" hidden="false"/>
    </xf>
    <xf numFmtId="170" fontId="0" fillId="18" borderId="0" xfId="0" applyFont="true" applyBorder="true" applyAlignment="false" applyProtection="false">
      <alignment horizontal="general" vertical="bottom" textRotation="0" wrapText="false" indent="0" shrinkToFit="false"/>
      <protection locked="true" hidden="false"/>
    </xf>
    <xf numFmtId="164" fontId="0" fillId="19" borderId="0" xfId="0" applyFont="true" applyBorder="true" applyAlignment="fals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4" fontId="34" fillId="0" borderId="0" xfId="0" applyFont="true" applyBorder="false" applyAlignment="true" applyProtection="false">
      <alignment horizontal="general" vertical="bottom" textRotation="0" wrapText="true" indent="0" shrinkToFit="false"/>
      <protection locked="true" hidden="false"/>
    </xf>
    <xf numFmtId="164" fontId="7" fillId="0" borderId="0" xfId="0" applyFont="true" applyBorder="false" applyAlignment="true" applyProtection="false">
      <alignment horizontal="center" vertical="bottom" textRotation="0" wrapText="true" indent="0" shrinkToFit="false"/>
      <protection locked="true" hidden="false"/>
    </xf>
    <xf numFmtId="164" fontId="7" fillId="15" borderId="0" xfId="0" applyFont="true" applyBorder="true" applyAlignment="true" applyProtection="false">
      <alignment horizontal="center" vertical="bottom" textRotation="0" wrapText="true" indent="0" shrinkToFit="false"/>
      <protection locked="true" hidden="false"/>
    </xf>
    <xf numFmtId="164" fontId="7" fillId="20" borderId="0" xfId="0" applyFont="true" applyBorder="true" applyAlignment="true" applyProtection="false">
      <alignment horizontal="center" vertical="bottom" textRotation="0" wrapText="tru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70" fontId="0" fillId="15" borderId="0" xfId="0" applyFont="true" applyBorder="true" applyAlignment="false" applyProtection="false">
      <alignment horizontal="general" vertical="bottom" textRotation="0" wrapText="false" indent="0" shrinkToFit="false"/>
      <protection locked="true" hidden="false"/>
    </xf>
    <xf numFmtId="170" fontId="0" fillId="20" borderId="0" xfId="0" applyFont="true" applyBorder="true" applyAlignment="false" applyProtection="false">
      <alignment horizontal="general" vertical="bottom" textRotation="0" wrapText="false" indent="0" shrinkToFit="false"/>
      <protection locked="true" hidden="false"/>
    </xf>
    <xf numFmtId="182" fontId="0" fillId="15" borderId="0" xfId="0" applyFont="true" applyBorder="true" applyAlignment="false" applyProtection="false">
      <alignment horizontal="general" vertical="bottom" textRotation="0" wrapText="false" indent="0" shrinkToFit="false"/>
      <protection locked="true" hidden="false"/>
    </xf>
    <xf numFmtId="165" fontId="0" fillId="7" borderId="0" xfId="0" applyFont="true" applyBorder="true" applyAlignment="false" applyProtection="false">
      <alignment horizontal="general" vertical="bottom" textRotation="0" wrapText="false" indent="0" shrinkToFit="false"/>
      <protection locked="true" hidden="false"/>
    </xf>
    <xf numFmtId="172" fontId="0" fillId="7" borderId="0" xfId="0" applyFont="true" applyBorder="true" applyAlignment="false" applyProtection="false">
      <alignment horizontal="general" vertical="bottom" textRotation="0" wrapText="false" indent="0" shrinkToFit="false"/>
      <protection locked="true" hidden="false"/>
    </xf>
    <xf numFmtId="164" fontId="0" fillId="7" borderId="0" xfId="0" applyFont="true" applyBorder="true" applyAlignment="tru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64" fontId="0" fillId="15" borderId="0" xfId="0" applyFont="true" applyBorder="tru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7">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507867"/>
          <bgColor rgb="FF000000"/>
        </patternFill>
      </fill>
    </dxf>
    <dxf>
      <fill>
        <patternFill patternType="solid">
          <fgColor rgb="FFA3BCD3"/>
          <bgColor rgb="FF000000"/>
        </patternFill>
      </fill>
    </dxf>
    <dxf>
      <fill>
        <patternFill patternType="solid">
          <fgColor rgb="FFD6D6D6"/>
          <bgColor rgb="FF000000"/>
        </patternFill>
      </fill>
    </dxf>
    <dxf>
      <fill>
        <patternFill patternType="solid">
          <fgColor rgb="FFD6E0E7"/>
          <bgColor rgb="FF000000"/>
        </patternFill>
      </fill>
    </dxf>
    <dxf>
      <fill>
        <patternFill patternType="solid">
          <fgColor rgb="FFD9E6E0"/>
          <bgColor rgb="FF000000"/>
        </patternFill>
      </fill>
    </dxf>
    <dxf>
      <fill>
        <patternFill patternType="solid">
          <fgColor rgb="FFFFF2CC"/>
          <bgColor rgb="FF000000"/>
        </patternFill>
      </fill>
    </dxf>
    <dxf>
      <fill>
        <patternFill patternType="solid">
          <fgColor rgb="FF0000FF"/>
          <bgColor rgb="FF000000"/>
        </patternFill>
      </fill>
    </dxf>
    <dxf>
      <fill>
        <patternFill patternType="solid">
          <fgColor rgb="FF46647B"/>
          <bgColor rgb="FF000000"/>
        </patternFill>
      </fill>
    </dxf>
    <dxf>
      <fill>
        <patternFill>
          <bgColor theme="0"/>
        </patternFill>
      </fill>
    </dxf>
    <dxf>
      <font>
        <b val="1"/>
        <color rgb="FFFFFFFF"/>
      </font>
      <fill>
        <patternFill>
          <bgColor theme="1"/>
        </patternFill>
      </fill>
    </dxf>
    <dxf>
      <font>
        <b val="1"/>
        <color rgb="FF46647B"/>
      </font>
      <fill>
        <patternFill>
          <bgColor rgb="FFD6E0E7"/>
        </patternFill>
      </fill>
    </dxf>
    <dxf>
      <font>
        <b val="1"/>
        <color rgb="FF507867"/>
      </font>
      <fill>
        <patternFill>
          <bgColor rgb="FFD9E6E0"/>
        </patternFill>
      </fill>
    </dxf>
    <dxf>
      <font>
        <color rgb="FF9C0006"/>
      </font>
      <fill>
        <patternFill>
          <bgColor rgb="FFFFC7CE"/>
        </patternFill>
      </fill>
    </dxf>
    <dxf>
      <fill>
        <patternFill patternType="solid">
          <fgColor rgb="FFB4B4B4"/>
          <bgColor rgb="FF000000"/>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5C5C5C"/>
      <rgbColor rgb="FF800080"/>
      <rgbColor rgb="FF008080"/>
      <rgbColor rgb="FFB4CDC2"/>
      <rgbColor rgb="FF858585"/>
      <rgbColor rgb="FFD6E0E8"/>
      <rgbColor rgb="FF993366"/>
      <rgbColor rgb="FFFFF2CC"/>
      <rgbColor rgb="FFEFEFEF"/>
      <rgbColor rgb="FF660066"/>
      <rgbColor rgb="FFD7E0E8"/>
      <rgbColor rgb="FF0066CC"/>
      <rgbColor rgb="FFD6D6D6"/>
      <rgbColor rgb="FF000080"/>
      <rgbColor rgb="FFFF00FF"/>
      <rgbColor rgb="FFF2F2F2"/>
      <rgbColor rgb="FF00FFFF"/>
      <rgbColor rgb="FF800080"/>
      <rgbColor rgb="FF800000"/>
      <rgbColor rgb="FF008080"/>
      <rgbColor rgb="FF0000FF"/>
      <rgbColor rgb="FF00CCFF"/>
      <rgbColor rgb="FFF1F1F1"/>
      <rgbColor rgb="FFD9E6E0"/>
      <rgbColor rgb="FFF3EDD8"/>
      <rgbColor rgb="FFA3BCD3"/>
      <rgbColor rgb="FFFFB3B3"/>
      <rgbColor rgb="FFD9D9D9"/>
      <rgbColor rgb="FFFFC7CE"/>
      <rgbColor rgb="FF3366FF"/>
      <rgbColor rgb="FFF9F9F9"/>
      <rgbColor rgb="FFD6E0E7"/>
      <rgbColor rgb="FFDDDDDD"/>
      <rgbColor rgb="FFC6AA3D"/>
      <rgbColor rgb="FFFF6600"/>
      <rgbColor rgb="FF757575"/>
      <rgbColor rgb="FFB4B4B4"/>
      <rgbColor rgb="FF003366"/>
      <rgbColor rgb="FF507867"/>
      <rgbColor rgb="FF003300"/>
      <rgbColor rgb="FF333300"/>
      <rgbColor rgb="FF993300"/>
      <rgbColor rgb="FF993366"/>
      <rgbColor rgb="FF46647B"/>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worksheet" Target="worksheets/sheet30.xml"/><Relationship Id="rId34" Type="http://schemas.openxmlformats.org/officeDocument/2006/relationships/worksheet" Target="worksheets/sheet31.xml"/><Relationship Id="rId35" Type="http://schemas.openxmlformats.org/officeDocument/2006/relationships/worksheet" Target="worksheets/sheet32.xml"/><Relationship Id="rId36" Type="http://schemas.openxmlformats.org/officeDocument/2006/relationships/worksheet" Target="worksheets/sheet33.xml"/><Relationship Id="rId37" Type="http://schemas.openxmlformats.org/officeDocument/2006/relationships/worksheet" Target="worksheets/sheet34.xml"/><Relationship Id="rId38" Type="http://schemas.openxmlformats.org/officeDocument/2006/relationships/worksheet" Target="worksheets/sheet35.xml"/><Relationship Id="rId39" Type="http://schemas.openxmlformats.org/officeDocument/2006/relationships/worksheet" Target="worksheets/sheet36.xml"/><Relationship Id="rId40" Type="http://schemas.openxmlformats.org/officeDocument/2006/relationships/worksheet" Target="worksheets/sheet37.xml"/><Relationship Id="rId41" Type="http://schemas.openxmlformats.org/officeDocument/2006/relationships/worksheet" Target="worksheets/sheet38.xml"/><Relationship Id="rId42" Type="http://schemas.openxmlformats.org/officeDocument/2006/relationships/worksheet" Target="worksheets/sheet39.xml"/><Relationship Id="rId43" Type="http://schemas.openxmlformats.org/officeDocument/2006/relationships/worksheet" Target="worksheets/sheet40.xml"/><Relationship Id="rId44" Type="http://schemas.openxmlformats.org/officeDocument/2006/relationships/worksheet" Target="worksheets/sheet41.xml"/><Relationship Id="rId45" Type="http://schemas.openxmlformats.org/officeDocument/2006/relationships/worksheet" Target="worksheets/sheet42.xml"/><Relationship Id="rId46" Type="http://schemas.openxmlformats.org/officeDocument/2006/relationships/worksheet" Target="worksheets/sheet43.xml"/><Relationship Id="rId47" Type="http://schemas.openxmlformats.org/officeDocument/2006/relationships/worksheet" Target="worksheets/sheet44.xml"/><Relationship Id="rId48" Type="http://schemas.openxmlformats.org/officeDocument/2006/relationships/worksheet" Target="worksheets/sheet45.xml"/><Relationship Id="rId49" Type="http://schemas.openxmlformats.org/officeDocument/2006/relationships/worksheet" Target="worksheets/sheet46.xml"/><Relationship Id="rId50" Type="http://schemas.openxmlformats.org/officeDocument/2006/relationships/worksheet" Target="worksheets/sheet47.xml"/><Relationship Id="rId51" Type="http://schemas.openxmlformats.org/officeDocument/2006/relationships/worksheet" Target="worksheets/sheet48.xml"/><Relationship Id="rId52" Type="http://schemas.openxmlformats.org/officeDocument/2006/relationships/worksheet" Target="worksheets/sheet49.xml"/><Relationship Id="rId53" Type="http://schemas.openxmlformats.org/officeDocument/2006/relationships/worksheet" Target="worksheets/sheet50.xml"/><Relationship Id="rId54" Type="http://schemas.openxmlformats.org/officeDocument/2006/relationships/worksheet" Target="worksheets/sheet51.xml"/><Relationship Id="rId55" Type="http://schemas.openxmlformats.org/officeDocument/2006/relationships/worksheet" Target="worksheets/sheet52.xml"/><Relationship Id="rId56" Type="http://schemas.openxmlformats.org/officeDocument/2006/relationships/externalLink" Target="externalLinks/externalLink1.xml"/><Relationship Id="rId57"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300" strike="noStrike" u="none">
                <a:uFillTx/>
                <a:latin typeface="Arial"/>
              </a:defRPr>
            </a:pPr>
            <a:r>
              <a:rPr b="1" sz="1800" strike="noStrike" u="none">
                <a:solidFill>
                  <a:srgbClr val="757575"/>
                </a:solidFill>
                <a:uFillTx/>
                <a:latin typeface="Arial"/>
                <a:ea typeface="Arial"/>
              </a:rPr>
              <a:t>Global blue carbon potential (tCO2e/yr)</a:t>
            </a:r>
          </a:p>
        </c:rich>
      </c:tx>
      <c:overlay val="0"/>
      <c:spPr>
        <a:noFill/>
        <a:ln w="0">
          <a:noFill/>
        </a:ln>
      </c:spPr>
    </c:title>
    <c:autoTitleDeleted val="0"/>
    <c:plotArea>
      <c:pieChart>
        <c:varyColors val="1"/>
        <c:ser>
          <c:idx val="0"/>
          <c:order val="0"/>
          <c:tx>
            <c:strRef>
              <c:f>'Global potential output'!$D$62</c:f>
              <c:strCache>
                <c:ptCount val="1"/>
                <c:pt idx="0">
                  <c:v>Total</c:v>
                </c:pt>
              </c:strCache>
            </c:strRef>
          </c:tx>
          <c:spPr>
            <a:solidFill>
              <a:srgbClr val="b4b4b4"/>
            </a:solidFill>
            <a:ln w="0">
              <a:noFill/>
            </a:ln>
          </c:spPr>
          <c:explosion val="0"/>
          <c:dPt>
            <c:idx val="0"/>
            <c:spPr>
              <a:solidFill>
                <a:srgbClr val="b4b4b4"/>
              </a:solidFill>
              <a:ln w="0">
                <a:noFill/>
              </a:ln>
            </c:spPr>
          </c:dPt>
          <c:dPt>
            <c:idx val="1"/>
            <c:spPr>
              <a:solidFill>
                <a:srgbClr val="5c5c5c"/>
              </a:solidFill>
              <a:ln w="0">
                <a:noFill/>
              </a:ln>
            </c:spPr>
          </c:dPt>
          <c:dPt>
            <c:idx val="2"/>
            <c:spPr>
              <a:solidFill>
                <a:srgbClr val="333333"/>
              </a:solidFill>
              <a:ln w="0">
                <a:noFill/>
              </a:ln>
            </c:spPr>
          </c:dPt>
          <c:dPt>
            <c:idx val="3"/>
            <c:spPr>
              <a:solidFill>
                <a:srgbClr val="46647b"/>
              </a:solidFill>
              <a:ln w="0">
                <a:noFill/>
              </a:ln>
            </c:spPr>
          </c:dPt>
          <c:dPt>
            <c:idx val="4"/>
            <c:spPr>
              <a:solidFill>
                <a:srgbClr val="c6aa3d"/>
              </a:solidFill>
              <a:ln w="0">
                <a:noFill/>
              </a:ln>
            </c:spPr>
          </c:dPt>
          <c:dPt>
            <c:idx val="5"/>
            <c:spPr>
              <a:solidFill>
                <a:srgbClr val="507867"/>
              </a:solidFill>
              <a:ln w="0">
                <a:noFill/>
              </a:ln>
            </c:spPr>
          </c:dPt>
          <c:dLbls>
            <c:dLbl>
              <c:idx val="0"/>
              <c:txPr>
                <a:bodyPr wrap="square"/>
                <a:lstStyle/>
                <a:p>
                  <a:pPr>
                    <a:defRPr b="0" sz="1000" strike="noStrike" u="none">
                      <a:solidFill>
                        <a:srgbClr val="000000"/>
                      </a:solidFill>
                      <a:uFillTx/>
                      <a:latin typeface="Arial"/>
                    </a:defRPr>
                  </a:pPr>
                </a:p>
              </c:txPr>
              <c:dLblPos val="bestFit"/>
              <c:showLegendKey val="0"/>
              <c:showVal val="0"/>
              <c:showCatName val="0"/>
              <c:showSerName val="0"/>
              <c:showPercent val="1"/>
              <c:separator>
</c:separator>
            </c:dLbl>
            <c:dLbl>
              <c:idx val="1"/>
              <c:txPr>
                <a:bodyPr wrap="square"/>
                <a:lstStyle/>
                <a:p>
                  <a:pPr>
                    <a:defRPr b="0" sz="1000" strike="noStrike" u="none">
                      <a:solidFill>
                        <a:srgbClr val="000000"/>
                      </a:solidFill>
                      <a:uFillTx/>
                      <a:latin typeface="Arial"/>
                    </a:defRPr>
                  </a:pPr>
                </a:p>
              </c:txPr>
              <c:dLblPos val="bestFit"/>
              <c:showLegendKey val="0"/>
              <c:showVal val="0"/>
              <c:showCatName val="0"/>
              <c:showSerName val="0"/>
              <c:showPercent val="1"/>
              <c:separator>
</c:separator>
            </c:dLbl>
            <c:dLbl>
              <c:idx val="2"/>
              <c:txPr>
                <a:bodyPr wrap="square"/>
                <a:lstStyle/>
                <a:p>
                  <a:pPr>
                    <a:defRPr b="0" sz="1000" strike="noStrike" u="none">
                      <a:solidFill>
                        <a:srgbClr val="000000"/>
                      </a:solidFill>
                      <a:uFillTx/>
                      <a:latin typeface="Arial"/>
                    </a:defRPr>
                  </a:pPr>
                </a:p>
              </c:txPr>
              <c:dLblPos val="bestFit"/>
              <c:showLegendKey val="0"/>
              <c:showVal val="0"/>
              <c:showCatName val="0"/>
              <c:showSerName val="0"/>
              <c:showPercent val="1"/>
              <c:separator>
</c:separator>
            </c:dLbl>
            <c:dLbl>
              <c:idx val="3"/>
              <c:txPr>
                <a:bodyPr wrap="square"/>
                <a:lstStyle/>
                <a:p>
                  <a:pPr>
                    <a:defRPr b="0" sz="1000" strike="noStrike" u="none">
                      <a:solidFill>
                        <a:srgbClr val="000000"/>
                      </a:solidFill>
                      <a:uFillTx/>
                      <a:latin typeface="Arial"/>
                    </a:defRPr>
                  </a:pPr>
                </a:p>
              </c:txPr>
              <c:dLblPos val="bestFit"/>
              <c:showLegendKey val="0"/>
              <c:showVal val="0"/>
              <c:showCatName val="0"/>
              <c:showSerName val="0"/>
              <c:showPercent val="1"/>
              <c:separator>
</c:separator>
            </c:dLbl>
            <c:dLbl>
              <c:idx val="4"/>
              <c:txPr>
                <a:bodyPr wrap="square"/>
                <a:lstStyle/>
                <a:p>
                  <a:pPr>
                    <a:defRPr b="0" sz="1000" strike="noStrike" u="none">
                      <a:solidFill>
                        <a:srgbClr val="000000"/>
                      </a:solidFill>
                      <a:uFillTx/>
                      <a:latin typeface="Arial"/>
                    </a:defRPr>
                  </a:pPr>
                </a:p>
              </c:txPr>
              <c:dLblPos val="bestFit"/>
              <c:showLegendKey val="0"/>
              <c:showVal val="0"/>
              <c:showCatName val="0"/>
              <c:showSerName val="0"/>
              <c:showPercent val="1"/>
              <c:separator>
</c:separator>
            </c:dLbl>
            <c:dLbl>
              <c:idx val="5"/>
              <c:txPr>
                <a:bodyPr wrap="square"/>
                <a:lstStyle/>
                <a:p>
                  <a:pPr>
                    <a:defRPr b="0" sz="1000" strike="noStrike" u="none">
                      <a:solidFill>
                        <a:srgbClr val="000000"/>
                      </a:solidFill>
                      <a:uFillTx/>
                      <a:latin typeface="Arial"/>
                    </a:defRPr>
                  </a:pPr>
                </a:p>
              </c:txPr>
              <c:dLblPos val="bestFit"/>
              <c:showLegendKey val="0"/>
              <c:showVal val="0"/>
              <c:showCatName val="0"/>
              <c:showSerName val="0"/>
              <c:showPercent val="1"/>
              <c:separator>
</c:separator>
            </c:dLbl>
            <c:txPr>
              <a:bodyPr wrap="square"/>
              <a:lstStyle/>
              <a:p>
                <a:pPr>
                  <a:defRPr b="0" sz="1000" strike="noStrike" u="none">
                    <a:solidFill>
                      <a:srgbClr val="000000"/>
                    </a:solidFill>
                    <a:uFillTx/>
                    <a:latin typeface="Arial"/>
                    <a:ea typeface="Arial"/>
                  </a:defRPr>
                </a:pPr>
              </a:p>
            </c:txPr>
            <c:dLblPos val="bestFit"/>
            <c:showLegendKey val="0"/>
            <c:showVal val="0"/>
            <c:showCatName val="0"/>
            <c:showSerName val="0"/>
            <c:showPercent val="1"/>
            <c:separator>
</c:separator>
            <c:showLeaderLines val="1"/>
          </c:dLbls>
          <c:cat>
            <c:strRef>
              <c:f>'Global potential output'!$A$63:$A$68</c:f>
              <c:strCache>
                <c:ptCount val="6"/>
                <c:pt idx="0">
                  <c:v>North America</c:v>
                </c:pt>
                <c:pt idx="1">
                  <c:v>Asia</c:v>
                </c:pt>
                <c:pt idx="2">
                  <c:v>Oceania</c:v>
                </c:pt>
                <c:pt idx="3">
                  <c:v>Africa</c:v>
                </c:pt>
                <c:pt idx="4">
                  <c:v>South America</c:v>
                </c:pt>
                <c:pt idx="5">
                  <c:v>Europe</c:v>
                </c:pt>
              </c:strCache>
            </c:strRef>
          </c:cat>
          <c:val>
            <c:numRef>
              <c:f>'Global potential output'!$D$63:$D$68</c:f>
              <c:numCache>
                <c:formatCode>General</c:formatCode>
                <c:ptCount val="6"/>
              </c:numCache>
            </c:numRef>
          </c:val>
        </c:ser>
        <c:firstSliceAng val="0"/>
      </c:pieChart>
      <c:spPr>
        <a:noFill/>
        <a:ln w="0">
          <a:noFill/>
        </a:ln>
      </c:spPr>
    </c:plotArea>
    <c:plotVisOnly val="1"/>
    <c:dispBlanksAs val="zero"/>
  </c:chart>
  <c:spPr>
    <a:solidFill>
      <a:srgbClr val="d6d6d6"/>
    </a:solidFill>
    <a:ln w="9360">
      <a:solidFill>
        <a:srgbClr val="d9d9d9"/>
      </a:solidFill>
      <a:round/>
    </a:ln>
  </c:spPr>
</c:chartSpace>
</file>

<file path=xl/drawings/_rels/drawing3.xml.rels><?xml version="1.0" encoding="UTF-8"?>
<Relationships xmlns="http://schemas.openxmlformats.org/package/2006/relationships"><Relationship Id="rId1" Type="http://schemas.openxmlformats.org/officeDocument/2006/relationships/chart" Target="../charts/chart1.xml"/>
</Relationships>
</file>

<file path=xl/drawings/_rels/drawing6.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104760</xdr:colOff>
      <xdr:row>34</xdr:row>
      <xdr:rowOff>9360</xdr:rowOff>
    </xdr:from>
    <xdr:to>
      <xdr:col>9</xdr:col>
      <xdr:colOff>639720</xdr:colOff>
      <xdr:row>58</xdr:row>
      <xdr:rowOff>85320</xdr:rowOff>
    </xdr:to>
    <xdr:graphicFrame>
      <xdr:nvGraphicFramePr>
        <xdr:cNvPr id="0" name="Chart 1"/>
        <xdr:cNvGraphicFramePr/>
      </xdr:nvGraphicFramePr>
      <xdr:xfrm>
        <a:off x="7675200" y="6734160"/>
        <a:ext cx="7143480" cy="3962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714240</xdr:colOff>
      <xdr:row>40</xdr:row>
      <xdr:rowOff>19080</xdr:rowOff>
    </xdr:from>
    <xdr:to>
      <xdr:col>7</xdr:col>
      <xdr:colOff>73080</xdr:colOff>
      <xdr:row>56</xdr:row>
      <xdr:rowOff>132840</xdr:rowOff>
    </xdr:to>
    <xdr:pic>
      <xdr:nvPicPr>
        <xdr:cNvPr id="1" name="image1.png" descr=""/>
        <xdr:cNvPicPr/>
      </xdr:nvPicPr>
      <xdr:blipFill>
        <a:blip r:embed="rId1"/>
        <a:stretch/>
      </xdr:blipFill>
      <xdr:spPr>
        <a:xfrm>
          <a:off x="4089240" y="6591240"/>
          <a:ext cx="6981480" cy="2704680"/>
        </a:xfrm>
        <a:prstGeom prst="rect">
          <a:avLst/>
        </a:prstGeom>
        <a:noFill/>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36.xml.rels><?xml version="1.0" encoding="UTF-8"?>
<Relationships xmlns="http://schemas.openxmlformats.org/package/2006/relationships"><Relationship Id="rId1" Type="http://schemas.openxmlformats.org/officeDocument/2006/relationships/drawing" Target="../drawings/drawing4.xml"/>
</Relationships>
</file>

<file path=xl/worksheets/_rels/sheet43.xml.rels><?xml version="1.0" encoding="UTF-8"?>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 Id="rId9" Type="http://schemas.openxmlformats.org/officeDocument/2006/relationships/hyperlink" Target="https://www.mdpi.com/2413-4155/2/3/67/htm" TargetMode="External"/>
</Relationships>
</file>

<file path=xl/worksheets/_rels/sheet44.xml.rels><?xml version="1.0" encoding="UTF-8"?>
<Relationships xmlns="http://schemas.openxmlformats.org/package/2006/relationships"><Relationship Id="rId1" Type="http://schemas.openxmlformats.org/officeDocument/2006/relationships/comments" Target="../comments44.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vmlDrawing" Target="../drawings/vmlDrawing1.vml"/>
</Relationships>
</file>

<file path=xl/worksheets/_rels/sheet46.xml.rels><?xml version="1.0" encoding="UTF-8"?>
<Relationships xmlns="http://schemas.openxmlformats.org/package/2006/relationships"><Relationship Id="rId1" Type="http://schemas.openxmlformats.org/officeDocument/2006/relationships/drawing" Target="../drawings/drawing5.xml"/>
</Relationships>
</file>

<file path=xl/worksheets/_rels/sheet47.xml.rels><?xml version="1.0" encoding="UTF-8"?>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6.xml"/>
</Relationships>
</file>

<file path=xl/worksheets/_rels/sheet50.xml.rels><?xml version="1.0" encoding="UTF-8"?>
<Relationships xmlns="http://schemas.openxmlformats.org/package/2006/relationships"><Relationship Id="rId1" Type="http://schemas.openxmlformats.org/officeDocument/2006/relationships/drawing" Target="../drawings/drawing7.xml"/>
</Relationships>
</file>

<file path=xl/worksheets/_rels/sheet52.xml.rels><?xml version="1.0" encoding="UTF-8"?>
<Relationships xmlns="http://schemas.openxmlformats.org/package/2006/relationships"><Relationship Id="rId1" Type="http://schemas.openxmlformats.org/officeDocument/2006/relationships/drawing" Target="../drawings/drawing8.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58585"/>
    <pageSetUpPr fitToPage="true"/>
  </sheetPr>
  <dimension ref="A1:Z995"/>
  <sheetViews>
    <sheetView showFormulas="false" showGridLines="false" showRowColHeaders="true" showZeros="true" rightToLeft="false" tabSelected="false" showOutlineSymbols="true" defaultGridColor="true" view="normal" topLeftCell="A6"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2" min="1" style="0" width="1.51"/>
    <col collapsed="false" customWidth="true" hidden="false" outlineLevel="0" max="3" min="3" style="0" width="25.63"/>
    <col collapsed="false" customWidth="true" hidden="false" outlineLevel="0" max="4" min="4" style="0" width="57.13"/>
    <col collapsed="false" customWidth="true" hidden="false" outlineLevel="0" max="5" min="5" style="0" width="19.38"/>
    <col collapsed="false" customWidth="true" hidden="false" outlineLevel="0" max="7" min="6" style="0" width="1.51"/>
    <col collapsed="false" customWidth="true" hidden="true" outlineLevel="0" max="8" min="8" style="0" width="9.13"/>
    <col collapsed="false" customWidth="true" hidden="true" outlineLevel="0" max="9" min="9" style="0" width="17.38"/>
    <col collapsed="false" customWidth="true" hidden="false" outlineLevel="0" max="26" min="10" style="0" width="8.63"/>
  </cols>
  <sheetData>
    <row r="1" customFormat="false" ht="12.75" hidden="false" customHeight="true" outlineLevel="0" collapsed="false">
      <c r="A1" s="1"/>
      <c r="B1" s="1"/>
      <c r="C1" s="1"/>
      <c r="D1" s="1"/>
      <c r="E1" s="1"/>
      <c r="F1" s="1"/>
      <c r="G1" s="1"/>
      <c r="H1" s="1"/>
      <c r="I1" s="1"/>
      <c r="J1" s="1"/>
      <c r="K1" s="1"/>
      <c r="L1" s="1"/>
      <c r="M1" s="1"/>
      <c r="N1" s="1"/>
      <c r="O1" s="1"/>
      <c r="P1" s="1"/>
      <c r="Q1" s="1"/>
      <c r="R1" s="1"/>
      <c r="S1" s="1"/>
      <c r="T1" s="1"/>
      <c r="U1" s="1"/>
      <c r="V1" s="1"/>
      <c r="W1" s="1"/>
      <c r="X1" s="1"/>
      <c r="Y1" s="1"/>
      <c r="Z1" s="1"/>
    </row>
    <row r="2" customFormat="false" ht="21" hidden="false" customHeight="true" outlineLevel="0" collapsed="false">
      <c r="A2" s="2"/>
      <c r="B2" s="3"/>
      <c r="C2" s="4"/>
      <c r="D2" s="4"/>
      <c r="E2" s="4"/>
      <c r="F2" s="5"/>
      <c r="G2" s="2"/>
      <c r="H2" s="2"/>
      <c r="I2" s="2" t="s">
        <v>0</v>
      </c>
      <c r="J2" s="2"/>
      <c r="K2" s="2"/>
      <c r="L2" s="2"/>
      <c r="M2" s="2"/>
      <c r="N2" s="2"/>
      <c r="O2" s="2"/>
      <c r="P2" s="2"/>
      <c r="Q2" s="2"/>
      <c r="R2" s="2"/>
      <c r="S2" s="2"/>
      <c r="T2" s="2"/>
      <c r="U2" s="2"/>
      <c r="V2" s="2"/>
      <c r="W2" s="2"/>
      <c r="X2" s="2"/>
      <c r="Y2" s="2"/>
      <c r="Z2" s="2"/>
    </row>
    <row r="3" customFormat="false" ht="21" hidden="false" customHeight="true" outlineLevel="0" collapsed="false">
      <c r="A3" s="2"/>
      <c r="B3" s="6"/>
      <c r="C3" s="2"/>
      <c r="D3" s="2"/>
      <c r="E3" s="7" t="s">
        <v>1</v>
      </c>
      <c r="F3" s="8"/>
      <c r="G3" s="2"/>
      <c r="H3" s="2"/>
      <c r="I3" s="2" t="s">
        <v>2</v>
      </c>
      <c r="J3" s="2"/>
      <c r="K3" s="2"/>
      <c r="L3" s="2"/>
      <c r="M3" s="2"/>
      <c r="N3" s="2"/>
      <c r="O3" s="2"/>
      <c r="P3" s="2"/>
      <c r="Q3" s="2"/>
      <c r="R3" s="2"/>
      <c r="S3" s="2"/>
      <c r="T3" s="2"/>
      <c r="U3" s="2"/>
      <c r="V3" s="2"/>
      <c r="W3" s="2"/>
      <c r="X3" s="2"/>
      <c r="Y3" s="2"/>
      <c r="Z3" s="2"/>
    </row>
    <row r="4" customFormat="false" ht="12.75" hidden="false" customHeight="true" outlineLevel="0" collapsed="false">
      <c r="A4" s="2"/>
      <c r="B4" s="6"/>
      <c r="C4" s="2"/>
      <c r="D4" s="2"/>
      <c r="E4" s="2"/>
      <c r="F4" s="8"/>
      <c r="G4" s="2"/>
      <c r="H4" s="2"/>
      <c r="I4" s="2" t="s">
        <v>3</v>
      </c>
      <c r="J4" s="2"/>
      <c r="K4" s="2"/>
      <c r="L4" s="2"/>
      <c r="M4" s="2"/>
      <c r="N4" s="2"/>
      <c r="O4" s="2"/>
      <c r="P4" s="2"/>
      <c r="Q4" s="2"/>
      <c r="R4" s="2"/>
      <c r="S4" s="2"/>
      <c r="T4" s="2"/>
      <c r="U4" s="2"/>
      <c r="V4" s="2"/>
      <c r="W4" s="2"/>
      <c r="X4" s="2"/>
      <c r="Y4" s="2"/>
      <c r="Z4" s="2"/>
    </row>
    <row r="5" customFormat="false" ht="12.75" hidden="false" customHeight="true" outlineLevel="0" collapsed="false">
      <c r="A5" s="9"/>
      <c r="B5" s="10"/>
      <c r="C5" s="11"/>
      <c r="D5" s="11"/>
      <c r="E5" s="11"/>
      <c r="F5" s="12"/>
      <c r="G5" s="9"/>
      <c r="H5" s="9"/>
      <c r="I5" s="9" t="s">
        <v>4</v>
      </c>
      <c r="J5" s="9"/>
      <c r="K5" s="9"/>
      <c r="L5" s="9"/>
      <c r="M5" s="9"/>
      <c r="N5" s="9"/>
      <c r="O5" s="9"/>
      <c r="P5" s="9"/>
      <c r="Q5" s="9"/>
      <c r="R5" s="9"/>
      <c r="S5" s="9"/>
      <c r="T5" s="9"/>
      <c r="U5" s="9"/>
      <c r="V5" s="9"/>
      <c r="W5" s="9"/>
      <c r="X5" s="9"/>
      <c r="Y5" s="9"/>
      <c r="Z5" s="9"/>
    </row>
    <row r="6" customFormat="false" ht="6" hidden="false" customHeight="true" outlineLevel="0" collapsed="false">
      <c r="A6" s="2"/>
      <c r="B6" s="6"/>
      <c r="C6" s="2"/>
      <c r="D6" s="2"/>
      <c r="E6" s="2"/>
      <c r="F6" s="8"/>
      <c r="G6" s="2"/>
      <c r="H6" s="2"/>
      <c r="I6" s="2" t="s">
        <v>5</v>
      </c>
      <c r="J6" s="2"/>
      <c r="K6" s="2"/>
      <c r="L6" s="2"/>
      <c r="M6" s="2"/>
      <c r="N6" s="2"/>
      <c r="O6" s="2"/>
      <c r="P6" s="2"/>
      <c r="Q6" s="2"/>
      <c r="R6" s="2"/>
      <c r="S6" s="2"/>
      <c r="T6" s="2"/>
      <c r="U6" s="2"/>
      <c r="V6" s="2"/>
      <c r="W6" s="2"/>
      <c r="X6" s="2"/>
      <c r="Y6" s="2"/>
      <c r="Z6" s="2"/>
    </row>
    <row r="7" customFormat="false" ht="12.75" hidden="false" customHeight="true" outlineLevel="0" collapsed="false">
      <c r="A7" s="2"/>
      <c r="B7" s="6"/>
      <c r="C7" s="13" t="s">
        <v>6</v>
      </c>
      <c r="D7" s="13"/>
      <c r="E7" s="13"/>
      <c r="F7" s="14"/>
      <c r="G7" s="2"/>
      <c r="H7" s="2"/>
      <c r="I7" s="2"/>
      <c r="J7" s="2"/>
      <c r="K7" s="2"/>
      <c r="L7" s="2"/>
      <c r="M7" s="2"/>
      <c r="N7" s="2"/>
      <c r="O7" s="2"/>
      <c r="P7" s="2"/>
      <c r="Q7" s="2"/>
      <c r="R7" s="2"/>
      <c r="S7" s="2"/>
      <c r="T7" s="2"/>
      <c r="U7" s="2"/>
      <c r="V7" s="2"/>
      <c r="W7" s="2"/>
      <c r="X7" s="2"/>
      <c r="Y7" s="2"/>
      <c r="Z7" s="2"/>
    </row>
    <row r="8" customFormat="false" ht="12.75" hidden="false" customHeight="true" outlineLevel="0" collapsed="false">
      <c r="A8" s="2"/>
      <c r="B8" s="6"/>
      <c r="C8" s="15" t="s">
        <v>7</v>
      </c>
      <c r="D8" s="15"/>
      <c r="E8" s="15"/>
      <c r="F8" s="8"/>
      <c r="G8" s="2"/>
      <c r="H8" s="2"/>
      <c r="I8" s="2"/>
      <c r="J8" s="2"/>
      <c r="K8" s="2"/>
      <c r="L8" s="2"/>
      <c r="M8" s="2"/>
      <c r="N8" s="2"/>
      <c r="O8" s="2"/>
      <c r="P8" s="2"/>
      <c r="Q8" s="2"/>
      <c r="R8" s="2"/>
      <c r="S8" s="2"/>
      <c r="T8" s="2"/>
      <c r="U8" s="2"/>
      <c r="V8" s="2"/>
      <c r="W8" s="2"/>
      <c r="X8" s="2"/>
      <c r="Y8" s="2"/>
      <c r="Z8" s="2"/>
    </row>
    <row r="9" customFormat="false" ht="12.75" hidden="false" customHeight="true" outlineLevel="0" collapsed="false">
      <c r="A9" s="2"/>
      <c r="B9" s="6"/>
      <c r="C9" s="2"/>
      <c r="D9" s="2"/>
      <c r="E9" s="2"/>
      <c r="F9" s="8"/>
      <c r="G9" s="2"/>
      <c r="H9" s="2"/>
      <c r="I9" s="2"/>
      <c r="J9" s="2"/>
      <c r="K9" s="2"/>
      <c r="L9" s="2"/>
      <c r="M9" s="2"/>
      <c r="N9" s="2"/>
      <c r="O9" s="2"/>
      <c r="P9" s="2"/>
      <c r="Q9" s="2"/>
      <c r="R9" s="2"/>
      <c r="S9" s="2"/>
      <c r="T9" s="2"/>
      <c r="U9" s="2"/>
      <c r="V9" s="2"/>
      <c r="W9" s="2"/>
      <c r="X9" s="2"/>
      <c r="Y9" s="2"/>
      <c r="Z9" s="2"/>
    </row>
    <row r="10" customFormat="false" ht="66.75" hidden="false" customHeight="true" outlineLevel="0" collapsed="false">
      <c r="A10" s="2"/>
      <c r="B10" s="6"/>
      <c r="C10" s="16" t="s">
        <v>8</v>
      </c>
      <c r="D10" s="16"/>
      <c r="E10" s="16"/>
      <c r="F10" s="17"/>
      <c r="G10" s="2"/>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2"/>
      <c r="B11" s="6"/>
      <c r="C11" s="2"/>
      <c r="D11" s="2"/>
      <c r="E11" s="2"/>
      <c r="F11" s="8"/>
      <c r="G11" s="2"/>
      <c r="H11" s="2"/>
      <c r="I11" s="2"/>
      <c r="J11" s="2"/>
      <c r="K11" s="2"/>
      <c r="L11" s="2"/>
      <c r="M11" s="2"/>
      <c r="N11" s="2"/>
      <c r="O11" s="2"/>
      <c r="P11" s="2"/>
      <c r="Q11" s="2"/>
      <c r="R11" s="2"/>
      <c r="S11" s="2"/>
      <c r="T11" s="2"/>
      <c r="U11" s="2"/>
      <c r="V11" s="2"/>
      <c r="W11" s="2"/>
      <c r="X11" s="2"/>
      <c r="Y11" s="2"/>
      <c r="Z11" s="2"/>
    </row>
    <row r="12" customFormat="false" ht="15" hidden="false" customHeight="true" outlineLevel="0" collapsed="false">
      <c r="A12" s="2"/>
      <c r="B12" s="6"/>
      <c r="C12" s="18" t="s">
        <v>9</v>
      </c>
      <c r="D12" s="18" t="s">
        <v>10</v>
      </c>
      <c r="E12" s="19" t="s">
        <v>11</v>
      </c>
      <c r="F12" s="20"/>
      <c r="G12" s="2"/>
      <c r="H12" s="2"/>
      <c r="I12" s="2"/>
      <c r="J12" s="2"/>
      <c r="K12" s="2"/>
      <c r="L12" s="2"/>
      <c r="M12" s="2"/>
      <c r="N12" s="2"/>
      <c r="O12" s="2"/>
      <c r="P12" s="2"/>
      <c r="Q12" s="2"/>
      <c r="R12" s="2"/>
      <c r="S12" s="2"/>
      <c r="T12" s="2"/>
      <c r="U12" s="2"/>
      <c r="V12" s="2"/>
      <c r="W12" s="2"/>
      <c r="X12" s="2"/>
      <c r="Y12" s="2"/>
      <c r="Z12" s="2"/>
    </row>
    <row r="13" customFormat="false" ht="15" hidden="false" customHeight="true" outlineLevel="0" collapsed="false">
      <c r="A13" s="2"/>
      <c r="B13" s="21"/>
      <c r="C13" s="22" t="s">
        <v>12</v>
      </c>
      <c r="D13" s="23"/>
      <c r="E13" s="24" t="s">
        <v>13</v>
      </c>
      <c r="F13" s="8"/>
      <c r="G13" s="2"/>
      <c r="H13" s="2"/>
      <c r="I13" s="2"/>
      <c r="J13" s="2"/>
      <c r="K13" s="2"/>
      <c r="L13" s="2"/>
      <c r="M13" s="2"/>
      <c r="N13" s="2"/>
      <c r="O13" s="2"/>
      <c r="P13" s="2"/>
      <c r="Q13" s="2"/>
      <c r="R13" s="2"/>
      <c r="S13" s="2"/>
      <c r="T13" s="2"/>
      <c r="U13" s="2"/>
      <c r="V13" s="2"/>
      <c r="W13" s="2"/>
      <c r="X13" s="2"/>
      <c r="Y13" s="2"/>
      <c r="Z13" s="2"/>
    </row>
    <row r="14" customFormat="false" ht="15" hidden="false" customHeight="true" outlineLevel="0" collapsed="false">
      <c r="A14" s="2"/>
      <c r="B14" s="21"/>
      <c r="C14" s="25" t="s">
        <v>14</v>
      </c>
      <c r="D14" s="23"/>
      <c r="E14" s="24" t="s">
        <v>13</v>
      </c>
      <c r="F14" s="8"/>
      <c r="G14" s="2"/>
      <c r="H14" s="2"/>
      <c r="I14" s="2"/>
      <c r="J14" s="2"/>
      <c r="K14" s="2"/>
      <c r="L14" s="2"/>
      <c r="M14" s="2"/>
      <c r="N14" s="2"/>
      <c r="O14" s="2"/>
      <c r="P14" s="2"/>
      <c r="Q14" s="2"/>
      <c r="R14" s="2"/>
      <c r="S14" s="2"/>
      <c r="T14" s="2"/>
      <c r="U14" s="2"/>
      <c r="V14" s="2"/>
      <c r="W14" s="2"/>
      <c r="X14" s="2"/>
      <c r="Y14" s="2"/>
      <c r="Z14" s="2"/>
    </row>
    <row r="15" customFormat="false" ht="15" hidden="false" customHeight="true" outlineLevel="0" collapsed="false">
      <c r="A15" s="2"/>
      <c r="B15" s="21" t="s">
        <v>15</v>
      </c>
      <c r="C15" s="26" t="s">
        <v>16</v>
      </c>
      <c r="D15" s="23" t="s">
        <v>17</v>
      </c>
      <c r="E15" s="24" t="s">
        <v>18</v>
      </c>
      <c r="F15" s="8"/>
      <c r="G15" s="2"/>
      <c r="H15" s="2"/>
      <c r="I15" s="2"/>
      <c r="J15" s="2"/>
      <c r="K15" s="2"/>
      <c r="L15" s="2"/>
      <c r="M15" s="2"/>
      <c r="N15" s="2"/>
      <c r="O15" s="2"/>
      <c r="P15" s="2"/>
      <c r="Q15" s="2"/>
      <c r="R15" s="2"/>
      <c r="S15" s="2"/>
      <c r="T15" s="2"/>
      <c r="U15" s="2"/>
      <c r="V15" s="2"/>
      <c r="W15" s="2"/>
      <c r="X15" s="2"/>
      <c r="Y15" s="2"/>
      <c r="Z15" s="2"/>
    </row>
    <row r="16" customFormat="false" ht="15" hidden="false" customHeight="true" outlineLevel="0" collapsed="false">
      <c r="A16" s="2"/>
      <c r="B16" s="21" t="s">
        <v>19</v>
      </c>
      <c r="C16" s="27" t="s">
        <v>20</v>
      </c>
      <c r="D16" s="23"/>
      <c r="E16" s="28" t="s">
        <v>18</v>
      </c>
      <c r="F16" s="8"/>
      <c r="G16" s="2"/>
      <c r="H16" s="2"/>
      <c r="I16" s="2"/>
      <c r="J16" s="2"/>
      <c r="K16" s="2"/>
      <c r="L16" s="2"/>
      <c r="M16" s="2"/>
      <c r="N16" s="2"/>
      <c r="O16" s="2"/>
      <c r="P16" s="2"/>
      <c r="Q16" s="2"/>
      <c r="R16" s="2"/>
      <c r="S16" s="2"/>
      <c r="T16" s="2"/>
      <c r="U16" s="2"/>
      <c r="V16" s="2"/>
      <c r="W16" s="2"/>
      <c r="X16" s="2"/>
      <c r="Y16" s="2"/>
      <c r="Z16" s="2"/>
    </row>
    <row r="17" customFormat="false" ht="15" hidden="false" customHeight="true" outlineLevel="0" collapsed="false">
      <c r="A17" s="2"/>
      <c r="B17" s="21" t="s">
        <v>21</v>
      </c>
      <c r="C17" s="27" t="s">
        <v>22</v>
      </c>
      <c r="D17" s="23"/>
      <c r="E17" s="28" t="s">
        <v>18</v>
      </c>
      <c r="F17" s="8"/>
      <c r="G17" s="2"/>
      <c r="H17" s="2"/>
      <c r="I17" s="2"/>
      <c r="J17" s="2"/>
      <c r="K17" s="2"/>
      <c r="L17" s="2"/>
      <c r="M17" s="2"/>
      <c r="N17" s="2"/>
      <c r="O17" s="2"/>
      <c r="P17" s="2"/>
      <c r="Q17" s="2"/>
      <c r="R17" s="2"/>
      <c r="S17" s="2"/>
      <c r="T17" s="2"/>
      <c r="U17" s="2"/>
      <c r="V17" s="2"/>
      <c r="W17" s="2"/>
      <c r="X17" s="2"/>
      <c r="Y17" s="2"/>
      <c r="Z17" s="2"/>
    </row>
    <row r="18" customFormat="false" ht="15" hidden="false" customHeight="true" outlineLevel="0" collapsed="false">
      <c r="A18" s="2"/>
      <c r="B18" s="21" t="s">
        <v>23</v>
      </c>
      <c r="C18" s="27" t="s">
        <v>24</v>
      </c>
      <c r="D18" s="23"/>
      <c r="E18" s="24" t="s">
        <v>18</v>
      </c>
      <c r="F18" s="8"/>
      <c r="G18" s="2"/>
      <c r="H18" s="2"/>
      <c r="I18" s="2"/>
      <c r="J18" s="2"/>
      <c r="K18" s="2"/>
      <c r="L18" s="2"/>
      <c r="M18" s="2"/>
      <c r="N18" s="2"/>
      <c r="O18" s="2"/>
      <c r="P18" s="2"/>
      <c r="Q18" s="2"/>
      <c r="R18" s="2"/>
      <c r="S18" s="2"/>
      <c r="T18" s="2"/>
      <c r="U18" s="2"/>
      <c r="V18" s="2"/>
      <c r="W18" s="2"/>
      <c r="X18" s="2"/>
      <c r="Y18" s="2"/>
      <c r="Z18" s="2"/>
    </row>
    <row r="19" customFormat="false" ht="15" hidden="false" customHeight="true" outlineLevel="0" collapsed="false">
      <c r="A19" s="2"/>
      <c r="B19" s="21" t="s">
        <v>25</v>
      </c>
      <c r="C19" s="27" t="s">
        <v>26</v>
      </c>
      <c r="D19" s="23"/>
      <c r="E19" s="28" t="s">
        <v>18</v>
      </c>
      <c r="F19" s="8"/>
      <c r="G19" s="2"/>
      <c r="H19" s="2"/>
      <c r="I19" s="2"/>
      <c r="J19" s="2"/>
      <c r="K19" s="2"/>
      <c r="L19" s="2"/>
      <c r="M19" s="2"/>
      <c r="N19" s="2"/>
      <c r="O19" s="2"/>
      <c r="P19" s="2"/>
      <c r="Q19" s="2"/>
      <c r="R19" s="2"/>
      <c r="S19" s="2"/>
      <c r="T19" s="2"/>
      <c r="U19" s="2"/>
      <c r="V19" s="2"/>
      <c r="W19" s="2"/>
      <c r="X19" s="2"/>
      <c r="Y19" s="2"/>
      <c r="Z19" s="2"/>
    </row>
    <row r="20" customFormat="false" ht="15" hidden="false" customHeight="true" outlineLevel="0" collapsed="false">
      <c r="A20" s="2"/>
      <c r="B20" s="21" t="s">
        <v>27</v>
      </c>
      <c r="C20" s="27" t="s">
        <v>28</v>
      </c>
      <c r="D20" s="23"/>
      <c r="E20" s="28" t="s">
        <v>18</v>
      </c>
      <c r="F20" s="8"/>
      <c r="G20" s="2"/>
      <c r="H20" s="2"/>
      <c r="I20" s="2"/>
      <c r="J20" s="2"/>
      <c r="K20" s="2"/>
      <c r="L20" s="2"/>
      <c r="M20" s="2"/>
      <c r="N20" s="2"/>
      <c r="O20" s="2"/>
      <c r="P20" s="2"/>
      <c r="Q20" s="2"/>
      <c r="R20" s="2"/>
      <c r="S20" s="2"/>
      <c r="T20" s="2"/>
      <c r="U20" s="2"/>
      <c r="V20" s="2"/>
      <c r="W20" s="2"/>
      <c r="X20" s="2"/>
      <c r="Y20" s="2"/>
      <c r="Z20" s="2"/>
    </row>
    <row r="21" customFormat="false" ht="15" hidden="false" customHeight="true" outlineLevel="0" collapsed="false">
      <c r="A21" s="2"/>
      <c r="B21" s="21" t="s">
        <v>29</v>
      </c>
      <c r="C21" s="27" t="s">
        <v>30</v>
      </c>
      <c r="D21" s="23"/>
      <c r="E21" s="28" t="s">
        <v>18</v>
      </c>
      <c r="F21" s="8"/>
      <c r="G21" s="2"/>
      <c r="H21" s="2"/>
      <c r="I21" s="2"/>
      <c r="J21" s="2"/>
      <c r="K21" s="2"/>
      <c r="L21" s="2"/>
      <c r="M21" s="2"/>
      <c r="N21" s="2"/>
      <c r="O21" s="2"/>
      <c r="P21" s="2"/>
      <c r="Q21" s="2"/>
      <c r="R21" s="2"/>
      <c r="S21" s="2"/>
      <c r="T21" s="2"/>
      <c r="U21" s="2"/>
      <c r="V21" s="2"/>
      <c r="W21" s="2"/>
      <c r="X21" s="2"/>
      <c r="Y21" s="2"/>
      <c r="Z21" s="2"/>
    </row>
    <row r="22" customFormat="false" ht="15" hidden="false" customHeight="true" outlineLevel="0" collapsed="false">
      <c r="A22" s="2"/>
      <c r="B22" s="21" t="s">
        <v>31</v>
      </c>
      <c r="C22" s="27" t="s">
        <v>32</v>
      </c>
      <c r="D22" s="23"/>
      <c r="E22" s="28" t="s">
        <v>18</v>
      </c>
      <c r="F22" s="8"/>
      <c r="G22" s="2"/>
      <c r="H22" s="2"/>
      <c r="I22" s="2"/>
      <c r="J22" s="2"/>
      <c r="K22" s="2"/>
      <c r="L22" s="2"/>
      <c r="M22" s="2"/>
      <c r="N22" s="2"/>
      <c r="O22" s="2"/>
      <c r="P22" s="2"/>
      <c r="Q22" s="2"/>
      <c r="R22" s="2"/>
      <c r="S22" s="2"/>
      <c r="T22" s="2"/>
      <c r="U22" s="2"/>
      <c r="V22" s="2"/>
      <c r="W22" s="2"/>
      <c r="X22" s="2"/>
      <c r="Y22" s="2"/>
      <c r="Z22" s="2"/>
    </row>
    <row r="23" customFormat="false" ht="15" hidden="false" customHeight="true" outlineLevel="0" collapsed="false">
      <c r="A23" s="2"/>
      <c r="B23" s="21" t="s">
        <v>33</v>
      </c>
      <c r="C23" s="27" t="s">
        <v>34</v>
      </c>
      <c r="D23" s="23"/>
      <c r="E23" s="28" t="s">
        <v>18</v>
      </c>
      <c r="F23" s="8"/>
      <c r="G23" s="2"/>
      <c r="H23" s="2"/>
      <c r="I23" s="2"/>
      <c r="J23" s="2"/>
      <c r="K23" s="2"/>
      <c r="L23" s="2"/>
      <c r="M23" s="2"/>
      <c r="N23" s="2"/>
      <c r="O23" s="2"/>
      <c r="P23" s="2"/>
      <c r="Q23" s="2"/>
      <c r="R23" s="2"/>
      <c r="S23" s="2"/>
      <c r="T23" s="2"/>
      <c r="U23" s="2"/>
      <c r="V23" s="2"/>
      <c r="W23" s="2"/>
      <c r="X23" s="2"/>
      <c r="Y23" s="2"/>
      <c r="Z23" s="2"/>
    </row>
    <row r="24" customFormat="false" ht="15" hidden="false" customHeight="true" outlineLevel="0" collapsed="false">
      <c r="A24" s="2"/>
      <c r="B24" s="21" t="s">
        <v>35</v>
      </c>
      <c r="C24" s="27" t="s">
        <v>36</v>
      </c>
      <c r="D24" s="23"/>
      <c r="E24" s="28" t="s">
        <v>18</v>
      </c>
      <c r="F24" s="8"/>
      <c r="G24" s="2"/>
      <c r="H24" s="2"/>
      <c r="I24" s="2"/>
      <c r="J24" s="2"/>
      <c r="K24" s="2"/>
      <c r="L24" s="2"/>
      <c r="M24" s="2"/>
      <c r="N24" s="2"/>
      <c r="O24" s="2"/>
      <c r="P24" s="2"/>
      <c r="Q24" s="2"/>
      <c r="R24" s="2"/>
      <c r="S24" s="2"/>
      <c r="T24" s="2"/>
      <c r="U24" s="2"/>
      <c r="V24" s="2"/>
      <c r="W24" s="2"/>
      <c r="X24" s="2"/>
      <c r="Y24" s="2"/>
      <c r="Z24" s="2"/>
    </row>
    <row r="25" customFormat="false" ht="15" hidden="false" customHeight="true" outlineLevel="0" collapsed="false">
      <c r="A25" s="2"/>
      <c r="B25" s="21" t="s">
        <v>37</v>
      </c>
      <c r="C25" s="27" t="s">
        <v>38</v>
      </c>
      <c r="D25" s="23"/>
      <c r="E25" s="28" t="s">
        <v>18</v>
      </c>
      <c r="F25" s="8"/>
      <c r="G25" s="2"/>
      <c r="H25" s="2"/>
      <c r="I25" s="2"/>
      <c r="J25" s="2"/>
      <c r="K25" s="2"/>
      <c r="L25" s="2"/>
      <c r="M25" s="2"/>
      <c r="N25" s="2"/>
      <c r="O25" s="2"/>
      <c r="P25" s="2"/>
      <c r="Q25" s="2"/>
      <c r="R25" s="2"/>
      <c r="S25" s="2"/>
      <c r="T25" s="2"/>
      <c r="U25" s="2"/>
      <c r="V25" s="2"/>
      <c r="W25" s="2"/>
      <c r="X25" s="2"/>
      <c r="Y25" s="2"/>
      <c r="Z25" s="2"/>
    </row>
    <row r="26" customFormat="false" ht="15" hidden="false" customHeight="true" outlineLevel="0" collapsed="false">
      <c r="A26" s="2"/>
      <c r="B26" s="21" t="s">
        <v>39</v>
      </c>
      <c r="C26" s="27" t="s">
        <v>40</v>
      </c>
      <c r="D26" s="23"/>
      <c r="E26" s="28" t="s">
        <v>18</v>
      </c>
      <c r="F26" s="8"/>
      <c r="G26" s="2"/>
      <c r="H26" s="2"/>
      <c r="I26" s="2"/>
      <c r="J26" s="2"/>
      <c r="K26" s="2"/>
      <c r="L26" s="2"/>
      <c r="M26" s="2"/>
      <c r="N26" s="2"/>
      <c r="O26" s="2"/>
      <c r="P26" s="2"/>
      <c r="Q26" s="2"/>
      <c r="R26" s="2"/>
      <c r="S26" s="2"/>
      <c r="T26" s="2"/>
      <c r="U26" s="2"/>
      <c r="V26" s="2"/>
      <c r="W26" s="2"/>
      <c r="X26" s="2"/>
      <c r="Y26" s="2"/>
      <c r="Z26" s="2"/>
    </row>
    <row r="27" customFormat="false" ht="15" hidden="false" customHeight="true" outlineLevel="0" collapsed="false">
      <c r="A27" s="2"/>
      <c r="B27" s="21" t="s">
        <v>41</v>
      </c>
      <c r="C27" s="27" t="s">
        <v>42</v>
      </c>
      <c r="D27" s="23"/>
      <c r="E27" s="28" t="s">
        <v>18</v>
      </c>
      <c r="F27" s="8"/>
      <c r="G27" s="2"/>
      <c r="H27" s="2"/>
      <c r="I27" s="2"/>
      <c r="J27" s="2"/>
      <c r="K27" s="2"/>
      <c r="L27" s="2"/>
      <c r="M27" s="2"/>
      <c r="N27" s="2"/>
      <c r="O27" s="2"/>
      <c r="P27" s="2"/>
      <c r="Q27" s="2"/>
      <c r="R27" s="2"/>
      <c r="S27" s="2"/>
      <c r="T27" s="2"/>
      <c r="U27" s="2"/>
      <c r="V27" s="2"/>
      <c r="W27" s="2"/>
      <c r="X27" s="2"/>
      <c r="Y27" s="2"/>
      <c r="Z27" s="2"/>
    </row>
    <row r="28" customFormat="false" ht="15" hidden="false" customHeight="true" outlineLevel="0" collapsed="false">
      <c r="A28" s="2"/>
      <c r="B28" s="21" t="s">
        <v>43</v>
      </c>
      <c r="C28" s="27" t="s">
        <v>44</v>
      </c>
      <c r="D28" s="23"/>
      <c r="E28" s="28" t="s">
        <v>18</v>
      </c>
      <c r="F28" s="8"/>
      <c r="G28" s="2"/>
      <c r="H28" s="2"/>
      <c r="I28" s="2"/>
      <c r="J28" s="2"/>
      <c r="K28" s="2"/>
      <c r="L28" s="2"/>
      <c r="M28" s="2"/>
      <c r="N28" s="2"/>
      <c r="O28" s="2"/>
      <c r="P28" s="2"/>
      <c r="Q28" s="2"/>
      <c r="R28" s="2"/>
      <c r="S28" s="2"/>
      <c r="T28" s="2"/>
      <c r="U28" s="2"/>
      <c r="V28" s="2"/>
      <c r="W28" s="2"/>
      <c r="X28" s="2"/>
      <c r="Y28" s="2"/>
      <c r="Z28" s="2"/>
    </row>
    <row r="29" customFormat="false" ht="15" hidden="false" customHeight="true" outlineLevel="0" collapsed="false">
      <c r="A29" s="2"/>
      <c r="B29" s="21" t="s">
        <v>45</v>
      </c>
      <c r="C29" s="27" t="s">
        <v>46</v>
      </c>
      <c r="D29" s="23"/>
      <c r="E29" s="28" t="s">
        <v>18</v>
      </c>
      <c r="F29" s="8"/>
      <c r="G29" s="2"/>
      <c r="H29" s="2"/>
      <c r="I29" s="2"/>
      <c r="J29" s="2"/>
      <c r="K29" s="2"/>
      <c r="L29" s="2"/>
      <c r="M29" s="2"/>
      <c r="N29" s="2"/>
      <c r="O29" s="2"/>
      <c r="P29" s="2"/>
      <c r="Q29" s="2"/>
      <c r="R29" s="2"/>
      <c r="S29" s="2"/>
      <c r="T29" s="2"/>
      <c r="U29" s="2"/>
      <c r="V29" s="2"/>
      <c r="W29" s="2"/>
      <c r="X29" s="2"/>
      <c r="Y29" s="2"/>
      <c r="Z29" s="2"/>
    </row>
    <row r="30" customFormat="false" ht="15" hidden="false" customHeight="true" outlineLevel="0" collapsed="false">
      <c r="A30" s="2"/>
      <c r="B30" s="21" t="s">
        <v>47</v>
      </c>
      <c r="C30" s="27" t="s">
        <v>48</v>
      </c>
      <c r="D30" s="23"/>
      <c r="E30" s="28" t="s">
        <v>18</v>
      </c>
      <c r="F30" s="8"/>
      <c r="G30" s="2"/>
      <c r="H30" s="2"/>
      <c r="I30" s="2"/>
      <c r="J30" s="2"/>
      <c r="K30" s="2"/>
      <c r="L30" s="2"/>
      <c r="M30" s="2"/>
      <c r="N30" s="2"/>
      <c r="O30" s="2"/>
      <c r="P30" s="2"/>
      <c r="Q30" s="2"/>
      <c r="R30" s="2"/>
      <c r="S30" s="2"/>
      <c r="T30" s="2"/>
      <c r="U30" s="2"/>
      <c r="V30" s="2"/>
      <c r="W30" s="2"/>
      <c r="X30" s="2"/>
      <c r="Y30" s="2"/>
      <c r="Z30" s="2"/>
    </row>
    <row r="31" customFormat="false" ht="15" hidden="false" customHeight="true" outlineLevel="0" collapsed="false">
      <c r="A31" s="2"/>
      <c r="B31" s="21" t="s">
        <v>49</v>
      </c>
      <c r="C31" s="27" t="s">
        <v>50</v>
      </c>
      <c r="D31" s="23"/>
      <c r="E31" s="28" t="s">
        <v>18</v>
      </c>
      <c r="F31" s="8"/>
      <c r="G31" s="2"/>
      <c r="H31" s="2"/>
      <c r="I31" s="2"/>
      <c r="J31" s="2"/>
      <c r="K31" s="2"/>
      <c r="L31" s="2"/>
      <c r="M31" s="2"/>
      <c r="N31" s="2"/>
      <c r="O31" s="2"/>
      <c r="P31" s="2"/>
      <c r="Q31" s="2"/>
      <c r="R31" s="2"/>
      <c r="S31" s="2"/>
      <c r="T31" s="2"/>
      <c r="U31" s="2"/>
      <c r="V31" s="2"/>
      <c r="W31" s="2"/>
      <c r="X31" s="2"/>
      <c r="Y31" s="2"/>
      <c r="Z31" s="2"/>
    </row>
    <row r="32" customFormat="false" ht="15" hidden="false" customHeight="true" outlineLevel="0" collapsed="false">
      <c r="A32" s="2"/>
      <c r="B32" s="21"/>
      <c r="C32" s="27" t="s">
        <v>51</v>
      </c>
      <c r="D32" s="23"/>
      <c r="E32" s="28" t="s">
        <v>18</v>
      </c>
      <c r="F32" s="8"/>
      <c r="G32" s="2"/>
      <c r="H32" s="2"/>
      <c r="I32" s="2"/>
      <c r="J32" s="2"/>
      <c r="K32" s="2"/>
      <c r="L32" s="2"/>
      <c r="M32" s="2"/>
      <c r="N32" s="2"/>
      <c r="O32" s="2"/>
      <c r="P32" s="2"/>
      <c r="Q32" s="2"/>
      <c r="R32" s="2"/>
      <c r="S32" s="2"/>
      <c r="T32" s="2"/>
      <c r="U32" s="2"/>
      <c r="V32" s="2"/>
      <c r="W32" s="2"/>
      <c r="X32" s="2"/>
      <c r="Y32" s="2"/>
      <c r="Z32" s="2"/>
    </row>
    <row r="33" customFormat="false" ht="15" hidden="false" customHeight="true" outlineLevel="0" collapsed="false">
      <c r="A33" s="2"/>
      <c r="B33" s="21" t="s">
        <v>52</v>
      </c>
      <c r="C33" s="27" t="s">
        <v>53</v>
      </c>
      <c r="D33" s="23"/>
      <c r="E33" s="28" t="s">
        <v>18</v>
      </c>
      <c r="F33" s="8"/>
      <c r="G33" s="2"/>
      <c r="H33" s="2"/>
      <c r="I33" s="2"/>
      <c r="J33" s="2"/>
      <c r="K33" s="2"/>
      <c r="L33" s="2"/>
      <c r="M33" s="2"/>
      <c r="N33" s="2"/>
      <c r="O33" s="2"/>
      <c r="P33" s="2"/>
      <c r="Q33" s="2"/>
      <c r="R33" s="2"/>
      <c r="S33" s="2"/>
      <c r="T33" s="2"/>
      <c r="U33" s="2"/>
      <c r="V33" s="2"/>
      <c r="W33" s="2"/>
      <c r="X33" s="2"/>
      <c r="Y33" s="2"/>
      <c r="Z33" s="2"/>
    </row>
    <row r="34" customFormat="false" ht="15" hidden="false" customHeight="true" outlineLevel="0" collapsed="false">
      <c r="A34" s="2"/>
      <c r="B34" s="21" t="s">
        <v>54</v>
      </c>
      <c r="C34" s="29" t="s">
        <v>55</v>
      </c>
      <c r="D34" s="23" t="s">
        <v>56</v>
      </c>
      <c r="E34" s="28" t="s">
        <v>57</v>
      </c>
      <c r="F34" s="8"/>
      <c r="G34" s="2"/>
      <c r="H34" s="2"/>
      <c r="I34" s="2"/>
      <c r="J34" s="2"/>
      <c r="K34" s="2"/>
      <c r="L34" s="2"/>
      <c r="M34" s="2"/>
      <c r="N34" s="2"/>
      <c r="O34" s="2"/>
      <c r="P34" s="2"/>
      <c r="Q34" s="2"/>
      <c r="R34" s="2"/>
      <c r="S34" s="2"/>
      <c r="T34" s="2"/>
      <c r="U34" s="2"/>
      <c r="V34" s="2"/>
      <c r="W34" s="2"/>
      <c r="X34" s="2"/>
      <c r="Y34" s="2"/>
      <c r="Z34" s="2"/>
    </row>
    <row r="35" customFormat="false" ht="15" hidden="false" customHeight="true" outlineLevel="0" collapsed="false">
      <c r="A35" s="2"/>
      <c r="B35" s="21" t="s">
        <v>58</v>
      </c>
      <c r="C35" s="30" t="s">
        <v>59</v>
      </c>
      <c r="D35" s="23"/>
      <c r="E35" s="28" t="s">
        <v>57</v>
      </c>
      <c r="F35" s="8"/>
      <c r="G35" s="2"/>
      <c r="H35" s="2"/>
      <c r="I35" s="2"/>
      <c r="J35" s="2"/>
      <c r="K35" s="2"/>
      <c r="L35" s="2"/>
      <c r="M35" s="2"/>
      <c r="N35" s="2"/>
      <c r="O35" s="2"/>
      <c r="P35" s="2"/>
      <c r="Q35" s="2"/>
      <c r="R35" s="2"/>
      <c r="S35" s="2"/>
      <c r="T35" s="2"/>
      <c r="U35" s="2"/>
      <c r="V35" s="2"/>
      <c r="W35" s="2"/>
      <c r="X35" s="2"/>
      <c r="Y35" s="2"/>
      <c r="Z35" s="2"/>
    </row>
    <row r="36" customFormat="false" ht="15" hidden="false" customHeight="true" outlineLevel="0" collapsed="false">
      <c r="A36" s="2"/>
      <c r="B36" s="21" t="s">
        <v>60</v>
      </c>
      <c r="C36" s="30" t="s">
        <v>61</v>
      </c>
      <c r="D36" s="23"/>
      <c r="E36" s="28" t="s">
        <v>57</v>
      </c>
      <c r="F36" s="8"/>
      <c r="G36" s="2"/>
      <c r="H36" s="2"/>
      <c r="I36" s="2"/>
      <c r="J36" s="2"/>
      <c r="K36" s="2"/>
      <c r="L36" s="2"/>
      <c r="M36" s="2"/>
      <c r="N36" s="2"/>
      <c r="O36" s="2"/>
      <c r="P36" s="2"/>
      <c r="Q36" s="2"/>
      <c r="R36" s="2"/>
      <c r="S36" s="2"/>
      <c r="T36" s="2"/>
      <c r="U36" s="2"/>
      <c r="V36" s="2"/>
      <c r="W36" s="2"/>
      <c r="X36" s="2"/>
      <c r="Y36" s="2"/>
      <c r="Z36" s="2"/>
    </row>
    <row r="37" customFormat="false" ht="15" hidden="false" customHeight="true" outlineLevel="0" collapsed="false">
      <c r="A37" s="2"/>
      <c r="B37" s="21" t="s">
        <v>62</v>
      </c>
      <c r="C37" s="30" t="s">
        <v>63</v>
      </c>
      <c r="D37" s="23"/>
      <c r="E37" s="28" t="s">
        <v>57</v>
      </c>
      <c r="F37" s="8"/>
      <c r="G37" s="2"/>
      <c r="H37" s="2"/>
      <c r="I37" s="2"/>
      <c r="J37" s="2"/>
      <c r="K37" s="2"/>
      <c r="L37" s="2"/>
      <c r="M37" s="2"/>
      <c r="N37" s="2"/>
      <c r="O37" s="2"/>
      <c r="P37" s="2"/>
      <c r="Q37" s="2"/>
      <c r="R37" s="2"/>
      <c r="S37" s="2"/>
      <c r="T37" s="2"/>
      <c r="U37" s="2"/>
      <c r="V37" s="2"/>
      <c r="W37" s="2"/>
      <c r="X37" s="2"/>
      <c r="Y37" s="2"/>
      <c r="Z37" s="2"/>
    </row>
    <row r="38" customFormat="false" ht="15" hidden="false" customHeight="true" outlineLevel="0" collapsed="false">
      <c r="A38" s="2"/>
      <c r="B38" s="21" t="s">
        <v>64</v>
      </c>
      <c r="C38" s="30" t="s">
        <v>65</v>
      </c>
      <c r="D38" s="23"/>
      <c r="E38" s="28" t="s">
        <v>57</v>
      </c>
      <c r="F38" s="8"/>
      <c r="G38" s="2"/>
      <c r="H38" s="2"/>
      <c r="I38" s="2"/>
      <c r="J38" s="2"/>
      <c r="K38" s="2"/>
      <c r="L38" s="2"/>
      <c r="M38" s="2"/>
      <c r="N38" s="2"/>
      <c r="O38" s="2"/>
      <c r="P38" s="2"/>
      <c r="Q38" s="2"/>
      <c r="R38" s="2"/>
      <c r="S38" s="2"/>
      <c r="T38" s="2"/>
      <c r="U38" s="2"/>
      <c r="V38" s="2"/>
      <c r="W38" s="2"/>
      <c r="X38" s="2"/>
      <c r="Y38" s="2"/>
      <c r="Z38" s="2"/>
    </row>
    <row r="39" customFormat="false" ht="15" hidden="false" customHeight="true" outlineLevel="0" collapsed="false">
      <c r="A39" s="2"/>
      <c r="B39" s="21" t="s">
        <v>66</v>
      </c>
      <c r="C39" s="30" t="s">
        <v>67</v>
      </c>
      <c r="D39" s="23"/>
      <c r="E39" s="28" t="s">
        <v>57</v>
      </c>
      <c r="F39" s="8"/>
      <c r="G39" s="2"/>
      <c r="H39" s="2"/>
      <c r="I39" s="2"/>
      <c r="J39" s="2"/>
      <c r="K39" s="2"/>
      <c r="L39" s="2"/>
      <c r="M39" s="2"/>
      <c r="N39" s="2"/>
      <c r="O39" s="2"/>
      <c r="P39" s="2"/>
      <c r="Q39" s="2"/>
      <c r="R39" s="2"/>
      <c r="S39" s="2"/>
      <c r="T39" s="2"/>
      <c r="U39" s="2"/>
      <c r="V39" s="2"/>
      <c r="W39" s="2"/>
      <c r="X39" s="2"/>
      <c r="Y39" s="2"/>
      <c r="Z39" s="2"/>
    </row>
    <row r="40" customFormat="false" ht="15" hidden="false" customHeight="true" outlineLevel="0" collapsed="false">
      <c r="A40" s="2"/>
      <c r="B40" s="21" t="s">
        <v>68</v>
      </c>
      <c r="C40" s="31" t="s">
        <v>69</v>
      </c>
      <c r="D40" s="23" t="s">
        <v>70</v>
      </c>
      <c r="E40" s="32" t="s">
        <v>71</v>
      </c>
      <c r="F40" s="8"/>
      <c r="G40" s="2"/>
      <c r="H40" s="2"/>
      <c r="I40" s="2"/>
      <c r="J40" s="2"/>
      <c r="K40" s="2"/>
      <c r="L40" s="2"/>
      <c r="M40" s="2"/>
      <c r="N40" s="2"/>
      <c r="O40" s="2"/>
      <c r="P40" s="2"/>
      <c r="Q40" s="2"/>
      <c r="R40" s="2"/>
      <c r="S40" s="2"/>
      <c r="T40" s="2"/>
      <c r="U40" s="2"/>
      <c r="V40" s="2"/>
      <c r="W40" s="2"/>
      <c r="X40" s="2"/>
      <c r="Y40" s="2"/>
      <c r="Z40" s="2"/>
    </row>
    <row r="41" customFormat="false" ht="15" hidden="false" customHeight="true" outlineLevel="0" collapsed="false">
      <c r="A41" s="2"/>
      <c r="B41" s="21" t="s">
        <v>72</v>
      </c>
      <c r="C41" s="31" t="s">
        <v>73</v>
      </c>
      <c r="D41" s="23"/>
      <c r="E41" s="32" t="s">
        <v>71</v>
      </c>
      <c r="F41" s="8"/>
      <c r="G41" s="2"/>
      <c r="H41" s="2"/>
      <c r="I41" s="2"/>
      <c r="J41" s="2"/>
      <c r="K41" s="2"/>
      <c r="L41" s="2"/>
      <c r="M41" s="2"/>
      <c r="N41" s="2"/>
      <c r="O41" s="2"/>
      <c r="P41" s="2"/>
      <c r="Q41" s="2"/>
      <c r="R41" s="2"/>
      <c r="S41" s="2"/>
      <c r="T41" s="2"/>
      <c r="U41" s="2"/>
      <c r="V41" s="2"/>
      <c r="W41" s="2"/>
      <c r="X41" s="2"/>
      <c r="Y41" s="2"/>
      <c r="Z41" s="2"/>
    </row>
    <row r="42" customFormat="false" ht="15" hidden="false" customHeight="true" outlineLevel="0" collapsed="false">
      <c r="A42" s="2"/>
      <c r="B42" s="21" t="s">
        <v>74</v>
      </c>
      <c r="C42" s="31" t="s">
        <v>75</v>
      </c>
      <c r="D42" s="23"/>
      <c r="E42" s="32" t="s">
        <v>71</v>
      </c>
      <c r="F42" s="8"/>
      <c r="G42" s="2"/>
      <c r="H42" s="2"/>
      <c r="I42" s="2"/>
      <c r="J42" s="2"/>
      <c r="K42" s="2"/>
      <c r="L42" s="2"/>
      <c r="M42" s="2"/>
      <c r="N42" s="2"/>
      <c r="O42" s="2"/>
      <c r="P42" s="2"/>
      <c r="Q42" s="2"/>
      <c r="R42" s="2"/>
      <c r="S42" s="2"/>
      <c r="T42" s="2"/>
      <c r="U42" s="2"/>
      <c r="V42" s="2"/>
      <c r="W42" s="2"/>
      <c r="X42" s="2"/>
      <c r="Y42" s="2"/>
      <c r="Z42" s="2"/>
    </row>
    <row r="43" customFormat="false" ht="15" hidden="false" customHeight="true" outlineLevel="0" collapsed="false">
      <c r="A43" s="2"/>
      <c r="B43" s="21" t="s">
        <v>76</v>
      </c>
      <c r="C43" s="33" t="s">
        <v>77</v>
      </c>
      <c r="D43" s="23"/>
      <c r="E43" s="32" t="s">
        <v>71</v>
      </c>
      <c r="F43" s="8"/>
      <c r="G43" s="2"/>
      <c r="H43" s="2"/>
      <c r="I43" s="2"/>
      <c r="J43" s="2"/>
      <c r="K43" s="2"/>
      <c r="L43" s="2"/>
      <c r="M43" s="2"/>
      <c r="N43" s="2"/>
      <c r="O43" s="2"/>
      <c r="P43" s="2"/>
      <c r="Q43" s="2"/>
      <c r="R43" s="2"/>
      <c r="S43" s="2"/>
      <c r="T43" s="2"/>
      <c r="U43" s="2"/>
      <c r="V43" s="2"/>
      <c r="W43" s="2"/>
      <c r="X43" s="2"/>
      <c r="Y43" s="2"/>
      <c r="Z43" s="2"/>
    </row>
    <row r="44" customFormat="false" ht="15" hidden="false" customHeight="true" outlineLevel="0" collapsed="false">
      <c r="A44" s="2"/>
      <c r="B44" s="21"/>
      <c r="C44" s="31" t="s">
        <v>78</v>
      </c>
      <c r="D44" s="23"/>
      <c r="E44" s="32" t="s">
        <v>71</v>
      </c>
      <c r="F44" s="8"/>
      <c r="G44" s="2"/>
      <c r="H44" s="2"/>
      <c r="I44" s="2"/>
      <c r="J44" s="2"/>
      <c r="K44" s="2"/>
      <c r="L44" s="2"/>
      <c r="M44" s="2"/>
      <c r="N44" s="2"/>
      <c r="O44" s="2"/>
      <c r="P44" s="2"/>
      <c r="Q44" s="2"/>
      <c r="R44" s="2"/>
      <c r="S44" s="2"/>
      <c r="T44" s="2"/>
      <c r="U44" s="2"/>
      <c r="V44" s="2"/>
      <c r="W44" s="2"/>
      <c r="X44" s="2"/>
      <c r="Y44" s="2"/>
      <c r="Z44" s="2"/>
    </row>
    <row r="45" customFormat="false" ht="15" hidden="false" customHeight="true" outlineLevel="0" collapsed="false">
      <c r="A45" s="2"/>
      <c r="B45" s="21"/>
      <c r="C45" s="31" t="s">
        <v>79</v>
      </c>
      <c r="D45" s="23"/>
      <c r="E45" s="32" t="s">
        <v>71</v>
      </c>
      <c r="F45" s="8"/>
      <c r="G45" s="2"/>
      <c r="H45" s="2"/>
      <c r="I45" s="2"/>
      <c r="J45" s="2"/>
      <c r="K45" s="2"/>
      <c r="L45" s="2"/>
      <c r="M45" s="2"/>
      <c r="N45" s="2"/>
      <c r="O45" s="2"/>
      <c r="P45" s="2"/>
      <c r="Q45" s="2"/>
      <c r="R45" s="2"/>
      <c r="S45" s="2"/>
      <c r="T45" s="2"/>
      <c r="U45" s="2"/>
      <c r="V45" s="2"/>
      <c r="W45" s="2"/>
      <c r="X45" s="2"/>
      <c r="Y45" s="2"/>
      <c r="Z45" s="2"/>
    </row>
    <row r="46" customFormat="false" ht="15" hidden="false" customHeight="true" outlineLevel="0" collapsed="false">
      <c r="A46" s="2"/>
      <c r="B46" s="21"/>
      <c r="C46" s="31" t="s">
        <v>80</v>
      </c>
      <c r="D46" s="23"/>
      <c r="E46" s="32" t="s">
        <v>71</v>
      </c>
      <c r="F46" s="8"/>
      <c r="G46" s="2"/>
      <c r="H46" s="2"/>
      <c r="I46" s="2"/>
      <c r="J46" s="2"/>
      <c r="K46" s="2"/>
      <c r="L46" s="2"/>
      <c r="M46" s="2"/>
      <c r="N46" s="2"/>
      <c r="O46" s="2"/>
      <c r="P46" s="2"/>
      <c r="Q46" s="2"/>
      <c r="R46" s="2"/>
      <c r="S46" s="2"/>
      <c r="T46" s="2"/>
      <c r="U46" s="2"/>
      <c r="V46" s="2"/>
      <c r="W46" s="2"/>
      <c r="X46" s="2"/>
      <c r="Y46" s="2"/>
      <c r="Z46" s="2"/>
    </row>
    <row r="47" customFormat="false" ht="15" hidden="false" customHeight="true" outlineLevel="0" collapsed="false">
      <c r="A47" s="2"/>
      <c r="B47" s="21"/>
      <c r="C47" s="31" t="s">
        <v>81</v>
      </c>
      <c r="D47" s="23"/>
      <c r="E47" s="32" t="s">
        <v>71</v>
      </c>
      <c r="F47" s="8"/>
      <c r="G47" s="2"/>
      <c r="H47" s="2"/>
      <c r="I47" s="2"/>
      <c r="J47" s="2"/>
      <c r="K47" s="2"/>
      <c r="L47" s="2"/>
      <c r="M47" s="2"/>
      <c r="N47" s="2"/>
      <c r="O47" s="2"/>
      <c r="P47" s="2"/>
      <c r="Q47" s="2"/>
      <c r="R47" s="2"/>
      <c r="S47" s="2"/>
      <c r="T47" s="2"/>
      <c r="U47" s="2"/>
      <c r="V47" s="2"/>
      <c r="W47" s="2"/>
      <c r="X47" s="2"/>
      <c r="Y47" s="2"/>
      <c r="Z47" s="2"/>
    </row>
    <row r="48" customFormat="false" ht="15" hidden="false" customHeight="true" outlineLevel="0" collapsed="false">
      <c r="A48" s="2"/>
      <c r="B48" s="21" t="s">
        <v>82</v>
      </c>
      <c r="C48" s="34" t="s">
        <v>83</v>
      </c>
      <c r="D48" s="23" t="s">
        <v>84</v>
      </c>
      <c r="E48" s="32" t="s">
        <v>85</v>
      </c>
      <c r="F48" s="8"/>
      <c r="G48" s="2"/>
      <c r="H48" s="2"/>
      <c r="I48" s="2"/>
      <c r="J48" s="2"/>
      <c r="K48" s="2"/>
      <c r="L48" s="2"/>
      <c r="M48" s="2"/>
      <c r="N48" s="2"/>
      <c r="O48" s="2"/>
      <c r="P48" s="2"/>
      <c r="Q48" s="2"/>
      <c r="R48" s="2"/>
      <c r="S48" s="2"/>
      <c r="T48" s="2"/>
      <c r="U48" s="2"/>
      <c r="V48" s="2"/>
      <c r="W48" s="2"/>
      <c r="X48" s="2"/>
      <c r="Y48" s="2"/>
      <c r="Z48" s="2"/>
    </row>
    <row r="49" customFormat="false" ht="15" hidden="false" customHeight="true" outlineLevel="0" collapsed="false">
      <c r="A49" s="2"/>
      <c r="B49" s="21"/>
      <c r="C49" s="35" t="s">
        <v>86</v>
      </c>
      <c r="D49" s="23"/>
      <c r="E49" s="32" t="s">
        <v>85</v>
      </c>
      <c r="F49" s="8"/>
      <c r="G49" s="2"/>
      <c r="H49" s="2"/>
      <c r="I49" s="2"/>
      <c r="J49" s="2"/>
      <c r="K49" s="2"/>
      <c r="L49" s="2"/>
      <c r="M49" s="2"/>
      <c r="N49" s="2"/>
      <c r="O49" s="2"/>
      <c r="P49" s="2"/>
      <c r="Q49" s="2"/>
      <c r="R49" s="2"/>
      <c r="S49" s="2"/>
      <c r="T49" s="2"/>
      <c r="U49" s="2"/>
      <c r="V49" s="2"/>
      <c r="W49" s="2"/>
      <c r="X49" s="2"/>
      <c r="Y49" s="2"/>
      <c r="Z49" s="2"/>
    </row>
    <row r="50" customFormat="false" ht="15" hidden="false" customHeight="true" outlineLevel="0" collapsed="false">
      <c r="A50" s="2"/>
      <c r="B50" s="21" t="s">
        <v>87</v>
      </c>
      <c r="C50" s="34" t="s">
        <v>88</v>
      </c>
      <c r="D50" s="23"/>
      <c r="E50" s="32" t="s">
        <v>85</v>
      </c>
      <c r="F50" s="8"/>
      <c r="G50" s="2"/>
      <c r="H50" s="2"/>
      <c r="I50" s="2"/>
      <c r="J50" s="2"/>
      <c r="K50" s="2"/>
      <c r="L50" s="2"/>
      <c r="M50" s="2"/>
      <c r="N50" s="2"/>
      <c r="O50" s="2"/>
      <c r="P50" s="2"/>
      <c r="Q50" s="2"/>
      <c r="R50" s="2"/>
      <c r="S50" s="2"/>
      <c r="T50" s="2"/>
      <c r="U50" s="2"/>
      <c r="V50" s="2"/>
      <c r="W50" s="2"/>
      <c r="X50" s="2"/>
      <c r="Y50" s="2"/>
      <c r="Z50" s="2"/>
    </row>
    <row r="51" customFormat="false" ht="15" hidden="false" customHeight="true" outlineLevel="0" collapsed="false">
      <c r="A51" s="2"/>
      <c r="B51" s="21" t="s">
        <v>89</v>
      </c>
      <c r="C51" s="34" t="s">
        <v>90</v>
      </c>
      <c r="D51" s="23"/>
      <c r="E51" s="32" t="s">
        <v>85</v>
      </c>
      <c r="F51" s="8"/>
      <c r="G51" s="2"/>
      <c r="H51" s="2"/>
      <c r="I51" s="2"/>
      <c r="J51" s="2"/>
      <c r="K51" s="2"/>
      <c r="L51" s="2"/>
      <c r="M51" s="2"/>
      <c r="N51" s="2"/>
      <c r="O51" s="2"/>
      <c r="P51" s="2"/>
      <c r="Q51" s="2"/>
      <c r="R51" s="2"/>
      <c r="S51" s="2"/>
      <c r="T51" s="2"/>
      <c r="U51" s="2"/>
      <c r="V51" s="2"/>
      <c r="W51" s="2"/>
      <c r="X51" s="2"/>
      <c r="Y51" s="2"/>
      <c r="Z51" s="2"/>
    </row>
    <row r="52" customFormat="false" ht="15" hidden="false" customHeight="true" outlineLevel="0" collapsed="false">
      <c r="A52" s="2"/>
      <c r="B52" s="21"/>
      <c r="C52" s="34" t="s">
        <v>91</v>
      </c>
      <c r="D52" s="23"/>
      <c r="E52" s="32" t="s">
        <v>85</v>
      </c>
      <c r="F52" s="8"/>
      <c r="G52" s="2"/>
      <c r="H52" s="2"/>
      <c r="I52" s="2"/>
      <c r="J52" s="2"/>
      <c r="K52" s="2"/>
      <c r="L52" s="2"/>
      <c r="M52" s="2"/>
      <c r="N52" s="2"/>
      <c r="O52" s="2"/>
      <c r="P52" s="2"/>
      <c r="Q52" s="2"/>
      <c r="R52" s="2"/>
      <c r="S52" s="2"/>
      <c r="T52" s="2"/>
      <c r="U52" s="2"/>
      <c r="V52" s="2"/>
      <c r="W52" s="2"/>
      <c r="X52" s="2"/>
      <c r="Y52" s="2"/>
      <c r="Z52" s="2"/>
    </row>
    <row r="53" customFormat="false" ht="15" hidden="false" customHeight="true" outlineLevel="0" collapsed="false">
      <c r="A53" s="2"/>
      <c r="B53" s="21" t="s">
        <v>92</v>
      </c>
      <c r="C53" s="34" t="s">
        <v>93</v>
      </c>
      <c r="D53" s="23"/>
      <c r="E53" s="32" t="s">
        <v>85</v>
      </c>
      <c r="F53" s="8"/>
      <c r="G53" s="2"/>
      <c r="H53" s="2"/>
      <c r="I53" s="2"/>
      <c r="J53" s="2"/>
      <c r="K53" s="2"/>
      <c r="L53" s="2"/>
      <c r="M53" s="2"/>
      <c r="N53" s="2"/>
      <c r="O53" s="2"/>
      <c r="P53" s="2"/>
      <c r="Q53" s="2"/>
      <c r="R53" s="2"/>
      <c r="S53" s="2"/>
      <c r="T53" s="2"/>
      <c r="U53" s="2"/>
      <c r="V53" s="2"/>
      <c r="W53" s="2"/>
      <c r="X53" s="2"/>
      <c r="Y53" s="2"/>
      <c r="Z53" s="2"/>
    </row>
    <row r="54" customFormat="false" ht="15" hidden="false" customHeight="true" outlineLevel="0" collapsed="false">
      <c r="A54" s="2"/>
      <c r="B54" s="21" t="s">
        <v>94</v>
      </c>
      <c r="C54" s="34" t="s">
        <v>95</v>
      </c>
      <c r="D54" s="23"/>
      <c r="E54" s="32" t="s">
        <v>85</v>
      </c>
      <c r="F54" s="8"/>
      <c r="G54" s="2"/>
      <c r="H54" s="2"/>
      <c r="I54" s="2"/>
      <c r="J54" s="2"/>
      <c r="K54" s="2"/>
      <c r="L54" s="2"/>
      <c r="M54" s="2"/>
      <c r="N54" s="2"/>
      <c r="O54" s="2"/>
      <c r="P54" s="2"/>
      <c r="Q54" s="2"/>
      <c r="R54" s="2"/>
      <c r="S54" s="2"/>
      <c r="T54" s="2"/>
      <c r="U54" s="2"/>
      <c r="V54" s="2"/>
      <c r="W54" s="2"/>
      <c r="X54" s="2"/>
      <c r="Y54" s="2"/>
      <c r="Z54" s="2"/>
    </row>
    <row r="55" customFormat="false" ht="15" hidden="false" customHeight="true" outlineLevel="0" collapsed="false">
      <c r="A55" s="2"/>
      <c r="B55" s="21" t="s">
        <v>96</v>
      </c>
      <c r="C55" s="34" t="s">
        <v>97</v>
      </c>
      <c r="D55" s="23"/>
      <c r="E55" s="32" t="s">
        <v>85</v>
      </c>
      <c r="F55" s="8"/>
      <c r="G55" s="2"/>
      <c r="H55" s="2"/>
      <c r="I55" s="2"/>
      <c r="J55" s="2"/>
      <c r="K55" s="2"/>
      <c r="L55" s="2"/>
      <c r="M55" s="2"/>
      <c r="N55" s="2"/>
      <c r="O55" s="2"/>
      <c r="P55" s="2"/>
      <c r="Q55" s="2"/>
      <c r="R55" s="2"/>
      <c r="S55" s="2"/>
      <c r="T55" s="2"/>
      <c r="U55" s="2"/>
      <c r="V55" s="2"/>
      <c r="W55" s="2"/>
      <c r="X55" s="2"/>
      <c r="Y55" s="2"/>
      <c r="Z55" s="2"/>
    </row>
    <row r="56" customFormat="false" ht="15" hidden="false" customHeight="true" outlineLevel="0" collapsed="false">
      <c r="A56" s="2"/>
      <c r="B56" s="21" t="s">
        <v>98</v>
      </c>
      <c r="C56" s="34" t="s">
        <v>99</v>
      </c>
      <c r="D56" s="23"/>
      <c r="E56" s="32" t="s">
        <v>85</v>
      </c>
      <c r="F56" s="8"/>
      <c r="G56" s="2"/>
      <c r="H56" s="2"/>
      <c r="I56" s="2"/>
      <c r="J56" s="2"/>
      <c r="K56" s="2"/>
      <c r="L56" s="2"/>
      <c r="M56" s="2"/>
      <c r="N56" s="2"/>
      <c r="O56" s="2"/>
      <c r="P56" s="2"/>
      <c r="Q56" s="2"/>
      <c r="R56" s="2"/>
      <c r="S56" s="2"/>
      <c r="T56" s="2"/>
      <c r="U56" s="2"/>
      <c r="V56" s="2"/>
      <c r="W56" s="2"/>
      <c r="X56" s="2"/>
      <c r="Y56" s="2"/>
      <c r="Z56" s="2"/>
    </row>
    <row r="57" customFormat="false" ht="15" hidden="false" customHeight="true" outlineLevel="0" collapsed="false">
      <c r="A57" s="2"/>
      <c r="B57" s="21" t="s">
        <v>100</v>
      </c>
      <c r="C57" s="34" t="s">
        <v>101</v>
      </c>
      <c r="D57" s="23"/>
      <c r="E57" s="32" t="s">
        <v>85</v>
      </c>
      <c r="F57" s="8"/>
      <c r="G57" s="2"/>
      <c r="H57" s="2"/>
      <c r="I57" s="2"/>
      <c r="J57" s="2"/>
      <c r="K57" s="2"/>
      <c r="L57" s="2"/>
      <c r="M57" s="2"/>
      <c r="N57" s="2"/>
      <c r="O57" s="2"/>
      <c r="P57" s="2"/>
      <c r="Q57" s="2"/>
      <c r="R57" s="2"/>
      <c r="S57" s="2"/>
      <c r="T57" s="2"/>
      <c r="U57" s="2"/>
      <c r="V57" s="2"/>
      <c r="W57" s="2"/>
      <c r="X57" s="2"/>
      <c r="Y57" s="2"/>
      <c r="Z57" s="2"/>
    </row>
    <row r="58" customFormat="false" ht="15" hidden="false" customHeight="true" outlineLevel="0" collapsed="false">
      <c r="A58" s="2"/>
      <c r="B58" s="21" t="s">
        <v>102</v>
      </c>
      <c r="C58" s="34" t="s">
        <v>103</v>
      </c>
      <c r="D58" s="23"/>
      <c r="E58" s="32" t="s">
        <v>85</v>
      </c>
      <c r="F58" s="8"/>
      <c r="G58" s="2"/>
      <c r="H58" s="2"/>
      <c r="I58" s="2"/>
      <c r="J58" s="2"/>
      <c r="K58" s="2"/>
      <c r="L58" s="2"/>
      <c r="M58" s="2"/>
      <c r="N58" s="2"/>
      <c r="O58" s="2"/>
      <c r="P58" s="2"/>
      <c r="Q58" s="2"/>
      <c r="R58" s="2"/>
      <c r="S58" s="2"/>
      <c r="T58" s="2"/>
      <c r="U58" s="2"/>
      <c r="V58" s="2"/>
      <c r="W58" s="2"/>
      <c r="X58" s="2"/>
      <c r="Y58" s="2"/>
      <c r="Z58" s="2"/>
    </row>
    <row r="59" customFormat="false" ht="12.75" hidden="false" customHeight="true" outlineLevel="0" collapsed="false">
      <c r="A59" s="1"/>
      <c r="B59" s="36"/>
      <c r="C59" s="37"/>
      <c r="D59" s="37"/>
      <c r="E59" s="37"/>
      <c r="F59" s="38"/>
      <c r="G59" s="1"/>
      <c r="H59" s="1"/>
      <c r="I59" s="1"/>
      <c r="J59" s="1"/>
      <c r="K59" s="1"/>
      <c r="L59" s="1"/>
      <c r="M59" s="1"/>
      <c r="N59" s="1"/>
      <c r="O59" s="1"/>
      <c r="P59" s="1"/>
      <c r="Q59" s="1"/>
      <c r="R59" s="1"/>
      <c r="S59" s="1"/>
      <c r="T59" s="1"/>
      <c r="U59" s="1"/>
      <c r="V59" s="1"/>
      <c r="W59" s="1"/>
      <c r="X59" s="1"/>
      <c r="Y59" s="1"/>
      <c r="Z59" s="1"/>
    </row>
    <row r="60" customFormat="false" ht="12.75" hidden="false" customHeight="true" outlineLevel="0" collapsed="false">
      <c r="A60" s="2"/>
      <c r="B60" s="2"/>
      <c r="C60" s="2"/>
      <c r="D60" s="2"/>
      <c r="E60" s="2"/>
      <c r="F60" s="2"/>
      <c r="G60" s="2"/>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2"/>
      <c r="B61" s="2"/>
      <c r="C61" s="2"/>
      <c r="D61" s="2"/>
      <c r="E61" s="2"/>
      <c r="F61" s="2"/>
      <c r="G61" s="2"/>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2"/>
      <c r="B62" s="2"/>
      <c r="C62" s="2"/>
      <c r="D62" s="2"/>
      <c r="E62" s="2"/>
      <c r="F62" s="2"/>
      <c r="G62" s="2"/>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2"/>
      <c r="B63" s="2"/>
      <c r="C63" s="2"/>
      <c r="D63" s="2"/>
      <c r="E63" s="2"/>
      <c r="F63" s="2"/>
      <c r="G63" s="2"/>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2"/>
      <c r="B64" s="2"/>
      <c r="C64" s="2"/>
      <c r="D64" s="2"/>
      <c r="E64" s="2"/>
      <c r="F64" s="2"/>
      <c r="G64" s="2"/>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2"/>
      <c r="B65" s="2"/>
      <c r="C65" s="2"/>
      <c r="D65" s="2"/>
      <c r="E65" s="2"/>
      <c r="F65" s="2"/>
      <c r="G65" s="2"/>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2"/>
      <c r="B66" s="2"/>
      <c r="C66" s="2"/>
      <c r="D66" s="2"/>
      <c r="E66" s="2"/>
      <c r="F66" s="2"/>
      <c r="G66" s="2"/>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2"/>
      <c r="B67" s="2"/>
      <c r="C67" s="2"/>
      <c r="D67" s="2"/>
      <c r="E67" s="2"/>
      <c r="F67" s="2"/>
      <c r="G67" s="2"/>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2"/>
      <c r="B68" s="2"/>
      <c r="C68" s="2"/>
      <c r="D68" s="2"/>
      <c r="E68" s="2"/>
      <c r="F68" s="2"/>
      <c r="G68" s="2"/>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2"/>
      <c r="B69" s="2"/>
      <c r="C69" s="2"/>
      <c r="D69" s="2"/>
      <c r="E69" s="2"/>
      <c r="F69" s="2"/>
      <c r="G69" s="2"/>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2"/>
      <c r="B70" s="2"/>
      <c r="C70" s="2"/>
      <c r="D70" s="2"/>
      <c r="E70" s="2"/>
      <c r="F70" s="2"/>
      <c r="G70" s="2"/>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2"/>
      <c r="B71" s="2"/>
      <c r="C71" s="2"/>
      <c r="D71" s="2"/>
      <c r="E71" s="2"/>
      <c r="F71" s="2"/>
      <c r="G71" s="2"/>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2"/>
      <c r="B72" s="2"/>
      <c r="C72" s="2"/>
      <c r="D72" s="2"/>
      <c r="E72" s="2"/>
      <c r="F72" s="2"/>
      <c r="G72" s="2"/>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2"/>
      <c r="B73" s="2"/>
      <c r="C73" s="2"/>
      <c r="D73" s="2"/>
      <c r="E73" s="2"/>
      <c r="F73" s="2"/>
      <c r="G73" s="2"/>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2"/>
      <c r="B74" s="2"/>
      <c r="C74" s="2"/>
      <c r="D74" s="2"/>
      <c r="E74" s="2"/>
      <c r="F74" s="2"/>
      <c r="G74" s="2"/>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2"/>
      <c r="B75" s="2"/>
      <c r="C75" s="2"/>
      <c r="D75" s="2"/>
      <c r="E75" s="2"/>
      <c r="F75" s="2"/>
      <c r="G75" s="2"/>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2"/>
      <c r="B76" s="2"/>
      <c r="C76" s="2"/>
      <c r="D76" s="2"/>
      <c r="E76" s="2"/>
      <c r="F76" s="2"/>
      <c r="G76" s="2"/>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2"/>
      <c r="B77" s="2"/>
      <c r="C77" s="2"/>
      <c r="D77" s="2"/>
      <c r="E77" s="2"/>
      <c r="F77" s="2"/>
      <c r="G77" s="2"/>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2"/>
      <c r="B78" s="2"/>
      <c r="C78" s="2"/>
      <c r="D78" s="2"/>
      <c r="E78" s="2"/>
      <c r="F78" s="2"/>
      <c r="G78" s="2"/>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2"/>
      <c r="B79" s="2"/>
      <c r="C79" s="2"/>
      <c r="D79" s="2"/>
      <c r="E79" s="2"/>
      <c r="F79" s="2"/>
      <c r="G79" s="2"/>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2"/>
      <c r="B80" s="2"/>
      <c r="C80" s="2"/>
      <c r="D80" s="2"/>
      <c r="E80" s="2"/>
      <c r="F80" s="2"/>
      <c r="G80" s="2"/>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2"/>
      <c r="B81" s="2"/>
      <c r="C81" s="2"/>
      <c r="D81" s="2"/>
      <c r="E81" s="2"/>
      <c r="F81" s="2"/>
      <c r="G81" s="2"/>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2"/>
      <c r="B82" s="2"/>
      <c r="C82" s="2"/>
      <c r="D82" s="2"/>
      <c r="E82" s="2"/>
      <c r="F82" s="2"/>
      <c r="G82" s="2"/>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2"/>
      <c r="B83" s="2"/>
      <c r="C83" s="2"/>
      <c r="D83" s="2"/>
      <c r="E83" s="2"/>
      <c r="F83" s="2"/>
      <c r="G83" s="2"/>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2"/>
      <c r="B84" s="2"/>
      <c r="C84" s="2"/>
      <c r="D84" s="2"/>
      <c r="E84" s="2"/>
      <c r="F84" s="2"/>
      <c r="G84" s="2"/>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2"/>
      <c r="B85" s="2"/>
      <c r="C85" s="2"/>
      <c r="D85" s="2"/>
      <c r="E85" s="2"/>
      <c r="F85" s="2"/>
      <c r="G85" s="2"/>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2"/>
      <c r="B86" s="2"/>
      <c r="C86" s="2"/>
      <c r="D86" s="2"/>
      <c r="E86" s="2"/>
      <c r="F86" s="2"/>
      <c r="G86" s="2"/>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2"/>
      <c r="B87" s="2"/>
      <c r="C87" s="2"/>
      <c r="D87" s="2"/>
      <c r="E87" s="2"/>
      <c r="F87" s="2"/>
      <c r="G87" s="2"/>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2"/>
      <c r="B88" s="2"/>
      <c r="C88" s="2"/>
      <c r="D88" s="2"/>
      <c r="E88" s="2"/>
      <c r="F88" s="2"/>
      <c r="G88" s="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2"/>
      <c r="B89" s="2"/>
      <c r="C89" s="2"/>
      <c r="D89" s="2"/>
      <c r="E89" s="2"/>
      <c r="F89" s="2"/>
      <c r="G89" s="2"/>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2"/>
      <c r="B90" s="2"/>
      <c r="C90" s="2"/>
      <c r="D90" s="2"/>
      <c r="E90" s="2"/>
      <c r="F90" s="2"/>
      <c r="G90" s="2"/>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2"/>
      <c r="B91" s="2"/>
      <c r="C91" s="2"/>
      <c r="D91" s="2"/>
      <c r="E91" s="2"/>
      <c r="F91" s="2"/>
      <c r="G91" s="2"/>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2"/>
      <c r="B92" s="2"/>
      <c r="C92" s="2"/>
      <c r="D92" s="2"/>
      <c r="E92" s="2"/>
      <c r="F92" s="2"/>
      <c r="G92" s="2"/>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2"/>
      <c r="B93" s="2"/>
      <c r="C93" s="2"/>
      <c r="D93" s="2"/>
      <c r="E93" s="2"/>
      <c r="F93" s="2"/>
      <c r="G93" s="2"/>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2"/>
      <c r="B94" s="2"/>
      <c r="C94" s="2"/>
      <c r="D94" s="2"/>
      <c r="E94" s="2"/>
      <c r="F94" s="2"/>
      <c r="G94" s="2"/>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2"/>
      <c r="B95" s="2"/>
      <c r="C95" s="2"/>
      <c r="D95" s="2"/>
      <c r="E95" s="2"/>
      <c r="F95" s="2"/>
      <c r="G95" s="2"/>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2"/>
      <c r="B96" s="2"/>
      <c r="C96" s="2"/>
      <c r="D96" s="2"/>
      <c r="E96" s="2"/>
      <c r="F96" s="2"/>
      <c r="G96" s="2"/>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2"/>
      <c r="B97" s="2"/>
      <c r="C97" s="2"/>
      <c r="D97" s="2"/>
      <c r="E97" s="2"/>
      <c r="F97" s="2"/>
      <c r="G97" s="2"/>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2"/>
      <c r="B98" s="2"/>
      <c r="C98" s="2"/>
      <c r="D98" s="2"/>
      <c r="E98" s="2"/>
      <c r="F98" s="2"/>
      <c r="G98" s="2"/>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2"/>
      <c r="B99" s="2"/>
      <c r="C99" s="2"/>
      <c r="D99" s="2"/>
      <c r="E99" s="2"/>
      <c r="F99" s="2"/>
      <c r="G99" s="2"/>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customFormat="false" ht="12.75" hidden="false" customHeight="true" outlineLevel="0" collapsed="false">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customFormat="false" ht="12.75" hidden="false" customHeight="true" outlineLevel="0" collapsed="false">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customFormat="false" ht="12.75" hidden="false" customHeight="true" outlineLevel="0" collapsed="false">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customFormat="false" ht="12.75" hidden="false" customHeight="true" outlineLevel="0" collapsed="false">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customFormat="false" ht="12.75" hidden="false" customHeight="true" outlineLevel="0" collapsed="false">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customFormat="false" ht="12.75" hidden="false" customHeight="true" outlineLevel="0" collapsed="false">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customFormat="false" ht="12.75" hidden="false" customHeight="true" outlineLevel="0" collapsed="false">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customFormat="false" ht="12.75" hidden="false" customHeight="true" outlineLevel="0" collapsed="false">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customFormat="false" ht="12.75" hidden="false" customHeight="true" outlineLevel="0" collapsed="false">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customFormat="false" ht="12.75" hidden="false" customHeight="true" outlineLevel="0" collapsed="false">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customFormat="false" ht="12.75" hidden="false" customHeight="true" outlineLevel="0" collapsed="false">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customFormat="false" ht="12.75" hidden="false" customHeight="true" outlineLevel="0" collapsed="false">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customFormat="false" ht="12.75" hidden="false" customHeight="true" outlineLevel="0" collapsed="false">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customFormat="false" ht="12.75" hidden="false" customHeight="true" outlineLevel="0" collapsed="false">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customFormat="false" ht="12.75" hidden="false" customHeight="true" outlineLevel="0" collapsed="false">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customFormat="false" ht="12.75" hidden="false" customHeight="true" outlineLevel="0" collapsed="false">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customFormat="false" ht="12.75" hidden="false" customHeight="true" outlineLevel="0" collapsed="false">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customFormat="false" ht="12.75" hidden="false" customHeight="true" outlineLevel="0" collapsed="false">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customFormat="false" ht="12.75" hidden="false" customHeight="true" outlineLevel="0" collapsed="false">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customFormat="false" ht="12.75" hidden="false" customHeight="true" outlineLevel="0" collapsed="false">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customFormat="false" ht="12.75" hidden="false" customHeight="true" outlineLevel="0" collapsed="false">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customFormat="false" ht="12.75" hidden="false" customHeight="true" outlineLevel="0" collapsed="false">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customFormat="false" ht="12.75" hidden="false" customHeight="true" outlineLevel="0" collapsed="false">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customFormat="false" ht="12.75" hidden="false" customHeight="true" outlineLevel="0" collapsed="false">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customFormat="false" ht="12.75" hidden="false" customHeight="true" outlineLevel="0" collapsed="false">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customFormat="false" ht="12.75" hidden="false" customHeight="true" outlineLevel="0" collapsed="false">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customFormat="false" ht="12.75" hidden="false" customHeight="true" outlineLevel="0" collapsed="false">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customFormat="false" ht="12.75" hidden="false" customHeight="true" outlineLevel="0" collapsed="false">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customFormat="false" ht="12.75" hidden="false" customHeight="true" outlineLevel="0" collapsed="false">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customFormat="false" ht="12.75" hidden="false" customHeight="true" outlineLevel="0" collapsed="false">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customFormat="false" ht="12.75" hidden="false" customHeight="true" outlineLevel="0" collapsed="false">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customFormat="false" ht="12.75" hidden="false" customHeight="true" outlineLevel="0" collapsed="false">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customFormat="false" ht="12.75" hidden="false" customHeight="true" outlineLevel="0" collapsed="false">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customFormat="false" ht="12.75" hidden="false" customHeight="true" outlineLevel="0" collapsed="false">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customFormat="false" ht="12.75" hidden="false" customHeight="true" outlineLevel="0" collapsed="false">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customFormat="false" ht="12.75" hidden="false" customHeight="true" outlineLevel="0" collapsed="false">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customFormat="false" ht="12.75" hidden="false" customHeight="true" outlineLevel="0" collapsed="false">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customFormat="false" ht="12.75" hidden="false" customHeight="true" outlineLevel="0" collapsed="false">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customFormat="false" ht="12.75" hidden="false" customHeight="true" outlineLevel="0" collapsed="false">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customFormat="false" ht="12.75" hidden="false" customHeight="true" outlineLevel="0" collapsed="false">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customFormat="false" ht="12.75" hidden="false" customHeight="true" outlineLevel="0" collapsed="false">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customFormat="false" ht="12.75" hidden="false" customHeight="true" outlineLevel="0" collapsed="false">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customFormat="false" ht="12.75" hidden="false" customHeight="true" outlineLevel="0" collapsed="false">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customFormat="false" ht="12.75" hidden="false" customHeight="true" outlineLevel="0" collapsed="false">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customFormat="false" ht="12.75" hidden="false" customHeight="true" outlineLevel="0" collapsed="false">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customFormat="false" ht="12.75" hidden="false" customHeight="true" outlineLevel="0" collapsed="false">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customFormat="false" ht="12.75" hidden="false" customHeight="true" outlineLevel="0" collapsed="false">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customFormat="false" ht="12.75" hidden="false" customHeight="true" outlineLevel="0" collapsed="false">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customFormat="false" ht="12.75" hidden="false" customHeight="true" outlineLevel="0" collapsed="false">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customFormat="false" ht="12.75" hidden="false" customHeight="true" outlineLevel="0" collapsed="false">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customFormat="false" ht="12.75" hidden="false" customHeight="true" outlineLevel="0" collapsed="false">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customFormat="false" ht="12.75" hidden="false" customHeight="true" outlineLevel="0" collapsed="false">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customFormat="false" ht="12.75" hidden="false" customHeight="true" outlineLevel="0" collapsed="false">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customFormat="false" ht="12.75" hidden="false" customHeight="true" outlineLevel="0" collapsed="false">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customFormat="false" ht="12.75" hidden="false" customHeight="true" outlineLevel="0" collapsed="false">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customFormat="false" ht="12.75" hidden="false" customHeight="true" outlineLevel="0" collapsed="false">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customFormat="false" ht="12.75" hidden="false" customHeight="true" outlineLevel="0" collapsed="false">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customFormat="false" ht="12.75" hidden="false" customHeight="true" outlineLevel="0" collapsed="false">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customFormat="false" ht="12.75" hidden="false" customHeight="true" outlineLevel="0" collapsed="false">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customFormat="false" ht="12.75" hidden="false" customHeight="true" outlineLevel="0" collapsed="false">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customFormat="false" ht="12.75" hidden="false" customHeight="true" outlineLevel="0" collapsed="false">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customFormat="false" ht="12.75" hidden="false" customHeight="true" outlineLevel="0" collapsed="false">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customFormat="false" ht="12.75" hidden="false" customHeight="true" outlineLevel="0" collapsed="false">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customFormat="false" ht="12.75" hidden="false" customHeight="true" outlineLevel="0" collapsed="false">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customFormat="false" ht="12.75" hidden="false" customHeight="true" outlineLevel="0" collapsed="false">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customFormat="false" ht="12.75" hidden="false" customHeight="true" outlineLevel="0" collapsed="false">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customFormat="false" ht="12.75" hidden="false" customHeight="true" outlineLevel="0" collapsed="false">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customFormat="false" ht="12.75" hidden="false" customHeight="true" outlineLevel="0" collapsed="false">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customFormat="false" ht="12.75" hidden="false" customHeight="true" outlineLevel="0" collapsed="false">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customFormat="false" ht="12.75" hidden="false" customHeight="true" outlineLevel="0" collapsed="false">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customFormat="false" ht="12.75" hidden="false" customHeight="true" outlineLevel="0" collapsed="false">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customFormat="false" ht="12.75" hidden="false" customHeight="true" outlineLevel="0" collapsed="false">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customFormat="false" ht="12.75" hidden="false" customHeight="true" outlineLevel="0" collapsed="false">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customFormat="false" ht="12.75" hidden="false" customHeight="true" outlineLevel="0" collapsed="false">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customFormat="false" ht="12.75" hidden="false" customHeight="true" outlineLevel="0" collapsed="false">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customFormat="false" ht="12.75" hidden="false" customHeight="true" outlineLevel="0" collapsed="false">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customFormat="false" ht="12.75" hidden="false" customHeight="true" outlineLevel="0" collapsed="false">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customFormat="false" ht="12.75" hidden="false" customHeight="true" outlineLevel="0" collapsed="false">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customFormat="false" ht="12.75" hidden="false" customHeight="true" outlineLevel="0" collapsed="false">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customFormat="false" ht="12.75" hidden="false" customHeight="true" outlineLevel="0" collapsed="false">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customFormat="false" ht="12.75" hidden="false" customHeight="true" outlineLevel="0" collapsed="false">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customFormat="false" ht="12.75" hidden="false" customHeight="true" outlineLevel="0" collapsed="false">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customFormat="false" ht="12.75" hidden="false" customHeight="true" outlineLevel="0" collapsed="false">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customFormat="false" ht="12.75" hidden="false" customHeight="true" outlineLevel="0" collapsed="false">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customFormat="false" ht="12.75" hidden="false" customHeight="true" outlineLevel="0" collapsed="false">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customFormat="false" ht="12.75" hidden="false" customHeight="true" outlineLevel="0" collapsed="false">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customFormat="false" ht="12.75" hidden="false" customHeight="true" outlineLevel="0" collapsed="false">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customFormat="false" ht="12.75" hidden="false" customHeight="true" outlineLevel="0" collapsed="false">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customFormat="false" ht="12.75" hidden="false" customHeight="true" outlineLevel="0" collapsed="false">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customFormat="false" ht="12.75" hidden="false" customHeight="true" outlineLevel="0" collapsed="false">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customFormat="false" ht="12.75" hidden="false" customHeight="true" outlineLevel="0" collapsed="false">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customFormat="false" ht="12.75" hidden="false" customHeight="true" outlineLevel="0" collapsed="false">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customFormat="false" ht="12.75" hidden="false" customHeight="true" outlineLevel="0" collapsed="false">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customFormat="false" ht="12.75" hidden="false" customHeight="true" outlineLevel="0" collapsed="false">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customFormat="false" ht="12.75" hidden="false" customHeight="true" outlineLevel="0" collapsed="false">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customFormat="false" ht="12.75" hidden="false" customHeight="true" outlineLevel="0" collapsed="false">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customFormat="false" ht="12.75" hidden="false" customHeight="true" outlineLevel="0" collapsed="false">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customFormat="false" ht="12.75" hidden="false" customHeight="true" outlineLevel="0" collapsed="false">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customFormat="false" ht="12.75" hidden="false" customHeight="true" outlineLevel="0" collapsed="false">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customFormat="false" ht="12.75" hidden="false" customHeight="true" outlineLevel="0" collapsed="false">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customFormat="false" ht="12.75" hidden="false" customHeight="true" outlineLevel="0" collapsed="false">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customFormat="false" ht="12.75" hidden="false" customHeight="true" outlineLevel="0" collapsed="false">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customFormat="false" ht="12.75" hidden="false" customHeight="true" outlineLevel="0" collapsed="false">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customFormat="false" ht="12.75" hidden="false" customHeight="true" outlineLevel="0" collapsed="false">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customFormat="false" ht="12.75" hidden="false" customHeight="true" outlineLevel="0" collapsed="false">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customFormat="false" ht="12.75" hidden="false" customHeight="true" outlineLevel="0" collapsed="false">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customFormat="false" ht="12.75" hidden="false" customHeight="true" outlineLevel="0" collapsed="false">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customFormat="false" ht="12.75" hidden="false" customHeight="true" outlineLevel="0" collapsed="false">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customFormat="false" ht="12.75" hidden="false" customHeight="true" outlineLevel="0" collapsed="false">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customFormat="false" ht="12.75" hidden="false" customHeight="true" outlineLevel="0" collapsed="false">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customFormat="false" ht="12.75" hidden="false" customHeight="true" outlineLevel="0" collapsed="false">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customFormat="false" ht="12.75" hidden="false" customHeight="true" outlineLevel="0" collapsed="false">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customFormat="false" ht="12.75" hidden="false" customHeight="true" outlineLevel="0" collapsed="false">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customFormat="false" ht="12.75" hidden="false" customHeight="true" outlineLevel="0" collapsed="false">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customFormat="false" ht="12.75" hidden="false" customHeight="true" outlineLevel="0" collapsed="false">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customFormat="false" ht="12.75" hidden="false" customHeight="true" outlineLevel="0" collapsed="false">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customFormat="false" ht="12.75" hidden="false" customHeight="true" outlineLevel="0" collapsed="false">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customFormat="false" ht="12.75" hidden="false" customHeight="true" outlineLevel="0" collapsed="false">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customFormat="false" ht="12.75" hidden="false" customHeight="true" outlineLevel="0" collapsed="false">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customFormat="false" ht="12.75" hidden="false" customHeight="true" outlineLevel="0" collapsed="false">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customFormat="false" ht="12.75" hidden="false" customHeight="true" outlineLevel="0" collapsed="false">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customFormat="false" ht="12.75" hidden="false" customHeight="true" outlineLevel="0" collapsed="false">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customFormat="false" ht="12.75" hidden="false" customHeight="true" outlineLevel="0" collapsed="false">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customFormat="false" ht="12.75" hidden="false" customHeight="true" outlineLevel="0" collapsed="false">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customFormat="false" ht="12.75" hidden="false" customHeight="true" outlineLevel="0" collapsed="false">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customFormat="false" ht="12.75" hidden="false" customHeight="true" outlineLevel="0" collapsed="false">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customFormat="false" ht="12.75" hidden="false" customHeight="true" outlineLevel="0" collapsed="false">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customFormat="false" ht="12.75" hidden="false" customHeight="true" outlineLevel="0" collapsed="false">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customFormat="false" ht="12.75" hidden="false" customHeight="true" outlineLevel="0" collapsed="false">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customFormat="false" ht="12.75" hidden="false" customHeight="true" outlineLevel="0" collapsed="false">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customFormat="false" ht="12.75" hidden="false" customHeight="true" outlineLevel="0" collapsed="false">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customFormat="false" ht="12.75" hidden="false" customHeight="true" outlineLevel="0" collapsed="false">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customFormat="false" ht="12.75" hidden="false" customHeight="true" outlineLevel="0" collapsed="false">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customFormat="false" ht="12.75" hidden="false" customHeight="true" outlineLevel="0" collapsed="false">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customFormat="false" ht="12.75" hidden="false" customHeight="true" outlineLevel="0" collapsed="false">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customFormat="false" ht="12.75" hidden="false" customHeight="true" outlineLevel="0" collapsed="false">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customFormat="false" ht="12.75" hidden="false" customHeight="true" outlineLevel="0" collapsed="false">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customFormat="false" ht="12.75" hidden="false" customHeight="true" outlineLevel="0" collapsed="false">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customFormat="false" ht="12.75" hidden="false" customHeight="true" outlineLevel="0" collapsed="false">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customFormat="false" ht="12.75" hidden="false" customHeight="true" outlineLevel="0" collapsed="false">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customFormat="false" ht="12.75" hidden="false" customHeight="true" outlineLevel="0" collapsed="false">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customFormat="false" ht="12.75" hidden="false" customHeight="true" outlineLevel="0" collapsed="false">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customFormat="false" ht="12.75" hidden="false" customHeight="true" outlineLevel="0" collapsed="false">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customFormat="false" ht="12.75" hidden="false" customHeight="true" outlineLevel="0" collapsed="false">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customFormat="false" ht="12.75" hidden="false" customHeight="true" outlineLevel="0" collapsed="false">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customFormat="false" ht="12.75" hidden="false" customHeight="true" outlineLevel="0" collapsed="false">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customFormat="false" ht="12.75" hidden="false" customHeight="true" outlineLevel="0" collapsed="false">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customFormat="false" ht="12.75" hidden="false" customHeight="true" outlineLevel="0" collapsed="false">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customFormat="false" ht="12.75" hidden="false" customHeight="true" outlineLevel="0" collapsed="false">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customFormat="false" ht="12.75" hidden="false" customHeight="true" outlineLevel="0" collapsed="false">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customFormat="false" ht="12.75" hidden="false" customHeight="true" outlineLevel="0" collapsed="false">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customFormat="false" ht="12.75" hidden="false" customHeight="true" outlineLevel="0" collapsed="false">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customFormat="false" ht="12.75" hidden="false" customHeight="true" outlineLevel="0" collapsed="false">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customFormat="false" ht="12.75" hidden="false" customHeight="true" outlineLevel="0" collapsed="false">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customFormat="false" ht="12.75" hidden="false" customHeight="true" outlineLevel="0" collapsed="false">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customFormat="false" ht="12.75" hidden="false" customHeight="true" outlineLevel="0" collapsed="false">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customFormat="false" ht="12.75" hidden="false" customHeight="true" outlineLevel="0" collapsed="false">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customFormat="false" ht="12.75" hidden="false" customHeight="true" outlineLevel="0" collapsed="false">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customFormat="false" ht="12.75" hidden="false" customHeight="true" outlineLevel="0" collapsed="false">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customFormat="false" ht="12.75" hidden="false" customHeight="true" outlineLevel="0" collapsed="false">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customFormat="false" ht="12.75" hidden="false" customHeight="true" outlineLevel="0" collapsed="false">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customFormat="false" ht="12.75" hidden="false" customHeight="true" outlineLevel="0" collapsed="false">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customFormat="false" ht="12.75" hidden="false" customHeight="true" outlineLevel="0" collapsed="false">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customFormat="false" ht="12.75" hidden="false" customHeight="true" outlineLevel="0" collapsed="false">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customFormat="false" ht="12.75" hidden="false" customHeight="true" outlineLevel="0" collapsed="false">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customFormat="false" ht="12.75" hidden="false" customHeight="true" outlineLevel="0" collapsed="false">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customFormat="false" ht="12.75" hidden="false" customHeight="true" outlineLevel="0" collapsed="false">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customFormat="false" ht="12.75" hidden="false" customHeight="true" outlineLevel="0" collapsed="false">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customFormat="false" ht="12.75" hidden="false" customHeight="true" outlineLevel="0" collapsed="false">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customFormat="false" ht="12.75" hidden="false" customHeight="true" outlineLevel="0" collapsed="false">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customFormat="false" ht="12.75" hidden="false" customHeight="true" outlineLevel="0" collapsed="false">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customFormat="false" ht="12.75" hidden="false" customHeight="true" outlineLevel="0" collapsed="false">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customFormat="false" ht="12.75" hidden="false" customHeight="true" outlineLevel="0" collapsed="false">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customFormat="false" ht="12.75" hidden="false" customHeight="true" outlineLevel="0" collapsed="false">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customFormat="false" ht="12.75" hidden="false" customHeight="true" outlineLevel="0" collapsed="false">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customFormat="false" ht="12.75" hidden="false" customHeight="true" outlineLevel="0" collapsed="false">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customFormat="false" ht="12.75" hidden="false" customHeight="true" outlineLevel="0" collapsed="false">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customFormat="false" ht="12.75" hidden="false" customHeight="true" outlineLevel="0" collapsed="false">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customFormat="false" ht="12.75" hidden="false" customHeight="true" outlineLevel="0" collapsed="false">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customFormat="false" ht="12.75" hidden="false" customHeight="true" outlineLevel="0" collapsed="false">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customFormat="false" ht="12.75" hidden="false" customHeight="true" outlineLevel="0" collapsed="false">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customFormat="false" ht="12.75" hidden="false" customHeight="true" outlineLevel="0" collapsed="false">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customFormat="false" ht="12.75" hidden="false" customHeight="true" outlineLevel="0" collapsed="false">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customFormat="false" ht="12.75" hidden="false" customHeight="true" outlineLevel="0" collapsed="false">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customFormat="false" ht="12.75" hidden="false" customHeight="true" outlineLevel="0" collapsed="false">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customFormat="false" ht="12.75" hidden="false" customHeight="true" outlineLevel="0" collapsed="false">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customFormat="false" ht="12.75" hidden="false" customHeight="true" outlineLevel="0" collapsed="false">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customFormat="false" ht="12.75" hidden="false" customHeight="true" outlineLevel="0" collapsed="false">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customFormat="false" ht="12.75" hidden="false" customHeight="true" outlineLevel="0" collapsed="false">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customFormat="false" ht="12.75" hidden="false" customHeight="true" outlineLevel="0" collapsed="false">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customFormat="false" ht="12.75" hidden="false" customHeight="true" outlineLevel="0" collapsed="false">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customFormat="false" ht="12.75" hidden="false" customHeight="true" outlineLevel="0" collapsed="false">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customFormat="false" ht="12.75" hidden="false" customHeight="true" outlineLevel="0" collapsed="false">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customFormat="false" ht="12.75" hidden="false" customHeight="true" outlineLevel="0" collapsed="false">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customFormat="false" ht="12.75" hidden="false" customHeight="true" outlineLevel="0" collapsed="false">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customFormat="false" ht="12.75" hidden="false" customHeight="true" outlineLevel="0" collapsed="false">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customFormat="false" ht="12.75" hidden="false" customHeight="true" outlineLevel="0" collapsed="false">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customFormat="false" ht="12.75" hidden="false" customHeight="true" outlineLevel="0" collapsed="false">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customFormat="false" ht="12.75" hidden="false" customHeight="true" outlineLevel="0" collapsed="false">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customFormat="false" ht="12.75" hidden="false" customHeight="true" outlineLevel="0" collapsed="false">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customFormat="false" ht="12.75" hidden="false" customHeight="true" outlineLevel="0" collapsed="false">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customFormat="false" ht="12.75" hidden="false" customHeight="true" outlineLevel="0" collapsed="false">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customFormat="false" ht="12.75" hidden="false" customHeight="true" outlineLevel="0" collapsed="false">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customFormat="false" ht="12.75" hidden="false" customHeight="true" outlineLevel="0" collapsed="false">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customFormat="false" ht="12.75" hidden="false" customHeight="true" outlineLevel="0" collapsed="false">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customFormat="false" ht="12.75" hidden="false" customHeight="true" outlineLevel="0" collapsed="false">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customFormat="false" ht="12.75" hidden="false" customHeight="true" outlineLevel="0" collapsed="false">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customFormat="false" ht="12.75" hidden="false" customHeight="true" outlineLevel="0" collapsed="false">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customFormat="false" ht="12.75" hidden="false" customHeight="true" outlineLevel="0" collapsed="false">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customFormat="false" ht="12.75" hidden="false" customHeight="true" outlineLevel="0" collapsed="false">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customFormat="false" ht="12.75" hidden="false" customHeight="true" outlineLevel="0" collapsed="false">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customFormat="false" ht="12.75" hidden="false" customHeight="true" outlineLevel="0" collapsed="false">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customFormat="false" ht="12.75" hidden="false" customHeight="true" outlineLevel="0" collapsed="false">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customFormat="false" ht="12.75" hidden="false" customHeight="true" outlineLevel="0" collapsed="false">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customFormat="false" ht="12.75" hidden="false" customHeight="true" outlineLevel="0" collapsed="false">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customFormat="false" ht="12.75" hidden="false" customHeight="true" outlineLevel="0" collapsed="false">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customFormat="false" ht="12.75" hidden="false" customHeight="true" outlineLevel="0" collapsed="false">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customFormat="false" ht="12.75" hidden="false" customHeight="true" outlineLevel="0" collapsed="false">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customFormat="false" ht="12.75" hidden="false" customHeight="true" outlineLevel="0" collapsed="false">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customFormat="false" ht="12.75" hidden="false" customHeight="true" outlineLevel="0" collapsed="false">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customFormat="false" ht="12.75" hidden="false" customHeight="true" outlineLevel="0" collapsed="false">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customFormat="false" ht="12.75" hidden="false" customHeight="true" outlineLevel="0" collapsed="false">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customFormat="false" ht="12.75" hidden="false" customHeight="true" outlineLevel="0" collapsed="false">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customFormat="false" ht="12.75" hidden="false" customHeight="true" outlineLevel="0" collapsed="false">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customFormat="false" ht="12.75" hidden="false" customHeight="true" outlineLevel="0" collapsed="false">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customFormat="false" ht="12.75" hidden="false" customHeight="true" outlineLevel="0" collapsed="false">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customFormat="false" ht="12.75" hidden="false" customHeight="true" outlineLevel="0" collapsed="false">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customFormat="false" ht="12.75" hidden="false" customHeight="true" outlineLevel="0" collapsed="false">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customFormat="false" ht="12.75" hidden="false" customHeight="true" outlineLevel="0" collapsed="false">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customFormat="false" ht="12.75" hidden="false" customHeight="true" outlineLevel="0" collapsed="false">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customFormat="false" ht="12.75" hidden="false" customHeight="true" outlineLevel="0" collapsed="false">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customFormat="false" ht="12.75" hidden="false" customHeight="true" outlineLevel="0" collapsed="false">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customFormat="false" ht="12.75" hidden="false" customHeight="true" outlineLevel="0" collapsed="false">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customFormat="false" ht="12.75" hidden="false" customHeight="true" outlineLevel="0" collapsed="false">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customFormat="false" ht="12.75" hidden="false" customHeight="true" outlineLevel="0" collapsed="false">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customFormat="false" ht="12.75" hidden="false" customHeight="true" outlineLevel="0" collapsed="false">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customFormat="false" ht="12.75" hidden="false" customHeight="true" outlineLevel="0" collapsed="false">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customFormat="false" ht="12.75" hidden="false" customHeight="true" outlineLevel="0" collapsed="false">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customFormat="false" ht="12.75" hidden="false" customHeight="true" outlineLevel="0" collapsed="false">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customFormat="false" ht="12.75" hidden="false" customHeight="true" outlineLevel="0" collapsed="false">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customFormat="false" ht="12.75" hidden="false" customHeight="true" outlineLevel="0" collapsed="false">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customFormat="false" ht="12.75" hidden="false" customHeight="true" outlineLevel="0" collapsed="false">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customFormat="false" ht="12.75" hidden="false" customHeight="true" outlineLevel="0" collapsed="false">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customFormat="false" ht="12.75" hidden="false" customHeight="true" outlineLevel="0" collapsed="false">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customFormat="false" ht="12.75" hidden="false" customHeight="true" outlineLevel="0" collapsed="false">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customFormat="false" ht="12.75" hidden="false" customHeight="true" outlineLevel="0" collapsed="false">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customFormat="false" ht="12.75" hidden="false" customHeight="true" outlineLevel="0" collapsed="false">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customFormat="false" ht="12.75" hidden="false" customHeight="true" outlineLevel="0" collapsed="false">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customFormat="false" ht="12.75" hidden="false" customHeight="true" outlineLevel="0" collapsed="false">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customFormat="false" ht="12.75" hidden="false" customHeight="true" outlineLevel="0" collapsed="false">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customFormat="false" ht="12.75" hidden="false" customHeight="true" outlineLevel="0" collapsed="false">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customFormat="false" ht="12.75" hidden="false" customHeight="true" outlineLevel="0" collapsed="false">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customFormat="false" ht="12.75" hidden="false" customHeight="true" outlineLevel="0" collapsed="false">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customFormat="false" ht="12.75" hidden="false" customHeight="true" outlineLevel="0" collapsed="false">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customFormat="false" ht="12.75" hidden="false" customHeight="true" outlineLevel="0" collapsed="false">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customFormat="false" ht="12.75" hidden="false" customHeight="true" outlineLevel="0" collapsed="false">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customFormat="false" ht="12.75" hidden="false" customHeight="true" outlineLevel="0" collapsed="false">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customFormat="false" ht="12.75" hidden="false" customHeight="true" outlineLevel="0" collapsed="false">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customFormat="false" ht="12.75" hidden="false" customHeight="true" outlineLevel="0" collapsed="false">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customFormat="false" ht="12.75" hidden="false" customHeight="true" outlineLevel="0" collapsed="false">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customFormat="false" ht="12.75" hidden="false" customHeight="true" outlineLevel="0" collapsed="false">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customFormat="false" ht="12.75" hidden="false" customHeight="true" outlineLevel="0" collapsed="false">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customFormat="false" ht="12.75" hidden="false" customHeight="true" outlineLevel="0" collapsed="false">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customFormat="false" ht="12.75" hidden="false" customHeight="true" outlineLevel="0" collapsed="false">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customFormat="false" ht="12.75" hidden="false" customHeight="true" outlineLevel="0" collapsed="false">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customFormat="false" ht="12.75" hidden="false" customHeight="true" outlineLevel="0" collapsed="false">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customFormat="false" ht="12.75" hidden="false" customHeight="true" outlineLevel="0" collapsed="false">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customFormat="false" ht="12.75" hidden="false" customHeight="true" outlineLevel="0" collapsed="false">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customFormat="false" ht="12.75" hidden="false" customHeight="true" outlineLevel="0" collapsed="false">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customFormat="false" ht="12.75" hidden="false" customHeight="true" outlineLevel="0" collapsed="false">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customFormat="false" ht="12.75" hidden="false" customHeight="true" outlineLevel="0" collapsed="false">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customFormat="false" ht="12.75" hidden="false" customHeight="true" outlineLevel="0" collapsed="false">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customFormat="false" ht="12.75" hidden="false" customHeight="true" outlineLevel="0" collapsed="false">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customFormat="false" ht="12.75" hidden="false" customHeight="true" outlineLevel="0" collapsed="false">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customFormat="false" ht="12.75" hidden="false" customHeight="true" outlineLevel="0" collapsed="false">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customFormat="false" ht="12.75" hidden="false" customHeight="true" outlineLevel="0" collapsed="false">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customFormat="false" ht="12.75" hidden="false" customHeight="true" outlineLevel="0" collapsed="false">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customFormat="false" ht="12.75" hidden="false" customHeight="true" outlineLevel="0" collapsed="false">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customFormat="false" ht="12.75" hidden="false" customHeight="true" outlineLevel="0" collapsed="false">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customFormat="false" ht="12.75" hidden="false" customHeight="true" outlineLevel="0" collapsed="false">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customFormat="false" ht="12.75" hidden="false" customHeight="true" outlineLevel="0" collapsed="false">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customFormat="false" ht="12.75" hidden="false" customHeight="true" outlineLevel="0" collapsed="false">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customFormat="false" ht="12.75" hidden="false" customHeight="true" outlineLevel="0" collapsed="false">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customFormat="false" ht="12.75" hidden="false" customHeight="true" outlineLevel="0" collapsed="false">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customFormat="false" ht="12.75" hidden="false" customHeight="true" outlineLevel="0" collapsed="false">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customFormat="false" ht="12.75" hidden="false" customHeight="true" outlineLevel="0" collapsed="false">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customFormat="false" ht="12.75" hidden="false" customHeight="true" outlineLevel="0" collapsed="false">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customFormat="false" ht="12.75" hidden="false" customHeight="true" outlineLevel="0" collapsed="false">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customFormat="false" ht="12.75" hidden="false" customHeight="true" outlineLevel="0" collapsed="false">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customFormat="false" ht="12.75" hidden="false" customHeight="true" outlineLevel="0" collapsed="false">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customFormat="false" ht="12.75" hidden="false" customHeight="true" outlineLevel="0" collapsed="false">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customFormat="false" ht="12.75" hidden="false" customHeight="true" outlineLevel="0" collapsed="false">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customFormat="false" ht="12.75" hidden="false" customHeight="true" outlineLevel="0" collapsed="false">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customFormat="false" ht="12.75" hidden="false" customHeight="true" outlineLevel="0" collapsed="false">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customFormat="false" ht="12.75" hidden="false" customHeight="true" outlineLevel="0" collapsed="false">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customFormat="false" ht="12.75" hidden="false" customHeight="true" outlineLevel="0" collapsed="false">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customFormat="false" ht="12.75" hidden="false" customHeight="true" outlineLevel="0" collapsed="false">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customFormat="false" ht="12.75" hidden="false" customHeight="true" outlineLevel="0" collapsed="false">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customFormat="false" ht="12.75" hidden="false" customHeight="true" outlineLevel="0" collapsed="false">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customFormat="false" ht="12.75" hidden="false" customHeight="true" outlineLevel="0" collapsed="false">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customFormat="false" ht="12.75" hidden="false" customHeight="true" outlineLevel="0" collapsed="false">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customFormat="false" ht="12.75" hidden="false" customHeight="true" outlineLevel="0" collapsed="false">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customFormat="false" ht="12.75" hidden="false" customHeight="true" outlineLevel="0" collapsed="false">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customFormat="false" ht="12.75" hidden="false" customHeight="true" outlineLevel="0" collapsed="false">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customFormat="false" ht="12.75" hidden="false" customHeight="true" outlineLevel="0" collapsed="false">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customFormat="false" ht="12.75" hidden="false" customHeight="true" outlineLevel="0" collapsed="false">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customFormat="false" ht="12.75" hidden="false" customHeight="true" outlineLevel="0" collapsed="false">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customFormat="false" ht="12.75" hidden="false" customHeight="true" outlineLevel="0" collapsed="false">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customFormat="false" ht="12.75" hidden="false" customHeight="true" outlineLevel="0" collapsed="false">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customFormat="false" ht="12.75" hidden="false" customHeight="true" outlineLevel="0" collapsed="false">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customFormat="false" ht="12.75" hidden="false" customHeight="true" outlineLevel="0" collapsed="false">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customFormat="false" ht="12.75" hidden="false" customHeight="true" outlineLevel="0" collapsed="false">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customFormat="false" ht="12.75" hidden="false" customHeight="true" outlineLevel="0" collapsed="false">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customFormat="false" ht="12.75" hidden="false" customHeight="true" outlineLevel="0" collapsed="false">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customFormat="false" ht="12.75" hidden="false" customHeight="true" outlineLevel="0" collapsed="false">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customFormat="false" ht="12.75" hidden="false" customHeight="true" outlineLevel="0" collapsed="false">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customFormat="false" ht="12.75" hidden="false" customHeight="true" outlineLevel="0" collapsed="false">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customFormat="false" ht="12.75" hidden="false" customHeight="true" outlineLevel="0" collapsed="false">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customFormat="false" ht="12.75" hidden="false" customHeight="true" outlineLevel="0" collapsed="false">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customFormat="false" ht="12.75" hidden="false" customHeight="true" outlineLevel="0" collapsed="false">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customFormat="false" ht="12.75" hidden="false" customHeight="true" outlineLevel="0" collapsed="false">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customFormat="false" ht="12.75" hidden="false" customHeight="true" outlineLevel="0" collapsed="false">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customFormat="false" ht="12.75" hidden="false" customHeight="true" outlineLevel="0" collapsed="false">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customFormat="false" ht="12.75" hidden="false" customHeight="true" outlineLevel="0" collapsed="false">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customFormat="false" ht="12.75" hidden="false" customHeight="true" outlineLevel="0" collapsed="false">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customFormat="false" ht="12.75" hidden="false" customHeight="true" outlineLevel="0" collapsed="false">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customFormat="false" ht="12.75" hidden="false" customHeight="true" outlineLevel="0" collapsed="false">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customFormat="false" ht="12.75" hidden="false" customHeight="true" outlineLevel="0" collapsed="false">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customFormat="false" ht="12.75" hidden="false" customHeight="true" outlineLevel="0" collapsed="false">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customFormat="false" ht="12.75" hidden="false" customHeight="true" outlineLevel="0" collapsed="false">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customFormat="false" ht="12.75" hidden="false" customHeight="true" outlineLevel="0" collapsed="false">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customFormat="false" ht="12.75" hidden="false" customHeight="true" outlineLevel="0" collapsed="false">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customFormat="false" ht="12.75" hidden="false" customHeight="true" outlineLevel="0" collapsed="false">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customFormat="false" ht="12.75" hidden="false" customHeight="true" outlineLevel="0" collapsed="false">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customFormat="false" ht="12.75" hidden="false" customHeight="true" outlineLevel="0" collapsed="false">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customFormat="false" ht="12.75" hidden="false" customHeight="true" outlineLevel="0" collapsed="false">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customFormat="false" ht="12.75" hidden="false" customHeight="true" outlineLevel="0" collapsed="false">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customFormat="false" ht="12.75" hidden="false" customHeight="true" outlineLevel="0" collapsed="false">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customFormat="false" ht="12.75" hidden="false" customHeight="true" outlineLevel="0" collapsed="false">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customFormat="false" ht="12.75" hidden="false" customHeight="true" outlineLevel="0" collapsed="false">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customFormat="false" ht="12.75" hidden="false" customHeight="true" outlineLevel="0" collapsed="false">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customFormat="false" ht="12.75" hidden="false" customHeight="true" outlineLevel="0" collapsed="false">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customFormat="false" ht="12.75" hidden="false" customHeight="true" outlineLevel="0" collapsed="false">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customFormat="false" ht="12.75" hidden="false" customHeight="true" outlineLevel="0" collapsed="false">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customFormat="false" ht="12.75" hidden="false" customHeight="true" outlineLevel="0" collapsed="false">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customFormat="false" ht="12.75" hidden="false" customHeight="true" outlineLevel="0" collapsed="false">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customFormat="false" ht="12.75" hidden="false" customHeight="true" outlineLevel="0" collapsed="false">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customFormat="false" ht="12.75" hidden="false" customHeight="true" outlineLevel="0" collapsed="false">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customFormat="false" ht="12.75" hidden="false" customHeight="true" outlineLevel="0" collapsed="false">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customFormat="false" ht="12.75" hidden="false" customHeight="true" outlineLevel="0" collapsed="false">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customFormat="false" ht="12.75" hidden="false" customHeight="true" outlineLevel="0" collapsed="false">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customFormat="false" ht="12.75" hidden="false" customHeight="true" outlineLevel="0" collapsed="false">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customFormat="false" ht="12.75" hidden="false" customHeight="true" outlineLevel="0" collapsed="false">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customFormat="false" ht="12.75" hidden="false" customHeight="true" outlineLevel="0" collapsed="false">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customFormat="false" ht="12.75" hidden="false" customHeight="true" outlineLevel="0" collapsed="false">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customFormat="false" ht="12.75" hidden="false" customHeight="true" outlineLevel="0" collapsed="false">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customFormat="false" ht="12.75" hidden="false" customHeight="true" outlineLevel="0" collapsed="false">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customFormat="false" ht="12.75" hidden="false" customHeight="true" outlineLevel="0" collapsed="false">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customFormat="false" ht="12.75" hidden="false" customHeight="true" outlineLevel="0" collapsed="false">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customFormat="false" ht="12.75" hidden="false" customHeight="true" outlineLevel="0" collapsed="false">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customFormat="false" ht="12.75" hidden="false" customHeight="true" outlineLevel="0" collapsed="false">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customFormat="false" ht="12.75" hidden="false" customHeight="true" outlineLevel="0" collapsed="false">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customFormat="false" ht="12.75" hidden="false" customHeight="true" outlineLevel="0" collapsed="false">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customFormat="false" ht="12.75" hidden="false" customHeight="true" outlineLevel="0" collapsed="false">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customFormat="false" ht="12.75" hidden="false" customHeight="true" outlineLevel="0" collapsed="false">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customFormat="false" ht="12.75" hidden="false" customHeight="true" outlineLevel="0" collapsed="false">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customFormat="false" ht="12.75" hidden="false" customHeight="true" outlineLevel="0" collapsed="false">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customFormat="false" ht="12.75" hidden="false" customHeight="true" outlineLevel="0" collapsed="false">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customFormat="false" ht="12.75" hidden="false" customHeight="true" outlineLevel="0" collapsed="false">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customFormat="false" ht="12.75" hidden="false" customHeight="true" outlineLevel="0" collapsed="false">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customFormat="false" ht="12.75" hidden="false" customHeight="true" outlineLevel="0" collapsed="false">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customFormat="false" ht="12.75" hidden="false" customHeight="true" outlineLevel="0" collapsed="false">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customFormat="false" ht="12.75" hidden="false" customHeight="true" outlineLevel="0" collapsed="false">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customFormat="false" ht="12.75" hidden="false" customHeight="true" outlineLevel="0" collapsed="false">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customFormat="false" ht="12.75" hidden="false" customHeight="true" outlineLevel="0" collapsed="false">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customFormat="false" ht="12.75" hidden="false" customHeight="true" outlineLevel="0" collapsed="false">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customFormat="false" ht="12.75" hidden="false" customHeight="true" outlineLevel="0" collapsed="false">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customFormat="false" ht="12.75" hidden="false" customHeight="true" outlineLevel="0" collapsed="false">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customFormat="false" ht="12.75" hidden="false" customHeight="true" outlineLevel="0" collapsed="false">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customFormat="false" ht="12.75" hidden="false" customHeight="true" outlineLevel="0" collapsed="false">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customFormat="false" ht="12.75" hidden="false" customHeight="true" outlineLevel="0" collapsed="false">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customFormat="false" ht="12.75" hidden="false" customHeight="true" outlineLevel="0" collapsed="false">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customFormat="false" ht="12.75" hidden="false" customHeight="true" outlineLevel="0" collapsed="false">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customFormat="false" ht="12.75" hidden="false" customHeight="true" outlineLevel="0" collapsed="false">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customFormat="false" ht="12.75" hidden="false" customHeight="true" outlineLevel="0" collapsed="false">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customFormat="false" ht="12.75" hidden="false" customHeight="true" outlineLevel="0" collapsed="false">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customFormat="false" ht="12.75" hidden="false" customHeight="true" outlineLevel="0" collapsed="false">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customFormat="false" ht="12.75" hidden="false" customHeight="true" outlineLevel="0" collapsed="false">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customFormat="false" ht="12.75" hidden="false" customHeight="true" outlineLevel="0" collapsed="false">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customFormat="false" ht="12.75" hidden="false" customHeight="true" outlineLevel="0" collapsed="false">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customFormat="false" ht="12.75" hidden="false" customHeight="true" outlineLevel="0" collapsed="false">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customFormat="false" ht="12.75" hidden="false" customHeight="true" outlineLevel="0" collapsed="false">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customFormat="false" ht="12.75" hidden="false" customHeight="true" outlineLevel="0" collapsed="false">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customFormat="false" ht="12.75" hidden="false" customHeight="true" outlineLevel="0" collapsed="false">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customFormat="false" ht="12.75" hidden="false" customHeight="true" outlineLevel="0" collapsed="false">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customFormat="false" ht="12.75" hidden="false" customHeight="true" outlineLevel="0" collapsed="false">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customFormat="false" ht="12.75" hidden="false" customHeight="true" outlineLevel="0" collapsed="false">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customFormat="false" ht="12.75" hidden="false" customHeight="true" outlineLevel="0" collapsed="false">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customFormat="false" ht="12.75" hidden="false" customHeight="true" outlineLevel="0" collapsed="false">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customFormat="false" ht="12.75" hidden="false" customHeight="true" outlineLevel="0" collapsed="false">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customFormat="false" ht="12.75" hidden="false" customHeight="true" outlineLevel="0" collapsed="false">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customFormat="false" ht="12.75" hidden="false" customHeight="true" outlineLevel="0" collapsed="false">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customFormat="false" ht="12.75" hidden="false" customHeight="true" outlineLevel="0" collapsed="false">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customFormat="false" ht="12.75" hidden="false" customHeight="true" outlineLevel="0" collapsed="false">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customFormat="false" ht="12.75" hidden="false" customHeight="true" outlineLevel="0" collapsed="false">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customFormat="false" ht="12.75" hidden="false" customHeight="true" outlineLevel="0" collapsed="false">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customFormat="false" ht="12.75" hidden="false" customHeight="true" outlineLevel="0" collapsed="false">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customFormat="false" ht="12.75" hidden="false" customHeight="true" outlineLevel="0" collapsed="false">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customFormat="false" ht="12.75" hidden="false" customHeight="true" outlineLevel="0" collapsed="false">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customFormat="false" ht="12.75" hidden="false" customHeight="true" outlineLevel="0" collapsed="false">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customFormat="false" ht="12.75" hidden="false" customHeight="true" outlineLevel="0" collapsed="false">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customFormat="false" ht="12.75" hidden="false" customHeight="true" outlineLevel="0" collapsed="false">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customFormat="false" ht="12.75" hidden="false" customHeight="true" outlineLevel="0" collapsed="false">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customFormat="false" ht="12.75" hidden="false" customHeight="true" outlineLevel="0" collapsed="false">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customFormat="false" ht="12.75" hidden="false" customHeight="true" outlineLevel="0" collapsed="false">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customFormat="false" ht="12.75" hidden="false" customHeight="true" outlineLevel="0" collapsed="false">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customFormat="false" ht="12.75" hidden="false" customHeight="true" outlineLevel="0" collapsed="false">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customFormat="false" ht="12.75" hidden="false" customHeight="true" outlineLevel="0" collapsed="false">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customFormat="false" ht="12.75" hidden="false" customHeight="true" outlineLevel="0" collapsed="false">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customFormat="false" ht="12.75" hidden="false" customHeight="true" outlineLevel="0" collapsed="false">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customFormat="false" ht="12.75" hidden="false" customHeight="true" outlineLevel="0" collapsed="false">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customFormat="false" ht="12.75" hidden="false" customHeight="true" outlineLevel="0" collapsed="false">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customFormat="false" ht="12.75" hidden="false" customHeight="true" outlineLevel="0" collapsed="false">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customFormat="false" ht="12.75" hidden="false" customHeight="true" outlineLevel="0" collapsed="false">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customFormat="false" ht="12.75" hidden="false" customHeight="true" outlineLevel="0" collapsed="false">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customFormat="false" ht="12.75" hidden="false" customHeight="true" outlineLevel="0" collapsed="false">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customFormat="false" ht="12.75" hidden="false" customHeight="true" outlineLevel="0" collapsed="false">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customFormat="false" ht="12.75" hidden="false" customHeight="true" outlineLevel="0" collapsed="false">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customFormat="false" ht="12.75" hidden="false" customHeight="true" outlineLevel="0" collapsed="false">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customFormat="false" ht="12.75" hidden="false" customHeight="true" outlineLevel="0" collapsed="false">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customFormat="false" ht="12.75" hidden="false" customHeight="true" outlineLevel="0" collapsed="false">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customFormat="false" ht="12.75" hidden="false" customHeight="true" outlineLevel="0" collapsed="false">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customFormat="false" ht="12.75" hidden="false" customHeight="true" outlineLevel="0" collapsed="false">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customFormat="false" ht="12.75" hidden="false" customHeight="true" outlineLevel="0" collapsed="false">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customFormat="false" ht="12.75" hidden="false" customHeight="true" outlineLevel="0" collapsed="false">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customFormat="false" ht="12.75" hidden="false" customHeight="true" outlineLevel="0" collapsed="false">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customFormat="false" ht="12.75" hidden="false" customHeight="true" outlineLevel="0" collapsed="false">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customFormat="false" ht="12.75" hidden="false" customHeight="true" outlineLevel="0" collapsed="false">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customFormat="false" ht="12.75" hidden="false" customHeight="true" outlineLevel="0" collapsed="false">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customFormat="false" ht="12.75" hidden="false" customHeight="true" outlineLevel="0" collapsed="false">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customFormat="false" ht="12.75" hidden="false" customHeight="true" outlineLevel="0" collapsed="false">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customFormat="false" ht="12.75" hidden="false" customHeight="true" outlineLevel="0" collapsed="false">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customFormat="false" ht="12.75" hidden="false" customHeight="true" outlineLevel="0" collapsed="false">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customFormat="false" ht="12.75" hidden="false" customHeight="true" outlineLevel="0" collapsed="false">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customFormat="false" ht="12.75" hidden="false" customHeight="true" outlineLevel="0" collapsed="false">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customFormat="false" ht="12.75" hidden="false" customHeight="true" outlineLevel="0" collapsed="false">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customFormat="false" ht="12.75" hidden="false" customHeight="true" outlineLevel="0" collapsed="false">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customFormat="false" ht="12.75" hidden="false" customHeight="true" outlineLevel="0" collapsed="false">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customFormat="false" ht="12.75" hidden="false" customHeight="true" outlineLevel="0" collapsed="false">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customFormat="false" ht="12.75" hidden="false" customHeight="true" outlineLevel="0" collapsed="false">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customFormat="false" ht="12.75" hidden="false" customHeight="true" outlineLevel="0" collapsed="false">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customFormat="false" ht="12.75" hidden="false" customHeight="true" outlineLevel="0" collapsed="false">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customFormat="false" ht="12.75" hidden="false" customHeight="true" outlineLevel="0" collapsed="false">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customFormat="false" ht="12.75" hidden="false" customHeight="true" outlineLevel="0" collapsed="false">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customFormat="false" ht="12.75" hidden="false" customHeight="true" outlineLevel="0" collapsed="false">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customFormat="false" ht="12.75" hidden="false" customHeight="true" outlineLevel="0" collapsed="false">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customFormat="false" ht="12.75" hidden="false" customHeight="true" outlineLevel="0" collapsed="false">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customFormat="false" ht="12.75" hidden="false" customHeight="true" outlineLevel="0" collapsed="false">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customFormat="false" ht="12.75" hidden="false" customHeight="true" outlineLevel="0" collapsed="false">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customFormat="false" ht="12.75" hidden="false" customHeight="true" outlineLevel="0" collapsed="false">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customFormat="false" ht="12.75" hidden="false" customHeight="true" outlineLevel="0" collapsed="false">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customFormat="false" ht="12.75" hidden="false" customHeight="true" outlineLevel="0" collapsed="false">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customFormat="false" ht="12.75" hidden="false" customHeight="true" outlineLevel="0" collapsed="false">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customFormat="false" ht="12.75" hidden="false" customHeight="true" outlineLevel="0" collapsed="false">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customFormat="false" ht="12.75" hidden="false" customHeight="true" outlineLevel="0" collapsed="false">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customFormat="false" ht="12.75" hidden="false" customHeight="true" outlineLevel="0" collapsed="false">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customFormat="false" ht="12.75" hidden="false" customHeight="true" outlineLevel="0" collapsed="false">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customFormat="false" ht="12.75" hidden="false" customHeight="true" outlineLevel="0" collapsed="false">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customFormat="false" ht="12.75" hidden="false" customHeight="true" outlineLevel="0" collapsed="false">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customFormat="false" ht="12.75" hidden="false" customHeight="true" outlineLevel="0" collapsed="false">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customFormat="false" ht="12.75" hidden="false" customHeight="true" outlineLevel="0" collapsed="false">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customFormat="false" ht="12.75" hidden="false" customHeight="true" outlineLevel="0" collapsed="false">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customFormat="false" ht="12.75" hidden="false" customHeight="true" outlineLevel="0" collapsed="false">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customFormat="false" ht="12.75" hidden="false" customHeight="true" outlineLevel="0" collapsed="false">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customFormat="false" ht="12.75" hidden="false" customHeight="true" outlineLevel="0" collapsed="false">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customFormat="false" ht="12.75" hidden="false" customHeight="true" outlineLevel="0" collapsed="false">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customFormat="false" ht="12.75" hidden="false" customHeight="true" outlineLevel="0" collapsed="false">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customFormat="false" ht="12.75" hidden="false" customHeight="true" outlineLevel="0" collapsed="false">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customFormat="false" ht="12.75" hidden="false" customHeight="true" outlineLevel="0" collapsed="false">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customFormat="false" ht="12.75" hidden="false" customHeight="true" outlineLevel="0" collapsed="false">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customFormat="false" ht="12.75" hidden="false" customHeight="true" outlineLevel="0" collapsed="false">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customFormat="false" ht="12.75" hidden="false" customHeight="true" outlineLevel="0" collapsed="false">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customFormat="false" ht="12.75" hidden="false" customHeight="true" outlineLevel="0" collapsed="false">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customFormat="false" ht="12.75" hidden="false" customHeight="true" outlineLevel="0" collapsed="false">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customFormat="false" ht="12.75" hidden="false" customHeight="true" outlineLevel="0" collapsed="false">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customFormat="false" ht="12.75" hidden="false" customHeight="true" outlineLevel="0" collapsed="false">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customFormat="false" ht="12.75" hidden="false" customHeight="true" outlineLevel="0" collapsed="false">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customFormat="false" ht="12.75" hidden="false" customHeight="true" outlineLevel="0" collapsed="false">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customFormat="false" ht="12.75" hidden="false" customHeight="true" outlineLevel="0" collapsed="false">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customFormat="false" ht="12.75" hidden="false" customHeight="true" outlineLevel="0" collapsed="false">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customFormat="false" ht="12.75" hidden="false" customHeight="true" outlineLevel="0" collapsed="false">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customFormat="false" ht="12.75" hidden="false" customHeight="true" outlineLevel="0" collapsed="false">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customFormat="false" ht="12.75" hidden="false" customHeight="true" outlineLevel="0" collapsed="false">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customFormat="false" ht="12.75" hidden="false" customHeight="true" outlineLevel="0" collapsed="false">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customFormat="false" ht="12.75" hidden="false" customHeight="true" outlineLevel="0" collapsed="false">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customFormat="false" ht="12.75" hidden="false" customHeight="true" outlineLevel="0" collapsed="false">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customFormat="false" ht="12.75" hidden="false" customHeight="true" outlineLevel="0" collapsed="false">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customFormat="false" ht="12.75" hidden="false" customHeight="true" outlineLevel="0" collapsed="false">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customFormat="false" ht="12.75" hidden="false" customHeight="true" outlineLevel="0" collapsed="false">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customFormat="false" ht="12.75" hidden="false" customHeight="true" outlineLevel="0" collapsed="false">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customFormat="false" ht="12.75" hidden="false" customHeight="true" outlineLevel="0" collapsed="false">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customFormat="false" ht="12.75" hidden="false" customHeight="true" outlineLevel="0" collapsed="false">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customFormat="false" ht="12.75" hidden="false" customHeight="true" outlineLevel="0" collapsed="false">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customFormat="false" ht="12.75" hidden="false" customHeight="true" outlineLevel="0" collapsed="false">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customFormat="false" ht="12.75" hidden="false" customHeight="true" outlineLevel="0" collapsed="false">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customFormat="false" ht="12.75" hidden="false" customHeight="true" outlineLevel="0" collapsed="false">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customFormat="false" ht="12.75" hidden="false" customHeight="true" outlineLevel="0" collapsed="false">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customFormat="false" ht="12.75" hidden="false" customHeight="true" outlineLevel="0" collapsed="false">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customFormat="false" ht="12.75" hidden="false" customHeight="true" outlineLevel="0" collapsed="false">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customFormat="false" ht="12.75" hidden="false" customHeight="true" outlineLevel="0" collapsed="false">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customFormat="false" ht="12.75" hidden="false" customHeight="true" outlineLevel="0" collapsed="false">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customFormat="false" ht="12.75" hidden="false" customHeight="true" outlineLevel="0" collapsed="false">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customFormat="false" ht="12.75" hidden="false" customHeight="true" outlineLevel="0" collapsed="false">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customFormat="false" ht="12.75" hidden="false" customHeight="true" outlineLevel="0" collapsed="false">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customFormat="false" ht="12.75" hidden="false" customHeight="true" outlineLevel="0" collapsed="false">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customFormat="false" ht="12.75" hidden="false" customHeight="true" outlineLevel="0" collapsed="false">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customFormat="false" ht="12.75" hidden="false" customHeight="true" outlineLevel="0" collapsed="false">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customFormat="false" ht="12.75" hidden="false" customHeight="true" outlineLevel="0" collapsed="false">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customFormat="false" ht="12.75" hidden="false" customHeight="true" outlineLevel="0" collapsed="false">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customFormat="false" ht="12.75" hidden="false" customHeight="true" outlineLevel="0" collapsed="false">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customFormat="false" ht="12.75" hidden="false" customHeight="true" outlineLevel="0" collapsed="false">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customFormat="false" ht="12.75" hidden="false" customHeight="true" outlineLevel="0" collapsed="false">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customFormat="false" ht="12.75" hidden="false" customHeight="true" outlineLevel="0" collapsed="false">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customFormat="false" ht="12.75" hidden="false" customHeight="true" outlineLevel="0" collapsed="false">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customFormat="false" ht="12.75" hidden="false" customHeight="true" outlineLevel="0" collapsed="false">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customFormat="false" ht="12.75" hidden="false" customHeight="true" outlineLevel="0" collapsed="false">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customFormat="false" ht="12.75" hidden="false" customHeight="true" outlineLevel="0" collapsed="false">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customFormat="false" ht="12.75" hidden="false" customHeight="true" outlineLevel="0" collapsed="false">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customFormat="false" ht="12.75" hidden="false" customHeight="true" outlineLevel="0" collapsed="false">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customFormat="false" ht="12.75" hidden="false" customHeight="true" outlineLevel="0" collapsed="false">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customFormat="false" ht="12.75" hidden="false" customHeight="true" outlineLevel="0" collapsed="false">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customFormat="false" ht="12.75" hidden="false" customHeight="true" outlineLevel="0" collapsed="false">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customFormat="false" ht="12.75" hidden="false" customHeight="true" outlineLevel="0" collapsed="false">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customFormat="false" ht="12.75" hidden="false" customHeight="true" outlineLevel="0" collapsed="false">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customFormat="false" ht="12.75" hidden="false" customHeight="true" outlineLevel="0" collapsed="false">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customFormat="false" ht="12.75" hidden="false" customHeight="true" outlineLevel="0" collapsed="false">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customFormat="false" ht="12.75" hidden="false" customHeight="true" outlineLevel="0" collapsed="false">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customFormat="false" ht="12.75" hidden="false" customHeight="true" outlineLevel="0" collapsed="false">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customFormat="false" ht="12.75" hidden="false" customHeight="true" outlineLevel="0" collapsed="false">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customFormat="false" ht="12.75" hidden="false" customHeight="true" outlineLevel="0" collapsed="false">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customFormat="false" ht="12.75" hidden="false" customHeight="true" outlineLevel="0" collapsed="false">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customFormat="false" ht="12.75" hidden="false" customHeight="true" outlineLevel="0" collapsed="false">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customFormat="false" ht="12.75" hidden="false" customHeight="true" outlineLevel="0" collapsed="false">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customFormat="false" ht="12.75" hidden="false" customHeight="true" outlineLevel="0" collapsed="false">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customFormat="false" ht="12.75" hidden="false" customHeight="true" outlineLevel="0" collapsed="false">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customFormat="false" ht="12.75" hidden="false" customHeight="true" outlineLevel="0" collapsed="false">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customFormat="false" ht="12.75" hidden="false" customHeight="true" outlineLevel="0" collapsed="false">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customFormat="false" ht="12.75" hidden="false" customHeight="true" outlineLevel="0" collapsed="false">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customFormat="false" ht="12.75" hidden="false" customHeight="true" outlineLevel="0" collapsed="false">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customFormat="false" ht="12.75" hidden="false" customHeight="true" outlineLevel="0" collapsed="false">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customFormat="false" ht="12.75" hidden="false" customHeight="true" outlineLevel="0" collapsed="false">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customFormat="false" ht="12.75" hidden="false" customHeight="true" outlineLevel="0" collapsed="false">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customFormat="false" ht="12.75" hidden="false" customHeight="true" outlineLevel="0" collapsed="false">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customFormat="false" ht="12.75" hidden="false" customHeight="true" outlineLevel="0" collapsed="false">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customFormat="false" ht="12.75" hidden="false" customHeight="true" outlineLevel="0" collapsed="false">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customFormat="false" ht="12.75" hidden="false" customHeight="true" outlineLevel="0" collapsed="false">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customFormat="false" ht="12.75" hidden="false" customHeight="true" outlineLevel="0" collapsed="false">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customFormat="false" ht="12.75" hidden="false" customHeight="true" outlineLevel="0" collapsed="false">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customFormat="false" ht="12.75" hidden="false" customHeight="true" outlineLevel="0" collapsed="false">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customFormat="false" ht="12.75" hidden="false" customHeight="true" outlineLevel="0" collapsed="false">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customFormat="false" ht="12.75" hidden="false" customHeight="true" outlineLevel="0" collapsed="false">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customFormat="false" ht="12.75" hidden="false" customHeight="true" outlineLevel="0" collapsed="false">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customFormat="false" ht="12.75" hidden="false" customHeight="true" outlineLevel="0" collapsed="false">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customFormat="false" ht="12.75" hidden="false" customHeight="true" outlineLevel="0" collapsed="false">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customFormat="false" ht="12.75" hidden="false" customHeight="true" outlineLevel="0" collapsed="false">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customFormat="false" ht="12.75" hidden="false" customHeight="true" outlineLevel="0" collapsed="false">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customFormat="false" ht="12.75" hidden="false" customHeight="true" outlineLevel="0" collapsed="false">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customFormat="false" ht="12.75" hidden="false" customHeight="true" outlineLevel="0" collapsed="false">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customFormat="false" ht="12.75" hidden="false" customHeight="true" outlineLevel="0" collapsed="false">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customFormat="false" ht="12.75" hidden="false" customHeight="true" outlineLevel="0" collapsed="false">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customFormat="false" ht="12.75" hidden="false" customHeight="true" outlineLevel="0" collapsed="false">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customFormat="false" ht="12.75" hidden="false" customHeight="true" outlineLevel="0" collapsed="false">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customFormat="false" ht="12.75" hidden="false" customHeight="true" outlineLevel="0" collapsed="false">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customFormat="false" ht="12.75" hidden="false" customHeight="true" outlineLevel="0" collapsed="false">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customFormat="false" ht="12.75" hidden="false" customHeight="true" outlineLevel="0" collapsed="false">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customFormat="false" ht="12.75" hidden="false" customHeight="true" outlineLevel="0" collapsed="false">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customFormat="false" ht="12.75" hidden="false" customHeight="true" outlineLevel="0" collapsed="false">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customFormat="false" ht="12.75" hidden="false" customHeight="true" outlineLevel="0" collapsed="false">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customFormat="false" ht="12.75" hidden="false" customHeight="true" outlineLevel="0" collapsed="false">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customFormat="false" ht="12.75" hidden="false" customHeight="true" outlineLevel="0" collapsed="false">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customFormat="false" ht="12.75" hidden="false" customHeight="true" outlineLevel="0" collapsed="false">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customFormat="false" ht="12.75" hidden="false" customHeight="true" outlineLevel="0" collapsed="false">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customFormat="false" ht="12.75" hidden="false" customHeight="true" outlineLevel="0" collapsed="false">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customFormat="false" ht="12.75" hidden="false" customHeight="true" outlineLevel="0" collapsed="false">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customFormat="false" ht="12.75" hidden="false" customHeight="true" outlineLevel="0" collapsed="false">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customFormat="false" ht="12.75" hidden="false" customHeight="true" outlineLevel="0" collapsed="false">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customFormat="false" ht="12.75" hidden="false" customHeight="true" outlineLevel="0" collapsed="false">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customFormat="false" ht="12.75" hidden="false" customHeight="true" outlineLevel="0" collapsed="false">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customFormat="false" ht="12.75" hidden="false" customHeight="true" outlineLevel="0" collapsed="false">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customFormat="false" ht="12.75" hidden="false" customHeight="true" outlineLevel="0" collapsed="false">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customFormat="false" ht="12.75" hidden="false" customHeight="true" outlineLevel="0" collapsed="false">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customFormat="false" ht="12.75" hidden="false" customHeight="true" outlineLevel="0" collapsed="false">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customFormat="false" ht="12.75" hidden="false" customHeight="true" outlineLevel="0" collapsed="false">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customFormat="false" ht="12.75" hidden="false" customHeight="true" outlineLevel="0" collapsed="false">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customFormat="false" ht="12.75" hidden="false" customHeight="true" outlineLevel="0" collapsed="false">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customFormat="false" ht="12.75" hidden="false" customHeight="true" outlineLevel="0" collapsed="false">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customFormat="false" ht="12.75" hidden="false" customHeight="true" outlineLevel="0" collapsed="false">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customFormat="false" ht="12.75" hidden="false" customHeight="true" outlineLevel="0" collapsed="false">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customFormat="false" ht="12.75" hidden="false" customHeight="true" outlineLevel="0" collapsed="false">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customFormat="false" ht="12.75" hidden="false" customHeight="true" outlineLevel="0" collapsed="false">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customFormat="false" ht="12.75" hidden="false" customHeight="true" outlineLevel="0" collapsed="false">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customFormat="false" ht="12.75" hidden="false" customHeight="true" outlineLevel="0" collapsed="false">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customFormat="false" ht="12.75" hidden="false" customHeight="true" outlineLevel="0" collapsed="false">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customFormat="false" ht="12.75" hidden="false" customHeight="true" outlineLevel="0" collapsed="false">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customFormat="false" ht="12.75" hidden="false" customHeight="true" outlineLevel="0" collapsed="false">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customFormat="false" ht="12.75" hidden="false" customHeight="true" outlineLevel="0" collapsed="false">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customFormat="false" ht="12.75" hidden="false" customHeight="true" outlineLevel="0" collapsed="false">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customFormat="false" ht="12.75" hidden="false" customHeight="true" outlineLevel="0" collapsed="false">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customFormat="false" ht="12.75" hidden="false" customHeight="true" outlineLevel="0" collapsed="false">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customFormat="false" ht="12.75" hidden="false" customHeight="true" outlineLevel="0" collapsed="false">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customFormat="false" ht="12.75" hidden="false" customHeight="true" outlineLevel="0" collapsed="false">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customFormat="false" ht="12.75" hidden="false" customHeight="true" outlineLevel="0" collapsed="false">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customFormat="false" ht="12.75" hidden="false" customHeight="true" outlineLevel="0" collapsed="false">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customFormat="false" ht="12.75" hidden="false" customHeight="true" outlineLevel="0" collapsed="false">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customFormat="false" ht="12.75" hidden="false" customHeight="true" outlineLevel="0" collapsed="false">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customFormat="false" ht="12.75" hidden="false" customHeight="true" outlineLevel="0" collapsed="false">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customFormat="false" ht="12.75" hidden="false" customHeight="true" outlineLevel="0" collapsed="false">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customFormat="false" ht="12.75" hidden="false" customHeight="true" outlineLevel="0" collapsed="false">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customFormat="false" ht="12.75" hidden="false" customHeight="true" outlineLevel="0" collapsed="false">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customFormat="false" ht="12.75" hidden="false" customHeight="true" outlineLevel="0" collapsed="false">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customFormat="false" ht="12.75" hidden="false" customHeight="true" outlineLevel="0" collapsed="false">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customFormat="false" ht="12.75" hidden="false" customHeight="true" outlineLevel="0" collapsed="false">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customFormat="false" ht="12.75" hidden="false" customHeight="true" outlineLevel="0" collapsed="false">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customFormat="false" ht="12.75" hidden="false" customHeight="true" outlineLevel="0" collapsed="false">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customFormat="false" ht="12.75" hidden="false" customHeight="true" outlineLevel="0" collapsed="false">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customFormat="false" ht="12.75" hidden="false" customHeight="true" outlineLevel="0" collapsed="false">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customFormat="false" ht="12.75" hidden="false" customHeight="true" outlineLevel="0" collapsed="false">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customFormat="false" ht="12.75" hidden="false" customHeight="true" outlineLevel="0" collapsed="false">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customFormat="false" ht="12.75" hidden="false" customHeight="true" outlineLevel="0" collapsed="false">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customFormat="false" ht="12.75" hidden="false" customHeight="true" outlineLevel="0" collapsed="false">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customFormat="false" ht="12.75" hidden="false" customHeight="true" outlineLevel="0" collapsed="false">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customFormat="false" ht="12.75" hidden="false" customHeight="true" outlineLevel="0" collapsed="false">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customFormat="false" ht="12.75" hidden="false" customHeight="true" outlineLevel="0" collapsed="false">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customFormat="false" ht="12.75" hidden="false" customHeight="true" outlineLevel="0" collapsed="false">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customFormat="false" ht="12.75" hidden="false" customHeight="true" outlineLevel="0" collapsed="false">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customFormat="false" ht="12.75" hidden="false" customHeight="true" outlineLevel="0" collapsed="false">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customFormat="false" ht="12.75" hidden="false" customHeight="true" outlineLevel="0" collapsed="false">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customFormat="false" ht="12.75" hidden="false" customHeight="true" outlineLevel="0" collapsed="false">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customFormat="false" ht="12.75" hidden="false" customHeight="true" outlineLevel="0" collapsed="false">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customFormat="false" ht="12.75" hidden="false" customHeight="true" outlineLevel="0" collapsed="false">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customFormat="false" ht="12.75" hidden="false" customHeight="true" outlineLevel="0" collapsed="false">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customFormat="false" ht="12.75" hidden="false" customHeight="true" outlineLevel="0" collapsed="false">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customFormat="false" ht="12.75" hidden="false" customHeight="true" outlineLevel="0" collapsed="false">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customFormat="false" ht="12.75" hidden="false" customHeight="true" outlineLevel="0" collapsed="false">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customFormat="false" ht="12.75" hidden="false" customHeight="true" outlineLevel="0" collapsed="false">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customFormat="false" ht="12.75" hidden="false" customHeight="true" outlineLevel="0" collapsed="false">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customFormat="false" ht="12.75" hidden="false" customHeight="true" outlineLevel="0" collapsed="false">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customFormat="false" ht="12.75" hidden="false" customHeight="true" outlineLevel="0" collapsed="false">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customFormat="false" ht="12.75" hidden="false" customHeight="true" outlineLevel="0" collapsed="false">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customFormat="false" ht="12.75" hidden="false" customHeight="true" outlineLevel="0" collapsed="false">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customFormat="false" ht="12.75" hidden="false" customHeight="true" outlineLevel="0" collapsed="false">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customFormat="false" ht="12.75" hidden="false" customHeight="true" outlineLevel="0" collapsed="false">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customFormat="false" ht="12.75" hidden="false" customHeight="true" outlineLevel="0" collapsed="false">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customFormat="false" ht="12.75" hidden="false" customHeight="true" outlineLevel="0" collapsed="false">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customFormat="false" ht="12.75" hidden="false" customHeight="true" outlineLevel="0" collapsed="false">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customFormat="false" ht="12.75" hidden="false" customHeight="true" outlineLevel="0" collapsed="false">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customFormat="false" ht="12.75" hidden="false" customHeight="true" outlineLevel="0" collapsed="false">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customFormat="false" ht="12.75" hidden="false" customHeight="true" outlineLevel="0" collapsed="false">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customFormat="false" ht="12.75" hidden="false" customHeight="true" outlineLevel="0" collapsed="false">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customFormat="false" ht="12.75" hidden="false" customHeight="true" outlineLevel="0" collapsed="false">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customFormat="false" ht="12.75" hidden="false" customHeight="true" outlineLevel="0" collapsed="false">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customFormat="false" ht="12.75" hidden="false" customHeight="true" outlineLevel="0" collapsed="false">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customFormat="false" ht="12.75" hidden="false" customHeight="true" outlineLevel="0" collapsed="false">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customFormat="false" ht="12.75" hidden="false" customHeight="true" outlineLevel="0" collapsed="false">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customFormat="false" ht="12.75" hidden="false" customHeight="true" outlineLevel="0" collapsed="false">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customFormat="false" ht="12.75" hidden="false" customHeight="true" outlineLevel="0" collapsed="false">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customFormat="false" ht="12.75" hidden="false" customHeight="true" outlineLevel="0" collapsed="false">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customFormat="false" ht="12.75" hidden="false" customHeight="true" outlineLevel="0" collapsed="false">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customFormat="false" ht="12.75" hidden="false" customHeight="true" outlineLevel="0" collapsed="false">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customFormat="false" ht="12.75" hidden="false" customHeight="true" outlineLevel="0" collapsed="false">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customFormat="false" ht="12.75" hidden="false" customHeight="true" outlineLevel="0" collapsed="false">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customFormat="false" ht="12.75" hidden="false" customHeight="true" outlineLevel="0" collapsed="false">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customFormat="false" ht="12.75" hidden="false" customHeight="true" outlineLevel="0" collapsed="false">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customFormat="false" ht="12.75" hidden="false" customHeight="true" outlineLevel="0" collapsed="false">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customFormat="false" ht="12.75" hidden="false" customHeight="true" outlineLevel="0" collapsed="false">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customFormat="false" ht="12.75" hidden="false" customHeight="true" outlineLevel="0" collapsed="false">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customFormat="false" ht="12.75" hidden="false" customHeight="true" outlineLevel="0" collapsed="false">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customFormat="false" ht="12.75" hidden="false" customHeight="true" outlineLevel="0" collapsed="false">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customFormat="false" ht="12.75" hidden="false" customHeight="true" outlineLevel="0" collapsed="false">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customFormat="false" ht="12.75" hidden="false" customHeight="true" outlineLevel="0" collapsed="false">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customFormat="false" ht="12.75" hidden="false" customHeight="true" outlineLevel="0" collapsed="false">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customFormat="false" ht="12.75" hidden="false" customHeight="true" outlineLevel="0" collapsed="false">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customFormat="false" ht="12.75" hidden="false" customHeight="true" outlineLevel="0" collapsed="false">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customFormat="false" ht="12.75" hidden="false" customHeight="true" outlineLevel="0" collapsed="false">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customFormat="false" ht="12.75" hidden="false" customHeight="true" outlineLevel="0" collapsed="false">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customFormat="false" ht="12.75" hidden="false" customHeight="true" outlineLevel="0" collapsed="false">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customFormat="false" ht="12.75" hidden="false" customHeight="true" outlineLevel="0" collapsed="false">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customFormat="false" ht="12.75" hidden="false" customHeight="true" outlineLevel="0" collapsed="false">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customFormat="false" ht="12.75" hidden="false" customHeight="true" outlineLevel="0" collapsed="false">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customFormat="false" ht="12.75" hidden="false" customHeight="true" outlineLevel="0" collapsed="false">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customFormat="false" ht="12.75" hidden="false" customHeight="true" outlineLevel="0" collapsed="false">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customFormat="false" ht="12.75" hidden="false" customHeight="true" outlineLevel="0" collapsed="false">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customFormat="false" ht="12.75" hidden="false" customHeight="true" outlineLevel="0" collapsed="false">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customFormat="false" ht="12.75" hidden="false" customHeight="true" outlineLevel="0" collapsed="false">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customFormat="false" ht="12.75" hidden="false" customHeight="true" outlineLevel="0" collapsed="false">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customFormat="false" ht="12.75" hidden="false" customHeight="true" outlineLevel="0" collapsed="false">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customFormat="false" ht="12.75" hidden="false" customHeight="true" outlineLevel="0" collapsed="false">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customFormat="false" ht="12.75" hidden="false" customHeight="true" outlineLevel="0" collapsed="false">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customFormat="false" ht="12.75" hidden="false" customHeight="true" outlineLevel="0" collapsed="false">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customFormat="false" ht="12.75" hidden="false" customHeight="true" outlineLevel="0" collapsed="false">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customFormat="false" ht="12.75" hidden="false" customHeight="true" outlineLevel="0" collapsed="false">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customFormat="false" ht="12.75" hidden="false" customHeight="true" outlineLevel="0" collapsed="false">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customFormat="false" ht="12.75" hidden="false" customHeight="true" outlineLevel="0" collapsed="false">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customFormat="false" ht="12.75" hidden="false" customHeight="true" outlineLevel="0" collapsed="false">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customFormat="false" ht="12.75" hidden="false" customHeight="true" outlineLevel="0" collapsed="false">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customFormat="false" ht="12.75" hidden="false" customHeight="true" outlineLevel="0" collapsed="false">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customFormat="false" ht="12.75" hidden="false" customHeight="true" outlineLevel="0" collapsed="false">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customFormat="false" ht="12.75" hidden="false" customHeight="true" outlineLevel="0" collapsed="false">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customFormat="false" ht="12.75" hidden="false" customHeight="true" outlineLevel="0" collapsed="false">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customFormat="false" ht="12.75" hidden="false" customHeight="true" outlineLevel="0" collapsed="false">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customFormat="false" ht="12.75" hidden="false" customHeight="true" outlineLevel="0" collapsed="false">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customFormat="false" ht="12.75" hidden="false" customHeight="true" outlineLevel="0" collapsed="false">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customFormat="false" ht="12.75" hidden="false" customHeight="true" outlineLevel="0" collapsed="false">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customFormat="false" ht="12.75" hidden="false" customHeight="true" outlineLevel="0" collapsed="false">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customFormat="false" ht="12.75" hidden="false" customHeight="true" outlineLevel="0" collapsed="false">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customFormat="false" ht="12.75" hidden="false" customHeight="true" outlineLevel="0" collapsed="false">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customFormat="false" ht="12.75" hidden="false" customHeight="true" outlineLevel="0" collapsed="false">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customFormat="false" ht="12.75" hidden="false" customHeight="true" outlineLevel="0" collapsed="false">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customFormat="false" ht="12.75" hidden="false" customHeight="true" outlineLevel="0" collapsed="false">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customFormat="false" ht="12.75" hidden="false" customHeight="true" outlineLevel="0" collapsed="false">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customFormat="false" ht="12.75" hidden="false" customHeight="true" outlineLevel="0" collapsed="false">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customFormat="false" ht="12.75" hidden="false" customHeight="true" outlineLevel="0" collapsed="false">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customFormat="false" ht="12.75" hidden="false" customHeight="true" outlineLevel="0" collapsed="false">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customFormat="false" ht="12.75" hidden="false" customHeight="true" outlineLevel="0" collapsed="false">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customFormat="false" ht="12.75" hidden="false" customHeight="true" outlineLevel="0" collapsed="false">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customFormat="false" ht="12.75" hidden="false" customHeight="true" outlineLevel="0" collapsed="false">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customFormat="false" ht="12.75" hidden="false" customHeight="true" outlineLevel="0" collapsed="false">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customFormat="false" ht="12.75" hidden="false" customHeight="true" outlineLevel="0" collapsed="false">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customFormat="false" ht="12.75" hidden="false" customHeight="true" outlineLevel="0" collapsed="false">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customFormat="false" ht="12.75" hidden="false" customHeight="true" outlineLevel="0" collapsed="false">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customFormat="false" ht="12.75" hidden="false" customHeight="true" outlineLevel="0" collapsed="false">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customFormat="false" ht="12.75" hidden="false" customHeight="true" outlineLevel="0" collapsed="false">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customFormat="false" ht="12.75" hidden="false" customHeight="true" outlineLevel="0" collapsed="false">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customFormat="false" ht="12.75" hidden="false" customHeight="true" outlineLevel="0" collapsed="false">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customFormat="false" ht="12.75" hidden="false" customHeight="true" outlineLevel="0" collapsed="false">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customFormat="false" ht="12.75" hidden="false" customHeight="true" outlineLevel="0" collapsed="false">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customFormat="false" ht="12.75" hidden="false" customHeight="true" outlineLevel="0" collapsed="false">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customFormat="false" ht="12.75" hidden="false" customHeight="true" outlineLevel="0" collapsed="false">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customFormat="false" ht="12.75" hidden="false" customHeight="true" outlineLevel="0" collapsed="false">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customFormat="false" ht="12.75" hidden="false" customHeight="true" outlineLevel="0" collapsed="false">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customFormat="false" ht="12.75" hidden="false" customHeight="true" outlineLevel="0" collapsed="false">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customFormat="false" ht="12.75" hidden="false" customHeight="true" outlineLevel="0" collapsed="false">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customFormat="false" ht="12.75" hidden="false" customHeight="true" outlineLevel="0" collapsed="false">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customFormat="false" ht="12.75" hidden="false" customHeight="true" outlineLevel="0" collapsed="false">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customFormat="false" ht="12.75" hidden="false" customHeight="true" outlineLevel="0" collapsed="false">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customFormat="false" ht="12.75" hidden="false" customHeight="true" outlineLevel="0" collapsed="false">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customFormat="false" ht="12.75" hidden="false" customHeight="true" outlineLevel="0" collapsed="false">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customFormat="false" ht="12.75" hidden="false" customHeight="true" outlineLevel="0" collapsed="false">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customFormat="false" ht="12.75" hidden="false" customHeight="true" outlineLevel="0" collapsed="false">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customFormat="false" ht="12.75" hidden="false" customHeight="true" outlineLevel="0" collapsed="false">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customFormat="false" ht="12.75" hidden="false" customHeight="true" outlineLevel="0" collapsed="false">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customFormat="false" ht="12.75" hidden="false" customHeight="true" outlineLevel="0" collapsed="false">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customFormat="false" ht="12.75" hidden="false" customHeight="true" outlineLevel="0" collapsed="false">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customFormat="false" ht="12.75" hidden="false" customHeight="true" outlineLevel="0" collapsed="false">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customFormat="false" ht="12.75" hidden="false" customHeight="true" outlineLevel="0" collapsed="false">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customFormat="false" ht="12.75" hidden="false" customHeight="true" outlineLevel="0" collapsed="false">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customFormat="false" ht="12.75" hidden="false" customHeight="true" outlineLevel="0" collapsed="false">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customFormat="false" ht="12.75" hidden="false" customHeight="true" outlineLevel="0" collapsed="false">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customFormat="false" ht="12.75" hidden="false" customHeight="true" outlineLevel="0" collapsed="false">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customFormat="false" ht="12.75" hidden="false" customHeight="true" outlineLevel="0" collapsed="false">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customFormat="false" ht="12.75" hidden="false" customHeight="true" outlineLevel="0" collapsed="false">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customFormat="false" ht="12.75" hidden="false" customHeight="true" outlineLevel="0" collapsed="false">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customFormat="false" ht="12.75" hidden="false" customHeight="true" outlineLevel="0" collapsed="false">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customFormat="false" ht="12.75" hidden="false" customHeight="true" outlineLevel="0" collapsed="false">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customFormat="false" ht="12.75" hidden="false" customHeight="true" outlineLevel="0" collapsed="false">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customFormat="false" ht="12.75" hidden="false" customHeight="true" outlineLevel="0" collapsed="false">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customFormat="false" ht="12.75" hidden="false" customHeight="true" outlineLevel="0" collapsed="false">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customFormat="false" ht="12.75" hidden="false" customHeight="true" outlineLevel="0" collapsed="false">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customFormat="false" ht="12.75" hidden="false" customHeight="true" outlineLevel="0" collapsed="false">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customFormat="false" ht="12.75" hidden="false" customHeight="true" outlineLevel="0" collapsed="false">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customFormat="false" ht="12.75" hidden="false" customHeight="true" outlineLevel="0" collapsed="false">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customFormat="false" ht="12.75" hidden="false" customHeight="true" outlineLevel="0" collapsed="false">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customFormat="false" ht="12.75" hidden="false" customHeight="true" outlineLevel="0" collapsed="false">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customFormat="false" ht="12.75" hidden="false" customHeight="true" outlineLevel="0" collapsed="false">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customFormat="false" ht="12.75" hidden="false" customHeight="true" outlineLevel="0" collapsed="false">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sheetData>
  <autoFilter ref="B12:E58"/>
  <mergeCells count="3">
    <mergeCell ref="C7:E7"/>
    <mergeCell ref="C8:E8"/>
    <mergeCell ref="C10:E10"/>
  </mergeCells>
  <conditionalFormatting sqref="E13:E58">
    <cfRule type="cellIs" priority="2" operator="equal" aboveAverage="0" equalAverage="0" bottom="0" percent="0" rank="0" text="" dxfId="11">
      <formula>"Calculation"</formula>
    </cfRule>
    <cfRule type="cellIs" priority="3" operator="equal" aboveAverage="0" equalAverage="0" bottom="0" percent="0" rank="0" text="" dxfId="12">
      <formula>"Output"</formula>
    </cfRule>
    <cfRule type="cellIs" priority="4" operator="equal" aboveAverage="0" equalAverage="0" bottom="0" percent="0" rank="0" text="" dxfId="13">
      <formula>"Input: Assumptions"</formula>
    </cfRule>
    <cfRule type="cellIs" priority="5" operator="equal" aboveAverage="0" equalAverage="0" bottom="0" percent="0" rank="0" text="" dxfId="14">
      <formula>"Input: Facts"</formula>
    </cfRule>
  </conditionalFormatting>
  <dataValidations count="1">
    <dataValidation allowBlank="true" errorStyle="stop" operator="between" prompt="Click and enter a value from the list of items" showDropDown="false" showErrorMessage="true" showInputMessage="true" sqref="E13:F58" type="list">
      <formula1>"Assumptions,Cost Tables,Carbon Tables,Base input data,Sources"</formula1>
      <formula2>0</formula2>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ommunity benefit sharing fund'!A1" display="Community benefit sharing fund"/>
    <hyperlink ref="C29" location="'Baseline reassessment'!A1" display="Baseline reassessment"/>
    <hyperlink ref="C30" location="MRV!A1" display="MRV"/>
    <hyperlink ref="C31" location="'Long-term project operating'!A1" display="Long-term project operating"/>
    <hyperlink ref="C32" location="'Carbon standard fees'!A1" display="Carbon standard fees"/>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 &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s'!A1" display="Sequestration rates"/>
    <hyperlink ref="C51" location="'Emissions factor sources'!A1" display="Emission factor sources"/>
    <hyperlink ref="C52" location="MangroveEmissionsValues!A1" display="MangroveEmissionValues"/>
    <hyperlink ref="C53" location="'Loss rates &amp; restorable land'!A1" display="Loss rates &amp; restorable land"/>
    <hyperlink ref="C54" location="'Mangrove extent'!A1" display="Mangr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grove restorable land"/>
  </hyperlinks>
  <printOptions headings="false" gridLines="false" gridLinesSet="true" horizontalCentered="true" verticalCentered="false"/>
  <pageMargins left="0.236111111111111" right="0.236111111111111" top="0.747916666666667" bottom="0.74791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12.88"/>
    <col collapsed="false" customWidth="true" hidden="false" outlineLevel="0" max="2" min="2" style="0" width="8.5"/>
    <col collapsed="false" customWidth="true" hidden="false" outlineLevel="0" max="3" min="3" style="0" width="15.51"/>
    <col collapsed="false" customWidth="true" hidden="false" outlineLevel="0" max="26" min="4" style="0" width="8.63"/>
  </cols>
  <sheetData>
    <row r="1" customFormat="false" ht="12.75" hidden="false" customHeight="true" outlineLevel="0" collapsed="false">
      <c r="A1" s="39" t="s">
        <v>104</v>
      </c>
      <c r="B1" s="39" t="s">
        <v>105</v>
      </c>
      <c r="C1" s="39" t="s">
        <v>106</v>
      </c>
    </row>
    <row r="2" customFormat="false" ht="12.75" hidden="false" customHeight="true" outlineLevel="0" collapsed="false">
      <c r="A2" s="40" t="e">
        <f aca="false">'inputs &amp; summary'!q29</f>
        <v>#NAME?</v>
      </c>
      <c r="B2" s="40" t="n">
        <v>0</v>
      </c>
      <c r="C2" s="41" t="e">
        <f aca="false">'inputs &amp; summary'!a29</f>
        <v>#NAME?</v>
      </c>
      <c r="D2" s="41" t="e">
        <f aca="false">AND('inputs &amp; summary'!ao29,E2="OPEX breakeven price")</f>
        <v>#NAME?</v>
      </c>
      <c r="E2" s="41" t="e">
        <f aca="false">'inputs &amp; summary'!ap29</f>
        <v>#NAME?</v>
      </c>
    </row>
    <row r="3" customFormat="false" ht="12.75" hidden="false" customHeight="true" outlineLevel="0" collapsed="false">
      <c r="A3" s="2" t="e">
        <f aca="false">'inputs &amp; summary'!q29</f>
        <v>#NAME?</v>
      </c>
      <c r="B3" s="2" t="n">
        <v>0</v>
      </c>
      <c r="C3" s="41" t="e">
        <f aca="false">'inputs &amp; summary'!a29</f>
        <v>#NAME?</v>
      </c>
      <c r="D3" s="41" t="e">
        <f aca="false">AND('inputs &amp; summary'!ao29,E3="OPEX breakeven price")</f>
        <v>#NAME?</v>
      </c>
      <c r="E3" s="41" t="e">
        <f aca="false">'inputs &amp; summary'!ap29</f>
        <v>#NAME?</v>
      </c>
      <c r="F3" s="2"/>
    </row>
    <row r="4" customFormat="false" ht="12.75" hidden="false" customHeight="true" outlineLevel="0" collapsed="false">
      <c r="A4" s="2" t="e">
        <f aca="false">'inputs &amp; summary'!q29</f>
        <v>#NAME?</v>
      </c>
      <c r="B4" s="2" t="n">
        <v>0</v>
      </c>
      <c r="C4" s="41" t="e">
        <f aca="false">'inputs &amp; summary'!a29</f>
        <v>#NAME?</v>
      </c>
      <c r="D4" s="41" t="e">
        <f aca="false">AND('inputs &amp; summary'!ao29,E4="OPEX breakeven price")</f>
        <v>#NAME?</v>
      </c>
      <c r="E4" s="41" t="e">
        <f aca="false">'inputs &amp; summary'!ap29</f>
        <v>#NAME?</v>
      </c>
      <c r="F4" s="2"/>
    </row>
    <row r="5" customFormat="false" ht="12.75" hidden="false" customHeight="true" outlineLevel="0" collapsed="false">
      <c r="A5" s="2" t="e">
        <f aca="false">'inputs &amp; summary'!q29</f>
        <v>#NAME?</v>
      </c>
      <c r="B5" s="2" t="n">
        <v>0</v>
      </c>
      <c r="C5" s="41" t="e">
        <f aca="false">'inputs &amp; summary'!a29</f>
        <v>#NAME?</v>
      </c>
      <c r="D5" s="41" t="e">
        <f aca="false">AND('inputs &amp; summary'!ao29,E5="OPEX breakeven price")</f>
        <v>#NAME?</v>
      </c>
      <c r="E5" s="41" t="e">
        <f aca="false">'inputs &amp; summary'!ap29</f>
        <v>#NAME?</v>
      </c>
      <c r="F5" s="2"/>
    </row>
    <row r="6" customFormat="false" ht="12.75" hidden="false" customHeight="true" outlineLevel="0" collapsed="false">
      <c r="A6" s="2" t="e">
        <f aca="false">'inputs &amp; summary'!q29</f>
        <v>#NAME?</v>
      </c>
      <c r="B6" s="2" t="n">
        <v>0</v>
      </c>
      <c r="C6" s="41" t="e">
        <f aca="false">'inputs &amp; summary'!a29</f>
        <v>#NAME?</v>
      </c>
      <c r="D6" s="41" t="e">
        <f aca="false">AND('inputs &amp; summary'!ao29,E6="OPEX breakeven price")</f>
        <v>#NAME?</v>
      </c>
      <c r="E6" s="41" t="e">
        <f aca="false">'inputs &amp; summary'!ap29</f>
        <v>#NAME?</v>
      </c>
      <c r="F6" s="2"/>
    </row>
    <row r="7" customFormat="false" ht="12.75" hidden="false" customHeight="true" outlineLevel="0" collapsed="false">
      <c r="A7" s="2" t="e">
        <f aca="false">'inputs &amp; summary'!q29</f>
        <v>#NAME?</v>
      </c>
      <c r="B7" s="2" t="n">
        <v>0</v>
      </c>
      <c r="C7" s="41" t="e">
        <f aca="false">'inputs &amp; summary'!a29</f>
        <v>#NAME?</v>
      </c>
      <c r="D7" s="41" t="e">
        <f aca="false">AND('inputs &amp; summary'!ao29,E7="OPEX breakeven price")</f>
        <v>#NAME?</v>
      </c>
      <c r="E7" s="41" t="e">
        <f aca="false">'inputs &amp; summary'!ap29</f>
        <v>#NAME?</v>
      </c>
      <c r="F7" s="2"/>
    </row>
    <row r="8" customFormat="false" ht="12.75" hidden="false" customHeight="true" outlineLevel="0" collapsed="false">
      <c r="A8" s="2" t="e">
        <f aca="false">'inputs &amp; summary'!q29</f>
        <v>#NAME?</v>
      </c>
      <c r="B8" s="2" t="n">
        <v>0</v>
      </c>
      <c r="C8" s="41" t="e">
        <f aca="false">'inputs &amp; summary'!a29</f>
        <v>#NAME?</v>
      </c>
      <c r="D8" s="41" t="e">
        <f aca="false">AND('inputs &amp; summary'!ao29,E8="OPEX breakeven price")</f>
        <v>#NAME?</v>
      </c>
      <c r="E8" s="41" t="e">
        <f aca="false">'inputs &amp; summary'!ap29</f>
        <v>#NAME?</v>
      </c>
      <c r="F8" s="2"/>
    </row>
    <row r="9" customFormat="false" ht="12.75" hidden="false" customHeight="true" outlineLevel="0" collapsed="false">
      <c r="A9" s="2" t="e">
        <f aca="false">'inputs &amp; summary'!q29</f>
        <v>#NAME?</v>
      </c>
      <c r="B9" s="2" t="n">
        <v>0</v>
      </c>
      <c r="C9" s="41" t="e">
        <f aca="false">'inputs &amp; summary'!a29</f>
        <v>#NAME?</v>
      </c>
      <c r="D9" s="41" t="e">
        <f aca="false">AND('inputs &amp; summary'!ao29,E9="OPEX breakeven price")</f>
        <v>#NAME?</v>
      </c>
      <c r="E9" s="41" t="e">
        <f aca="false">'inputs &amp; summary'!ap29</f>
        <v>#NAME?</v>
      </c>
      <c r="F9" s="2"/>
    </row>
    <row r="10" customFormat="false" ht="12.75" hidden="false" customHeight="true" outlineLevel="0" collapsed="false">
      <c r="A10" s="2" t="e">
        <f aca="false">'inputs &amp; summary'!q29</f>
        <v>#NAME?</v>
      </c>
      <c r="B10" s="2" t="n">
        <v>0</v>
      </c>
      <c r="C10" s="41" t="e">
        <f aca="false">'inputs &amp; summary'!a29</f>
        <v>#NAME?</v>
      </c>
      <c r="D10" s="41" t="e">
        <f aca="false">AND('inputs &amp; summary'!ao29,E10="OPEX breakeven price")</f>
        <v>#NAME?</v>
      </c>
      <c r="E10" s="41" t="e">
        <f aca="false">'inputs &amp; summary'!ap29</f>
        <v>#NAME?</v>
      </c>
      <c r="F10" s="2"/>
    </row>
    <row r="11" customFormat="false" ht="12.75" hidden="false" customHeight="true" outlineLevel="0" collapsed="false">
      <c r="A11" s="2" t="e">
        <f aca="false">'inputs &amp; summary'!q29</f>
        <v>#NAME?</v>
      </c>
      <c r="B11" s="2" t="n">
        <v>0</v>
      </c>
      <c r="C11" s="41" t="e">
        <f aca="false">'inputs &amp; summary'!a29</f>
        <v>#NAME?</v>
      </c>
      <c r="D11" s="41" t="e">
        <f aca="false">AND('inputs &amp; summary'!ao29,E11="OPEX breakeven price")</f>
        <v>#NAME?</v>
      </c>
      <c r="E11" s="41" t="e">
        <f aca="false">'inputs &amp; summary'!ap29</f>
        <v>#NAME?</v>
      </c>
      <c r="F11" s="2"/>
    </row>
    <row r="12" customFormat="false" ht="12.75" hidden="false" customHeight="true" outlineLevel="0" collapsed="false">
      <c r="A12" s="2" t="e">
        <f aca="false">'inputs &amp; summary'!q29</f>
        <v>#NAME?</v>
      </c>
      <c r="B12" s="2" t="n">
        <v>0</v>
      </c>
      <c r="C12" s="41" t="e">
        <f aca="false">'inputs &amp; summary'!a29</f>
        <v>#NAME?</v>
      </c>
      <c r="D12" s="41" t="e">
        <f aca="false">AND('inputs &amp; summary'!ao29,E12="OPEX breakeven price")</f>
        <v>#NAME?</v>
      </c>
      <c r="E12" s="41" t="e">
        <f aca="false">'inputs &amp; summary'!ap29</f>
        <v>#NAME?</v>
      </c>
      <c r="F12" s="2"/>
    </row>
    <row r="13" customFormat="false" ht="12.75" hidden="false" customHeight="true" outlineLevel="0" collapsed="false">
      <c r="A13" s="2" t="e">
        <f aca="false">'inputs &amp; summary'!q29</f>
        <v>#NAME?</v>
      </c>
      <c r="B13" s="2" t="n">
        <v>0</v>
      </c>
      <c r="C13" s="41" t="e">
        <f aca="false">'inputs &amp; summary'!a29</f>
        <v>#NAME?</v>
      </c>
      <c r="D13" s="41" t="e">
        <f aca="false">AND('inputs &amp; summary'!ao29,E13="OPEX breakeven price")</f>
        <v>#NAME?</v>
      </c>
      <c r="E13" s="41" t="e">
        <f aca="false">'inputs &amp; summary'!ap29</f>
        <v>#NAME?</v>
      </c>
      <c r="F13" s="2"/>
    </row>
    <row r="14" customFormat="false" ht="12.75" hidden="false" customHeight="true" outlineLevel="0" collapsed="false">
      <c r="A14" s="2" t="e">
        <f aca="false">'inputs &amp; summary'!q29</f>
        <v>#NAME?</v>
      </c>
      <c r="B14" s="2" t="n">
        <v>0</v>
      </c>
      <c r="C14" s="41" t="e">
        <f aca="false">'inputs &amp; summary'!a29</f>
        <v>#NAME?</v>
      </c>
      <c r="D14" s="41" t="e">
        <f aca="false">AND('inputs &amp; summary'!ao29,E14="OPEX breakeven price")</f>
        <v>#NAME?</v>
      </c>
      <c r="E14" s="41" t="e">
        <f aca="false">'inputs &amp; summary'!ap29</f>
        <v>#NAME?</v>
      </c>
      <c r="F14" s="2"/>
    </row>
    <row r="15" customFormat="false" ht="12.75" hidden="false" customHeight="true" outlineLevel="0" collapsed="false">
      <c r="A15" s="2" t="e">
        <f aca="false">'inputs &amp; summary'!q29</f>
        <v>#NAME?</v>
      </c>
      <c r="B15" s="2" t="n">
        <v>0</v>
      </c>
      <c r="C15" s="41" t="e">
        <f aca="false">'inputs &amp; summary'!a29</f>
        <v>#NAME?</v>
      </c>
      <c r="D15" s="41" t="e">
        <f aca="false">AND('inputs &amp; summary'!ao29,E15="OPEX breakeven price")</f>
        <v>#NAME?</v>
      </c>
      <c r="E15" s="41" t="e">
        <f aca="false">'inputs &amp; summary'!ap29</f>
        <v>#NAME?</v>
      </c>
      <c r="F15" s="2"/>
    </row>
    <row r="16" customFormat="false" ht="12.75" hidden="false" customHeight="true" outlineLevel="0" collapsed="false">
      <c r="A16" s="2" t="e">
        <f aca="false">'inputs &amp; summary'!q29</f>
        <v>#NAME?</v>
      </c>
      <c r="B16" s="2" t="n">
        <v>0</v>
      </c>
      <c r="C16" s="41" t="e">
        <f aca="false">'inputs &amp; summary'!a29</f>
        <v>#NAME?</v>
      </c>
      <c r="D16" s="41" t="e">
        <f aca="false">AND('inputs &amp; summary'!ao29,E16="OPEX breakeven price")</f>
        <v>#NAME?</v>
      </c>
      <c r="E16" s="41" t="e">
        <f aca="false">'inputs &amp; summary'!ap29</f>
        <v>#NAME?</v>
      </c>
      <c r="F16" s="2"/>
    </row>
    <row r="17" customFormat="false" ht="12.75" hidden="false" customHeight="true" outlineLevel="0" collapsed="false">
      <c r="A17" s="2" t="e">
        <f aca="false">'inputs &amp; summary'!q29</f>
        <v>#NAME?</v>
      </c>
      <c r="B17" s="2" t="n">
        <v>0</v>
      </c>
      <c r="C17" s="41" t="e">
        <f aca="false">'inputs &amp; summary'!a29</f>
        <v>#NAME?</v>
      </c>
      <c r="D17" s="41" t="e">
        <f aca="false">AND('inputs &amp; summary'!ao29,E17="OPEX breakeven price")</f>
        <v>#NAME?</v>
      </c>
      <c r="E17" s="41" t="e">
        <f aca="false">'inputs &amp; summary'!ap29</f>
        <v>#NAME?</v>
      </c>
      <c r="F17" s="2"/>
    </row>
    <row r="18" customFormat="false" ht="12.75" hidden="false" customHeight="true" outlineLevel="0" collapsed="false">
      <c r="A18" s="2" t="e">
        <f aca="false">'inputs &amp; summary'!q29</f>
        <v>#NAME?</v>
      </c>
      <c r="B18" s="2" t="n">
        <v>0</v>
      </c>
      <c r="C18" s="41" t="e">
        <f aca="false">'inputs &amp; summary'!a29</f>
        <v>#NAME?</v>
      </c>
      <c r="D18" s="41" t="e">
        <f aca="false">AND('inputs &amp; summary'!ao29,E18="OPEX breakeven price")</f>
        <v>#NAME?</v>
      </c>
      <c r="E18" s="41" t="e">
        <f aca="false">'inputs &amp; summary'!ap29</f>
        <v>#NAME?</v>
      </c>
      <c r="F18" s="2"/>
    </row>
    <row r="19" customFormat="false" ht="12.75" hidden="false" customHeight="true" outlineLevel="0" collapsed="false">
      <c r="A19" s="2" t="e">
        <f aca="false">'inputs &amp; summary'!q29</f>
        <v>#NAME?</v>
      </c>
      <c r="B19" s="2" t="n">
        <v>0</v>
      </c>
      <c r="C19" s="41" t="e">
        <f aca="false">'inputs &amp; summary'!a29</f>
        <v>#NAME?</v>
      </c>
      <c r="D19" s="41" t="e">
        <f aca="false">AND('inputs &amp; summary'!ao29,E19="OPEX breakeven price")</f>
        <v>#NAME?</v>
      </c>
      <c r="E19" s="41" t="e">
        <f aca="false">'inputs &amp; summary'!ap29</f>
        <v>#NAME?</v>
      </c>
      <c r="F19" s="2"/>
    </row>
    <row r="20" customFormat="false" ht="12.75" hidden="false" customHeight="true" outlineLevel="0" collapsed="false">
      <c r="A20" s="2" t="e">
        <f aca="false">'inputs &amp; summary'!q29</f>
        <v>#NAME?</v>
      </c>
      <c r="B20" s="2" t="n">
        <v>0</v>
      </c>
      <c r="C20" s="41" t="e">
        <f aca="false">'inputs &amp; summary'!a29</f>
        <v>#NAME?</v>
      </c>
      <c r="D20" s="41" t="e">
        <f aca="false">AND('inputs &amp; summary'!ao29,E20="OPEX breakeven price")</f>
        <v>#NAME?</v>
      </c>
      <c r="E20" s="41" t="e">
        <f aca="false">'inputs &amp; summary'!ap29</f>
        <v>#NAME?</v>
      </c>
      <c r="F20" s="2"/>
    </row>
    <row r="21" customFormat="false" ht="12.75" hidden="false" customHeight="true" outlineLevel="0" collapsed="false">
      <c r="A21" s="2" t="e">
        <f aca="false">'inputs &amp; summary'!q29</f>
        <v>#NAME?</v>
      </c>
      <c r="B21" s="2" t="n">
        <v>0</v>
      </c>
      <c r="C21" s="41" t="e">
        <f aca="false">'inputs &amp; summary'!a29</f>
        <v>#NAME?</v>
      </c>
      <c r="D21" s="41" t="e">
        <f aca="false">AND('inputs &amp; summary'!ao29,E21="OPEX breakeven price")</f>
        <v>#NAME?</v>
      </c>
      <c r="E21" s="41" t="e">
        <f aca="false">'inputs &amp; summary'!ap29</f>
        <v>#NAME?</v>
      </c>
      <c r="F21" s="2"/>
    </row>
    <row r="22" customFormat="false" ht="12.75" hidden="false" customHeight="true" outlineLevel="0" collapsed="false">
      <c r="A22" s="2" t="e">
        <f aca="false">'inputs &amp; summary'!q29</f>
        <v>#NAME?</v>
      </c>
      <c r="B22" s="2" t="n">
        <v>0</v>
      </c>
      <c r="C22" s="41" t="e">
        <f aca="false">'inputs &amp; summary'!a29</f>
        <v>#NAME?</v>
      </c>
      <c r="D22" s="41" t="e">
        <f aca="false">AND('inputs &amp; summary'!ao29,E22="OPEX breakeven price")</f>
        <v>#NAME?</v>
      </c>
      <c r="E22" s="41" t="e">
        <f aca="false">'inputs &amp; summary'!ap29</f>
        <v>#NAME?</v>
      </c>
      <c r="F22" s="2"/>
    </row>
    <row r="23" customFormat="false" ht="12.75" hidden="false" customHeight="true" outlineLevel="0" collapsed="false">
      <c r="A23" s="2" t="e">
        <f aca="false">'inputs &amp; summary'!q29</f>
        <v>#NAME?</v>
      </c>
      <c r="B23" s="2" t="n">
        <v>0</v>
      </c>
      <c r="C23" s="41" t="e">
        <f aca="false">'inputs &amp; summary'!a29</f>
        <v>#NAME?</v>
      </c>
      <c r="D23" s="41" t="e">
        <f aca="false">AND('inputs &amp; summary'!ao29,E23="OPEX breakeven price")</f>
        <v>#NAME?</v>
      </c>
      <c r="E23" s="41" t="e">
        <f aca="false">'inputs &amp; summary'!ap29</f>
        <v>#NAME?</v>
      </c>
      <c r="F23" s="2"/>
    </row>
    <row r="24" customFormat="false" ht="12.75" hidden="false" customHeight="true" outlineLevel="0" collapsed="false">
      <c r="A24" s="2" t="e">
        <f aca="false">'inputs &amp; summary'!q29</f>
        <v>#NAME?</v>
      </c>
      <c r="B24" s="2" t="n">
        <v>0</v>
      </c>
      <c r="C24" s="41" t="e">
        <f aca="false">'inputs &amp; summary'!a29</f>
        <v>#NAME?</v>
      </c>
      <c r="D24" s="41" t="e">
        <f aca="false">AND('inputs &amp; summary'!ao29,E24="OPEX breakeven price")</f>
        <v>#NAME?</v>
      </c>
      <c r="E24" s="41" t="e">
        <f aca="false">'inputs &amp; summary'!ap29</f>
        <v>#NAME?</v>
      </c>
      <c r="F24" s="2"/>
    </row>
    <row r="25" customFormat="false" ht="12.75" hidden="false" customHeight="true" outlineLevel="0" collapsed="false">
      <c r="A25" s="2" t="e">
        <f aca="false">'inputs &amp; summary'!q29</f>
        <v>#NAME?</v>
      </c>
      <c r="B25" s="2" t="n">
        <v>0</v>
      </c>
      <c r="C25" s="41" t="e">
        <f aca="false">'inputs &amp; summary'!a29</f>
        <v>#NAME?</v>
      </c>
      <c r="D25" s="41" t="e">
        <f aca="false">AND('inputs &amp; summary'!ao29,E25="OPEX breakeven price")</f>
        <v>#NAME?</v>
      </c>
      <c r="E25" s="41" t="e">
        <f aca="false">'inputs &amp; summary'!ap29</f>
        <v>#NAME?</v>
      </c>
      <c r="F25" s="2"/>
    </row>
    <row r="26" customFormat="false" ht="12.75" hidden="false" customHeight="true" outlineLevel="0" collapsed="false">
      <c r="A26" s="2" t="e">
        <f aca="false">'inputs &amp; summary'!q29</f>
        <v>#NAME?</v>
      </c>
      <c r="B26" s="2" t="n">
        <v>0</v>
      </c>
      <c r="C26" s="41" t="e">
        <f aca="false">'inputs &amp; summary'!a29</f>
        <v>#NAME?</v>
      </c>
      <c r="D26" s="41" t="e">
        <f aca="false">AND('inputs &amp; summary'!ao29,E26="OPEX breakeven price")</f>
        <v>#NAME?</v>
      </c>
      <c r="E26" s="41" t="e">
        <f aca="false">'inputs &amp; summary'!ap29</f>
        <v>#NAME?</v>
      </c>
      <c r="F26" s="2"/>
    </row>
    <row r="27" customFormat="false" ht="12.75" hidden="false" customHeight="true" outlineLevel="0" collapsed="false">
      <c r="A27" s="2" t="e">
        <f aca="false">'inputs &amp; summary'!q29</f>
        <v>#NAME?</v>
      </c>
      <c r="B27" s="2" t="n">
        <v>0</v>
      </c>
      <c r="C27" s="41" t="e">
        <f aca="false">'inputs &amp; summary'!a29</f>
        <v>#NAME?</v>
      </c>
      <c r="D27" s="41" t="e">
        <f aca="false">AND('inputs &amp; summary'!ao29,E27="OPEX breakeven price")</f>
        <v>#NAME?</v>
      </c>
      <c r="E27" s="41" t="e">
        <f aca="false">'inputs &amp; summary'!ap29</f>
        <v>#NAME?</v>
      </c>
      <c r="F27" s="2"/>
    </row>
    <row r="28" customFormat="false" ht="12.75" hidden="false" customHeight="true" outlineLevel="0" collapsed="false">
      <c r="A28" s="2" t="e">
        <f aca="false">'inputs &amp; summary'!q29</f>
        <v>#NAME?</v>
      </c>
      <c r="B28" s="2" t="n">
        <v>0</v>
      </c>
      <c r="C28" s="41" t="e">
        <f aca="false">'inputs &amp; summary'!a29</f>
        <v>#NAME?</v>
      </c>
      <c r="D28" s="41" t="e">
        <f aca="false">AND('inputs &amp; summary'!ao29,E28="OPEX breakeven price")</f>
        <v>#NAME?</v>
      </c>
      <c r="E28" s="41" t="e">
        <f aca="false">'inputs &amp; summary'!ap29</f>
        <v>#NAME?</v>
      </c>
      <c r="F28" s="2"/>
    </row>
    <row r="29" customFormat="false" ht="12.75" hidden="false" customHeight="true" outlineLevel="0" collapsed="false">
      <c r="A29" s="2" t="e">
        <f aca="false">'inputs &amp; summary'!q29</f>
        <v>#NAME?</v>
      </c>
      <c r="B29" s="2" t="n">
        <v>0</v>
      </c>
      <c r="C29" s="41" t="e">
        <f aca="false">'inputs &amp; summary'!a29</f>
        <v>#NAME?</v>
      </c>
      <c r="D29" s="41" t="e">
        <f aca="false">AND('inputs &amp; summary'!ao29,E29="OPEX breakeven price")</f>
        <v>#NAME?</v>
      </c>
      <c r="E29" s="41" t="e">
        <f aca="false">'inputs &amp; summary'!ap29</f>
        <v>#NAME?</v>
      </c>
      <c r="F29" s="2"/>
    </row>
    <row r="30" customFormat="false" ht="12.75" hidden="false" customHeight="true" outlineLevel="0" collapsed="false">
      <c r="A30" s="2" t="e">
        <f aca="false">'inputs &amp; summary'!q29</f>
        <v>#NAME?</v>
      </c>
      <c r="B30" s="2" t="n">
        <v>0</v>
      </c>
      <c r="C30" s="41" t="e">
        <f aca="false">'inputs &amp; summary'!a29</f>
        <v>#NAME?</v>
      </c>
      <c r="D30" s="41" t="e">
        <f aca="false">AND('inputs &amp; summary'!ao29,E30="OPEX breakeven price")</f>
        <v>#NAME?</v>
      </c>
      <c r="E30" s="41" t="e">
        <f aca="false">'inputs &amp; summary'!ap29</f>
        <v>#NAME?</v>
      </c>
      <c r="F30" s="2"/>
    </row>
    <row r="31" customFormat="false" ht="12.75" hidden="false" customHeight="true" outlineLevel="0" collapsed="false">
      <c r="A31" s="2" t="e">
        <f aca="false">'inputs &amp; summary'!q29</f>
        <v>#NAME?</v>
      </c>
      <c r="B31" s="2" t="n">
        <v>0</v>
      </c>
      <c r="C31" s="41" t="e">
        <f aca="false">'inputs &amp; summary'!a29</f>
        <v>#NAME?</v>
      </c>
      <c r="D31" s="41" t="e">
        <f aca="false">AND('inputs &amp; summary'!ao29,E31="OPEX breakeven price")</f>
        <v>#NAME?</v>
      </c>
      <c r="E31" s="41" t="e">
        <f aca="false">'inputs &amp; summary'!ap29</f>
        <v>#NAME?</v>
      </c>
      <c r="F31" s="2"/>
    </row>
    <row r="32" customFormat="false" ht="12.75" hidden="false" customHeight="true" outlineLevel="0" collapsed="false">
      <c r="A32" s="2" t="e">
        <f aca="false">'inputs &amp; summary'!q29</f>
        <v>#NAME?</v>
      </c>
      <c r="B32" s="2" t="n">
        <v>0</v>
      </c>
      <c r="C32" s="41" t="e">
        <f aca="false">'inputs &amp; summary'!a29</f>
        <v>#NAME?</v>
      </c>
      <c r="D32" s="41" t="e">
        <f aca="false">AND('inputs &amp; summary'!ao29,E32="OPEX breakeven price")</f>
        <v>#NAME?</v>
      </c>
      <c r="E32" s="41" t="e">
        <f aca="false">'inputs &amp; summary'!ap29</f>
        <v>#NAME?</v>
      </c>
      <c r="F32" s="2"/>
    </row>
    <row r="33" customFormat="false" ht="12.75" hidden="false" customHeight="true" outlineLevel="0" collapsed="false">
      <c r="A33" s="2" t="e">
        <f aca="false">'inputs &amp; summary'!q29</f>
        <v>#NAME?</v>
      </c>
      <c r="B33" s="2" t="n">
        <v>0</v>
      </c>
      <c r="C33" s="41" t="e">
        <f aca="false">'inputs &amp; summary'!a29</f>
        <v>#NAME?</v>
      </c>
      <c r="D33" s="41" t="e">
        <f aca="false">AND('inputs &amp; summary'!ao29,E33="OPEX breakeven price")</f>
        <v>#NAME?</v>
      </c>
      <c r="E33" s="41" t="e">
        <f aca="false">'inputs &amp; summary'!ap29</f>
        <v>#NAME?</v>
      </c>
      <c r="F33" s="2"/>
    </row>
    <row r="34" customFormat="false" ht="12.75" hidden="false" customHeight="true" outlineLevel="0" collapsed="false">
      <c r="A34" s="2" t="e">
        <f aca="false">'inputs &amp; summary'!q29</f>
        <v>#NAME?</v>
      </c>
      <c r="B34" s="2" t="n">
        <v>0</v>
      </c>
      <c r="C34" s="41" t="e">
        <f aca="false">'inputs &amp; summary'!a29</f>
        <v>#NAME?</v>
      </c>
      <c r="D34" s="41" t="e">
        <f aca="false">AND('inputs &amp; summary'!ao29,E34="OPEX breakeven price")</f>
        <v>#NAME?</v>
      </c>
      <c r="E34" s="41" t="e">
        <f aca="false">'inputs &amp; summary'!ap29</f>
        <v>#NAME?</v>
      </c>
      <c r="F34" s="2"/>
    </row>
    <row r="35" customFormat="false" ht="12.75" hidden="false" customHeight="true" outlineLevel="0" collapsed="false">
      <c r="A35" s="2" t="e">
        <f aca="false">'inputs &amp; summary'!q29</f>
        <v>#NAME?</v>
      </c>
      <c r="B35" s="2" t="n">
        <v>0</v>
      </c>
      <c r="C35" s="41" t="e">
        <f aca="false">'inputs &amp; summary'!a29</f>
        <v>#NAME?</v>
      </c>
      <c r="D35" s="41" t="e">
        <f aca="false">AND('inputs &amp; summary'!ao29,E35="OPEX breakeven price")</f>
        <v>#NAME?</v>
      </c>
      <c r="E35" s="41" t="e">
        <f aca="false">'inputs &amp; summary'!ap29</f>
        <v>#NAME?</v>
      </c>
      <c r="F35" s="2"/>
    </row>
    <row r="36" customFormat="false" ht="12.75" hidden="false" customHeight="true" outlineLevel="0" collapsed="false">
      <c r="A36" s="2" t="e">
        <f aca="false">'inputs &amp; summary'!q29</f>
        <v>#NAME?</v>
      </c>
      <c r="B36" s="2" t="n">
        <v>0</v>
      </c>
      <c r="C36" s="41" t="e">
        <f aca="false">'inputs &amp; summary'!a29</f>
        <v>#NAME?</v>
      </c>
      <c r="D36" s="41" t="e">
        <f aca="false">AND('inputs &amp; summary'!ao29,E36="OPEX breakeven price")</f>
        <v>#NAME?</v>
      </c>
      <c r="E36" s="41" t="e">
        <f aca="false">'inputs &amp; summary'!ap29</f>
        <v>#NAME?</v>
      </c>
      <c r="F36" s="2"/>
    </row>
    <row r="37" customFormat="false" ht="12.75" hidden="false" customHeight="true" outlineLevel="0" collapsed="false">
      <c r="A37" s="2" t="e">
        <f aca="false">'inputs &amp; summary'!q29</f>
        <v>#NAME?</v>
      </c>
      <c r="B37" s="2" t="n">
        <v>0</v>
      </c>
      <c r="C37" s="41" t="e">
        <f aca="false">'inputs &amp; summary'!a29</f>
        <v>#NAME?</v>
      </c>
      <c r="D37" s="41" t="e">
        <f aca="false">AND('inputs &amp; summary'!ao29,E37="OPEX breakeven price")</f>
        <v>#NAME?</v>
      </c>
      <c r="E37" s="41" t="e">
        <f aca="false">'inputs &amp; summary'!ap29</f>
        <v>#NAME?</v>
      </c>
      <c r="F37" s="2"/>
    </row>
    <row r="38" customFormat="false" ht="12.75" hidden="false" customHeight="true" outlineLevel="0" collapsed="false">
      <c r="A38" s="2" t="e">
        <f aca="false">'inputs &amp; summary'!q29</f>
        <v>#NAME?</v>
      </c>
      <c r="B38" s="2" t="n">
        <v>0</v>
      </c>
      <c r="C38" s="41" t="e">
        <f aca="false">'inputs &amp; summary'!a29</f>
        <v>#NAME?</v>
      </c>
      <c r="D38" s="41" t="e">
        <f aca="false">AND('inputs &amp; summary'!ao29,E38="OPEX breakeven price")</f>
        <v>#NAME?</v>
      </c>
      <c r="E38" s="41" t="e">
        <f aca="false">'inputs &amp; summary'!ap29</f>
        <v>#NAME?</v>
      </c>
      <c r="F38" s="2"/>
    </row>
    <row r="39" customFormat="false" ht="12.75" hidden="false" customHeight="true" outlineLevel="0" collapsed="false">
      <c r="A39" s="2" t="e">
        <f aca="false">'inputs &amp; summary'!q29</f>
        <v>#NAME?</v>
      </c>
      <c r="B39" s="2" t="n">
        <v>0</v>
      </c>
      <c r="C39" s="41" t="e">
        <f aca="false">'inputs &amp; summary'!a29</f>
        <v>#NAME?</v>
      </c>
      <c r="D39" s="41" t="e">
        <f aca="false">AND('inputs &amp; summary'!ao29,E39="OPEX breakeven price")</f>
        <v>#NAME?</v>
      </c>
      <c r="E39" s="41" t="e">
        <f aca="false">'inputs &amp; summary'!ap29</f>
        <v>#NAME?</v>
      </c>
      <c r="F39" s="2"/>
    </row>
    <row r="40" customFormat="false" ht="12.75" hidden="false" customHeight="true" outlineLevel="0" collapsed="false">
      <c r="A40" s="2" t="e">
        <f aca="false">'inputs &amp; summary'!q29</f>
        <v>#NAME?</v>
      </c>
      <c r="B40" s="2" t="n">
        <v>0</v>
      </c>
      <c r="C40" s="41" t="e">
        <f aca="false">'inputs &amp; summary'!a29</f>
        <v>#NAME?</v>
      </c>
      <c r="D40" s="41" t="e">
        <f aca="false">AND('inputs &amp; summary'!ao29,E40="OPEX breakeven price")</f>
        <v>#NAME?</v>
      </c>
      <c r="E40" s="41" t="e">
        <f aca="false">'inputs &amp; summary'!ap29</f>
        <v>#NAME?</v>
      </c>
      <c r="F40" s="2"/>
    </row>
    <row r="41" customFormat="false" ht="12.75" hidden="false" customHeight="true" outlineLevel="0" collapsed="false">
      <c r="A41" s="2" t="e">
        <f aca="false">'inputs &amp; summary'!q29</f>
        <v>#NAME?</v>
      </c>
      <c r="B41" s="2" t="n">
        <v>0</v>
      </c>
      <c r="C41" s="41" t="e">
        <f aca="false">'inputs &amp; summary'!a29</f>
        <v>#NAME?</v>
      </c>
      <c r="D41" s="41" t="e">
        <f aca="false">AND('inputs &amp; summary'!ao29,E41="OPEX breakeven price")</f>
        <v>#NAME?</v>
      </c>
      <c r="E41" s="41" t="e">
        <f aca="false">'inputs &amp; summary'!ap29</f>
        <v>#NAME?</v>
      </c>
      <c r="F41" s="2"/>
    </row>
    <row r="42" customFormat="false" ht="12.75" hidden="false" customHeight="true" outlineLevel="0" collapsed="false">
      <c r="A42" s="2" t="e">
        <f aca="false">'inputs &amp; summary'!q29</f>
        <v>#NAME?</v>
      </c>
      <c r="B42" s="2" t="n">
        <v>0</v>
      </c>
      <c r="C42" s="41" t="e">
        <f aca="false">'inputs &amp; summary'!a29</f>
        <v>#NAME?</v>
      </c>
      <c r="D42" s="41" t="e">
        <f aca="false">AND('inputs &amp; summary'!ao29,E42="OPEX breakeven price")</f>
        <v>#NAME?</v>
      </c>
      <c r="E42" s="41" t="e">
        <f aca="false">'inputs &amp; summary'!ap29</f>
        <v>#NAME?</v>
      </c>
      <c r="F42" s="2"/>
    </row>
    <row r="43" customFormat="false" ht="12.75" hidden="false" customHeight="true" outlineLevel="0" collapsed="false">
      <c r="A43" s="2" t="e">
        <f aca="false">'inputs &amp; summary'!q29</f>
        <v>#NAME?</v>
      </c>
      <c r="B43" s="2" t="n">
        <v>0</v>
      </c>
      <c r="C43" s="41" t="e">
        <f aca="false">'inputs &amp; summary'!a29</f>
        <v>#NAME?</v>
      </c>
      <c r="D43" s="41" t="e">
        <f aca="false">AND('inputs &amp; summary'!ao29,E43="OPEX breakeven price")</f>
        <v>#NAME?</v>
      </c>
      <c r="E43" s="41" t="e">
        <f aca="false">'inputs &amp; summary'!ap29</f>
        <v>#NAME?</v>
      </c>
      <c r="F43" s="2"/>
    </row>
    <row r="44" customFormat="false" ht="12.75" hidden="false" customHeight="true" outlineLevel="0" collapsed="false">
      <c r="A44" s="2" t="e">
        <f aca="false">'inputs &amp; summary'!q29</f>
        <v>#NAME?</v>
      </c>
      <c r="B44" s="2" t="n">
        <v>0</v>
      </c>
      <c r="C44" s="41" t="e">
        <f aca="false">'inputs &amp; summary'!a29</f>
        <v>#NAME?</v>
      </c>
      <c r="D44" s="41" t="e">
        <f aca="false">AND('inputs &amp; summary'!ao29,E44="OPEX breakeven price")</f>
        <v>#NAME?</v>
      </c>
      <c r="E44" s="41" t="e">
        <f aca="false">'inputs &amp; summary'!ap29</f>
        <v>#NAME?</v>
      </c>
      <c r="F44" s="2"/>
    </row>
    <row r="45" customFormat="false" ht="12.75" hidden="false" customHeight="true" outlineLevel="0" collapsed="false">
      <c r="A45" s="2" t="e">
        <f aca="false">'inputs &amp; summary'!q29</f>
        <v>#NAME?</v>
      </c>
      <c r="B45" s="2" t="n">
        <v>0</v>
      </c>
      <c r="C45" s="41" t="e">
        <f aca="false">'inputs &amp; summary'!a29</f>
        <v>#NAME?</v>
      </c>
      <c r="D45" s="41" t="e">
        <f aca="false">AND('inputs &amp; summary'!ao29,E45="OPEX breakeven price")</f>
        <v>#NAME?</v>
      </c>
      <c r="E45" s="41" t="e">
        <f aca="false">'inputs &amp; summary'!ap29</f>
        <v>#NAME?</v>
      </c>
      <c r="F45" s="2"/>
    </row>
    <row r="46" customFormat="false" ht="12.75" hidden="false" customHeight="true" outlineLevel="0" collapsed="false">
      <c r="A46" s="2" t="e">
        <f aca="false">'inputs &amp; summary'!q29</f>
        <v>#NAME?</v>
      </c>
      <c r="B46" s="2" t="n">
        <v>0</v>
      </c>
      <c r="C46" s="41" t="e">
        <f aca="false">'inputs &amp; summary'!a29</f>
        <v>#NAME?</v>
      </c>
      <c r="D46" s="41" t="e">
        <f aca="false">AND('inputs &amp; summary'!ao29,E46="OPEX breakeven price")</f>
        <v>#NAME?</v>
      </c>
      <c r="E46" s="41" t="e">
        <f aca="false">'inputs &amp; summary'!ap29</f>
        <v>#NAME?</v>
      </c>
      <c r="F46" s="2"/>
    </row>
    <row r="47" customFormat="false" ht="12.75" hidden="false" customHeight="true" outlineLevel="0" collapsed="false">
      <c r="A47" s="2" t="e">
        <f aca="false">'inputs &amp; summary'!q29</f>
        <v>#NAME?</v>
      </c>
      <c r="B47" s="2" t="n">
        <v>0</v>
      </c>
      <c r="C47" s="41" t="e">
        <f aca="false">'inputs &amp; summary'!a29</f>
        <v>#NAME?</v>
      </c>
      <c r="D47" s="41" t="e">
        <f aca="false">AND('inputs &amp; summary'!ao29,E47="OPEX breakeven price")</f>
        <v>#NAME?</v>
      </c>
      <c r="E47" s="41" t="e">
        <f aca="false">'inputs &amp; summary'!ap29</f>
        <v>#NAME?</v>
      </c>
      <c r="F47" s="2"/>
    </row>
    <row r="48" customFormat="false" ht="12.75" hidden="false" customHeight="true" outlineLevel="0" collapsed="false">
      <c r="A48" s="2" t="e">
        <f aca="false">'inputs &amp; summary'!q29</f>
        <v>#NAME?</v>
      </c>
      <c r="B48" s="2" t="n">
        <v>0</v>
      </c>
      <c r="C48" s="41" t="e">
        <f aca="false">'inputs &amp; summary'!a29</f>
        <v>#NAME?</v>
      </c>
      <c r="D48" s="41" t="e">
        <f aca="false">AND('inputs &amp; summary'!ao29,E48="OPEX breakeven price")</f>
        <v>#NAME?</v>
      </c>
      <c r="E48" s="41" t="e">
        <f aca="false">'inputs &amp; summary'!ap29</f>
        <v>#NAME?</v>
      </c>
      <c r="F48" s="2"/>
    </row>
    <row r="49" customFormat="false" ht="12.75" hidden="false" customHeight="true" outlineLevel="0" collapsed="false">
      <c r="A49" s="2" t="e">
        <f aca="false">'inputs &amp; summary'!q29</f>
        <v>#NAME?</v>
      </c>
      <c r="B49" s="2" t="n">
        <v>0</v>
      </c>
      <c r="C49" s="41" t="e">
        <f aca="false">'inputs &amp; summary'!a29</f>
        <v>#NAME?</v>
      </c>
      <c r="D49" s="41" t="e">
        <f aca="false">AND('inputs &amp; summary'!ao29,E49="OPEX breakeven price")</f>
        <v>#NAME?</v>
      </c>
      <c r="E49" s="41" t="e">
        <f aca="false">'inputs &amp; summary'!ap29</f>
        <v>#NAME?</v>
      </c>
      <c r="F49" s="2"/>
    </row>
    <row r="50" customFormat="false" ht="12.75" hidden="false" customHeight="true" outlineLevel="0" collapsed="false">
      <c r="A50" s="2" t="e">
        <f aca="false">'inputs &amp; summary'!q29</f>
        <v>#NAME?</v>
      </c>
      <c r="B50" s="2" t="n">
        <v>0</v>
      </c>
      <c r="C50" s="41" t="e">
        <f aca="false">'inputs &amp; summary'!a29</f>
        <v>#NAME?</v>
      </c>
      <c r="D50" s="41" t="e">
        <f aca="false">AND('inputs &amp; summary'!ao29,E50="OPEX breakeven price")</f>
        <v>#NAME?</v>
      </c>
      <c r="E50" s="41" t="e">
        <f aca="false">'inputs &amp; summary'!ap29</f>
        <v>#NAME?</v>
      </c>
      <c r="F50" s="2"/>
    </row>
    <row r="51" customFormat="false" ht="12.75" hidden="false" customHeight="true" outlineLevel="0" collapsed="false">
      <c r="A51" s="2" t="e">
        <f aca="false">'inputs &amp; summary'!q29</f>
        <v>#NAME?</v>
      </c>
      <c r="B51" s="2" t="n">
        <v>0</v>
      </c>
      <c r="C51" s="41" t="e">
        <f aca="false">'inputs &amp; summary'!a29</f>
        <v>#NAME?</v>
      </c>
      <c r="D51" s="41" t="e">
        <f aca="false">AND('inputs &amp; summary'!ao29,E51="OPEX breakeven price")</f>
        <v>#NAME?</v>
      </c>
      <c r="E51" s="41" t="e">
        <f aca="false">'inputs &amp; summary'!ap29</f>
        <v>#NAME?</v>
      </c>
      <c r="F51" s="2"/>
    </row>
    <row r="52" customFormat="false" ht="12.75" hidden="false" customHeight="true" outlineLevel="0" collapsed="false">
      <c r="A52" s="2" t="e">
        <f aca="false">'inputs &amp; summary'!q29</f>
        <v>#NAME?</v>
      </c>
      <c r="B52" s="2" t="n">
        <v>0</v>
      </c>
      <c r="C52" s="41" t="e">
        <f aca="false">'inputs &amp; summary'!a29</f>
        <v>#NAME?</v>
      </c>
      <c r="D52" s="41" t="e">
        <f aca="false">AND('inputs &amp; summary'!ao29,E52="OPEX breakeven price")</f>
        <v>#NAME?</v>
      </c>
      <c r="E52" s="41" t="e">
        <f aca="false">'inputs &amp; summary'!ap29</f>
        <v>#NAME?</v>
      </c>
      <c r="F52" s="2"/>
    </row>
    <row r="53" customFormat="false" ht="12.75" hidden="false" customHeight="true" outlineLevel="0" collapsed="false">
      <c r="A53" s="2" t="e">
        <f aca="false">'inputs &amp; summary'!q29</f>
        <v>#NAME?</v>
      </c>
      <c r="B53" s="2" t="n">
        <v>0</v>
      </c>
      <c r="C53" s="41" t="e">
        <f aca="false">'inputs &amp; summary'!a29</f>
        <v>#NAME?</v>
      </c>
      <c r="D53" s="41" t="e">
        <f aca="false">AND('inputs &amp; summary'!ao29,E53="OPEX breakeven price")</f>
        <v>#NAME?</v>
      </c>
      <c r="E53" s="41" t="e">
        <f aca="false">'inputs &amp; summary'!ap29</f>
        <v>#NAME?</v>
      </c>
      <c r="F53" s="2"/>
    </row>
    <row r="54" customFormat="false" ht="12.75" hidden="false" customHeight="true" outlineLevel="0" collapsed="false">
      <c r="A54" s="2" t="e">
        <f aca="false">'inputs &amp; summary'!q29</f>
        <v>#NAME?</v>
      </c>
      <c r="B54" s="2" t="n">
        <v>0</v>
      </c>
      <c r="C54" s="41" t="e">
        <f aca="false">'inputs &amp; summary'!a29</f>
        <v>#NAME?</v>
      </c>
      <c r="D54" s="41" t="e">
        <f aca="false">AND('inputs &amp; summary'!ao29,E54="OPEX breakeven price")</f>
        <v>#NAME?</v>
      </c>
      <c r="E54" s="41" t="e">
        <f aca="false">'inputs &amp; summary'!ap29</f>
        <v>#NAME?</v>
      </c>
      <c r="F54" s="2"/>
    </row>
    <row r="55" customFormat="false" ht="12.75" hidden="false" customHeight="true" outlineLevel="0" collapsed="false">
      <c r="A55" s="2" t="e">
        <f aca="false">'inputs &amp; summary'!q29</f>
        <v>#NAME?</v>
      </c>
      <c r="B55" s="2" t="n">
        <v>0</v>
      </c>
      <c r="C55" s="41" t="e">
        <f aca="false">'inputs &amp; summary'!a29</f>
        <v>#NAME?</v>
      </c>
      <c r="D55" s="41" t="e">
        <f aca="false">AND('inputs &amp; summary'!ao29,E55="OPEX breakeven price")</f>
        <v>#NAME?</v>
      </c>
      <c r="E55" s="41" t="e">
        <f aca="false">'inputs &amp; summary'!ap29</f>
        <v>#NAME?</v>
      </c>
      <c r="F55" s="2"/>
    </row>
    <row r="56" customFormat="false" ht="12.75" hidden="false" customHeight="true" outlineLevel="0" collapsed="false">
      <c r="A56" s="2" t="e">
        <f aca="false">'inputs &amp; summary'!q29</f>
        <v>#NAME?</v>
      </c>
      <c r="B56" s="2" t="n">
        <v>0</v>
      </c>
      <c r="C56" s="41" t="e">
        <f aca="false">'inputs &amp; summary'!a29</f>
        <v>#NAME?</v>
      </c>
      <c r="D56" s="41" t="e">
        <f aca="false">AND('inputs &amp; summary'!ao29,E56="OPEX breakeven price")</f>
        <v>#NAME?</v>
      </c>
      <c r="E56" s="41" t="e">
        <f aca="false">'inputs &amp; summary'!ap29</f>
        <v>#NAME?</v>
      </c>
      <c r="F56" s="2"/>
    </row>
    <row r="57" customFormat="false" ht="12.75" hidden="false" customHeight="true" outlineLevel="0" collapsed="false">
      <c r="A57" s="2" t="e">
        <f aca="false">'inputs &amp; summary'!q29</f>
        <v>#NAME?</v>
      </c>
      <c r="B57" s="2" t="n">
        <v>0</v>
      </c>
      <c r="C57" s="41" t="e">
        <f aca="false">'inputs &amp; summary'!a29</f>
        <v>#NAME?</v>
      </c>
      <c r="D57" s="41" t="e">
        <f aca="false">AND('inputs &amp; summary'!ao29,E57="OPEX breakeven price")</f>
        <v>#NAME?</v>
      </c>
      <c r="E57" s="41" t="e">
        <f aca="false">'inputs &amp; summary'!ap29</f>
        <v>#NAME?</v>
      </c>
      <c r="F57" s="2"/>
    </row>
    <row r="58" customFormat="false" ht="12.75" hidden="false" customHeight="true" outlineLevel="0" collapsed="false">
      <c r="A58" s="2" t="e">
        <f aca="false">'inputs &amp; summary'!q29</f>
        <v>#NAME?</v>
      </c>
      <c r="B58" s="2" t="n">
        <v>0</v>
      </c>
      <c r="C58" s="41" t="e">
        <f aca="false">'inputs &amp; summary'!a29</f>
        <v>#NAME?</v>
      </c>
      <c r="D58" s="41" t="e">
        <f aca="false">AND('inputs &amp; summary'!ao29,E58="OPEX breakeven price")</f>
        <v>#NAME?</v>
      </c>
      <c r="E58" s="41" t="e">
        <f aca="false">'inputs &amp; summary'!ap29</f>
        <v>#NAME?</v>
      </c>
      <c r="F58" s="2"/>
    </row>
    <row r="59" customFormat="false" ht="12.75" hidden="false" customHeight="true" outlineLevel="0" collapsed="false">
      <c r="A59" s="2" t="e">
        <f aca="false">'inputs &amp; summary'!q29</f>
        <v>#NAME?</v>
      </c>
      <c r="B59" s="2" t="n">
        <v>0</v>
      </c>
      <c r="C59" s="41" t="e">
        <f aca="false">'inputs &amp; summary'!a29</f>
        <v>#NAME?</v>
      </c>
      <c r="D59" s="41" t="e">
        <f aca="false">AND('inputs &amp; summary'!ao29,E59="OPEX breakeven price")</f>
        <v>#NAME?</v>
      </c>
      <c r="E59" s="41" t="e">
        <f aca="false">'inputs &amp; summary'!ap29</f>
        <v>#NAME?</v>
      </c>
      <c r="F59" s="2"/>
    </row>
    <row r="60" customFormat="false" ht="12.75" hidden="false" customHeight="true" outlineLevel="0" collapsed="false">
      <c r="A60" s="2" t="e">
        <f aca="false">'inputs &amp; summary'!q29</f>
        <v>#NAME?</v>
      </c>
      <c r="B60" s="2" t="n">
        <v>0</v>
      </c>
      <c r="C60" s="41" t="e">
        <f aca="false">'inputs &amp; summary'!a29</f>
        <v>#NAME?</v>
      </c>
      <c r="D60" s="41" t="e">
        <f aca="false">AND('inputs &amp; summary'!ao29,E60="OPEX breakeven price")</f>
        <v>#NAME?</v>
      </c>
      <c r="E60" s="41" t="e">
        <f aca="false">'inputs &amp; summary'!ap29</f>
        <v>#NAME?</v>
      </c>
      <c r="F60" s="2"/>
    </row>
    <row r="61" customFormat="false" ht="12.75" hidden="false" customHeight="true" outlineLevel="0" collapsed="false">
      <c r="A61" s="2" t="e">
        <f aca="false">'inputs &amp; summary'!q29</f>
        <v>#NAME?</v>
      </c>
      <c r="B61" s="2" t="n">
        <v>0</v>
      </c>
      <c r="C61" s="41" t="e">
        <f aca="false">'inputs &amp; summary'!a29</f>
        <v>#NAME?</v>
      </c>
      <c r="D61" s="41" t="e">
        <f aca="false">AND('inputs &amp; summary'!ao29,E61="OPEX breakeven price")</f>
        <v>#NAME?</v>
      </c>
      <c r="E61" s="41" t="e">
        <f aca="false">'inputs &amp; summary'!ap29</f>
        <v>#NAME?</v>
      </c>
      <c r="F61" s="2"/>
    </row>
    <row r="62" customFormat="false" ht="12.75" hidden="false" customHeight="true" outlineLevel="0" collapsed="false">
      <c r="A62" s="2" t="e">
        <f aca="false">'inputs &amp; summary'!q29</f>
        <v>#NAME?</v>
      </c>
      <c r="B62" s="2" t="n">
        <v>0</v>
      </c>
      <c r="C62" s="41" t="e">
        <f aca="false">'inputs &amp; summary'!a29</f>
        <v>#NAME?</v>
      </c>
      <c r="D62" s="41" t="e">
        <f aca="false">AND('inputs &amp; summary'!ao29,E62="OPEX breakeven price")</f>
        <v>#NAME?</v>
      </c>
      <c r="E62" s="41" t="e">
        <f aca="false">'inputs &amp; summary'!ap29</f>
        <v>#NAME?</v>
      </c>
      <c r="F62" s="2"/>
    </row>
    <row r="63" customFormat="false" ht="12.75" hidden="false" customHeight="true" outlineLevel="0" collapsed="false">
      <c r="A63" s="2" t="e">
        <f aca="false">'inputs &amp; summary'!q29</f>
        <v>#NAME?</v>
      </c>
      <c r="B63" s="2" t="n">
        <v>0</v>
      </c>
      <c r="C63" s="41" t="e">
        <f aca="false">'inputs &amp; summary'!a29</f>
        <v>#NAME?</v>
      </c>
      <c r="D63" s="41" t="e">
        <f aca="false">AND('inputs &amp; summary'!ao29,E63="OPEX breakeven price")</f>
        <v>#NAME?</v>
      </c>
      <c r="E63" s="41" t="e">
        <f aca="false">'inputs &amp; summary'!ap29</f>
        <v>#NAME?</v>
      </c>
      <c r="F63" s="2"/>
    </row>
    <row r="64" customFormat="false" ht="12.75" hidden="false" customHeight="true" outlineLevel="0" collapsed="false">
      <c r="A64" s="2" t="e">
        <f aca="false">'inputs &amp; summary'!q29</f>
        <v>#NAME?</v>
      </c>
      <c r="B64" s="2" t="n">
        <v>0</v>
      </c>
      <c r="C64" s="41" t="e">
        <f aca="false">'inputs &amp; summary'!a29</f>
        <v>#NAME?</v>
      </c>
      <c r="D64" s="41" t="e">
        <f aca="false">AND('inputs &amp; summary'!ao29,E64="OPEX breakeven price")</f>
        <v>#NAME?</v>
      </c>
      <c r="E64" s="41" t="e">
        <f aca="false">'inputs &amp; summary'!ap29</f>
        <v>#NAME?</v>
      </c>
      <c r="F64" s="2"/>
    </row>
    <row r="65" customFormat="false" ht="12.75" hidden="false" customHeight="true" outlineLevel="0" collapsed="false">
      <c r="A65" s="2" t="e">
        <f aca="false">'inputs &amp; summary'!q29</f>
        <v>#NAME?</v>
      </c>
      <c r="B65" s="2" t="n">
        <v>0</v>
      </c>
      <c r="C65" s="41" t="e">
        <f aca="false">'inputs &amp; summary'!a29</f>
        <v>#NAME?</v>
      </c>
      <c r="D65" s="41" t="e">
        <f aca="false">AND('inputs &amp; summary'!ao29,E65="OPEX breakeven price")</f>
        <v>#NAME?</v>
      </c>
      <c r="E65" s="41" t="e">
        <f aca="false">'inputs &amp; summary'!ap29</f>
        <v>#NAME?</v>
      </c>
      <c r="F65" s="2"/>
    </row>
    <row r="66" customFormat="false" ht="12.75" hidden="false" customHeight="true" outlineLevel="0" collapsed="false">
      <c r="A66" s="2" t="e">
        <f aca="false">'inputs &amp; summary'!q29</f>
        <v>#NAME?</v>
      </c>
      <c r="B66" s="2" t="n">
        <v>0</v>
      </c>
      <c r="C66" s="41" t="e">
        <f aca="false">'inputs &amp; summary'!a29</f>
        <v>#NAME?</v>
      </c>
      <c r="D66" s="41" t="e">
        <f aca="false">AND('inputs &amp; summary'!ao29,E66="OPEX breakeven price")</f>
        <v>#NAME?</v>
      </c>
      <c r="E66" s="41" t="e">
        <f aca="false">'inputs &amp; summary'!ap29</f>
        <v>#NAME?</v>
      </c>
      <c r="F66" s="2"/>
    </row>
    <row r="67" customFormat="false" ht="12.75" hidden="false" customHeight="true" outlineLevel="0" collapsed="false">
      <c r="A67" s="2" t="e">
        <f aca="false">'inputs &amp; summary'!q29</f>
        <v>#NAME?</v>
      </c>
      <c r="B67" s="2" t="n">
        <v>0</v>
      </c>
      <c r="C67" s="41" t="e">
        <f aca="false">'inputs &amp; summary'!a29</f>
        <v>#NAME?</v>
      </c>
      <c r="D67" s="41" t="e">
        <f aca="false">AND('inputs &amp; summary'!ao29,E67="OPEX breakeven price")</f>
        <v>#NAME?</v>
      </c>
      <c r="E67" s="41" t="e">
        <f aca="false">'inputs &amp; summary'!ap29</f>
        <v>#NAME?</v>
      </c>
      <c r="F67" s="2"/>
    </row>
    <row r="68" customFormat="false" ht="12.75" hidden="false" customHeight="true" outlineLevel="0" collapsed="false">
      <c r="A68" s="2" t="e">
        <f aca="false">'inputs &amp; summary'!q29</f>
        <v>#NAME?</v>
      </c>
      <c r="B68" s="2" t="n">
        <v>0</v>
      </c>
      <c r="C68" s="41" t="e">
        <f aca="false">'inputs &amp; summary'!a29</f>
        <v>#NAME?</v>
      </c>
      <c r="D68" s="41" t="e">
        <f aca="false">AND('inputs &amp; summary'!ao29,E68="OPEX breakeven price")</f>
        <v>#NAME?</v>
      </c>
      <c r="E68" s="41" t="e">
        <f aca="false">'inputs &amp; summary'!ap29</f>
        <v>#NAME?</v>
      </c>
      <c r="F68" s="2"/>
    </row>
    <row r="69" customFormat="false" ht="12.75" hidden="false" customHeight="true" outlineLevel="0" collapsed="false">
      <c r="A69" s="2" t="e">
        <f aca="false">'inputs &amp; summary'!q29</f>
        <v>#NAME?</v>
      </c>
      <c r="B69" s="2" t="n">
        <v>0</v>
      </c>
      <c r="C69" s="41" t="e">
        <f aca="false">'inputs &amp; summary'!a29</f>
        <v>#NAME?</v>
      </c>
      <c r="D69" s="41" t="e">
        <f aca="false">AND('inputs &amp; summary'!ao29,E69="OPEX breakeven price")</f>
        <v>#NAME?</v>
      </c>
      <c r="E69" s="41" t="e">
        <f aca="false">'inputs &amp; summary'!ap29</f>
        <v>#NAME?</v>
      </c>
      <c r="F69" s="2"/>
    </row>
    <row r="70" customFormat="false" ht="12.75" hidden="false" customHeight="true" outlineLevel="0" collapsed="false">
      <c r="A70" s="2" t="e">
        <f aca="false">'inputs &amp; summary'!q29</f>
        <v>#NAME?</v>
      </c>
      <c r="B70" s="2" t="n">
        <v>0</v>
      </c>
      <c r="C70" s="41" t="e">
        <f aca="false">'inputs &amp; summary'!a29</f>
        <v>#NAME?</v>
      </c>
      <c r="D70" s="41" t="e">
        <f aca="false">AND('inputs &amp; summary'!ao29,E70="OPEX breakeven price")</f>
        <v>#NAME?</v>
      </c>
      <c r="E70" s="41" t="e">
        <f aca="false">'inputs &amp; summary'!ap29</f>
        <v>#NAME?</v>
      </c>
      <c r="F70" s="2"/>
    </row>
    <row r="71" customFormat="false" ht="12.75" hidden="false" customHeight="true" outlineLevel="0" collapsed="false">
      <c r="A71" s="2" t="e">
        <f aca="false">'inputs &amp; summary'!q29</f>
        <v>#NAME?</v>
      </c>
      <c r="B71" s="2" t="n">
        <v>0</v>
      </c>
      <c r="C71" s="41" t="e">
        <f aca="false">'inputs &amp; summary'!a29</f>
        <v>#NAME?</v>
      </c>
      <c r="D71" s="41" t="e">
        <f aca="false">AND('inputs &amp; summary'!ao29,E71="OPEX breakeven price")</f>
        <v>#NAME?</v>
      </c>
      <c r="E71" s="41" t="e">
        <f aca="false">'inputs &amp; summary'!ap29</f>
        <v>#NAME?</v>
      </c>
      <c r="F71" s="2"/>
    </row>
    <row r="72" customFormat="false" ht="12.75" hidden="false" customHeight="true" outlineLevel="0" collapsed="false">
      <c r="A72" s="2" t="e">
        <f aca="false">'inputs &amp; summary'!q29</f>
        <v>#NAME?</v>
      </c>
      <c r="B72" s="2" t="n">
        <v>0</v>
      </c>
      <c r="C72" s="41" t="e">
        <f aca="false">'inputs &amp; summary'!a29</f>
        <v>#NAME?</v>
      </c>
      <c r="D72" s="41" t="e">
        <f aca="false">AND('inputs &amp; summary'!ao29,E72="OPEX breakeven price")</f>
        <v>#NAME?</v>
      </c>
      <c r="E72" s="41" t="e">
        <f aca="false">'inputs &amp; summary'!ap29</f>
        <v>#NAME?</v>
      </c>
      <c r="F72" s="2"/>
    </row>
    <row r="73" customFormat="false" ht="12.75" hidden="false" customHeight="true" outlineLevel="0" collapsed="false">
      <c r="A73" s="2" t="e">
        <f aca="false">'inputs &amp; summary'!q29</f>
        <v>#NAME?</v>
      </c>
      <c r="B73" s="2" t="n">
        <v>0</v>
      </c>
      <c r="C73" s="41" t="e">
        <f aca="false">'inputs &amp; summary'!a29</f>
        <v>#NAME?</v>
      </c>
      <c r="D73" s="41" t="e">
        <f aca="false">AND('inputs &amp; summary'!ao29,E73="OPEX breakeven price")</f>
        <v>#NAME?</v>
      </c>
      <c r="E73" s="41" t="e">
        <f aca="false">'inputs &amp; summary'!ap29</f>
        <v>#NAME?</v>
      </c>
      <c r="F73" s="2"/>
    </row>
    <row r="74" customFormat="false" ht="12.75" hidden="false" customHeight="true" outlineLevel="0" collapsed="false">
      <c r="A74" s="2" t="e">
        <f aca="false">'inputs &amp; summary'!q29</f>
        <v>#NAME?</v>
      </c>
      <c r="B74" s="2" t="n">
        <v>0</v>
      </c>
      <c r="C74" s="41" t="e">
        <f aca="false">'inputs &amp; summary'!a29</f>
        <v>#NAME?</v>
      </c>
      <c r="D74" s="41" t="e">
        <f aca="false">AND('inputs &amp; summary'!ao29,E74="OPEX breakeven price")</f>
        <v>#NAME?</v>
      </c>
      <c r="E74" s="41" t="e">
        <f aca="false">'inputs &amp; summary'!ap29</f>
        <v>#NAME?</v>
      </c>
      <c r="F74" s="2"/>
    </row>
    <row r="75" customFormat="false" ht="12.75" hidden="false" customHeight="true" outlineLevel="0" collapsed="false">
      <c r="A75" s="2" t="e">
        <f aca="false">'inputs &amp; summary'!q29</f>
        <v>#NAME?</v>
      </c>
      <c r="B75" s="2" t="n">
        <v>0</v>
      </c>
      <c r="C75" s="41" t="e">
        <f aca="false">'inputs &amp; summary'!a29</f>
        <v>#NAME?</v>
      </c>
      <c r="D75" s="41" t="e">
        <f aca="false">AND('inputs &amp; summary'!ao29,E75="OPEX breakeven price")</f>
        <v>#NAME?</v>
      </c>
      <c r="E75" s="41" t="e">
        <f aca="false">'inputs &amp; summary'!ap29</f>
        <v>#NAME?</v>
      </c>
      <c r="F75" s="2"/>
    </row>
    <row r="76" customFormat="false" ht="12.75" hidden="false" customHeight="true" outlineLevel="0" collapsed="false">
      <c r="A76" s="2" t="e">
        <f aca="false">'inputs &amp; summary'!q29</f>
        <v>#NAME?</v>
      </c>
      <c r="B76" s="2" t="n">
        <v>0</v>
      </c>
      <c r="C76" s="41" t="e">
        <f aca="false">'inputs &amp; summary'!a29</f>
        <v>#NAME?</v>
      </c>
      <c r="D76" s="41" t="e">
        <f aca="false">AND('inputs &amp; summary'!ao29,E76="OPEX breakeven price")</f>
        <v>#NAME?</v>
      </c>
      <c r="E76" s="41" t="e">
        <f aca="false">'inputs &amp; summary'!ap29</f>
        <v>#NAME?</v>
      </c>
      <c r="F76" s="2"/>
    </row>
    <row r="77" customFormat="false" ht="12.75" hidden="false" customHeight="true" outlineLevel="0" collapsed="false">
      <c r="A77" s="2" t="e">
        <f aca="false">'inputs &amp; summary'!q29</f>
        <v>#NAME?</v>
      </c>
      <c r="B77" s="2" t="n">
        <v>0</v>
      </c>
      <c r="C77" s="41" t="e">
        <f aca="false">'inputs &amp; summary'!a29</f>
        <v>#NAME?</v>
      </c>
      <c r="D77" s="41" t="e">
        <f aca="false">AND('inputs &amp; summary'!ao29,E77="OPEX breakeven price")</f>
        <v>#NAME?</v>
      </c>
      <c r="E77" s="41" t="e">
        <f aca="false">'inputs &amp; summary'!ap29</f>
        <v>#NAME?</v>
      </c>
      <c r="F77" s="2"/>
    </row>
    <row r="78" customFormat="false" ht="12.75" hidden="false" customHeight="true" outlineLevel="0" collapsed="false">
      <c r="A78" s="2" t="e">
        <f aca="false">'inputs &amp; summary'!q29</f>
        <v>#NAME?</v>
      </c>
      <c r="B78" s="2" t="n">
        <v>0</v>
      </c>
      <c r="C78" s="41" t="e">
        <f aca="false">'inputs &amp; summary'!a29</f>
        <v>#NAME?</v>
      </c>
      <c r="D78" s="41" t="e">
        <f aca="false">AND('inputs &amp; summary'!ao29,E78="OPEX breakeven price")</f>
        <v>#NAME?</v>
      </c>
      <c r="E78" s="41" t="e">
        <f aca="false">'inputs &amp; summary'!ap29</f>
        <v>#NAME?</v>
      </c>
      <c r="F78" s="2"/>
    </row>
    <row r="79" customFormat="false" ht="12.75" hidden="false" customHeight="true" outlineLevel="0" collapsed="false">
      <c r="A79" s="2" t="e">
        <f aca="false">'inputs &amp; summary'!q29</f>
        <v>#NAME?</v>
      </c>
      <c r="B79" s="2" t="n">
        <v>0</v>
      </c>
      <c r="C79" s="41" t="e">
        <f aca="false">'inputs &amp; summary'!a29</f>
        <v>#NAME?</v>
      </c>
      <c r="D79" s="41" t="e">
        <f aca="false">AND('inputs &amp; summary'!ao29,E79="OPEX breakeven price")</f>
        <v>#NAME?</v>
      </c>
      <c r="E79" s="41" t="e">
        <f aca="false">'inputs &amp; summary'!ap29</f>
        <v>#NAME?</v>
      </c>
      <c r="F79" s="2"/>
    </row>
    <row r="80" customFormat="false" ht="12.75" hidden="false" customHeight="true" outlineLevel="0" collapsed="false">
      <c r="A80" s="2" t="e">
        <f aca="false">'inputs &amp; summary'!q29</f>
        <v>#NAME?</v>
      </c>
      <c r="B80" s="2" t="n">
        <v>0</v>
      </c>
      <c r="C80" s="41" t="e">
        <f aca="false">'inputs &amp; summary'!a29</f>
        <v>#NAME?</v>
      </c>
      <c r="D80" s="41" t="e">
        <f aca="false">AND('inputs &amp; summary'!ao29,E80="OPEX breakeven price")</f>
        <v>#NAME?</v>
      </c>
      <c r="E80" s="41" t="e">
        <f aca="false">'inputs &amp; summary'!ap29</f>
        <v>#NAME?</v>
      </c>
      <c r="F80" s="2"/>
    </row>
    <row r="81" customFormat="false" ht="12.75" hidden="false" customHeight="true" outlineLevel="0" collapsed="false">
      <c r="A81" s="2" t="e">
        <f aca="false">'inputs &amp; summary'!q29</f>
        <v>#NAME?</v>
      </c>
      <c r="B81" s="2" t="n">
        <v>0</v>
      </c>
      <c r="C81" s="41" t="e">
        <f aca="false">'inputs &amp; summary'!a29</f>
        <v>#NAME?</v>
      </c>
      <c r="D81" s="41" t="e">
        <f aca="false">AND('inputs &amp; summary'!ao29,E81="OPEX breakeven price")</f>
        <v>#NAME?</v>
      </c>
      <c r="E81" s="41" t="e">
        <f aca="false">'inputs &amp; summary'!ap29</f>
        <v>#NAME?</v>
      </c>
      <c r="F81" s="2"/>
    </row>
    <row r="82" customFormat="false" ht="12.75" hidden="false" customHeight="true" outlineLevel="0" collapsed="false">
      <c r="A82" s="2" t="e">
        <f aca="false">'inputs &amp; summary'!q29</f>
        <v>#NAME?</v>
      </c>
      <c r="B82" s="2" t="n">
        <v>0</v>
      </c>
      <c r="C82" s="41" t="e">
        <f aca="false">'inputs &amp; summary'!a29</f>
        <v>#NAME?</v>
      </c>
      <c r="D82" s="41" t="e">
        <f aca="false">AND('inputs &amp; summary'!ao29,E82="OPEX breakeven price")</f>
        <v>#NAME?</v>
      </c>
      <c r="E82" s="41" t="e">
        <f aca="false">'inputs &amp; summary'!ap29</f>
        <v>#NAME?</v>
      </c>
      <c r="F82" s="2"/>
    </row>
    <row r="83" customFormat="false" ht="12.75" hidden="false" customHeight="true" outlineLevel="0" collapsed="false">
      <c r="A83" s="2" t="e">
        <f aca="false">'inputs &amp; summary'!q29</f>
        <v>#NAME?</v>
      </c>
      <c r="B83" s="2" t="n">
        <v>0</v>
      </c>
      <c r="C83" s="41" t="e">
        <f aca="false">'inputs &amp; summary'!a29</f>
        <v>#NAME?</v>
      </c>
      <c r="D83" s="41" t="e">
        <f aca="false">AND('inputs &amp; summary'!ao29,E83="OPEX breakeven price")</f>
        <v>#NAME?</v>
      </c>
      <c r="E83" s="41" t="e">
        <f aca="false">'inputs &amp; summary'!ap29</f>
        <v>#NAME?</v>
      </c>
      <c r="F83" s="2"/>
    </row>
    <row r="84" customFormat="false" ht="12.75" hidden="false" customHeight="true" outlineLevel="0" collapsed="false">
      <c r="A84" s="2" t="e">
        <f aca="false">'inputs &amp; summary'!q29</f>
        <v>#NAME?</v>
      </c>
      <c r="B84" s="2" t="n">
        <v>0</v>
      </c>
      <c r="C84" s="41" t="e">
        <f aca="false">'inputs &amp; summary'!a29</f>
        <v>#NAME?</v>
      </c>
      <c r="D84" s="41" t="e">
        <f aca="false">AND('inputs &amp; summary'!ao29,E84="OPEX breakeven price")</f>
        <v>#NAME?</v>
      </c>
      <c r="E84" s="41" t="e">
        <f aca="false">'inputs &amp; summary'!ap29</f>
        <v>#NAME?</v>
      </c>
      <c r="F84" s="2"/>
    </row>
    <row r="85" customFormat="false" ht="12.75" hidden="false" customHeight="true" outlineLevel="0" collapsed="false">
      <c r="A85" s="2" t="e">
        <f aca="false">'inputs &amp; summary'!q29</f>
        <v>#NAME?</v>
      </c>
      <c r="B85" s="2" t="n">
        <v>0</v>
      </c>
      <c r="C85" s="41" t="e">
        <f aca="false">'inputs &amp; summary'!a29</f>
        <v>#NAME?</v>
      </c>
      <c r="D85" s="41" t="e">
        <f aca="false">AND('inputs &amp; summary'!ao29,E85="OPEX breakeven price")</f>
        <v>#NAME?</v>
      </c>
      <c r="E85" s="41" t="e">
        <f aca="false">'inputs &amp; summary'!ap29</f>
        <v>#NAME?</v>
      </c>
      <c r="F85" s="2"/>
    </row>
    <row r="86" customFormat="false" ht="12.75" hidden="false" customHeight="true" outlineLevel="0" collapsed="false">
      <c r="A86" s="2" t="e">
        <f aca="false">'inputs &amp; summary'!q29</f>
        <v>#NAME?</v>
      </c>
      <c r="B86" s="2" t="n">
        <v>0</v>
      </c>
      <c r="C86" s="41" t="e">
        <f aca="false">'inputs &amp; summary'!a29</f>
        <v>#NAME?</v>
      </c>
      <c r="D86" s="41" t="e">
        <f aca="false">AND('inputs &amp; summary'!ao29,E86="OPEX breakeven price")</f>
        <v>#NAME?</v>
      </c>
      <c r="E86" s="41" t="e">
        <f aca="false">'inputs &amp; summary'!ap29</f>
        <v>#NAME?</v>
      </c>
      <c r="F86" s="2"/>
    </row>
    <row r="87" customFormat="false" ht="12.75" hidden="false" customHeight="true" outlineLevel="0" collapsed="false">
      <c r="A87" s="2" t="e">
        <f aca="false">'inputs &amp; summary'!q29</f>
        <v>#NAME?</v>
      </c>
      <c r="B87" s="2" t="n">
        <v>0</v>
      </c>
      <c r="C87" s="41" t="e">
        <f aca="false">'inputs &amp; summary'!a29</f>
        <v>#NAME?</v>
      </c>
      <c r="D87" s="41" t="e">
        <f aca="false">AND('inputs &amp; summary'!ao29,E87="OPEX breakeven price")</f>
        <v>#NAME?</v>
      </c>
      <c r="E87" s="41" t="e">
        <f aca="false">'inputs &amp; summary'!ap29</f>
        <v>#NAME?</v>
      </c>
      <c r="F87" s="2"/>
    </row>
    <row r="88" customFormat="false" ht="12.75" hidden="false" customHeight="true" outlineLevel="0" collapsed="false">
      <c r="A88" s="2" t="e">
        <f aca="false">'inputs &amp; summary'!q29</f>
        <v>#NAME?</v>
      </c>
      <c r="B88" s="2" t="n">
        <v>0</v>
      </c>
      <c r="C88" s="41" t="e">
        <f aca="false">'inputs &amp; summary'!a29</f>
        <v>#NAME?</v>
      </c>
      <c r="D88" s="41" t="e">
        <f aca="false">AND('inputs &amp; summary'!ao29,E88="OPEX breakeven price")</f>
        <v>#NAME?</v>
      </c>
      <c r="E88" s="41" t="e">
        <f aca="false">'inputs &amp; summary'!ap29</f>
        <v>#NAME?</v>
      </c>
      <c r="F88" s="2"/>
    </row>
    <row r="89" customFormat="false" ht="12.75" hidden="false" customHeight="true" outlineLevel="0" collapsed="false">
      <c r="A89" s="2" t="e">
        <f aca="false">'inputs &amp; summary'!q29</f>
        <v>#NAME?</v>
      </c>
      <c r="B89" s="2" t="n">
        <v>0</v>
      </c>
      <c r="C89" s="41" t="e">
        <f aca="false">'inputs &amp; summary'!a29</f>
        <v>#NAME?</v>
      </c>
      <c r="D89" s="41" t="e">
        <f aca="false">AND('inputs &amp; summary'!ao29,E89="OPEX breakeven price")</f>
        <v>#NAME?</v>
      </c>
      <c r="E89" s="41" t="e">
        <f aca="false">'inputs &amp; summary'!ap29</f>
        <v>#NAME?</v>
      </c>
      <c r="F89" s="2"/>
    </row>
    <row r="90" customFormat="false" ht="12.75" hidden="false" customHeight="true" outlineLevel="0" collapsed="false">
      <c r="A90" s="2" t="e">
        <f aca="false">'inputs &amp; summary'!q29</f>
        <v>#NAME?</v>
      </c>
      <c r="B90" s="2" t="n">
        <v>0</v>
      </c>
      <c r="C90" s="41" t="e">
        <f aca="false">'inputs &amp; summary'!a29</f>
        <v>#NAME?</v>
      </c>
      <c r="D90" s="41" t="e">
        <f aca="false">AND('inputs &amp; summary'!ao29,E90="OPEX breakeven price")</f>
        <v>#NAME?</v>
      </c>
      <c r="E90" s="41" t="e">
        <f aca="false">'inputs &amp; summary'!ap29</f>
        <v>#NAME?</v>
      </c>
      <c r="F90" s="2"/>
    </row>
    <row r="91" customFormat="false" ht="12.75" hidden="false" customHeight="true" outlineLevel="0" collapsed="false">
      <c r="A91" s="2" t="e">
        <f aca="false">'inputs &amp; summary'!q29</f>
        <v>#NAME?</v>
      </c>
      <c r="B91" s="2" t="n">
        <v>0</v>
      </c>
      <c r="C91" s="41" t="e">
        <f aca="false">'inputs &amp; summary'!a29</f>
        <v>#NAME?</v>
      </c>
      <c r="D91" s="41" t="e">
        <f aca="false">AND('inputs &amp; summary'!ao29,E91="OPEX breakeven price")</f>
        <v>#NAME?</v>
      </c>
      <c r="E91" s="41" t="e">
        <f aca="false">'inputs &amp; summary'!ap29</f>
        <v>#NAME?</v>
      </c>
      <c r="F91" s="2"/>
    </row>
    <row r="92" customFormat="false" ht="12.75" hidden="false" customHeight="true" outlineLevel="0" collapsed="false">
      <c r="A92" s="2" t="e">
        <f aca="false">'inputs &amp; summary'!q29</f>
        <v>#NAME?</v>
      </c>
      <c r="B92" s="2" t="n">
        <v>0</v>
      </c>
      <c r="C92" s="41" t="e">
        <f aca="false">'inputs &amp; summary'!a29</f>
        <v>#NAME?</v>
      </c>
      <c r="D92" s="41" t="e">
        <f aca="false">AND('inputs &amp; summary'!ao29,E92="OPEX breakeven price")</f>
        <v>#NAME?</v>
      </c>
      <c r="E92" s="41" t="e">
        <f aca="false">'inputs &amp; summary'!ap29</f>
        <v>#NAME?</v>
      </c>
      <c r="F92" s="2"/>
    </row>
    <row r="93" customFormat="false" ht="12.75" hidden="false" customHeight="true" outlineLevel="0" collapsed="false">
      <c r="A93" s="2" t="e">
        <f aca="false">'inputs &amp; summary'!q29</f>
        <v>#NAME?</v>
      </c>
      <c r="B93" s="2" t="n">
        <v>0</v>
      </c>
      <c r="C93" s="41" t="e">
        <f aca="false">'inputs &amp; summary'!a29</f>
        <v>#NAME?</v>
      </c>
      <c r="D93" s="41" t="e">
        <f aca="false">AND('inputs &amp; summary'!ao29,E93="OPEX breakeven price")</f>
        <v>#NAME?</v>
      </c>
      <c r="E93" s="41" t="e">
        <f aca="false">'inputs &amp; summary'!ap29</f>
        <v>#NAME?</v>
      </c>
      <c r="F93" s="2"/>
    </row>
    <row r="94" customFormat="false" ht="12.75" hidden="false" customHeight="true" outlineLevel="0" collapsed="false">
      <c r="A94" s="2" t="e">
        <f aca="false">'inputs &amp; summary'!q29</f>
        <v>#NAME?</v>
      </c>
      <c r="B94" s="2" t="n">
        <v>0</v>
      </c>
      <c r="C94" s="41" t="e">
        <f aca="false">'inputs &amp; summary'!a29</f>
        <v>#NAME?</v>
      </c>
      <c r="D94" s="41" t="e">
        <f aca="false">AND('inputs &amp; summary'!ao29,E94="OPEX breakeven price")</f>
        <v>#NAME?</v>
      </c>
      <c r="E94" s="41" t="e">
        <f aca="false">'inputs &amp; summary'!ap29</f>
        <v>#NAME?</v>
      </c>
      <c r="F94" s="2"/>
    </row>
    <row r="95" customFormat="false" ht="12.75" hidden="false" customHeight="true" outlineLevel="0" collapsed="false">
      <c r="A95" s="2" t="e">
        <f aca="false">'inputs &amp; summary'!q29</f>
        <v>#NAME?</v>
      </c>
      <c r="B95" s="2" t="n">
        <v>0</v>
      </c>
      <c r="C95" s="41" t="e">
        <f aca="false">'inputs &amp; summary'!a29</f>
        <v>#NAME?</v>
      </c>
      <c r="D95" s="41" t="e">
        <f aca="false">AND('inputs &amp; summary'!ao29,E95="OPEX breakeven price")</f>
        <v>#NAME?</v>
      </c>
      <c r="E95" s="41" t="e">
        <f aca="false">'inputs &amp; summary'!ap29</f>
        <v>#NAME?</v>
      </c>
      <c r="F95" s="2"/>
    </row>
    <row r="96" customFormat="false" ht="12.75" hidden="false" customHeight="true" outlineLevel="0" collapsed="false">
      <c r="A96" s="2" t="e">
        <f aca="false">'inputs &amp; summary'!q29</f>
        <v>#NAME?</v>
      </c>
      <c r="B96" s="2" t="n">
        <v>0</v>
      </c>
      <c r="C96" s="41" t="e">
        <f aca="false">'inputs &amp; summary'!a29</f>
        <v>#NAME?</v>
      </c>
      <c r="D96" s="41" t="e">
        <f aca="false">AND('inputs &amp; summary'!ao29,E96="OPEX breakeven price")</f>
        <v>#NAME?</v>
      </c>
      <c r="E96" s="41" t="e">
        <f aca="false">'inputs &amp; summary'!ap29</f>
        <v>#NAME?</v>
      </c>
      <c r="F96" s="2"/>
    </row>
    <row r="97" customFormat="false" ht="12.75" hidden="false" customHeight="true" outlineLevel="0" collapsed="false">
      <c r="A97" s="2" t="e">
        <f aca="false">'inputs &amp; summary'!q29</f>
        <v>#NAME?</v>
      </c>
      <c r="B97" s="2" t="n">
        <v>0</v>
      </c>
      <c r="C97" s="41" t="e">
        <f aca="false">'inputs &amp; summary'!a29</f>
        <v>#NAME?</v>
      </c>
      <c r="D97" s="41" t="e">
        <f aca="false">AND('inputs &amp; summary'!ao29,E97="OPEX breakeven price")</f>
        <v>#NAME?</v>
      </c>
      <c r="E97" s="41" t="e">
        <f aca="false">'inputs &amp; summary'!ap29</f>
        <v>#NAME?</v>
      </c>
      <c r="F97" s="2"/>
    </row>
    <row r="98" customFormat="false" ht="12.75" hidden="false" customHeight="true" outlineLevel="0" collapsed="false">
      <c r="A98" s="2" t="e">
        <f aca="false">'inputs &amp; summary'!q29</f>
        <v>#NAME?</v>
      </c>
      <c r="B98" s="2" t="n">
        <v>0</v>
      </c>
      <c r="C98" s="41" t="e">
        <f aca="false">'inputs &amp; summary'!a29</f>
        <v>#NAME?</v>
      </c>
      <c r="D98" s="41" t="e">
        <f aca="false">AND('inputs &amp; summary'!ao29,E98="OPEX breakeven price")</f>
        <v>#NAME?</v>
      </c>
      <c r="E98" s="41" t="e">
        <f aca="false">'inputs &amp; summary'!ap29</f>
        <v>#NAME?</v>
      </c>
      <c r="F98" s="2"/>
    </row>
    <row r="99" customFormat="false" ht="12.75" hidden="false" customHeight="true" outlineLevel="0" collapsed="false">
      <c r="A99" s="2" t="e">
        <f aca="false">'inputs &amp; summary'!q29</f>
        <v>#NAME?</v>
      </c>
      <c r="B99" s="2" t="n">
        <v>0</v>
      </c>
      <c r="C99" s="41" t="e">
        <f aca="false">'inputs &amp; summary'!a29</f>
        <v>#NAME?</v>
      </c>
      <c r="D99" s="41" t="e">
        <f aca="false">AND('inputs &amp; summary'!ao29,E99="OPEX breakeven price")</f>
        <v>#NAME?</v>
      </c>
      <c r="E99" s="41" t="e">
        <f aca="false">'inputs &amp; summary'!ap29</f>
        <v>#NAME?</v>
      </c>
      <c r="F99" s="2"/>
    </row>
    <row r="100" customFormat="false" ht="12.75" hidden="false" customHeight="true" outlineLevel="0" collapsed="false">
      <c r="A100" s="2" t="e">
        <f aca="false">'inputs &amp; summary'!q29</f>
        <v>#NAME?</v>
      </c>
      <c r="B100" s="2" t="n">
        <v>0</v>
      </c>
      <c r="C100" s="41" t="e">
        <f aca="false">'inputs &amp; summary'!a29</f>
        <v>#NAME?</v>
      </c>
      <c r="D100" s="41" t="e">
        <f aca="false">AND('inputs &amp; summary'!ao29,E100="OPEX breakeven price")</f>
        <v>#NAME?</v>
      </c>
      <c r="E100" s="41" t="e">
        <f aca="false">'inputs &amp; summary'!ap29</f>
        <v>#NAME?</v>
      </c>
      <c r="F100" s="2"/>
    </row>
    <row r="101" customFormat="false" ht="12.75" hidden="false" customHeight="true" outlineLevel="0" collapsed="false">
      <c r="A101" s="2" t="e">
        <f aca="false">'inputs &amp; summary'!q29</f>
        <v>#NAME?</v>
      </c>
      <c r="B101" s="2" t="n">
        <v>0</v>
      </c>
      <c r="C101" s="41" t="e">
        <f aca="false">'inputs &amp; summary'!a29</f>
        <v>#NAME?</v>
      </c>
      <c r="D101" s="41" t="e">
        <f aca="false">AND('inputs &amp; summary'!ao29,E101="OPEX breakeven price")</f>
        <v>#NAME?</v>
      </c>
      <c r="E101" s="41" t="e">
        <f aca="false">'inputs &amp; summary'!ap29</f>
        <v>#NAME?</v>
      </c>
      <c r="F101" s="2"/>
    </row>
    <row r="102" customFormat="false" ht="12.75" hidden="false" customHeight="true" outlineLevel="0" collapsed="false">
      <c r="A102" s="2" t="e">
        <f aca="false">'inputs &amp; summary'!q29</f>
        <v>#NAME?</v>
      </c>
      <c r="B102" s="2" t="n">
        <v>0</v>
      </c>
      <c r="C102" s="41" t="e">
        <f aca="false">'inputs &amp; summary'!a29</f>
        <v>#NAME?</v>
      </c>
      <c r="D102" s="41" t="e">
        <f aca="false">AND('inputs &amp; summary'!ao29,E102="OPEX breakeven price")</f>
        <v>#NAME?</v>
      </c>
      <c r="E102" s="41" t="e">
        <f aca="false">'inputs &amp; summary'!ap29</f>
        <v>#NAME?</v>
      </c>
      <c r="F102" s="2"/>
    </row>
    <row r="103" customFormat="false" ht="12.75" hidden="false" customHeight="true" outlineLevel="0" collapsed="false">
      <c r="A103" s="2" t="e">
        <f aca="false">'inputs &amp; summary'!q29</f>
        <v>#NAME?</v>
      </c>
      <c r="B103" s="2" t="n">
        <v>0</v>
      </c>
      <c r="C103" s="41" t="e">
        <f aca="false">'inputs &amp; summary'!a29</f>
        <v>#NAME?</v>
      </c>
      <c r="D103" s="41" t="e">
        <f aca="false">AND('inputs &amp; summary'!ao29,E103="OPEX breakeven price")</f>
        <v>#NAME?</v>
      </c>
      <c r="E103" s="41" t="e">
        <f aca="false">'inputs &amp; summary'!ap29</f>
        <v>#NAME?</v>
      </c>
      <c r="F103" s="2"/>
    </row>
    <row r="104" customFormat="false" ht="12.75" hidden="false" customHeight="true" outlineLevel="0" collapsed="false">
      <c r="A104" s="2" t="e">
        <f aca="false">'inputs &amp; summary'!q29</f>
        <v>#NAME?</v>
      </c>
      <c r="B104" s="2" t="n">
        <v>0</v>
      </c>
      <c r="C104" s="41" t="e">
        <f aca="false">'inputs &amp; summary'!a29</f>
        <v>#NAME?</v>
      </c>
      <c r="D104" s="41" t="e">
        <f aca="false">AND('inputs &amp; summary'!ao29,E104="OPEX breakeven price")</f>
        <v>#NAME?</v>
      </c>
      <c r="E104" s="41" t="e">
        <f aca="false">'inputs &amp; summary'!ap29</f>
        <v>#NAME?</v>
      </c>
      <c r="F104" s="2"/>
    </row>
    <row r="105" customFormat="false" ht="12.75" hidden="false" customHeight="true" outlineLevel="0" collapsed="false">
      <c r="A105" s="2" t="e">
        <f aca="false">'inputs &amp; summary'!q29</f>
        <v>#NAME?</v>
      </c>
      <c r="B105" s="2" t="n">
        <v>0</v>
      </c>
      <c r="C105" s="41" t="e">
        <f aca="false">'inputs &amp; summary'!a29</f>
        <v>#NAME?</v>
      </c>
      <c r="D105" s="41" t="e">
        <f aca="false">AND('inputs &amp; summary'!ao29,E105="OPEX breakeven price")</f>
        <v>#NAME?</v>
      </c>
      <c r="E105" s="41" t="e">
        <f aca="false">'inputs &amp; summary'!ap29</f>
        <v>#NAME?</v>
      </c>
      <c r="F105" s="2"/>
    </row>
    <row r="106" customFormat="false" ht="12.75" hidden="false" customHeight="true" outlineLevel="0" collapsed="false">
      <c r="A106" s="2" t="e">
        <f aca="false">'inputs &amp; summary'!q29</f>
        <v>#NAME?</v>
      </c>
      <c r="B106" s="2" t="n">
        <v>0</v>
      </c>
      <c r="C106" s="41" t="e">
        <f aca="false">'inputs &amp; summary'!a29</f>
        <v>#NAME?</v>
      </c>
      <c r="D106" s="41" t="e">
        <f aca="false">AND('inputs &amp; summary'!ao29,E106="OPEX breakeven price")</f>
        <v>#NAME?</v>
      </c>
      <c r="E106" s="41" t="e">
        <f aca="false">'inputs &amp; summary'!ap29</f>
        <v>#NAME?</v>
      </c>
      <c r="F106" s="2"/>
    </row>
    <row r="107" customFormat="false" ht="12.75" hidden="false" customHeight="true" outlineLevel="0" collapsed="false">
      <c r="A107" s="2" t="e">
        <f aca="false">'inputs &amp; summary'!q29</f>
        <v>#NAME?</v>
      </c>
      <c r="B107" s="2" t="n">
        <v>0</v>
      </c>
      <c r="C107" s="41" t="e">
        <f aca="false">'inputs &amp; summary'!a29</f>
        <v>#NAME?</v>
      </c>
      <c r="D107" s="41" t="e">
        <f aca="false">AND('inputs &amp; summary'!ao29,E107="OPEX breakeven price")</f>
        <v>#NAME?</v>
      </c>
      <c r="E107" s="41" t="e">
        <f aca="false">'inputs &amp; summary'!ap29</f>
        <v>#NAME?</v>
      </c>
      <c r="F107" s="2"/>
    </row>
    <row r="108" customFormat="false" ht="12.75" hidden="false" customHeight="true" outlineLevel="0" collapsed="false">
      <c r="A108" s="2" t="e">
        <f aca="false">'inputs &amp; summary'!q29</f>
        <v>#NAME?</v>
      </c>
      <c r="B108" s="2" t="n">
        <v>0</v>
      </c>
      <c r="C108" s="41" t="e">
        <f aca="false">'inputs &amp; summary'!a29</f>
        <v>#NAME?</v>
      </c>
      <c r="D108" s="41" t="e">
        <f aca="false">AND('inputs &amp; summary'!ao29,E108="OPEX breakeven price")</f>
        <v>#NAME?</v>
      </c>
      <c r="E108" s="41" t="e">
        <f aca="false">'inputs &amp; summary'!ap29</f>
        <v>#NAME?</v>
      </c>
      <c r="F108" s="2"/>
    </row>
    <row r="109" customFormat="false" ht="12.75" hidden="false" customHeight="true" outlineLevel="0" collapsed="false">
      <c r="A109" s="2" t="e">
        <f aca="false">'inputs &amp; summary'!q29</f>
        <v>#NAME?</v>
      </c>
      <c r="B109" s="2" t="n">
        <v>0</v>
      </c>
      <c r="C109" s="41" t="e">
        <f aca="false">'inputs &amp; summary'!a29</f>
        <v>#NAME?</v>
      </c>
      <c r="D109" s="41" t="e">
        <f aca="false">AND('inputs &amp; summary'!ao29,E109="OPEX breakeven price")</f>
        <v>#NAME?</v>
      </c>
      <c r="E109" s="41" t="e">
        <f aca="false">'inputs &amp; summary'!ap29</f>
        <v>#NAME?</v>
      </c>
      <c r="F109" s="2"/>
    </row>
    <row r="110" customFormat="false" ht="12.75" hidden="false" customHeight="true" outlineLevel="0" collapsed="false">
      <c r="A110" s="2" t="e">
        <f aca="false">'inputs &amp; summary'!q29</f>
        <v>#NAME?</v>
      </c>
      <c r="B110" s="2" t="n">
        <v>0</v>
      </c>
      <c r="C110" s="41" t="e">
        <f aca="false">'inputs &amp; summary'!a29</f>
        <v>#NAME?</v>
      </c>
      <c r="D110" s="41" t="e">
        <f aca="false">AND('inputs &amp; summary'!ao29,E110="OPEX breakeven price")</f>
        <v>#NAME?</v>
      </c>
      <c r="E110" s="41" t="e">
        <f aca="false">'inputs &amp; summary'!ap29</f>
        <v>#NAME?</v>
      </c>
      <c r="F110" s="2"/>
    </row>
    <row r="111" customFormat="false" ht="12.75" hidden="false" customHeight="true" outlineLevel="0" collapsed="false">
      <c r="A111" s="2" t="e">
        <f aca="false">'inputs &amp; summary'!q29</f>
        <v>#NAME?</v>
      </c>
      <c r="B111" s="2" t="n">
        <v>0</v>
      </c>
      <c r="C111" s="41" t="e">
        <f aca="false">'inputs &amp; summary'!a29</f>
        <v>#NAME?</v>
      </c>
      <c r="D111" s="41" t="e">
        <f aca="false">AND('inputs &amp; summary'!ao29,E111="OPEX breakeven price")</f>
        <v>#NAME?</v>
      </c>
      <c r="E111" s="41" t="e">
        <f aca="false">'inputs &amp; summary'!ap29</f>
        <v>#NAME?</v>
      </c>
      <c r="F111" s="2"/>
    </row>
    <row r="112" customFormat="false" ht="12.75" hidden="false" customHeight="true" outlineLevel="0" collapsed="false">
      <c r="A112" s="2" t="e">
        <f aca="false">'inputs &amp; summary'!q29</f>
        <v>#NAME?</v>
      </c>
      <c r="B112" s="2" t="n">
        <v>0</v>
      </c>
      <c r="C112" s="41" t="e">
        <f aca="false">'inputs &amp; summary'!a29</f>
        <v>#NAME?</v>
      </c>
      <c r="D112" s="41" t="e">
        <f aca="false">AND('inputs &amp; summary'!ao29,E112="OPEX breakeven price")</f>
        <v>#NAME?</v>
      </c>
      <c r="E112" s="41" t="e">
        <f aca="false">'inputs &amp; summary'!ap29</f>
        <v>#NAME?</v>
      </c>
      <c r="F112" s="2"/>
    </row>
    <row r="113" customFormat="false" ht="12.75" hidden="false" customHeight="true" outlineLevel="0" collapsed="false">
      <c r="A113" s="2" t="e">
        <f aca="false">'inputs &amp; summary'!q29</f>
        <v>#NAME?</v>
      </c>
      <c r="B113" s="2" t="n">
        <v>0</v>
      </c>
      <c r="C113" s="41" t="e">
        <f aca="false">'inputs &amp; summary'!a29</f>
        <v>#NAME?</v>
      </c>
      <c r="D113" s="41" t="e">
        <f aca="false">AND('inputs &amp; summary'!ao29,E113="OPEX breakeven price")</f>
        <v>#NAME?</v>
      </c>
      <c r="E113" s="41" t="e">
        <f aca="false">'inputs &amp; summary'!ap29</f>
        <v>#NAME?</v>
      </c>
      <c r="F113" s="2"/>
    </row>
    <row r="114" customFormat="false" ht="12.75" hidden="false" customHeight="true" outlineLevel="0" collapsed="false">
      <c r="A114" s="2" t="e">
        <f aca="false">'inputs &amp; summary'!q29</f>
        <v>#NAME?</v>
      </c>
      <c r="B114" s="2" t="n">
        <v>0</v>
      </c>
      <c r="C114" s="41" t="e">
        <f aca="false">'inputs &amp; summary'!a29</f>
        <v>#NAME?</v>
      </c>
      <c r="D114" s="41" t="e">
        <f aca="false">AND('inputs &amp; summary'!ao29,E114="OPEX breakeven price")</f>
        <v>#NAME?</v>
      </c>
      <c r="E114" s="41" t="e">
        <f aca="false">'inputs &amp; summary'!ap29</f>
        <v>#NAME?</v>
      </c>
      <c r="F114" s="2"/>
    </row>
    <row r="115" customFormat="false" ht="12.75" hidden="false" customHeight="true" outlineLevel="0" collapsed="false">
      <c r="A115" s="2" t="e">
        <f aca="false">'inputs &amp; summary'!q29</f>
        <v>#NAME?</v>
      </c>
      <c r="B115" s="2" t="n">
        <v>0</v>
      </c>
      <c r="C115" s="41" t="e">
        <f aca="false">'inputs &amp; summary'!a29</f>
        <v>#NAME?</v>
      </c>
      <c r="D115" s="41" t="e">
        <f aca="false">AND('inputs &amp; summary'!ao29,E115="OPEX breakeven price")</f>
        <v>#NAME?</v>
      </c>
      <c r="E115" s="41" t="e">
        <f aca="false">'inputs &amp; summary'!ap29</f>
        <v>#NAME?</v>
      </c>
      <c r="F115" s="2"/>
    </row>
    <row r="116" customFormat="false" ht="12.75" hidden="false" customHeight="true" outlineLevel="0" collapsed="false">
      <c r="A116" s="2" t="e">
        <f aca="false">'inputs &amp; summary'!q29</f>
        <v>#NAME?</v>
      </c>
      <c r="B116" s="2" t="n">
        <v>0</v>
      </c>
      <c r="C116" s="41" t="e">
        <f aca="false">'inputs &amp; summary'!a29</f>
        <v>#NAME?</v>
      </c>
      <c r="D116" s="41" t="e">
        <f aca="false">AND('inputs &amp; summary'!ao29,E116="OPEX breakeven price")</f>
        <v>#NAME?</v>
      </c>
      <c r="E116" s="41" t="e">
        <f aca="false">'inputs &amp; summary'!ap29</f>
        <v>#NAME?</v>
      </c>
      <c r="F116" s="2"/>
    </row>
    <row r="117" customFormat="false" ht="12.75" hidden="false" customHeight="true" outlineLevel="0" collapsed="false">
      <c r="A117" s="2" t="e">
        <f aca="false">'inputs &amp; summary'!q29</f>
        <v>#NAME?</v>
      </c>
      <c r="B117" s="2" t="n">
        <v>0</v>
      </c>
      <c r="C117" s="41" t="e">
        <f aca="false">'inputs &amp; summary'!a29</f>
        <v>#NAME?</v>
      </c>
      <c r="D117" s="41" t="e">
        <f aca="false">AND('inputs &amp; summary'!ao29,E117="OPEX breakeven price")</f>
        <v>#NAME?</v>
      </c>
      <c r="E117" s="41" t="e">
        <f aca="false">'inputs &amp; summary'!ap29</f>
        <v>#NAME?</v>
      </c>
      <c r="F117" s="2"/>
    </row>
    <row r="118" customFormat="false" ht="12.75" hidden="false" customHeight="true" outlineLevel="0" collapsed="false">
      <c r="A118" s="2" t="e">
        <f aca="false">'inputs &amp; summary'!q29</f>
        <v>#NAME?</v>
      </c>
      <c r="B118" s="2" t="n">
        <v>0</v>
      </c>
      <c r="C118" s="41" t="e">
        <f aca="false">'inputs &amp; summary'!a29</f>
        <v>#NAME?</v>
      </c>
      <c r="D118" s="41" t="e">
        <f aca="false">AND('inputs &amp; summary'!ao29,E118="OPEX breakeven price")</f>
        <v>#NAME?</v>
      </c>
      <c r="E118" s="41" t="e">
        <f aca="false">'inputs &amp; summary'!ap29</f>
        <v>#NAME?</v>
      </c>
      <c r="F118" s="2"/>
    </row>
    <row r="119" customFormat="false" ht="12.75" hidden="false" customHeight="true" outlineLevel="0" collapsed="false">
      <c r="A119" s="2" t="e">
        <f aca="false">'inputs &amp; summary'!q29</f>
        <v>#NAME?</v>
      </c>
      <c r="B119" s="2" t="n">
        <v>0</v>
      </c>
      <c r="C119" s="41" t="e">
        <f aca="false">'inputs &amp; summary'!a29</f>
        <v>#NAME?</v>
      </c>
      <c r="D119" s="41" t="e">
        <f aca="false">AND('inputs &amp; summary'!ao29,E119="OPEX breakeven price")</f>
        <v>#NAME?</v>
      </c>
      <c r="E119" s="41" t="e">
        <f aca="false">'inputs &amp; summary'!ap29</f>
        <v>#NAME?</v>
      </c>
      <c r="F119" s="2"/>
    </row>
    <row r="120" customFormat="false" ht="12.75" hidden="false" customHeight="true" outlineLevel="0" collapsed="false">
      <c r="A120" s="2" t="e">
        <f aca="false">'inputs &amp; summary'!q29</f>
        <v>#NAME?</v>
      </c>
      <c r="B120" s="2" t="n">
        <v>0</v>
      </c>
      <c r="C120" s="41" t="e">
        <f aca="false">'inputs &amp; summary'!a29</f>
        <v>#NAME?</v>
      </c>
      <c r="D120" s="41" t="e">
        <f aca="false">AND('inputs &amp; summary'!ao29,E120="OPEX breakeven price")</f>
        <v>#NAME?</v>
      </c>
      <c r="E120" s="41" t="e">
        <f aca="false">'inputs &amp; summary'!ap29</f>
        <v>#NAME?</v>
      </c>
      <c r="F120" s="2"/>
    </row>
    <row r="121" customFormat="false" ht="12.75" hidden="false" customHeight="true" outlineLevel="0" collapsed="false">
      <c r="A121" s="2" t="e">
        <f aca="false">'inputs &amp; summary'!q29</f>
        <v>#NAME?</v>
      </c>
      <c r="B121" s="2" t="n">
        <v>0</v>
      </c>
      <c r="C121" s="41" t="e">
        <f aca="false">'inputs &amp; summary'!a29</f>
        <v>#NAME?</v>
      </c>
      <c r="D121" s="41" t="e">
        <f aca="false">AND('inputs &amp; summary'!ao29,E121="OPEX breakeven price")</f>
        <v>#NAME?</v>
      </c>
      <c r="E121" s="41" t="e">
        <f aca="false">'inputs &amp; summary'!ap29</f>
        <v>#NAME?</v>
      </c>
      <c r="F121" s="2"/>
    </row>
    <row r="122" customFormat="false" ht="12.75" hidden="false" customHeight="true" outlineLevel="0" collapsed="false">
      <c r="A122" s="2" t="e">
        <f aca="false">'inputs &amp; summary'!q29</f>
        <v>#NAME?</v>
      </c>
      <c r="B122" s="2" t="n">
        <v>0</v>
      </c>
      <c r="C122" s="41" t="e">
        <f aca="false">'inputs &amp; summary'!a29</f>
        <v>#NAME?</v>
      </c>
      <c r="D122" s="41" t="e">
        <f aca="false">AND('inputs &amp; summary'!ao29,E122="OPEX breakeven price")</f>
        <v>#NAME?</v>
      </c>
      <c r="E122" s="41" t="e">
        <f aca="false">'inputs &amp; summary'!ap29</f>
        <v>#NAME?</v>
      </c>
      <c r="F122" s="2"/>
    </row>
    <row r="123" customFormat="false" ht="12.75" hidden="false" customHeight="true" outlineLevel="0" collapsed="false">
      <c r="A123" s="2" t="e">
        <f aca="false">'inputs &amp; summary'!q29</f>
        <v>#NAME?</v>
      </c>
      <c r="B123" s="2" t="n">
        <v>0</v>
      </c>
      <c r="C123" s="41" t="e">
        <f aca="false">'inputs &amp; summary'!a29</f>
        <v>#NAME?</v>
      </c>
      <c r="D123" s="41" t="e">
        <f aca="false">AND('inputs &amp; summary'!ao29,E123="OPEX breakeven price")</f>
        <v>#NAME?</v>
      </c>
      <c r="E123" s="41" t="e">
        <f aca="false">'inputs &amp; summary'!ap29</f>
        <v>#NAME?</v>
      </c>
      <c r="F123" s="2"/>
    </row>
    <row r="124" customFormat="false" ht="12.75" hidden="false" customHeight="true" outlineLevel="0" collapsed="false">
      <c r="A124" s="2" t="e">
        <f aca="false">'inputs &amp; summary'!q29</f>
        <v>#NAME?</v>
      </c>
      <c r="B124" s="2" t="n">
        <v>0</v>
      </c>
      <c r="C124" s="41" t="e">
        <f aca="false">'inputs &amp; summary'!a29</f>
        <v>#NAME?</v>
      </c>
      <c r="D124" s="41" t="e">
        <f aca="false">AND('inputs &amp; summary'!ao29,E124="OPEX breakeven price")</f>
        <v>#NAME?</v>
      </c>
      <c r="E124" s="41" t="e">
        <f aca="false">'inputs &amp; summary'!ap29</f>
        <v>#NAME?</v>
      </c>
      <c r="F124" s="2"/>
    </row>
    <row r="125" customFormat="false" ht="12.75" hidden="false" customHeight="true" outlineLevel="0" collapsed="false">
      <c r="A125" s="2" t="e">
        <f aca="false">'inputs &amp; summary'!q29</f>
        <v>#NAME?</v>
      </c>
      <c r="B125" s="2" t="n">
        <v>0</v>
      </c>
      <c r="C125" s="41" t="e">
        <f aca="false">'inputs &amp; summary'!a29</f>
        <v>#NAME?</v>
      </c>
      <c r="D125" s="41" t="e">
        <f aca="false">AND('inputs &amp; summary'!ao29,E125="OPEX breakeven price")</f>
        <v>#NAME?</v>
      </c>
      <c r="E125" s="41" t="e">
        <f aca="false">'inputs &amp; summary'!ap29</f>
        <v>#NAME?</v>
      </c>
      <c r="F125" s="2"/>
    </row>
    <row r="126" customFormat="false" ht="12.75" hidden="false" customHeight="true" outlineLevel="0" collapsed="false">
      <c r="A126" s="2" t="e">
        <f aca="false">'inputs &amp; summary'!q29</f>
        <v>#NAME?</v>
      </c>
      <c r="B126" s="2" t="n">
        <v>0</v>
      </c>
      <c r="C126" s="41" t="e">
        <f aca="false">'inputs &amp; summary'!a29</f>
        <v>#NAME?</v>
      </c>
      <c r="D126" s="41" t="e">
        <f aca="false">AND('inputs &amp; summary'!ao29,E126="OPEX breakeven price")</f>
        <v>#NAME?</v>
      </c>
      <c r="E126" s="41" t="e">
        <f aca="false">'inputs &amp; summary'!ap29</f>
        <v>#NAME?</v>
      </c>
      <c r="F126" s="2"/>
    </row>
    <row r="127" customFormat="false" ht="12.75" hidden="false" customHeight="true" outlineLevel="0" collapsed="false">
      <c r="A127" s="2" t="e">
        <f aca="false">'inputs &amp; summary'!q29</f>
        <v>#NAME?</v>
      </c>
      <c r="B127" s="2" t="n">
        <v>0</v>
      </c>
      <c r="C127" s="41" t="e">
        <f aca="false">'inputs &amp; summary'!a29</f>
        <v>#NAME?</v>
      </c>
      <c r="D127" s="41" t="e">
        <f aca="false">AND('inputs &amp; summary'!ao29,E127="OPEX breakeven price")</f>
        <v>#NAME?</v>
      </c>
      <c r="E127" s="41" t="e">
        <f aca="false">'inputs &amp; summary'!ap29</f>
        <v>#NAME?</v>
      </c>
      <c r="F127" s="2"/>
    </row>
    <row r="128" customFormat="false" ht="12.75" hidden="false" customHeight="true" outlineLevel="0" collapsed="false">
      <c r="A128" s="2" t="e">
        <f aca="false">'inputs &amp; summary'!q29</f>
        <v>#NAME?</v>
      </c>
      <c r="B128" s="2" t="n">
        <v>0</v>
      </c>
      <c r="C128" s="41" t="e">
        <f aca="false">'inputs &amp; summary'!a29</f>
        <v>#NAME?</v>
      </c>
      <c r="D128" s="41" t="e">
        <f aca="false">AND('inputs &amp; summary'!ao29,E128="OPEX breakeven price")</f>
        <v>#NAME?</v>
      </c>
      <c r="E128" s="41" t="e">
        <f aca="false">'inputs &amp; summary'!ap29</f>
        <v>#NAME?</v>
      </c>
      <c r="F128" s="2"/>
    </row>
    <row r="129" customFormat="false" ht="12.75" hidden="false" customHeight="true" outlineLevel="0" collapsed="false">
      <c r="A129" s="2" t="e">
        <f aca="false">'inputs &amp; summary'!q29</f>
        <v>#NAME?</v>
      </c>
      <c r="B129" s="2" t="n">
        <v>0</v>
      </c>
      <c r="C129" s="41" t="e">
        <f aca="false">'inputs &amp; summary'!a29</f>
        <v>#NAME?</v>
      </c>
      <c r="D129" s="41" t="e">
        <f aca="false">AND('inputs &amp; summary'!ao29,E129="OPEX breakeven price")</f>
        <v>#NAME?</v>
      </c>
      <c r="E129" s="41" t="e">
        <f aca="false">'inputs &amp; summary'!ap29</f>
        <v>#NAME?</v>
      </c>
      <c r="F129" s="2"/>
    </row>
    <row r="130" customFormat="false" ht="12.75" hidden="false" customHeight="true" outlineLevel="0" collapsed="false">
      <c r="A130" s="2" t="e">
        <f aca="false">'inputs &amp; summary'!q29</f>
        <v>#NAME?</v>
      </c>
      <c r="B130" s="2" t="n">
        <v>0</v>
      </c>
      <c r="C130" s="41" t="e">
        <f aca="false">'inputs &amp; summary'!a29</f>
        <v>#NAME?</v>
      </c>
      <c r="D130" s="41" t="e">
        <f aca="false">AND('inputs &amp; summary'!ao29,E130="OPEX breakeven price")</f>
        <v>#NAME?</v>
      </c>
      <c r="E130" s="41" t="e">
        <f aca="false">'inputs &amp; summary'!ap29</f>
        <v>#NAME?</v>
      </c>
      <c r="F130" s="2"/>
    </row>
    <row r="131" customFormat="false" ht="12.75" hidden="false" customHeight="true" outlineLevel="0" collapsed="false">
      <c r="A131" s="2" t="e">
        <f aca="false">'inputs &amp; summary'!q29</f>
        <v>#NAME?</v>
      </c>
      <c r="B131" s="2" t="n">
        <v>0</v>
      </c>
      <c r="C131" s="41" t="e">
        <f aca="false">'inputs &amp; summary'!a29</f>
        <v>#NAME?</v>
      </c>
      <c r="D131" s="41" t="e">
        <f aca="false">AND('inputs &amp; summary'!ao29,E131="OPEX breakeven price")</f>
        <v>#NAME?</v>
      </c>
      <c r="E131" s="41" t="e">
        <f aca="false">'inputs &amp; summary'!ap29</f>
        <v>#NAME?</v>
      </c>
      <c r="F131" s="2"/>
    </row>
    <row r="132" customFormat="false" ht="12.75" hidden="false" customHeight="true" outlineLevel="0" collapsed="false">
      <c r="A132" s="2" t="e">
        <f aca="false">'inputs &amp; summary'!q29</f>
        <v>#NAME?</v>
      </c>
      <c r="B132" s="2" t="n">
        <v>0</v>
      </c>
      <c r="C132" s="41" t="e">
        <f aca="false">'inputs &amp; summary'!a29</f>
        <v>#NAME?</v>
      </c>
      <c r="D132" s="41" t="e">
        <f aca="false">AND('inputs &amp; summary'!ao29,E132="OPEX breakeven price")</f>
        <v>#NAME?</v>
      </c>
      <c r="E132" s="41" t="e">
        <f aca="false">'inputs &amp; summary'!ap29</f>
        <v>#NAME?</v>
      </c>
      <c r="F132" s="2"/>
    </row>
    <row r="133" customFormat="false" ht="12.75" hidden="false" customHeight="true" outlineLevel="0" collapsed="false">
      <c r="A133" s="2" t="e">
        <f aca="false">'inputs &amp; summary'!q29</f>
        <v>#NAME?</v>
      </c>
      <c r="B133" s="2" t="n">
        <v>0</v>
      </c>
      <c r="C133" s="41" t="e">
        <f aca="false">'inputs &amp; summary'!a29</f>
        <v>#NAME?</v>
      </c>
      <c r="D133" s="41" t="e">
        <f aca="false">AND('inputs &amp; summary'!ao29,E133="OPEX breakeven price")</f>
        <v>#NAME?</v>
      </c>
      <c r="E133" s="41" t="e">
        <f aca="false">'inputs &amp; summary'!ap29</f>
        <v>#NAME?</v>
      </c>
      <c r="F133" s="2"/>
    </row>
    <row r="134" customFormat="false" ht="12.75" hidden="false" customHeight="true" outlineLevel="0" collapsed="false">
      <c r="A134" s="2" t="e">
        <f aca="false">'inputs &amp; summary'!q29</f>
        <v>#NAME?</v>
      </c>
      <c r="B134" s="2" t="n">
        <v>0</v>
      </c>
      <c r="C134" s="41" t="e">
        <f aca="false">'inputs &amp; summary'!a29</f>
        <v>#NAME?</v>
      </c>
      <c r="D134" s="41" t="e">
        <f aca="false">AND('inputs &amp; summary'!ao29,E134="OPEX breakeven price")</f>
        <v>#NAME?</v>
      </c>
      <c r="E134" s="41" t="e">
        <f aca="false">'inputs &amp; summary'!ap29</f>
        <v>#NAME?</v>
      </c>
      <c r="F134" s="2"/>
    </row>
    <row r="135" customFormat="false" ht="12.75" hidden="false" customHeight="true" outlineLevel="0" collapsed="false">
      <c r="A135" s="2" t="e">
        <f aca="false">'inputs &amp; summary'!q29</f>
        <v>#NAME?</v>
      </c>
      <c r="B135" s="2" t="n">
        <v>0</v>
      </c>
      <c r="C135" s="41" t="e">
        <f aca="false">'inputs &amp; summary'!a29</f>
        <v>#NAME?</v>
      </c>
      <c r="D135" s="41" t="e">
        <f aca="false">AND('inputs &amp; summary'!ao29,E135="OPEX breakeven price")</f>
        <v>#NAME?</v>
      </c>
      <c r="E135" s="41" t="e">
        <f aca="false">'inputs &amp; summary'!ap29</f>
        <v>#NAME?</v>
      </c>
      <c r="F135" s="2"/>
    </row>
    <row r="136" customFormat="false" ht="12.75" hidden="false" customHeight="true" outlineLevel="0" collapsed="false">
      <c r="A136" s="2" t="e">
        <f aca="false">'inputs &amp; summary'!q29</f>
        <v>#NAME?</v>
      </c>
      <c r="B136" s="2" t="n">
        <v>0</v>
      </c>
      <c r="C136" s="41" t="e">
        <f aca="false">'inputs &amp; summary'!a29</f>
        <v>#NAME?</v>
      </c>
      <c r="D136" s="41" t="e">
        <f aca="false">AND('inputs &amp; summary'!ao29,E136="OPEX breakeven price")</f>
        <v>#NAME?</v>
      </c>
      <c r="E136" s="41" t="e">
        <f aca="false">'inputs &amp; summary'!ap29</f>
        <v>#NAME?</v>
      </c>
      <c r="F136" s="2"/>
    </row>
    <row r="137" customFormat="false" ht="12.75" hidden="false" customHeight="true" outlineLevel="0" collapsed="false">
      <c r="A137" s="2" t="e">
        <f aca="false">'inputs &amp; summary'!q29</f>
        <v>#NAME?</v>
      </c>
      <c r="B137" s="2" t="n">
        <v>0</v>
      </c>
      <c r="C137" s="41" t="e">
        <f aca="false">'inputs &amp; summary'!a29</f>
        <v>#NAME?</v>
      </c>
      <c r="D137" s="41" t="e">
        <f aca="false">AND('inputs &amp; summary'!ao29,E137="OPEX breakeven price")</f>
        <v>#NAME?</v>
      </c>
      <c r="E137" s="41" t="e">
        <f aca="false">'inputs &amp; summary'!ap29</f>
        <v>#NAME?</v>
      </c>
      <c r="F137" s="2"/>
    </row>
    <row r="138" customFormat="false" ht="12.75" hidden="false" customHeight="true" outlineLevel="0" collapsed="false">
      <c r="A138" s="2" t="e">
        <f aca="false">'inputs &amp; summary'!q29</f>
        <v>#NAME?</v>
      </c>
      <c r="B138" s="2" t="n">
        <v>0</v>
      </c>
      <c r="C138" s="41" t="e">
        <f aca="false">'inputs &amp; summary'!a29</f>
        <v>#NAME?</v>
      </c>
      <c r="D138" s="41" t="e">
        <f aca="false">AND('inputs &amp; summary'!ao29,E138="OPEX breakeven price")</f>
        <v>#NAME?</v>
      </c>
      <c r="E138" s="41" t="e">
        <f aca="false">'inputs &amp; summary'!ap29</f>
        <v>#NAME?</v>
      </c>
      <c r="F138" s="2"/>
    </row>
    <row r="139" customFormat="false" ht="12.75" hidden="false" customHeight="true" outlineLevel="0" collapsed="false">
      <c r="A139" s="2" t="e">
        <f aca="false">'inputs &amp; summary'!q29</f>
        <v>#NAME?</v>
      </c>
      <c r="B139" s="2" t="n">
        <v>0</v>
      </c>
      <c r="C139" s="41" t="e">
        <f aca="false">'inputs &amp; summary'!a29</f>
        <v>#NAME?</v>
      </c>
      <c r="D139" s="41" t="e">
        <f aca="false">AND('inputs &amp; summary'!ao29,E139="OPEX breakeven price")</f>
        <v>#NAME?</v>
      </c>
      <c r="E139" s="41" t="e">
        <f aca="false">'inputs &amp; summary'!ap29</f>
        <v>#NAME?</v>
      </c>
      <c r="F139" s="2"/>
    </row>
    <row r="140" customFormat="false" ht="12.75" hidden="false" customHeight="true" outlineLevel="0" collapsed="false">
      <c r="A140" s="2" t="e">
        <f aca="false">'inputs &amp; summary'!q29</f>
        <v>#NAME?</v>
      </c>
      <c r="B140" s="2" t="n">
        <v>0</v>
      </c>
      <c r="C140" s="41" t="e">
        <f aca="false">'inputs &amp; summary'!a29</f>
        <v>#NAME?</v>
      </c>
      <c r="D140" s="41" t="e">
        <f aca="false">AND('inputs &amp; summary'!ao29,E140="OPEX breakeven price")</f>
        <v>#NAME?</v>
      </c>
      <c r="E140" s="41" t="e">
        <f aca="false">'inputs &amp; summary'!ap29</f>
        <v>#NAME?</v>
      </c>
      <c r="F140" s="2"/>
    </row>
    <row r="141" customFormat="false" ht="12.75" hidden="false" customHeight="true" outlineLevel="0" collapsed="false">
      <c r="A141" s="2" t="e">
        <f aca="false">'inputs &amp; summary'!q29</f>
        <v>#NAME?</v>
      </c>
      <c r="B141" s="2" t="n">
        <v>0</v>
      </c>
      <c r="C141" s="41" t="e">
        <f aca="false">'inputs &amp; summary'!a29</f>
        <v>#NAME?</v>
      </c>
      <c r="D141" s="41" t="e">
        <f aca="false">AND('inputs &amp; summary'!ao29,E141="OPEX breakeven price")</f>
        <v>#NAME?</v>
      </c>
      <c r="E141" s="41" t="e">
        <f aca="false">'inputs &amp; summary'!ap29</f>
        <v>#NAME?</v>
      </c>
      <c r="F141" s="2"/>
    </row>
    <row r="142" customFormat="false" ht="12.75" hidden="false" customHeight="true" outlineLevel="0" collapsed="false">
      <c r="A142" s="2" t="e">
        <f aca="false">'inputs &amp; summary'!q29</f>
        <v>#NAME?</v>
      </c>
      <c r="B142" s="2" t="n">
        <v>0</v>
      </c>
      <c r="C142" s="41" t="e">
        <f aca="false">'inputs &amp; summary'!a29</f>
        <v>#NAME?</v>
      </c>
      <c r="D142" s="41" t="e">
        <f aca="false">AND('inputs &amp; summary'!ao29,E142="OPEX breakeven price")</f>
        <v>#NAME?</v>
      </c>
      <c r="E142" s="41" t="e">
        <f aca="false">'inputs &amp; summary'!ap29</f>
        <v>#NAME?</v>
      </c>
      <c r="F142" s="2"/>
    </row>
    <row r="143" customFormat="false" ht="12.75" hidden="false" customHeight="true" outlineLevel="0" collapsed="false">
      <c r="A143" s="2" t="e">
        <f aca="false">'inputs &amp; summary'!q29</f>
        <v>#NAME?</v>
      </c>
      <c r="B143" s="2" t="n">
        <v>0</v>
      </c>
      <c r="C143" s="41" t="e">
        <f aca="false">'inputs &amp; summary'!a29</f>
        <v>#NAME?</v>
      </c>
      <c r="D143" s="41" t="e">
        <f aca="false">AND('inputs &amp; summary'!ao29,E143="OPEX breakeven price")</f>
        <v>#NAME?</v>
      </c>
      <c r="E143" s="41" t="e">
        <f aca="false">'inputs &amp; summary'!ap29</f>
        <v>#NAME?</v>
      </c>
      <c r="F143" s="2"/>
    </row>
    <row r="144" customFormat="false" ht="12.75" hidden="false" customHeight="true" outlineLevel="0" collapsed="false">
      <c r="A144" s="2" t="e">
        <f aca="false">'inputs &amp; summary'!q29</f>
        <v>#NAME?</v>
      </c>
      <c r="B144" s="2" t="n">
        <v>0</v>
      </c>
      <c r="C144" s="41" t="e">
        <f aca="false">'inputs &amp; summary'!a29</f>
        <v>#NAME?</v>
      </c>
      <c r="D144" s="41" t="e">
        <f aca="false">AND('inputs &amp; summary'!ao29,E144="OPEX breakeven price")</f>
        <v>#NAME?</v>
      </c>
      <c r="E144" s="41" t="e">
        <f aca="false">'inputs &amp; summary'!ap29</f>
        <v>#NAME?</v>
      </c>
      <c r="F144" s="2"/>
    </row>
    <row r="145" customFormat="false" ht="12.75" hidden="false" customHeight="true" outlineLevel="0" collapsed="false">
      <c r="A145" s="2" t="e">
        <f aca="false">'inputs &amp; summary'!q29</f>
        <v>#NAME?</v>
      </c>
      <c r="B145" s="2" t="n">
        <v>0</v>
      </c>
      <c r="C145" s="41" t="e">
        <f aca="false">'inputs &amp; summary'!a29</f>
        <v>#NAME?</v>
      </c>
      <c r="D145" s="41" t="e">
        <f aca="false">AND('inputs &amp; summary'!ao29,E145="OPEX breakeven price")</f>
        <v>#NAME?</v>
      </c>
      <c r="E145" s="41" t="e">
        <f aca="false">'inputs &amp; summary'!ap29</f>
        <v>#NAME?</v>
      </c>
      <c r="F145" s="2"/>
    </row>
    <row r="146" customFormat="false" ht="12.75" hidden="false" customHeight="true" outlineLevel="0" collapsed="false">
      <c r="A146" s="2" t="e">
        <f aca="false">'inputs &amp; summary'!q29</f>
        <v>#NAME?</v>
      </c>
      <c r="B146" s="2" t="n">
        <v>0</v>
      </c>
      <c r="C146" s="41" t="e">
        <f aca="false">'inputs &amp; summary'!a29</f>
        <v>#NAME?</v>
      </c>
      <c r="D146" s="41" t="e">
        <f aca="false">AND('inputs &amp; summary'!ao29,E146="OPEX breakeven price")</f>
        <v>#NAME?</v>
      </c>
      <c r="E146" s="41" t="e">
        <f aca="false">'inputs &amp; summary'!ap29</f>
        <v>#NAME?</v>
      </c>
      <c r="F146" s="2"/>
    </row>
    <row r="147" customFormat="false" ht="12.75" hidden="false" customHeight="true" outlineLevel="0" collapsed="false">
      <c r="A147" s="2" t="e">
        <f aca="false">'inputs &amp; summary'!q29</f>
        <v>#NAME?</v>
      </c>
      <c r="B147" s="2" t="n">
        <v>0</v>
      </c>
      <c r="C147" s="41" t="e">
        <f aca="false">'inputs &amp; summary'!a29</f>
        <v>#NAME?</v>
      </c>
      <c r="D147" s="41" t="e">
        <f aca="false">AND('inputs &amp; summary'!ao29,E147="OPEX breakeven price")</f>
        <v>#NAME?</v>
      </c>
      <c r="E147" s="41" t="e">
        <f aca="false">'inputs &amp; summary'!ap29</f>
        <v>#NAME?</v>
      </c>
      <c r="F147" s="2"/>
    </row>
    <row r="148" customFormat="false" ht="12.75" hidden="false" customHeight="true" outlineLevel="0" collapsed="false">
      <c r="A148" s="2" t="e">
        <f aca="false">'inputs &amp; summary'!q29</f>
        <v>#NAME?</v>
      </c>
      <c r="B148" s="2" t="n">
        <v>0</v>
      </c>
      <c r="C148" s="41" t="e">
        <f aca="false">'inputs &amp; summary'!a29</f>
        <v>#NAME?</v>
      </c>
      <c r="D148" s="41" t="e">
        <f aca="false">AND('inputs &amp; summary'!ao29,E148="OPEX breakeven price")</f>
        <v>#NAME?</v>
      </c>
      <c r="E148" s="41" t="e">
        <f aca="false">'inputs &amp; summary'!ap29</f>
        <v>#NAME?</v>
      </c>
      <c r="F148" s="2"/>
    </row>
    <row r="149" customFormat="false" ht="12.75" hidden="false" customHeight="true" outlineLevel="0" collapsed="false">
      <c r="A149" s="2" t="e">
        <f aca="false">'inputs &amp; summary'!q29</f>
        <v>#NAME?</v>
      </c>
      <c r="B149" s="2" t="n">
        <v>0</v>
      </c>
      <c r="C149" s="41" t="e">
        <f aca="false">'inputs &amp; summary'!a29</f>
        <v>#NAME?</v>
      </c>
      <c r="D149" s="41" t="e">
        <f aca="false">AND('inputs &amp; summary'!ao29,E149="OPEX breakeven price")</f>
        <v>#NAME?</v>
      </c>
      <c r="E149" s="41" t="e">
        <f aca="false">'inputs &amp; summary'!ap29</f>
        <v>#NAME?</v>
      </c>
      <c r="F149" s="2"/>
    </row>
    <row r="150" customFormat="false" ht="12.75" hidden="false" customHeight="true" outlineLevel="0" collapsed="false">
      <c r="A150" s="2" t="e">
        <f aca="false">'inputs &amp; summary'!q29</f>
        <v>#NAME?</v>
      </c>
      <c r="B150" s="2" t="n">
        <v>0</v>
      </c>
      <c r="C150" s="41" t="e">
        <f aca="false">'inputs &amp; summary'!a29</f>
        <v>#NAME?</v>
      </c>
      <c r="D150" s="41" t="e">
        <f aca="false">AND('inputs &amp; summary'!ao29,E150="OPEX breakeven price")</f>
        <v>#NAME?</v>
      </c>
      <c r="E150" s="41" t="e">
        <f aca="false">'inputs &amp; summary'!ap29</f>
        <v>#NAME?</v>
      </c>
      <c r="F150" s="2"/>
    </row>
    <row r="151" customFormat="false" ht="12.75" hidden="false" customHeight="true" outlineLevel="0" collapsed="false">
      <c r="A151" s="2" t="e">
        <f aca="false">'inputs &amp; summary'!q29</f>
        <v>#NAME?</v>
      </c>
      <c r="B151" s="2" t="n">
        <v>0</v>
      </c>
      <c r="C151" s="41" t="e">
        <f aca="false">'inputs &amp; summary'!a29</f>
        <v>#NAME?</v>
      </c>
      <c r="D151" s="41" t="e">
        <f aca="false">AND('inputs &amp; summary'!ao29,E151="OPEX breakeven price")</f>
        <v>#NAME?</v>
      </c>
      <c r="E151" s="41" t="e">
        <f aca="false">'inputs &amp; summary'!ap29</f>
        <v>#NAME?</v>
      </c>
      <c r="F151" s="2"/>
    </row>
    <row r="152" customFormat="false" ht="12.75" hidden="false" customHeight="true" outlineLevel="0" collapsed="false">
      <c r="A152" s="2" t="e">
        <f aca="false">'inputs &amp; summary'!q29</f>
        <v>#NAME?</v>
      </c>
      <c r="B152" s="2" t="n">
        <v>0</v>
      </c>
      <c r="C152" s="41" t="e">
        <f aca="false">'inputs &amp; summary'!a29</f>
        <v>#NAME?</v>
      </c>
      <c r="D152" s="41" t="e">
        <f aca="false">AND('inputs &amp; summary'!ao29,E152="OPEX breakeven price")</f>
        <v>#NAME?</v>
      </c>
      <c r="E152" s="41" t="e">
        <f aca="false">'inputs &amp; summary'!ap29</f>
        <v>#NAME?</v>
      </c>
      <c r="F152" s="2"/>
    </row>
    <row r="153" customFormat="false" ht="12.75" hidden="false" customHeight="true" outlineLevel="0" collapsed="false">
      <c r="A153" s="2" t="e">
        <f aca="false">'inputs &amp; summary'!q29</f>
        <v>#NAME?</v>
      </c>
      <c r="B153" s="2" t="n">
        <v>0</v>
      </c>
      <c r="C153" s="41" t="e">
        <f aca="false">'inputs &amp; summary'!a29</f>
        <v>#NAME?</v>
      </c>
      <c r="D153" s="41" t="e">
        <f aca="false">AND('inputs &amp; summary'!ao29,E153="OPEX breakeven price")</f>
        <v>#NAME?</v>
      </c>
      <c r="E153" s="41" t="e">
        <f aca="false">'inputs &amp; summary'!ap29</f>
        <v>#NAME?</v>
      </c>
      <c r="F153" s="2"/>
    </row>
    <row r="154" customFormat="false" ht="12.75" hidden="false" customHeight="true" outlineLevel="0" collapsed="false">
      <c r="A154" s="2" t="e">
        <f aca="false">'inputs &amp; summary'!q29</f>
        <v>#NAME?</v>
      </c>
      <c r="B154" s="2" t="n">
        <v>0</v>
      </c>
      <c r="C154" s="41" t="e">
        <f aca="false">'inputs &amp; summary'!a29</f>
        <v>#NAME?</v>
      </c>
      <c r="D154" s="41" t="e">
        <f aca="false">AND('inputs &amp; summary'!ao29,E154="OPEX breakeven price")</f>
        <v>#NAME?</v>
      </c>
      <c r="E154" s="41" t="e">
        <f aca="false">'inputs &amp; summary'!ap29</f>
        <v>#NAME?</v>
      </c>
      <c r="F154" s="2"/>
    </row>
    <row r="155" customFormat="false" ht="12.75" hidden="false" customHeight="true" outlineLevel="0" collapsed="false">
      <c r="A155" s="2" t="e">
        <f aca="false">'inputs &amp; summary'!q29</f>
        <v>#NAME?</v>
      </c>
      <c r="B155" s="2" t="n">
        <v>0</v>
      </c>
      <c r="C155" s="41" t="e">
        <f aca="false">'inputs &amp; summary'!a29</f>
        <v>#NAME?</v>
      </c>
      <c r="D155" s="41" t="e">
        <f aca="false">AND('inputs &amp; summary'!ao29,E155="OPEX breakeven price")</f>
        <v>#NAME?</v>
      </c>
      <c r="E155" s="41" t="e">
        <f aca="false">'inputs &amp; summary'!ap29</f>
        <v>#NAME?</v>
      </c>
      <c r="F155" s="2"/>
    </row>
    <row r="156" customFormat="false" ht="12.75" hidden="false" customHeight="true" outlineLevel="0" collapsed="false">
      <c r="A156" s="2" t="e">
        <f aca="false">'inputs &amp; summary'!q29</f>
        <v>#NAME?</v>
      </c>
      <c r="B156" s="2" t="n">
        <v>0</v>
      </c>
      <c r="C156" s="41" t="e">
        <f aca="false">'inputs &amp; summary'!a29</f>
        <v>#NAME?</v>
      </c>
      <c r="D156" s="41" t="e">
        <f aca="false">AND('inputs &amp; summary'!ao29,E156="OPEX breakeven price")</f>
        <v>#NAME?</v>
      </c>
      <c r="E156" s="41" t="e">
        <f aca="false">'inputs &amp; summary'!ap29</f>
        <v>#NAME?</v>
      </c>
      <c r="F156" s="2"/>
    </row>
    <row r="157" customFormat="false" ht="12.75" hidden="false" customHeight="true" outlineLevel="0" collapsed="false">
      <c r="A157" s="2" t="e">
        <f aca="false">'inputs &amp; summary'!q29</f>
        <v>#NAME?</v>
      </c>
      <c r="B157" s="2" t="n">
        <v>0</v>
      </c>
      <c r="C157" s="41" t="e">
        <f aca="false">'inputs &amp; summary'!a29</f>
        <v>#NAME?</v>
      </c>
      <c r="D157" s="41" t="e">
        <f aca="false">AND('inputs &amp; summary'!ao29,E157="OPEX breakeven price")</f>
        <v>#NAME?</v>
      </c>
      <c r="E157" s="41" t="e">
        <f aca="false">'inputs &amp; summary'!ap29</f>
        <v>#NAME?</v>
      </c>
      <c r="F157" s="2"/>
    </row>
    <row r="158" customFormat="false" ht="12.75" hidden="false" customHeight="true" outlineLevel="0" collapsed="false">
      <c r="A158" s="2" t="e">
        <f aca="false">'inputs &amp; summary'!q29</f>
        <v>#NAME?</v>
      </c>
      <c r="B158" s="2" t="n">
        <v>0</v>
      </c>
      <c r="C158" s="41" t="e">
        <f aca="false">'inputs &amp; summary'!a29</f>
        <v>#NAME?</v>
      </c>
      <c r="D158" s="41" t="e">
        <f aca="false">AND('inputs &amp; summary'!ao29,E158="OPEX breakeven price")</f>
        <v>#NAME?</v>
      </c>
      <c r="E158" s="41" t="e">
        <f aca="false">'inputs &amp; summary'!ap29</f>
        <v>#NAME?</v>
      </c>
      <c r="F158" s="2"/>
    </row>
    <row r="159" customFormat="false" ht="12.75" hidden="false" customHeight="true" outlineLevel="0" collapsed="false">
      <c r="A159" s="2" t="e">
        <f aca="false">'inputs &amp; summary'!q29</f>
        <v>#NAME?</v>
      </c>
      <c r="B159" s="2" t="n">
        <v>0</v>
      </c>
      <c r="C159" s="41" t="e">
        <f aca="false">'inputs &amp; summary'!a29</f>
        <v>#NAME?</v>
      </c>
      <c r="D159" s="41" t="e">
        <f aca="false">AND('inputs &amp; summary'!ao29,E159="OPEX breakeven price")</f>
        <v>#NAME?</v>
      </c>
      <c r="E159" s="41" t="e">
        <f aca="false">'inputs &amp; summary'!ap29</f>
        <v>#NAME?</v>
      </c>
      <c r="F159" s="2"/>
    </row>
    <row r="160" customFormat="false" ht="12.75" hidden="false" customHeight="true" outlineLevel="0" collapsed="false">
      <c r="A160" s="2" t="e">
        <f aca="false">'inputs &amp; summary'!q29</f>
        <v>#NAME?</v>
      </c>
      <c r="B160" s="2" t="n">
        <v>0</v>
      </c>
      <c r="C160" s="41" t="e">
        <f aca="false">'inputs &amp; summary'!a29</f>
        <v>#NAME?</v>
      </c>
      <c r="D160" s="41" t="e">
        <f aca="false">AND('inputs &amp; summary'!ao29,E160="OPEX breakeven price")</f>
        <v>#NAME?</v>
      </c>
      <c r="E160" s="41" t="e">
        <f aca="false">'inputs &amp; summary'!ap29</f>
        <v>#NAME?</v>
      </c>
      <c r="F160" s="2"/>
    </row>
    <row r="161" customFormat="false" ht="12.75" hidden="false" customHeight="true" outlineLevel="0" collapsed="false">
      <c r="A161" s="2" t="e">
        <f aca="false">'inputs &amp; summary'!q29</f>
        <v>#NAME?</v>
      </c>
      <c r="B161" s="2" t="n">
        <v>0</v>
      </c>
      <c r="C161" s="41" t="e">
        <f aca="false">'inputs &amp; summary'!a29</f>
        <v>#NAME?</v>
      </c>
      <c r="D161" s="41" t="e">
        <f aca="false">AND('inputs &amp; summary'!ao29,E161="OPEX breakeven price")</f>
        <v>#NAME?</v>
      </c>
      <c r="E161" s="41" t="e">
        <f aca="false">'inputs &amp; summary'!ap29</f>
        <v>#NAME?</v>
      </c>
      <c r="F161" s="2"/>
    </row>
    <row r="162" customFormat="false" ht="12.75" hidden="false" customHeight="true" outlineLevel="0" collapsed="false">
      <c r="A162" s="2" t="e">
        <f aca="false">'inputs &amp; summary'!q29</f>
        <v>#NAME?</v>
      </c>
      <c r="B162" s="2" t="n">
        <v>0</v>
      </c>
      <c r="C162" s="41" t="e">
        <f aca="false">'inputs &amp; summary'!a29</f>
        <v>#NAME?</v>
      </c>
      <c r="D162" s="41" t="e">
        <f aca="false">AND('inputs &amp; summary'!ao29,E162="OPEX breakeven price")</f>
        <v>#NAME?</v>
      </c>
      <c r="E162" s="41" t="e">
        <f aca="false">'inputs &amp; summary'!ap29</f>
        <v>#NAME?</v>
      </c>
      <c r="F162" s="2"/>
    </row>
    <row r="163" customFormat="false" ht="12.75" hidden="false" customHeight="true" outlineLevel="0" collapsed="false">
      <c r="A163" s="2" t="e">
        <f aca="false">'inputs &amp; summary'!q29</f>
        <v>#NAME?</v>
      </c>
      <c r="B163" s="2" t="n">
        <v>0</v>
      </c>
      <c r="C163" s="41" t="e">
        <f aca="false">'inputs &amp; summary'!a29</f>
        <v>#NAME?</v>
      </c>
      <c r="D163" s="41" t="e">
        <f aca="false">AND('inputs &amp; summary'!ao29,E163="OPEX breakeven price")</f>
        <v>#NAME?</v>
      </c>
      <c r="E163" s="41" t="e">
        <f aca="false">'inputs &amp; summary'!ap29</f>
        <v>#NAME?</v>
      </c>
      <c r="F163" s="2"/>
    </row>
    <row r="164" customFormat="false" ht="12.75" hidden="false" customHeight="true" outlineLevel="0" collapsed="false">
      <c r="A164" s="2" t="e">
        <f aca="false">'inputs &amp; summary'!q29</f>
        <v>#NAME?</v>
      </c>
      <c r="B164" s="2" t="n">
        <v>0</v>
      </c>
      <c r="C164" s="41" t="e">
        <f aca="false">'inputs &amp; summary'!a29</f>
        <v>#NAME?</v>
      </c>
      <c r="D164" s="41" t="e">
        <f aca="false">AND('inputs &amp; summary'!ao29,E164="OPEX breakeven price")</f>
        <v>#NAME?</v>
      </c>
      <c r="E164" s="41" t="e">
        <f aca="false">'inputs &amp; summary'!ap29</f>
        <v>#NAME?</v>
      </c>
      <c r="F164" s="2"/>
    </row>
    <row r="165" customFormat="false" ht="12.75" hidden="false" customHeight="true" outlineLevel="0" collapsed="false">
      <c r="A165" s="2" t="e">
        <f aca="false">'inputs &amp; summary'!q29</f>
        <v>#NAME?</v>
      </c>
      <c r="B165" s="2" t="n">
        <v>0</v>
      </c>
      <c r="C165" s="41" t="e">
        <f aca="false">'inputs &amp; summary'!a29</f>
        <v>#NAME?</v>
      </c>
      <c r="D165" s="41" t="e">
        <f aca="false">AND('inputs &amp; summary'!ao29,E165="OPEX breakeven price")</f>
        <v>#NAME?</v>
      </c>
      <c r="E165" s="41" t="e">
        <f aca="false">'inputs &amp; summary'!ap29</f>
        <v>#NAME?</v>
      </c>
      <c r="F165" s="2"/>
    </row>
    <row r="166" customFormat="false" ht="12.75" hidden="false" customHeight="true" outlineLevel="0" collapsed="false">
      <c r="A166" s="2" t="e">
        <f aca="false">'inputs &amp; summary'!q29</f>
        <v>#NAME?</v>
      </c>
      <c r="B166" s="2" t="n">
        <v>0</v>
      </c>
      <c r="C166" s="41" t="e">
        <f aca="false">'inputs &amp; summary'!a29</f>
        <v>#NAME?</v>
      </c>
      <c r="D166" s="41" t="e">
        <f aca="false">AND('inputs &amp; summary'!ao29,E166="OPEX breakeven price")</f>
        <v>#NAME?</v>
      </c>
      <c r="E166" s="41" t="e">
        <f aca="false">'inputs &amp; summary'!ap29</f>
        <v>#NAME?</v>
      </c>
      <c r="F166" s="2"/>
    </row>
    <row r="167" customFormat="false" ht="12.75" hidden="false" customHeight="true" outlineLevel="0" collapsed="false">
      <c r="A167" s="2" t="e">
        <f aca="false">'inputs &amp; summary'!q29</f>
        <v>#NAME?</v>
      </c>
      <c r="B167" s="2" t="n">
        <v>0</v>
      </c>
      <c r="C167" s="41" t="e">
        <f aca="false">'inputs &amp; summary'!a29</f>
        <v>#NAME?</v>
      </c>
      <c r="D167" s="41" t="e">
        <f aca="false">AND('inputs &amp; summary'!ao29,E167="OPEX breakeven price")</f>
        <v>#NAME?</v>
      </c>
      <c r="E167" s="41" t="e">
        <f aca="false">'inputs &amp; summary'!ap29</f>
        <v>#NAME?</v>
      </c>
      <c r="F167" s="2"/>
    </row>
    <row r="168" customFormat="false" ht="12.75" hidden="false" customHeight="true" outlineLevel="0" collapsed="false">
      <c r="A168" s="2" t="e">
        <f aca="false">'inputs &amp; summary'!q29</f>
        <v>#NAME?</v>
      </c>
      <c r="B168" s="2" t="n">
        <v>0</v>
      </c>
      <c r="C168" s="41" t="e">
        <f aca="false">'inputs &amp; summary'!a29</f>
        <v>#NAME?</v>
      </c>
      <c r="D168" s="41" t="e">
        <f aca="false">AND('inputs &amp; summary'!ao29,E168="OPEX breakeven price")</f>
        <v>#NAME?</v>
      </c>
      <c r="E168" s="41" t="e">
        <f aca="false">'inputs &amp; summary'!ap29</f>
        <v>#NAME?</v>
      </c>
      <c r="F168" s="2"/>
    </row>
    <row r="169" customFormat="false" ht="12.75" hidden="false" customHeight="true" outlineLevel="0" collapsed="false">
      <c r="A169" s="2" t="e">
        <f aca="false">'inputs &amp; summary'!q29</f>
        <v>#NAME?</v>
      </c>
      <c r="B169" s="2" t="n">
        <v>0</v>
      </c>
      <c r="C169" s="41" t="e">
        <f aca="false">'inputs &amp; summary'!a29</f>
        <v>#NAME?</v>
      </c>
      <c r="D169" s="41" t="e">
        <f aca="false">AND('inputs &amp; summary'!ao29,E169="OPEX breakeven price")</f>
        <v>#NAME?</v>
      </c>
      <c r="E169" s="41" t="e">
        <f aca="false">'inputs &amp; summary'!ap29</f>
        <v>#NAME?</v>
      </c>
      <c r="F169" s="2"/>
    </row>
    <row r="170" customFormat="false" ht="12.75" hidden="false" customHeight="true" outlineLevel="0" collapsed="false">
      <c r="A170" s="2" t="e">
        <f aca="false">'inputs &amp; summary'!q29</f>
        <v>#NAME?</v>
      </c>
      <c r="B170" s="2" t="n">
        <v>0</v>
      </c>
      <c r="C170" s="41" t="e">
        <f aca="false">'inputs &amp; summary'!a29</f>
        <v>#NAME?</v>
      </c>
      <c r="D170" s="41" t="e">
        <f aca="false">AND('inputs &amp; summary'!ao29,E170="OPEX breakeven price")</f>
        <v>#NAME?</v>
      </c>
      <c r="E170" s="41" t="e">
        <f aca="false">'inputs &amp; summary'!ap29</f>
        <v>#NAME?</v>
      </c>
      <c r="F170" s="2"/>
    </row>
    <row r="171" customFormat="false" ht="12.75" hidden="false" customHeight="true" outlineLevel="0" collapsed="false">
      <c r="A171" s="2" t="e">
        <f aca="false">'inputs &amp; summary'!q29</f>
        <v>#NAME?</v>
      </c>
      <c r="B171" s="2" t="n">
        <v>0</v>
      </c>
      <c r="C171" s="41" t="e">
        <f aca="false">'inputs &amp; summary'!a29</f>
        <v>#NAME?</v>
      </c>
      <c r="D171" s="41" t="e">
        <f aca="false">AND('inputs &amp; summary'!ao29,E171="OPEX breakeven price")</f>
        <v>#NAME?</v>
      </c>
      <c r="E171" s="41" t="e">
        <f aca="false">'inputs &amp; summary'!ap29</f>
        <v>#NAME?</v>
      </c>
      <c r="F171" s="2"/>
    </row>
    <row r="172" customFormat="false" ht="12.75" hidden="false" customHeight="true" outlineLevel="0" collapsed="false">
      <c r="A172" s="2" t="e">
        <f aca="false">'inputs &amp; summary'!q29</f>
        <v>#NAME?</v>
      </c>
      <c r="B172" s="2" t="n">
        <v>0</v>
      </c>
      <c r="C172" s="41" t="e">
        <f aca="false">'inputs &amp; summary'!a29</f>
        <v>#NAME?</v>
      </c>
      <c r="D172" s="41" t="e">
        <f aca="false">AND('inputs &amp; summary'!ao29,E172="OPEX breakeven price")</f>
        <v>#NAME?</v>
      </c>
      <c r="E172" s="41" t="e">
        <f aca="false">'inputs &amp; summary'!ap29</f>
        <v>#NAME?</v>
      </c>
      <c r="F172" s="2"/>
    </row>
    <row r="173" customFormat="false" ht="12.75" hidden="false" customHeight="true" outlineLevel="0" collapsed="false">
      <c r="A173" s="2" t="e">
        <f aca="false">'inputs &amp; summary'!q29</f>
        <v>#NAME?</v>
      </c>
      <c r="B173" s="2" t="n">
        <v>0</v>
      </c>
      <c r="C173" s="41" t="e">
        <f aca="false">'inputs &amp; summary'!a29</f>
        <v>#NAME?</v>
      </c>
      <c r="D173" s="41" t="e">
        <f aca="false">AND('inputs &amp; summary'!ao29,E173="OPEX breakeven price")</f>
        <v>#NAME?</v>
      </c>
      <c r="E173" s="41" t="e">
        <f aca="false">'inputs &amp; summary'!ap29</f>
        <v>#NAME?</v>
      </c>
      <c r="F173" s="2"/>
    </row>
    <row r="174" customFormat="false" ht="12.75" hidden="false" customHeight="true" outlineLevel="0" collapsed="false">
      <c r="A174" s="2" t="e">
        <f aca="false">'inputs &amp; summary'!q29</f>
        <v>#NAME?</v>
      </c>
      <c r="B174" s="2" t="n">
        <v>0</v>
      </c>
      <c r="C174" s="41" t="e">
        <f aca="false">'inputs &amp; summary'!a29</f>
        <v>#NAME?</v>
      </c>
      <c r="D174" s="41" t="e">
        <f aca="false">AND('inputs &amp; summary'!ao29,E174="OPEX breakeven price")</f>
        <v>#NAME?</v>
      </c>
      <c r="E174" s="41" t="e">
        <f aca="false">'inputs &amp; summary'!ap29</f>
        <v>#NAME?</v>
      </c>
      <c r="F174" s="2"/>
    </row>
    <row r="175" customFormat="false" ht="12.75" hidden="false" customHeight="true" outlineLevel="0" collapsed="false">
      <c r="A175" s="2" t="e">
        <f aca="false">'inputs &amp; summary'!q29</f>
        <v>#NAME?</v>
      </c>
      <c r="B175" s="2" t="n">
        <v>0</v>
      </c>
      <c r="C175" s="41" t="e">
        <f aca="false">'inputs &amp; summary'!a29</f>
        <v>#NAME?</v>
      </c>
      <c r="D175" s="41" t="e">
        <f aca="false">AND('inputs &amp; summary'!ao29,E175="OPEX breakeven price")</f>
        <v>#NAME?</v>
      </c>
      <c r="E175" s="41" t="e">
        <f aca="false">'inputs &amp; summary'!ap29</f>
        <v>#NAME?</v>
      </c>
      <c r="F175" s="2"/>
    </row>
    <row r="176" customFormat="false" ht="12.75" hidden="false" customHeight="true" outlineLevel="0" collapsed="false">
      <c r="A176" s="2" t="e">
        <f aca="false">'inputs &amp; summary'!q29</f>
        <v>#NAME?</v>
      </c>
      <c r="B176" s="2" t="n">
        <v>0</v>
      </c>
      <c r="C176" s="41" t="e">
        <f aca="false">'inputs &amp; summary'!a29</f>
        <v>#NAME?</v>
      </c>
      <c r="D176" s="41" t="e">
        <f aca="false">AND('inputs &amp; summary'!ao29,E176="OPEX breakeven price")</f>
        <v>#NAME?</v>
      </c>
      <c r="E176" s="41" t="e">
        <f aca="false">'inputs &amp; summary'!ap29</f>
        <v>#NAME?</v>
      </c>
      <c r="F176" s="2"/>
    </row>
    <row r="177" customFormat="false" ht="12.75" hidden="false" customHeight="true" outlineLevel="0" collapsed="false">
      <c r="A177" s="2" t="e">
        <f aca="false">'inputs &amp; summary'!q29</f>
        <v>#NAME?</v>
      </c>
      <c r="B177" s="2" t="n">
        <v>0</v>
      </c>
      <c r="C177" s="41" t="e">
        <f aca="false">'inputs &amp; summary'!a29</f>
        <v>#NAME?</v>
      </c>
      <c r="D177" s="41" t="e">
        <f aca="false">AND('inputs &amp; summary'!ao29,E177="OPEX breakeven price")</f>
        <v>#NAME?</v>
      </c>
      <c r="E177" s="41" t="e">
        <f aca="false">'inputs &amp; summary'!ap29</f>
        <v>#NAME?</v>
      </c>
      <c r="F177" s="2"/>
    </row>
    <row r="178" customFormat="false" ht="12.75" hidden="false" customHeight="true" outlineLevel="0" collapsed="false">
      <c r="A178" s="2" t="e">
        <f aca="false">'inputs &amp; summary'!q29</f>
        <v>#NAME?</v>
      </c>
      <c r="B178" s="2" t="n">
        <v>0</v>
      </c>
      <c r="C178" s="41" t="e">
        <f aca="false">'inputs &amp; summary'!a29</f>
        <v>#NAME?</v>
      </c>
      <c r="D178" s="41" t="e">
        <f aca="false">AND('inputs &amp; summary'!ao29,E178="OPEX breakeven price")</f>
        <v>#NAME?</v>
      </c>
      <c r="E178" s="41" t="e">
        <f aca="false">'inputs &amp; summary'!ap29</f>
        <v>#NAME?</v>
      </c>
      <c r="F178" s="2"/>
    </row>
    <row r="179" customFormat="false" ht="12.75" hidden="false" customHeight="true" outlineLevel="0" collapsed="false">
      <c r="A179" s="2" t="e">
        <f aca="false">'inputs &amp; summary'!q29</f>
        <v>#NAME?</v>
      </c>
      <c r="B179" s="2" t="n">
        <v>0</v>
      </c>
      <c r="C179" s="41" t="e">
        <f aca="false">'inputs &amp; summary'!a29</f>
        <v>#NAME?</v>
      </c>
      <c r="D179" s="41" t="e">
        <f aca="false">AND('inputs &amp; summary'!ao29,E179="OPEX breakeven price")</f>
        <v>#NAME?</v>
      </c>
      <c r="E179" s="41" t="e">
        <f aca="false">'inputs &amp; summary'!ap29</f>
        <v>#NAME?</v>
      </c>
      <c r="F179" s="2"/>
    </row>
    <row r="180" customFormat="false" ht="12.75" hidden="false" customHeight="true" outlineLevel="0" collapsed="false">
      <c r="A180" s="2" t="e">
        <f aca="false">'inputs &amp; summary'!q29</f>
        <v>#NAME?</v>
      </c>
      <c r="B180" s="2" t="n">
        <v>0</v>
      </c>
      <c r="C180" s="41" t="e">
        <f aca="false">'inputs &amp; summary'!a29</f>
        <v>#NAME?</v>
      </c>
      <c r="D180" s="41" t="e">
        <f aca="false">AND('inputs &amp; summary'!ao29,E180="OPEX breakeven price")</f>
        <v>#NAME?</v>
      </c>
      <c r="E180" s="41" t="e">
        <f aca="false">'inputs &amp; summary'!ap29</f>
        <v>#NAME?</v>
      </c>
      <c r="F180" s="2"/>
    </row>
    <row r="181" customFormat="false" ht="12.75" hidden="false" customHeight="true" outlineLevel="0" collapsed="false">
      <c r="A181" s="2" t="e">
        <f aca="false">'inputs &amp; summary'!q29</f>
        <v>#NAME?</v>
      </c>
      <c r="B181" s="2" t="n">
        <v>0</v>
      </c>
      <c r="C181" s="41" t="e">
        <f aca="false">'inputs &amp; summary'!a29</f>
        <v>#NAME?</v>
      </c>
      <c r="D181" s="41" t="e">
        <f aca="false">AND('inputs &amp; summary'!ao29,E181="OPEX breakeven price")</f>
        <v>#NAME?</v>
      </c>
      <c r="E181" s="41" t="e">
        <f aca="false">'inputs &amp; summary'!ap29</f>
        <v>#NAME?</v>
      </c>
      <c r="F181" s="2"/>
    </row>
    <row r="182" customFormat="false" ht="12.75" hidden="false" customHeight="true" outlineLevel="0" collapsed="false">
      <c r="A182" s="2" t="e">
        <f aca="false">'inputs &amp; summary'!q29</f>
        <v>#NAME?</v>
      </c>
      <c r="B182" s="2" t="n">
        <v>0</v>
      </c>
      <c r="C182" s="41" t="e">
        <f aca="false">'inputs &amp; summary'!a29</f>
        <v>#NAME?</v>
      </c>
      <c r="D182" s="41" t="e">
        <f aca="false">AND('inputs &amp; summary'!ao29,E182="OPEX breakeven price")</f>
        <v>#NAME?</v>
      </c>
      <c r="E182" s="41" t="e">
        <f aca="false">'inputs &amp; summary'!ap29</f>
        <v>#NAME?</v>
      </c>
      <c r="F182" s="2"/>
    </row>
    <row r="183" customFormat="false" ht="12.75" hidden="false" customHeight="true" outlineLevel="0" collapsed="false">
      <c r="A183" s="2" t="e">
        <f aca="false">'inputs &amp; summary'!q29</f>
        <v>#NAME?</v>
      </c>
      <c r="B183" s="2" t="n">
        <v>0</v>
      </c>
      <c r="C183" s="41" t="e">
        <f aca="false">'inputs &amp; summary'!a29</f>
        <v>#NAME?</v>
      </c>
      <c r="D183" s="41" t="e">
        <f aca="false">AND('inputs &amp; summary'!ao29,E183="OPEX breakeven price")</f>
        <v>#NAME?</v>
      </c>
      <c r="E183" s="41" t="e">
        <f aca="false">'inputs &amp; summary'!ap29</f>
        <v>#NAME?</v>
      </c>
      <c r="F183" s="2"/>
    </row>
    <row r="184" customFormat="false" ht="12.75" hidden="false" customHeight="true" outlineLevel="0" collapsed="false">
      <c r="A184" s="2" t="e">
        <f aca="false">'inputs &amp; summary'!q29</f>
        <v>#NAME?</v>
      </c>
      <c r="B184" s="2" t="n">
        <v>0</v>
      </c>
      <c r="C184" s="41" t="e">
        <f aca="false">'inputs &amp; summary'!a29</f>
        <v>#NAME?</v>
      </c>
      <c r="D184" s="41" t="e">
        <f aca="false">AND('inputs &amp; summary'!ao29,E184="OPEX breakeven price")</f>
        <v>#NAME?</v>
      </c>
      <c r="E184" s="41" t="e">
        <f aca="false">'inputs &amp; summary'!ap29</f>
        <v>#NAME?</v>
      </c>
      <c r="F184" s="2"/>
    </row>
    <row r="185" customFormat="false" ht="12.75" hidden="false" customHeight="true" outlineLevel="0" collapsed="false">
      <c r="A185" s="2" t="e">
        <f aca="false">'inputs &amp; summary'!q29</f>
        <v>#NAME?</v>
      </c>
      <c r="B185" s="2" t="n">
        <v>0</v>
      </c>
      <c r="C185" s="41" t="e">
        <f aca="false">'inputs &amp; summary'!a29</f>
        <v>#NAME?</v>
      </c>
      <c r="D185" s="41" t="e">
        <f aca="false">AND('inputs &amp; summary'!ao29,E185="OPEX breakeven price")</f>
        <v>#NAME?</v>
      </c>
      <c r="E185" s="41" t="e">
        <f aca="false">'inputs &amp; summary'!ap29</f>
        <v>#NAME?</v>
      </c>
      <c r="F185" s="2"/>
    </row>
    <row r="186" customFormat="false" ht="12.75" hidden="false" customHeight="true" outlineLevel="0" collapsed="false">
      <c r="A186" s="2" t="e">
        <f aca="false">'inputs &amp; summary'!q29</f>
        <v>#NAME?</v>
      </c>
      <c r="B186" s="2" t="n">
        <v>0</v>
      </c>
      <c r="C186" s="41" t="e">
        <f aca="false">'inputs &amp; summary'!a29</f>
        <v>#NAME?</v>
      </c>
      <c r="D186" s="41" t="e">
        <f aca="false">AND('inputs &amp; summary'!ao29,E186="OPEX breakeven price")</f>
        <v>#NAME?</v>
      </c>
      <c r="E186" s="41" t="e">
        <f aca="false">'inputs &amp; summary'!ap29</f>
        <v>#NAME?</v>
      </c>
      <c r="F186" s="2"/>
    </row>
    <row r="187" customFormat="false" ht="12.75" hidden="false" customHeight="true" outlineLevel="0" collapsed="false">
      <c r="A187" s="2" t="e">
        <f aca="false">'inputs &amp; summary'!q29</f>
        <v>#NAME?</v>
      </c>
      <c r="B187" s="2" t="n">
        <v>0</v>
      </c>
      <c r="C187" s="41" t="e">
        <f aca="false">'inputs &amp; summary'!a29</f>
        <v>#NAME?</v>
      </c>
      <c r="D187" s="41" t="e">
        <f aca="false">AND('inputs &amp; summary'!ao29,E187="OPEX breakeven price")</f>
        <v>#NAME?</v>
      </c>
      <c r="E187" s="41" t="e">
        <f aca="false">'inputs &amp; summary'!ap29</f>
        <v>#NAME?</v>
      </c>
      <c r="F187" s="2"/>
    </row>
    <row r="188" customFormat="false" ht="12.75" hidden="false" customHeight="true" outlineLevel="0" collapsed="false">
      <c r="A188" s="2" t="e">
        <f aca="false">'inputs &amp; summary'!q29</f>
        <v>#NAME?</v>
      </c>
      <c r="B188" s="2" t="n">
        <v>0</v>
      </c>
      <c r="C188" s="41" t="e">
        <f aca="false">'inputs &amp; summary'!a29</f>
        <v>#NAME?</v>
      </c>
      <c r="D188" s="41" t="e">
        <f aca="false">AND('inputs &amp; summary'!ao29,E188="OPEX breakeven price")</f>
        <v>#NAME?</v>
      </c>
      <c r="E188" s="41" t="e">
        <f aca="false">'inputs &amp; summary'!ap29</f>
        <v>#NAME?</v>
      </c>
      <c r="F188" s="2"/>
    </row>
    <row r="189" customFormat="false" ht="12.75" hidden="false" customHeight="true" outlineLevel="0" collapsed="false">
      <c r="A189" s="2" t="e">
        <f aca="false">'inputs &amp; summary'!q29</f>
        <v>#NAME?</v>
      </c>
      <c r="B189" s="2" t="n">
        <v>0</v>
      </c>
      <c r="C189" s="41" t="e">
        <f aca="false">'inputs &amp; summary'!a29</f>
        <v>#NAME?</v>
      </c>
      <c r="D189" s="41" t="e">
        <f aca="false">AND('inputs &amp; summary'!ao29,E189="OPEX breakeven price")</f>
        <v>#NAME?</v>
      </c>
      <c r="E189" s="41" t="e">
        <f aca="false">'inputs &amp; summary'!ap29</f>
        <v>#NAME?</v>
      </c>
      <c r="F189" s="2"/>
    </row>
    <row r="190" customFormat="false" ht="12.75" hidden="false" customHeight="true" outlineLevel="0" collapsed="false">
      <c r="A190" s="2" t="e">
        <f aca="false">'inputs &amp; summary'!q29</f>
        <v>#NAME?</v>
      </c>
      <c r="B190" s="2" t="n">
        <v>0</v>
      </c>
      <c r="C190" s="41" t="e">
        <f aca="false">'inputs &amp; summary'!a29</f>
        <v>#NAME?</v>
      </c>
      <c r="D190" s="41" t="e">
        <f aca="false">AND('inputs &amp; summary'!ao29,E190="OPEX breakeven price")</f>
        <v>#NAME?</v>
      </c>
      <c r="E190" s="41" t="e">
        <f aca="false">'inputs &amp; summary'!ap29</f>
        <v>#NAME?</v>
      </c>
      <c r="F190" s="2"/>
    </row>
    <row r="191" customFormat="false" ht="12.75" hidden="false" customHeight="true" outlineLevel="0" collapsed="false">
      <c r="A191" s="2" t="e">
        <f aca="false">'inputs &amp; summary'!q29</f>
        <v>#NAME?</v>
      </c>
      <c r="B191" s="2" t="n">
        <v>0</v>
      </c>
      <c r="C191" s="41" t="e">
        <f aca="false">'inputs &amp; summary'!a29</f>
        <v>#NAME?</v>
      </c>
      <c r="D191" s="41" t="e">
        <f aca="false">AND('inputs &amp; summary'!ao29,E191="OPEX breakeven price")</f>
        <v>#NAME?</v>
      </c>
      <c r="E191" s="41" t="e">
        <f aca="false">'inputs &amp; summary'!ap29</f>
        <v>#NAME?</v>
      </c>
      <c r="F191" s="2"/>
    </row>
    <row r="192" customFormat="false" ht="12.75" hidden="false" customHeight="true" outlineLevel="0" collapsed="false">
      <c r="A192" s="2" t="e">
        <f aca="false">'inputs &amp; summary'!q29</f>
        <v>#NAME?</v>
      </c>
      <c r="B192" s="2" t="n">
        <v>0</v>
      </c>
      <c r="C192" s="41" t="e">
        <f aca="false">'inputs &amp; summary'!a29</f>
        <v>#NAME?</v>
      </c>
      <c r="D192" s="41" t="e">
        <f aca="false">AND('inputs &amp; summary'!ao29,E192="OPEX breakeven price")</f>
        <v>#NAME?</v>
      </c>
      <c r="E192" s="41" t="e">
        <f aca="false">'inputs &amp; summary'!ap29</f>
        <v>#NAME?</v>
      </c>
      <c r="F192" s="2"/>
    </row>
    <row r="193" customFormat="false" ht="12.75" hidden="false" customHeight="true" outlineLevel="0" collapsed="false">
      <c r="A193" s="2" t="e">
        <f aca="false">'inputs &amp; summary'!q29</f>
        <v>#NAME?</v>
      </c>
      <c r="B193" s="2" t="n">
        <v>0</v>
      </c>
      <c r="C193" s="41" t="e">
        <f aca="false">'inputs &amp; summary'!a29</f>
        <v>#NAME?</v>
      </c>
      <c r="D193" s="41" t="e">
        <f aca="false">AND('inputs &amp; summary'!ao29,E193="OPEX breakeven price")</f>
        <v>#NAME?</v>
      </c>
      <c r="E193" s="41" t="e">
        <f aca="false">'inputs &amp; summary'!ap29</f>
        <v>#NAME?</v>
      </c>
      <c r="F193" s="2"/>
    </row>
    <row r="194" customFormat="false" ht="12.75" hidden="false" customHeight="true" outlineLevel="0" collapsed="false">
      <c r="A194" s="2" t="e">
        <f aca="false">'inputs &amp; summary'!q29</f>
        <v>#NAME?</v>
      </c>
      <c r="B194" s="2" t="n">
        <v>0</v>
      </c>
      <c r="C194" s="41" t="e">
        <f aca="false">'inputs &amp; summary'!a29</f>
        <v>#NAME?</v>
      </c>
      <c r="D194" s="41" t="e">
        <f aca="false">AND('inputs &amp; summary'!ao29,E194="OPEX breakeven price")</f>
        <v>#NAME?</v>
      </c>
      <c r="E194" s="41" t="e">
        <f aca="false">'inputs &amp; summary'!ap29</f>
        <v>#NAME?</v>
      </c>
      <c r="F194" s="2"/>
    </row>
    <row r="195" customFormat="false" ht="12.75" hidden="false" customHeight="true" outlineLevel="0" collapsed="false">
      <c r="A195" s="2" t="e">
        <f aca="false">'inputs &amp; summary'!q29</f>
        <v>#NAME?</v>
      </c>
      <c r="B195" s="2" t="n">
        <v>0</v>
      </c>
      <c r="C195" s="41" t="e">
        <f aca="false">'inputs &amp; summary'!a29</f>
        <v>#NAME?</v>
      </c>
      <c r="D195" s="41" t="e">
        <f aca="false">AND('inputs &amp; summary'!ao29,E195="OPEX breakeven price")</f>
        <v>#NAME?</v>
      </c>
      <c r="E195" s="41" t="e">
        <f aca="false">'inputs &amp; summary'!ap29</f>
        <v>#NAME?</v>
      </c>
      <c r="F195" s="2"/>
    </row>
    <row r="196" customFormat="false" ht="12.75" hidden="false" customHeight="true" outlineLevel="0" collapsed="false">
      <c r="A196" s="2" t="e">
        <f aca="false">'inputs &amp; summary'!q29</f>
        <v>#NAME?</v>
      </c>
      <c r="B196" s="2" t="n">
        <v>0</v>
      </c>
      <c r="C196" s="41" t="e">
        <f aca="false">'inputs &amp; summary'!a29</f>
        <v>#NAME?</v>
      </c>
      <c r="D196" s="41" t="e">
        <f aca="false">AND('inputs &amp; summary'!ao29,E196="OPEX breakeven price")</f>
        <v>#NAME?</v>
      </c>
      <c r="E196" s="41" t="e">
        <f aca="false">'inputs &amp; summary'!ap29</f>
        <v>#NAME?</v>
      </c>
      <c r="F196" s="2"/>
    </row>
    <row r="197" customFormat="false" ht="12.75" hidden="false" customHeight="true" outlineLevel="0" collapsed="false">
      <c r="A197" s="2" t="e">
        <f aca="false">'inputs &amp; summary'!q29</f>
        <v>#NAME?</v>
      </c>
      <c r="B197" s="2" t="n">
        <v>0</v>
      </c>
      <c r="C197" s="41" t="e">
        <f aca="false">'inputs &amp; summary'!a29</f>
        <v>#NAME?</v>
      </c>
      <c r="D197" s="41" t="e">
        <f aca="false">AND('inputs &amp; summary'!ao29,E197="OPEX breakeven price")</f>
        <v>#NAME?</v>
      </c>
      <c r="E197" s="41" t="e">
        <f aca="false">'inputs &amp; summary'!ap29</f>
        <v>#NAME?</v>
      </c>
      <c r="F197" s="2"/>
    </row>
    <row r="198" customFormat="false" ht="12.75" hidden="false" customHeight="true" outlineLevel="0" collapsed="false">
      <c r="A198" s="2" t="e">
        <f aca="false">'inputs &amp; summary'!q29</f>
        <v>#NAME?</v>
      </c>
      <c r="B198" s="2" t="n">
        <v>0</v>
      </c>
      <c r="C198" s="41" t="e">
        <f aca="false">'inputs &amp; summary'!a29</f>
        <v>#NAME?</v>
      </c>
      <c r="D198" s="41" t="e">
        <f aca="false">AND('inputs &amp; summary'!ao29,E198="OPEX breakeven price")</f>
        <v>#NAME?</v>
      </c>
      <c r="E198" s="41" t="e">
        <f aca="false">'inputs &amp; summary'!ap29</f>
        <v>#NAME?</v>
      </c>
      <c r="F198" s="2"/>
    </row>
    <row r="199" customFormat="false" ht="12.75" hidden="false" customHeight="true" outlineLevel="0" collapsed="false">
      <c r="A199" s="2" t="e">
        <f aca="false">'inputs &amp; summary'!q29</f>
        <v>#NAME?</v>
      </c>
      <c r="B199" s="2" t="n">
        <v>0</v>
      </c>
      <c r="C199" s="41" t="e">
        <f aca="false">'inputs &amp; summary'!a29</f>
        <v>#NAME?</v>
      </c>
      <c r="D199" s="41" t="e">
        <f aca="false">AND('inputs &amp; summary'!ao29,E199="OPEX breakeven price")</f>
        <v>#NAME?</v>
      </c>
      <c r="E199" s="41" t="e">
        <f aca="false">'inputs &amp; summary'!ap29</f>
        <v>#NAME?</v>
      </c>
      <c r="F199" s="2"/>
    </row>
    <row r="200" customFormat="false" ht="12.75" hidden="false" customHeight="true" outlineLevel="0" collapsed="false">
      <c r="A200" s="2" t="e">
        <f aca="false">'inputs &amp; summary'!q29</f>
        <v>#NAME?</v>
      </c>
      <c r="B200" s="2" t="n">
        <v>0</v>
      </c>
      <c r="C200" s="41" t="e">
        <f aca="false">'inputs &amp; summary'!a29</f>
        <v>#NAME?</v>
      </c>
      <c r="D200" s="41" t="e">
        <f aca="false">AND('inputs &amp; summary'!ao29,E200="OPEX breakeven price")</f>
        <v>#NAME?</v>
      </c>
      <c r="E200" s="41" t="e">
        <f aca="false">'inputs &amp; summary'!ap29</f>
        <v>#NAME?</v>
      </c>
      <c r="F200" s="2"/>
    </row>
    <row r="201" customFormat="false" ht="12.75" hidden="false" customHeight="true" outlineLevel="0" collapsed="false">
      <c r="A201" s="2" t="e">
        <f aca="false">'inputs &amp; summary'!q29</f>
        <v>#NAME?</v>
      </c>
      <c r="B201" s="2" t="n">
        <v>0</v>
      </c>
      <c r="C201" s="41" t="e">
        <f aca="false">'inputs &amp; summary'!a29</f>
        <v>#NAME?</v>
      </c>
      <c r="D201" s="41" t="e">
        <f aca="false">AND('inputs &amp; summary'!ao29,E201="OPEX breakeven price")</f>
        <v>#NAME?</v>
      </c>
      <c r="E201" s="41" t="e">
        <f aca="false">'inputs &amp; summary'!ap29</f>
        <v>#NAME?</v>
      </c>
      <c r="F201" s="2"/>
    </row>
    <row r="202" customFormat="false" ht="12.75" hidden="false" customHeight="true" outlineLevel="0" collapsed="false">
      <c r="A202" s="2" t="e">
        <f aca="false">'inputs &amp; summary'!q29</f>
        <v>#NAME?</v>
      </c>
      <c r="B202" s="2" t="n">
        <v>0</v>
      </c>
      <c r="C202" s="41" t="e">
        <f aca="false">'inputs &amp; summary'!a29</f>
        <v>#NAME?</v>
      </c>
      <c r="D202" s="41" t="e">
        <f aca="false">AND('inputs &amp; summary'!ao29,E202="OPEX breakeven price")</f>
        <v>#NAME?</v>
      </c>
      <c r="E202" s="41" t="e">
        <f aca="false">'inputs &amp; summary'!ap29</f>
        <v>#NAME?</v>
      </c>
      <c r="F202" s="2"/>
    </row>
    <row r="203" customFormat="false" ht="12.75" hidden="false" customHeight="true" outlineLevel="0" collapsed="false">
      <c r="A203" s="2" t="e">
        <f aca="false">'inputs &amp; summary'!q29</f>
        <v>#NAME?</v>
      </c>
      <c r="B203" s="2" t="n">
        <v>0</v>
      </c>
      <c r="C203" s="41" t="e">
        <f aca="false">'inputs &amp; summary'!a29</f>
        <v>#NAME?</v>
      </c>
      <c r="D203" s="41" t="e">
        <f aca="false">AND('inputs &amp; summary'!ao29,E203="OPEX breakeven price")</f>
        <v>#NAME?</v>
      </c>
      <c r="E203" s="41" t="e">
        <f aca="false">'inputs &amp; summary'!ap29</f>
        <v>#NAME?</v>
      </c>
      <c r="F203" s="2"/>
    </row>
    <row r="204" customFormat="false" ht="12.75" hidden="false" customHeight="true" outlineLevel="0" collapsed="false">
      <c r="A204" s="2" t="e">
        <f aca="false">'inputs &amp; summary'!q29</f>
        <v>#NAME?</v>
      </c>
      <c r="B204" s="2" t="n">
        <v>0</v>
      </c>
      <c r="C204" s="41" t="e">
        <f aca="false">'inputs &amp; summary'!a29</f>
        <v>#NAME?</v>
      </c>
      <c r="D204" s="41" t="e">
        <f aca="false">AND('inputs &amp; summary'!ao29,E204="OPEX breakeven price")</f>
        <v>#NAME?</v>
      </c>
      <c r="E204" s="41" t="e">
        <f aca="false">'inputs &amp; summary'!ap29</f>
        <v>#NAME?</v>
      </c>
      <c r="F204" s="2"/>
    </row>
    <row r="205" customFormat="false" ht="12.75" hidden="false" customHeight="true" outlineLevel="0" collapsed="false">
      <c r="A205" s="2" t="e">
        <f aca="false">'inputs &amp; summary'!q29</f>
        <v>#NAME?</v>
      </c>
      <c r="B205" s="2" t="n">
        <v>0</v>
      </c>
      <c r="C205" s="41" t="e">
        <f aca="false">'inputs &amp; summary'!a29</f>
        <v>#NAME?</v>
      </c>
      <c r="D205" s="41" t="e">
        <f aca="false">AND('inputs &amp; summary'!ao29,E205="OPEX breakeven price")</f>
        <v>#NAME?</v>
      </c>
      <c r="E205" s="41" t="e">
        <f aca="false">'inputs &amp; summary'!ap29</f>
        <v>#NAME?</v>
      </c>
      <c r="F205" s="2"/>
    </row>
    <row r="206" customFormat="false" ht="12.75" hidden="false" customHeight="true" outlineLevel="0" collapsed="false">
      <c r="A206" s="2" t="e">
        <f aca="false">'inputs &amp; summary'!q29</f>
        <v>#NAME?</v>
      </c>
      <c r="B206" s="2" t="n">
        <v>0</v>
      </c>
      <c r="C206" s="41" t="e">
        <f aca="false">'inputs &amp; summary'!a29</f>
        <v>#NAME?</v>
      </c>
      <c r="D206" s="41" t="e">
        <f aca="false">AND('inputs &amp; summary'!ao29,E206="OPEX breakeven price")</f>
        <v>#NAME?</v>
      </c>
      <c r="E206" s="41" t="e">
        <f aca="false">'inputs &amp; summary'!ap29</f>
        <v>#NAME?</v>
      </c>
      <c r="F206" s="2"/>
    </row>
    <row r="207" customFormat="false" ht="12.75" hidden="false" customHeight="true" outlineLevel="0" collapsed="false">
      <c r="A207" s="2" t="e">
        <f aca="false">'inputs &amp; summary'!q29</f>
        <v>#NAME?</v>
      </c>
      <c r="B207" s="2" t="n">
        <v>0</v>
      </c>
      <c r="C207" s="41" t="e">
        <f aca="false">'inputs &amp; summary'!a29</f>
        <v>#NAME?</v>
      </c>
      <c r="D207" s="41" t="e">
        <f aca="false">AND('inputs &amp; summary'!ao29,E207="OPEX breakeven price")</f>
        <v>#NAME?</v>
      </c>
      <c r="E207" s="41" t="e">
        <f aca="false">'inputs &amp; summary'!ap29</f>
        <v>#NAME?</v>
      </c>
      <c r="F207" s="2"/>
    </row>
    <row r="208" customFormat="false" ht="12.75" hidden="false" customHeight="true" outlineLevel="0" collapsed="false">
      <c r="A208" s="2" t="e">
        <f aca="false">'inputs &amp; summary'!q29</f>
        <v>#NAME?</v>
      </c>
      <c r="B208" s="2" t="n">
        <v>0</v>
      </c>
      <c r="C208" s="41" t="e">
        <f aca="false">'inputs &amp; summary'!a29</f>
        <v>#NAME?</v>
      </c>
      <c r="D208" s="41" t="e">
        <f aca="false">AND('inputs &amp; summary'!ao29,E208="OPEX breakeven price")</f>
        <v>#NAME?</v>
      </c>
      <c r="E208" s="41" t="e">
        <f aca="false">'inputs &amp; summary'!ap29</f>
        <v>#NAME?</v>
      </c>
      <c r="F208" s="2"/>
    </row>
    <row r="209" customFormat="false" ht="12.75" hidden="false" customHeight="true" outlineLevel="0" collapsed="false">
      <c r="A209" s="2" t="e">
        <f aca="false">'inputs &amp; summary'!q29</f>
        <v>#NAME?</v>
      </c>
      <c r="B209" s="2" t="n">
        <v>0</v>
      </c>
      <c r="C209" s="41" t="e">
        <f aca="false">'inputs &amp; summary'!a29</f>
        <v>#NAME?</v>
      </c>
      <c r="D209" s="41" t="e">
        <f aca="false">AND('inputs &amp; summary'!ao29,E209="OPEX breakeven price")</f>
        <v>#NAME?</v>
      </c>
      <c r="E209" s="41" t="e">
        <f aca="false">'inputs &amp; summary'!ap29</f>
        <v>#NAME?</v>
      </c>
      <c r="F209" s="2"/>
    </row>
    <row r="210" customFormat="false" ht="12.75" hidden="false" customHeight="true" outlineLevel="0" collapsed="false">
      <c r="A210" s="2" t="e">
        <f aca="false">'inputs &amp; summary'!q29</f>
        <v>#NAME?</v>
      </c>
      <c r="B210" s="2" t="n">
        <v>0</v>
      </c>
      <c r="C210" s="41" t="e">
        <f aca="false">'inputs &amp; summary'!a29</f>
        <v>#NAME?</v>
      </c>
      <c r="D210" s="41" t="e">
        <f aca="false">AND('inputs &amp; summary'!ao29,E210="OPEX breakeven price")</f>
        <v>#NAME?</v>
      </c>
      <c r="E210" s="41" t="e">
        <f aca="false">'inputs &amp; summary'!ap29</f>
        <v>#NAME?</v>
      </c>
      <c r="F210" s="2"/>
    </row>
    <row r="211" customFormat="false" ht="12.75" hidden="false" customHeight="true" outlineLevel="0" collapsed="false">
      <c r="A211" s="2" t="e">
        <f aca="false">'inputs &amp; summary'!q29</f>
        <v>#NAME?</v>
      </c>
      <c r="B211" s="2" t="n">
        <v>0</v>
      </c>
      <c r="C211" s="41" t="e">
        <f aca="false">'inputs &amp; summary'!a29</f>
        <v>#NAME?</v>
      </c>
      <c r="D211" s="41" t="e">
        <f aca="false">AND('inputs &amp; summary'!ao29,E211="OPEX breakeven price")</f>
        <v>#NAME?</v>
      </c>
      <c r="E211" s="41" t="e">
        <f aca="false">'inputs &amp; summary'!ap29</f>
        <v>#NAME?</v>
      </c>
      <c r="F211" s="2"/>
    </row>
    <row r="212" customFormat="false" ht="12.75" hidden="false" customHeight="true" outlineLevel="0" collapsed="false">
      <c r="A212" s="2" t="e">
        <f aca="false">'inputs &amp; summary'!q29</f>
        <v>#NAME?</v>
      </c>
      <c r="B212" s="2" t="n">
        <v>0</v>
      </c>
      <c r="C212" s="41" t="e">
        <f aca="false">'inputs &amp; summary'!a29</f>
        <v>#NAME?</v>
      </c>
      <c r="D212" s="41" t="e">
        <f aca="false">AND('inputs &amp; summary'!ao29,E212="OPEX breakeven price")</f>
        <v>#NAME?</v>
      </c>
      <c r="E212" s="41" t="e">
        <f aca="false">'inputs &amp; summary'!ap29</f>
        <v>#NAME?</v>
      </c>
      <c r="F212" s="2"/>
    </row>
    <row r="213" customFormat="false" ht="12.75" hidden="false" customHeight="true" outlineLevel="0" collapsed="false">
      <c r="A213" s="2" t="e">
        <f aca="false">'inputs &amp; summary'!q29</f>
        <v>#NAME?</v>
      </c>
      <c r="B213" s="2" t="n">
        <v>0</v>
      </c>
      <c r="C213" s="41" t="e">
        <f aca="false">'inputs &amp; summary'!a29</f>
        <v>#NAME?</v>
      </c>
      <c r="D213" s="41" t="e">
        <f aca="false">AND('inputs &amp; summary'!ao29,E213="OPEX breakeven price")</f>
        <v>#NAME?</v>
      </c>
      <c r="E213" s="41" t="e">
        <f aca="false">'inputs &amp; summary'!ap29</f>
        <v>#NAME?</v>
      </c>
      <c r="F213" s="2"/>
    </row>
    <row r="214" customFormat="false" ht="12.75" hidden="false" customHeight="true" outlineLevel="0" collapsed="false">
      <c r="A214" s="2" t="e">
        <f aca="false">'inputs &amp; summary'!q29</f>
        <v>#NAME?</v>
      </c>
      <c r="B214" s="2" t="n">
        <v>0</v>
      </c>
      <c r="C214" s="41" t="e">
        <f aca="false">'inputs &amp; summary'!a29</f>
        <v>#NAME?</v>
      </c>
      <c r="D214" s="41" t="e">
        <f aca="false">AND('inputs &amp; summary'!ao29,E214="OPEX breakeven price")</f>
        <v>#NAME?</v>
      </c>
      <c r="E214" s="41" t="e">
        <f aca="false">'inputs &amp; summary'!ap29</f>
        <v>#NAME?</v>
      </c>
      <c r="F214" s="2"/>
    </row>
    <row r="215" customFormat="false" ht="12.75" hidden="false" customHeight="true" outlineLevel="0" collapsed="false">
      <c r="A215" s="2" t="e">
        <f aca="false">'inputs &amp; summary'!q29</f>
        <v>#NAME?</v>
      </c>
      <c r="B215" s="2" t="n">
        <v>0</v>
      </c>
      <c r="C215" s="41" t="e">
        <f aca="false">'inputs &amp; summary'!a29</f>
        <v>#NAME?</v>
      </c>
      <c r="D215" s="41" t="e">
        <f aca="false">AND('inputs &amp; summary'!ao29,E215="OPEX breakeven price")</f>
        <v>#NAME?</v>
      </c>
      <c r="E215" s="41" t="e">
        <f aca="false">'inputs &amp; summary'!ap29</f>
        <v>#NAME?</v>
      </c>
      <c r="F215" s="2"/>
    </row>
    <row r="216" customFormat="false" ht="12.75" hidden="false" customHeight="true" outlineLevel="0" collapsed="false">
      <c r="A216" s="2" t="e">
        <f aca="false">'inputs &amp; summary'!q29</f>
        <v>#NAME?</v>
      </c>
      <c r="B216" s="2" t="n">
        <v>0</v>
      </c>
      <c r="C216" s="41" t="e">
        <f aca="false">'inputs &amp; summary'!a29</f>
        <v>#NAME?</v>
      </c>
      <c r="D216" s="41" t="e">
        <f aca="false">AND('inputs &amp; summary'!ao29,E216="OPEX breakeven price")</f>
        <v>#NAME?</v>
      </c>
      <c r="E216" s="41" t="e">
        <f aca="false">'inputs &amp; summary'!ap29</f>
        <v>#NAME?</v>
      </c>
      <c r="F216" s="2"/>
    </row>
    <row r="217" customFormat="false" ht="12.75" hidden="false" customHeight="true" outlineLevel="0" collapsed="false">
      <c r="A217" s="2" t="e">
        <f aca="false">'inputs &amp; summary'!q29</f>
        <v>#NAME?</v>
      </c>
      <c r="B217" s="2" t="n">
        <v>0</v>
      </c>
      <c r="C217" s="41" t="e">
        <f aca="false">'inputs &amp; summary'!a29</f>
        <v>#NAME?</v>
      </c>
      <c r="D217" s="41" t="e">
        <f aca="false">AND('inputs &amp; summary'!ao29,E217="OPEX breakeven price")</f>
        <v>#NAME?</v>
      </c>
      <c r="E217" s="41" t="e">
        <f aca="false">'inputs &amp; summary'!ap29</f>
        <v>#NAME?</v>
      </c>
      <c r="F217" s="2"/>
    </row>
    <row r="218" customFormat="false" ht="12.75" hidden="false" customHeight="true" outlineLevel="0" collapsed="false">
      <c r="A218" s="2" t="e">
        <f aca="false">'inputs &amp; summary'!q29</f>
        <v>#NAME?</v>
      </c>
      <c r="B218" s="2" t="n">
        <v>0</v>
      </c>
      <c r="C218" s="41" t="e">
        <f aca="false">'inputs &amp; summary'!a29</f>
        <v>#NAME?</v>
      </c>
      <c r="D218" s="41" t="e">
        <f aca="false">AND('inputs &amp; summary'!ao29,E218="OPEX breakeven price")</f>
        <v>#NAME?</v>
      </c>
      <c r="E218" s="41" t="e">
        <f aca="false">'inputs &amp; summary'!ap29</f>
        <v>#NAME?</v>
      </c>
      <c r="F218" s="2"/>
    </row>
    <row r="219" customFormat="false" ht="12.75" hidden="false" customHeight="true" outlineLevel="0" collapsed="false">
      <c r="A219" s="2" t="e">
        <f aca="false">'inputs &amp; summary'!q29</f>
        <v>#NAME?</v>
      </c>
      <c r="B219" s="2" t="n">
        <v>0</v>
      </c>
      <c r="C219" s="41" t="e">
        <f aca="false">'inputs &amp; summary'!a29</f>
        <v>#NAME?</v>
      </c>
      <c r="D219" s="41" t="e">
        <f aca="false">AND('inputs &amp; summary'!ao29,E219="OPEX breakeven price")</f>
        <v>#NAME?</v>
      </c>
      <c r="E219" s="41" t="e">
        <f aca="false">'inputs &amp; summary'!ap29</f>
        <v>#NAME?</v>
      </c>
      <c r="F219" s="2"/>
    </row>
    <row r="220" customFormat="false" ht="12.75" hidden="false" customHeight="true" outlineLevel="0" collapsed="false">
      <c r="A220" s="2" t="e">
        <f aca="false">'inputs &amp; summary'!q29</f>
        <v>#NAME?</v>
      </c>
      <c r="B220" s="2" t="n">
        <v>0</v>
      </c>
      <c r="C220" s="41" t="e">
        <f aca="false">'inputs &amp; summary'!a29</f>
        <v>#NAME?</v>
      </c>
      <c r="D220" s="41" t="e">
        <f aca="false">AND('inputs &amp; summary'!ao29,E220="OPEX breakeven price")</f>
        <v>#NAME?</v>
      </c>
      <c r="E220" s="41" t="e">
        <f aca="false">'inputs &amp; summary'!ap29</f>
        <v>#NAME?</v>
      </c>
      <c r="F220" s="2"/>
    </row>
    <row r="221" customFormat="false" ht="12.75" hidden="false" customHeight="true" outlineLevel="0" collapsed="false">
      <c r="A221" s="2" t="e">
        <f aca="false">'inputs &amp; summary'!q29</f>
        <v>#NAME?</v>
      </c>
      <c r="B221" s="2" t="n">
        <v>0</v>
      </c>
      <c r="C221" s="41" t="e">
        <f aca="false">'inputs &amp; summary'!a29</f>
        <v>#NAME?</v>
      </c>
      <c r="D221" s="41" t="e">
        <f aca="false">AND('inputs &amp; summary'!ao29,E221="OPEX breakeven price")</f>
        <v>#NAME?</v>
      </c>
      <c r="E221" s="41" t="e">
        <f aca="false">'inputs &amp; summary'!ap29</f>
        <v>#NAME?</v>
      </c>
      <c r="F221" s="2"/>
    </row>
    <row r="222" customFormat="false" ht="12.75" hidden="false" customHeight="true" outlineLevel="0" collapsed="false">
      <c r="A222" s="2" t="e">
        <f aca="false">'inputs &amp; summary'!q29</f>
        <v>#NAME?</v>
      </c>
      <c r="B222" s="2" t="n">
        <v>0</v>
      </c>
      <c r="C222" s="41" t="e">
        <f aca="false">'inputs &amp; summary'!a29</f>
        <v>#NAME?</v>
      </c>
      <c r="D222" s="41" t="e">
        <f aca="false">AND('inputs &amp; summary'!ao29,E222="OPEX breakeven price")</f>
        <v>#NAME?</v>
      </c>
      <c r="E222" s="41" t="e">
        <f aca="false">'inputs &amp; summary'!ap29</f>
        <v>#NAME?</v>
      </c>
      <c r="F222" s="2"/>
    </row>
    <row r="223" customFormat="false" ht="12.75" hidden="false" customHeight="true" outlineLevel="0" collapsed="false">
      <c r="A223" s="2" t="e">
        <f aca="false">'inputs &amp; summary'!q29</f>
        <v>#NAME?</v>
      </c>
      <c r="B223" s="2" t="n">
        <v>0</v>
      </c>
      <c r="C223" s="41" t="e">
        <f aca="false">'inputs &amp; summary'!a29</f>
        <v>#NAME?</v>
      </c>
      <c r="D223" s="41" t="e">
        <f aca="false">AND('inputs &amp; summary'!ao29,E223="OPEX breakeven price")</f>
        <v>#NAME?</v>
      </c>
      <c r="E223" s="41" t="e">
        <f aca="false">'inputs &amp; summary'!ap29</f>
        <v>#NAME?</v>
      </c>
      <c r="F223" s="2"/>
    </row>
    <row r="224" customFormat="false" ht="12.75" hidden="false" customHeight="true" outlineLevel="0" collapsed="false">
      <c r="A224" s="2" t="e">
        <f aca="false">'inputs &amp; summary'!q29</f>
        <v>#NAME?</v>
      </c>
      <c r="B224" s="2" t="n">
        <v>0</v>
      </c>
      <c r="C224" s="41" t="e">
        <f aca="false">'inputs &amp; summary'!a29</f>
        <v>#NAME?</v>
      </c>
      <c r="D224" s="41" t="e">
        <f aca="false">AND('inputs &amp; summary'!ao29,E224="OPEX breakeven price")</f>
        <v>#NAME?</v>
      </c>
      <c r="E224" s="41" t="e">
        <f aca="false">'inputs &amp; summary'!ap29</f>
        <v>#NAME?</v>
      </c>
      <c r="F224" s="2"/>
    </row>
    <row r="225" customFormat="false" ht="12.75" hidden="false" customHeight="true" outlineLevel="0" collapsed="false">
      <c r="A225" s="2" t="e">
        <f aca="false">'inputs &amp; summary'!q29</f>
        <v>#NAME?</v>
      </c>
      <c r="B225" s="2" t="n">
        <v>0</v>
      </c>
      <c r="C225" s="41" t="e">
        <f aca="false">'inputs &amp; summary'!a29</f>
        <v>#NAME?</v>
      </c>
      <c r="D225" s="41" t="e">
        <f aca="false">AND('inputs &amp; summary'!ao29,E225="OPEX breakeven price")</f>
        <v>#NAME?</v>
      </c>
      <c r="E225" s="41" t="e">
        <f aca="false">'inputs &amp; summary'!ap29</f>
        <v>#NAME?</v>
      </c>
      <c r="F225" s="2"/>
    </row>
    <row r="226" customFormat="false" ht="12.75" hidden="false" customHeight="true" outlineLevel="0" collapsed="false">
      <c r="A226" s="2" t="e">
        <f aca="false">'inputs &amp; summary'!q29</f>
        <v>#NAME?</v>
      </c>
      <c r="B226" s="2" t="n">
        <v>0</v>
      </c>
      <c r="C226" s="41" t="e">
        <f aca="false">'inputs &amp; summary'!a29</f>
        <v>#NAME?</v>
      </c>
      <c r="D226" s="41" t="e">
        <f aca="false">AND('inputs &amp; summary'!ao29,E226="OPEX breakeven price")</f>
        <v>#NAME?</v>
      </c>
      <c r="E226" s="41" t="e">
        <f aca="false">'inputs &amp; summary'!ap29</f>
        <v>#NAME?</v>
      </c>
      <c r="F226" s="2"/>
    </row>
    <row r="227" customFormat="false" ht="12.75" hidden="false" customHeight="true" outlineLevel="0" collapsed="false">
      <c r="A227" s="2" t="e">
        <f aca="false">'inputs &amp; summary'!q29</f>
        <v>#NAME?</v>
      </c>
      <c r="B227" s="2" t="n">
        <v>0</v>
      </c>
      <c r="C227" s="41" t="e">
        <f aca="false">'inputs &amp; summary'!a29</f>
        <v>#NAME?</v>
      </c>
      <c r="D227" s="41" t="e">
        <f aca="false">AND('inputs &amp; summary'!ao29,E227="OPEX breakeven price")</f>
        <v>#NAME?</v>
      </c>
      <c r="E227" s="41" t="e">
        <f aca="false">'inputs &amp; summary'!ap29</f>
        <v>#NAME?</v>
      </c>
      <c r="F227" s="2"/>
    </row>
    <row r="228" customFormat="false" ht="12.75" hidden="false" customHeight="true" outlineLevel="0" collapsed="false">
      <c r="A228" s="2" t="e">
        <f aca="false">'inputs &amp; summary'!q29</f>
        <v>#NAME?</v>
      </c>
      <c r="B228" s="2" t="n">
        <v>0</v>
      </c>
      <c r="C228" s="41" t="e">
        <f aca="false">'inputs &amp; summary'!a29</f>
        <v>#NAME?</v>
      </c>
      <c r="D228" s="41" t="e">
        <f aca="false">AND('inputs &amp; summary'!ao29,E228="OPEX breakeven price")</f>
        <v>#NAME?</v>
      </c>
      <c r="E228" s="41" t="e">
        <f aca="false">'inputs &amp; summary'!ap29</f>
        <v>#NAME?</v>
      </c>
      <c r="F228" s="2"/>
    </row>
    <row r="229" customFormat="false" ht="12.75" hidden="false" customHeight="true" outlineLevel="0" collapsed="false">
      <c r="A229" s="2" t="e">
        <f aca="false">'inputs &amp; summary'!q29</f>
        <v>#NAME?</v>
      </c>
      <c r="B229" s="2" t="n">
        <v>0</v>
      </c>
      <c r="C229" s="41" t="e">
        <f aca="false">'inputs &amp; summary'!a29</f>
        <v>#NAME?</v>
      </c>
      <c r="D229" s="41" t="e">
        <f aca="false">AND('inputs &amp; summary'!ao29,E229="OPEX breakeven price")</f>
        <v>#NAME?</v>
      </c>
      <c r="E229" s="41" t="e">
        <f aca="false">'inputs &amp; summary'!ap29</f>
        <v>#NAME?</v>
      </c>
      <c r="F229" s="2"/>
    </row>
    <row r="230" customFormat="false" ht="12.75" hidden="false" customHeight="true" outlineLevel="0" collapsed="false">
      <c r="A230" s="2" t="e">
        <f aca="false">'inputs &amp; summary'!q29</f>
        <v>#NAME?</v>
      </c>
      <c r="B230" s="2" t="n">
        <v>0</v>
      </c>
      <c r="C230" s="41" t="e">
        <f aca="false">'inputs &amp; summary'!a29</f>
        <v>#NAME?</v>
      </c>
      <c r="D230" s="41" t="e">
        <f aca="false">AND('inputs &amp; summary'!ao29,E230="OPEX breakeven price")</f>
        <v>#NAME?</v>
      </c>
      <c r="E230" s="41" t="e">
        <f aca="false">'inputs &amp; summary'!ap29</f>
        <v>#NAME?</v>
      </c>
      <c r="F230" s="2"/>
    </row>
    <row r="231" customFormat="false" ht="12.75" hidden="false" customHeight="true" outlineLevel="0" collapsed="false">
      <c r="A231" s="2" t="e">
        <f aca="false">'inputs &amp; summary'!q29</f>
        <v>#NAME?</v>
      </c>
      <c r="B231" s="2" t="n">
        <v>0</v>
      </c>
      <c r="C231" s="41" t="e">
        <f aca="false">'inputs &amp; summary'!a29</f>
        <v>#NAME?</v>
      </c>
      <c r="D231" s="41" t="e">
        <f aca="false">AND('inputs &amp; summary'!ao29,E231="OPEX breakeven price")</f>
        <v>#NAME?</v>
      </c>
      <c r="E231" s="41" t="e">
        <f aca="false">'inputs &amp; summary'!ap29</f>
        <v>#NAME?</v>
      </c>
      <c r="F231" s="2"/>
    </row>
    <row r="232" customFormat="false" ht="12.75" hidden="false" customHeight="true" outlineLevel="0" collapsed="false">
      <c r="A232" s="2" t="e">
        <f aca="false">'inputs &amp; summary'!q29</f>
        <v>#NAME?</v>
      </c>
      <c r="B232" s="2" t="n">
        <v>0</v>
      </c>
      <c r="C232" s="41" t="e">
        <f aca="false">'inputs &amp; summary'!a29</f>
        <v>#NAME?</v>
      </c>
      <c r="D232" s="41" t="e">
        <f aca="false">AND('inputs &amp; summary'!ao29,E232="OPEX breakeven price")</f>
        <v>#NAME?</v>
      </c>
      <c r="E232" s="41" t="e">
        <f aca="false">'inputs &amp; summary'!ap29</f>
        <v>#NAME?</v>
      </c>
      <c r="F232" s="2"/>
    </row>
    <row r="233" customFormat="false" ht="12.75" hidden="false" customHeight="true" outlineLevel="0" collapsed="false">
      <c r="A233" s="2" t="e">
        <f aca="false">'inputs &amp; summary'!q29</f>
        <v>#NAME?</v>
      </c>
      <c r="B233" s="2" t="n">
        <v>0</v>
      </c>
      <c r="C233" s="41" t="e">
        <f aca="false">'inputs &amp; summary'!a29</f>
        <v>#NAME?</v>
      </c>
      <c r="D233" s="41" t="e">
        <f aca="false">AND('inputs &amp; summary'!ao29,E233="OPEX breakeven price")</f>
        <v>#NAME?</v>
      </c>
      <c r="E233" s="41" t="e">
        <f aca="false">'inputs &amp; summary'!ap29</f>
        <v>#NAME?</v>
      </c>
      <c r="F233" s="2"/>
    </row>
    <row r="234" customFormat="false" ht="12.75" hidden="false" customHeight="true" outlineLevel="0" collapsed="false">
      <c r="A234" s="2" t="e">
        <f aca="false">'inputs &amp; summary'!q29</f>
        <v>#NAME?</v>
      </c>
      <c r="B234" s="2" t="n">
        <v>0</v>
      </c>
      <c r="C234" s="41" t="e">
        <f aca="false">'inputs &amp; summary'!a29</f>
        <v>#NAME?</v>
      </c>
      <c r="D234" s="41" t="e">
        <f aca="false">AND('inputs &amp; summary'!ao29,E234="OPEX breakeven price")</f>
        <v>#NAME?</v>
      </c>
      <c r="E234" s="41" t="e">
        <f aca="false">'inputs &amp; summary'!ap29</f>
        <v>#NAME?</v>
      </c>
      <c r="F234" s="2"/>
    </row>
    <row r="235" customFormat="false" ht="12.75" hidden="false" customHeight="true" outlineLevel="0" collapsed="false">
      <c r="A235" s="2" t="e">
        <f aca="false">'inputs &amp; summary'!q29</f>
        <v>#NAME?</v>
      </c>
      <c r="B235" s="2" t="n">
        <v>0</v>
      </c>
      <c r="C235" s="41" t="e">
        <f aca="false">'inputs &amp; summary'!a29</f>
        <v>#NAME?</v>
      </c>
      <c r="D235" s="41" t="e">
        <f aca="false">AND('inputs &amp; summary'!ao29,E235="OPEX breakeven price")</f>
        <v>#NAME?</v>
      </c>
      <c r="E235" s="41" t="e">
        <f aca="false">'inputs &amp; summary'!ap29</f>
        <v>#NAME?</v>
      </c>
      <c r="F235" s="2"/>
    </row>
    <row r="236" customFormat="false" ht="12.75" hidden="false" customHeight="true" outlineLevel="0" collapsed="false">
      <c r="A236" s="2" t="e">
        <f aca="false">'inputs &amp; summary'!q29</f>
        <v>#NAME?</v>
      </c>
      <c r="B236" s="2" t="n">
        <v>0</v>
      </c>
      <c r="C236" s="41" t="e">
        <f aca="false">'inputs &amp; summary'!a29</f>
        <v>#NAME?</v>
      </c>
      <c r="D236" s="41" t="e">
        <f aca="false">AND('inputs &amp; summary'!ao29,E236="OPEX breakeven price")</f>
        <v>#NAME?</v>
      </c>
      <c r="E236" s="41" t="e">
        <f aca="false">'inputs &amp; summary'!ap29</f>
        <v>#NAME?</v>
      </c>
      <c r="F236" s="2"/>
    </row>
    <row r="237" customFormat="false" ht="12.75" hidden="false" customHeight="true" outlineLevel="0" collapsed="false">
      <c r="A237" s="2" t="e">
        <f aca="false">'inputs &amp; summary'!q29</f>
        <v>#NAME?</v>
      </c>
      <c r="B237" s="2" t="n">
        <v>0</v>
      </c>
      <c r="C237" s="41" t="e">
        <f aca="false">'inputs &amp; summary'!a29</f>
        <v>#NAME?</v>
      </c>
      <c r="D237" s="41" t="e">
        <f aca="false">AND('inputs &amp; summary'!ao29,E237="OPEX breakeven price")</f>
        <v>#NAME?</v>
      </c>
      <c r="E237" s="41" t="e">
        <f aca="false">'inputs &amp; summary'!ap29</f>
        <v>#NAME?</v>
      </c>
      <c r="F237" s="2"/>
    </row>
    <row r="238" customFormat="false" ht="12.75" hidden="false" customHeight="true" outlineLevel="0" collapsed="false">
      <c r="A238" s="2" t="e">
        <f aca="false">'inputs &amp; summary'!q29</f>
        <v>#NAME?</v>
      </c>
      <c r="B238" s="2" t="n">
        <v>0</v>
      </c>
      <c r="C238" s="41" t="e">
        <f aca="false">'inputs &amp; summary'!a29</f>
        <v>#NAME?</v>
      </c>
      <c r="D238" s="41" t="e">
        <f aca="false">AND('inputs &amp; summary'!ao29,E238="OPEX breakeven price")</f>
        <v>#NAME?</v>
      </c>
      <c r="E238" s="41" t="e">
        <f aca="false">'inputs &amp; summary'!ap29</f>
        <v>#NAME?</v>
      </c>
      <c r="F238" s="2"/>
    </row>
    <row r="239" customFormat="false" ht="12.75" hidden="false" customHeight="true" outlineLevel="0" collapsed="false">
      <c r="A239" s="2" t="e">
        <f aca="false">'inputs &amp; summary'!q29</f>
        <v>#NAME?</v>
      </c>
      <c r="B239" s="2" t="n">
        <v>0</v>
      </c>
      <c r="C239" s="41" t="e">
        <f aca="false">'inputs &amp; summary'!a29</f>
        <v>#NAME?</v>
      </c>
      <c r="D239" s="41" t="e">
        <f aca="false">AND('inputs &amp; summary'!ao29,E239="OPEX breakeven price")</f>
        <v>#NAME?</v>
      </c>
      <c r="E239" s="41" t="e">
        <f aca="false">'inputs &amp; summary'!ap29</f>
        <v>#NAME?</v>
      </c>
      <c r="F239" s="2"/>
    </row>
    <row r="240" customFormat="false" ht="12.75" hidden="false" customHeight="true" outlineLevel="0" collapsed="false">
      <c r="A240" s="2" t="e">
        <f aca="false">'inputs &amp; summary'!q29</f>
        <v>#NAME?</v>
      </c>
      <c r="B240" s="2" t="n">
        <v>0</v>
      </c>
      <c r="C240" s="41" t="e">
        <f aca="false">'inputs &amp; summary'!a29</f>
        <v>#NAME?</v>
      </c>
      <c r="D240" s="41" t="e">
        <f aca="false">AND('inputs &amp; summary'!ao29,E240="OPEX breakeven price")</f>
        <v>#NAME?</v>
      </c>
      <c r="E240" s="41" t="e">
        <f aca="false">'inputs &amp; summary'!ap29</f>
        <v>#NAME?</v>
      </c>
      <c r="F240" s="2"/>
    </row>
    <row r="241" customFormat="false" ht="12.75" hidden="false" customHeight="true" outlineLevel="0" collapsed="false">
      <c r="A241" s="2" t="e">
        <f aca="false">'inputs &amp; summary'!q29</f>
        <v>#NAME?</v>
      </c>
      <c r="B241" s="2" t="n">
        <v>0</v>
      </c>
      <c r="C241" s="41" t="e">
        <f aca="false">'inputs &amp; summary'!a29</f>
        <v>#NAME?</v>
      </c>
      <c r="D241" s="41" t="e">
        <f aca="false">AND('inputs &amp; summary'!ao29,E241="OPEX breakeven price")</f>
        <v>#NAME?</v>
      </c>
      <c r="E241" s="41" t="e">
        <f aca="false">'inputs &amp; summary'!ap29</f>
        <v>#NAME?</v>
      </c>
      <c r="F241" s="2"/>
    </row>
    <row r="242" customFormat="false" ht="12.75" hidden="false" customHeight="true" outlineLevel="0" collapsed="false">
      <c r="A242" s="2" t="e">
        <f aca="false">'inputs &amp; summary'!q29</f>
        <v>#NAME?</v>
      </c>
      <c r="B242" s="2" t="n">
        <v>0</v>
      </c>
      <c r="C242" s="41" t="e">
        <f aca="false">'inputs &amp; summary'!a29</f>
        <v>#NAME?</v>
      </c>
      <c r="D242" s="41" t="e">
        <f aca="false">AND('inputs &amp; summary'!ao29,E242="OPEX breakeven price")</f>
        <v>#NAME?</v>
      </c>
      <c r="E242" s="41" t="e">
        <f aca="false">'inputs &amp; summary'!ap29</f>
        <v>#NAME?</v>
      </c>
      <c r="F242" s="2"/>
    </row>
    <row r="243" customFormat="false" ht="12.75" hidden="false" customHeight="true" outlineLevel="0" collapsed="false">
      <c r="A243" s="2" t="e">
        <f aca="false">'inputs &amp; summary'!q29</f>
        <v>#NAME?</v>
      </c>
      <c r="B243" s="2" t="n">
        <v>0</v>
      </c>
      <c r="C243" s="41" t="e">
        <f aca="false">'inputs &amp; summary'!a29</f>
        <v>#NAME?</v>
      </c>
      <c r="D243" s="41" t="e">
        <f aca="false">AND('inputs &amp; summary'!ao29,E243="OPEX breakeven price")</f>
        <v>#NAME?</v>
      </c>
      <c r="E243" s="41" t="e">
        <f aca="false">'inputs &amp; summary'!ap29</f>
        <v>#NAME?</v>
      </c>
      <c r="F243" s="2"/>
    </row>
    <row r="244" customFormat="false" ht="12.75" hidden="false" customHeight="true" outlineLevel="0" collapsed="false">
      <c r="A244" s="2" t="e">
        <f aca="false">'inputs &amp; summary'!q29</f>
        <v>#NAME?</v>
      </c>
      <c r="B244" s="2" t="n">
        <v>0</v>
      </c>
      <c r="C244" s="41" t="e">
        <f aca="false">'inputs &amp; summary'!a29</f>
        <v>#NAME?</v>
      </c>
      <c r="D244" s="41" t="e">
        <f aca="false">AND('inputs &amp; summary'!ao29,E244="OPEX breakeven price")</f>
        <v>#NAME?</v>
      </c>
      <c r="E244" s="41" t="e">
        <f aca="false">'inputs &amp; summary'!ap29</f>
        <v>#NAME?</v>
      </c>
      <c r="F244" s="2"/>
    </row>
    <row r="245" customFormat="false" ht="12.75" hidden="false" customHeight="true" outlineLevel="0" collapsed="false">
      <c r="A245" s="2" t="e">
        <f aca="false">'inputs &amp; summary'!q29</f>
        <v>#NAME?</v>
      </c>
      <c r="B245" s="2" t="n">
        <v>0</v>
      </c>
      <c r="C245" s="41" t="e">
        <f aca="false">'inputs &amp; summary'!a29</f>
        <v>#NAME?</v>
      </c>
      <c r="D245" s="41" t="e">
        <f aca="false">AND('inputs &amp; summary'!ao29,E245="OPEX breakeven price")</f>
        <v>#NAME?</v>
      </c>
      <c r="E245" s="41" t="e">
        <f aca="false">'inputs &amp; summary'!ap29</f>
        <v>#NAME?</v>
      </c>
      <c r="F245" s="2"/>
    </row>
    <row r="246" customFormat="false" ht="12.75" hidden="false" customHeight="true" outlineLevel="0" collapsed="false">
      <c r="A246" s="2" t="e">
        <f aca="false">'inputs &amp; summary'!q29</f>
        <v>#NAME?</v>
      </c>
      <c r="B246" s="2" t="n">
        <v>0</v>
      </c>
      <c r="C246" s="41" t="e">
        <f aca="false">'inputs &amp; summary'!a29</f>
        <v>#NAME?</v>
      </c>
      <c r="D246" s="41" t="e">
        <f aca="false">AND('inputs &amp; summary'!ao29,E246="OPEX breakeven price")</f>
        <v>#NAME?</v>
      </c>
      <c r="E246" s="41" t="e">
        <f aca="false">'inputs &amp; summary'!ap29</f>
        <v>#NAME?</v>
      </c>
      <c r="F246" s="2"/>
    </row>
    <row r="247" customFormat="false" ht="12.75" hidden="false" customHeight="true" outlineLevel="0" collapsed="false">
      <c r="A247" s="2" t="e">
        <f aca="false">'inputs &amp; summary'!q29</f>
        <v>#NAME?</v>
      </c>
      <c r="B247" s="2" t="n">
        <v>0</v>
      </c>
      <c r="C247" s="41" t="e">
        <f aca="false">'inputs &amp; summary'!a29</f>
        <v>#NAME?</v>
      </c>
      <c r="D247" s="41" t="e">
        <f aca="false">AND('inputs &amp; summary'!ao29,E247="OPEX breakeven price")</f>
        <v>#NAME?</v>
      </c>
      <c r="E247" s="41" t="e">
        <f aca="false">'inputs &amp; summary'!ap29</f>
        <v>#NAME?</v>
      </c>
      <c r="F247" s="2"/>
    </row>
    <row r="248" customFormat="false" ht="12.75" hidden="false" customHeight="true" outlineLevel="0" collapsed="false">
      <c r="A248" s="2" t="e">
        <f aca="false">'inputs &amp; summary'!q29</f>
        <v>#NAME?</v>
      </c>
      <c r="B248" s="2" t="n">
        <v>0</v>
      </c>
      <c r="C248" s="41" t="e">
        <f aca="false">'inputs &amp; summary'!a29</f>
        <v>#NAME?</v>
      </c>
      <c r="D248" s="41" t="e">
        <f aca="false">AND('inputs &amp; summary'!ao29,E248="OPEX breakeven price")</f>
        <v>#NAME?</v>
      </c>
      <c r="E248" s="41" t="e">
        <f aca="false">'inputs &amp; summary'!ap29</f>
        <v>#NAME?</v>
      </c>
      <c r="F248" s="2"/>
    </row>
    <row r="249" customFormat="false" ht="12.75" hidden="false" customHeight="true" outlineLevel="0" collapsed="false">
      <c r="A249" s="2" t="e">
        <f aca="false">'inputs &amp; summary'!q29</f>
        <v>#NAME?</v>
      </c>
      <c r="B249" s="2" t="n">
        <v>0</v>
      </c>
      <c r="C249" s="41" t="e">
        <f aca="false">'inputs &amp; summary'!a29</f>
        <v>#NAME?</v>
      </c>
      <c r="D249" s="41" t="e">
        <f aca="false">AND('inputs &amp; summary'!ao29,E249="OPEX breakeven price")</f>
        <v>#NAME?</v>
      </c>
      <c r="E249" s="41" t="e">
        <f aca="false">'inputs &amp; summary'!ap29</f>
        <v>#NAME?</v>
      </c>
      <c r="F249" s="2"/>
    </row>
    <row r="250" customFormat="false" ht="12.75" hidden="false" customHeight="true" outlineLevel="0" collapsed="false">
      <c r="A250" s="2" t="e">
        <f aca="false">'inputs &amp; summary'!q29</f>
        <v>#NAME?</v>
      </c>
      <c r="B250" s="2" t="n">
        <v>0</v>
      </c>
      <c r="C250" s="41" t="e">
        <f aca="false">'inputs &amp; summary'!a29</f>
        <v>#NAME?</v>
      </c>
      <c r="D250" s="41" t="e">
        <f aca="false">AND('inputs &amp; summary'!ao29,E250="OPEX breakeven price")</f>
        <v>#NAME?</v>
      </c>
      <c r="E250" s="41" t="e">
        <f aca="false">'inputs &amp; summary'!ap29</f>
        <v>#NAME?</v>
      </c>
      <c r="F250" s="2"/>
    </row>
    <row r="251" customFormat="false" ht="12.75" hidden="false" customHeight="true" outlineLevel="0" collapsed="false">
      <c r="A251" s="2" t="e">
        <f aca="false">'inputs &amp; summary'!q29</f>
        <v>#NAME?</v>
      </c>
      <c r="B251" s="2" t="n">
        <v>0</v>
      </c>
      <c r="C251" s="41" t="e">
        <f aca="false">'inputs &amp; summary'!a29</f>
        <v>#NAME?</v>
      </c>
      <c r="D251" s="41" t="e">
        <f aca="false">AND('inputs &amp; summary'!ao29,E251="OPEX breakeven price")</f>
        <v>#NAME?</v>
      </c>
      <c r="E251" s="41" t="e">
        <f aca="false">'inputs &amp; summary'!ap29</f>
        <v>#NAME?</v>
      </c>
      <c r="F251" s="2"/>
    </row>
    <row r="252" customFormat="false" ht="12.75" hidden="false" customHeight="true" outlineLevel="0" collapsed="false">
      <c r="A252" s="2" t="e">
        <f aca="false">'inputs &amp; summary'!q29</f>
        <v>#NAME?</v>
      </c>
      <c r="B252" s="2" t="n">
        <v>0</v>
      </c>
      <c r="C252" s="41" t="e">
        <f aca="false">'inputs &amp; summary'!a29</f>
        <v>#NAME?</v>
      </c>
      <c r="D252" s="41" t="e">
        <f aca="false">AND('inputs &amp; summary'!ao29,E252="OPEX breakeven price")</f>
        <v>#NAME?</v>
      </c>
      <c r="E252" s="41" t="e">
        <f aca="false">'inputs &amp; summary'!ap29</f>
        <v>#NAME?</v>
      </c>
      <c r="F252" s="2"/>
    </row>
    <row r="253" customFormat="false" ht="12.75" hidden="false" customHeight="true" outlineLevel="0" collapsed="false">
      <c r="A253" s="2" t="e">
        <f aca="false">'inputs &amp; summary'!q29</f>
        <v>#NAME?</v>
      </c>
      <c r="B253" s="2" t="n">
        <v>0</v>
      </c>
      <c r="C253" s="41" t="e">
        <f aca="false">'inputs &amp; summary'!a29</f>
        <v>#NAME?</v>
      </c>
      <c r="D253" s="41" t="e">
        <f aca="false">AND('inputs &amp; summary'!ao29,E253="OPEX breakeven price")</f>
        <v>#NAME?</v>
      </c>
      <c r="E253" s="41" t="e">
        <f aca="false">'inputs &amp; summary'!ap29</f>
        <v>#NAME?</v>
      </c>
      <c r="F253" s="2"/>
    </row>
    <row r="254" customFormat="false" ht="12.75" hidden="false" customHeight="true" outlineLevel="0" collapsed="false">
      <c r="A254" s="2" t="e">
        <f aca="false">'inputs &amp; summary'!q29</f>
        <v>#NAME?</v>
      </c>
      <c r="B254" s="2" t="n">
        <v>0</v>
      </c>
      <c r="C254" s="41" t="e">
        <f aca="false">'inputs &amp; summary'!a29</f>
        <v>#NAME?</v>
      </c>
      <c r="D254" s="41" t="e">
        <f aca="false">AND('inputs &amp; summary'!ao29,E254="OPEX breakeven price")</f>
        <v>#NAME?</v>
      </c>
      <c r="E254" s="41" t="e">
        <f aca="false">'inputs &amp; summary'!ap29</f>
        <v>#NAME?</v>
      </c>
      <c r="F254" s="2"/>
    </row>
    <row r="255" customFormat="false" ht="12.75" hidden="false" customHeight="true" outlineLevel="0" collapsed="false">
      <c r="A255" s="2" t="e">
        <f aca="false">'inputs &amp; summary'!q29</f>
        <v>#NAME?</v>
      </c>
      <c r="B255" s="2" t="n">
        <v>0</v>
      </c>
      <c r="C255" s="41" t="e">
        <f aca="false">'inputs &amp; summary'!a29</f>
        <v>#NAME?</v>
      </c>
      <c r="D255" s="41" t="e">
        <f aca="false">AND('inputs &amp; summary'!ao29,E255="OPEX breakeven price")</f>
        <v>#NAME?</v>
      </c>
      <c r="E255" s="41" t="e">
        <f aca="false">'inputs &amp; summary'!ap29</f>
        <v>#NAME?</v>
      </c>
      <c r="F255" s="2"/>
    </row>
    <row r="256" customFormat="false" ht="12.75" hidden="false" customHeight="true" outlineLevel="0" collapsed="false">
      <c r="A256" s="2" t="e">
        <f aca="false">'inputs &amp; summary'!q29</f>
        <v>#NAME?</v>
      </c>
      <c r="B256" s="2" t="n">
        <v>0</v>
      </c>
      <c r="C256" s="41" t="e">
        <f aca="false">'inputs &amp; summary'!a29</f>
        <v>#NAME?</v>
      </c>
      <c r="D256" s="41" t="e">
        <f aca="false">AND('inputs &amp; summary'!ao29,E256="OPEX breakeven price")</f>
        <v>#NAME?</v>
      </c>
      <c r="E256" s="41" t="e">
        <f aca="false">'inputs &amp; summary'!ap29</f>
        <v>#NAME?</v>
      </c>
      <c r="F256" s="2"/>
    </row>
    <row r="257" customFormat="false" ht="12.75" hidden="false" customHeight="true" outlineLevel="0" collapsed="false">
      <c r="A257" s="2" t="e">
        <f aca="false">'inputs &amp; summary'!q29</f>
        <v>#NAME?</v>
      </c>
      <c r="B257" s="2" t="n">
        <v>0</v>
      </c>
      <c r="C257" s="41" t="e">
        <f aca="false">'inputs &amp; summary'!a29</f>
        <v>#NAME?</v>
      </c>
      <c r="D257" s="41" t="e">
        <f aca="false">AND('inputs &amp; summary'!ao29,E257="OPEX breakeven price")</f>
        <v>#NAME?</v>
      </c>
      <c r="E257" s="41" t="e">
        <f aca="false">'inputs &amp; summary'!ap29</f>
        <v>#NAME?</v>
      </c>
      <c r="F257" s="2"/>
    </row>
    <row r="258" customFormat="false" ht="12.75" hidden="false" customHeight="true" outlineLevel="0" collapsed="false">
      <c r="A258" s="2" t="e">
        <f aca="false">'inputs &amp; summary'!q29</f>
        <v>#NAME?</v>
      </c>
      <c r="B258" s="2" t="n">
        <v>0</v>
      </c>
      <c r="C258" s="41" t="e">
        <f aca="false">'inputs &amp; summary'!a29</f>
        <v>#NAME?</v>
      </c>
      <c r="D258" s="41" t="e">
        <f aca="false">AND('inputs &amp; summary'!ao29,E258="OPEX breakeven price")</f>
        <v>#NAME?</v>
      </c>
      <c r="E258" s="41" t="e">
        <f aca="false">'inputs &amp; summary'!ap29</f>
        <v>#NAME?</v>
      </c>
      <c r="F258" s="2"/>
    </row>
    <row r="259" customFormat="false" ht="12.75" hidden="false" customHeight="true" outlineLevel="0" collapsed="false">
      <c r="A259" s="2" t="e">
        <f aca="false">'inputs &amp; summary'!q29</f>
        <v>#NAME?</v>
      </c>
      <c r="B259" s="2" t="n">
        <v>0</v>
      </c>
      <c r="C259" s="41" t="e">
        <f aca="false">'inputs &amp; summary'!a29</f>
        <v>#NAME?</v>
      </c>
      <c r="D259" s="41" t="e">
        <f aca="false">AND('inputs &amp; summary'!ao29,E259="OPEX breakeven price")</f>
        <v>#NAME?</v>
      </c>
      <c r="E259" s="41" t="e">
        <f aca="false">'inputs &amp; summary'!ap29</f>
        <v>#NAME?</v>
      </c>
      <c r="F259" s="2"/>
    </row>
    <row r="260" customFormat="false" ht="12.75" hidden="false" customHeight="true" outlineLevel="0" collapsed="false">
      <c r="A260" s="2" t="e">
        <f aca="false">'inputs &amp; summary'!q29</f>
        <v>#NAME?</v>
      </c>
      <c r="B260" s="2" t="n">
        <v>0</v>
      </c>
      <c r="C260" s="41" t="e">
        <f aca="false">'inputs &amp; summary'!a29</f>
        <v>#NAME?</v>
      </c>
      <c r="D260" s="41" t="e">
        <f aca="false">AND('inputs &amp; summary'!ao29,E260="OPEX breakeven price")</f>
        <v>#NAME?</v>
      </c>
      <c r="E260" s="41" t="e">
        <f aca="false">'inputs &amp; summary'!ap29</f>
        <v>#NAME?</v>
      </c>
      <c r="F260" s="2"/>
    </row>
    <row r="261" customFormat="false" ht="12.75" hidden="false" customHeight="true" outlineLevel="0" collapsed="false">
      <c r="A261" s="2" t="e">
        <f aca="false">'inputs &amp; summary'!q29</f>
        <v>#NAME?</v>
      </c>
      <c r="B261" s="2" t="n">
        <v>0</v>
      </c>
      <c r="C261" s="41" t="e">
        <f aca="false">'inputs &amp; summary'!a29</f>
        <v>#NAME?</v>
      </c>
      <c r="D261" s="41" t="e">
        <f aca="false">AND('inputs &amp; summary'!ao29,E261="OPEX breakeven price")</f>
        <v>#NAME?</v>
      </c>
      <c r="E261" s="41" t="e">
        <f aca="false">'inputs &amp; summary'!ap29</f>
        <v>#NAME?</v>
      </c>
      <c r="F261" s="2"/>
    </row>
    <row r="262" customFormat="false" ht="12.75" hidden="false" customHeight="true" outlineLevel="0" collapsed="false">
      <c r="A262" s="2" t="e">
        <f aca="false">'inputs &amp; summary'!q29</f>
        <v>#NAME?</v>
      </c>
      <c r="B262" s="2" t="n">
        <v>0</v>
      </c>
      <c r="C262" s="41" t="e">
        <f aca="false">'inputs &amp; summary'!a29</f>
        <v>#NAME?</v>
      </c>
      <c r="D262" s="41" t="e">
        <f aca="false">AND('inputs &amp; summary'!ao29,E262="OPEX breakeven price")</f>
        <v>#NAME?</v>
      </c>
      <c r="E262" s="41" t="e">
        <f aca="false">'inputs &amp; summary'!ap29</f>
        <v>#NAME?</v>
      </c>
      <c r="F262" s="2"/>
    </row>
    <row r="263" customFormat="false" ht="12.75" hidden="false" customHeight="true" outlineLevel="0" collapsed="false">
      <c r="A263" s="2" t="e">
        <f aca="false">'inputs &amp; summary'!q29</f>
        <v>#NAME?</v>
      </c>
      <c r="B263" s="2" t="n">
        <v>0</v>
      </c>
      <c r="C263" s="41" t="e">
        <f aca="false">'inputs &amp; summary'!a29</f>
        <v>#NAME?</v>
      </c>
      <c r="D263" s="41" t="e">
        <f aca="false">AND('inputs &amp; summary'!ao29,E263="OPEX breakeven price")</f>
        <v>#NAME?</v>
      </c>
      <c r="E263" s="41" t="e">
        <f aca="false">'inputs &amp; summary'!ap29</f>
        <v>#NAME?</v>
      </c>
      <c r="F263" s="2"/>
    </row>
    <row r="264" customFormat="false" ht="12.75" hidden="false" customHeight="true" outlineLevel="0" collapsed="false">
      <c r="A264" s="2" t="e">
        <f aca="false">'inputs &amp; summary'!q29</f>
        <v>#NAME?</v>
      </c>
      <c r="B264" s="2" t="n">
        <v>0</v>
      </c>
      <c r="C264" s="41" t="e">
        <f aca="false">'inputs &amp; summary'!a29</f>
        <v>#NAME?</v>
      </c>
      <c r="D264" s="41" t="e">
        <f aca="false">AND('inputs &amp; summary'!ao29,E264="OPEX breakeven price")</f>
        <v>#NAME?</v>
      </c>
      <c r="E264" s="41" t="e">
        <f aca="false">'inputs &amp; summary'!ap29</f>
        <v>#NAME?</v>
      </c>
      <c r="F264" s="2"/>
    </row>
    <row r="265" customFormat="false" ht="12.75" hidden="false" customHeight="true" outlineLevel="0" collapsed="false">
      <c r="A265" s="2" t="e">
        <f aca="false">'inputs &amp; summary'!q29</f>
        <v>#NAME?</v>
      </c>
      <c r="B265" s="2" t="n">
        <v>0</v>
      </c>
      <c r="C265" s="41" t="e">
        <f aca="false">'inputs &amp; summary'!a29</f>
        <v>#NAME?</v>
      </c>
      <c r="D265" s="41" t="e">
        <f aca="false">AND('inputs &amp; summary'!ao29,E265="OPEX breakeven price")</f>
        <v>#NAME?</v>
      </c>
      <c r="E265" s="41" t="e">
        <f aca="false">'inputs &amp; summary'!ap29</f>
        <v>#NAME?</v>
      </c>
      <c r="F265" s="2"/>
    </row>
    <row r="266" customFormat="false" ht="12.75" hidden="false" customHeight="true" outlineLevel="0" collapsed="false">
      <c r="A266" s="2" t="e">
        <f aca="false">'inputs &amp; summary'!q29</f>
        <v>#NAME?</v>
      </c>
      <c r="B266" s="2" t="n">
        <v>0</v>
      </c>
      <c r="C266" s="41" t="e">
        <f aca="false">'inputs &amp; summary'!a29</f>
        <v>#NAME?</v>
      </c>
      <c r="D266" s="41" t="e">
        <f aca="false">AND('inputs &amp; summary'!ao29,E266="OPEX breakeven price")</f>
        <v>#NAME?</v>
      </c>
      <c r="E266" s="41" t="e">
        <f aca="false">'inputs &amp; summary'!ap29</f>
        <v>#NAME?</v>
      </c>
      <c r="F266" s="2"/>
    </row>
    <row r="267" customFormat="false" ht="12.75" hidden="false" customHeight="true" outlineLevel="0" collapsed="false">
      <c r="A267" s="2" t="e">
        <f aca="false">'inputs &amp; summary'!q29</f>
        <v>#NAME?</v>
      </c>
      <c r="B267" s="2" t="n">
        <v>0</v>
      </c>
      <c r="C267" s="41" t="e">
        <f aca="false">'inputs &amp; summary'!a29</f>
        <v>#NAME?</v>
      </c>
      <c r="D267" s="41" t="e">
        <f aca="false">AND('inputs &amp; summary'!ao29,E267="OPEX breakeven price")</f>
        <v>#NAME?</v>
      </c>
      <c r="E267" s="41" t="e">
        <f aca="false">'inputs &amp; summary'!ap29</f>
        <v>#NAME?</v>
      </c>
      <c r="F267" s="2"/>
    </row>
    <row r="268" customFormat="false" ht="12.75" hidden="false" customHeight="true" outlineLevel="0" collapsed="false">
      <c r="A268" s="2" t="e">
        <f aca="false">'inputs &amp; summary'!q29</f>
        <v>#NAME?</v>
      </c>
      <c r="B268" s="2" t="n">
        <v>0</v>
      </c>
      <c r="C268" s="41" t="e">
        <f aca="false">'inputs &amp; summary'!a29</f>
        <v>#NAME?</v>
      </c>
      <c r="D268" s="41" t="e">
        <f aca="false">AND('inputs &amp; summary'!ao29,E268="OPEX breakeven price")</f>
        <v>#NAME?</v>
      </c>
      <c r="E268" s="41" t="e">
        <f aca="false">'inputs &amp; summary'!ap29</f>
        <v>#NAME?</v>
      </c>
      <c r="F268" s="2"/>
    </row>
    <row r="269" customFormat="false" ht="12.75" hidden="false" customHeight="true" outlineLevel="0" collapsed="false">
      <c r="A269" s="2" t="e">
        <f aca="false">'inputs &amp; summary'!q29</f>
        <v>#NAME?</v>
      </c>
      <c r="B269" s="2" t="n">
        <v>0</v>
      </c>
      <c r="C269" s="41" t="e">
        <f aca="false">'inputs &amp; summary'!a29</f>
        <v>#NAME?</v>
      </c>
      <c r="D269" s="41" t="e">
        <f aca="false">AND('inputs &amp; summary'!ao29,E269="OPEX breakeven price")</f>
        <v>#NAME?</v>
      </c>
      <c r="E269" s="41" t="e">
        <f aca="false">'inputs &amp; summary'!ap29</f>
        <v>#NAME?</v>
      </c>
      <c r="F269" s="2"/>
    </row>
    <row r="270" customFormat="false" ht="12.75" hidden="false" customHeight="true" outlineLevel="0" collapsed="false">
      <c r="A270" s="2" t="e">
        <f aca="false">'inputs &amp; summary'!q29</f>
        <v>#NAME?</v>
      </c>
      <c r="B270" s="2" t="n">
        <v>0</v>
      </c>
      <c r="C270" s="41" t="e">
        <f aca="false">'inputs &amp; summary'!a29</f>
        <v>#NAME?</v>
      </c>
      <c r="D270" s="41" t="e">
        <f aca="false">AND('inputs &amp; summary'!ao29,E270="OPEX breakeven price")</f>
        <v>#NAME?</v>
      </c>
      <c r="E270" s="41" t="e">
        <f aca="false">'inputs &amp; summary'!ap29</f>
        <v>#NAME?</v>
      </c>
      <c r="F270" s="2"/>
    </row>
    <row r="271" customFormat="false" ht="12.75" hidden="false" customHeight="true" outlineLevel="0" collapsed="false">
      <c r="A271" s="2" t="e">
        <f aca="false">'inputs &amp; summary'!q29</f>
        <v>#NAME?</v>
      </c>
      <c r="B271" s="2" t="n">
        <v>0</v>
      </c>
      <c r="C271" s="41" t="e">
        <f aca="false">'inputs &amp; summary'!a29</f>
        <v>#NAME?</v>
      </c>
      <c r="D271" s="41" t="e">
        <f aca="false">AND('inputs &amp; summary'!ao29,E271="OPEX breakeven price")</f>
        <v>#NAME?</v>
      </c>
      <c r="E271" s="41" t="e">
        <f aca="false">'inputs &amp; summary'!ap29</f>
        <v>#NAME?</v>
      </c>
      <c r="F271" s="2"/>
    </row>
    <row r="272" customFormat="false" ht="12.75" hidden="false" customHeight="true" outlineLevel="0" collapsed="false">
      <c r="A272" s="2" t="e">
        <f aca="false">'inputs &amp; summary'!q29</f>
        <v>#NAME?</v>
      </c>
      <c r="B272" s="2" t="n">
        <v>0</v>
      </c>
      <c r="C272" s="41" t="e">
        <f aca="false">'inputs &amp; summary'!a29</f>
        <v>#NAME?</v>
      </c>
      <c r="D272" s="41" t="e">
        <f aca="false">AND('inputs &amp; summary'!ao29,E272="OPEX breakeven price")</f>
        <v>#NAME?</v>
      </c>
      <c r="E272" s="41" t="e">
        <f aca="false">'inputs &amp; summary'!ap29</f>
        <v>#NAME?</v>
      </c>
    </row>
    <row r="273" customFormat="false" ht="12.75" hidden="false" customHeight="true" outlineLevel="0" collapsed="false">
      <c r="A273" s="2" t="e">
        <f aca="false">'inputs &amp; summary'!q29</f>
        <v>#NAME?</v>
      </c>
      <c r="B273" s="2" t="n">
        <v>0</v>
      </c>
      <c r="C273" s="41" t="e">
        <f aca="false">'inputs &amp; summary'!a29</f>
        <v>#NAME?</v>
      </c>
      <c r="D273" s="41" t="e">
        <f aca="false">AND('inputs &amp; summary'!ao29,E273="OPEX breakeven price")</f>
        <v>#NAME?</v>
      </c>
      <c r="E273" s="41" t="e">
        <f aca="false">'inputs &amp; summary'!ap29</f>
        <v>#NAME?</v>
      </c>
    </row>
    <row r="274" customFormat="false" ht="12.75" hidden="false" customHeight="true" outlineLevel="0" collapsed="false">
      <c r="A274" s="2" t="e">
        <f aca="false">'inputs &amp; summary'!q29</f>
        <v>#NAME?</v>
      </c>
      <c r="B274" s="2" t="n">
        <v>0</v>
      </c>
      <c r="C274" s="41" t="e">
        <f aca="false">'inputs &amp; summary'!a29</f>
        <v>#NAME?</v>
      </c>
      <c r="D274" s="41" t="e">
        <f aca="false">AND('inputs &amp; summary'!ao29,E274="OPEX breakeven price")</f>
        <v>#NAME?</v>
      </c>
      <c r="E274" s="41" t="e">
        <f aca="false">'inputs &amp; summary'!ap29</f>
        <v>#NAME?</v>
      </c>
    </row>
    <row r="275" customFormat="false" ht="12.75" hidden="false" customHeight="true" outlineLevel="0" collapsed="false">
      <c r="A275" s="2" t="e">
        <f aca="false">'inputs &amp; summary'!q29</f>
        <v>#NAME?</v>
      </c>
      <c r="B275" s="2" t="n">
        <v>0</v>
      </c>
      <c r="C275" s="41" t="e">
        <f aca="false">'inputs &amp; summary'!a29</f>
        <v>#NAME?</v>
      </c>
      <c r="D275" s="41" t="e">
        <f aca="false">AND('inputs &amp; summary'!ao29,E275="OPEX breakeven price")</f>
        <v>#NAME?</v>
      </c>
      <c r="E275" s="41" t="e">
        <f aca="false">'inputs &amp; summary'!ap29</f>
        <v>#NAME?</v>
      </c>
    </row>
    <row r="276" customFormat="false" ht="12.75" hidden="false" customHeight="true" outlineLevel="0" collapsed="false">
      <c r="A276" s="2" t="e">
        <f aca="false">'inputs &amp; summary'!q29</f>
        <v>#NAME?</v>
      </c>
      <c r="B276" s="2" t="n">
        <v>0</v>
      </c>
      <c r="C276" s="41" t="e">
        <f aca="false">'inputs &amp; summary'!a29</f>
        <v>#NAME?</v>
      </c>
      <c r="D276" s="41" t="e">
        <f aca="false">AND('inputs &amp; summary'!ao29,E276="OPEX breakeven price")</f>
        <v>#NAME?</v>
      </c>
      <c r="E276" s="41" t="e">
        <f aca="false">'inputs &amp; summary'!ap29</f>
        <v>#NAME?</v>
      </c>
    </row>
    <row r="277" customFormat="false" ht="12.75" hidden="false" customHeight="true" outlineLevel="0" collapsed="false">
      <c r="A277" s="2" t="e">
        <f aca="false">'inputs &amp; summary'!q29</f>
        <v>#NAME?</v>
      </c>
      <c r="B277" s="2" t="n">
        <v>0</v>
      </c>
      <c r="C277" s="41" t="e">
        <f aca="false">'inputs &amp; summary'!a29</f>
        <v>#NAME?</v>
      </c>
      <c r="D277" s="41" t="e">
        <f aca="false">AND('inputs &amp; summary'!ao29,E277="OPEX breakeven price")</f>
        <v>#NAME?</v>
      </c>
      <c r="E277" s="41" t="e">
        <f aca="false">'inputs &amp; summary'!ap29</f>
        <v>#NAME?</v>
      </c>
    </row>
    <row r="278" customFormat="false" ht="12.75" hidden="false" customHeight="true" outlineLevel="0" collapsed="false">
      <c r="A278" s="2" t="e">
        <f aca="false">'inputs &amp; summary'!q29</f>
        <v>#NAME?</v>
      </c>
      <c r="B278" s="2" t="n">
        <v>0</v>
      </c>
      <c r="C278" s="41" t="e">
        <f aca="false">'inputs &amp; summary'!a29</f>
        <v>#NAME?</v>
      </c>
      <c r="D278" s="41" t="e">
        <f aca="false">AND('inputs &amp; summary'!ao29,E278="OPEX breakeven price")</f>
        <v>#NAME?</v>
      </c>
      <c r="E278" s="41" t="e">
        <f aca="false">'inputs &amp; summary'!ap29</f>
        <v>#NAME?</v>
      </c>
    </row>
    <row r="279" customFormat="false" ht="12.75" hidden="false" customHeight="true" outlineLevel="0" collapsed="false">
      <c r="A279" s="2" t="e">
        <f aca="false">'inputs &amp; summary'!q29</f>
        <v>#NAME?</v>
      </c>
      <c r="B279" s="2" t="n">
        <v>0</v>
      </c>
      <c r="C279" s="41" t="e">
        <f aca="false">'inputs &amp; summary'!a29</f>
        <v>#NAME?</v>
      </c>
      <c r="D279" s="41" t="e">
        <f aca="false">AND('inputs &amp; summary'!ao29,E279="OPEX breakeven price")</f>
        <v>#NAME?</v>
      </c>
      <c r="E279" s="41" t="e">
        <f aca="false">'inputs &amp; summary'!ap29</f>
        <v>#NAME?</v>
      </c>
    </row>
    <row r="280" customFormat="false" ht="12.75" hidden="false" customHeight="true" outlineLevel="0" collapsed="false">
      <c r="A280" s="2" t="e">
        <f aca="false">'inputs &amp; summary'!q29</f>
        <v>#NAME?</v>
      </c>
      <c r="B280" s="2" t="n">
        <v>0</v>
      </c>
      <c r="C280" s="41" t="e">
        <f aca="false">'inputs &amp; summary'!a29</f>
        <v>#NAME?</v>
      </c>
      <c r="D280" s="41" t="e">
        <f aca="false">AND('inputs &amp; summary'!ao29,E280="OPEX breakeven price")</f>
        <v>#NAME?</v>
      </c>
      <c r="E280" s="41" t="e">
        <f aca="false">'inputs &amp; summary'!ap29</f>
        <v>#NAME?</v>
      </c>
    </row>
    <row r="281" customFormat="false" ht="12.75" hidden="false" customHeight="true" outlineLevel="0" collapsed="false">
      <c r="A281" s="2" t="e">
        <f aca="false">'inputs &amp; summary'!q29</f>
        <v>#NAME?</v>
      </c>
      <c r="B281" s="2" t="n">
        <v>0</v>
      </c>
      <c r="C281" s="41" t="e">
        <f aca="false">'inputs &amp; summary'!a29</f>
        <v>#NAME?</v>
      </c>
      <c r="D281" s="41" t="e">
        <f aca="false">AND('inputs &amp; summary'!ao29,E281="OPEX breakeven price")</f>
        <v>#NAME?</v>
      </c>
      <c r="E281" s="41" t="e">
        <f aca="false">'inputs &amp; summary'!ap29</f>
        <v>#NAME?</v>
      </c>
    </row>
    <row r="282" customFormat="false" ht="12.75" hidden="false" customHeight="true" outlineLevel="0" collapsed="false">
      <c r="A282" s="2" t="e">
        <f aca="false">'inputs &amp; summary'!q29</f>
        <v>#NAME?</v>
      </c>
      <c r="B282" s="2" t="n">
        <v>0</v>
      </c>
      <c r="C282" s="41" t="e">
        <f aca="false">'inputs &amp; summary'!a29</f>
        <v>#NAME?</v>
      </c>
      <c r="D282" s="41" t="e">
        <f aca="false">AND('inputs &amp; summary'!ao29,E282="OPEX breakeven price")</f>
        <v>#NAME?</v>
      </c>
      <c r="E282" s="41" t="e">
        <f aca="false">'inputs &amp; summary'!ap29</f>
        <v>#NAME?</v>
      </c>
    </row>
    <row r="283" customFormat="false" ht="12.75" hidden="false" customHeight="true" outlineLevel="0" collapsed="false">
      <c r="A283" s="2" t="e">
        <f aca="false">'inputs &amp; summary'!q29</f>
        <v>#NAME?</v>
      </c>
      <c r="B283" s="2" t="n">
        <v>0</v>
      </c>
      <c r="C283" s="41" t="e">
        <f aca="false">'inputs &amp; summary'!a29</f>
        <v>#NAME?</v>
      </c>
      <c r="D283" s="41" t="e">
        <f aca="false">AND('inputs &amp; summary'!ao29,E283="OPEX breakeven price")</f>
        <v>#NAME?</v>
      </c>
      <c r="E283" s="41" t="e">
        <f aca="false">'inputs &amp; summary'!ap29</f>
        <v>#NAME?</v>
      </c>
    </row>
    <row r="284" customFormat="false" ht="12.75" hidden="false" customHeight="true" outlineLevel="0" collapsed="false">
      <c r="A284" s="2" t="e">
        <f aca="false">'inputs &amp; summary'!q29</f>
        <v>#NAME?</v>
      </c>
      <c r="B284" s="2" t="n">
        <v>0</v>
      </c>
      <c r="C284" s="41" t="e">
        <f aca="false">'inputs &amp; summary'!a29</f>
        <v>#NAME?</v>
      </c>
      <c r="D284" s="41" t="e">
        <f aca="false">AND('inputs &amp; summary'!ao29,E284="OPEX breakeven price")</f>
        <v>#NAME?</v>
      </c>
      <c r="E284" s="41" t="e">
        <f aca="false">'inputs &amp; summary'!ap29</f>
        <v>#NAME?</v>
      </c>
    </row>
    <row r="285" customFormat="false" ht="12.75" hidden="false" customHeight="true" outlineLevel="0" collapsed="false">
      <c r="A285" s="2" t="e">
        <f aca="false">'inputs &amp; summary'!q29</f>
        <v>#NAME?</v>
      </c>
      <c r="B285" s="2" t="n">
        <v>0</v>
      </c>
      <c r="C285" s="41" t="e">
        <f aca="false">'inputs &amp; summary'!a29</f>
        <v>#NAME?</v>
      </c>
      <c r="D285" s="41" t="e">
        <f aca="false">AND('inputs &amp; summary'!ao29,E285="OPEX breakeven price")</f>
        <v>#NAME?</v>
      </c>
      <c r="E285" s="41" t="e">
        <f aca="false">'inputs &amp; summary'!ap29</f>
        <v>#NAME?</v>
      </c>
    </row>
    <row r="286" customFormat="false" ht="12.75" hidden="false" customHeight="true" outlineLevel="0" collapsed="false">
      <c r="A286" s="2" t="e">
        <f aca="false">'inputs &amp; summary'!q29</f>
        <v>#NAME?</v>
      </c>
      <c r="B286" s="2" t="n">
        <v>0</v>
      </c>
      <c r="C286" s="41" t="e">
        <f aca="false">'inputs &amp; summary'!a29</f>
        <v>#NAME?</v>
      </c>
      <c r="D286" s="41" t="e">
        <f aca="false">AND('inputs &amp; summary'!ao29,E286="OPEX breakeven price")</f>
        <v>#NAME?</v>
      </c>
      <c r="E286" s="41" t="e">
        <f aca="false">'inputs &amp; summary'!ap29</f>
        <v>#NAME?</v>
      </c>
    </row>
    <row r="287" customFormat="false" ht="12.75" hidden="false" customHeight="true" outlineLevel="0" collapsed="false">
      <c r="A287" s="2" t="e">
        <f aca="false">'inputs &amp; summary'!q29</f>
        <v>#NAME?</v>
      </c>
      <c r="B287" s="2" t="n">
        <v>0</v>
      </c>
      <c r="C287" s="41" t="e">
        <f aca="false">'inputs &amp; summary'!a29</f>
        <v>#NAME?</v>
      </c>
      <c r="D287" s="41" t="e">
        <f aca="false">AND('inputs &amp; summary'!ao29,E287="OPEX breakeven price")</f>
        <v>#NAME?</v>
      </c>
      <c r="E287" s="41" t="e">
        <f aca="false">'inputs &amp; summary'!ap29</f>
        <v>#NAME?</v>
      </c>
    </row>
    <row r="288" customFormat="false" ht="12.75" hidden="false" customHeight="true" outlineLevel="0" collapsed="false">
      <c r="A288" s="2" t="e">
        <f aca="false">'inputs &amp; summary'!q29</f>
        <v>#NAME?</v>
      </c>
      <c r="B288" s="2" t="n">
        <v>0</v>
      </c>
      <c r="C288" s="41" t="e">
        <f aca="false">'inputs &amp; summary'!a29</f>
        <v>#NAME?</v>
      </c>
      <c r="D288" s="41" t="e">
        <f aca="false">AND('inputs &amp; summary'!ao29,E288="OPEX breakeven price")</f>
        <v>#NAME?</v>
      </c>
      <c r="E288" s="41" t="e">
        <f aca="false">'inputs &amp; summary'!ap29</f>
        <v>#NAME?</v>
      </c>
    </row>
    <row r="289" customFormat="false" ht="12.75" hidden="false" customHeight="true" outlineLevel="0" collapsed="false">
      <c r="A289" s="2" t="e">
        <f aca="false">'inputs &amp; summary'!q29</f>
        <v>#NAME?</v>
      </c>
      <c r="B289" s="2" t="n">
        <v>0</v>
      </c>
      <c r="C289" s="41" t="e">
        <f aca="false">'inputs &amp; summary'!a29</f>
        <v>#NAME?</v>
      </c>
      <c r="D289" s="41" t="e">
        <f aca="false">AND('inputs &amp; summary'!ao29,E289="OPEX breakeven price")</f>
        <v>#NAME?</v>
      </c>
      <c r="E289" s="41" t="e">
        <f aca="false">'inputs &amp; summary'!ap29</f>
        <v>#NAME?</v>
      </c>
    </row>
    <row r="290" customFormat="false" ht="12.75" hidden="false" customHeight="true" outlineLevel="0" collapsed="false">
      <c r="A290" s="2" t="e">
        <f aca="false">'inputs &amp; summary'!q29</f>
        <v>#NAME?</v>
      </c>
      <c r="B290" s="2" t="n">
        <v>0</v>
      </c>
      <c r="C290" s="41" t="e">
        <f aca="false">'inputs &amp; summary'!a29</f>
        <v>#NAME?</v>
      </c>
      <c r="D290" s="41" t="e">
        <f aca="false">AND('inputs &amp; summary'!ao29,E290="OPEX breakeven price")</f>
        <v>#NAME?</v>
      </c>
      <c r="E290" s="41" t="e">
        <f aca="false">'inputs &amp; summary'!ap29</f>
        <v>#NAME?</v>
      </c>
    </row>
    <row r="291" customFormat="false" ht="12.75" hidden="false" customHeight="true" outlineLevel="0" collapsed="false">
      <c r="A291" s="2" t="e">
        <f aca="false">'inputs &amp; summary'!q29</f>
        <v>#NAME?</v>
      </c>
      <c r="B291" s="2" t="n">
        <v>0</v>
      </c>
      <c r="C291" s="41" t="e">
        <f aca="false">'inputs &amp; summary'!a29</f>
        <v>#NAME?</v>
      </c>
      <c r="D291" s="41" t="e">
        <f aca="false">AND('inputs &amp; summary'!ao29,E291="OPEX breakeven price")</f>
        <v>#NAME?</v>
      </c>
      <c r="E291" s="41" t="e">
        <f aca="false">'inputs &amp; summary'!ap29</f>
        <v>#NAME?</v>
      </c>
    </row>
    <row r="292" customFormat="false" ht="12.75" hidden="false" customHeight="true" outlineLevel="0" collapsed="false">
      <c r="A292" s="2" t="e">
        <f aca="false">'inputs &amp; summary'!q29</f>
        <v>#NAME?</v>
      </c>
      <c r="B292" s="2" t="n">
        <v>0</v>
      </c>
      <c r="C292" s="41" t="e">
        <f aca="false">'inputs &amp; summary'!a29</f>
        <v>#NAME?</v>
      </c>
      <c r="D292" s="41" t="e">
        <f aca="false">AND('inputs &amp; summary'!ao29,E292="OPEX breakeven price")</f>
        <v>#NAME?</v>
      </c>
      <c r="E292" s="41" t="e">
        <f aca="false">'inputs &amp; summary'!ap29</f>
        <v>#NAME?</v>
      </c>
    </row>
    <row r="293" customFormat="false" ht="12.75" hidden="false" customHeight="true" outlineLevel="0" collapsed="false">
      <c r="A293" s="2" t="e">
        <f aca="false">'inputs &amp; summary'!q29</f>
        <v>#NAME?</v>
      </c>
      <c r="B293" s="2" t="n">
        <v>0</v>
      </c>
      <c r="C293" s="41" t="e">
        <f aca="false">'inputs &amp; summary'!a29</f>
        <v>#NAME?</v>
      </c>
      <c r="D293" s="41" t="e">
        <f aca="false">AND('inputs &amp; summary'!ao29,E293="OPEX breakeven price")</f>
        <v>#NAME?</v>
      </c>
      <c r="E293" s="41" t="e">
        <f aca="false">'inputs &amp; summary'!ap29</f>
        <v>#NAME?</v>
      </c>
    </row>
    <row r="294" customFormat="false" ht="12.75" hidden="false" customHeight="true" outlineLevel="0" collapsed="false">
      <c r="A294" s="2" t="e">
        <f aca="false">'inputs &amp; summary'!q29</f>
        <v>#NAME?</v>
      </c>
      <c r="B294" s="2" t="n">
        <v>0</v>
      </c>
      <c r="C294" s="41" t="e">
        <f aca="false">'inputs &amp; summary'!a29</f>
        <v>#NAME?</v>
      </c>
      <c r="D294" s="41" t="e">
        <f aca="false">AND('inputs &amp; summary'!ao29,E294="OPEX breakeven price")</f>
        <v>#NAME?</v>
      </c>
      <c r="E294" s="41" t="e">
        <f aca="false">'inputs &amp; summary'!ap29</f>
        <v>#NAME?</v>
      </c>
    </row>
    <row r="295" customFormat="false" ht="12.75" hidden="false" customHeight="true" outlineLevel="0" collapsed="false">
      <c r="A295" s="2" t="e">
        <f aca="false">'inputs &amp; summary'!q29</f>
        <v>#NAME?</v>
      </c>
      <c r="B295" s="2" t="n">
        <v>0</v>
      </c>
      <c r="C295" s="41" t="e">
        <f aca="false">'inputs &amp; summary'!a29</f>
        <v>#NAME?</v>
      </c>
      <c r="D295" s="41" t="e">
        <f aca="false">AND('inputs &amp; summary'!ao29,E295="OPEX breakeven price")</f>
        <v>#NAME?</v>
      </c>
      <c r="E295" s="41" t="e">
        <f aca="false">'inputs &amp; summary'!ap29</f>
        <v>#NAME?</v>
      </c>
    </row>
    <row r="296" customFormat="false" ht="12.75" hidden="false" customHeight="true" outlineLevel="0" collapsed="false">
      <c r="A296" s="2" t="e">
        <f aca="false">'inputs &amp; summary'!q29</f>
        <v>#NAME?</v>
      </c>
      <c r="B296" s="2" t="n">
        <v>0</v>
      </c>
      <c r="C296" s="41" t="e">
        <f aca="false">'inputs &amp; summary'!a29</f>
        <v>#NAME?</v>
      </c>
      <c r="D296" s="41" t="e">
        <f aca="false">AND('inputs &amp; summary'!ao29,E296="OPEX breakeven price")</f>
        <v>#NAME?</v>
      </c>
      <c r="E296" s="41" t="e">
        <f aca="false">'inputs &amp; summary'!ap29</f>
        <v>#NAME?</v>
      </c>
    </row>
    <row r="297" customFormat="false" ht="12.75" hidden="false" customHeight="true" outlineLevel="0" collapsed="false">
      <c r="A297" s="2" t="e">
        <f aca="false">'inputs &amp; summary'!q29</f>
        <v>#NAME?</v>
      </c>
      <c r="B297" s="2" t="n">
        <v>0</v>
      </c>
      <c r="C297" s="41" t="e">
        <f aca="false">'inputs &amp; summary'!a29</f>
        <v>#NAME?</v>
      </c>
      <c r="D297" s="41" t="e">
        <f aca="false">AND('inputs &amp; summary'!ao29,E297="OPEX breakeven price")</f>
        <v>#NAME?</v>
      </c>
      <c r="E297" s="41" t="e">
        <f aca="false">'inputs &amp; summary'!ap29</f>
        <v>#NAME?</v>
      </c>
    </row>
    <row r="298" customFormat="false" ht="12.75" hidden="false" customHeight="true" outlineLevel="0" collapsed="false">
      <c r="A298" s="2" t="e">
        <f aca="false">'inputs &amp; summary'!q29</f>
        <v>#NAME?</v>
      </c>
      <c r="B298" s="2" t="n">
        <v>0</v>
      </c>
      <c r="C298" s="41" t="e">
        <f aca="false">'inputs &amp; summary'!a29</f>
        <v>#NAME?</v>
      </c>
      <c r="D298" s="41" t="e">
        <f aca="false">AND('inputs &amp; summary'!ao29,E298="OPEX breakeven price")</f>
        <v>#NAME?</v>
      </c>
      <c r="E298" s="41" t="e">
        <f aca="false">'inputs &amp; summary'!ap29</f>
        <v>#NAME?</v>
      </c>
    </row>
    <row r="299" customFormat="false" ht="12.75" hidden="false" customHeight="true" outlineLevel="0" collapsed="false">
      <c r="A299" s="2" t="e">
        <f aca="false">'inputs &amp; summary'!q29</f>
        <v>#NAME?</v>
      </c>
      <c r="B299" s="2" t="n">
        <v>0</v>
      </c>
      <c r="C299" s="41" t="e">
        <f aca="false">'inputs &amp; summary'!a29</f>
        <v>#NAME?</v>
      </c>
      <c r="D299" s="41" t="e">
        <f aca="false">AND('inputs &amp; summary'!ao29,E299="OPEX breakeven price")</f>
        <v>#NAME?</v>
      </c>
      <c r="E299" s="41" t="e">
        <f aca="false">'inputs &amp; summary'!ap29</f>
        <v>#NAME?</v>
      </c>
    </row>
    <row r="300" customFormat="false" ht="12.75" hidden="false" customHeight="true" outlineLevel="0" collapsed="false">
      <c r="A300" s="2" t="e">
        <f aca="false">'inputs &amp; summary'!q29</f>
        <v>#NAME?</v>
      </c>
      <c r="B300" s="2" t="n">
        <v>0</v>
      </c>
      <c r="C300" s="41" t="e">
        <f aca="false">'inputs &amp; summary'!a29</f>
        <v>#NAME?</v>
      </c>
      <c r="D300" s="41" t="e">
        <f aca="false">AND('inputs &amp; summary'!ao29,E300="OPEX breakeven price")</f>
        <v>#NAME?</v>
      </c>
      <c r="E300" s="41" t="e">
        <f aca="false">'inputs &amp; summary'!ap29</f>
        <v>#NAME?</v>
      </c>
    </row>
    <row r="301" customFormat="false" ht="12.75" hidden="false" customHeight="true" outlineLevel="0" collapsed="false">
      <c r="A301" s="2" t="e">
        <f aca="false">'inputs &amp; summary'!q29</f>
        <v>#NAME?</v>
      </c>
      <c r="B301" s="2" t="n">
        <v>0</v>
      </c>
      <c r="C301" s="41" t="e">
        <f aca="false">'inputs &amp; summary'!a29</f>
        <v>#NAME?</v>
      </c>
      <c r="D301" s="41" t="e">
        <f aca="false">AND('inputs &amp; summary'!ao29,E301="OPEX breakeven price")</f>
        <v>#NAME?</v>
      </c>
      <c r="E301" s="41" t="e">
        <f aca="false">'inputs &amp; summary'!ap29</f>
        <v>#NAME?</v>
      </c>
    </row>
    <row r="302" customFormat="false" ht="12.75" hidden="false" customHeight="true" outlineLevel="0" collapsed="false">
      <c r="A302" s="2" t="e">
        <f aca="false">'inputs &amp; summary'!q29</f>
        <v>#NAME?</v>
      </c>
      <c r="B302" s="2" t="n">
        <v>0</v>
      </c>
      <c r="C302" s="41" t="e">
        <f aca="false">'inputs &amp; summary'!a29</f>
        <v>#NAME?</v>
      </c>
      <c r="D302" s="41" t="e">
        <f aca="false">AND('inputs &amp; summary'!ao29,E302="OPEX breakeven price")</f>
        <v>#NAME?</v>
      </c>
      <c r="E302" s="41" t="e">
        <f aca="false">'inputs &amp; summary'!ap29</f>
        <v>#NAME?</v>
      </c>
    </row>
    <row r="303" customFormat="false" ht="12.75" hidden="false" customHeight="true" outlineLevel="0" collapsed="false">
      <c r="A303" s="2" t="e">
        <f aca="false">'inputs &amp; summary'!q29</f>
        <v>#NAME?</v>
      </c>
      <c r="B303" s="2" t="n">
        <v>0</v>
      </c>
      <c r="C303" s="41" t="e">
        <f aca="false">'inputs &amp; summary'!a29</f>
        <v>#NAME?</v>
      </c>
      <c r="D303" s="41" t="e">
        <f aca="false">AND('inputs &amp; summary'!ao29,E303="OPEX breakeven price")</f>
        <v>#NAME?</v>
      </c>
      <c r="E303" s="41" t="e">
        <f aca="false">'inputs &amp; summary'!ap29</f>
        <v>#NAME?</v>
      </c>
    </row>
    <row r="304" customFormat="false" ht="12.75" hidden="false" customHeight="true" outlineLevel="0" collapsed="false">
      <c r="A304" s="2" t="e">
        <f aca="false">'inputs &amp; summary'!q29</f>
        <v>#NAME?</v>
      </c>
      <c r="B304" s="2" t="n">
        <v>0</v>
      </c>
      <c r="C304" s="41" t="e">
        <f aca="false">'inputs &amp; summary'!a29</f>
        <v>#NAME?</v>
      </c>
      <c r="D304" s="41" t="e">
        <f aca="false">AND('inputs &amp; summary'!ao29,E304="OPEX breakeven price")</f>
        <v>#NAME?</v>
      </c>
      <c r="E304" s="41" t="e">
        <f aca="false">'inputs &amp; summary'!ap29</f>
        <v>#NAME?</v>
      </c>
    </row>
    <row r="305" customFormat="false" ht="12.75" hidden="false" customHeight="true" outlineLevel="0" collapsed="false">
      <c r="A305" s="2" t="e">
        <f aca="false">'inputs &amp; summary'!q29</f>
        <v>#NAME?</v>
      </c>
      <c r="B305" s="2" t="n">
        <v>0</v>
      </c>
      <c r="C305" s="41" t="e">
        <f aca="false">'inputs &amp; summary'!a29</f>
        <v>#NAME?</v>
      </c>
      <c r="D305" s="41" t="e">
        <f aca="false">AND('inputs &amp; summary'!ao29,E305="OPEX breakeven price")</f>
        <v>#NAME?</v>
      </c>
      <c r="E305" s="41" t="e">
        <f aca="false">'inputs &amp; summary'!ap29</f>
        <v>#NAME?</v>
      </c>
    </row>
    <row r="306" customFormat="false" ht="12.75" hidden="false" customHeight="true" outlineLevel="0" collapsed="false">
      <c r="A306" s="2" t="e">
        <f aca="false">'inputs &amp; summary'!q29</f>
        <v>#NAME?</v>
      </c>
      <c r="B306" s="2" t="n">
        <v>0</v>
      </c>
      <c r="C306" s="41" t="e">
        <f aca="false">'inputs &amp; summary'!a29</f>
        <v>#NAME?</v>
      </c>
      <c r="D306" s="41" t="e">
        <f aca="false">AND('inputs &amp; summary'!ao29,E306="OPEX breakeven price")</f>
        <v>#NAME?</v>
      </c>
      <c r="E306" s="41" t="e">
        <f aca="false">'inputs &amp; summary'!ap29</f>
        <v>#NAME?</v>
      </c>
    </row>
    <row r="307" customFormat="false" ht="12.75" hidden="false" customHeight="true" outlineLevel="0" collapsed="false">
      <c r="A307" s="2" t="e">
        <f aca="false">'inputs &amp; summary'!q29</f>
        <v>#NAME?</v>
      </c>
      <c r="B307" s="2" t="n">
        <v>0</v>
      </c>
      <c r="C307" s="41" t="e">
        <f aca="false">'inputs &amp; summary'!a29</f>
        <v>#NAME?</v>
      </c>
      <c r="D307" s="41" t="e">
        <f aca="false">AND('inputs &amp; summary'!ao29,E307="OPEX breakeven price")</f>
        <v>#NAME?</v>
      </c>
      <c r="E307" s="41" t="e">
        <f aca="false">'inputs &amp; summary'!ap29</f>
        <v>#NAME?</v>
      </c>
    </row>
    <row r="308" customFormat="false" ht="12.75" hidden="false" customHeight="true" outlineLevel="0" collapsed="false">
      <c r="A308" s="2" t="e">
        <f aca="false">'inputs &amp; summary'!q29</f>
        <v>#NAME?</v>
      </c>
      <c r="B308" s="2" t="n">
        <v>0</v>
      </c>
      <c r="C308" s="41" t="e">
        <f aca="false">'inputs &amp; summary'!a29</f>
        <v>#NAME?</v>
      </c>
      <c r="D308" s="41" t="e">
        <f aca="false">AND('inputs &amp; summary'!ao29,E308="OPEX breakeven price")</f>
        <v>#NAME?</v>
      </c>
      <c r="E308" s="41" t="e">
        <f aca="false">'inputs &amp; summary'!ap29</f>
        <v>#NAME?</v>
      </c>
    </row>
    <row r="309" customFormat="false" ht="12.75" hidden="false" customHeight="true" outlineLevel="0" collapsed="false">
      <c r="A309" s="2" t="e">
        <f aca="false">'inputs &amp; summary'!q29</f>
        <v>#NAME?</v>
      </c>
      <c r="B309" s="2" t="n">
        <v>0</v>
      </c>
      <c r="C309" s="41" t="e">
        <f aca="false">'inputs &amp; summary'!a29</f>
        <v>#NAME?</v>
      </c>
      <c r="D309" s="41" t="e">
        <f aca="false">AND('inputs &amp; summary'!ao29,E309="OPEX breakeven price")</f>
        <v>#NAME?</v>
      </c>
      <c r="E309" s="41" t="e">
        <f aca="false">'inputs &amp; summary'!ap29</f>
        <v>#NAME?</v>
      </c>
    </row>
    <row r="310" customFormat="false" ht="12.75" hidden="false" customHeight="true" outlineLevel="0" collapsed="false">
      <c r="A310" s="2" t="e">
        <f aca="false">'inputs &amp; summary'!q29</f>
        <v>#NAME?</v>
      </c>
      <c r="B310" s="2" t="n">
        <v>0</v>
      </c>
      <c r="C310" s="41" t="e">
        <f aca="false">'inputs &amp; summary'!a29</f>
        <v>#NAME?</v>
      </c>
      <c r="D310" s="41" t="e">
        <f aca="false">AND('inputs &amp; summary'!ao29,E310="OPEX breakeven price")</f>
        <v>#NAME?</v>
      </c>
      <c r="E310" s="41" t="e">
        <f aca="false">'inputs &amp; summary'!ap29</f>
        <v>#NAME?</v>
      </c>
    </row>
    <row r="311" customFormat="false" ht="12.75" hidden="false" customHeight="true" outlineLevel="0" collapsed="false">
      <c r="A311" s="2" t="e">
        <f aca="false">'inputs &amp; summary'!q29</f>
        <v>#NAME?</v>
      </c>
      <c r="B311" s="2" t="n">
        <v>0</v>
      </c>
      <c r="C311" s="41" t="e">
        <f aca="false">'inputs &amp; summary'!a29</f>
        <v>#NAME?</v>
      </c>
      <c r="D311" s="41" t="e">
        <f aca="false">AND('inputs &amp; summary'!ao29,E311="OPEX breakeven price")</f>
        <v>#NAME?</v>
      </c>
      <c r="E311" s="41" t="e">
        <f aca="false">'inputs &amp; summary'!ap29</f>
        <v>#NAME?</v>
      </c>
    </row>
    <row r="312" customFormat="false" ht="12.75" hidden="false" customHeight="true" outlineLevel="0" collapsed="false">
      <c r="A312" s="2" t="e">
        <f aca="false">'inputs &amp; summary'!q29</f>
        <v>#NAME?</v>
      </c>
      <c r="B312" s="2" t="n">
        <v>0</v>
      </c>
      <c r="C312" s="41" t="e">
        <f aca="false">'inputs &amp; summary'!a29</f>
        <v>#NAME?</v>
      </c>
      <c r="D312" s="41" t="e">
        <f aca="false">AND('inputs &amp; summary'!ao29,E312="OPEX breakeven price")</f>
        <v>#NAME?</v>
      </c>
      <c r="E312" s="41" t="e">
        <f aca="false">'inputs &amp; summary'!ap29</f>
        <v>#NAME?</v>
      </c>
    </row>
    <row r="313" customFormat="false" ht="12.75" hidden="false" customHeight="true" outlineLevel="0" collapsed="false">
      <c r="A313" s="2" t="e">
        <f aca="false">'inputs &amp; summary'!q29</f>
        <v>#NAME?</v>
      </c>
      <c r="B313" s="2" t="n">
        <v>0</v>
      </c>
      <c r="C313" s="41" t="e">
        <f aca="false">'inputs &amp; summary'!a29</f>
        <v>#NAME?</v>
      </c>
      <c r="D313" s="41" t="e">
        <f aca="false">AND('inputs &amp; summary'!ao29,E313="OPEX breakeven price")</f>
        <v>#NAME?</v>
      </c>
      <c r="E313" s="41" t="e">
        <f aca="false">'inputs &amp; summary'!ap29</f>
        <v>#NAME?</v>
      </c>
    </row>
    <row r="314" customFormat="false" ht="12.75" hidden="false" customHeight="true" outlineLevel="0" collapsed="false">
      <c r="A314" s="2" t="e">
        <f aca="false">'inputs &amp; summary'!q29</f>
        <v>#NAME?</v>
      </c>
      <c r="B314" s="2" t="n">
        <v>0</v>
      </c>
      <c r="C314" s="41" t="e">
        <f aca="false">'inputs &amp; summary'!a29</f>
        <v>#NAME?</v>
      </c>
      <c r="D314" s="41" t="e">
        <f aca="false">AND('inputs &amp; summary'!ao29,E314="OPEX breakeven price")</f>
        <v>#NAME?</v>
      </c>
      <c r="E314" s="41" t="e">
        <f aca="false">'inputs &amp; summary'!ap29</f>
        <v>#NAME?</v>
      </c>
    </row>
    <row r="315" customFormat="false" ht="12.75" hidden="false" customHeight="true" outlineLevel="0" collapsed="false">
      <c r="A315" s="2" t="e">
        <f aca="false">'inputs &amp; summary'!q29</f>
        <v>#NAME?</v>
      </c>
      <c r="B315" s="2" t="n">
        <v>0</v>
      </c>
      <c r="C315" s="41" t="e">
        <f aca="false">'inputs &amp; summary'!a29</f>
        <v>#NAME?</v>
      </c>
      <c r="D315" s="41" t="e">
        <f aca="false">AND('inputs &amp; summary'!ao29,E315="OPEX breakeven price")</f>
        <v>#NAME?</v>
      </c>
      <c r="E315" s="41" t="e">
        <f aca="false">'inputs &amp; summary'!ap29</f>
        <v>#NAME?</v>
      </c>
    </row>
    <row r="316" customFormat="false" ht="12.75" hidden="false" customHeight="true" outlineLevel="0" collapsed="false">
      <c r="A316" s="2" t="e">
        <f aca="false">'inputs &amp; summary'!q29</f>
        <v>#NAME?</v>
      </c>
      <c r="B316" s="2" t="n">
        <v>0</v>
      </c>
      <c r="C316" s="41" t="e">
        <f aca="false">'inputs &amp; summary'!a29</f>
        <v>#NAME?</v>
      </c>
      <c r="D316" s="41" t="e">
        <f aca="false">AND('inputs &amp; summary'!ao29,E316="OPEX breakeven price")</f>
        <v>#NAME?</v>
      </c>
      <c r="E316" s="41" t="e">
        <f aca="false">'inputs &amp; summary'!ap29</f>
        <v>#NAME?</v>
      </c>
    </row>
    <row r="317" customFormat="false" ht="12.75" hidden="false" customHeight="true" outlineLevel="0" collapsed="false">
      <c r="A317" s="2" t="e">
        <f aca="false">'inputs &amp; summary'!q29</f>
        <v>#NAME?</v>
      </c>
      <c r="B317" s="2" t="n">
        <v>0</v>
      </c>
      <c r="C317" s="41" t="e">
        <f aca="false">'inputs &amp; summary'!a29</f>
        <v>#NAME?</v>
      </c>
      <c r="D317" s="41" t="e">
        <f aca="false">AND('inputs &amp; summary'!ao29,E317="OPEX breakeven price")</f>
        <v>#NAME?</v>
      </c>
      <c r="E317" s="41" t="e">
        <f aca="false">'inputs &amp; summary'!ap29</f>
        <v>#NAME?</v>
      </c>
    </row>
    <row r="318" customFormat="false" ht="12.75" hidden="false" customHeight="true" outlineLevel="0" collapsed="false">
      <c r="A318" s="2" t="e">
        <f aca="false">'inputs &amp; summary'!q29</f>
        <v>#NAME?</v>
      </c>
      <c r="B318" s="2" t="n">
        <v>0</v>
      </c>
      <c r="C318" s="41" t="e">
        <f aca="false">'inputs &amp; summary'!a29</f>
        <v>#NAME?</v>
      </c>
      <c r="D318" s="41" t="e">
        <f aca="false">AND('inputs &amp; summary'!ao29,E318="OPEX breakeven price")</f>
        <v>#NAME?</v>
      </c>
      <c r="E318" s="41" t="e">
        <f aca="false">'inputs &amp; summary'!ap29</f>
        <v>#NAME?</v>
      </c>
    </row>
    <row r="319" customFormat="false" ht="12.75" hidden="false" customHeight="true" outlineLevel="0" collapsed="false">
      <c r="A319" s="2" t="e">
        <f aca="false">'inputs &amp; summary'!q29</f>
        <v>#NAME?</v>
      </c>
      <c r="B319" s="2" t="n">
        <v>0</v>
      </c>
      <c r="C319" s="41" t="e">
        <f aca="false">'inputs &amp; summary'!a29</f>
        <v>#NAME?</v>
      </c>
      <c r="D319" s="41" t="e">
        <f aca="false">AND('inputs &amp; summary'!ao29,E319="OPEX breakeven price")</f>
        <v>#NAME?</v>
      </c>
      <c r="E319" s="41" t="e">
        <f aca="false">'inputs &amp; summary'!ap29</f>
        <v>#NAME?</v>
      </c>
    </row>
    <row r="320" customFormat="false" ht="12.75" hidden="false" customHeight="true" outlineLevel="0" collapsed="false">
      <c r="A320" s="2" t="e">
        <f aca="false">'inputs &amp; summary'!q29</f>
        <v>#NAME?</v>
      </c>
      <c r="B320" s="2" t="n">
        <v>0</v>
      </c>
      <c r="C320" s="41" t="e">
        <f aca="false">'inputs &amp; summary'!a29</f>
        <v>#NAME?</v>
      </c>
      <c r="D320" s="41" t="e">
        <f aca="false">AND('inputs &amp; summary'!ao29,E320="OPEX breakeven price")</f>
        <v>#NAME?</v>
      </c>
      <c r="E320" s="41" t="e">
        <f aca="false">'inputs &amp; summary'!ap29</f>
        <v>#NAME?</v>
      </c>
    </row>
    <row r="321" customFormat="false" ht="12.75" hidden="false" customHeight="true" outlineLevel="0" collapsed="false">
      <c r="A321" s="2" t="e">
        <f aca="false">'inputs &amp; summary'!q29</f>
        <v>#NAME?</v>
      </c>
      <c r="B321" s="2" t="n">
        <v>0</v>
      </c>
      <c r="C321" s="41" t="e">
        <f aca="false">'inputs &amp; summary'!a29</f>
        <v>#NAME?</v>
      </c>
      <c r="D321" s="41" t="e">
        <f aca="false">AND('inputs &amp; summary'!ao29,E321="OPEX breakeven price")</f>
        <v>#NAME?</v>
      </c>
      <c r="E321" s="41" t="e">
        <f aca="false">'inputs &amp; summary'!ap29</f>
        <v>#NAME?</v>
      </c>
    </row>
    <row r="322" customFormat="false" ht="12.75" hidden="false" customHeight="true" outlineLevel="0" collapsed="false">
      <c r="A322" s="2" t="e">
        <f aca="false">'inputs &amp; summary'!q29</f>
        <v>#NAME?</v>
      </c>
      <c r="B322" s="2" t="n">
        <v>0</v>
      </c>
      <c r="C322" s="41" t="e">
        <f aca="false">'inputs &amp; summary'!a29</f>
        <v>#NAME?</v>
      </c>
      <c r="D322" s="41" t="e">
        <f aca="false">AND('inputs &amp; summary'!ao29,E322="OPEX breakeven price")</f>
        <v>#NAME?</v>
      </c>
      <c r="E322" s="41" t="e">
        <f aca="false">'inputs &amp; summary'!ap29</f>
        <v>#NAME?</v>
      </c>
    </row>
    <row r="323" customFormat="false" ht="12.75" hidden="false" customHeight="true" outlineLevel="0" collapsed="false">
      <c r="A323" s="2" t="e">
        <f aca="false">'inputs &amp; summary'!q29</f>
        <v>#NAME?</v>
      </c>
      <c r="B323" s="2" t="n">
        <v>0</v>
      </c>
      <c r="C323" s="41" t="e">
        <f aca="false">'inputs &amp; summary'!a29</f>
        <v>#NAME?</v>
      </c>
      <c r="D323" s="41" t="e">
        <f aca="false">AND('inputs &amp; summary'!ao29,E323="OPEX breakeven price")</f>
        <v>#NAME?</v>
      </c>
      <c r="E323" s="41" t="e">
        <f aca="false">'inputs &amp; summary'!ap29</f>
        <v>#NAME?</v>
      </c>
    </row>
    <row r="324" customFormat="false" ht="12.75" hidden="false" customHeight="true" outlineLevel="0" collapsed="false">
      <c r="A324" s="2" t="e">
        <f aca="false">'inputs &amp; summary'!q29</f>
        <v>#NAME?</v>
      </c>
      <c r="B324" s="2" t="n">
        <v>0</v>
      </c>
      <c r="C324" s="41" t="e">
        <f aca="false">'inputs &amp; summary'!a29</f>
        <v>#NAME?</v>
      </c>
      <c r="D324" s="41" t="e">
        <f aca="false">AND('inputs &amp; summary'!ao29,E324="OPEX breakeven price")</f>
        <v>#NAME?</v>
      </c>
      <c r="E324" s="41" t="e">
        <f aca="false">'inputs &amp; summary'!ap29</f>
        <v>#NAME?</v>
      </c>
    </row>
    <row r="325" customFormat="false" ht="12.75" hidden="false" customHeight="true" outlineLevel="0" collapsed="false">
      <c r="A325" s="2" t="e">
        <f aca="false">'inputs &amp; summary'!q29</f>
        <v>#NAME?</v>
      </c>
      <c r="B325" s="2" t="n">
        <v>0</v>
      </c>
      <c r="C325" s="41" t="e">
        <f aca="false">'inputs &amp; summary'!a29</f>
        <v>#NAME?</v>
      </c>
      <c r="D325" s="41" t="e">
        <f aca="false">AND('inputs &amp; summary'!ao29,E325="OPEX breakeven price")</f>
        <v>#NAME?</v>
      </c>
      <c r="E325" s="41" t="e">
        <f aca="false">'inputs &amp; summary'!ap29</f>
        <v>#NAME?</v>
      </c>
    </row>
    <row r="326" customFormat="false" ht="12.75" hidden="false" customHeight="true" outlineLevel="0" collapsed="false">
      <c r="A326" s="2" t="e">
        <f aca="false">'inputs &amp; summary'!q29</f>
        <v>#NAME?</v>
      </c>
      <c r="B326" s="2" t="n">
        <v>0</v>
      </c>
      <c r="C326" s="41" t="e">
        <f aca="false">'inputs &amp; summary'!a29</f>
        <v>#NAME?</v>
      </c>
      <c r="D326" s="41" t="e">
        <f aca="false">AND('inputs &amp; summary'!ao29,E326="OPEX breakeven price")</f>
        <v>#NAME?</v>
      </c>
      <c r="E326" s="41" t="e">
        <f aca="false">'inputs &amp; summary'!ap29</f>
        <v>#NAME?</v>
      </c>
    </row>
    <row r="327" customFormat="false" ht="12.75" hidden="false" customHeight="true" outlineLevel="0" collapsed="false">
      <c r="A327" s="2" t="e">
        <f aca="false">'inputs &amp; summary'!q29</f>
        <v>#NAME?</v>
      </c>
      <c r="B327" s="2" t="n">
        <v>0</v>
      </c>
      <c r="C327" s="41" t="e">
        <f aca="false">'inputs &amp; summary'!a29</f>
        <v>#NAME?</v>
      </c>
      <c r="D327" s="41" t="e">
        <f aca="false">AND('inputs &amp; summary'!ao29,E327="OPEX breakeven price")</f>
        <v>#NAME?</v>
      </c>
      <c r="E327" s="41" t="e">
        <f aca="false">'inputs &amp; summary'!ap29</f>
        <v>#NAME?</v>
      </c>
    </row>
    <row r="328" customFormat="false" ht="12.75" hidden="false" customHeight="true" outlineLevel="0" collapsed="false">
      <c r="A328" s="2" t="e">
        <f aca="false">'inputs &amp; summary'!q29</f>
        <v>#NAME?</v>
      </c>
      <c r="B328" s="2" t="n">
        <v>0</v>
      </c>
      <c r="C328" s="41" t="e">
        <f aca="false">'inputs &amp; summary'!a29</f>
        <v>#NAME?</v>
      </c>
      <c r="D328" s="41" t="e">
        <f aca="false">AND('inputs &amp; summary'!ao29,E328="OPEX breakeven price")</f>
        <v>#NAME?</v>
      </c>
      <c r="E328" s="41" t="e">
        <f aca="false">'inputs &amp; summary'!ap29</f>
        <v>#NAME?</v>
      </c>
    </row>
    <row r="329" customFormat="false" ht="12.75" hidden="false" customHeight="true" outlineLevel="0" collapsed="false">
      <c r="A329" s="2" t="e">
        <f aca="false">'inputs &amp; summary'!q29</f>
        <v>#NAME?</v>
      </c>
      <c r="B329" s="2" t="n">
        <v>0</v>
      </c>
      <c r="C329" s="41" t="e">
        <f aca="false">'inputs &amp; summary'!a29</f>
        <v>#NAME?</v>
      </c>
      <c r="D329" s="41" t="e">
        <f aca="false">AND('inputs &amp; summary'!ao29,E329="OPEX breakeven price")</f>
        <v>#NAME?</v>
      </c>
      <c r="E329" s="41" t="e">
        <f aca="false">'inputs &amp; summary'!ap29</f>
        <v>#NAME?</v>
      </c>
    </row>
    <row r="330" customFormat="false" ht="12.75" hidden="false" customHeight="true" outlineLevel="0" collapsed="false">
      <c r="A330" s="2" t="e">
        <f aca="false">'inputs &amp; summary'!q29</f>
        <v>#NAME?</v>
      </c>
      <c r="B330" s="2" t="n">
        <v>0</v>
      </c>
      <c r="C330" s="41" t="e">
        <f aca="false">'inputs &amp; summary'!a29</f>
        <v>#NAME?</v>
      </c>
      <c r="D330" s="41" t="e">
        <f aca="false">AND('inputs &amp; summary'!ao29,E330="OPEX breakeven price")</f>
        <v>#NAME?</v>
      </c>
      <c r="E330" s="41" t="e">
        <f aca="false">'inputs &amp; summary'!ap29</f>
        <v>#NAME?</v>
      </c>
    </row>
    <row r="331" customFormat="false" ht="12.75" hidden="false" customHeight="true" outlineLevel="0" collapsed="false">
      <c r="A331" s="2" t="e">
        <f aca="false">'inputs &amp; summary'!q29</f>
        <v>#NAME?</v>
      </c>
      <c r="B331" s="2" t="n">
        <v>0</v>
      </c>
      <c r="C331" s="41" t="e">
        <f aca="false">'inputs &amp; summary'!a29</f>
        <v>#NAME?</v>
      </c>
      <c r="D331" s="41" t="e">
        <f aca="false">AND('inputs &amp; summary'!ao29,E331="OPEX breakeven price")</f>
        <v>#NAME?</v>
      </c>
      <c r="E331" s="41" t="e">
        <f aca="false">'inputs &amp; summary'!ap29</f>
        <v>#NAME?</v>
      </c>
    </row>
    <row r="332" customFormat="false" ht="12.75" hidden="false" customHeight="true" outlineLevel="0" collapsed="false">
      <c r="A332" s="2" t="e">
        <f aca="false">'inputs &amp; summary'!q29</f>
        <v>#NAME?</v>
      </c>
      <c r="B332" s="2" t="n">
        <v>0</v>
      </c>
      <c r="C332" s="41" t="e">
        <f aca="false">'inputs &amp; summary'!a29</f>
        <v>#NAME?</v>
      </c>
      <c r="D332" s="41" t="e">
        <f aca="false">AND('inputs &amp; summary'!ao29,E332="OPEX breakeven price")</f>
        <v>#NAME?</v>
      </c>
      <c r="E332" s="41" t="e">
        <f aca="false">'inputs &amp; summary'!ap29</f>
        <v>#NAME?</v>
      </c>
    </row>
    <row r="333" customFormat="false" ht="12.75" hidden="false" customHeight="true" outlineLevel="0" collapsed="false">
      <c r="A333" s="2" t="e">
        <f aca="false">'inputs &amp; summary'!q29</f>
        <v>#NAME?</v>
      </c>
      <c r="B333" s="2" t="n">
        <v>0</v>
      </c>
      <c r="C333" s="41" t="e">
        <f aca="false">'inputs &amp; summary'!a29</f>
        <v>#NAME?</v>
      </c>
      <c r="D333" s="41" t="e">
        <f aca="false">AND('inputs &amp; summary'!ao29,E333="OPEX breakeven price")</f>
        <v>#NAME?</v>
      </c>
      <c r="E333" s="41" t="e">
        <f aca="false">'inputs &amp; summary'!ap29</f>
        <v>#NAME?</v>
      </c>
    </row>
    <row r="334" customFormat="false" ht="12.75" hidden="false" customHeight="true" outlineLevel="0" collapsed="false">
      <c r="A334" s="2" t="e">
        <f aca="false">'inputs &amp; summary'!q29</f>
        <v>#NAME?</v>
      </c>
      <c r="B334" s="2" t="n">
        <v>0</v>
      </c>
      <c r="C334" s="41" t="e">
        <f aca="false">'inputs &amp; summary'!a29</f>
        <v>#NAME?</v>
      </c>
      <c r="D334" s="41" t="e">
        <f aca="false">AND('inputs &amp; summary'!ao29,E334="OPEX breakeven price")</f>
        <v>#NAME?</v>
      </c>
      <c r="E334" s="41" t="e">
        <f aca="false">'inputs &amp; summary'!ap29</f>
        <v>#NAME?</v>
      </c>
    </row>
    <row r="335" customFormat="false" ht="12.75" hidden="false" customHeight="true" outlineLevel="0" collapsed="false">
      <c r="A335" s="2" t="e">
        <f aca="false">'inputs &amp; summary'!q29</f>
        <v>#NAME?</v>
      </c>
      <c r="B335" s="2" t="n">
        <v>0</v>
      </c>
      <c r="C335" s="41" t="e">
        <f aca="false">'inputs &amp; summary'!a29</f>
        <v>#NAME?</v>
      </c>
      <c r="D335" s="41" t="e">
        <f aca="false">AND('inputs &amp; summary'!ao29,E335="OPEX breakeven price")</f>
        <v>#NAME?</v>
      </c>
      <c r="E335" s="41" t="e">
        <f aca="false">'inputs &amp; summary'!ap29</f>
        <v>#NAME?</v>
      </c>
    </row>
    <row r="336" customFormat="false" ht="12.75" hidden="false" customHeight="true" outlineLevel="0" collapsed="false">
      <c r="A336" s="2" t="e">
        <f aca="false">'inputs &amp; summary'!q29</f>
        <v>#NAME?</v>
      </c>
      <c r="B336" s="2" t="n">
        <v>0</v>
      </c>
      <c r="C336" s="41" t="e">
        <f aca="false">'inputs &amp; summary'!a29</f>
        <v>#NAME?</v>
      </c>
      <c r="D336" s="41" t="e">
        <f aca="false">AND('inputs &amp; summary'!ao29,E336="OPEX breakeven price")</f>
        <v>#NAME?</v>
      </c>
      <c r="E336" s="41" t="e">
        <f aca="false">'inputs &amp; summary'!ap29</f>
        <v>#NAME?</v>
      </c>
    </row>
    <row r="337" customFormat="false" ht="12.75" hidden="false" customHeight="true" outlineLevel="0" collapsed="false">
      <c r="A337" s="2" t="e">
        <f aca="false">'inputs &amp; summary'!q29</f>
        <v>#NAME?</v>
      </c>
      <c r="B337" s="2" t="n">
        <v>0</v>
      </c>
      <c r="C337" s="41" t="e">
        <f aca="false">'inputs &amp; summary'!a29</f>
        <v>#NAME?</v>
      </c>
      <c r="D337" s="41" t="e">
        <f aca="false">AND('inputs &amp; summary'!ao29,E337="OPEX breakeven price")</f>
        <v>#NAME?</v>
      </c>
      <c r="E337" s="41" t="e">
        <f aca="false">'inputs &amp; summary'!ap29</f>
        <v>#NAME?</v>
      </c>
    </row>
    <row r="338" customFormat="false" ht="12.75" hidden="false" customHeight="true" outlineLevel="0" collapsed="false">
      <c r="A338" s="2" t="e">
        <f aca="false">'inputs &amp; summary'!q29</f>
        <v>#NAME?</v>
      </c>
      <c r="B338" s="2" t="n">
        <v>0</v>
      </c>
      <c r="C338" s="41" t="e">
        <f aca="false">'inputs &amp; summary'!a29</f>
        <v>#NAME?</v>
      </c>
      <c r="D338" s="41" t="e">
        <f aca="false">AND('inputs &amp; summary'!ao29,E338="OPEX breakeven price")</f>
        <v>#NAME?</v>
      </c>
      <c r="E338" s="41" t="e">
        <f aca="false">'inputs &amp; summary'!ap29</f>
        <v>#NAME?</v>
      </c>
    </row>
    <row r="339" customFormat="false" ht="12.75" hidden="false" customHeight="true" outlineLevel="0" collapsed="false">
      <c r="A339" s="2" t="e">
        <f aca="false">'inputs &amp; summary'!q29</f>
        <v>#NAME?</v>
      </c>
      <c r="B339" s="2" t="n">
        <v>0</v>
      </c>
      <c r="C339" s="41" t="e">
        <f aca="false">'inputs &amp; summary'!a29</f>
        <v>#NAME?</v>
      </c>
      <c r="D339" s="41" t="e">
        <f aca="false">AND('inputs &amp; summary'!ao29,E339="OPEX breakeven price")</f>
        <v>#NAME?</v>
      </c>
      <c r="E339" s="41" t="e">
        <f aca="false">'inputs &amp; summary'!ap29</f>
        <v>#NAME?</v>
      </c>
    </row>
    <row r="340" customFormat="false" ht="12.75" hidden="false" customHeight="true" outlineLevel="0" collapsed="false">
      <c r="A340" s="2" t="e">
        <f aca="false">'inputs &amp; summary'!q29</f>
        <v>#NAME?</v>
      </c>
      <c r="B340" s="2" t="n">
        <v>0</v>
      </c>
      <c r="C340" s="41" t="e">
        <f aca="false">'inputs &amp; summary'!a29</f>
        <v>#NAME?</v>
      </c>
      <c r="D340" s="41" t="e">
        <f aca="false">AND('inputs &amp; summary'!ao29,E340="OPEX breakeven price")</f>
        <v>#NAME?</v>
      </c>
      <c r="E340" s="41" t="e">
        <f aca="false">'inputs &amp; summary'!ap29</f>
        <v>#NAME?</v>
      </c>
    </row>
    <row r="341" customFormat="false" ht="12.75" hidden="false" customHeight="true" outlineLevel="0" collapsed="false">
      <c r="A341" s="2" t="e">
        <f aca="false">'inputs &amp; summary'!q29</f>
        <v>#NAME?</v>
      </c>
      <c r="B341" s="2" t="n">
        <v>0</v>
      </c>
      <c r="C341" s="41" t="e">
        <f aca="false">'inputs &amp; summary'!a29</f>
        <v>#NAME?</v>
      </c>
      <c r="D341" s="41" t="e">
        <f aca="false">AND('inputs &amp; summary'!ao29,E341="OPEX breakeven price")</f>
        <v>#NAME?</v>
      </c>
      <c r="E341" s="41" t="e">
        <f aca="false">'inputs &amp; summary'!ap29</f>
        <v>#NAME?</v>
      </c>
    </row>
    <row r="342" customFormat="false" ht="12.75" hidden="false" customHeight="true" outlineLevel="0" collapsed="false">
      <c r="A342" s="2" t="e">
        <f aca="false">'inputs &amp; summary'!q29</f>
        <v>#NAME?</v>
      </c>
      <c r="B342" s="2" t="n">
        <v>0</v>
      </c>
      <c r="C342" s="41" t="e">
        <f aca="false">'inputs &amp; summary'!a29</f>
        <v>#NAME?</v>
      </c>
      <c r="D342" s="41" t="e">
        <f aca="false">AND('inputs &amp; summary'!ao29,E342="OPEX breakeven price")</f>
        <v>#NAME?</v>
      </c>
      <c r="E342" s="41" t="e">
        <f aca="false">'inputs &amp; summary'!ap29</f>
        <v>#NAME?</v>
      </c>
    </row>
    <row r="343" customFormat="false" ht="12.75" hidden="false" customHeight="true" outlineLevel="0" collapsed="false">
      <c r="A343" s="2" t="e">
        <f aca="false">'inputs &amp; summary'!q29</f>
        <v>#NAME?</v>
      </c>
      <c r="B343" s="2" t="n">
        <v>0</v>
      </c>
      <c r="C343" s="41" t="e">
        <f aca="false">'inputs &amp; summary'!a29</f>
        <v>#NAME?</v>
      </c>
      <c r="D343" s="41" t="e">
        <f aca="false">AND('inputs &amp; summary'!ao29,E343="OPEX breakeven price")</f>
        <v>#NAME?</v>
      </c>
      <c r="E343" s="41" t="e">
        <f aca="false">'inputs &amp; summary'!ap29</f>
        <v>#NAME?</v>
      </c>
    </row>
    <row r="344" customFormat="false" ht="12.75" hidden="false" customHeight="true" outlineLevel="0" collapsed="false">
      <c r="A344" s="2" t="e">
        <f aca="false">'inputs &amp; summary'!q29</f>
        <v>#NAME?</v>
      </c>
      <c r="B344" s="2" t="n">
        <v>0</v>
      </c>
      <c r="C344" s="41" t="e">
        <f aca="false">'inputs &amp; summary'!a29</f>
        <v>#NAME?</v>
      </c>
      <c r="D344" s="41" t="e">
        <f aca="false">AND('inputs &amp; summary'!ao29,E344="OPEX breakeven price")</f>
        <v>#NAME?</v>
      </c>
      <c r="E344" s="41" t="e">
        <f aca="false">'inputs &amp; summary'!ap29</f>
        <v>#NAME?</v>
      </c>
    </row>
    <row r="345" customFormat="false" ht="12.75" hidden="false" customHeight="true" outlineLevel="0" collapsed="false">
      <c r="A345" s="2" t="e">
        <f aca="false">'inputs &amp; summary'!q29</f>
        <v>#NAME?</v>
      </c>
      <c r="B345" s="2" t="n">
        <v>0</v>
      </c>
      <c r="C345" s="41" t="e">
        <f aca="false">'inputs &amp; summary'!a29</f>
        <v>#NAME?</v>
      </c>
      <c r="D345" s="41" t="e">
        <f aca="false">AND('inputs &amp; summary'!ao29,E345="OPEX breakeven price")</f>
        <v>#NAME?</v>
      </c>
      <c r="E345" s="41" t="e">
        <f aca="false">'inputs &amp; summary'!ap29</f>
        <v>#NAME?</v>
      </c>
    </row>
    <row r="346" customFormat="false" ht="12.75" hidden="false" customHeight="true" outlineLevel="0" collapsed="false">
      <c r="A346" s="2" t="e">
        <f aca="false">'inputs &amp; summary'!q29</f>
        <v>#NAME?</v>
      </c>
      <c r="B346" s="2" t="n">
        <v>0</v>
      </c>
      <c r="C346" s="41" t="e">
        <f aca="false">'inputs &amp; summary'!a29</f>
        <v>#NAME?</v>
      </c>
      <c r="D346" s="41" t="e">
        <f aca="false">AND('inputs &amp; summary'!ao29,E346="OPEX breakeven price")</f>
        <v>#NAME?</v>
      </c>
      <c r="E346" s="41" t="e">
        <f aca="false">'inputs &amp; summary'!ap29</f>
        <v>#NAME?</v>
      </c>
    </row>
    <row r="347" customFormat="false" ht="12.75" hidden="false" customHeight="true" outlineLevel="0" collapsed="false">
      <c r="A347" s="2" t="e">
        <f aca="false">'inputs &amp; summary'!q29</f>
        <v>#NAME?</v>
      </c>
      <c r="B347" s="2" t="n">
        <v>0</v>
      </c>
      <c r="C347" s="41" t="e">
        <f aca="false">'inputs &amp; summary'!a29</f>
        <v>#NAME?</v>
      </c>
      <c r="D347" s="41" t="e">
        <f aca="false">AND('inputs &amp; summary'!ao29,E347="OPEX breakeven price")</f>
        <v>#NAME?</v>
      </c>
      <c r="E347" s="41" t="e">
        <f aca="false">'inputs &amp; summary'!ap29</f>
        <v>#NAME?</v>
      </c>
    </row>
    <row r="348" customFormat="false" ht="12.75" hidden="false" customHeight="true" outlineLevel="0" collapsed="false">
      <c r="A348" s="2" t="e">
        <f aca="false">'inputs &amp; summary'!q29</f>
        <v>#NAME?</v>
      </c>
      <c r="B348" s="2" t="n">
        <v>0</v>
      </c>
      <c r="C348" s="41" t="e">
        <f aca="false">'inputs &amp; summary'!a29</f>
        <v>#NAME?</v>
      </c>
      <c r="D348" s="41" t="e">
        <f aca="false">AND('inputs &amp; summary'!ao29,E348="OPEX breakeven price")</f>
        <v>#NAME?</v>
      </c>
      <c r="E348" s="41" t="e">
        <f aca="false">'inputs &amp; summary'!ap29</f>
        <v>#NAME?</v>
      </c>
    </row>
    <row r="349" customFormat="false" ht="12.75" hidden="false" customHeight="true" outlineLevel="0" collapsed="false">
      <c r="A349" s="2" t="e">
        <f aca="false">'inputs &amp; summary'!q29</f>
        <v>#NAME?</v>
      </c>
      <c r="B349" s="2" t="n">
        <v>0</v>
      </c>
      <c r="C349" s="41" t="e">
        <f aca="false">'inputs &amp; summary'!a29</f>
        <v>#NAME?</v>
      </c>
      <c r="D349" s="41" t="e">
        <f aca="false">AND('inputs &amp; summary'!ao29,E349="OPEX breakeven price")</f>
        <v>#NAME?</v>
      </c>
      <c r="E349" s="41" t="e">
        <f aca="false">'inputs &amp; summary'!ap29</f>
        <v>#NAME?</v>
      </c>
    </row>
    <row r="350" customFormat="false" ht="12.75" hidden="false" customHeight="true" outlineLevel="0" collapsed="false">
      <c r="A350" s="2" t="e">
        <f aca="false">'inputs &amp; summary'!q29</f>
        <v>#NAME?</v>
      </c>
      <c r="B350" s="2" t="n">
        <v>0</v>
      </c>
      <c r="C350" s="41" t="e">
        <f aca="false">'inputs &amp; summary'!a29</f>
        <v>#NAME?</v>
      </c>
      <c r="D350" s="41" t="e">
        <f aca="false">AND('inputs &amp; summary'!ao29,E350="OPEX breakeven price")</f>
        <v>#NAME?</v>
      </c>
      <c r="E350" s="41" t="e">
        <f aca="false">'inputs &amp; summary'!ap29</f>
        <v>#NAME?</v>
      </c>
    </row>
    <row r="351" customFormat="false" ht="12.75" hidden="false" customHeight="true" outlineLevel="0" collapsed="false">
      <c r="A351" s="2" t="e">
        <f aca="false">'inputs &amp; summary'!q29</f>
        <v>#NAME?</v>
      </c>
      <c r="B351" s="2" t="n">
        <v>0</v>
      </c>
      <c r="C351" s="41" t="e">
        <f aca="false">'inputs &amp; summary'!a29</f>
        <v>#NAME?</v>
      </c>
      <c r="D351" s="41" t="e">
        <f aca="false">AND('inputs &amp; summary'!ao29,E351="OPEX breakeven price")</f>
        <v>#NAME?</v>
      </c>
      <c r="E351" s="41" t="e">
        <f aca="false">'inputs &amp; summary'!ap29</f>
        <v>#NAME?</v>
      </c>
    </row>
    <row r="352" customFormat="false" ht="12.75" hidden="false" customHeight="true" outlineLevel="0" collapsed="false">
      <c r="A352" s="2" t="e">
        <f aca="false">'inputs &amp; summary'!q29</f>
        <v>#NAME?</v>
      </c>
      <c r="B352" s="2" t="n">
        <v>0</v>
      </c>
      <c r="C352" s="41" t="e">
        <f aca="false">'inputs &amp; summary'!a29</f>
        <v>#NAME?</v>
      </c>
      <c r="D352" s="41" t="e">
        <f aca="false">AND('inputs &amp; summary'!ao29,E352="OPEX breakeven price")</f>
        <v>#NAME?</v>
      </c>
      <c r="E352" s="41" t="e">
        <f aca="false">'inputs &amp; summary'!ap29</f>
        <v>#NAME?</v>
      </c>
    </row>
    <row r="353" customFormat="false" ht="12.75" hidden="false" customHeight="true" outlineLevel="0" collapsed="false">
      <c r="A353" s="2" t="e">
        <f aca="false">'inputs &amp; summary'!q29</f>
        <v>#NAME?</v>
      </c>
      <c r="B353" s="2" t="n">
        <v>0</v>
      </c>
      <c r="C353" s="41" t="e">
        <f aca="false">'inputs &amp; summary'!a29</f>
        <v>#NAME?</v>
      </c>
      <c r="D353" s="41" t="e">
        <f aca="false">AND('inputs &amp; summary'!ao29,E353="OPEX breakeven price")</f>
        <v>#NAME?</v>
      </c>
      <c r="E353" s="41" t="e">
        <f aca="false">'inputs &amp; summary'!ap29</f>
        <v>#NAME?</v>
      </c>
    </row>
    <row r="354" customFormat="false" ht="12.75" hidden="false" customHeight="true" outlineLevel="0" collapsed="false">
      <c r="A354" s="2" t="e">
        <f aca="false">'inputs &amp; summary'!q29</f>
        <v>#NAME?</v>
      </c>
      <c r="B354" s="2" t="n">
        <v>0</v>
      </c>
      <c r="C354" s="41" t="e">
        <f aca="false">'inputs &amp; summary'!a29</f>
        <v>#NAME?</v>
      </c>
      <c r="D354" s="41" t="e">
        <f aca="false">AND('inputs &amp; summary'!ao29,E354="OPEX breakeven price")</f>
        <v>#NAME?</v>
      </c>
      <c r="E354" s="41" t="e">
        <f aca="false">'inputs &amp; summary'!ap29</f>
        <v>#NAME?</v>
      </c>
    </row>
    <row r="355" customFormat="false" ht="12.75" hidden="false" customHeight="true" outlineLevel="0" collapsed="false">
      <c r="A355" s="2" t="e">
        <f aca="false">'inputs &amp; summary'!q29</f>
        <v>#NAME?</v>
      </c>
      <c r="B355" s="2" t="n">
        <v>0</v>
      </c>
      <c r="C355" s="41" t="e">
        <f aca="false">'inputs &amp; summary'!a29</f>
        <v>#NAME?</v>
      </c>
      <c r="D355" s="41" t="e">
        <f aca="false">AND('inputs &amp; summary'!ao29,E355="OPEX breakeven price")</f>
        <v>#NAME?</v>
      </c>
      <c r="E355" s="41" t="e">
        <f aca="false">'inputs &amp; summary'!ap29</f>
        <v>#NAME?</v>
      </c>
    </row>
    <row r="356" customFormat="false" ht="12.75" hidden="false" customHeight="true" outlineLevel="0" collapsed="false">
      <c r="A356" s="2" t="e">
        <f aca="false">'inputs &amp; summary'!q29</f>
        <v>#NAME?</v>
      </c>
      <c r="B356" s="2" t="n">
        <v>0</v>
      </c>
      <c r="C356" s="41" t="e">
        <f aca="false">'inputs &amp; summary'!a29</f>
        <v>#NAME?</v>
      </c>
      <c r="D356" s="41" t="e">
        <f aca="false">AND('inputs &amp; summary'!ao29,E356="OPEX breakeven price")</f>
        <v>#NAME?</v>
      </c>
      <c r="E356" s="41" t="e">
        <f aca="false">'inputs &amp; summary'!ap29</f>
        <v>#NAME?</v>
      </c>
    </row>
    <row r="357" customFormat="false" ht="12.75" hidden="false" customHeight="true" outlineLevel="0" collapsed="false">
      <c r="A357" s="2" t="e">
        <f aca="false">'inputs &amp; summary'!q29</f>
        <v>#NAME?</v>
      </c>
      <c r="B357" s="2" t="n">
        <v>0</v>
      </c>
      <c r="C357" s="41" t="e">
        <f aca="false">'inputs &amp; summary'!a29</f>
        <v>#NAME?</v>
      </c>
      <c r="D357" s="41" t="e">
        <f aca="false">AND('inputs &amp; summary'!ao29,E357="OPEX breakeven price")</f>
        <v>#NAME?</v>
      </c>
      <c r="E357" s="41" t="e">
        <f aca="false">'inputs &amp; summary'!ap29</f>
        <v>#NAME?</v>
      </c>
    </row>
    <row r="358" customFormat="false" ht="12.75" hidden="false" customHeight="true" outlineLevel="0" collapsed="false">
      <c r="A358" s="2" t="e">
        <f aca="false">'inputs &amp; summary'!q29</f>
        <v>#NAME?</v>
      </c>
      <c r="B358" s="2" t="n">
        <v>0</v>
      </c>
      <c r="C358" s="41" t="e">
        <f aca="false">'inputs &amp; summary'!a29</f>
        <v>#NAME?</v>
      </c>
      <c r="D358" s="41" t="e">
        <f aca="false">AND('inputs &amp; summary'!ao29,E358="OPEX breakeven price")</f>
        <v>#NAME?</v>
      </c>
      <c r="E358" s="41" t="e">
        <f aca="false">'inputs &amp; summary'!ap29</f>
        <v>#NAME?</v>
      </c>
    </row>
    <row r="359" customFormat="false" ht="12.75" hidden="false" customHeight="true" outlineLevel="0" collapsed="false">
      <c r="A359" s="2" t="e">
        <f aca="false">'inputs &amp; summary'!q29</f>
        <v>#NAME?</v>
      </c>
      <c r="B359" s="2" t="n">
        <v>0</v>
      </c>
      <c r="C359" s="41" t="e">
        <f aca="false">'inputs &amp; summary'!a29</f>
        <v>#NAME?</v>
      </c>
      <c r="D359" s="41" t="e">
        <f aca="false">AND('inputs &amp; summary'!ao29,E359="OPEX breakeven price")</f>
        <v>#NAME?</v>
      </c>
      <c r="E359" s="41" t="e">
        <f aca="false">'inputs &amp; summary'!ap29</f>
        <v>#NAME?</v>
      </c>
    </row>
    <row r="360" customFormat="false" ht="12.75" hidden="false" customHeight="true" outlineLevel="0" collapsed="false">
      <c r="A360" s="2" t="e">
        <f aca="false">'inputs &amp; summary'!q29</f>
        <v>#NAME?</v>
      </c>
      <c r="B360" s="2" t="n">
        <v>0</v>
      </c>
      <c r="C360" s="41" t="e">
        <f aca="false">'inputs &amp; summary'!a29</f>
        <v>#NAME?</v>
      </c>
      <c r="D360" s="41" t="e">
        <f aca="false">AND('inputs &amp; summary'!ao29,E360="OPEX breakeven price")</f>
        <v>#NAME?</v>
      </c>
      <c r="E360" s="41" t="e">
        <f aca="false">'inputs &amp; summary'!ap29</f>
        <v>#NAME?</v>
      </c>
    </row>
    <row r="361" customFormat="false" ht="12.75" hidden="false" customHeight="true" outlineLevel="0" collapsed="false">
      <c r="A361" s="2" t="e">
        <f aca="false">'inputs &amp; summary'!q29</f>
        <v>#NAME?</v>
      </c>
      <c r="B361" s="2" t="n">
        <v>0</v>
      </c>
      <c r="C361" s="41" t="e">
        <f aca="false">'inputs &amp; summary'!a29</f>
        <v>#NAME?</v>
      </c>
      <c r="D361" s="41" t="e">
        <f aca="false">AND('inputs &amp; summary'!ao29,E361="OPEX breakeven price")</f>
        <v>#NAME?</v>
      </c>
      <c r="E361" s="41" t="e">
        <f aca="false">'inputs &amp; summary'!ap29</f>
        <v>#NAME?</v>
      </c>
    </row>
    <row r="362" customFormat="false" ht="12.75" hidden="false" customHeight="true" outlineLevel="0" collapsed="false">
      <c r="A362" s="2" t="e">
        <f aca="false">'inputs &amp; summary'!q29</f>
        <v>#NAME?</v>
      </c>
      <c r="B362" s="2" t="n">
        <v>0</v>
      </c>
      <c r="C362" s="41" t="e">
        <f aca="false">'inputs &amp; summary'!a29</f>
        <v>#NAME?</v>
      </c>
      <c r="D362" s="41" t="e">
        <f aca="false">AND('inputs &amp; summary'!ao29,E362="OPEX breakeven price")</f>
        <v>#NAME?</v>
      </c>
      <c r="E362" s="41" t="e">
        <f aca="false">'inputs &amp; summary'!ap29</f>
        <v>#NAME?</v>
      </c>
    </row>
    <row r="363" customFormat="false" ht="12.75" hidden="false" customHeight="true" outlineLevel="0" collapsed="false">
      <c r="A363" s="2" t="e">
        <f aca="false">'inputs &amp; summary'!q29</f>
        <v>#NAME?</v>
      </c>
      <c r="B363" s="2" t="n">
        <v>0</v>
      </c>
      <c r="C363" s="41" t="e">
        <f aca="false">'inputs &amp; summary'!a29</f>
        <v>#NAME?</v>
      </c>
      <c r="D363" s="41" t="e">
        <f aca="false">AND('inputs &amp; summary'!ao29,E363="OPEX breakeven price")</f>
        <v>#NAME?</v>
      </c>
      <c r="E363" s="41" t="e">
        <f aca="false">'inputs &amp; summary'!ap29</f>
        <v>#NAME?</v>
      </c>
    </row>
    <row r="364" customFormat="false" ht="12.75" hidden="false" customHeight="true" outlineLevel="0" collapsed="false">
      <c r="A364" s="2" t="e">
        <f aca="false">'inputs &amp; summary'!q29</f>
        <v>#NAME?</v>
      </c>
      <c r="B364" s="2" t="n">
        <v>0</v>
      </c>
      <c r="C364" s="41" t="e">
        <f aca="false">'inputs &amp; summary'!a29</f>
        <v>#NAME?</v>
      </c>
      <c r="D364" s="41" t="e">
        <f aca="false">AND('inputs &amp; summary'!ao29,E364="OPEX breakeven price")</f>
        <v>#NAME?</v>
      </c>
      <c r="E364" s="41" t="e">
        <f aca="false">'inputs &amp; summary'!ap29</f>
        <v>#NAME?</v>
      </c>
    </row>
    <row r="365" customFormat="false" ht="12.75" hidden="false" customHeight="true" outlineLevel="0" collapsed="false">
      <c r="A365" s="2" t="e">
        <f aca="false">'inputs &amp; summary'!q29</f>
        <v>#NAME?</v>
      </c>
      <c r="B365" s="2" t="n">
        <v>0</v>
      </c>
      <c r="C365" s="41" t="e">
        <f aca="false">'inputs &amp; summary'!a29</f>
        <v>#NAME?</v>
      </c>
      <c r="D365" s="41" t="e">
        <f aca="false">AND('inputs &amp; summary'!ao29,E365="OPEX breakeven price")</f>
        <v>#NAME?</v>
      </c>
      <c r="E365" s="41" t="e">
        <f aca="false">'inputs &amp; summary'!ap29</f>
        <v>#NAME?</v>
      </c>
    </row>
    <row r="366" customFormat="false" ht="12.75" hidden="false" customHeight="true" outlineLevel="0" collapsed="false">
      <c r="A366" s="2" t="e">
        <f aca="false">'inputs &amp; summary'!q29</f>
        <v>#NAME?</v>
      </c>
      <c r="B366" s="2" t="n">
        <v>0</v>
      </c>
      <c r="C366" s="41" t="e">
        <f aca="false">'inputs &amp; summary'!a29</f>
        <v>#NAME?</v>
      </c>
      <c r="D366" s="41" t="e">
        <f aca="false">AND('inputs &amp; summary'!ao29,E366="OPEX breakeven price")</f>
        <v>#NAME?</v>
      </c>
      <c r="E366" s="41" t="e">
        <f aca="false">'inputs &amp; summary'!ap29</f>
        <v>#NAME?</v>
      </c>
    </row>
    <row r="367" customFormat="false" ht="12.75" hidden="false" customHeight="true" outlineLevel="0" collapsed="false">
      <c r="A367" s="2" t="e">
        <f aca="false">'inputs &amp; summary'!q29</f>
        <v>#NAME?</v>
      </c>
      <c r="B367" s="2" t="n">
        <v>0</v>
      </c>
      <c r="C367" s="41" t="e">
        <f aca="false">'inputs &amp; summary'!a29</f>
        <v>#NAME?</v>
      </c>
      <c r="D367" s="41" t="e">
        <f aca="false">AND('inputs &amp; summary'!ao29,E367="OPEX breakeven price")</f>
        <v>#NAME?</v>
      </c>
      <c r="E367" s="41" t="e">
        <f aca="false">'inputs &amp; summary'!ap29</f>
        <v>#NAME?</v>
      </c>
    </row>
    <row r="368" customFormat="false" ht="12.75" hidden="false" customHeight="true" outlineLevel="0" collapsed="false">
      <c r="A368" s="2" t="e">
        <f aca="false">'inputs &amp; summary'!q29</f>
        <v>#NAME?</v>
      </c>
      <c r="B368" s="2" t="n">
        <v>0</v>
      </c>
      <c r="C368" s="41" t="e">
        <f aca="false">'inputs &amp; summary'!a29</f>
        <v>#NAME?</v>
      </c>
      <c r="D368" s="41" t="e">
        <f aca="false">AND('inputs &amp; summary'!ao29,E368="OPEX breakeven price")</f>
        <v>#NAME?</v>
      </c>
      <c r="E368" s="41" t="e">
        <f aca="false">'inputs &amp; summary'!ap29</f>
        <v>#NAME?</v>
      </c>
    </row>
    <row r="369" customFormat="false" ht="12.75" hidden="false" customHeight="true" outlineLevel="0" collapsed="false">
      <c r="A369" s="2" t="e">
        <f aca="false">'inputs &amp; summary'!q29</f>
        <v>#NAME?</v>
      </c>
      <c r="B369" s="2" t="n">
        <v>0</v>
      </c>
      <c r="C369" s="41" t="e">
        <f aca="false">'inputs &amp; summary'!a29</f>
        <v>#NAME?</v>
      </c>
      <c r="D369" s="41" t="e">
        <f aca="false">AND('inputs &amp; summary'!ao29,E369="OPEX breakeven price")</f>
        <v>#NAME?</v>
      </c>
      <c r="E369" s="41" t="e">
        <f aca="false">'inputs &amp; summary'!ap29</f>
        <v>#NAME?</v>
      </c>
    </row>
    <row r="370" customFormat="false" ht="12.75" hidden="false" customHeight="true" outlineLevel="0" collapsed="false">
      <c r="A370" s="2" t="e">
        <f aca="false">'inputs &amp; summary'!q29</f>
        <v>#NAME?</v>
      </c>
      <c r="B370" s="2" t="n">
        <v>0</v>
      </c>
      <c r="C370" s="41" t="e">
        <f aca="false">'inputs &amp; summary'!a29</f>
        <v>#NAME?</v>
      </c>
      <c r="D370" s="41" t="e">
        <f aca="false">AND('inputs &amp; summary'!ao29,E370="OPEX breakeven price")</f>
        <v>#NAME?</v>
      </c>
      <c r="E370" s="41" t="e">
        <f aca="false">'inputs &amp; summary'!ap29</f>
        <v>#NAME?</v>
      </c>
    </row>
    <row r="371" customFormat="false" ht="12.75" hidden="false" customHeight="true" outlineLevel="0" collapsed="false">
      <c r="A371" s="2" t="e">
        <f aca="false">'inputs &amp; summary'!q29</f>
        <v>#NAME?</v>
      </c>
      <c r="B371" s="2" t="n">
        <v>0</v>
      </c>
      <c r="C371" s="41" t="e">
        <f aca="false">'inputs &amp; summary'!a29</f>
        <v>#NAME?</v>
      </c>
      <c r="D371" s="41" t="e">
        <f aca="false">AND('inputs &amp; summary'!ao29,E371="OPEX breakeven price")</f>
        <v>#NAME?</v>
      </c>
      <c r="E371" s="41" t="e">
        <f aca="false">'inputs &amp; summary'!ap29</f>
        <v>#NAME?</v>
      </c>
    </row>
    <row r="372" customFormat="false" ht="12.75" hidden="false" customHeight="true" outlineLevel="0" collapsed="false">
      <c r="A372" s="2" t="e">
        <f aca="false">'inputs &amp; summary'!q29</f>
        <v>#NAME?</v>
      </c>
      <c r="B372" s="2" t="n">
        <v>0</v>
      </c>
      <c r="C372" s="41" t="e">
        <f aca="false">'inputs &amp; summary'!a29</f>
        <v>#NAME?</v>
      </c>
      <c r="D372" s="41" t="e">
        <f aca="false">AND('inputs &amp; summary'!ao29,E372="OPEX breakeven price")</f>
        <v>#NAME?</v>
      </c>
      <c r="E372" s="41" t="e">
        <f aca="false">'inputs &amp; summary'!ap29</f>
        <v>#NAME?</v>
      </c>
    </row>
    <row r="373" customFormat="false" ht="12.75" hidden="false" customHeight="true" outlineLevel="0" collapsed="false">
      <c r="A373" s="2" t="e">
        <f aca="false">'inputs &amp; summary'!q29</f>
        <v>#NAME?</v>
      </c>
      <c r="B373" s="2" t="n">
        <v>0</v>
      </c>
      <c r="C373" s="41" t="e">
        <f aca="false">'inputs &amp; summary'!a29</f>
        <v>#NAME?</v>
      </c>
      <c r="D373" s="41" t="e">
        <f aca="false">AND('inputs &amp; summary'!ao29,E373="OPEX breakeven price")</f>
        <v>#NAME?</v>
      </c>
      <c r="E373" s="41" t="e">
        <f aca="false">'inputs &amp; summary'!ap29</f>
        <v>#NAME?</v>
      </c>
    </row>
    <row r="374" customFormat="false" ht="12.75" hidden="false" customHeight="true" outlineLevel="0" collapsed="false">
      <c r="A374" s="2" t="e">
        <f aca="false">'inputs &amp; summary'!q29</f>
        <v>#NAME?</v>
      </c>
      <c r="B374" s="2" t="n">
        <v>0</v>
      </c>
      <c r="C374" s="41" t="e">
        <f aca="false">'inputs &amp; summary'!a29</f>
        <v>#NAME?</v>
      </c>
      <c r="D374" s="41" t="e">
        <f aca="false">AND('inputs &amp; summary'!ao29,E374="OPEX breakeven price")</f>
        <v>#NAME?</v>
      </c>
      <c r="E374" s="41" t="e">
        <f aca="false">'inputs &amp; summary'!ap29</f>
        <v>#NAME?</v>
      </c>
    </row>
    <row r="375" customFormat="false" ht="12.75" hidden="false" customHeight="true" outlineLevel="0" collapsed="false">
      <c r="A375" s="2" t="e">
        <f aca="false">'inputs &amp; summary'!q29</f>
        <v>#NAME?</v>
      </c>
      <c r="B375" s="2" t="n">
        <v>0</v>
      </c>
      <c r="C375" s="41" t="e">
        <f aca="false">'inputs &amp; summary'!a29</f>
        <v>#NAME?</v>
      </c>
      <c r="D375" s="41" t="e">
        <f aca="false">AND('inputs &amp; summary'!ao29,E375="OPEX breakeven price")</f>
        <v>#NAME?</v>
      </c>
      <c r="E375" s="41" t="e">
        <f aca="false">'inputs &amp; summary'!ap29</f>
        <v>#NAME?</v>
      </c>
    </row>
    <row r="376" customFormat="false" ht="12.75" hidden="false" customHeight="true" outlineLevel="0" collapsed="false">
      <c r="A376" s="2" t="e">
        <f aca="false">'inputs &amp; summary'!q29</f>
        <v>#NAME?</v>
      </c>
      <c r="B376" s="2" t="n">
        <v>0</v>
      </c>
      <c r="C376" s="41" t="e">
        <f aca="false">'inputs &amp; summary'!a29</f>
        <v>#NAME?</v>
      </c>
      <c r="D376" s="41" t="e">
        <f aca="false">AND('inputs &amp; summary'!ao29,E376="OPEX breakeven price")</f>
        <v>#NAME?</v>
      </c>
      <c r="E376" s="41" t="e">
        <f aca="false">'inputs &amp; summary'!ap29</f>
        <v>#NAME?</v>
      </c>
    </row>
    <row r="377" customFormat="false" ht="12.75" hidden="false" customHeight="true" outlineLevel="0" collapsed="false">
      <c r="A377" s="2" t="e">
        <f aca="false">'inputs &amp; summary'!q29</f>
        <v>#NAME?</v>
      </c>
      <c r="B377" s="2" t="n">
        <v>0</v>
      </c>
      <c r="C377" s="41" t="e">
        <f aca="false">'inputs &amp; summary'!a29</f>
        <v>#NAME?</v>
      </c>
      <c r="D377" s="41" t="e">
        <f aca="false">AND('inputs &amp; summary'!ao29,E377="OPEX breakeven price")</f>
        <v>#NAME?</v>
      </c>
      <c r="E377" s="41" t="e">
        <f aca="false">'inputs &amp; summary'!ap29</f>
        <v>#NAME?</v>
      </c>
    </row>
    <row r="378" customFormat="false" ht="12.75" hidden="false" customHeight="true" outlineLevel="0" collapsed="false">
      <c r="A378" s="2" t="e">
        <f aca="false">'inputs &amp; summary'!q29</f>
        <v>#NAME?</v>
      </c>
      <c r="B378" s="2" t="n">
        <v>0</v>
      </c>
      <c r="C378" s="41" t="e">
        <f aca="false">'inputs &amp; summary'!a29</f>
        <v>#NAME?</v>
      </c>
      <c r="D378" s="41" t="e">
        <f aca="false">AND('inputs &amp; summary'!ao29,E378="OPEX breakeven price")</f>
        <v>#NAME?</v>
      </c>
      <c r="E378" s="41" t="e">
        <f aca="false">'inputs &amp; summary'!ap29</f>
        <v>#NAME?</v>
      </c>
    </row>
    <row r="379" customFormat="false" ht="12.75" hidden="false" customHeight="true" outlineLevel="0" collapsed="false">
      <c r="A379" s="2" t="e">
        <f aca="false">'inputs &amp; summary'!q29</f>
        <v>#NAME?</v>
      </c>
      <c r="B379" s="2" t="n">
        <v>0</v>
      </c>
      <c r="C379" s="41" t="e">
        <f aca="false">'inputs &amp; summary'!a29</f>
        <v>#NAME?</v>
      </c>
      <c r="D379" s="41" t="e">
        <f aca="false">AND('inputs &amp; summary'!ao29,E379="OPEX breakeven price")</f>
        <v>#NAME?</v>
      </c>
      <c r="E379" s="41" t="e">
        <f aca="false">'inputs &amp; summary'!ap29</f>
        <v>#NAME?</v>
      </c>
    </row>
    <row r="380" customFormat="false" ht="12.75" hidden="false" customHeight="true" outlineLevel="0" collapsed="false">
      <c r="A380" s="2" t="e">
        <f aca="false">'inputs &amp; summary'!q29</f>
        <v>#NAME?</v>
      </c>
      <c r="B380" s="2" t="n">
        <v>0</v>
      </c>
      <c r="C380" s="41" t="e">
        <f aca="false">'inputs &amp; summary'!a29</f>
        <v>#NAME?</v>
      </c>
      <c r="D380" s="41" t="e">
        <f aca="false">AND('inputs &amp; summary'!ao29,E380="OPEX breakeven price")</f>
        <v>#NAME?</v>
      </c>
      <c r="E380" s="41" t="e">
        <f aca="false">'inputs &amp; summary'!ap29</f>
        <v>#NAME?</v>
      </c>
    </row>
    <row r="381" customFormat="false" ht="12.75" hidden="false" customHeight="true" outlineLevel="0" collapsed="false">
      <c r="A381" s="2" t="e">
        <f aca="false">'inputs &amp; summary'!q29</f>
        <v>#NAME?</v>
      </c>
      <c r="B381" s="2" t="n">
        <v>0</v>
      </c>
      <c r="C381" s="41" t="e">
        <f aca="false">'inputs &amp; summary'!a29</f>
        <v>#NAME?</v>
      </c>
      <c r="D381" s="41" t="e">
        <f aca="false">AND('inputs &amp; summary'!ao29,E381="OPEX breakeven price")</f>
        <v>#NAME?</v>
      </c>
      <c r="E381" s="41" t="e">
        <f aca="false">'inputs &amp; summary'!ap29</f>
        <v>#NAME?</v>
      </c>
    </row>
    <row r="382" customFormat="false" ht="12.75" hidden="false" customHeight="true" outlineLevel="0" collapsed="false">
      <c r="A382" s="2" t="e">
        <f aca="false">'inputs &amp; summary'!q29</f>
        <v>#NAME?</v>
      </c>
      <c r="B382" s="2" t="n">
        <v>0</v>
      </c>
      <c r="C382" s="41" t="e">
        <f aca="false">'inputs &amp; summary'!a29</f>
        <v>#NAME?</v>
      </c>
      <c r="D382" s="41" t="e">
        <f aca="false">AND('inputs &amp; summary'!ao29,E382="OPEX breakeven price")</f>
        <v>#NAME?</v>
      </c>
      <c r="E382" s="41" t="e">
        <f aca="false">'inputs &amp; summary'!ap29</f>
        <v>#NAME?</v>
      </c>
    </row>
    <row r="383" customFormat="false" ht="12.75" hidden="false" customHeight="true" outlineLevel="0" collapsed="false">
      <c r="A383" s="2" t="e">
        <f aca="false">'inputs &amp; summary'!q29</f>
        <v>#NAME?</v>
      </c>
      <c r="B383" s="2" t="n">
        <v>0</v>
      </c>
      <c r="C383" s="41" t="e">
        <f aca="false">'inputs &amp; summary'!a29</f>
        <v>#NAME?</v>
      </c>
      <c r="D383" s="41" t="e">
        <f aca="false">AND('inputs &amp; summary'!ao29,E383="OPEX breakeven price")</f>
        <v>#NAME?</v>
      </c>
      <c r="E383" s="41" t="e">
        <f aca="false">'inputs &amp; summary'!ap29</f>
        <v>#NAME?</v>
      </c>
    </row>
    <row r="384" customFormat="false" ht="12.75" hidden="false" customHeight="true" outlineLevel="0" collapsed="false">
      <c r="A384" s="2" t="e">
        <f aca="false">'inputs &amp; summary'!q29</f>
        <v>#NAME?</v>
      </c>
      <c r="B384" s="2" t="n">
        <v>0</v>
      </c>
      <c r="C384" s="41" t="e">
        <f aca="false">'inputs &amp; summary'!a29</f>
        <v>#NAME?</v>
      </c>
      <c r="D384" s="41" t="e">
        <f aca="false">AND('inputs &amp; summary'!ao29,E384="OPEX breakeven price")</f>
        <v>#NAME?</v>
      </c>
      <c r="E384" s="41" t="e">
        <f aca="false">'inputs &amp; summary'!ap29</f>
        <v>#NAME?</v>
      </c>
    </row>
    <row r="385" customFormat="false" ht="12.75" hidden="false" customHeight="true" outlineLevel="0" collapsed="false">
      <c r="A385" s="2" t="e">
        <f aca="false">'inputs &amp; summary'!q29</f>
        <v>#NAME?</v>
      </c>
      <c r="B385" s="2" t="n">
        <v>0</v>
      </c>
      <c r="C385" s="41" t="e">
        <f aca="false">'inputs &amp; summary'!a29</f>
        <v>#NAME?</v>
      </c>
      <c r="D385" s="41" t="e">
        <f aca="false">AND('inputs &amp; summary'!ao29,E385="OPEX breakeven price")</f>
        <v>#NAME?</v>
      </c>
      <c r="E385" s="41" t="e">
        <f aca="false">'inputs &amp; summary'!ap29</f>
        <v>#NAME?</v>
      </c>
    </row>
    <row r="386" customFormat="false" ht="12.75" hidden="false" customHeight="true" outlineLevel="0" collapsed="false">
      <c r="A386" s="2" t="e">
        <f aca="false">'inputs &amp; summary'!q29</f>
        <v>#NAME?</v>
      </c>
      <c r="B386" s="2" t="n">
        <v>0</v>
      </c>
      <c r="C386" s="41" t="e">
        <f aca="false">'inputs &amp; summary'!a29</f>
        <v>#NAME?</v>
      </c>
      <c r="D386" s="41" t="e">
        <f aca="false">AND('inputs &amp; summary'!ao29,E386="OPEX breakeven price")</f>
        <v>#NAME?</v>
      </c>
      <c r="E386" s="41" t="e">
        <f aca="false">'inputs &amp; summary'!ap29</f>
        <v>#NAME?</v>
      </c>
    </row>
    <row r="387" customFormat="false" ht="12.75" hidden="false" customHeight="true" outlineLevel="0" collapsed="false">
      <c r="A387" s="2" t="e">
        <f aca="false">'inputs &amp; summary'!q29</f>
        <v>#NAME?</v>
      </c>
      <c r="B387" s="2" t="n">
        <v>0</v>
      </c>
      <c r="C387" s="41" t="e">
        <f aca="false">'inputs &amp; summary'!a29</f>
        <v>#NAME?</v>
      </c>
      <c r="D387" s="41" t="e">
        <f aca="false">AND('inputs &amp; summary'!ao29,E387="OPEX breakeven price")</f>
        <v>#NAME?</v>
      </c>
      <c r="E387" s="41" t="e">
        <f aca="false">'inputs &amp; summary'!ap29</f>
        <v>#NAME?</v>
      </c>
    </row>
    <row r="388" customFormat="false" ht="12.75" hidden="false" customHeight="true" outlineLevel="0" collapsed="false">
      <c r="A388" s="2" t="e">
        <f aca="false">'inputs &amp; summary'!q29</f>
        <v>#NAME?</v>
      </c>
      <c r="B388" s="2" t="n">
        <v>0</v>
      </c>
      <c r="C388" s="41" t="e">
        <f aca="false">'inputs &amp; summary'!a29</f>
        <v>#NAME?</v>
      </c>
      <c r="D388" s="41" t="e">
        <f aca="false">AND('inputs &amp; summary'!ao29,E388="OPEX breakeven price")</f>
        <v>#NAME?</v>
      </c>
      <c r="E388" s="41" t="e">
        <f aca="false">'inputs &amp; summary'!ap29</f>
        <v>#NAME?</v>
      </c>
    </row>
    <row r="389" customFormat="false" ht="12.75" hidden="false" customHeight="true" outlineLevel="0" collapsed="false">
      <c r="A389" s="2" t="e">
        <f aca="false">'inputs &amp; summary'!q29</f>
        <v>#NAME?</v>
      </c>
      <c r="B389" s="2" t="n">
        <v>0</v>
      </c>
      <c r="C389" s="41" t="e">
        <f aca="false">'inputs &amp; summary'!a29</f>
        <v>#NAME?</v>
      </c>
      <c r="D389" s="41" t="e">
        <f aca="false">AND('inputs &amp; summary'!ao29,E389="OPEX breakeven price")</f>
        <v>#NAME?</v>
      </c>
      <c r="E389" s="41" t="e">
        <f aca="false">'inputs &amp; summary'!ap29</f>
        <v>#NAME?</v>
      </c>
    </row>
    <row r="390" customFormat="false" ht="12.75" hidden="false" customHeight="true" outlineLevel="0" collapsed="false">
      <c r="A390" s="2" t="e">
        <f aca="false">'inputs &amp; summary'!q29</f>
        <v>#NAME?</v>
      </c>
      <c r="B390" s="2" t="n">
        <v>0</v>
      </c>
      <c r="C390" s="41" t="e">
        <f aca="false">'inputs &amp; summary'!a29</f>
        <v>#NAME?</v>
      </c>
      <c r="D390" s="41" t="e">
        <f aca="false">AND('inputs &amp; summary'!ao29,E390="OPEX breakeven price")</f>
        <v>#NAME?</v>
      </c>
      <c r="E390" s="41" t="e">
        <f aca="false">'inputs &amp; summary'!ap29</f>
        <v>#NAME?</v>
      </c>
    </row>
    <row r="391" customFormat="false" ht="12.75" hidden="false" customHeight="true" outlineLevel="0" collapsed="false">
      <c r="A391" s="2" t="e">
        <f aca="false">'inputs &amp; summary'!q29</f>
        <v>#NAME?</v>
      </c>
      <c r="B391" s="2" t="n">
        <v>0</v>
      </c>
      <c r="C391" s="41" t="e">
        <f aca="false">'inputs &amp; summary'!a29</f>
        <v>#NAME?</v>
      </c>
      <c r="D391" s="41" t="e">
        <f aca="false">AND('inputs &amp; summary'!ao29,E391="OPEX breakeven price")</f>
        <v>#NAME?</v>
      </c>
      <c r="E391" s="41" t="e">
        <f aca="false">'inputs &amp; summary'!ap29</f>
        <v>#NAME?</v>
      </c>
    </row>
    <row r="392" customFormat="false" ht="12.75" hidden="false" customHeight="true" outlineLevel="0" collapsed="false">
      <c r="A392" s="2" t="e">
        <f aca="false">'inputs &amp; summary'!q29</f>
        <v>#NAME?</v>
      </c>
      <c r="B392" s="2" t="n">
        <v>0</v>
      </c>
      <c r="C392" s="41" t="e">
        <f aca="false">'inputs &amp; summary'!a29</f>
        <v>#NAME?</v>
      </c>
      <c r="D392" s="41" t="e">
        <f aca="false">AND('inputs &amp; summary'!ao29,E392="OPEX breakeven price")</f>
        <v>#NAME?</v>
      </c>
      <c r="E392" s="41" t="e">
        <f aca="false">'inputs &amp; summary'!ap29</f>
        <v>#NAME?</v>
      </c>
    </row>
    <row r="393" customFormat="false" ht="12.75" hidden="false" customHeight="true" outlineLevel="0" collapsed="false">
      <c r="A393" s="2" t="e">
        <f aca="false">'inputs &amp; summary'!q29</f>
        <v>#NAME?</v>
      </c>
      <c r="B393" s="2" t="n">
        <v>0</v>
      </c>
      <c r="C393" s="41" t="e">
        <f aca="false">'inputs &amp; summary'!a29</f>
        <v>#NAME?</v>
      </c>
      <c r="D393" s="41" t="e">
        <f aca="false">AND('inputs &amp; summary'!ao29,E393="OPEX breakeven price")</f>
        <v>#NAME?</v>
      </c>
      <c r="E393" s="41" t="e">
        <f aca="false">'inputs &amp; summary'!ap29</f>
        <v>#NAME?</v>
      </c>
    </row>
    <row r="394" customFormat="false" ht="12.75" hidden="false" customHeight="true" outlineLevel="0" collapsed="false">
      <c r="A394" s="2" t="e">
        <f aca="false">'inputs &amp; summary'!q29</f>
        <v>#NAME?</v>
      </c>
      <c r="B394" s="2" t="n">
        <v>0</v>
      </c>
      <c r="C394" s="41" t="e">
        <f aca="false">'inputs &amp; summary'!a29</f>
        <v>#NAME?</v>
      </c>
      <c r="D394" s="41" t="e">
        <f aca="false">AND('inputs &amp; summary'!ao29,E394="OPEX breakeven price")</f>
        <v>#NAME?</v>
      </c>
      <c r="E394" s="41" t="e">
        <f aca="false">'inputs &amp; summary'!ap29</f>
        <v>#NAME?</v>
      </c>
    </row>
    <row r="395" customFormat="false" ht="12.75" hidden="false" customHeight="true" outlineLevel="0" collapsed="false">
      <c r="A395" s="2" t="e">
        <f aca="false">'inputs &amp; summary'!q29</f>
        <v>#NAME?</v>
      </c>
      <c r="B395" s="2" t="n">
        <v>0</v>
      </c>
      <c r="C395" s="41" t="e">
        <f aca="false">'inputs &amp; summary'!a29</f>
        <v>#NAME?</v>
      </c>
      <c r="D395" s="41" t="e">
        <f aca="false">AND('inputs &amp; summary'!ao29,E395="OPEX breakeven price")</f>
        <v>#NAME?</v>
      </c>
      <c r="E395" s="41" t="e">
        <f aca="false">'inputs &amp; summary'!ap29</f>
        <v>#NAME?</v>
      </c>
    </row>
    <row r="396" customFormat="false" ht="12.75" hidden="false" customHeight="true" outlineLevel="0" collapsed="false">
      <c r="A396" s="2" t="e">
        <f aca="false">'inputs &amp; summary'!q29</f>
        <v>#NAME?</v>
      </c>
      <c r="B396" s="2" t="n">
        <v>0</v>
      </c>
      <c r="C396" s="41" t="e">
        <f aca="false">'inputs &amp; summary'!a29</f>
        <v>#NAME?</v>
      </c>
      <c r="D396" s="41" t="e">
        <f aca="false">AND('inputs &amp; summary'!ao29,E396="OPEX breakeven price")</f>
        <v>#NAME?</v>
      </c>
      <c r="E396" s="41" t="e">
        <f aca="false">'inputs &amp; summary'!ap29</f>
        <v>#NAME?</v>
      </c>
    </row>
    <row r="397" customFormat="false" ht="12.75" hidden="false" customHeight="true" outlineLevel="0" collapsed="false">
      <c r="A397" s="2" t="e">
        <f aca="false">'inputs &amp; summary'!q29</f>
        <v>#NAME?</v>
      </c>
      <c r="B397" s="2" t="n">
        <v>0</v>
      </c>
      <c r="C397" s="41" t="e">
        <f aca="false">'inputs &amp; summary'!a29</f>
        <v>#NAME?</v>
      </c>
      <c r="D397" s="41" t="e">
        <f aca="false">AND('inputs &amp; summary'!ao29,E397="OPEX breakeven price")</f>
        <v>#NAME?</v>
      </c>
      <c r="E397" s="41" t="e">
        <f aca="false">'inputs &amp; summary'!ap29</f>
        <v>#NAME?</v>
      </c>
    </row>
    <row r="398" customFormat="false" ht="12.75" hidden="false" customHeight="true" outlineLevel="0" collapsed="false">
      <c r="A398" s="2" t="e">
        <f aca="false">'inputs &amp; summary'!q29</f>
        <v>#NAME?</v>
      </c>
      <c r="B398" s="2" t="n">
        <v>0</v>
      </c>
      <c r="C398" s="41" t="e">
        <f aca="false">'inputs &amp; summary'!a29</f>
        <v>#NAME?</v>
      </c>
      <c r="D398" s="41" t="e">
        <f aca="false">AND('inputs &amp; summary'!ao29,E398="OPEX breakeven price")</f>
        <v>#NAME?</v>
      </c>
      <c r="E398" s="41" t="e">
        <f aca="false">'inputs &amp; summary'!ap29</f>
        <v>#NAME?</v>
      </c>
    </row>
    <row r="399" customFormat="false" ht="12.75" hidden="false" customHeight="true" outlineLevel="0" collapsed="false">
      <c r="A399" s="2" t="e">
        <f aca="false">'inputs &amp; summary'!q29</f>
        <v>#NAME?</v>
      </c>
      <c r="B399" s="2" t="n">
        <v>0</v>
      </c>
      <c r="C399" s="41" t="e">
        <f aca="false">'inputs &amp; summary'!a29</f>
        <v>#NAME?</v>
      </c>
      <c r="D399" s="41" t="e">
        <f aca="false">AND('inputs &amp; summary'!ao29,E399="OPEX breakeven price")</f>
        <v>#NAME?</v>
      </c>
      <c r="E399" s="41" t="e">
        <f aca="false">'inputs &amp; summary'!ap29</f>
        <v>#NAME?</v>
      </c>
    </row>
    <row r="400" customFormat="false" ht="12.75" hidden="false" customHeight="true" outlineLevel="0" collapsed="false">
      <c r="A400" s="2" t="e">
        <f aca="false">'inputs &amp; summary'!q29</f>
        <v>#NAME?</v>
      </c>
      <c r="B400" s="2" t="n">
        <v>0</v>
      </c>
      <c r="C400" s="41" t="e">
        <f aca="false">'inputs &amp; summary'!a29</f>
        <v>#NAME?</v>
      </c>
      <c r="D400" s="41" t="e">
        <f aca="false">AND('inputs &amp; summary'!ao29,E400="OPEX breakeven price")</f>
        <v>#NAME?</v>
      </c>
      <c r="E400" s="41" t="e">
        <f aca="false">'inputs &amp; summary'!ap29</f>
        <v>#NAME?</v>
      </c>
    </row>
    <row r="401" customFormat="false" ht="12.75" hidden="false" customHeight="true" outlineLevel="0" collapsed="false">
      <c r="A401" s="2" t="e">
        <f aca="false">'inputs &amp; summary'!q29</f>
        <v>#NAME?</v>
      </c>
      <c r="B401" s="2" t="n">
        <v>0</v>
      </c>
      <c r="C401" s="41" t="e">
        <f aca="false">'inputs &amp; summary'!a29</f>
        <v>#NAME?</v>
      </c>
      <c r="D401" s="41" t="e">
        <f aca="false">AND('inputs &amp; summary'!ao29,E401="OPEX breakeven price")</f>
        <v>#NAME?</v>
      </c>
      <c r="E401" s="41" t="e">
        <f aca="false">'inputs &amp; summary'!ap29</f>
        <v>#NAME?</v>
      </c>
    </row>
    <row r="402" customFormat="false" ht="12.75" hidden="false" customHeight="true" outlineLevel="0" collapsed="false">
      <c r="A402" s="2" t="e">
        <f aca="false">'inputs &amp; summary'!q29</f>
        <v>#NAME?</v>
      </c>
      <c r="B402" s="2" t="n">
        <v>0</v>
      </c>
      <c r="C402" s="41" t="e">
        <f aca="false">'inputs &amp; summary'!a29</f>
        <v>#NAME?</v>
      </c>
      <c r="D402" s="41" t="e">
        <f aca="false">AND('inputs &amp; summary'!ao29,E402="OPEX breakeven price")</f>
        <v>#NAME?</v>
      </c>
      <c r="E402" s="41" t="e">
        <f aca="false">'inputs &amp; summary'!ap29</f>
        <v>#NAME?</v>
      </c>
    </row>
    <row r="403" customFormat="false" ht="12.75" hidden="false" customHeight="true" outlineLevel="0" collapsed="false">
      <c r="A403" s="2" t="e">
        <f aca="false">'inputs &amp; summary'!q29</f>
        <v>#NAME?</v>
      </c>
      <c r="B403" s="2" t="n">
        <v>0</v>
      </c>
      <c r="C403" s="41" t="e">
        <f aca="false">'inputs &amp; summary'!a29</f>
        <v>#NAME?</v>
      </c>
      <c r="D403" s="41" t="e">
        <f aca="false">AND('inputs &amp; summary'!ao29,E403="OPEX breakeven price")</f>
        <v>#NAME?</v>
      </c>
      <c r="E403" s="41" t="e">
        <f aca="false">'inputs &amp; summary'!ap29</f>
        <v>#NAME?</v>
      </c>
    </row>
    <row r="404" customFormat="false" ht="12.75" hidden="false" customHeight="true" outlineLevel="0" collapsed="false">
      <c r="A404" s="2" t="e">
        <f aca="false">'inputs &amp; summary'!q29</f>
        <v>#NAME?</v>
      </c>
      <c r="B404" s="2" t="n">
        <v>0</v>
      </c>
      <c r="C404" s="41" t="e">
        <f aca="false">'inputs &amp; summary'!a29</f>
        <v>#NAME?</v>
      </c>
      <c r="D404" s="41" t="e">
        <f aca="false">AND('inputs &amp; summary'!ao29,E404="OPEX breakeven price")</f>
        <v>#NAME?</v>
      </c>
      <c r="E404" s="41" t="e">
        <f aca="false">'inputs &amp; summary'!ap29</f>
        <v>#NAME?</v>
      </c>
    </row>
    <row r="405" customFormat="false" ht="12.75" hidden="false" customHeight="true" outlineLevel="0" collapsed="false">
      <c r="A405" s="2" t="e">
        <f aca="false">'inputs &amp; summary'!q29</f>
        <v>#NAME?</v>
      </c>
      <c r="B405" s="2" t="n">
        <v>0</v>
      </c>
      <c r="C405" s="41" t="e">
        <f aca="false">'inputs &amp; summary'!a29</f>
        <v>#NAME?</v>
      </c>
      <c r="D405" s="41" t="e">
        <f aca="false">AND('inputs &amp; summary'!ao29,E405="OPEX breakeven price")</f>
        <v>#NAME?</v>
      </c>
      <c r="E405" s="41" t="e">
        <f aca="false">'inputs &amp; summary'!ap29</f>
        <v>#NAME?</v>
      </c>
    </row>
    <row r="406" customFormat="false" ht="12.75" hidden="false" customHeight="true" outlineLevel="0" collapsed="false">
      <c r="A406" s="2" t="e">
        <f aca="false">'inputs &amp; summary'!q29</f>
        <v>#NAME?</v>
      </c>
      <c r="B406" s="2" t="n">
        <v>0</v>
      </c>
      <c r="C406" s="41" t="e">
        <f aca="false">'inputs &amp; summary'!a29</f>
        <v>#NAME?</v>
      </c>
      <c r="D406" s="41" t="e">
        <f aca="false">AND('inputs &amp; summary'!ao29,E406="OPEX breakeven price")</f>
        <v>#NAME?</v>
      </c>
      <c r="E406" s="41" t="e">
        <f aca="false">'inputs &amp; summary'!ap29</f>
        <v>#NAME?</v>
      </c>
    </row>
    <row r="407" customFormat="false" ht="12.75" hidden="false" customHeight="true" outlineLevel="0" collapsed="false">
      <c r="A407" s="2" t="e">
        <f aca="false">'inputs &amp; summary'!q29</f>
        <v>#NAME?</v>
      </c>
      <c r="B407" s="2" t="n">
        <v>0</v>
      </c>
      <c r="C407" s="41" t="e">
        <f aca="false">'inputs &amp; summary'!a29</f>
        <v>#NAME?</v>
      </c>
      <c r="D407" s="41" t="e">
        <f aca="false">AND('inputs &amp; summary'!ao29,E407="OPEX breakeven price")</f>
        <v>#NAME?</v>
      </c>
      <c r="E407" s="41" t="e">
        <f aca="false">'inputs &amp; summary'!ap29</f>
        <v>#NAME?</v>
      </c>
    </row>
    <row r="408" customFormat="false" ht="12.75" hidden="false" customHeight="true" outlineLevel="0" collapsed="false">
      <c r="A408" s="2" t="e">
        <f aca="false">'inputs &amp; summary'!q29</f>
        <v>#NAME?</v>
      </c>
      <c r="B408" s="2" t="n">
        <v>0</v>
      </c>
      <c r="C408" s="41" t="e">
        <f aca="false">'inputs &amp; summary'!a29</f>
        <v>#NAME?</v>
      </c>
      <c r="D408" s="41" t="e">
        <f aca="false">AND('inputs &amp; summary'!ao29,E408="OPEX breakeven price")</f>
        <v>#NAME?</v>
      </c>
      <c r="E408" s="41" t="e">
        <f aca="false">'inputs &amp; summary'!ap29</f>
        <v>#NAME?</v>
      </c>
    </row>
    <row r="409" customFormat="false" ht="12.75" hidden="false" customHeight="true" outlineLevel="0" collapsed="false">
      <c r="A409" s="2" t="e">
        <f aca="false">'inputs &amp; summary'!q29</f>
        <v>#NAME?</v>
      </c>
      <c r="B409" s="2" t="n">
        <v>0</v>
      </c>
      <c r="C409" s="41" t="e">
        <f aca="false">'inputs &amp; summary'!a29</f>
        <v>#NAME?</v>
      </c>
      <c r="D409" s="41" t="e">
        <f aca="false">AND('inputs &amp; summary'!ao29,E409="OPEX breakeven price")</f>
        <v>#NAME?</v>
      </c>
      <c r="E409" s="41" t="e">
        <f aca="false">'inputs &amp; summary'!ap29</f>
        <v>#NAME?</v>
      </c>
    </row>
    <row r="410" customFormat="false" ht="12.75" hidden="false" customHeight="true" outlineLevel="0" collapsed="false">
      <c r="A410" s="2" t="e">
        <f aca="false">'inputs &amp; summary'!q29</f>
        <v>#NAME?</v>
      </c>
      <c r="B410" s="2" t="n">
        <v>0</v>
      </c>
      <c r="C410" s="41" t="e">
        <f aca="false">'inputs &amp; summary'!a29</f>
        <v>#NAME?</v>
      </c>
      <c r="D410" s="41" t="e">
        <f aca="false">AND('inputs &amp; summary'!ao29,E410="OPEX breakeven price")</f>
        <v>#NAME?</v>
      </c>
      <c r="E410" s="41" t="e">
        <f aca="false">'inputs &amp; summary'!ap29</f>
        <v>#NAME?</v>
      </c>
    </row>
    <row r="411" customFormat="false" ht="12.75" hidden="false" customHeight="true" outlineLevel="0" collapsed="false">
      <c r="A411" s="2" t="e">
        <f aca="false">'inputs &amp; summary'!q29</f>
        <v>#NAME?</v>
      </c>
      <c r="B411" s="2" t="n">
        <v>0</v>
      </c>
      <c r="C411" s="41" t="e">
        <f aca="false">'inputs &amp; summary'!a29</f>
        <v>#NAME?</v>
      </c>
      <c r="D411" s="41" t="e">
        <f aca="false">AND('inputs &amp; summary'!ao29,E411="OPEX breakeven price")</f>
        <v>#NAME?</v>
      </c>
      <c r="E411" s="41" t="e">
        <f aca="false">'inputs &amp; summary'!ap29</f>
        <v>#NAME?</v>
      </c>
    </row>
    <row r="412" customFormat="false" ht="12.75" hidden="false" customHeight="true" outlineLevel="0" collapsed="false">
      <c r="A412" s="2" t="e">
        <f aca="false">'inputs &amp; summary'!q29</f>
        <v>#NAME?</v>
      </c>
      <c r="B412" s="2" t="n">
        <v>0</v>
      </c>
      <c r="C412" s="41" t="e">
        <f aca="false">'inputs &amp; summary'!a29</f>
        <v>#NAME?</v>
      </c>
      <c r="D412" s="41" t="e">
        <f aca="false">AND('inputs &amp; summary'!ao29,E412="OPEX breakeven price")</f>
        <v>#NAME?</v>
      </c>
      <c r="E412" s="41" t="e">
        <f aca="false">'inputs &amp; summary'!ap29</f>
        <v>#NAME?</v>
      </c>
    </row>
    <row r="413" customFormat="false" ht="12.75" hidden="false" customHeight="true" outlineLevel="0" collapsed="false">
      <c r="A413" s="2" t="e">
        <f aca="false">'inputs &amp; summary'!q29</f>
        <v>#NAME?</v>
      </c>
      <c r="B413" s="2" t="n">
        <v>0</v>
      </c>
      <c r="C413" s="41" t="e">
        <f aca="false">'inputs &amp; summary'!a29</f>
        <v>#NAME?</v>
      </c>
      <c r="D413" s="41" t="e">
        <f aca="false">AND('inputs &amp; summary'!ao29,E413="OPEX breakeven price")</f>
        <v>#NAME?</v>
      </c>
      <c r="E413" s="41" t="e">
        <f aca="false">'inputs &amp; summary'!ap29</f>
        <v>#NAME?</v>
      </c>
    </row>
    <row r="414" customFormat="false" ht="12.75" hidden="false" customHeight="true" outlineLevel="0" collapsed="false">
      <c r="A414" s="2" t="e">
        <f aca="false">'inputs &amp; summary'!q29</f>
        <v>#NAME?</v>
      </c>
      <c r="B414" s="2" t="n">
        <v>0</v>
      </c>
      <c r="C414" s="41" t="e">
        <f aca="false">'inputs &amp; summary'!a29</f>
        <v>#NAME?</v>
      </c>
      <c r="D414" s="41" t="e">
        <f aca="false">AND('inputs &amp; summary'!ao29,E414="OPEX breakeven price")</f>
        <v>#NAME?</v>
      </c>
      <c r="E414" s="41" t="e">
        <f aca="false">'inputs &amp; summary'!ap29</f>
        <v>#NAME?</v>
      </c>
    </row>
    <row r="415" customFormat="false" ht="12.75" hidden="false" customHeight="true" outlineLevel="0" collapsed="false">
      <c r="A415" s="2" t="e">
        <f aca="false">'inputs &amp; summary'!q29</f>
        <v>#NAME?</v>
      </c>
      <c r="B415" s="2" t="n">
        <v>0</v>
      </c>
      <c r="C415" s="41" t="e">
        <f aca="false">'inputs &amp; summary'!a29</f>
        <v>#NAME?</v>
      </c>
      <c r="D415" s="41" t="e">
        <f aca="false">AND('inputs &amp; summary'!ao29,E415="OPEX breakeven price")</f>
        <v>#NAME?</v>
      </c>
      <c r="E415" s="41" t="e">
        <f aca="false">'inputs &amp; summary'!ap29</f>
        <v>#NAME?</v>
      </c>
    </row>
    <row r="416" customFormat="false" ht="12.75" hidden="false" customHeight="true" outlineLevel="0" collapsed="false">
      <c r="A416" s="2" t="e">
        <f aca="false">'inputs &amp; summary'!q29</f>
        <v>#NAME?</v>
      </c>
      <c r="B416" s="2" t="n">
        <v>0</v>
      </c>
      <c r="C416" s="41" t="e">
        <f aca="false">'inputs &amp; summary'!a29</f>
        <v>#NAME?</v>
      </c>
      <c r="D416" s="41" t="e">
        <f aca="false">AND('inputs &amp; summary'!ao29,E416="OPEX breakeven price")</f>
        <v>#NAME?</v>
      </c>
      <c r="E416" s="41" t="e">
        <f aca="false">'inputs &amp; summary'!ap29</f>
        <v>#NAME?</v>
      </c>
    </row>
    <row r="417" customFormat="false" ht="12.75" hidden="false" customHeight="true" outlineLevel="0" collapsed="false">
      <c r="A417" s="2" t="e">
        <f aca="false">'inputs &amp; summary'!q29</f>
        <v>#NAME?</v>
      </c>
      <c r="B417" s="2" t="n">
        <v>0</v>
      </c>
      <c r="C417" s="41" t="e">
        <f aca="false">'inputs &amp; summary'!a29</f>
        <v>#NAME?</v>
      </c>
      <c r="D417" s="41" t="e">
        <f aca="false">AND('inputs &amp; summary'!ao29,E417="OPEX breakeven price")</f>
        <v>#NAME?</v>
      </c>
      <c r="E417" s="41" t="e">
        <f aca="false">'inputs &amp; summary'!ap29</f>
        <v>#NAME?</v>
      </c>
    </row>
    <row r="418" customFormat="false" ht="12.75" hidden="false" customHeight="true" outlineLevel="0" collapsed="false">
      <c r="A418" s="2" t="e">
        <f aca="false">'inputs &amp; summary'!q29</f>
        <v>#NAME?</v>
      </c>
      <c r="B418" s="2" t="n">
        <v>0</v>
      </c>
      <c r="C418" s="41" t="e">
        <f aca="false">'inputs &amp; summary'!a29</f>
        <v>#NAME?</v>
      </c>
      <c r="D418" s="41" t="e">
        <f aca="false">AND('inputs &amp; summary'!ao29,E418="OPEX breakeven price")</f>
        <v>#NAME?</v>
      </c>
      <c r="E418" s="41" t="e">
        <f aca="false">'inputs &amp; summary'!ap29</f>
        <v>#NAME?</v>
      </c>
    </row>
    <row r="419" customFormat="false" ht="12.75" hidden="false" customHeight="true" outlineLevel="0" collapsed="false">
      <c r="A419" s="2" t="e">
        <f aca="false">'inputs &amp; summary'!q29</f>
        <v>#NAME?</v>
      </c>
      <c r="B419" s="2" t="n">
        <v>0</v>
      </c>
      <c r="C419" s="41" t="e">
        <f aca="false">'inputs &amp; summary'!a29</f>
        <v>#NAME?</v>
      </c>
      <c r="D419" s="41" t="e">
        <f aca="false">AND('inputs &amp; summary'!ao29,E419="OPEX breakeven price")</f>
        <v>#NAME?</v>
      </c>
      <c r="E419" s="41" t="e">
        <f aca="false">'inputs &amp; summary'!ap29</f>
        <v>#NAME?</v>
      </c>
    </row>
    <row r="420" customFormat="false" ht="12.75" hidden="false" customHeight="true" outlineLevel="0" collapsed="false">
      <c r="A420" s="2" t="e">
        <f aca="false">'inputs &amp; summary'!q29</f>
        <v>#NAME?</v>
      </c>
      <c r="B420" s="2" t="n">
        <v>0</v>
      </c>
      <c r="C420" s="41" t="e">
        <f aca="false">'inputs &amp; summary'!a29</f>
        <v>#NAME?</v>
      </c>
      <c r="D420" s="41" t="e">
        <f aca="false">AND('inputs &amp; summary'!ao29,E420="OPEX breakeven price")</f>
        <v>#NAME?</v>
      </c>
      <c r="E420" s="41" t="e">
        <f aca="false">'inputs &amp; summary'!ap29</f>
        <v>#NAME?</v>
      </c>
    </row>
    <row r="421" customFormat="false" ht="12.75" hidden="false" customHeight="true" outlineLevel="0" collapsed="false">
      <c r="A421" s="2" t="e">
        <f aca="false">'inputs &amp; summary'!q29</f>
        <v>#NAME?</v>
      </c>
      <c r="B421" s="2" t="n">
        <v>0</v>
      </c>
      <c r="C421" s="41" t="e">
        <f aca="false">'inputs &amp; summary'!a29</f>
        <v>#NAME?</v>
      </c>
      <c r="D421" s="41" t="e">
        <f aca="false">AND('inputs &amp; summary'!ao29,E421="OPEX breakeven price")</f>
        <v>#NAME?</v>
      </c>
      <c r="E421" s="41" t="e">
        <f aca="false">'inputs &amp; summary'!ap29</f>
        <v>#NAME?</v>
      </c>
    </row>
    <row r="422" customFormat="false" ht="12.75" hidden="false" customHeight="true" outlineLevel="0" collapsed="false">
      <c r="A422" s="2" t="e">
        <f aca="false">'inputs &amp; summary'!q29</f>
        <v>#NAME?</v>
      </c>
      <c r="B422" s="2" t="n">
        <v>0</v>
      </c>
      <c r="C422" s="41" t="e">
        <f aca="false">'inputs &amp; summary'!a29</f>
        <v>#NAME?</v>
      </c>
      <c r="D422" s="41" t="e">
        <f aca="false">AND('inputs &amp; summary'!ao29,E422="OPEX breakeven price")</f>
        <v>#NAME?</v>
      </c>
      <c r="E422" s="41" t="e">
        <f aca="false">'inputs &amp; summary'!ap29</f>
        <v>#NAME?</v>
      </c>
    </row>
    <row r="423" customFormat="false" ht="12.75" hidden="false" customHeight="true" outlineLevel="0" collapsed="false">
      <c r="A423" s="2" t="e">
        <f aca="false">'inputs &amp; summary'!q29</f>
        <v>#NAME?</v>
      </c>
      <c r="B423" s="2" t="n">
        <v>0</v>
      </c>
      <c r="C423" s="41" t="e">
        <f aca="false">'inputs &amp; summary'!a29</f>
        <v>#NAME?</v>
      </c>
      <c r="D423" s="41" t="e">
        <f aca="false">AND('inputs &amp; summary'!ao29,E423="OPEX breakeven price")</f>
        <v>#NAME?</v>
      </c>
      <c r="E423" s="41" t="e">
        <f aca="false">'inputs &amp; summary'!ap29</f>
        <v>#NAME?</v>
      </c>
    </row>
    <row r="424" customFormat="false" ht="12.75" hidden="false" customHeight="true" outlineLevel="0" collapsed="false">
      <c r="A424" s="2" t="e">
        <f aca="false">'inputs &amp; summary'!q29</f>
        <v>#NAME?</v>
      </c>
      <c r="B424" s="2" t="n">
        <v>0</v>
      </c>
      <c r="C424" s="41" t="e">
        <f aca="false">'inputs &amp; summary'!a29</f>
        <v>#NAME?</v>
      </c>
      <c r="D424" s="41" t="e">
        <f aca="false">AND('inputs &amp; summary'!ao29,E424="OPEX breakeven price")</f>
        <v>#NAME?</v>
      </c>
      <c r="E424" s="41" t="e">
        <f aca="false">'inputs &amp; summary'!ap29</f>
        <v>#NAME?</v>
      </c>
    </row>
    <row r="425" customFormat="false" ht="12.75" hidden="false" customHeight="true" outlineLevel="0" collapsed="false">
      <c r="A425" s="2" t="e">
        <f aca="false">'inputs &amp; summary'!q29</f>
        <v>#NAME?</v>
      </c>
      <c r="B425" s="2" t="n">
        <v>0</v>
      </c>
      <c r="C425" s="41" t="e">
        <f aca="false">'inputs &amp; summary'!a29</f>
        <v>#NAME?</v>
      </c>
      <c r="D425" s="41" t="e">
        <f aca="false">AND('inputs &amp; summary'!ao29,E425="OPEX breakeven price")</f>
        <v>#NAME?</v>
      </c>
      <c r="E425" s="41" t="e">
        <f aca="false">'inputs &amp; summary'!ap29</f>
        <v>#NAME?</v>
      </c>
    </row>
    <row r="426" customFormat="false" ht="12.75" hidden="false" customHeight="true" outlineLevel="0" collapsed="false">
      <c r="A426" s="2" t="e">
        <f aca="false">'inputs &amp; summary'!q29</f>
        <v>#NAME?</v>
      </c>
      <c r="B426" s="2" t="n">
        <v>0</v>
      </c>
      <c r="C426" s="41" t="e">
        <f aca="false">'inputs &amp; summary'!a29</f>
        <v>#NAME?</v>
      </c>
      <c r="D426" s="41" t="e">
        <f aca="false">AND('inputs &amp; summary'!ao29,E426="OPEX breakeven price")</f>
        <v>#NAME?</v>
      </c>
      <c r="E426" s="41" t="e">
        <f aca="false">'inputs &amp; summary'!ap29</f>
        <v>#NAME?</v>
      </c>
    </row>
    <row r="427" customFormat="false" ht="12.75" hidden="false" customHeight="true" outlineLevel="0" collapsed="false">
      <c r="A427" s="2" t="e">
        <f aca="false">'inputs &amp; summary'!q29</f>
        <v>#NAME?</v>
      </c>
      <c r="B427" s="2" t="n">
        <v>0</v>
      </c>
      <c r="C427" s="41" t="e">
        <f aca="false">'inputs &amp; summary'!a29</f>
        <v>#NAME?</v>
      </c>
      <c r="D427" s="41" t="e">
        <f aca="false">AND('inputs &amp; summary'!ao29,E427="OPEX breakeven price")</f>
        <v>#NAME?</v>
      </c>
      <c r="E427" s="41" t="e">
        <f aca="false">'inputs &amp; summary'!ap29</f>
        <v>#NAME?</v>
      </c>
    </row>
    <row r="428" customFormat="false" ht="12.75" hidden="false" customHeight="true" outlineLevel="0" collapsed="false">
      <c r="A428" s="2" t="e">
        <f aca="false">'inputs &amp; summary'!q29</f>
        <v>#NAME?</v>
      </c>
      <c r="B428" s="2" t="n">
        <v>0</v>
      </c>
      <c r="C428" s="41" t="e">
        <f aca="false">'inputs &amp; summary'!a29</f>
        <v>#NAME?</v>
      </c>
      <c r="D428" s="41" t="e">
        <f aca="false">AND('inputs &amp; summary'!ao29,E428="OPEX breakeven price")</f>
        <v>#NAME?</v>
      </c>
      <c r="E428" s="41" t="e">
        <f aca="false">'inputs &amp; summary'!ap29</f>
        <v>#NAME?</v>
      </c>
    </row>
    <row r="429" customFormat="false" ht="12.75" hidden="false" customHeight="true" outlineLevel="0" collapsed="false">
      <c r="A429" s="2" t="e">
        <f aca="false">'inputs &amp; summary'!q29</f>
        <v>#NAME?</v>
      </c>
      <c r="B429" s="2" t="n">
        <v>0</v>
      </c>
      <c r="C429" s="41" t="e">
        <f aca="false">'inputs &amp; summary'!a29</f>
        <v>#NAME?</v>
      </c>
      <c r="D429" s="41" t="e">
        <f aca="false">AND('inputs &amp; summary'!ao29,E429="OPEX breakeven price")</f>
        <v>#NAME?</v>
      </c>
      <c r="E429" s="41" t="e">
        <f aca="false">'inputs &amp; summary'!ap29</f>
        <v>#NAME?</v>
      </c>
    </row>
    <row r="430" customFormat="false" ht="12.75" hidden="false" customHeight="true" outlineLevel="0" collapsed="false">
      <c r="A430" s="2" t="e">
        <f aca="false">'inputs &amp; summary'!q29</f>
        <v>#NAME?</v>
      </c>
      <c r="B430" s="2" t="n">
        <v>0</v>
      </c>
      <c r="C430" s="41" t="e">
        <f aca="false">'inputs &amp; summary'!a29</f>
        <v>#NAME?</v>
      </c>
      <c r="D430" s="41" t="e">
        <f aca="false">AND('inputs &amp; summary'!ao29,E430="OPEX breakeven price")</f>
        <v>#NAME?</v>
      </c>
      <c r="E430" s="41" t="e">
        <f aca="false">'inputs &amp; summary'!ap29</f>
        <v>#NAME?</v>
      </c>
    </row>
    <row r="431" customFormat="false" ht="12.75" hidden="false" customHeight="true" outlineLevel="0" collapsed="false">
      <c r="A431" s="2" t="e">
        <f aca="false">'inputs &amp; summary'!q29</f>
        <v>#NAME?</v>
      </c>
      <c r="B431" s="2" t="n">
        <v>0</v>
      </c>
      <c r="C431" s="41" t="e">
        <f aca="false">'inputs &amp; summary'!a29</f>
        <v>#NAME?</v>
      </c>
      <c r="D431" s="41" t="e">
        <f aca="false">AND('inputs &amp; summary'!ao29,E431="OPEX breakeven price")</f>
        <v>#NAME?</v>
      </c>
      <c r="E431" s="41" t="e">
        <f aca="false">'inputs &amp; summary'!ap29</f>
        <v>#NAME?</v>
      </c>
    </row>
    <row r="432" customFormat="false" ht="12.75" hidden="false" customHeight="true" outlineLevel="0" collapsed="false">
      <c r="A432" s="2" t="e">
        <f aca="false">'inputs &amp; summary'!q29</f>
        <v>#NAME?</v>
      </c>
      <c r="B432" s="2" t="n">
        <v>0</v>
      </c>
      <c r="C432" s="41" t="e">
        <f aca="false">'inputs &amp; summary'!a29</f>
        <v>#NAME?</v>
      </c>
      <c r="D432" s="41" t="e">
        <f aca="false">AND('inputs &amp; summary'!ao29,E432="OPEX breakeven price")</f>
        <v>#NAME?</v>
      </c>
      <c r="E432" s="41" t="e">
        <f aca="false">'inputs &amp; summary'!ap29</f>
        <v>#NAME?</v>
      </c>
    </row>
    <row r="433" customFormat="false" ht="12.75" hidden="false" customHeight="true" outlineLevel="0" collapsed="false">
      <c r="A433" s="2" t="e">
        <f aca="false">'inputs &amp; summary'!q29</f>
        <v>#NAME?</v>
      </c>
      <c r="B433" s="2" t="n">
        <v>0</v>
      </c>
      <c r="C433" s="41" t="e">
        <f aca="false">'inputs &amp; summary'!a29</f>
        <v>#NAME?</v>
      </c>
      <c r="D433" s="41" t="e">
        <f aca="false">AND('inputs &amp; summary'!ao29,E433="OPEX breakeven price")</f>
        <v>#NAME?</v>
      </c>
      <c r="E433" s="41" t="e">
        <f aca="false">'inputs &amp; summary'!ap29</f>
        <v>#NAME?</v>
      </c>
    </row>
    <row r="434" customFormat="false" ht="12.75" hidden="false" customHeight="true" outlineLevel="0" collapsed="false">
      <c r="A434" s="2" t="e">
        <f aca="false">'inputs &amp; summary'!q29</f>
        <v>#NAME?</v>
      </c>
      <c r="B434" s="2" t="n">
        <v>0</v>
      </c>
      <c r="C434" s="41" t="e">
        <f aca="false">'inputs &amp; summary'!a29</f>
        <v>#NAME?</v>
      </c>
      <c r="D434" s="41" t="e">
        <f aca="false">AND('inputs &amp; summary'!ao29,E434="OPEX breakeven price")</f>
        <v>#NAME?</v>
      </c>
      <c r="E434" s="41" t="e">
        <f aca="false">'inputs &amp; summary'!ap29</f>
        <v>#NAME?</v>
      </c>
    </row>
    <row r="435" customFormat="false" ht="12.75" hidden="false" customHeight="true" outlineLevel="0" collapsed="false">
      <c r="A435" s="2" t="e">
        <f aca="false">'inputs &amp; summary'!q29</f>
        <v>#NAME?</v>
      </c>
      <c r="B435" s="2" t="n">
        <v>0</v>
      </c>
      <c r="C435" s="41" t="e">
        <f aca="false">'inputs &amp; summary'!a29</f>
        <v>#NAME?</v>
      </c>
      <c r="D435" s="41" t="e">
        <f aca="false">AND('inputs &amp; summary'!ao29,E435="OPEX breakeven price")</f>
        <v>#NAME?</v>
      </c>
      <c r="E435" s="41" t="e">
        <f aca="false">'inputs &amp; summary'!ap29</f>
        <v>#NAME?</v>
      </c>
    </row>
    <row r="436" customFormat="false" ht="12.75" hidden="false" customHeight="true" outlineLevel="0" collapsed="false">
      <c r="A436" s="2" t="e">
        <f aca="false">'inputs &amp; summary'!q29</f>
        <v>#NAME?</v>
      </c>
      <c r="B436" s="2" t="n">
        <v>0</v>
      </c>
      <c r="C436" s="41" t="e">
        <f aca="false">'inputs &amp; summary'!a29</f>
        <v>#NAME?</v>
      </c>
      <c r="D436" s="41" t="e">
        <f aca="false">AND('inputs &amp; summary'!ao29,E436="OPEX breakeven price")</f>
        <v>#NAME?</v>
      </c>
      <c r="E436" s="41" t="e">
        <f aca="false">'inputs &amp; summary'!ap29</f>
        <v>#NAME?</v>
      </c>
    </row>
    <row r="437" customFormat="false" ht="12.75" hidden="false" customHeight="true" outlineLevel="0" collapsed="false">
      <c r="A437" s="2" t="e">
        <f aca="false">'inputs &amp; summary'!q29</f>
        <v>#NAME?</v>
      </c>
      <c r="B437" s="2" t="n">
        <v>0</v>
      </c>
      <c r="C437" s="41" t="e">
        <f aca="false">'inputs &amp; summary'!a29</f>
        <v>#NAME?</v>
      </c>
      <c r="D437" s="41" t="e">
        <f aca="false">AND('inputs &amp; summary'!ao29,E437="OPEX breakeven price")</f>
        <v>#NAME?</v>
      </c>
      <c r="E437" s="41" t="e">
        <f aca="false">'inputs &amp; summary'!ap29</f>
        <v>#NAME?</v>
      </c>
    </row>
    <row r="438" customFormat="false" ht="12.75" hidden="false" customHeight="true" outlineLevel="0" collapsed="false">
      <c r="A438" s="2" t="e">
        <f aca="false">'inputs &amp; summary'!q29</f>
        <v>#NAME?</v>
      </c>
      <c r="B438" s="2" t="n">
        <v>0</v>
      </c>
      <c r="C438" s="41" t="e">
        <f aca="false">'inputs &amp; summary'!a29</f>
        <v>#NAME?</v>
      </c>
      <c r="D438" s="41" t="e">
        <f aca="false">AND('inputs &amp; summary'!ao29,E438="OPEX breakeven price")</f>
        <v>#NAME?</v>
      </c>
      <c r="E438" s="41" t="e">
        <f aca="false">'inputs &amp; summary'!ap29</f>
        <v>#NAME?</v>
      </c>
    </row>
    <row r="439" customFormat="false" ht="12.75" hidden="false" customHeight="true" outlineLevel="0" collapsed="false">
      <c r="A439" s="2" t="e">
        <f aca="false">'inputs &amp; summary'!q29</f>
        <v>#NAME?</v>
      </c>
      <c r="B439" s="2" t="n">
        <v>0</v>
      </c>
      <c r="C439" s="41" t="e">
        <f aca="false">'inputs &amp; summary'!a29</f>
        <v>#NAME?</v>
      </c>
      <c r="D439" s="41" t="e">
        <f aca="false">AND('inputs &amp; summary'!ao29,E439="OPEX breakeven price")</f>
        <v>#NAME?</v>
      </c>
      <c r="E439" s="41" t="e">
        <f aca="false">'inputs &amp; summary'!ap29</f>
        <v>#NAME?</v>
      </c>
    </row>
    <row r="440" customFormat="false" ht="12.75" hidden="false" customHeight="true" outlineLevel="0" collapsed="false">
      <c r="A440" s="2" t="e">
        <f aca="false">'inputs &amp; summary'!q29</f>
        <v>#NAME?</v>
      </c>
      <c r="B440" s="2" t="n">
        <v>0</v>
      </c>
      <c r="C440" s="41" t="e">
        <f aca="false">'inputs &amp; summary'!a29</f>
        <v>#NAME?</v>
      </c>
      <c r="D440" s="41" t="e">
        <f aca="false">AND('inputs &amp; summary'!ao29,E440="OPEX breakeven price")</f>
        <v>#NAME?</v>
      </c>
      <c r="E440" s="41" t="e">
        <f aca="false">'inputs &amp; summary'!ap29</f>
        <v>#NAME?</v>
      </c>
    </row>
    <row r="441" customFormat="false" ht="12.75" hidden="false" customHeight="true" outlineLevel="0" collapsed="false">
      <c r="A441" s="2" t="e">
        <f aca="false">'inputs &amp; summary'!q29</f>
        <v>#NAME?</v>
      </c>
      <c r="B441" s="2" t="n">
        <v>0</v>
      </c>
      <c r="C441" s="41" t="e">
        <f aca="false">'inputs &amp; summary'!a29</f>
        <v>#NAME?</v>
      </c>
      <c r="D441" s="41" t="e">
        <f aca="false">AND('inputs &amp; summary'!ao29,E441="OPEX breakeven price")</f>
        <v>#NAME?</v>
      </c>
      <c r="E441" s="41" t="e">
        <f aca="false">'inputs &amp; summary'!ap29</f>
        <v>#NAME?</v>
      </c>
    </row>
    <row r="442" customFormat="false" ht="12.75" hidden="false" customHeight="true" outlineLevel="0" collapsed="false">
      <c r="A442" s="2" t="e">
        <f aca="false">'inputs &amp; summary'!q29</f>
        <v>#NAME?</v>
      </c>
      <c r="B442" s="2" t="n">
        <v>0</v>
      </c>
      <c r="C442" s="41" t="e">
        <f aca="false">'inputs &amp; summary'!a29</f>
        <v>#NAME?</v>
      </c>
      <c r="D442" s="41" t="e">
        <f aca="false">AND('inputs &amp; summary'!ao29,E442="OPEX breakeven price")</f>
        <v>#NAME?</v>
      </c>
      <c r="E442" s="41" t="e">
        <f aca="false">'inputs &amp; summary'!ap29</f>
        <v>#NAME?</v>
      </c>
    </row>
    <row r="443" customFormat="false" ht="12.75" hidden="false" customHeight="true" outlineLevel="0" collapsed="false">
      <c r="A443" s="2" t="e">
        <f aca="false">'inputs &amp; summary'!q29</f>
        <v>#NAME?</v>
      </c>
      <c r="B443" s="2" t="n">
        <v>0</v>
      </c>
      <c r="C443" s="41" t="e">
        <f aca="false">'inputs &amp; summary'!a29</f>
        <v>#NAME?</v>
      </c>
      <c r="D443" s="41" t="e">
        <f aca="false">AND('inputs &amp; summary'!ao29,E443="OPEX breakeven price")</f>
        <v>#NAME?</v>
      </c>
      <c r="E443" s="41" t="e">
        <f aca="false">'inputs &amp; summary'!ap29</f>
        <v>#NAME?</v>
      </c>
    </row>
    <row r="444" customFormat="false" ht="12.75" hidden="false" customHeight="true" outlineLevel="0" collapsed="false">
      <c r="A444" s="2" t="e">
        <f aca="false">'inputs &amp; summary'!q29</f>
        <v>#NAME?</v>
      </c>
      <c r="B444" s="2" t="n">
        <v>0</v>
      </c>
      <c r="C444" s="41" t="e">
        <f aca="false">'inputs &amp; summary'!a29</f>
        <v>#NAME?</v>
      </c>
      <c r="D444" s="41" t="e">
        <f aca="false">AND('inputs &amp; summary'!ao29,E444="OPEX breakeven price")</f>
        <v>#NAME?</v>
      </c>
      <c r="E444" s="41" t="e">
        <f aca="false">'inputs &amp; summary'!ap29</f>
        <v>#NAME?</v>
      </c>
    </row>
    <row r="445" customFormat="false" ht="12.75" hidden="false" customHeight="true" outlineLevel="0" collapsed="false">
      <c r="A445" s="2" t="e">
        <f aca="false">'inputs &amp; summary'!q29</f>
        <v>#NAME?</v>
      </c>
      <c r="B445" s="2" t="n">
        <v>0</v>
      </c>
      <c r="C445" s="41" t="e">
        <f aca="false">'inputs &amp; summary'!a29</f>
        <v>#NAME?</v>
      </c>
      <c r="D445" s="41" t="e">
        <f aca="false">AND('inputs &amp; summary'!ao29,E445="OPEX breakeven price")</f>
        <v>#NAME?</v>
      </c>
      <c r="E445" s="41" t="e">
        <f aca="false">'inputs &amp; summary'!ap29</f>
        <v>#NAME?</v>
      </c>
    </row>
    <row r="446" customFormat="false" ht="12.75" hidden="false" customHeight="true" outlineLevel="0" collapsed="false">
      <c r="A446" s="2" t="e">
        <f aca="false">'inputs &amp; summary'!q29</f>
        <v>#NAME?</v>
      </c>
      <c r="B446" s="2" t="n">
        <v>0</v>
      </c>
      <c r="C446" s="41" t="e">
        <f aca="false">'inputs &amp; summary'!a29</f>
        <v>#NAME?</v>
      </c>
      <c r="D446" s="41" t="e">
        <f aca="false">AND('inputs &amp; summary'!ao29,E446="OPEX breakeven price")</f>
        <v>#NAME?</v>
      </c>
      <c r="E446" s="41" t="e">
        <f aca="false">'inputs &amp; summary'!ap29</f>
        <v>#NAME?</v>
      </c>
    </row>
    <row r="447" customFormat="false" ht="12.75" hidden="false" customHeight="true" outlineLevel="0" collapsed="false">
      <c r="A447" s="2" t="e">
        <f aca="false">'inputs &amp; summary'!q29</f>
        <v>#NAME?</v>
      </c>
      <c r="B447" s="2" t="n">
        <v>0</v>
      </c>
      <c r="C447" s="41" t="e">
        <f aca="false">'inputs &amp; summary'!a29</f>
        <v>#NAME?</v>
      </c>
      <c r="D447" s="41" t="e">
        <f aca="false">AND('inputs &amp; summary'!ao29,E447="OPEX breakeven price")</f>
        <v>#NAME?</v>
      </c>
      <c r="E447" s="41" t="e">
        <f aca="false">'inputs &amp; summary'!ap29</f>
        <v>#NAME?</v>
      </c>
    </row>
    <row r="448" customFormat="false" ht="12.75" hidden="false" customHeight="true" outlineLevel="0" collapsed="false">
      <c r="A448" s="2" t="e">
        <f aca="false">'inputs &amp; summary'!q29</f>
        <v>#NAME?</v>
      </c>
      <c r="B448" s="2" t="n">
        <v>0</v>
      </c>
      <c r="C448" s="41" t="e">
        <f aca="false">'inputs &amp; summary'!a29</f>
        <v>#NAME?</v>
      </c>
      <c r="D448" s="41" t="e">
        <f aca="false">AND('inputs &amp; summary'!ao29,E448="OPEX breakeven price")</f>
        <v>#NAME?</v>
      </c>
      <c r="E448" s="41" t="e">
        <f aca="false">'inputs &amp; summary'!ap29</f>
        <v>#NAME?</v>
      </c>
    </row>
    <row r="449" customFormat="false" ht="12.75" hidden="false" customHeight="true" outlineLevel="0" collapsed="false">
      <c r="A449" s="2" t="e">
        <f aca="false">'inputs &amp; summary'!q29</f>
        <v>#NAME?</v>
      </c>
      <c r="B449" s="2" t="n">
        <v>0</v>
      </c>
      <c r="C449" s="41" t="e">
        <f aca="false">'inputs &amp; summary'!a29</f>
        <v>#NAME?</v>
      </c>
      <c r="D449" s="41" t="e">
        <f aca="false">AND('inputs &amp; summary'!ao29,E449="OPEX breakeven price")</f>
        <v>#NAME?</v>
      </c>
      <c r="E449" s="41" t="e">
        <f aca="false">'inputs &amp; summary'!ap29</f>
        <v>#NAME?</v>
      </c>
    </row>
    <row r="450" customFormat="false" ht="12.75" hidden="false" customHeight="true" outlineLevel="0" collapsed="false">
      <c r="A450" s="2" t="e">
        <f aca="false">'inputs &amp; summary'!q29</f>
        <v>#NAME?</v>
      </c>
      <c r="B450" s="2" t="n">
        <v>0</v>
      </c>
      <c r="C450" s="41" t="e">
        <f aca="false">'inputs &amp; summary'!a29</f>
        <v>#NAME?</v>
      </c>
      <c r="D450" s="41" t="e">
        <f aca="false">AND('inputs &amp; summary'!ao29,E450="OPEX breakeven price")</f>
        <v>#NAME?</v>
      </c>
      <c r="E450" s="41" t="e">
        <f aca="false">'inputs &amp; summary'!ap29</f>
        <v>#NAME?</v>
      </c>
    </row>
    <row r="451" customFormat="false" ht="12.75" hidden="false" customHeight="true" outlineLevel="0" collapsed="false">
      <c r="A451" s="2" t="e">
        <f aca="false">'inputs &amp; summary'!q29</f>
        <v>#NAME?</v>
      </c>
      <c r="B451" s="2" t="n">
        <v>0</v>
      </c>
      <c r="C451" s="41" t="e">
        <f aca="false">'inputs &amp; summary'!a29</f>
        <v>#NAME?</v>
      </c>
      <c r="D451" s="41" t="e">
        <f aca="false">AND('inputs &amp; summary'!ao29,E451="OPEX breakeven price")</f>
        <v>#NAME?</v>
      </c>
      <c r="E451" s="41" t="e">
        <f aca="false">'inputs &amp; summary'!ap29</f>
        <v>#NAME?</v>
      </c>
    </row>
    <row r="452" customFormat="false" ht="12.75" hidden="false" customHeight="true" outlineLevel="0" collapsed="false">
      <c r="A452" s="2" t="e">
        <f aca="false">'inputs &amp; summary'!q29</f>
        <v>#NAME?</v>
      </c>
      <c r="B452" s="2" t="n">
        <v>0</v>
      </c>
      <c r="C452" s="41" t="e">
        <f aca="false">'inputs &amp; summary'!a29</f>
        <v>#NAME?</v>
      </c>
      <c r="D452" s="41" t="e">
        <f aca="false">AND('inputs &amp; summary'!ao29,E452="OPEX breakeven price")</f>
        <v>#NAME?</v>
      </c>
      <c r="E452" s="41" t="e">
        <f aca="false">'inputs &amp; summary'!ap29</f>
        <v>#NAME?</v>
      </c>
    </row>
    <row r="453" customFormat="false" ht="12.75" hidden="false" customHeight="true" outlineLevel="0" collapsed="false">
      <c r="A453" s="2" t="e">
        <f aca="false">'inputs &amp; summary'!q29</f>
        <v>#NAME?</v>
      </c>
      <c r="B453" s="2" t="n">
        <v>0</v>
      </c>
      <c r="C453" s="41" t="e">
        <f aca="false">'inputs &amp; summary'!a29</f>
        <v>#NAME?</v>
      </c>
      <c r="D453" s="41" t="e">
        <f aca="false">AND('inputs &amp; summary'!ao29,E453="OPEX breakeven price")</f>
        <v>#NAME?</v>
      </c>
      <c r="E453" s="41" t="e">
        <f aca="false">'inputs &amp; summary'!ap29</f>
        <v>#NAME?</v>
      </c>
    </row>
    <row r="454" customFormat="false" ht="12.75" hidden="false" customHeight="true" outlineLevel="0" collapsed="false">
      <c r="A454" s="2" t="e">
        <f aca="false">'inputs &amp; summary'!q29</f>
        <v>#NAME?</v>
      </c>
      <c r="B454" s="2" t="n">
        <v>0</v>
      </c>
      <c r="C454" s="41" t="e">
        <f aca="false">'inputs &amp; summary'!a29</f>
        <v>#NAME?</v>
      </c>
      <c r="D454" s="41" t="e">
        <f aca="false">AND('inputs &amp; summary'!ao29,E454="OPEX breakeven price")</f>
        <v>#NAME?</v>
      </c>
      <c r="E454" s="41" t="e">
        <f aca="false">'inputs &amp; summary'!ap29</f>
        <v>#NAME?</v>
      </c>
    </row>
    <row r="455" customFormat="false" ht="12.75" hidden="false" customHeight="true" outlineLevel="0" collapsed="false">
      <c r="A455" s="2" t="e">
        <f aca="false">'inputs &amp; summary'!q29</f>
        <v>#NAME?</v>
      </c>
      <c r="B455" s="2" t="n">
        <v>0</v>
      </c>
      <c r="C455" s="41" t="e">
        <f aca="false">'inputs &amp; summary'!a29</f>
        <v>#NAME?</v>
      </c>
      <c r="D455" s="41" t="e">
        <f aca="false">AND('inputs &amp; summary'!ao29,E455="OPEX breakeven price")</f>
        <v>#NAME?</v>
      </c>
      <c r="E455" s="41" t="e">
        <f aca="false">'inputs &amp; summary'!ap29</f>
        <v>#NAME?</v>
      </c>
    </row>
    <row r="456" customFormat="false" ht="12.75" hidden="false" customHeight="true" outlineLevel="0" collapsed="false">
      <c r="A456" s="2" t="e">
        <f aca="false">'inputs &amp; summary'!q29</f>
        <v>#NAME?</v>
      </c>
      <c r="B456" s="2" t="n">
        <v>0</v>
      </c>
      <c r="C456" s="41" t="e">
        <f aca="false">'inputs &amp; summary'!a29</f>
        <v>#NAME?</v>
      </c>
      <c r="D456" s="41" t="e">
        <f aca="false">AND('inputs &amp; summary'!ao29,E456="OPEX breakeven price")</f>
        <v>#NAME?</v>
      </c>
      <c r="E456" s="41" t="e">
        <f aca="false">'inputs &amp; summary'!ap29</f>
        <v>#NAME?</v>
      </c>
    </row>
    <row r="457" customFormat="false" ht="12.75" hidden="false" customHeight="true" outlineLevel="0" collapsed="false">
      <c r="A457" s="2" t="e">
        <f aca="false">'inputs &amp; summary'!q29</f>
        <v>#NAME?</v>
      </c>
      <c r="B457" s="2" t="n">
        <v>0</v>
      </c>
      <c r="C457" s="41" t="e">
        <f aca="false">'inputs &amp; summary'!a29</f>
        <v>#NAME?</v>
      </c>
      <c r="D457" s="41" t="e">
        <f aca="false">AND('inputs &amp; summary'!ao29,E457="OPEX breakeven price")</f>
        <v>#NAME?</v>
      </c>
      <c r="E457" s="41" t="e">
        <f aca="false">'inputs &amp; summary'!ap29</f>
        <v>#NAME?</v>
      </c>
    </row>
    <row r="458" customFormat="false" ht="12.75" hidden="false" customHeight="true" outlineLevel="0" collapsed="false">
      <c r="A458" s="2" t="e">
        <f aca="false">'inputs &amp; summary'!q29</f>
        <v>#NAME?</v>
      </c>
      <c r="B458" s="2" t="n">
        <v>0</v>
      </c>
      <c r="C458" s="41" t="e">
        <f aca="false">'inputs &amp; summary'!a29</f>
        <v>#NAME?</v>
      </c>
      <c r="D458" s="41" t="e">
        <f aca="false">AND('inputs &amp; summary'!ao29,E458="OPEX breakeven price")</f>
        <v>#NAME?</v>
      </c>
      <c r="E458" s="41" t="e">
        <f aca="false">'inputs &amp; summary'!ap29</f>
        <v>#NAME?</v>
      </c>
    </row>
    <row r="459" customFormat="false" ht="12.75" hidden="false" customHeight="true" outlineLevel="0" collapsed="false">
      <c r="A459" s="2" t="e">
        <f aca="false">'inputs &amp; summary'!q29</f>
        <v>#NAME?</v>
      </c>
      <c r="B459" s="2" t="n">
        <v>0</v>
      </c>
      <c r="C459" s="41" t="e">
        <f aca="false">'inputs &amp; summary'!a29</f>
        <v>#NAME?</v>
      </c>
      <c r="D459" s="41" t="e">
        <f aca="false">AND('inputs &amp; summary'!ao29,E459="OPEX breakeven price")</f>
        <v>#NAME?</v>
      </c>
      <c r="E459" s="41" t="e">
        <f aca="false">'inputs &amp; summary'!ap29</f>
        <v>#NAME?</v>
      </c>
    </row>
    <row r="460" customFormat="false" ht="12.75" hidden="false" customHeight="true" outlineLevel="0" collapsed="false">
      <c r="A460" s="2" t="e">
        <f aca="false">'inputs &amp; summary'!q29</f>
        <v>#NAME?</v>
      </c>
      <c r="B460" s="2" t="n">
        <v>0</v>
      </c>
      <c r="C460" s="41" t="e">
        <f aca="false">'inputs &amp; summary'!a29</f>
        <v>#NAME?</v>
      </c>
      <c r="D460" s="41" t="e">
        <f aca="false">AND('inputs &amp; summary'!ao29,E460="OPEX breakeven price")</f>
        <v>#NAME?</v>
      </c>
      <c r="E460" s="41" t="e">
        <f aca="false">'inputs &amp; summary'!ap29</f>
        <v>#NAME?</v>
      </c>
    </row>
    <row r="461" customFormat="false" ht="12.75" hidden="false" customHeight="true" outlineLevel="0" collapsed="false">
      <c r="A461" s="2" t="e">
        <f aca="false">'inputs &amp; summary'!q29</f>
        <v>#NAME?</v>
      </c>
      <c r="B461" s="2" t="n">
        <v>0</v>
      </c>
      <c r="C461" s="41" t="e">
        <f aca="false">'inputs &amp; summary'!a29</f>
        <v>#NAME?</v>
      </c>
      <c r="D461" s="41" t="e">
        <f aca="false">AND('inputs &amp; summary'!ao29,E461="OPEX breakeven price")</f>
        <v>#NAME?</v>
      </c>
      <c r="E461" s="41" t="e">
        <f aca="false">'inputs &amp; summary'!ap29</f>
        <v>#NAME?</v>
      </c>
    </row>
    <row r="462" customFormat="false" ht="12.75" hidden="false" customHeight="true" outlineLevel="0" collapsed="false">
      <c r="A462" s="2" t="e">
        <f aca="false">'inputs &amp; summary'!q29</f>
        <v>#NAME?</v>
      </c>
      <c r="B462" s="2" t="n">
        <v>0</v>
      </c>
      <c r="C462" s="41" t="e">
        <f aca="false">'inputs &amp; summary'!a29</f>
        <v>#NAME?</v>
      </c>
      <c r="D462" s="41" t="e">
        <f aca="false">AND('inputs &amp; summary'!ao29,E462="OPEX breakeven price")</f>
        <v>#NAME?</v>
      </c>
      <c r="E462" s="41" t="e">
        <f aca="false">'inputs &amp; summary'!ap29</f>
        <v>#NAME?</v>
      </c>
    </row>
    <row r="463" customFormat="false" ht="12.75" hidden="false" customHeight="true" outlineLevel="0" collapsed="false">
      <c r="A463" s="2" t="e">
        <f aca="false">'inputs &amp; summary'!q29</f>
        <v>#NAME?</v>
      </c>
      <c r="B463" s="2" t="n">
        <v>0</v>
      </c>
      <c r="C463" s="41" t="e">
        <f aca="false">'inputs &amp; summary'!a29</f>
        <v>#NAME?</v>
      </c>
      <c r="D463" s="41" t="e">
        <f aca="false">AND('inputs &amp; summary'!ao29,E463="OPEX breakeven price")</f>
        <v>#NAME?</v>
      </c>
      <c r="E463" s="41" t="e">
        <f aca="false">'inputs &amp; summary'!ap29</f>
        <v>#NAME?</v>
      </c>
    </row>
    <row r="464" customFormat="false" ht="12.75" hidden="false" customHeight="true" outlineLevel="0" collapsed="false">
      <c r="A464" s="2" t="e">
        <f aca="false">'inputs &amp; summary'!q29</f>
        <v>#NAME?</v>
      </c>
      <c r="B464" s="2" t="n">
        <v>0</v>
      </c>
      <c r="C464" s="41" t="e">
        <f aca="false">'inputs &amp; summary'!a29</f>
        <v>#NAME?</v>
      </c>
      <c r="D464" s="41" t="e">
        <f aca="false">AND('inputs &amp; summary'!ao29,E464="OPEX breakeven price")</f>
        <v>#NAME?</v>
      </c>
      <c r="E464" s="41" t="e">
        <f aca="false">'inputs &amp; summary'!ap29</f>
        <v>#NAME?</v>
      </c>
    </row>
    <row r="465" customFormat="false" ht="12.75" hidden="false" customHeight="true" outlineLevel="0" collapsed="false">
      <c r="A465" s="2" t="e">
        <f aca="false">'inputs &amp; summary'!q29</f>
        <v>#NAME?</v>
      </c>
      <c r="B465" s="2" t="n">
        <v>0</v>
      </c>
      <c r="C465" s="41" t="e">
        <f aca="false">'inputs &amp; summary'!a29</f>
        <v>#NAME?</v>
      </c>
      <c r="D465" s="41" t="e">
        <f aca="false">AND('inputs &amp; summary'!ao29,E465="OPEX breakeven price")</f>
        <v>#NAME?</v>
      </c>
      <c r="E465" s="41" t="e">
        <f aca="false">'inputs &amp; summary'!ap29</f>
        <v>#NAME?</v>
      </c>
    </row>
    <row r="466" customFormat="false" ht="12.75" hidden="false" customHeight="true" outlineLevel="0" collapsed="false">
      <c r="A466" s="2" t="e">
        <f aca="false">'inputs &amp; summary'!q29</f>
        <v>#NAME?</v>
      </c>
      <c r="B466" s="2" t="n">
        <v>0</v>
      </c>
      <c r="C466" s="41" t="e">
        <f aca="false">'inputs &amp; summary'!a29</f>
        <v>#NAME?</v>
      </c>
      <c r="D466" s="41" t="e">
        <f aca="false">AND('inputs &amp; summary'!ao29,E466="OPEX breakeven price")</f>
        <v>#NAME?</v>
      </c>
      <c r="E466" s="41" t="e">
        <f aca="false">'inputs &amp; summary'!ap29</f>
        <v>#NAME?</v>
      </c>
    </row>
    <row r="467" customFormat="false" ht="12.75" hidden="false" customHeight="true" outlineLevel="0" collapsed="false">
      <c r="A467" s="2" t="e">
        <f aca="false">'inputs &amp; summary'!q29</f>
        <v>#NAME?</v>
      </c>
      <c r="B467" s="2" t="n">
        <v>0</v>
      </c>
      <c r="C467" s="41" t="e">
        <f aca="false">'inputs &amp; summary'!a29</f>
        <v>#NAME?</v>
      </c>
      <c r="D467" s="41" t="e">
        <f aca="false">AND('inputs &amp; summary'!ao29,E467="OPEX breakeven price")</f>
        <v>#NAME?</v>
      </c>
      <c r="E467" s="41" t="e">
        <f aca="false">'inputs &amp; summary'!ap29</f>
        <v>#NAME?</v>
      </c>
    </row>
    <row r="468" customFormat="false" ht="12.75" hidden="false" customHeight="true" outlineLevel="0" collapsed="false">
      <c r="A468" s="2" t="e">
        <f aca="false">'inputs &amp; summary'!q29</f>
        <v>#NAME?</v>
      </c>
      <c r="B468" s="2" t="n">
        <v>0</v>
      </c>
      <c r="C468" s="41" t="e">
        <f aca="false">'inputs &amp; summary'!a29</f>
        <v>#NAME?</v>
      </c>
      <c r="D468" s="41" t="e">
        <f aca="false">AND('inputs &amp; summary'!ao29,E468="OPEX breakeven price")</f>
        <v>#NAME?</v>
      </c>
      <c r="E468" s="41" t="e">
        <f aca="false">'inputs &amp; summary'!ap29</f>
        <v>#NAME?</v>
      </c>
    </row>
    <row r="469" customFormat="false" ht="12.75" hidden="false" customHeight="true" outlineLevel="0" collapsed="false">
      <c r="A469" s="2" t="e">
        <f aca="false">'inputs &amp; summary'!q29</f>
        <v>#NAME?</v>
      </c>
      <c r="B469" s="2" t="n">
        <v>0</v>
      </c>
      <c r="C469" s="41" t="e">
        <f aca="false">'inputs &amp; summary'!a29</f>
        <v>#NAME?</v>
      </c>
      <c r="D469" s="41" t="e">
        <f aca="false">AND('inputs &amp; summary'!ao29,E469="OPEX breakeven price")</f>
        <v>#NAME?</v>
      </c>
      <c r="E469" s="41" t="e">
        <f aca="false">'inputs &amp; summary'!ap29</f>
        <v>#NAME?</v>
      </c>
    </row>
    <row r="470" customFormat="false" ht="12.75" hidden="false" customHeight="true" outlineLevel="0" collapsed="false">
      <c r="A470" s="2" t="e">
        <f aca="false">'inputs &amp; summary'!q29</f>
        <v>#NAME?</v>
      </c>
      <c r="B470" s="2" t="n">
        <v>0</v>
      </c>
      <c r="C470" s="41" t="e">
        <f aca="false">'inputs &amp; summary'!a29</f>
        <v>#NAME?</v>
      </c>
      <c r="D470" s="41" t="e">
        <f aca="false">AND('inputs &amp; summary'!ao29,E470="OPEX breakeven price")</f>
        <v>#NAME?</v>
      </c>
      <c r="E470" s="41" t="e">
        <f aca="false">'inputs &amp; summary'!ap29</f>
        <v>#NAME?</v>
      </c>
    </row>
    <row r="471" customFormat="false" ht="12.75" hidden="false" customHeight="true" outlineLevel="0" collapsed="false">
      <c r="A471" s="2" t="e">
        <f aca="false">'inputs &amp; summary'!q29</f>
        <v>#NAME?</v>
      </c>
      <c r="B471" s="2" t="n">
        <v>0</v>
      </c>
      <c r="C471" s="41" t="e">
        <f aca="false">'inputs &amp; summary'!a29</f>
        <v>#NAME?</v>
      </c>
      <c r="D471" s="41" t="e">
        <f aca="false">AND('inputs &amp; summary'!ao29,E471="OPEX breakeven price")</f>
        <v>#NAME?</v>
      </c>
      <c r="E471" s="41" t="e">
        <f aca="false">'inputs &amp; summary'!ap29</f>
        <v>#NAME?</v>
      </c>
    </row>
    <row r="472" customFormat="false" ht="12.75" hidden="false" customHeight="true" outlineLevel="0" collapsed="false">
      <c r="A472" s="2" t="e">
        <f aca="false">'inputs &amp; summary'!q29</f>
        <v>#NAME?</v>
      </c>
      <c r="B472" s="2" t="n">
        <v>0</v>
      </c>
      <c r="C472" s="41" t="e">
        <f aca="false">'inputs &amp; summary'!a29</f>
        <v>#NAME?</v>
      </c>
      <c r="D472" s="41" t="e">
        <f aca="false">AND('inputs &amp; summary'!ao29,E472="OPEX breakeven price")</f>
        <v>#NAME?</v>
      </c>
      <c r="E472" s="41" t="e">
        <f aca="false">'inputs &amp; summary'!ap29</f>
        <v>#NAME?</v>
      </c>
    </row>
    <row r="473" customFormat="false" ht="12.75" hidden="false" customHeight="true" outlineLevel="0" collapsed="false">
      <c r="A473" s="2" t="e">
        <f aca="false">'inputs &amp; summary'!q29</f>
        <v>#NAME?</v>
      </c>
      <c r="B473" s="2" t="n">
        <v>0</v>
      </c>
      <c r="C473" s="41" t="e">
        <f aca="false">'inputs &amp; summary'!a29</f>
        <v>#NAME?</v>
      </c>
      <c r="D473" s="41" t="e">
        <f aca="false">AND('inputs &amp; summary'!ao29,E473="OPEX breakeven price")</f>
        <v>#NAME?</v>
      </c>
      <c r="E473" s="41" t="e">
        <f aca="false">'inputs &amp; summary'!ap29</f>
        <v>#NAME?</v>
      </c>
    </row>
    <row r="474" customFormat="false" ht="12.75" hidden="false" customHeight="true" outlineLevel="0" collapsed="false">
      <c r="A474" s="2" t="e">
        <f aca="false">'inputs &amp; summary'!q29</f>
        <v>#NAME?</v>
      </c>
      <c r="B474" s="2" t="n">
        <v>0</v>
      </c>
      <c r="C474" s="41" t="e">
        <f aca="false">'inputs &amp; summary'!a29</f>
        <v>#NAME?</v>
      </c>
      <c r="D474" s="41" t="e">
        <f aca="false">AND('inputs &amp; summary'!ao29,E474="OPEX breakeven price")</f>
        <v>#NAME?</v>
      </c>
      <c r="E474" s="41" t="e">
        <f aca="false">'inputs &amp; summary'!ap29</f>
        <v>#NAME?</v>
      </c>
    </row>
    <row r="475" customFormat="false" ht="12.75" hidden="false" customHeight="true" outlineLevel="0" collapsed="false">
      <c r="A475" s="2" t="e">
        <f aca="false">'inputs &amp; summary'!q29</f>
        <v>#NAME?</v>
      </c>
      <c r="B475" s="2" t="n">
        <v>0</v>
      </c>
      <c r="C475" s="41" t="e">
        <f aca="false">'inputs &amp; summary'!a29</f>
        <v>#NAME?</v>
      </c>
      <c r="D475" s="41" t="e">
        <f aca="false">AND('inputs &amp; summary'!ao29,E475="OPEX breakeven price")</f>
        <v>#NAME?</v>
      </c>
      <c r="E475" s="41" t="e">
        <f aca="false">'inputs &amp; summary'!ap29</f>
        <v>#NAME?</v>
      </c>
    </row>
    <row r="476" customFormat="false" ht="12.75" hidden="false" customHeight="true" outlineLevel="0" collapsed="false">
      <c r="A476" s="2" t="e">
        <f aca="false">'inputs &amp; summary'!q29</f>
        <v>#NAME?</v>
      </c>
      <c r="B476" s="2" t="n">
        <v>0</v>
      </c>
      <c r="C476" s="41" t="e">
        <f aca="false">'inputs &amp; summary'!a29</f>
        <v>#NAME?</v>
      </c>
      <c r="D476" s="41" t="e">
        <f aca="false">AND('inputs &amp; summary'!ao29,E476="OPEX breakeven price")</f>
        <v>#NAME?</v>
      </c>
      <c r="E476" s="41" t="e">
        <f aca="false">'inputs &amp; summary'!ap29</f>
        <v>#NAME?</v>
      </c>
    </row>
    <row r="477" customFormat="false" ht="12.75" hidden="false" customHeight="true" outlineLevel="0" collapsed="false">
      <c r="A477" s="2" t="e">
        <f aca="false">'inputs &amp; summary'!q29</f>
        <v>#NAME?</v>
      </c>
      <c r="B477" s="2" t="n">
        <v>0</v>
      </c>
      <c r="C477" s="41" t="e">
        <f aca="false">'inputs &amp; summary'!a29</f>
        <v>#NAME?</v>
      </c>
      <c r="D477" s="41" t="e">
        <f aca="false">AND('inputs &amp; summary'!ao29,E477="OPEX breakeven price")</f>
        <v>#NAME?</v>
      </c>
      <c r="E477" s="41" t="e">
        <f aca="false">'inputs &amp; summary'!ap29</f>
        <v>#NAME?</v>
      </c>
    </row>
    <row r="478" customFormat="false" ht="12.75" hidden="false" customHeight="true" outlineLevel="0" collapsed="false">
      <c r="A478" s="2" t="e">
        <f aca="false">'inputs &amp; summary'!q29</f>
        <v>#NAME?</v>
      </c>
      <c r="B478" s="2" t="n">
        <v>0</v>
      </c>
      <c r="C478" s="41" t="e">
        <f aca="false">'inputs &amp; summary'!a29</f>
        <v>#NAME?</v>
      </c>
      <c r="D478" s="41" t="e">
        <f aca="false">AND('inputs &amp; summary'!ao29,E478="OPEX breakeven price")</f>
        <v>#NAME?</v>
      </c>
      <c r="E478" s="41" t="e">
        <f aca="false">'inputs &amp; summary'!ap29</f>
        <v>#NAME?</v>
      </c>
    </row>
    <row r="479" customFormat="false" ht="12.75" hidden="false" customHeight="true" outlineLevel="0" collapsed="false">
      <c r="A479" s="2" t="e">
        <f aca="false">'inputs &amp; summary'!q29</f>
        <v>#NAME?</v>
      </c>
      <c r="B479" s="2" t="n">
        <v>0</v>
      </c>
      <c r="C479" s="41" t="e">
        <f aca="false">'inputs &amp; summary'!a29</f>
        <v>#NAME?</v>
      </c>
      <c r="D479" s="41" t="e">
        <f aca="false">AND('inputs &amp; summary'!ao29,E479="OPEX breakeven price")</f>
        <v>#NAME?</v>
      </c>
      <c r="E479" s="41" t="e">
        <f aca="false">'inputs &amp; summary'!ap29</f>
        <v>#NAME?</v>
      </c>
    </row>
    <row r="480" customFormat="false" ht="12.75" hidden="false" customHeight="true" outlineLevel="0" collapsed="false">
      <c r="A480" s="2" t="e">
        <f aca="false">'inputs &amp; summary'!q29</f>
        <v>#NAME?</v>
      </c>
      <c r="B480" s="2" t="n">
        <v>0</v>
      </c>
      <c r="C480" s="41" t="e">
        <f aca="false">'inputs &amp; summary'!a29</f>
        <v>#NAME?</v>
      </c>
      <c r="D480" s="41" t="e">
        <f aca="false">AND('inputs &amp; summary'!ao29,E480="OPEX breakeven price")</f>
        <v>#NAME?</v>
      </c>
      <c r="E480" s="41" t="e">
        <f aca="false">'inputs &amp; summary'!ap29</f>
        <v>#NAME?</v>
      </c>
    </row>
    <row r="481" customFormat="false" ht="12.75" hidden="false" customHeight="true" outlineLevel="0" collapsed="false">
      <c r="A481" s="2" t="e">
        <f aca="false">'inputs &amp; summary'!q29</f>
        <v>#NAME?</v>
      </c>
      <c r="B481" s="2" t="n">
        <v>0</v>
      </c>
      <c r="C481" s="41" t="e">
        <f aca="false">'inputs &amp; summary'!a29</f>
        <v>#NAME?</v>
      </c>
      <c r="D481" s="41" t="e">
        <f aca="false">AND('inputs &amp; summary'!ao29,E481="OPEX breakeven price")</f>
        <v>#NAME?</v>
      </c>
      <c r="E481" s="41" t="e">
        <f aca="false">'inputs &amp; summary'!ap29</f>
        <v>#NAME?</v>
      </c>
    </row>
    <row r="482" customFormat="false" ht="12.75" hidden="false" customHeight="true" outlineLevel="0" collapsed="false">
      <c r="A482" s="2" t="e">
        <f aca="false">'inputs &amp; summary'!q29</f>
        <v>#NAME?</v>
      </c>
      <c r="B482" s="2" t="n">
        <v>0</v>
      </c>
      <c r="C482" s="41" t="e">
        <f aca="false">'inputs &amp; summary'!a29</f>
        <v>#NAME?</v>
      </c>
      <c r="D482" s="41" t="e">
        <f aca="false">AND('inputs &amp; summary'!ao29,E482="OPEX breakeven price")</f>
        <v>#NAME?</v>
      </c>
      <c r="E482" s="41" t="e">
        <f aca="false">'inputs &amp; summary'!ap29</f>
        <v>#NAME?</v>
      </c>
    </row>
    <row r="483" customFormat="false" ht="12.75" hidden="false" customHeight="true" outlineLevel="0" collapsed="false">
      <c r="A483" s="2" t="e">
        <f aca="false">'inputs &amp; summary'!q29</f>
        <v>#NAME?</v>
      </c>
      <c r="B483" s="2" t="n">
        <v>0</v>
      </c>
      <c r="C483" s="41" t="e">
        <f aca="false">'inputs &amp; summary'!a29</f>
        <v>#NAME?</v>
      </c>
      <c r="D483" s="41" t="e">
        <f aca="false">AND('inputs &amp; summary'!ao29,E483="OPEX breakeven price")</f>
        <v>#NAME?</v>
      </c>
      <c r="E483" s="41" t="e">
        <f aca="false">'inputs &amp; summary'!ap29</f>
        <v>#NAME?</v>
      </c>
    </row>
    <row r="484" customFormat="false" ht="12.75" hidden="false" customHeight="true" outlineLevel="0" collapsed="false">
      <c r="A484" s="2" t="e">
        <f aca="false">'inputs &amp; summary'!q29</f>
        <v>#NAME?</v>
      </c>
      <c r="B484" s="2" t="n">
        <v>0</v>
      </c>
      <c r="C484" s="41" t="e">
        <f aca="false">'inputs &amp; summary'!a29</f>
        <v>#NAME?</v>
      </c>
      <c r="D484" s="41" t="e">
        <f aca="false">AND('inputs &amp; summary'!ao29,E484="OPEX breakeven price")</f>
        <v>#NAME?</v>
      </c>
      <c r="E484" s="41" t="e">
        <f aca="false">'inputs &amp; summary'!ap29</f>
        <v>#NAME?</v>
      </c>
    </row>
    <row r="485" customFormat="false" ht="12.75" hidden="false" customHeight="true" outlineLevel="0" collapsed="false">
      <c r="A485" s="2" t="e">
        <f aca="false">'inputs &amp; summary'!q29</f>
        <v>#NAME?</v>
      </c>
      <c r="B485" s="2" t="n">
        <v>0</v>
      </c>
      <c r="C485" s="41" t="e">
        <f aca="false">'inputs &amp; summary'!a29</f>
        <v>#NAME?</v>
      </c>
      <c r="D485" s="41" t="e">
        <f aca="false">AND('inputs &amp; summary'!ao29,E485="OPEX breakeven price")</f>
        <v>#NAME?</v>
      </c>
      <c r="E485" s="41" t="e">
        <f aca="false">'inputs &amp; summary'!ap29</f>
        <v>#NAME?</v>
      </c>
    </row>
    <row r="486" customFormat="false" ht="12.75" hidden="false" customHeight="true" outlineLevel="0" collapsed="false">
      <c r="A486" s="2" t="e">
        <f aca="false">'inputs &amp; summary'!q29</f>
        <v>#NAME?</v>
      </c>
      <c r="B486" s="2" t="n">
        <v>0</v>
      </c>
      <c r="C486" s="41" t="e">
        <f aca="false">'inputs &amp; summary'!a29</f>
        <v>#NAME?</v>
      </c>
      <c r="D486" s="41" t="e">
        <f aca="false">AND('inputs &amp; summary'!ao29,E486="OPEX breakeven price")</f>
        <v>#NAME?</v>
      </c>
      <c r="E486" s="41" t="e">
        <f aca="false">'inputs &amp; summary'!ap29</f>
        <v>#NAME?</v>
      </c>
    </row>
    <row r="487" customFormat="false" ht="12.75" hidden="false" customHeight="true" outlineLevel="0" collapsed="false">
      <c r="A487" s="2" t="e">
        <f aca="false">'inputs &amp; summary'!q29</f>
        <v>#NAME?</v>
      </c>
      <c r="B487" s="2" t="n">
        <v>0</v>
      </c>
      <c r="C487" s="41" t="e">
        <f aca="false">'inputs &amp; summary'!a29</f>
        <v>#NAME?</v>
      </c>
      <c r="D487" s="41" t="e">
        <f aca="false">AND('inputs &amp; summary'!ao29,E487="OPEX breakeven price")</f>
        <v>#NAME?</v>
      </c>
      <c r="E487" s="41" t="e">
        <f aca="false">'inputs &amp; summary'!ap29</f>
        <v>#NAME?</v>
      </c>
    </row>
    <row r="488" customFormat="false" ht="12.75" hidden="false" customHeight="true" outlineLevel="0" collapsed="false">
      <c r="A488" s="2" t="e">
        <f aca="false">'inputs &amp; summary'!q29</f>
        <v>#NAME?</v>
      </c>
      <c r="B488" s="2" t="n">
        <v>0</v>
      </c>
      <c r="C488" s="41" t="e">
        <f aca="false">'inputs &amp; summary'!a29</f>
        <v>#NAME?</v>
      </c>
      <c r="D488" s="41" t="e">
        <f aca="false">AND('inputs &amp; summary'!ao29,E488="OPEX breakeven price")</f>
        <v>#NAME?</v>
      </c>
      <c r="E488" s="41" t="e">
        <f aca="false">'inputs &amp; summary'!ap29</f>
        <v>#NAME?</v>
      </c>
    </row>
    <row r="489" customFormat="false" ht="12.75" hidden="false" customHeight="true" outlineLevel="0" collapsed="false">
      <c r="A489" s="2" t="e">
        <f aca="false">'inputs &amp; summary'!q29</f>
        <v>#NAME?</v>
      </c>
      <c r="B489" s="2" t="n">
        <v>0</v>
      </c>
      <c r="C489" s="41" t="e">
        <f aca="false">'inputs &amp; summary'!a29</f>
        <v>#NAME?</v>
      </c>
      <c r="D489" s="41" t="e">
        <f aca="false">AND('inputs &amp; summary'!ao29,E489="OPEX breakeven price")</f>
        <v>#NAME?</v>
      </c>
      <c r="E489" s="41" t="e">
        <f aca="false">'inputs &amp; summary'!ap29</f>
        <v>#NAME?</v>
      </c>
    </row>
    <row r="490" customFormat="false" ht="12.75" hidden="false" customHeight="true" outlineLevel="0" collapsed="false">
      <c r="A490" s="2" t="e">
        <f aca="false">'inputs &amp; summary'!q29</f>
        <v>#NAME?</v>
      </c>
      <c r="B490" s="2" t="n">
        <v>0</v>
      </c>
      <c r="C490" s="41" t="e">
        <f aca="false">'inputs &amp; summary'!a29</f>
        <v>#NAME?</v>
      </c>
      <c r="D490" s="41" t="e">
        <f aca="false">AND('inputs &amp; summary'!ao29,E490="OPEX breakeven price")</f>
        <v>#NAME?</v>
      </c>
      <c r="E490" s="41" t="e">
        <f aca="false">'inputs &amp; summary'!ap29</f>
        <v>#NAME?</v>
      </c>
    </row>
    <row r="491" customFormat="false" ht="12.75" hidden="false" customHeight="true" outlineLevel="0" collapsed="false">
      <c r="A491" s="2" t="e">
        <f aca="false">'inputs &amp; summary'!q29</f>
        <v>#NAME?</v>
      </c>
      <c r="B491" s="2" t="n">
        <v>0</v>
      </c>
      <c r="C491" s="41" t="e">
        <f aca="false">'inputs &amp; summary'!a29</f>
        <v>#NAME?</v>
      </c>
      <c r="D491" s="41" t="e">
        <f aca="false">AND('inputs &amp; summary'!ao29,E491="OPEX breakeven price")</f>
        <v>#NAME?</v>
      </c>
      <c r="E491" s="41" t="e">
        <f aca="false">'inputs &amp; summary'!ap29</f>
        <v>#NAME?</v>
      </c>
    </row>
    <row r="492" customFormat="false" ht="12.75" hidden="false" customHeight="true" outlineLevel="0" collapsed="false">
      <c r="A492" s="2" t="e">
        <f aca="false">'inputs &amp; summary'!q29</f>
        <v>#NAME?</v>
      </c>
      <c r="B492" s="2" t="n">
        <v>0</v>
      </c>
      <c r="C492" s="41" t="e">
        <f aca="false">'inputs &amp; summary'!a29</f>
        <v>#NAME?</v>
      </c>
      <c r="D492" s="41" t="e">
        <f aca="false">AND('inputs &amp; summary'!ao29,E492="OPEX breakeven price")</f>
        <v>#NAME?</v>
      </c>
      <c r="E492" s="41" t="e">
        <f aca="false">'inputs &amp; summary'!ap29</f>
        <v>#NAME?</v>
      </c>
    </row>
    <row r="493" customFormat="false" ht="12.75" hidden="false" customHeight="true" outlineLevel="0" collapsed="false">
      <c r="A493" s="2" t="e">
        <f aca="false">'inputs &amp; summary'!q29</f>
        <v>#NAME?</v>
      </c>
      <c r="B493" s="2" t="n">
        <v>0</v>
      </c>
      <c r="C493" s="41" t="e">
        <f aca="false">'inputs &amp; summary'!a29</f>
        <v>#NAME?</v>
      </c>
      <c r="D493" s="41" t="e">
        <f aca="false">AND('inputs &amp; summary'!ao29,E493="OPEX breakeven price")</f>
        <v>#NAME?</v>
      </c>
      <c r="E493" s="41" t="e">
        <f aca="false">'inputs &amp; summary'!ap29</f>
        <v>#NAME?</v>
      </c>
    </row>
    <row r="494" customFormat="false" ht="12.75" hidden="false" customHeight="true" outlineLevel="0" collapsed="false">
      <c r="A494" s="2" t="e">
        <f aca="false">'inputs &amp; summary'!q29</f>
        <v>#NAME?</v>
      </c>
      <c r="B494" s="2" t="n">
        <v>0</v>
      </c>
      <c r="C494" s="41" t="e">
        <f aca="false">'inputs &amp; summary'!a29</f>
        <v>#NAME?</v>
      </c>
      <c r="D494" s="41" t="e">
        <f aca="false">AND('inputs &amp; summary'!ao29,E494="OPEX breakeven price")</f>
        <v>#NAME?</v>
      </c>
      <c r="E494" s="41" t="e">
        <f aca="false">'inputs &amp; summary'!ap29</f>
        <v>#NAME?</v>
      </c>
    </row>
    <row r="495" customFormat="false" ht="12.75" hidden="false" customHeight="true" outlineLevel="0" collapsed="false">
      <c r="A495" s="2" t="e">
        <f aca="false">'inputs &amp; summary'!q29</f>
        <v>#NAME?</v>
      </c>
      <c r="B495" s="2" t="n">
        <v>0</v>
      </c>
      <c r="C495" s="41" t="e">
        <f aca="false">'inputs &amp; summary'!a29</f>
        <v>#NAME?</v>
      </c>
      <c r="D495" s="41" t="e">
        <f aca="false">AND('inputs &amp; summary'!ao29,E495="OPEX breakeven price")</f>
        <v>#NAME?</v>
      </c>
      <c r="E495" s="41" t="e">
        <f aca="false">'inputs &amp; summary'!ap29</f>
        <v>#NAME?</v>
      </c>
    </row>
    <row r="496" customFormat="false" ht="12.75" hidden="false" customHeight="true" outlineLevel="0" collapsed="false">
      <c r="A496" s="2" t="e">
        <f aca="false">'inputs &amp; summary'!q29</f>
        <v>#NAME?</v>
      </c>
      <c r="B496" s="2" t="n">
        <v>0</v>
      </c>
      <c r="C496" s="41" t="e">
        <f aca="false">'inputs &amp; summary'!a29</f>
        <v>#NAME?</v>
      </c>
      <c r="D496" s="41" t="e">
        <f aca="false">AND('inputs &amp; summary'!ao29,E496="OPEX breakeven price")</f>
        <v>#NAME?</v>
      </c>
      <c r="E496" s="41" t="e">
        <f aca="false">'inputs &amp; summary'!ap29</f>
        <v>#NAME?</v>
      </c>
    </row>
    <row r="497" customFormat="false" ht="12.75" hidden="false" customHeight="true" outlineLevel="0" collapsed="false">
      <c r="A497" s="2" t="e">
        <f aca="false">'inputs &amp; summary'!q29</f>
        <v>#NAME?</v>
      </c>
      <c r="B497" s="2" t="n">
        <v>0</v>
      </c>
      <c r="C497" s="41" t="e">
        <f aca="false">'inputs &amp; summary'!a29</f>
        <v>#NAME?</v>
      </c>
      <c r="D497" s="41" t="e">
        <f aca="false">AND('inputs &amp; summary'!ao29,E497="OPEX breakeven price")</f>
        <v>#NAME?</v>
      </c>
      <c r="E497" s="41" t="e">
        <f aca="false">'inputs &amp; summary'!ap29</f>
        <v>#NAME?</v>
      </c>
    </row>
    <row r="498" customFormat="false" ht="12.75" hidden="false" customHeight="true" outlineLevel="0" collapsed="false">
      <c r="A498" s="2" t="e">
        <f aca="false">'inputs &amp; summary'!q29</f>
        <v>#NAME?</v>
      </c>
      <c r="B498" s="2" t="n">
        <v>0</v>
      </c>
      <c r="C498" s="41" t="e">
        <f aca="false">'inputs &amp; summary'!a29</f>
        <v>#NAME?</v>
      </c>
      <c r="D498" s="41" t="e">
        <f aca="false">AND('inputs &amp; summary'!ao29,E498="OPEX breakeven price")</f>
        <v>#NAME?</v>
      </c>
      <c r="E498" s="41" t="e">
        <f aca="false">'inputs &amp; summary'!ap29</f>
        <v>#NAME?</v>
      </c>
    </row>
    <row r="499" customFormat="false" ht="12.75" hidden="false" customHeight="true" outlineLevel="0" collapsed="false">
      <c r="A499" s="2" t="e">
        <f aca="false">'inputs &amp; summary'!q29</f>
        <v>#NAME?</v>
      </c>
      <c r="B499" s="2" t="n">
        <v>0</v>
      </c>
      <c r="C499" s="41" t="e">
        <f aca="false">'inputs &amp; summary'!a29</f>
        <v>#NAME?</v>
      </c>
      <c r="D499" s="41" t="e">
        <f aca="false">AND('inputs &amp; summary'!ao29,E499="OPEX breakeven price")</f>
        <v>#NAME?</v>
      </c>
      <c r="E499" s="41" t="e">
        <f aca="false">'inputs &amp; summary'!ap29</f>
        <v>#NAME?</v>
      </c>
    </row>
    <row r="500" customFormat="false" ht="12.75" hidden="false" customHeight="true" outlineLevel="0" collapsed="false">
      <c r="A500" s="2" t="e">
        <f aca="false">'inputs &amp; summary'!q29</f>
        <v>#NAME?</v>
      </c>
      <c r="B500" s="2" t="n">
        <v>0</v>
      </c>
      <c r="C500" s="41" t="e">
        <f aca="false">'inputs &amp; summary'!a29</f>
        <v>#NAME?</v>
      </c>
      <c r="D500" s="41" t="e">
        <f aca="false">AND('inputs &amp; summary'!ao29,E500="OPEX breakeven price")</f>
        <v>#NAME?</v>
      </c>
      <c r="E500" s="41" t="e">
        <f aca="false">'inputs &amp; summary'!ap29</f>
        <v>#NAME?</v>
      </c>
    </row>
    <row r="501" customFormat="false" ht="12.75" hidden="false" customHeight="true" outlineLevel="0" collapsed="false">
      <c r="A501" s="2" t="e">
        <f aca="false">'inputs &amp; summary'!q29</f>
        <v>#NAME?</v>
      </c>
      <c r="B501" s="2" t="n">
        <v>0</v>
      </c>
      <c r="C501" s="41" t="e">
        <f aca="false">'inputs &amp; summary'!a29</f>
        <v>#NAME?</v>
      </c>
      <c r="D501" s="41" t="e">
        <f aca="false">AND('inputs &amp; summary'!ao29,E501="OPEX breakeven price")</f>
        <v>#NAME?</v>
      </c>
      <c r="E501" s="41" t="e">
        <f aca="false">'inputs &amp; summary'!ap29</f>
        <v>#NAME?</v>
      </c>
    </row>
    <row r="502" customFormat="false" ht="12.75" hidden="false" customHeight="true" outlineLevel="0" collapsed="false">
      <c r="A502" s="2" t="e">
        <f aca="false">'inputs &amp; summary'!q29</f>
        <v>#NAME?</v>
      </c>
      <c r="B502" s="2" t="n">
        <v>0</v>
      </c>
      <c r="C502" s="41" t="e">
        <f aca="false">'inputs &amp; summary'!a29</f>
        <v>#NAME?</v>
      </c>
      <c r="D502" s="41" t="e">
        <f aca="false">AND('inputs &amp; summary'!ao29,E502="OPEX breakeven price")</f>
        <v>#NAME?</v>
      </c>
      <c r="E502" s="41" t="e">
        <f aca="false">'inputs &amp; summary'!ap29</f>
        <v>#NAME?</v>
      </c>
    </row>
    <row r="503" customFormat="false" ht="12.75" hidden="false" customHeight="true" outlineLevel="0" collapsed="false">
      <c r="A503" s="2" t="e">
        <f aca="false">'inputs &amp; summary'!q29</f>
        <v>#NAME?</v>
      </c>
      <c r="B503" s="2" t="n">
        <v>0</v>
      </c>
      <c r="C503" s="41" t="e">
        <f aca="false">'inputs &amp; summary'!a29</f>
        <v>#NAME?</v>
      </c>
      <c r="D503" s="41" t="e">
        <f aca="false">AND('inputs &amp; summary'!ao29,E503="OPEX breakeven price")</f>
        <v>#NAME?</v>
      </c>
      <c r="E503" s="41" t="e">
        <f aca="false">'inputs &amp; summary'!ap29</f>
        <v>#NAME?</v>
      </c>
    </row>
    <row r="504" customFormat="false" ht="12.75" hidden="false" customHeight="true" outlineLevel="0" collapsed="false">
      <c r="A504" s="2" t="e">
        <f aca="false">'inputs &amp; summary'!q29</f>
        <v>#NAME?</v>
      </c>
      <c r="B504" s="2" t="n">
        <v>0</v>
      </c>
      <c r="C504" s="41" t="e">
        <f aca="false">'inputs &amp; summary'!a29</f>
        <v>#NAME?</v>
      </c>
      <c r="D504" s="41" t="e">
        <f aca="false">AND('inputs &amp; summary'!ao29,E504="OPEX breakeven price")</f>
        <v>#NAME?</v>
      </c>
      <c r="E504" s="41" t="e">
        <f aca="false">'inputs &amp; summary'!ap29</f>
        <v>#NAME?</v>
      </c>
    </row>
    <row r="505" customFormat="false" ht="12.75" hidden="false" customHeight="true" outlineLevel="0" collapsed="false">
      <c r="A505" s="2" t="e">
        <f aca="false">'inputs &amp; summary'!q29</f>
        <v>#NAME?</v>
      </c>
      <c r="B505" s="2" t="n">
        <v>0</v>
      </c>
      <c r="C505" s="41" t="e">
        <f aca="false">'inputs &amp; summary'!a29</f>
        <v>#NAME?</v>
      </c>
      <c r="D505" s="41" t="e">
        <f aca="false">AND('inputs &amp; summary'!ao29,E505="OPEX breakeven price")</f>
        <v>#NAME?</v>
      </c>
      <c r="E505" s="41" t="e">
        <f aca="false">'inputs &amp; summary'!ap29</f>
        <v>#NAME?</v>
      </c>
    </row>
    <row r="506" customFormat="false" ht="12.75" hidden="false" customHeight="true" outlineLevel="0" collapsed="false">
      <c r="A506" s="2" t="e">
        <f aca="false">'inputs &amp; summary'!q29</f>
        <v>#NAME?</v>
      </c>
      <c r="B506" s="2" t="n">
        <v>0</v>
      </c>
      <c r="C506" s="41" t="e">
        <f aca="false">'inputs &amp; summary'!a29</f>
        <v>#NAME?</v>
      </c>
      <c r="D506" s="41" t="e">
        <f aca="false">AND('inputs &amp; summary'!ao29,E506="OPEX breakeven price")</f>
        <v>#NAME?</v>
      </c>
      <c r="E506" s="41" t="e">
        <f aca="false">'inputs &amp; summary'!ap29</f>
        <v>#NAME?</v>
      </c>
    </row>
    <row r="507" customFormat="false" ht="12.75" hidden="false" customHeight="true" outlineLevel="0" collapsed="false">
      <c r="A507" s="2" t="e">
        <f aca="false">'inputs &amp; summary'!q29</f>
        <v>#NAME?</v>
      </c>
      <c r="B507" s="2" t="n">
        <v>0</v>
      </c>
      <c r="C507" s="41" t="e">
        <f aca="false">'inputs &amp; summary'!a29</f>
        <v>#NAME?</v>
      </c>
      <c r="D507" s="41" t="e">
        <f aca="false">AND('inputs &amp; summary'!ao29,E507="OPEX breakeven price")</f>
        <v>#NAME?</v>
      </c>
      <c r="E507" s="41" t="e">
        <f aca="false">'inputs &amp; summary'!ap29</f>
        <v>#NAME?</v>
      </c>
    </row>
    <row r="508" customFormat="false" ht="12.75" hidden="false" customHeight="true" outlineLevel="0" collapsed="false">
      <c r="A508" s="2" t="e">
        <f aca="false">'inputs &amp; summary'!q29</f>
        <v>#NAME?</v>
      </c>
      <c r="B508" s="2" t="n">
        <v>0</v>
      </c>
      <c r="C508" s="41" t="e">
        <f aca="false">'inputs &amp; summary'!a29</f>
        <v>#NAME?</v>
      </c>
      <c r="D508" s="41" t="e">
        <f aca="false">AND('inputs &amp; summary'!ao29,E508="OPEX breakeven price")</f>
        <v>#NAME?</v>
      </c>
      <c r="E508" s="41" t="e">
        <f aca="false">'inputs &amp; summary'!ap29</f>
        <v>#NAME?</v>
      </c>
    </row>
    <row r="509" customFormat="false" ht="12.75" hidden="false" customHeight="true" outlineLevel="0" collapsed="false">
      <c r="A509" s="2" t="e">
        <f aca="false">'inputs &amp; summary'!q29</f>
        <v>#NAME?</v>
      </c>
      <c r="B509" s="2" t="n">
        <v>0</v>
      </c>
      <c r="C509" s="41" t="e">
        <f aca="false">'inputs &amp; summary'!a29</f>
        <v>#NAME?</v>
      </c>
      <c r="D509" s="41" t="e">
        <f aca="false">AND('inputs &amp; summary'!ao29,E509="OPEX breakeven price")</f>
        <v>#NAME?</v>
      </c>
      <c r="E509" s="41" t="e">
        <f aca="false">'inputs &amp; summary'!ap29</f>
        <v>#NAME?</v>
      </c>
    </row>
    <row r="510" customFormat="false" ht="12.75" hidden="false" customHeight="true" outlineLevel="0" collapsed="false">
      <c r="A510" s="2" t="e">
        <f aca="false">'inputs &amp; summary'!q29</f>
        <v>#NAME?</v>
      </c>
      <c r="B510" s="2" t="n">
        <v>0</v>
      </c>
      <c r="C510" s="41" t="e">
        <f aca="false">'inputs &amp; summary'!a29</f>
        <v>#NAME?</v>
      </c>
      <c r="D510" s="41" t="e">
        <f aca="false">AND('inputs &amp; summary'!ao29,E510="OPEX breakeven price")</f>
        <v>#NAME?</v>
      </c>
      <c r="E510" s="41" t="e">
        <f aca="false">'inputs &amp; summary'!ap29</f>
        <v>#NAME?</v>
      </c>
    </row>
    <row r="511" customFormat="false" ht="12.75" hidden="false" customHeight="true" outlineLevel="0" collapsed="false">
      <c r="A511" s="2" t="e">
        <f aca="false">'inputs &amp; summary'!q29</f>
        <v>#NAME?</v>
      </c>
      <c r="B511" s="2" t="n">
        <v>0</v>
      </c>
      <c r="C511" s="41" t="e">
        <f aca="false">'inputs &amp; summary'!a29</f>
        <v>#NAME?</v>
      </c>
      <c r="D511" s="41" t="e">
        <f aca="false">AND('inputs &amp; summary'!ao29,E511="OPEX breakeven price")</f>
        <v>#NAME?</v>
      </c>
      <c r="E511" s="41" t="e">
        <f aca="false">'inputs &amp; summary'!ap29</f>
        <v>#NAME?</v>
      </c>
    </row>
    <row r="512" customFormat="false" ht="12.75" hidden="false" customHeight="true" outlineLevel="0" collapsed="false">
      <c r="A512" s="2" t="e">
        <f aca="false">'inputs &amp; summary'!q29</f>
        <v>#NAME?</v>
      </c>
      <c r="B512" s="2" t="n">
        <v>0</v>
      </c>
      <c r="C512" s="41" t="e">
        <f aca="false">'inputs &amp; summary'!a29</f>
        <v>#NAME?</v>
      </c>
      <c r="D512" s="41" t="e">
        <f aca="false">AND('inputs &amp; summary'!ao29,E512="OPEX breakeven price")</f>
        <v>#NAME?</v>
      </c>
      <c r="E512" s="41" t="e">
        <f aca="false">'inputs &amp; summary'!ap29</f>
        <v>#NAME?</v>
      </c>
    </row>
    <row r="513" customFormat="false" ht="12.75" hidden="false" customHeight="true" outlineLevel="0" collapsed="false">
      <c r="A513" s="2" t="e">
        <f aca="false">'inputs &amp; summary'!q29</f>
        <v>#NAME?</v>
      </c>
      <c r="B513" s="2" t="n">
        <v>0</v>
      </c>
      <c r="C513" s="41" t="e">
        <f aca="false">'inputs &amp; summary'!a29</f>
        <v>#NAME?</v>
      </c>
      <c r="D513" s="41" t="e">
        <f aca="false">AND('inputs &amp; summary'!ao29,E513="OPEX breakeven price")</f>
        <v>#NAME?</v>
      </c>
      <c r="E513" s="41" t="e">
        <f aca="false">'inputs &amp; summary'!ap29</f>
        <v>#NAME?</v>
      </c>
    </row>
    <row r="514" customFormat="false" ht="12.75" hidden="false" customHeight="true" outlineLevel="0" collapsed="false">
      <c r="A514" s="2" t="e">
        <f aca="false">'inputs &amp; summary'!q29</f>
        <v>#NAME?</v>
      </c>
      <c r="B514" s="2" t="n">
        <v>0</v>
      </c>
      <c r="C514" s="41" t="e">
        <f aca="false">'inputs &amp; summary'!a29</f>
        <v>#NAME?</v>
      </c>
      <c r="D514" s="41" t="e">
        <f aca="false">AND('inputs &amp; summary'!ao29,E514="OPEX breakeven price")</f>
        <v>#NAME?</v>
      </c>
      <c r="E514" s="41" t="e">
        <f aca="false">'inputs &amp; summary'!ap29</f>
        <v>#NAME?</v>
      </c>
    </row>
    <row r="515" customFormat="false" ht="12.75" hidden="false" customHeight="true" outlineLevel="0" collapsed="false">
      <c r="A515" s="2" t="e">
        <f aca="false">'inputs &amp; summary'!q29</f>
        <v>#NAME?</v>
      </c>
      <c r="B515" s="2" t="n">
        <v>0</v>
      </c>
      <c r="C515" s="41" t="e">
        <f aca="false">'inputs &amp; summary'!a29</f>
        <v>#NAME?</v>
      </c>
      <c r="D515" s="41" t="e">
        <f aca="false">AND('inputs &amp; summary'!ao29,E515="OPEX breakeven price")</f>
        <v>#NAME?</v>
      </c>
      <c r="E515" s="41" t="e">
        <f aca="false">'inputs &amp; summary'!ap29</f>
        <v>#NAME?</v>
      </c>
    </row>
    <row r="516" customFormat="false" ht="12.75" hidden="false" customHeight="true" outlineLevel="0" collapsed="false">
      <c r="A516" s="2" t="e">
        <f aca="false">'inputs &amp; summary'!q29</f>
        <v>#NAME?</v>
      </c>
      <c r="B516" s="2" t="n">
        <v>0</v>
      </c>
      <c r="C516" s="41" t="e">
        <f aca="false">'inputs &amp; summary'!a29</f>
        <v>#NAME?</v>
      </c>
      <c r="D516" s="41" t="e">
        <f aca="false">AND('inputs &amp; summary'!ao29,E516="OPEX breakeven price")</f>
        <v>#NAME?</v>
      </c>
      <c r="E516" s="41" t="e">
        <f aca="false">'inputs &amp; summary'!ap29</f>
        <v>#NAME?</v>
      </c>
    </row>
    <row r="517" customFormat="false" ht="12.75" hidden="false" customHeight="true" outlineLevel="0" collapsed="false">
      <c r="A517" s="2" t="e">
        <f aca="false">'inputs &amp; summary'!q29</f>
        <v>#NAME?</v>
      </c>
      <c r="B517" s="2" t="n">
        <v>0</v>
      </c>
      <c r="C517" s="41" t="e">
        <f aca="false">'inputs &amp; summary'!a29</f>
        <v>#NAME?</v>
      </c>
      <c r="D517" s="41" t="e">
        <f aca="false">AND('inputs &amp; summary'!ao29,E517="OPEX breakeven price")</f>
        <v>#NAME?</v>
      </c>
      <c r="E517" s="41" t="e">
        <f aca="false">'inputs &amp; summary'!ap29</f>
        <v>#NAME?</v>
      </c>
    </row>
    <row r="518" customFormat="false" ht="12.75" hidden="false" customHeight="true" outlineLevel="0" collapsed="false">
      <c r="A518" s="2" t="e">
        <f aca="false">'inputs &amp; summary'!q29</f>
        <v>#NAME?</v>
      </c>
      <c r="B518" s="2" t="n">
        <v>0</v>
      </c>
      <c r="C518" s="41" t="e">
        <f aca="false">'inputs &amp; summary'!a29</f>
        <v>#NAME?</v>
      </c>
      <c r="D518" s="41" t="e">
        <f aca="false">AND('inputs &amp; summary'!ao29,E518="OPEX breakeven price")</f>
        <v>#NAME?</v>
      </c>
      <c r="E518" s="41" t="e">
        <f aca="false">'inputs &amp; summary'!ap29</f>
        <v>#NAME?</v>
      </c>
    </row>
    <row r="519" customFormat="false" ht="12.75" hidden="false" customHeight="true" outlineLevel="0" collapsed="false">
      <c r="A519" s="2" t="e">
        <f aca="false">'inputs &amp; summary'!q29</f>
        <v>#NAME?</v>
      </c>
      <c r="B519" s="2" t="n">
        <v>0</v>
      </c>
      <c r="C519" s="41" t="e">
        <f aca="false">'inputs &amp; summary'!a29</f>
        <v>#NAME?</v>
      </c>
      <c r="D519" s="41" t="e">
        <f aca="false">AND('inputs &amp; summary'!ao29,E519="OPEX breakeven price")</f>
        <v>#NAME?</v>
      </c>
      <c r="E519" s="41" t="e">
        <f aca="false">'inputs &amp; summary'!ap29</f>
        <v>#NAME?</v>
      </c>
    </row>
    <row r="520" customFormat="false" ht="12.75" hidden="false" customHeight="true" outlineLevel="0" collapsed="false">
      <c r="A520" s="2" t="e">
        <f aca="false">'inputs &amp; summary'!q29</f>
        <v>#NAME?</v>
      </c>
      <c r="B520" s="2" t="n">
        <v>0</v>
      </c>
      <c r="C520" s="41" t="e">
        <f aca="false">'inputs &amp; summary'!a29</f>
        <v>#NAME?</v>
      </c>
      <c r="D520" s="41" t="e">
        <f aca="false">AND('inputs &amp; summary'!ao29,E520="OPEX breakeven price")</f>
        <v>#NAME?</v>
      </c>
      <c r="E520" s="41" t="e">
        <f aca="false">'inputs &amp; summary'!ap29</f>
        <v>#NAME?</v>
      </c>
    </row>
    <row r="521" customFormat="false" ht="12.75" hidden="false" customHeight="true" outlineLevel="0" collapsed="false">
      <c r="A521" s="2" t="e">
        <f aca="false">'inputs &amp; summary'!q29</f>
        <v>#NAME?</v>
      </c>
      <c r="B521" s="2" t="n">
        <v>0</v>
      </c>
      <c r="C521" s="41" t="e">
        <f aca="false">'inputs &amp; summary'!a29</f>
        <v>#NAME?</v>
      </c>
      <c r="D521" s="41" t="e">
        <f aca="false">AND('inputs &amp; summary'!ao29,E521="OPEX breakeven price")</f>
        <v>#NAME?</v>
      </c>
      <c r="E521" s="41" t="e">
        <f aca="false">'inputs &amp; summary'!ap29</f>
        <v>#NAME?</v>
      </c>
    </row>
    <row r="522" customFormat="false" ht="12.75" hidden="false" customHeight="true" outlineLevel="0" collapsed="false">
      <c r="A522" s="2" t="e">
        <f aca="false">'inputs &amp; summary'!q29</f>
        <v>#NAME?</v>
      </c>
      <c r="B522" s="2" t="n">
        <v>0</v>
      </c>
      <c r="C522" s="41" t="e">
        <f aca="false">'inputs &amp; summary'!a29</f>
        <v>#NAME?</v>
      </c>
      <c r="D522" s="41" t="e">
        <f aca="false">AND('inputs &amp; summary'!ao29,E522="OPEX breakeven price")</f>
        <v>#NAME?</v>
      </c>
      <c r="E522" s="41" t="e">
        <f aca="false">'inputs &amp; summary'!ap29</f>
        <v>#NAME?</v>
      </c>
    </row>
    <row r="523" customFormat="false" ht="12.75" hidden="false" customHeight="true" outlineLevel="0" collapsed="false">
      <c r="A523" s="2" t="e">
        <f aca="false">'inputs &amp; summary'!q29</f>
        <v>#NAME?</v>
      </c>
      <c r="B523" s="2" t="n">
        <v>0</v>
      </c>
      <c r="C523" s="41" t="e">
        <f aca="false">'inputs &amp; summary'!a29</f>
        <v>#NAME?</v>
      </c>
      <c r="D523" s="41" t="e">
        <f aca="false">AND('inputs &amp; summary'!ao29,E523="OPEX breakeven price")</f>
        <v>#NAME?</v>
      </c>
      <c r="E523" s="41" t="e">
        <f aca="false">'inputs &amp; summary'!ap29</f>
        <v>#NAME?</v>
      </c>
    </row>
    <row r="524" customFormat="false" ht="12.75" hidden="false" customHeight="true" outlineLevel="0" collapsed="false">
      <c r="A524" s="2" t="e">
        <f aca="false">'inputs &amp; summary'!q29</f>
        <v>#NAME?</v>
      </c>
      <c r="B524" s="2" t="n">
        <v>0</v>
      </c>
      <c r="C524" s="41" t="e">
        <f aca="false">'inputs &amp; summary'!a29</f>
        <v>#NAME?</v>
      </c>
      <c r="D524" s="41" t="e">
        <f aca="false">AND('inputs &amp; summary'!ao29,E524="OPEX breakeven price")</f>
        <v>#NAME?</v>
      </c>
      <c r="E524" s="41" t="e">
        <f aca="false">'inputs &amp; summary'!ap29</f>
        <v>#NAME?</v>
      </c>
    </row>
    <row r="525" customFormat="false" ht="12.75" hidden="false" customHeight="true" outlineLevel="0" collapsed="false">
      <c r="A525" s="2" t="e">
        <f aca="false">'inputs &amp; summary'!q29</f>
        <v>#NAME?</v>
      </c>
      <c r="B525" s="2" t="n">
        <v>0</v>
      </c>
      <c r="C525" s="41" t="e">
        <f aca="false">'inputs &amp; summary'!a29</f>
        <v>#NAME?</v>
      </c>
      <c r="D525" s="41" t="e">
        <f aca="false">AND('inputs &amp; summary'!ao29,E525="OPEX breakeven price")</f>
        <v>#NAME?</v>
      </c>
      <c r="E525" s="41" t="e">
        <f aca="false">'inputs &amp; summary'!ap29</f>
        <v>#NAME?</v>
      </c>
    </row>
    <row r="526" customFormat="false" ht="12.75" hidden="false" customHeight="true" outlineLevel="0" collapsed="false">
      <c r="A526" s="2" t="e">
        <f aca="false">'inputs &amp; summary'!q29</f>
        <v>#NAME?</v>
      </c>
      <c r="B526" s="2" t="n">
        <v>0</v>
      </c>
      <c r="C526" s="41" t="e">
        <f aca="false">'inputs &amp; summary'!a29</f>
        <v>#NAME?</v>
      </c>
      <c r="D526" s="41" t="e">
        <f aca="false">AND('inputs &amp; summary'!ao29,E526="OPEX breakeven price")</f>
        <v>#NAME?</v>
      </c>
      <c r="E526" s="41" t="e">
        <f aca="false">'inputs &amp; summary'!ap29</f>
        <v>#NAME?</v>
      </c>
    </row>
    <row r="527" customFormat="false" ht="12.75" hidden="false" customHeight="true" outlineLevel="0" collapsed="false">
      <c r="A527" s="2" t="e">
        <f aca="false">'inputs &amp; summary'!q29</f>
        <v>#NAME?</v>
      </c>
      <c r="B527" s="2" t="n">
        <v>0</v>
      </c>
      <c r="C527" s="41" t="e">
        <f aca="false">'inputs &amp; summary'!a29</f>
        <v>#NAME?</v>
      </c>
      <c r="D527" s="41" t="e">
        <f aca="false">AND('inputs &amp; summary'!ao29,E527="OPEX breakeven price")</f>
        <v>#NAME?</v>
      </c>
      <c r="E527" s="41" t="e">
        <f aca="false">'inputs &amp; summary'!ap29</f>
        <v>#NAME?</v>
      </c>
    </row>
    <row r="528" customFormat="false" ht="12.75" hidden="false" customHeight="true" outlineLevel="0" collapsed="false">
      <c r="A528" s="2" t="e">
        <f aca="false">'inputs &amp; summary'!q29</f>
        <v>#NAME?</v>
      </c>
      <c r="B528" s="2" t="n">
        <v>0</v>
      </c>
      <c r="C528" s="41" t="e">
        <f aca="false">'inputs &amp; summary'!a29</f>
        <v>#NAME?</v>
      </c>
      <c r="D528" s="41" t="e">
        <f aca="false">AND('inputs &amp; summary'!ao29,E528="OPEX breakeven price")</f>
        <v>#NAME?</v>
      </c>
      <c r="E528" s="41" t="e">
        <f aca="false">'inputs &amp; summary'!ap29</f>
        <v>#NAME?</v>
      </c>
    </row>
    <row r="529" customFormat="false" ht="12.75" hidden="false" customHeight="true" outlineLevel="0" collapsed="false">
      <c r="A529" s="2" t="e">
        <f aca="false">'inputs &amp; summary'!q29</f>
        <v>#NAME?</v>
      </c>
      <c r="B529" s="2" t="n">
        <v>0</v>
      </c>
      <c r="C529" s="41" t="e">
        <f aca="false">'inputs &amp; summary'!a29</f>
        <v>#NAME?</v>
      </c>
      <c r="D529" s="41" t="e">
        <f aca="false">AND('inputs &amp; summary'!ao29,E529="OPEX breakeven price")</f>
        <v>#NAME?</v>
      </c>
      <c r="E529" s="41" t="e">
        <f aca="false">'inputs &amp; summary'!ap29</f>
        <v>#NAME?</v>
      </c>
    </row>
    <row r="530" customFormat="false" ht="12.75" hidden="false" customHeight="true" outlineLevel="0" collapsed="false">
      <c r="A530" s="2" t="e">
        <f aca="false">'inputs &amp; summary'!q29</f>
        <v>#NAME?</v>
      </c>
      <c r="B530" s="2" t="n">
        <v>0</v>
      </c>
      <c r="C530" s="41" t="e">
        <f aca="false">'inputs &amp; summary'!a29</f>
        <v>#NAME?</v>
      </c>
      <c r="D530" s="41" t="e">
        <f aca="false">AND('inputs &amp; summary'!ao29,E530="OPEX breakeven price")</f>
        <v>#NAME?</v>
      </c>
      <c r="E530" s="41" t="e">
        <f aca="false">'inputs &amp; summary'!ap29</f>
        <v>#NAME?</v>
      </c>
    </row>
    <row r="531" customFormat="false" ht="12.75" hidden="false" customHeight="true" outlineLevel="0" collapsed="false">
      <c r="A531" s="2" t="e">
        <f aca="false">'inputs &amp; summary'!q29</f>
        <v>#NAME?</v>
      </c>
      <c r="B531" s="2" t="n">
        <v>0</v>
      </c>
      <c r="C531" s="41" t="e">
        <f aca="false">'inputs &amp; summary'!a29</f>
        <v>#NAME?</v>
      </c>
      <c r="D531" s="41" t="e">
        <f aca="false">AND('inputs &amp; summary'!ao29,E531="OPEX breakeven price")</f>
        <v>#NAME?</v>
      </c>
      <c r="E531" s="41" t="e">
        <f aca="false">'inputs &amp; summary'!ap29</f>
        <v>#NAME?</v>
      </c>
    </row>
    <row r="532" customFormat="false" ht="12.75" hidden="false" customHeight="true" outlineLevel="0" collapsed="false">
      <c r="A532" s="2" t="e">
        <f aca="false">'inputs &amp; summary'!q29</f>
        <v>#NAME?</v>
      </c>
      <c r="B532" s="2" t="n">
        <v>0</v>
      </c>
      <c r="C532" s="41" t="e">
        <f aca="false">'inputs &amp; summary'!a29</f>
        <v>#NAME?</v>
      </c>
      <c r="D532" s="41" t="e">
        <f aca="false">AND('inputs &amp; summary'!ao29,E532="OPEX breakeven price")</f>
        <v>#NAME?</v>
      </c>
      <c r="E532" s="41" t="e">
        <f aca="false">'inputs &amp; summary'!ap29</f>
        <v>#NAME?</v>
      </c>
    </row>
    <row r="533" customFormat="false" ht="12.75" hidden="false" customHeight="true" outlineLevel="0" collapsed="false">
      <c r="A533" s="2" t="e">
        <f aca="false">'inputs &amp; summary'!q29</f>
        <v>#NAME?</v>
      </c>
      <c r="B533" s="2" t="n">
        <v>0</v>
      </c>
      <c r="C533" s="41" t="e">
        <f aca="false">'inputs &amp; summary'!a29</f>
        <v>#NAME?</v>
      </c>
      <c r="D533" s="41" t="e">
        <f aca="false">AND('inputs &amp; summary'!ao29,E533="OPEX breakeven price")</f>
        <v>#NAME?</v>
      </c>
      <c r="E533" s="41" t="e">
        <f aca="false">'inputs &amp; summary'!ap29</f>
        <v>#NAME?</v>
      </c>
    </row>
    <row r="534" customFormat="false" ht="12.75" hidden="false" customHeight="true" outlineLevel="0" collapsed="false">
      <c r="A534" s="2" t="e">
        <f aca="false">'inputs &amp; summary'!q29</f>
        <v>#NAME?</v>
      </c>
      <c r="B534" s="2" t="n">
        <v>0</v>
      </c>
      <c r="C534" s="41" t="e">
        <f aca="false">'inputs &amp; summary'!a29</f>
        <v>#NAME?</v>
      </c>
      <c r="D534" s="41" t="e">
        <f aca="false">AND('inputs &amp; summary'!ao29,E534="OPEX breakeven price")</f>
        <v>#NAME?</v>
      </c>
      <c r="E534" s="41" t="e">
        <f aca="false">'inputs &amp; summary'!ap29</f>
        <v>#NAME?</v>
      </c>
    </row>
    <row r="535" customFormat="false" ht="12.75" hidden="false" customHeight="true" outlineLevel="0" collapsed="false">
      <c r="A535" s="2" t="e">
        <f aca="false">'inputs &amp; summary'!q29</f>
        <v>#NAME?</v>
      </c>
      <c r="B535" s="2" t="n">
        <v>0</v>
      </c>
      <c r="C535" s="41" t="e">
        <f aca="false">'inputs &amp; summary'!a29</f>
        <v>#NAME?</v>
      </c>
      <c r="D535" s="41" t="e">
        <f aca="false">AND('inputs &amp; summary'!ao29,E535="OPEX breakeven price")</f>
        <v>#NAME?</v>
      </c>
      <c r="E535" s="41" t="e">
        <f aca="false">'inputs &amp; summary'!ap29</f>
        <v>#NAME?</v>
      </c>
    </row>
    <row r="536" customFormat="false" ht="12.75" hidden="false" customHeight="true" outlineLevel="0" collapsed="false">
      <c r="A536" s="2" t="e">
        <f aca="false">'inputs &amp; summary'!q29</f>
        <v>#NAME?</v>
      </c>
      <c r="B536" s="2" t="n">
        <v>0</v>
      </c>
      <c r="C536" s="41" t="e">
        <f aca="false">'inputs &amp; summary'!a29</f>
        <v>#NAME?</v>
      </c>
      <c r="D536" s="41" t="e">
        <f aca="false">AND('inputs &amp; summary'!ao29,E536="OPEX breakeven price")</f>
        <v>#NAME?</v>
      </c>
      <c r="E536" s="41" t="e">
        <f aca="false">'inputs &amp; summary'!ap29</f>
        <v>#NAME?</v>
      </c>
    </row>
    <row r="537" customFormat="false" ht="12.75" hidden="false" customHeight="true" outlineLevel="0" collapsed="false">
      <c r="A537" s="2" t="e">
        <f aca="false">'inputs &amp; summary'!q29</f>
        <v>#NAME?</v>
      </c>
      <c r="B537" s="2" t="n">
        <v>0</v>
      </c>
      <c r="C537" s="41" t="e">
        <f aca="false">'inputs &amp; summary'!a29</f>
        <v>#NAME?</v>
      </c>
      <c r="D537" s="41" t="e">
        <f aca="false">AND('inputs &amp; summary'!ao29,E537="OPEX breakeven price")</f>
        <v>#NAME?</v>
      </c>
      <c r="E537" s="41" t="e">
        <f aca="false">'inputs &amp; summary'!ap29</f>
        <v>#NAME?</v>
      </c>
    </row>
    <row r="538" customFormat="false" ht="12.75" hidden="false" customHeight="true" outlineLevel="0" collapsed="false">
      <c r="A538" s="2" t="e">
        <f aca="false">'inputs &amp; summary'!q29</f>
        <v>#NAME?</v>
      </c>
      <c r="B538" s="2" t="n">
        <v>0</v>
      </c>
      <c r="C538" s="41" t="e">
        <f aca="false">'inputs &amp; summary'!a29</f>
        <v>#NAME?</v>
      </c>
      <c r="D538" s="41" t="e">
        <f aca="false">AND('inputs &amp; summary'!ao29,E538="OPEX breakeven price")</f>
        <v>#NAME?</v>
      </c>
      <c r="E538" s="41" t="e">
        <f aca="false">'inputs &amp; summary'!ap29</f>
        <v>#NAME?</v>
      </c>
    </row>
    <row r="539" customFormat="false" ht="12.75" hidden="false" customHeight="true" outlineLevel="0" collapsed="false">
      <c r="A539" s="2" t="e">
        <f aca="false">'inputs &amp; summary'!q29</f>
        <v>#NAME?</v>
      </c>
      <c r="B539" s="2" t="n">
        <v>0</v>
      </c>
      <c r="C539" s="41" t="e">
        <f aca="false">'inputs &amp; summary'!a29</f>
        <v>#NAME?</v>
      </c>
      <c r="D539" s="41" t="e">
        <f aca="false">AND('inputs &amp; summary'!ao29,E539="OPEX breakeven price")</f>
        <v>#NAME?</v>
      </c>
      <c r="E539" s="41" t="e">
        <f aca="false">'inputs &amp; summary'!ap29</f>
        <v>#NAME?</v>
      </c>
    </row>
    <row r="540" customFormat="false" ht="12.75" hidden="false" customHeight="true" outlineLevel="0" collapsed="false">
      <c r="A540" s="2" t="e">
        <f aca="false">'inputs &amp; summary'!q29</f>
        <v>#NAME?</v>
      </c>
      <c r="B540" s="2" t="n">
        <v>0</v>
      </c>
      <c r="C540" s="41" t="e">
        <f aca="false">'inputs &amp; summary'!a29</f>
        <v>#NAME?</v>
      </c>
      <c r="D540" s="41" t="e">
        <f aca="false">AND('inputs &amp; summary'!ao29,E540="OPEX breakeven price")</f>
        <v>#NAME?</v>
      </c>
      <c r="E540" s="41" t="e">
        <f aca="false">'inputs &amp; summary'!ap29</f>
        <v>#NAME?</v>
      </c>
    </row>
    <row r="541" customFormat="false" ht="12.75" hidden="false" customHeight="true" outlineLevel="0" collapsed="false">
      <c r="A541" s="2" t="e">
        <f aca="false">'inputs &amp; summary'!q29</f>
        <v>#NAME?</v>
      </c>
      <c r="B541" s="2" t="n">
        <v>0</v>
      </c>
      <c r="C541" s="41" t="e">
        <f aca="false">'inputs &amp; summary'!a29</f>
        <v>#NAME?</v>
      </c>
      <c r="D541" s="41" t="e">
        <f aca="false">AND('inputs &amp; summary'!ao29,E541="OPEX breakeven price")</f>
        <v>#NAME?</v>
      </c>
      <c r="E541" s="41" t="e">
        <f aca="false">'inputs &amp; summary'!ap29</f>
        <v>#NAME?</v>
      </c>
    </row>
    <row r="542" customFormat="false" ht="12.75" hidden="false" customHeight="true" outlineLevel="0" collapsed="false">
      <c r="A542" s="2"/>
    </row>
    <row r="543" customFormat="false" ht="12.75" hidden="false" customHeight="true" outlineLevel="0" collapsed="false">
      <c r="A543" s="2"/>
    </row>
    <row r="544" customFormat="false" ht="12.75" hidden="false" customHeight="true" outlineLevel="0" collapsed="false">
      <c r="A544" s="2"/>
    </row>
    <row r="545" customFormat="false" ht="12.75" hidden="false" customHeight="true" outlineLevel="0" collapsed="false">
      <c r="A545" s="2"/>
    </row>
    <row r="546" customFormat="false" ht="12.75" hidden="false" customHeight="true" outlineLevel="0" collapsed="false">
      <c r="A546" s="2"/>
    </row>
    <row r="547" customFormat="false" ht="12.75" hidden="false" customHeight="true" outlineLevel="0" collapsed="false">
      <c r="A547" s="2"/>
    </row>
    <row r="548" customFormat="false" ht="12.75" hidden="false" customHeight="true" outlineLevel="0" collapsed="false">
      <c r="A548" s="2"/>
    </row>
    <row r="549" customFormat="false" ht="12.75" hidden="false" customHeight="true" outlineLevel="0" collapsed="false">
      <c r="A549" s="2"/>
    </row>
    <row r="550" customFormat="false" ht="12.75" hidden="false" customHeight="true" outlineLevel="0" collapsed="false">
      <c r="A550" s="2"/>
    </row>
    <row r="551" customFormat="false" ht="12.75" hidden="false" customHeight="true" outlineLevel="0" collapsed="false">
      <c r="A551" s="2"/>
    </row>
    <row r="552" customFormat="false" ht="12.75" hidden="false" customHeight="true" outlineLevel="0" collapsed="false">
      <c r="A552" s="2"/>
    </row>
    <row r="553" customFormat="false" ht="12.75" hidden="false" customHeight="true" outlineLevel="0" collapsed="false">
      <c r="A553" s="2"/>
    </row>
    <row r="554" customFormat="false" ht="12.75" hidden="false" customHeight="true" outlineLevel="0" collapsed="false">
      <c r="A554" s="2"/>
    </row>
    <row r="555" customFormat="false" ht="12.75" hidden="false" customHeight="true" outlineLevel="0" collapsed="false">
      <c r="A555" s="2"/>
    </row>
    <row r="556" customFormat="false" ht="12.75" hidden="false" customHeight="true" outlineLevel="0" collapsed="false">
      <c r="A556" s="2"/>
    </row>
    <row r="557" customFormat="false" ht="12.75" hidden="false" customHeight="true" outlineLevel="0" collapsed="false">
      <c r="A557" s="2"/>
    </row>
    <row r="558" customFormat="false" ht="12.75" hidden="false" customHeight="true" outlineLevel="0" collapsed="false">
      <c r="A558" s="2"/>
    </row>
    <row r="559" customFormat="false" ht="12.75" hidden="false" customHeight="true" outlineLevel="0" collapsed="false">
      <c r="A559" s="2"/>
    </row>
    <row r="560" customFormat="false" ht="12.75" hidden="false" customHeight="true" outlineLevel="0" collapsed="false">
      <c r="A560" s="2"/>
    </row>
    <row r="561" customFormat="false" ht="12.75" hidden="false" customHeight="true" outlineLevel="0" collapsed="false">
      <c r="A561" s="2"/>
    </row>
    <row r="562" customFormat="false" ht="12.75" hidden="false" customHeight="true" outlineLevel="0" collapsed="false">
      <c r="A562" s="2"/>
    </row>
    <row r="563" customFormat="false" ht="12.75" hidden="false" customHeight="true" outlineLevel="0" collapsed="false">
      <c r="A563" s="2"/>
    </row>
    <row r="564" customFormat="false" ht="12.75" hidden="false" customHeight="true" outlineLevel="0" collapsed="false">
      <c r="A564" s="2"/>
    </row>
    <row r="565" customFormat="false" ht="12.75" hidden="false" customHeight="true" outlineLevel="0" collapsed="false">
      <c r="A565" s="2"/>
    </row>
    <row r="566" customFormat="false" ht="12.75" hidden="false" customHeight="true" outlineLevel="0" collapsed="false">
      <c r="A566" s="2"/>
    </row>
    <row r="567" customFormat="false" ht="12.75" hidden="false" customHeight="true" outlineLevel="0" collapsed="false">
      <c r="A567" s="2"/>
    </row>
    <row r="568" customFormat="false" ht="12.75" hidden="false" customHeight="true" outlineLevel="0" collapsed="false">
      <c r="A568" s="2"/>
    </row>
    <row r="569" customFormat="false" ht="12.75" hidden="false" customHeight="true" outlineLevel="0" collapsed="false">
      <c r="A569" s="2"/>
    </row>
    <row r="570" customFormat="false" ht="12.75" hidden="false" customHeight="true" outlineLevel="0" collapsed="false">
      <c r="A570" s="2"/>
    </row>
    <row r="571" customFormat="false" ht="12.75" hidden="false" customHeight="true" outlineLevel="0" collapsed="false">
      <c r="A571" s="2"/>
    </row>
    <row r="572" customFormat="false" ht="12.75" hidden="false" customHeight="true" outlineLevel="0" collapsed="false">
      <c r="A572" s="2"/>
    </row>
    <row r="573" customFormat="false" ht="12.75" hidden="false" customHeight="true" outlineLevel="0" collapsed="false">
      <c r="A573" s="2"/>
    </row>
    <row r="574" customFormat="false" ht="12.75" hidden="false" customHeight="true" outlineLevel="0" collapsed="false">
      <c r="A574" s="2"/>
    </row>
    <row r="575" customFormat="false" ht="12.75" hidden="false" customHeight="true" outlineLevel="0" collapsed="false">
      <c r="A575" s="2"/>
    </row>
    <row r="576" customFormat="false" ht="12.75" hidden="false" customHeight="true" outlineLevel="0" collapsed="false">
      <c r="A576" s="2"/>
    </row>
    <row r="577" customFormat="false" ht="12.75" hidden="false" customHeight="true" outlineLevel="0" collapsed="false">
      <c r="A577" s="2"/>
    </row>
    <row r="578" customFormat="false" ht="12.75" hidden="false" customHeight="true" outlineLevel="0" collapsed="false">
      <c r="A578" s="2"/>
    </row>
    <row r="579" customFormat="false" ht="12.75" hidden="false" customHeight="true" outlineLevel="0" collapsed="false">
      <c r="A579" s="2"/>
    </row>
    <row r="580" customFormat="false" ht="12.75" hidden="false" customHeight="true" outlineLevel="0" collapsed="false">
      <c r="A580" s="2"/>
    </row>
    <row r="581" customFormat="false" ht="12.75" hidden="false" customHeight="true" outlineLevel="0" collapsed="false">
      <c r="A581" s="2"/>
    </row>
    <row r="582" customFormat="false" ht="12.75" hidden="false" customHeight="true" outlineLevel="0" collapsed="false">
      <c r="A582" s="2"/>
    </row>
    <row r="583" customFormat="false" ht="12.75" hidden="false" customHeight="true" outlineLevel="0" collapsed="false">
      <c r="A583" s="2"/>
    </row>
    <row r="584" customFormat="false" ht="12.75" hidden="false" customHeight="true" outlineLevel="0" collapsed="false">
      <c r="A584" s="2"/>
    </row>
    <row r="585" customFormat="false" ht="12.75" hidden="false" customHeight="true" outlineLevel="0" collapsed="false">
      <c r="A585" s="2"/>
    </row>
    <row r="586" customFormat="false" ht="12.75" hidden="false" customHeight="true" outlineLevel="0" collapsed="false">
      <c r="A586" s="2"/>
    </row>
    <row r="587" customFormat="false" ht="12.75" hidden="false" customHeight="true" outlineLevel="0" collapsed="false">
      <c r="A587" s="2"/>
    </row>
    <row r="588" customFormat="false" ht="12.75" hidden="false" customHeight="true" outlineLevel="0" collapsed="false">
      <c r="A588" s="2"/>
    </row>
    <row r="589" customFormat="false" ht="12.75" hidden="false" customHeight="true" outlineLevel="0" collapsed="false">
      <c r="A589" s="2"/>
    </row>
    <row r="590" customFormat="false" ht="12.75" hidden="false" customHeight="true" outlineLevel="0" collapsed="false">
      <c r="A590" s="2"/>
    </row>
    <row r="591" customFormat="false" ht="12.75" hidden="false" customHeight="true" outlineLevel="0" collapsed="false">
      <c r="A591" s="2"/>
    </row>
    <row r="592" customFormat="false" ht="12.75" hidden="false" customHeight="true" outlineLevel="0" collapsed="false">
      <c r="A592" s="2"/>
    </row>
    <row r="593" customFormat="false" ht="12.75" hidden="false" customHeight="true" outlineLevel="0" collapsed="false">
      <c r="A593" s="2"/>
    </row>
    <row r="594" customFormat="false" ht="12.75" hidden="false" customHeight="true" outlineLevel="0" collapsed="false">
      <c r="A594" s="2"/>
    </row>
    <row r="595" customFormat="false" ht="12.75" hidden="false" customHeight="true" outlineLevel="0" collapsed="false">
      <c r="A595" s="2"/>
    </row>
    <row r="596" customFormat="false" ht="12.75" hidden="false" customHeight="true" outlineLevel="0" collapsed="false">
      <c r="A596" s="2"/>
    </row>
    <row r="597" customFormat="false" ht="12.75" hidden="false" customHeight="true" outlineLevel="0" collapsed="false">
      <c r="A597" s="2"/>
    </row>
    <row r="598" customFormat="false" ht="12.75" hidden="false" customHeight="true" outlineLevel="0" collapsed="false">
      <c r="A598" s="2"/>
    </row>
    <row r="599" customFormat="false" ht="12.75" hidden="false" customHeight="true" outlineLevel="0" collapsed="false">
      <c r="A599" s="2"/>
    </row>
    <row r="600" customFormat="false" ht="12.75" hidden="false" customHeight="true" outlineLevel="0" collapsed="false">
      <c r="A600" s="2"/>
    </row>
    <row r="601" customFormat="false" ht="12.75" hidden="false" customHeight="true" outlineLevel="0" collapsed="false">
      <c r="A601" s="2"/>
    </row>
    <row r="602" customFormat="false" ht="12.75" hidden="false" customHeight="true" outlineLevel="0" collapsed="false">
      <c r="A602" s="2"/>
    </row>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1:G541"/>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B3B3"/>
    <pageSetUpPr fitToPage="false"/>
  </sheetPr>
  <dimension ref="A1:BC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29.13"/>
    <col collapsed="false" customWidth="true" hidden="false" outlineLevel="0" max="2" min="2" style="0" width="14.38"/>
    <col collapsed="false" customWidth="true" hidden="false" outlineLevel="0" max="3" min="3" style="0" width="12.5"/>
    <col collapsed="false" customWidth="true" hidden="false" outlineLevel="0" max="4" min="4" style="0" width="12.38"/>
    <col collapsed="false" customWidth="true" hidden="false" outlineLevel="0" max="5" min="5" style="0" width="12.13"/>
    <col collapsed="false" customWidth="true" hidden="false" outlineLevel="0" max="7" min="6" style="0" width="12.5"/>
    <col collapsed="false" customWidth="true" hidden="false" outlineLevel="0" max="8" min="8" style="0" width="12.38"/>
    <col collapsed="false" customWidth="true" hidden="false" outlineLevel="0" max="9" min="9" style="0" width="10.88"/>
    <col collapsed="false" customWidth="true" hidden="false" outlineLevel="0" max="10" min="10" style="0" width="10.13"/>
    <col collapsed="false" customWidth="true" hidden="false" outlineLevel="0" max="11" min="11" style="0" width="9.88"/>
    <col collapsed="false" customWidth="true" hidden="false" outlineLevel="0" max="12" min="12" style="0" width="11.63"/>
    <col collapsed="false" customWidth="true" hidden="false" outlineLevel="0" max="15" min="13" style="0" width="10.88"/>
    <col collapsed="false" customWidth="true" hidden="false" outlineLevel="0" max="16" min="16" style="0" width="11.38"/>
    <col collapsed="false" customWidth="true" hidden="false" outlineLevel="0" max="18" min="17" style="0" width="10.88"/>
    <col collapsed="false" customWidth="true" hidden="false" outlineLevel="0" max="19" min="19" style="0" width="9.88"/>
    <col collapsed="false" customWidth="true" hidden="false" outlineLevel="0" max="25" min="20" style="0" width="12.5"/>
    <col collapsed="false" customWidth="true" hidden="false" outlineLevel="0" max="27" min="26" style="0" width="10.88"/>
    <col collapsed="false" customWidth="true" hidden="false" outlineLevel="0" max="29" min="28" style="0" width="9.88"/>
    <col collapsed="false" customWidth="true" hidden="false" outlineLevel="0" max="31" min="30" style="0" width="10.88"/>
    <col collapsed="false" customWidth="true" hidden="false" outlineLevel="0" max="33" min="32" style="0" width="9.88"/>
    <col collapsed="false" customWidth="true" hidden="false" outlineLevel="0" max="55" min="34" style="0" width="8.63"/>
  </cols>
  <sheetData>
    <row r="1" customFormat="false" ht="33" hidden="false" customHeight="true" outlineLevel="0" collapsed="false">
      <c r="A1" s="42" t="s">
        <v>107</v>
      </c>
      <c r="B1" s="42"/>
      <c r="C1" s="42"/>
      <c r="D1" s="42"/>
      <c r="E1" s="42"/>
      <c r="F1" s="42"/>
      <c r="G1" s="42"/>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customFormat="false" ht="17.25" hidden="false" customHeight="true" outlineLevel="0" collapsed="false">
      <c r="A2" s="43" t="s">
        <v>108</v>
      </c>
      <c r="B2" s="43"/>
      <c r="C2" s="43"/>
      <c r="D2" s="43"/>
      <c r="E2" s="43"/>
      <c r="F2" s="43"/>
      <c r="G2" s="43"/>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row>
    <row r="3" customFormat="false" ht="45.75" hidden="false" customHeight="true" outlineLevel="0" collapsed="false">
      <c r="A3" s="44" t="s">
        <v>109</v>
      </c>
      <c r="B3" s="44"/>
      <c r="C3" s="44"/>
      <c r="D3" s="44"/>
      <c r="E3" s="44"/>
      <c r="F3" s="44"/>
      <c r="G3" s="44"/>
    </row>
    <row r="4" customFormat="false" ht="12.75" hidden="false" customHeight="true" outlineLevel="0" collapsed="false">
      <c r="A4" s="45" t="s">
        <v>110</v>
      </c>
      <c r="B4" s="46" t="n">
        <v>1</v>
      </c>
      <c r="C4" s="46" t="n">
        <v>2</v>
      </c>
      <c r="D4" s="46" t="n">
        <v>3</v>
      </c>
      <c r="E4" s="46" t="n">
        <v>4</v>
      </c>
      <c r="F4" s="46" t="n">
        <v>5</v>
      </c>
      <c r="G4" s="46" t="n">
        <v>6</v>
      </c>
      <c r="H4" s="46" t="n">
        <v>7</v>
      </c>
      <c r="I4" s="46" t="n">
        <v>8</v>
      </c>
      <c r="J4" s="46" t="n">
        <v>9</v>
      </c>
      <c r="K4" s="46" t="n">
        <v>10</v>
      </c>
      <c r="L4" s="46" t="n">
        <v>11</v>
      </c>
      <c r="M4" s="46" t="n">
        <v>12</v>
      </c>
      <c r="N4" s="46" t="n">
        <v>13</v>
      </c>
      <c r="O4" s="46" t="n">
        <v>14</v>
      </c>
      <c r="P4" s="46" t="n">
        <v>15</v>
      </c>
      <c r="Q4" s="46" t="n">
        <v>16</v>
      </c>
      <c r="R4" s="46" t="n">
        <v>17</v>
      </c>
      <c r="S4" s="46" t="n">
        <v>18</v>
      </c>
      <c r="T4" s="46" t="n">
        <v>19</v>
      </c>
      <c r="U4" s="46" t="n">
        <v>20</v>
      </c>
      <c r="V4" s="46" t="n">
        <v>21</v>
      </c>
      <c r="W4" s="46" t="n">
        <v>22</v>
      </c>
      <c r="X4" s="46" t="n">
        <v>23</v>
      </c>
      <c r="Y4" s="46" t="n">
        <v>24</v>
      </c>
      <c r="Z4" s="46" t="n">
        <v>25</v>
      </c>
      <c r="AA4" s="46" t="n">
        <v>26</v>
      </c>
      <c r="AB4" s="46" t="n">
        <v>27</v>
      </c>
      <c r="AC4" s="46" t="n">
        <v>28</v>
      </c>
      <c r="AD4" s="46" t="n">
        <v>29</v>
      </c>
      <c r="AE4" s="46" t="n">
        <v>30</v>
      </c>
      <c r="AF4" s="46" t="n">
        <v>31</v>
      </c>
      <c r="AG4" s="46" t="n">
        <v>32</v>
      </c>
      <c r="AH4" s="46" t="n">
        <v>33</v>
      </c>
      <c r="AI4" s="46" t="n">
        <v>34</v>
      </c>
      <c r="AJ4" s="46" t="n">
        <v>35</v>
      </c>
      <c r="AK4" s="46" t="n">
        <v>36</v>
      </c>
      <c r="AL4" s="46" t="n">
        <v>37</v>
      </c>
      <c r="AM4" s="46" t="n">
        <v>38</v>
      </c>
      <c r="AN4" s="46" t="n">
        <v>39</v>
      </c>
      <c r="AO4" s="46" t="n">
        <v>40</v>
      </c>
      <c r="AP4" s="46" t="n">
        <v>41</v>
      </c>
      <c r="AQ4" s="46" t="n">
        <v>42</v>
      </c>
      <c r="AR4" s="46" t="n">
        <v>43</v>
      </c>
      <c r="AS4" s="46" t="n">
        <v>44</v>
      </c>
      <c r="AT4" s="46" t="n">
        <v>45</v>
      </c>
      <c r="AU4" s="46" t="n">
        <v>46</v>
      </c>
      <c r="AV4" s="46" t="n">
        <v>47</v>
      </c>
      <c r="AW4" s="46" t="n">
        <v>48</v>
      </c>
      <c r="AX4" s="46" t="n">
        <v>49</v>
      </c>
      <c r="AY4" s="46" t="n">
        <v>50</v>
      </c>
      <c r="AZ4" s="46" t="n">
        <v>51</v>
      </c>
      <c r="BA4" s="46" t="n">
        <v>52</v>
      </c>
      <c r="BB4" s="46" t="n">
        <v>53</v>
      </c>
      <c r="BC4" s="47" t="n">
        <v>54</v>
      </c>
    </row>
    <row r="5" customFormat="false" ht="12.75" hidden="false" customHeight="true" outlineLevel="0" collapsed="false">
      <c r="A5" s="48" t="s">
        <v>111</v>
      </c>
      <c r="B5" s="49" t="e">
        <f aca="false" t="array" ref="B5:B5">INDEX('inputs &amp; summary'!$d$28:$an$73,MATCH('Country-level output'!B$4,'inputs &amp; summary'!$d$28:$d$73,0),MATCH('Country-level output'!$A5,'inputs &amp; summary'!$d$28:$an$28,0))</f>
        <v>#NAME?</v>
      </c>
      <c r="C5" s="49" t="e">
        <f aca="false" t="array" ref="C5:C5">INDEX('inputs &amp; summary'!$d$28:$an$73,MATCH('Country-level output'!C$4,'inputs &amp; summary'!$d$28:$d$73,0),MATCH('Country-level output'!$A5,'inputs &amp; summary'!$d$28:$an$28,0))</f>
        <v>#NAME?</v>
      </c>
      <c r="D5" s="49" t="e">
        <f aca="false" t="array" ref="D5:D5">INDEX('inputs &amp; summary'!$d$28:$an$73,MATCH('Country-level output'!D$4,'inputs &amp; summary'!$d$28:$d$73,0),MATCH('Country-level output'!$A5,'inputs &amp; summary'!$d$28:$an$28,0))</f>
        <v>#NAME?</v>
      </c>
      <c r="E5" s="49" t="e">
        <f aca="false" t="array" ref="E5:E5">INDEX('inputs &amp; summary'!$d$28:$an$73,MATCH('Country-level output'!E$4,'inputs &amp; summary'!$d$28:$d$73,0),MATCH('Country-level output'!$A5,'inputs &amp; summary'!$d$28:$an$28,0))</f>
        <v>#NAME?</v>
      </c>
      <c r="F5" s="49" t="e">
        <f aca="false" t="array" ref="F5:F5">INDEX('inputs &amp; summary'!$d$28:$an$73,MATCH('Country-level output'!F$4,'inputs &amp; summary'!$d$28:$d$73,0),MATCH('Country-level output'!$A5,'inputs &amp; summary'!$d$28:$an$28,0))</f>
        <v>#NAME?</v>
      </c>
      <c r="G5" s="49" t="e">
        <f aca="false" t="array" ref="G5:G5">INDEX('inputs &amp; summary'!$d$28:$an$73,MATCH('Country-level output'!G$4,'inputs &amp; summary'!$d$28:$d$73,0),MATCH('Country-level output'!$A5,'inputs &amp; summary'!$d$28:$an$28,0))</f>
        <v>#NAME?</v>
      </c>
      <c r="H5" s="49" t="e">
        <f aca="false" t="array" ref="H5:H5">INDEX('inputs &amp; summary'!$d$28:$an$73,MATCH('Country-level output'!H$4,'inputs &amp; summary'!$d$28:$d$73,0),MATCH('Country-level output'!$A5,'inputs &amp; summary'!$d$28:$an$28,0))</f>
        <v>#NAME?</v>
      </c>
      <c r="I5" s="49" t="e">
        <f aca="false" t="array" ref="I5:I5">INDEX('inputs &amp; summary'!$d$28:$an$73,MATCH('Country-level output'!I$4,'inputs &amp; summary'!$d$28:$d$73,0),MATCH('Country-level output'!$A5,'inputs &amp; summary'!$d$28:$an$28,0))</f>
        <v>#NAME?</v>
      </c>
      <c r="J5" s="49" t="e">
        <f aca="false" t="array" ref="J5:J5">INDEX('inputs &amp; summary'!$d$28:$an$73,MATCH('Country-level output'!J$4,'inputs &amp; summary'!$d$28:$d$73,0),MATCH('Country-level output'!$A5,'inputs &amp; summary'!$d$28:$an$28,0))</f>
        <v>#NAME?</v>
      </c>
      <c r="K5" s="49" t="e">
        <f aca="false" t="array" ref="K5:K5">INDEX('inputs &amp; summary'!$d$28:$an$73,MATCH('Country-level output'!K$4,'inputs &amp; summary'!$d$28:$d$73,0),MATCH('Country-level output'!$A5,'inputs &amp; summary'!$d$28:$an$28,0))</f>
        <v>#NAME?</v>
      </c>
      <c r="L5" s="49" t="e">
        <f aca="false" t="array" ref="L5:L5">INDEX('inputs &amp; summary'!$d$28:$an$73,MATCH('Country-level output'!L$4,'inputs &amp; summary'!$d$28:$d$73,0),MATCH('Country-level output'!$A5,'inputs &amp; summary'!$d$28:$an$28,0))</f>
        <v>#NAME?</v>
      </c>
      <c r="M5" s="49" t="e">
        <f aca="false" t="array" ref="M5:M5">INDEX('inputs &amp; summary'!$d$28:$an$73,MATCH('Country-level output'!M$4,'inputs &amp; summary'!$d$28:$d$73,0),MATCH('Country-level output'!$A5,'inputs &amp; summary'!$d$28:$an$28,0))</f>
        <v>#NAME?</v>
      </c>
      <c r="N5" s="49" t="e">
        <f aca="false" t="array" ref="N5:N5">INDEX('inputs &amp; summary'!$d$28:$an$73,MATCH('Country-level output'!N$4,'inputs &amp; summary'!$d$28:$d$73,0),MATCH('Country-level output'!$A5,'inputs &amp; summary'!$d$28:$an$28,0))</f>
        <v>#NAME?</v>
      </c>
      <c r="O5" s="49" t="e">
        <f aca="false" t="array" ref="O5:O5">INDEX('inputs &amp; summary'!$d$28:$an$73,MATCH('Country-level output'!O$4,'inputs &amp; summary'!$d$28:$d$73,0),MATCH('Country-level output'!$A5,'inputs &amp; summary'!$d$28:$an$28,0))</f>
        <v>#NAME?</v>
      </c>
      <c r="P5" s="49" t="e">
        <f aca="false" t="array" ref="P5:P5">INDEX('inputs &amp; summary'!$d$28:$an$73,MATCH('Country-level output'!P$4,'inputs &amp; summary'!$d$28:$d$73,0),MATCH('Country-level output'!$A5,'inputs &amp; summary'!$d$28:$an$28,0))</f>
        <v>#NAME?</v>
      </c>
      <c r="Q5" s="49" t="e">
        <f aca="false" t="array" ref="Q5:Q5">INDEX('inputs &amp; summary'!$d$28:$an$73,MATCH('Country-level output'!Q$4,'inputs &amp; summary'!$d$28:$d$73,0),MATCH('Country-level output'!$A5,'inputs &amp; summary'!$d$28:$an$28,0))</f>
        <v>#NAME?</v>
      </c>
      <c r="R5" s="49" t="e">
        <f aca="false" t="array" ref="R5:R5">INDEX('inputs &amp; summary'!$d$28:$an$73,MATCH('Country-level output'!R$4,'inputs &amp; summary'!$d$28:$d$73,0),MATCH('Country-level output'!$A5,'inputs &amp; summary'!$d$28:$an$28,0))</f>
        <v>#NAME?</v>
      </c>
      <c r="S5" s="49" t="e">
        <f aca="false" t="array" ref="S5:S5">INDEX('inputs &amp; summary'!$d$28:$an$73,MATCH('Country-level output'!S$4,'inputs &amp; summary'!$d$28:$d$73,0),MATCH('Country-level output'!$A5,'inputs &amp; summary'!$d$28:$an$28,0))</f>
        <v>#NAME?</v>
      </c>
      <c r="T5" s="49" t="e">
        <f aca="false" t="array" ref="T5:T5">INDEX('inputs &amp; summary'!$d$28:$an$73,MATCH('Country-level output'!T$4,'inputs &amp; summary'!$d$28:$d$73,0),MATCH('Country-level output'!$A5,'inputs &amp; summary'!$d$28:$an$28,0))</f>
        <v>#NAME?</v>
      </c>
      <c r="U5" s="49" t="e">
        <f aca="false" t="array" ref="U5:U5">INDEX('inputs &amp; summary'!$d$28:$an$73,MATCH('Country-level output'!U$4,'inputs &amp; summary'!$d$28:$d$73,0),MATCH('Country-level output'!$A5,'inputs &amp; summary'!$d$28:$an$28,0))</f>
        <v>#NAME?</v>
      </c>
      <c r="V5" s="49" t="e">
        <f aca="false" t="array" ref="V5:V5">INDEX('inputs &amp; summary'!$d$28:$an$73,MATCH('Country-level output'!V$4,'inputs &amp; summary'!$d$28:$d$73,0),MATCH('Country-level output'!$A5,'inputs &amp; summary'!$d$28:$an$28,0))</f>
        <v>#NAME?</v>
      </c>
      <c r="W5" s="49" t="e">
        <f aca="false" t="array" ref="W5:W5">INDEX('inputs &amp; summary'!$d$28:$an$73,MATCH('Country-level output'!W$4,'inputs &amp; summary'!$d$28:$d$73,0),MATCH('Country-level output'!$A5,'inputs &amp; summary'!$d$28:$an$28,0))</f>
        <v>#NAME?</v>
      </c>
      <c r="X5" s="49" t="e">
        <f aca="false" t="array" ref="X5:X5">INDEX('inputs &amp; summary'!$d$28:$an$73,MATCH('Country-level output'!X$4,'inputs &amp; summary'!$d$28:$d$73,0),MATCH('Country-level output'!$A5,'inputs &amp; summary'!$d$28:$an$28,0))</f>
        <v>#NAME?</v>
      </c>
      <c r="Y5" s="49" t="e">
        <f aca="false" t="array" ref="Y5:Y5">INDEX('inputs &amp; summary'!$d$28:$an$73,MATCH('Country-level output'!Y$4,'inputs &amp; summary'!$d$28:$d$73,0),MATCH('Country-level output'!$A5,'inputs &amp; summary'!$d$28:$an$28,0))</f>
        <v>#NAME?</v>
      </c>
      <c r="Z5" s="49" t="e">
        <f aca="false" t="array" ref="Z5:Z5">INDEX('inputs &amp; summary'!$d$28:$an$73,MATCH('Country-level output'!Z$4,'inputs &amp; summary'!$d$28:$d$73,0),MATCH('Country-level output'!$A5,'inputs &amp; summary'!$d$28:$an$28,0))</f>
        <v>#NAME?</v>
      </c>
      <c r="AA5" s="49" t="e">
        <f aca="false" t="array" ref="AA5:AA5">INDEX('inputs &amp; summary'!$d$28:$an$73,MATCH('Country-level output'!AA$4,'inputs &amp; summary'!$d$28:$d$73,0),MATCH('Country-level output'!$A5,'inputs &amp; summary'!$d$28:$an$28,0))</f>
        <v>#NAME?</v>
      </c>
      <c r="AB5" s="49" t="e">
        <f aca="false" t="array" ref="AB5:AB5">INDEX('inputs &amp; summary'!$d$28:$an$73,MATCH('Country-level output'!AB$4,'inputs &amp; summary'!$d$28:$d$73,0),MATCH('Country-level output'!$A5,'inputs &amp; summary'!$d$28:$an$28,0))</f>
        <v>#NAME?</v>
      </c>
      <c r="AC5" s="49" t="e">
        <f aca="false" t="array" ref="AC5:AC5">INDEX('inputs &amp; summary'!$d$28:$an$73,MATCH('Country-level output'!AC$4,'inputs &amp; summary'!$d$28:$d$73,0),MATCH('Country-level output'!$A5,'inputs &amp; summary'!$d$28:$an$28,0))</f>
        <v>#NAME?</v>
      </c>
      <c r="AD5" s="49" t="e">
        <f aca="false" t="array" ref="AD5:AD5">INDEX('inputs &amp; summary'!$d$28:$an$73,MATCH('Country-level output'!AD$4,'inputs &amp; summary'!$d$28:$d$73,0),MATCH('Country-level output'!$A5,'inputs &amp; summary'!$d$28:$an$28,0))</f>
        <v>#NAME?</v>
      </c>
      <c r="AE5" s="49" t="e">
        <f aca="false" t="array" ref="AE5:AE5">INDEX('inputs &amp; summary'!$d$28:$an$73,MATCH('Country-level output'!AE$4,'inputs &amp; summary'!$d$28:$d$73,0),MATCH('Country-level output'!$A5,'inputs &amp; summary'!$d$28:$an$28,0))</f>
        <v>#NAME?</v>
      </c>
      <c r="AF5" s="49" t="e">
        <f aca="false" t="array" ref="AF5:AF5">INDEX('inputs &amp; summary'!$d$28:$an$73,MATCH('Country-level output'!AF$4,'inputs &amp; summary'!$d$28:$d$73,0),MATCH('Country-level output'!$A5,'inputs &amp; summary'!$d$28:$an$28,0))</f>
        <v>#NAME?</v>
      </c>
      <c r="AG5" s="49" t="e">
        <f aca="false" t="array" ref="AG5:AG5">INDEX('inputs &amp; summary'!$d$28:$an$73,MATCH('Country-level output'!AG$4,'inputs &amp; summary'!$d$28:$d$73,0),MATCH('Country-level output'!$A5,'inputs &amp; summary'!$d$28:$an$28,0))</f>
        <v>#NAME?</v>
      </c>
      <c r="AH5" s="49" t="e">
        <f aca="false" t="array" ref="AH5:AH5">INDEX('inputs &amp; summary'!$d$28:$an$73,MATCH('Country-level output'!AH$4,'inputs &amp; summary'!$d$28:$d$73,0),MATCH('Country-level output'!$A5,'inputs &amp; summary'!$d$28:$an$28,0))</f>
        <v>#NAME?</v>
      </c>
      <c r="AI5" s="49" t="e">
        <f aca="false" t="array" ref="AI5:AI5">INDEX('inputs &amp; summary'!$d$28:$an$73,MATCH('Country-level output'!AI$4,'inputs &amp; summary'!$d$28:$d$73,0),MATCH('Country-level output'!$A5,'inputs &amp; summary'!$d$28:$an$28,0))</f>
        <v>#NAME?</v>
      </c>
      <c r="AJ5" s="49" t="e">
        <f aca="false" t="array" ref="AJ5:AJ5">INDEX('inputs &amp; summary'!$d$28:$an$73,MATCH('Country-level output'!AJ$4,'inputs &amp; summary'!$d$28:$d$73,0),MATCH('Country-level output'!$A5,'inputs &amp; summary'!$d$28:$an$28,0))</f>
        <v>#NAME?</v>
      </c>
      <c r="AK5" s="49" t="e">
        <f aca="false" t="array" ref="AK5:AK5">INDEX('inputs &amp; summary'!$d$28:$an$73,MATCH('Country-level output'!AK$4,'inputs &amp; summary'!$d$28:$d$73,0),MATCH('Country-level output'!$A5,'inputs &amp; summary'!$d$28:$an$28,0))</f>
        <v>#NAME?</v>
      </c>
      <c r="AL5" s="49" t="e">
        <f aca="false" t="array" ref="AL5:AL5">INDEX('inputs &amp; summary'!$d$28:$an$73,MATCH('Country-level output'!AL$4,'inputs &amp; summary'!$d$28:$d$73,0),MATCH('Country-level output'!$A5,'inputs &amp; summary'!$d$28:$an$28,0))</f>
        <v>#NAME?</v>
      </c>
      <c r="AM5" s="49" t="e">
        <f aca="false" t="array" ref="AM5:AM5">INDEX('inputs &amp; summary'!$d$28:$an$73,MATCH('Country-level output'!AM$4,'inputs &amp; summary'!$d$28:$d$73,0),MATCH('Country-level output'!$A5,'inputs &amp; summary'!$d$28:$an$28,0))</f>
        <v>#NAME?</v>
      </c>
      <c r="AN5" s="49" t="e">
        <f aca="false" t="array" ref="AN5:AN5">INDEX('inputs &amp; summary'!$d$28:$an$73,MATCH('Country-level output'!AN$4,'inputs &amp; summary'!$d$28:$d$73,0),MATCH('Country-level output'!$A5,'inputs &amp; summary'!$d$28:$an$28,0))</f>
        <v>#NAME?</v>
      </c>
      <c r="AO5" s="49" t="e">
        <f aca="false" t="array" ref="AO5:AO5">INDEX('inputs &amp; summary'!$d$28:$an$73,MATCH('Country-level output'!AO$4,'inputs &amp; summary'!$d$28:$d$73,0),MATCH('Country-level output'!$A5,'inputs &amp; summary'!$d$28:$an$28,0))</f>
        <v>#NAME?</v>
      </c>
      <c r="AP5" s="49" t="e">
        <f aca="false" t="array" ref="AP5:AP5">INDEX('inputs &amp; summary'!$d$28:$an$73,MATCH('Country-level output'!AP$4,'inputs &amp; summary'!$d$28:$d$73,0),MATCH('Country-level output'!$A5,'inputs &amp; summary'!$d$28:$an$28,0))</f>
        <v>#NAME?</v>
      </c>
      <c r="AQ5" s="49" t="e">
        <f aca="false" t="array" ref="AQ5:AQ5">INDEX('inputs &amp; summary'!$d$28:$an$73,MATCH('Country-level output'!AQ$4,'inputs &amp; summary'!$d$28:$d$73,0),MATCH('Country-level output'!$A5,'inputs &amp; summary'!$d$28:$an$28,0))</f>
        <v>#NAME?</v>
      </c>
      <c r="AR5" s="49" t="e">
        <f aca="false" t="array" ref="AR5:AR5">INDEX('inputs &amp; summary'!$d$28:$an$73,MATCH('Country-level output'!AR$4,'inputs &amp; summary'!$d$28:$d$73,0),MATCH('Country-level output'!$A5,'inputs &amp; summary'!$d$28:$an$28,0))</f>
        <v>#NAME?</v>
      </c>
      <c r="AS5" s="49" t="e">
        <f aca="false" t="array" ref="AS5:AS5">INDEX('inputs &amp; summary'!$d$28:$an$73,MATCH('Country-level output'!AS$4,'inputs &amp; summary'!$d$28:$d$73,0),MATCH('Country-level output'!$A5,'inputs &amp; summary'!$d$28:$an$28,0))</f>
        <v>#NAME?</v>
      </c>
      <c r="AT5" s="49" t="e">
        <f aca="false" t="array" ref="AT5:AT5">INDEX('inputs &amp; summary'!$d$28:$an$73,MATCH('Country-level output'!AT$4,'inputs &amp; summary'!$d$28:$d$73,0),MATCH('Country-level output'!$A5,'inputs &amp; summary'!$d$28:$an$28,0))</f>
        <v>#NAME?</v>
      </c>
      <c r="AU5" s="49" t="e">
        <f aca="false" t="array" ref="AU5:AU5">INDEX('inputs &amp; summary'!$d$28:$an$73,MATCH('Country-level output'!AU$4,'inputs &amp; summary'!$d$28:$d$73,0),MATCH('Country-level output'!$A5,'inputs &amp; summary'!$d$28:$an$28,0))</f>
        <v>#NAME?</v>
      </c>
      <c r="AV5" s="49" t="e">
        <f aca="false" t="array" ref="AV5:AV5">INDEX('inputs &amp; summary'!$d$28:$an$73,MATCH('Country-level output'!AV$4,'inputs &amp; summary'!$d$28:$d$73,0),MATCH('Country-level output'!$A5,'inputs &amp; summary'!$d$28:$an$28,0))</f>
        <v>#NAME?</v>
      </c>
      <c r="AW5" s="49" t="e">
        <f aca="false" t="array" ref="AW5:AW5">INDEX('inputs &amp; summary'!$d$28:$an$73,MATCH('Country-level output'!AW$4,'inputs &amp; summary'!$d$28:$d$73,0),MATCH('Country-level output'!$A5,'inputs &amp; summary'!$d$28:$an$28,0))</f>
        <v>#NAME?</v>
      </c>
      <c r="AX5" s="49" t="e">
        <f aca="false" t="array" ref="AX5:AX5">INDEX('inputs &amp; summary'!$d$28:$an$73,MATCH('Country-level output'!AX$4,'inputs &amp; summary'!$d$28:$d$73,0),MATCH('Country-level output'!$A5,'inputs &amp; summary'!$d$28:$an$28,0))</f>
        <v>#NAME?</v>
      </c>
      <c r="AY5" s="49" t="e">
        <f aca="false" t="array" ref="AY5:AY5">INDEX('inputs &amp; summary'!$d$28:$an$73,MATCH('Country-level output'!AY$4,'inputs &amp; summary'!$d$28:$d$73,0),MATCH('Country-level output'!$A5,'inputs &amp; summary'!$d$28:$an$28,0))</f>
        <v>#NAME?</v>
      </c>
      <c r="AZ5" s="49" t="e">
        <f aca="false" t="array" ref="AZ5:AZ5">INDEX('inputs &amp; summary'!$d$28:$an$73,MATCH('Country-level output'!AZ$4,'inputs &amp; summary'!$d$28:$d$73,0),MATCH('Country-level output'!$A5,'inputs &amp; summary'!$d$28:$an$28,0))</f>
        <v>#NAME?</v>
      </c>
      <c r="BA5" s="49" t="e">
        <f aca="false" t="array" ref="BA5:BA5">INDEX('inputs &amp; summary'!$d$28:$an$73,MATCH('Country-level output'!BA$4,'inputs &amp; summary'!$d$28:$d$73,0),MATCH('Country-level output'!$A5,'inputs &amp; summary'!$d$28:$an$28,0))</f>
        <v>#NAME?</v>
      </c>
      <c r="BB5" s="49" t="e">
        <f aca="false" t="array" ref="BB5:BB5">INDEX('inputs &amp; summary'!$d$28:$an$73,MATCH('Country-level output'!BB$4,'inputs &amp; summary'!$d$28:$d$73,0),MATCH('Country-level output'!$A5,'inputs &amp; summary'!$d$28:$an$28,0))</f>
        <v>#NAME?</v>
      </c>
      <c r="BC5" s="50" t="e">
        <f aca="false" t="array" ref="BC5:BC5">INDEX('inputs &amp; summary'!$d$28:$an$73,MATCH('Country-level output'!BC$4,'inputs &amp; summary'!$d$28:$d$73,0),MATCH('Country-level output'!$A5,'inputs &amp; summary'!$d$28:$an$28,0))</f>
        <v>#NAME?</v>
      </c>
    </row>
    <row r="6" customFormat="false" ht="12.75" hidden="false" customHeight="true" outlineLevel="0" collapsed="false">
      <c r="A6" s="48" t="s">
        <v>79</v>
      </c>
      <c r="B6" s="49" t="e">
        <f aca="false" t="array" ref="B6:B6">INDEX('inputs &amp; summary'!$d$28:$an$73,MATCH('Country-level output'!B$4,'inputs &amp; summary'!$d$28:$d$73,0),MATCH('Country-level output'!$A6,'inputs &amp; summary'!$d$28:$an$28,0))</f>
        <v>#NAME?</v>
      </c>
      <c r="C6" s="49" t="e">
        <f aca="false" t="array" ref="C6:C6">INDEX('inputs &amp; summary'!$d$28:$an$73,MATCH('Country-level output'!C$4,'inputs &amp; summary'!$d$28:$d$73,0),MATCH('Country-level output'!$A6,'inputs &amp; summary'!$d$28:$an$28,0))</f>
        <v>#NAME?</v>
      </c>
      <c r="D6" s="49" t="e">
        <f aca="false" t="array" ref="D6:D6">INDEX('inputs &amp; summary'!$d$28:$an$73,MATCH('Country-level output'!D$4,'inputs &amp; summary'!$d$28:$d$73,0),MATCH('Country-level output'!$A6,'inputs &amp; summary'!$d$28:$an$28,0))</f>
        <v>#NAME?</v>
      </c>
      <c r="E6" s="49" t="e">
        <f aca="false" t="array" ref="E6:E6">INDEX('inputs &amp; summary'!$d$28:$an$73,MATCH('Country-level output'!E$4,'inputs &amp; summary'!$d$28:$d$73,0),MATCH('Country-level output'!$A6,'inputs &amp; summary'!$d$28:$an$28,0))</f>
        <v>#NAME?</v>
      </c>
      <c r="F6" s="49" t="e">
        <f aca="false" t="array" ref="F6:F6">INDEX('inputs &amp; summary'!$d$28:$an$73,MATCH('Country-level output'!F$4,'inputs &amp; summary'!$d$28:$d$73,0),MATCH('Country-level output'!$A6,'inputs &amp; summary'!$d$28:$an$28,0))</f>
        <v>#NAME?</v>
      </c>
      <c r="G6" s="49" t="e">
        <f aca="false" t="array" ref="G6:G6">INDEX('inputs &amp; summary'!$d$28:$an$73,MATCH('Country-level output'!G$4,'inputs &amp; summary'!$d$28:$d$73,0),MATCH('Country-level output'!$A6,'inputs &amp; summary'!$d$28:$an$28,0))</f>
        <v>#NAME?</v>
      </c>
      <c r="H6" s="49" t="e">
        <f aca="false" t="array" ref="H6:H6">INDEX('inputs &amp; summary'!$d$28:$an$73,MATCH('Country-level output'!H$4,'inputs &amp; summary'!$d$28:$d$73,0),MATCH('Country-level output'!$A6,'inputs &amp; summary'!$d$28:$an$28,0))</f>
        <v>#NAME?</v>
      </c>
      <c r="I6" s="49" t="e">
        <f aca="false" t="array" ref="I6:I6">INDEX('inputs &amp; summary'!$d$28:$an$73,MATCH('Country-level output'!I$4,'inputs &amp; summary'!$d$28:$d$73,0),MATCH('Country-level output'!$A6,'inputs &amp; summary'!$d$28:$an$28,0))</f>
        <v>#NAME?</v>
      </c>
      <c r="J6" s="49" t="e">
        <f aca="false" t="array" ref="J6:J6">INDEX('inputs &amp; summary'!$d$28:$an$73,MATCH('Country-level output'!J$4,'inputs &amp; summary'!$d$28:$d$73,0),MATCH('Country-level output'!$A6,'inputs &amp; summary'!$d$28:$an$28,0))</f>
        <v>#NAME?</v>
      </c>
      <c r="K6" s="49" t="e">
        <f aca="false" t="array" ref="K6:K6">INDEX('inputs &amp; summary'!$d$28:$an$73,MATCH('Country-level output'!K$4,'inputs &amp; summary'!$d$28:$d$73,0),MATCH('Country-level output'!$A6,'inputs &amp; summary'!$d$28:$an$28,0))</f>
        <v>#NAME?</v>
      </c>
      <c r="L6" s="49" t="e">
        <f aca="false" t="array" ref="L6:L6">INDEX('inputs &amp; summary'!$d$28:$an$73,MATCH('Country-level output'!L$4,'inputs &amp; summary'!$d$28:$d$73,0),MATCH('Country-level output'!$A6,'inputs &amp; summary'!$d$28:$an$28,0))</f>
        <v>#NAME?</v>
      </c>
      <c r="M6" s="49" t="e">
        <f aca="false" t="array" ref="M6:M6">INDEX('inputs &amp; summary'!$d$28:$an$73,MATCH('Country-level output'!M$4,'inputs &amp; summary'!$d$28:$d$73,0),MATCH('Country-level output'!$A6,'inputs &amp; summary'!$d$28:$an$28,0))</f>
        <v>#NAME?</v>
      </c>
      <c r="N6" s="49" t="e">
        <f aca="false" t="array" ref="N6:N6">INDEX('inputs &amp; summary'!$d$28:$an$73,MATCH('Country-level output'!N$4,'inputs &amp; summary'!$d$28:$d$73,0),MATCH('Country-level output'!$A6,'inputs &amp; summary'!$d$28:$an$28,0))</f>
        <v>#NAME?</v>
      </c>
      <c r="O6" s="49" t="e">
        <f aca="false" t="array" ref="O6:O6">INDEX('inputs &amp; summary'!$d$28:$an$73,MATCH('Country-level output'!O$4,'inputs &amp; summary'!$d$28:$d$73,0),MATCH('Country-level output'!$A6,'inputs &amp; summary'!$d$28:$an$28,0))</f>
        <v>#NAME?</v>
      </c>
      <c r="P6" s="49" t="e">
        <f aca="false" t="array" ref="P6:P6">INDEX('inputs &amp; summary'!$d$28:$an$73,MATCH('Country-level output'!P$4,'inputs &amp; summary'!$d$28:$d$73,0),MATCH('Country-level output'!$A6,'inputs &amp; summary'!$d$28:$an$28,0))</f>
        <v>#NAME?</v>
      </c>
      <c r="Q6" s="49" t="e">
        <f aca="false" t="array" ref="Q6:Q6">INDEX('inputs &amp; summary'!$d$28:$an$73,MATCH('Country-level output'!Q$4,'inputs &amp; summary'!$d$28:$d$73,0),MATCH('Country-level output'!$A6,'inputs &amp; summary'!$d$28:$an$28,0))</f>
        <v>#NAME?</v>
      </c>
      <c r="R6" s="49" t="e">
        <f aca="false" t="array" ref="R6:R6">INDEX('inputs &amp; summary'!$d$28:$an$73,MATCH('Country-level output'!R$4,'inputs &amp; summary'!$d$28:$d$73,0),MATCH('Country-level output'!$A6,'inputs &amp; summary'!$d$28:$an$28,0))</f>
        <v>#NAME?</v>
      </c>
      <c r="S6" s="49" t="e">
        <f aca="false" t="array" ref="S6:S6">INDEX('inputs &amp; summary'!$d$28:$an$73,MATCH('Country-level output'!S$4,'inputs &amp; summary'!$d$28:$d$73,0),MATCH('Country-level output'!$A6,'inputs &amp; summary'!$d$28:$an$28,0))</f>
        <v>#NAME?</v>
      </c>
      <c r="T6" s="49" t="e">
        <f aca="false" t="array" ref="T6:T6">INDEX('inputs &amp; summary'!$d$28:$an$73,MATCH('Country-level output'!T$4,'inputs &amp; summary'!$d$28:$d$73,0),MATCH('Country-level output'!$A6,'inputs &amp; summary'!$d$28:$an$28,0))</f>
        <v>#NAME?</v>
      </c>
      <c r="U6" s="49" t="e">
        <f aca="false" t="array" ref="U6:U6">INDEX('inputs &amp; summary'!$d$28:$an$73,MATCH('Country-level output'!U$4,'inputs &amp; summary'!$d$28:$d$73,0),MATCH('Country-level output'!$A6,'inputs &amp; summary'!$d$28:$an$28,0))</f>
        <v>#NAME?</v>
      </c>
      <c r="V6" s="49" t="e">
        <f aca="false" t="array" ref="V6:V6">INDEX('inputs &amp; summary'!$d$28:$an$73,MATCH('Country-level output'!V$4,'inputs &amp; summary'!$d$28:$d$73,0),MATCH('Country-level output'!$A6,'inputs &amp; summary'!$d$28:$an$28,0))</f>
        <v>#NAME?</v>
      </c>
      <c r="W6" s="49" t="e">
        <f aca="false" t="array" ref="W6:W6">INDEX('inputs &amp; summary'!$d$28:$an$73,MATCH('Country-level output'!W$4,'inputs &amp; summary'!$d$28:$d$73,0),MATCH('Country-level output'!$A6,'inputs &amp; summary'!$d$28:$an$28,0))</f>
        <v>#NAME?</v>
      </c>
      <c r="X6" s="49" t="e">
        <f aca="false" t="array" ref="X6:X6">INDEX('inputs &amp; summary'!$d$28:$an$73,MATCH('Country-level output'!X$4,'inputs &amp; summary'!$d$28:$d$73,0),MATCH('Country-level output'!$A6,'inputs &amp; summary'!$d$28:$an$28,0))</f>
        <v>#NAME?</v>
      </c>
      <c r="Y6" s="49" t="e">
        <f aca="false" t="array" ref="Y6:Y6">INDEX('inputs &amp; summary'!$d$28:$an$73,MATCH('Country-level output'!Y$4,'inputs &amp; summary'!$d$28:$d$73,0),MATCH('Country-level output'!$A6,'inputs &amp; summary'!$d$28:$an$28,0))</f>
        <v>#NAME?</v>
      </c>
      <c r="Z6" s="49" t="e">
        <f aca="false" t="array" ref="Z6:Z6">INDEX('inputs &amp; summary'!$d$28:$an$73,MATCH('Country-level output'!Z$4,'inputs &amp; summary'!$d$28:$d$73,0),MATCH('Country-level output'!$A6,'inputs &amp; summary'!$d$28:$an$28,0))</f>
        <v>#NAME?</v>
      </c>
      <c r="AA6" s="49" t="e">
        <f aca="false" t="array" ref="AA6:AA6">INDEX('inputs &amp; summary'!$d$28:$an$73,MATCH('Country-level output'!AA$4,'inputs &amp; summary'!$d$28:$d$73,0),MATCH('Country-level output'!$A6,'inputs &amp; summary'!$d$28:$an$28,0))</f>
        <v>#NAME?</v>
      </c>
      <c r="AB6" s="49" t="e">
        <f aca="false" t="array" ref="AB6:AB6">INDEX('inputs &amp; summary'!$d$28:$an$73,MATCH('Country-level output'!AB$4,'inputs &amp; summary'!$d$28:$d$73,0),MATCH('Country-level output'!$A6,'inputs &amp; summary'!$d$28:$an$28,0))</f>
        <v>#NAME?</v>
      </c>
      <c r="AC6" s="49" t="e">
        <f aca="false" t="array" ref="AC6:AC6">INDEX('inputs &amp; summary'!$d$28:$an$73,MATCH('Country-level output'!AC$4,'inputs &amp; summary'!$d$28:$d$73,0),MATCH('Country-level output'!$A6,'inputs &amp; summary'!$d$28:$an$28,0))</f>
        <v>#NAME?</v>
      </c>
      <c r="AD6" s="49" t="e">
        <f aca="false" t="array" ref="AD6:AD6">INDEX('inputs &amp; summary'!$d$28:$an$73,MATCH('Country-level output'!AD$4,'inputs &amp; summary'!$d$28:$d$73,0),MATCH('Country-level output'!$A6,'inputs &amp; summary'!$d$28:$an$28,0))</f>
        <v>#NAME?</v>
      </c>
      <c r="AE6" s="49" t="e">
        <f aca="false" t="array" ref="AE6:AE6">INDEX('inputs &amp; summary'!$d$28:$an$73,MATCH('Country-level output'!AE$4,'inputs &amp; summary'!$d$28:$d$73,0),MATCH('Country-level output'!$A6,'inputs &amp; summary'!$d$28:$an$28,0))</f>
        <v>#NAME?</v>
      </c>
      <c r="AF6" s="49" t="e">
        <f aca="false" t="array" ref="AF6:AF6">INDEX('inputs &amp; summary'!$d$28:$an$73,MATCH('Country-level output'!AF$4,'inputs &amp; summary'!$d$28:$d$73,0),MATCH('Country-level output'!$A6,'inputs &amp; summary'!$d$28:$an$28,0))</f>
        <v>#NAME?</v>
      </c>
      <c r="AG6" s="49" t="e">
        <f aca="false" t="array" ref="AG6:AG6">INDEX('inputs &amp; summary'!$d$28:$an$73,MATCH('Country-level output'!AG$4,'inputs &amp; summary'!$d$28:$d$73,0),MATCH('Country-level output'!$A6,'inputs &amp; summary'!$d$28:$an$28,0))</f>
        <v>#NAME?</v>
      </c>
      <c r="AH6" s="49" t="e">
        <f aca="false" t="array" ref="AH6:AH6">INDEX('inputs &amp; summary'!$d$28:$an$73,MATCH('Country-level output'!AH$4,'inputs &amp; summary'!$d$28:$d$73,0),MATCH('Country-level output'!$A6,'inputs &amp; summary'!$d$28:$an$28,0))</f>
        <v>#NAME?</v>
      </c>
      <c r="AI6" s="49" t="e">
        <f aca="false" t="array" ref="AI6:AI6">INDEX('inputs &amp; summary'!$d$28:$an$73,MATCH('Country-level output'!AI$4,'inputs &amp; summary'!$d$28:$d$73,0),MATCH('Country-level output'!$A6,'inputs &amp; summary'!$d$28:$an$28,0))</f>
        <v>#NAME?</v>
      </c>
      <c r="AJ6" s="49" t="e">
        <f aca="false" t="array" ref="AJ6:AJ6">INDEX('inputs &amp; summary'!$d$28:$an$73,MATCH('Country-level output'!AJ$4,'inputs &amp; summary'!$d$28:$d$73,0),MATCH('Country-level output'!$A6,'inputs &amp; summary'!$d$28:$an$28,0))</f>
        <v>#NAME?</v>
      </c>
      <c r="AK6" s="49" t="e">
        <f aca="false" t="array" ref="AK6:AK6">INDEX('inputs &amp; summary'!$d$28:$an$73,MATCH('Country-level output'!AK$4,'inputs &amp; summary'!$d$28:$d$73,0),MATCH('Country-level output'!$A6,'inputs &amp; summary'!$d$28:$an$28,0))</f>
        <v>#NAME?</v>
      </c>
      <c r="AL6" s="49" t="e">
        <f aca="false" t="array" ref="AL6:AL6">INDEX('inputs &amp; summary'!$d$28:$an$73,MATCH('Country-level output'!AL$4,'inputs &amp; summary'!$d$28:$d$73,0),MATCH('Country-level output'!$A6,'inputs &amp; summary'!$d$28:$an$28,0))</f>
        <v>#NAME?</v>
      </c>
      <c r="AM6" s="49" t="e">
        <f aca="false" t="array" ref="AM6:AM6">INDEX('inputs &amp; summary'!$d$28:$an$73,MATCH('Country-level output'!AM$4,'inputs &amp; summary'!$d$28:$d$73,0),MATCH('Country-level output'!$A6,'inputs &amp; summary'!$d$28:$an$28,0))</f>
        <v>#NAME?</v>
      </c>
      <c r="AN6" s="49" t="e">
        <f aca="false" t="array" ref="AN6:AN6">INDEX('inputs &amp; summary'!$d$28:$an$73,MATCH('Country-level output'!AN$4,'inputs &amp; summary'!$d$28:$d$73,0),MATCH('Country-level output'!$A6,'inputs &amp; summary'!$d$28:$an$28,0))</f>
        <v>#NAME?</v>
      </c>
      <c r="AO6" s="49" t="e">
        <f aca="false" t="array" ref="AO6:AO6">INDEX('inputs &amp; summary'!$d$28:$an$73,MATCH('Country-level output'!AO$4,'inputs &amp; summary'!$d$28:$d$73,0),MATCH('Country-level output'!$A6,'inputs &amp; summary'!$d$28:$an$28,0))</f>
        <v>#NAME?</v>
      </c>
      <c r="AP6" s="49" t="e">
        <f aca="false" t="array" ref="AP6:AP6">INDEX('inputs &amp; summary'!$d$28:$an$73,MATCH('Country-level output'!AP$4,'inputs &amp; summary'!$d$28:$d$73,0),MATCH('Country-level output'!$A6,'inputs &amp; summary'!$d$28:$an$28,0))</f>
        <v>#NAME?</v>
      </c>
      <c r="AQ6" s="49" t="e">
        <f aca="false" t="array" ref="AQ6:AQ6">INDEX('inputs &amp; summary'!$d$28:$an$73,MATCH('Country-level output'!AQ$4,'inputs &amp; summary'!$d$28:$d$73,0),MATCH('Country-level output'!$A6,'inputs &amp; summary'!$d$28:$an$28,0))</f>
        <v>#NAME?</v>
      </c>
      <c r="AR6" s="49" t="e">
        <f aca="false" t="array" ref="AR6:AR6">INDEX('inputs &amp; summary'!$d$28:$an$73,MATCH('Country-level output'!AR$4,'inputs &amp; summary'!$d$28:$d$73,0),MATCH('Country-level output'!$A6,'inputs &amp; summary'!$d$28:$an$28,0))</f>
        <v>#NAME?</v>
      </c>
      <c r="AS6" s="49" t="e">
        <f aca="false" t="array" ref="AS6:AS6">INDEX('inputs &amp; summary'!$d$28:$an$73,MATCH('Country-level output'!AS$4,'inputs &amp; summary'!$d$28:$d$73,0),MATCH('Country-level output'!$A6,'inputs &amp; summary'!$d$28:$an$28,0))</f>
        <v>#NAME?</v>
      </c>
      <c r="AT6" s="49" t="e">
        <f aca="false" t="array" ref="AT6:AT6">INDEX('inputs &amp; summary'!$d$28:$an$73,MATCH('Country-level output'!AT$4,'inputs &amp; summary'!$d$28:$d$73,0),MATCH('Country-level output'!$A6,'inputs &amp; summary'!$d$28:$an$28,0))</f>
        <v>#NAME?</v>
      </c>
      <c r="AU6" s="49" t="e">
        <f aca="false" t="array" ref="AU6:AU6">INDEX('inputs &amp; summary'!$d$28:$an$73,MATCH('Country-level output'!AU$4,'inputs &amp; summary'!$d$28:$d$73,0),MATCH('Country-level output'!$A6,'inputs &amp; summary'!$d$28:$an$28,0))</f>
        <v>#NAME?</v>
      </c>
      <c r="AV6" s="49" t="e">
        <f aca="false" t="array" ref="AV6:AV6">INDEX('inputs &amp; summary'!$d$28:$an$73,MATCH('Country-level output'!AV$4,'inputs &amp; summary'!$d$28:$d$73,0),MATCH('Country-level output'!$A6,'inputs &amp; summary'!$d$28:$an$28,0))</f>
        <v>#NAME?</v>
      </c>
      <c r="AW6" s="49" t="e">
        <f aca="false" t="array" ref="AW6:AW6">INDEX('inputs &amp; summary'!$d$28:$an$73,MATCH('Country-level output'!AW$4,'inputs &amp; summary'!$d$28:$d$73,0),MATCH('Country-level output'!$A6,'inputs &amp; summary'!$d$28:$an$28,0))</f>
        <v>#NAME?</v>
      </c>
      <c r="AX6" s="49" t="e">
        <f aca="false" t="array" ref="AX6:AX6">INDEX('inputs &amp; summary'!$d$28:$an$73,MATCH('Country-level output'!AX$4,'inputs &amp; summary'!$d$28:$d$73,0),MATCH('Country-level output'!$A6,'inputs &amp; summary'!$d$28:$an$28,0))</f>
        <v>#NAME?</v>
      </c>
      <c r="AY6" s="49" t="e">
        <f aca="false" t="array" ref="AY6:AY6">INDEX('inputs &amp; summary'!$d$28:$an$73,MATCH('Country-level output'!AY$4,'inputs &amp; summary'!$d$28:$d$73,0),MATCH('Country-level output'!$A6,'inputs &amp; summary'!$d$28:$an$28,0))</f>
        <v>#NAME?</v>
      </c>
      <c r="AZ6" s="49" t="e">
        <f aca="false" t="array" ref="AZ6:AZ6">INDEX('inputs &amp; summary'!$d$28:$an$73,MATCH('Country-level output'!AZ$4,'inputs &amp; summary'!$d$28:$d$73,0),MATCH('Country-level output'!$A6,'inputs &amp; summary'!$d$28:$an$28,0))</f>
        <v>#NAME?</v>
      </c>
      <c r="BA6" s="49" t="e">
        <f aca="false" t="array" ref="BA6:BA6">INDEX('inputs &amp; summary'!$d$28:$an$73,MATCH('Country-level output'!BA$4,'inputs &amp; summary'!$d$28:$d$73,0),MATCH('Country-level output'!$A6,'inputs &amp; summary'!$d$28:$an$28,0))</f>
        <v>#NAME?</v>
      </c>
      <c r="BB6" s="49" t="e">
        <f aca="false" t="array" ref="BB6:BB6">INDEX('inputs &amp; summary'!$d$28:$an$73,MATCH('Country-level output'!BB$4,'inputs &amp; summary'!$d$28:$d$73,0),MATCH('Country-level output'!$A6,'inputs &amp; summary'!$d$28:$an$28,0))</f>
        <v>#NAME?</v>
      </c>
      <c r="BC6" s="50" t="e">
        <f aca="false" t="array" ref="BC6:BC6">INDEX('inputs &amp; summary'!$d$28:$an$73,MATCH('Country-level output'!BC$4,'inputs &amp; summary'!$d$28:$d$73,0),MATCH('Country-level output'!$A6,'inputs &amp; summary'!$d$28:$an$28,0))</f>
        <v>#NAME?</v>
      </c>
    </row>
    <row r="7" customFormat="false" ht="12.75" hidden="false" customHeight="true" outlineLevel="0" collapsed="false">
      <c r="A7" s="48" t="s">
        <v>80</v>
      </c>
      <c r="B7" s="49" t="e">
        <f aca="false" t="array" ref="B7:B7">INDEX('inputs &amp; summary'!$d$28:$an$73,MATCH('Country-level output'!B$4,'inputs &amp; summary'!$d$28:$d$73,0),MATCH('Country-level output'!$A7,'inputs &amp; summary'!$d$28:$an$28,0))</f>
        <v>#NAME?</v>
      </c>
      <c r="C7" s="49" t="e">
        <f aca="false" t="array" ref="C7:C7">INDEX('inputs &amp; summary'!$d$28:$an$73,MATCH('Country-level output'!C$4,'inputs &amp; summary'!$d$28:$d$73,0),MATCH('Country-level output'!$A7,'inputs &amp; summary'!$d$28:$an$28,0))</f>
        <v>#NAME?</v>
      </c>
      <c r="D7" s="49" t="e">
        <f aca="false" t="array" ref="D7:D7">INDEX('inputs &amp; summary'!$d$28:$an$73,MATCH('Country-level output'!D$4,'inputs &amp; summary'!$d$28:$d$73,0),MATCH('Country-level output'!$A7,'inputs &amp; summary'!$d$28:$an$28,0))</f>
        <v>#NAME?</v>
      </c>
      <c r="E7" s="49" t="e">
        <f aca="false" t="array" ref="E7:E7">INDEX('inputs &amp; summary'!$d$28:$an$73,MATCH('Country-level output'!E$4,'inputs &amp; summary'!$d$28:$d$73,0),MATCH('Country-level output'!$A7,'inputs &amp; summary'!$d$28:$an$28,0))</f>
        <v>#NAME?</v>
      </c>
      <c r="F7" s="49" t="e">
        <f aca="false" t="array" ref="F7:F7">INDEX('inputs &amp; summary'!$d$28:$an$73,MATCH('Country-level output'!F$4,'inputs &amp; summary'!$d$28:$d$73,0),MATCH('Country-level output'!$A7,'inputs &amp; summary'!$d$28:$an$28,0))</f>
        <v>#NAME?</v>
      </c>
      <c r="G7" s="49" t="e">
        <f aca="false" t="array" ref="G7:G7">INDEX('inputs &amp; summary'!$d$28:$an$73,MATCH('Country-level output'!G$4,'inputs &amp; summary'!$d$28:$d$73,0),MATCH('Country-level output'!$A7,'inputs &amp; summary'!$d$28:$an$28,0))</f>
        <v>#NAME?</v>
      </c>
      <c r="H7" s="49" t="e">
        <f aca="false" t="array" ref="H7:H7">INDEX('inputs &amp; summary'!$d$28:$an$73,MATCH('Country-level output'!H$4,'inputs &amp; summary'!$d$28:$d$73,0),MATCH('Country-level output'!$A7,'inputs &amp; summary'!$d$28:$an$28,0))</f>
        <v>#NAME?</v>
      </c>
      <c r="I7" s="49" t="e">
        <f aca="false" t="array" ref="I7:I7">INDEX('inputs &amp; summary'!$d$28:$an$73,MATCH('Country-level output'!I$4,'inputs &amp; summary'!$d$28:$d$73,0),MATCH('Country-level output'!$A7,'inputs &amp; summary'!$d$28:$an$28,0))</f>
        <v>#NAME?</v>
      </c>
      <c r="J7" s="49" t="e">
        <f aca="false" t="array" ref="J7:J7">INDEX('inputs &amp; summary'!$d$28:$an$73,MATCH('Country-level output'!J$4,'inputs &amp; summary'!$d$28:$d$73,0),MATCH('Country-level output'!$A7,'inputs &amp; summary'!$d$28:$an$28,0))</f>
        <v>#NAME?</v>
      </c>
      <c r="K7" s="49" t="e">
        <f aca="false" t="array" ref="K7:K7">INDEX('inputs &amp; summary'!$d$28:$an$73,MATCH('Country-level output'!K$4,'inputs &amp; summary'!$d$28:$d$73,0),MATCH('Country-level output'!$A7,'inputs &amp; summary'!$d$28:$an$28,0))</f>
        <v>#NAME?</v>
      </c>
      <c r="L7" s="49" t="e">
        <f aca="false" t="array" ref="L7:L7">INDEX('inputs &amp; summary'!$d$28:$an$73,MATCH('Country-level output'!L$4,'inputs &amp; summary'!$d$28:$d$73,0),MATCH('Country-level output'!$A7,'inputs &amp; summary'!$d$28:$an$28,0))</f>
        <v>#NAME?</v>
      </c>
      <c r="M7" s="49" t="e">
        <f aca="false" t="array" ref="M7:M7">INDEX('inputs &amp; summary'!$d$28:$an$73,MATCH('Country-level output'!M$4,'inputs &amp; summary'!$d$28:$d$73,0),MATCH('Country-level output'!$A7,'inputs &amp; summary'!$d$28:$an$28,0))</f>
        <v>#NAME?</v>
      </c>
      <c r="N7" s="49" t="e">
        <f aca="false" t="array" ref="N7:N7">INDEX('inputs &amp; summary'!$d$28:$an$73,MATCH('Country-level output'!N$4,'inputs &amp; summary'!$d$28:$d$73,0),MATCH('Country-level output'!$A7,'inputs &amp; summary'!$d$28:$an$28,0))</f>
        <v>#NAME?</v>
      </c>
      <c r="O7" s="49" t="e">
        <f aca="false" t="array" ref="O7:O7">INDEX('inputs &amp; summary'!$d$28:$an$73,MATCH('Country-level output'!O$4,'inputs &amp; summary'!$d$28:$d$73,0),MATCH('Country-level output'!$A7,'inputs &amp; summary'!$d$28:$an$28,0))</f>
        <v>#NAME?</v>
      </c>
      <c r="P7" s="49" t="e">
        <f aca="false" t="array" ref="P7:P7">INDEX('inputs &amp; summary'!$d$28:$an$73,MATCH('Country-level output'!P$4,'inputs &amp; summary'!$d$28:$d$73,0),MATCH('Country-level output'!$A7,'inputs &amp; summary'!$d$28:$an$28,0))</f>
        <v>#NAME?</v>
      </c>
      <c r="Q7" s="49" t="e">
        <f aca="false" t="array" ref="Q7:Q7">INDEX('inputs &amp; summary'!$d$28:$an$73,MATCH('Country-level output'!Q$4,'inputs &amp; summary'!$d$28:$d$73,0),MATCH('Country-level output'!$A7,'inputs &amp; summary'!$d$28:$an$28,0))</f>
        <v>#NAME?</v>
      </c>
      <c r="R7" s="49" t="e">
        <f aca="false" t="array" ref="R7:R7">INDEX('inputs &amp; summary'!$d$28:$an$73,MATCH('Country-level output'!R$4,'inputs &amp; summary'!$d$28:$d$73,0),MATCH('Country-level output'!$A7,'inputs &amp; summary'!$d$28:$an$28,0))</f>
        <v>#NAME?</v>
      </c>
      <c r="S7" s="49" t="e">
        <f aca="false" t="array" ref="S7:S7">INDEX('inputs &amp; summary'!$d$28:$an$73,MATCH('Country-level output'!S$4,'inputs &amp; summary'!$d$28:$d$73,0),MATCH('Country-level output'!$A7,'inputs &amp; summary'!$d$28:$an$28,0))</f>
        <v>#NAME?</v>
      </c>
      <c r="T7" s="49" t="e">
        <f aca="false" t="array" ref="T7:T7">INDEX('inputs &amp; summary'!$d$28:$an$73,MATCH('Country-level output'!T$4,'inputs &amp; summary'!$d$28:$d$73,0),MATCH('Country-level output'!$A7,'inputs &amp; summary'!$d$28:$an$28,0))</f>
        <v>#NAME?</v>
      </c>
      <c r="U7" s="49" t="e">
        <f aca="false" t="array" ref="U7:U7">INDEX('inputs &amp; summary'!$d$28:$an$73,MATCH('Country-level output'!U$4,'inputs &amp; summary'!$d$28:$d$73,0),MATCH('Country-level output'!$A7,'inputs &amp; summary'!$d$28:$an$28,0))</f>
        <v>#NAME?</v>
      </c>
      <c r="V7" s="49" t="e">
        <f aca="false" t="array" ref="V7:V7">INDEX('inputs &amp; summary'!$d$28:$an$73,MATCH('Country-level output'!V$4,'inputs &amp; summary'!$d$28:$d$73,0),MATCH('Country-level output'!$A7,'inputs &amp; summary'!$d$28:$an$28,0))</f>
        <v>#NAME?</v>
      </c>
      <c r="W7" s="49" t="e">
        <f aca="false" t="array" ref="W7:W7">INDEX('inputs &amp; summary'!$d$28:$an$73,MATCH('Country-level output'!W$4,'inputs &amp; summary'!$d$28:$d$73,0),MATCH('Country-level output'!$A7,'inputs &amp; summary'!$d$28:$an$28,0))</f>
        <v>#NAME?</v>
      </c>
      <c r="X7" s="49" t="e">
        <f aca="false" t="array" ref="X7:X7">INDEX('inputs &amp; summary'!$d$28:$an$73,MATCH('Country-level output'!X$4,'inputs &amp; summary'!$d$28:$d$73,0),MATCH('Country-level output'!$A7,'inputs &amp; summary'!$d$28:$an$28,0))</f>
        <v>#NAME?</v>
      </c>
      <c r="Y7" s="49" t="e">
        <f aca="false" t="array" ref="Y7:Y7">INDEX('inputs &amp; summary'!$d$28:$an$73,MATCH('Country-level output'!Y$4,'inputs &amp; summary'!$d$28:$d$73,0),MATCH('Country-level output'!$A7,'inputs &amp; summary'!$d$28:$an$28,0))</f>
        <v>#NAME?</v>
      </c>
      <c r="Z7" s="49" t="e">
        <f aca="false" t="array" ref="Z7:Z7">INDEX('inputs &amp; summary'!$d$28:$an$73,MATCH('Country-level output'!Z$4,'inputs &amp; summary'!$d$28:$d$73,0),MATCH('Country-level output'!$A7,'inputs &amp; summary'!$d$28:$an$28,0))</f>
        <v>#NAME?</v>
      </c>
      <c r="AA7" s="49" t="e">
        <f aca="false" t="array" ref="AA7:AA7">INDEX('inputs &amp; summary'!$d$28:$an$73,MATCH('Country-level output'!AA$4,'inputs &amp; summary'!$d$28:$d$73,0),MATCH('Country-level output'!$A7,'inputs &amp; summary'!$d$28:$an$28,0))</f>
        <v>#NAME?</v>
      </c>
      <c r="AB7" s="49" t="e">
        <f aca="false" t="array" ref="AB7:AB7">INDEX('inputs &amp; summary'!$d$28:$an$73,MATCH('Country-level output'!AB$4,'inputs &amp; summary'!$d$28:$d$73,0),MATCH('Country-level output'!$A7,'inputs &amp; summary'!$d$28:$an$28,0))</f>
        <v>#NAME?</v>
      </c>
      <c r="AC7" s="49" t="e">
        <f aca="false" t="array" ref="AC7:AC7">INDEX('inputs &amp; summary'!$d$28:$an$73,MATCH('Country-level output'!AC$4,'inputs &amp; summary'!$d$28:$d$73,0),MATCH('Country-level output'!$A7,'inputs &amp; summary'!$d$28:$an$28,0))</f>
        <v>#NAME?</v>
      </c>
      <c r="AD7" s="49" t="e">
        <f aca="false" t="array" ref="AD7:AD7">INDEX('inputs &amp; summary'!$d$28:$an$73,MATCH('Country-level output'!AD$4,'inputs &amp; summary'!$d$28:$d$73,0),MATCH('Country-level output'!$A7,'inputs &amp; summary'!$d$28:$an$28,0))</f>
        <v>#NAME?</v>
      </c>
      <c r="AE7" s="49" t="e">
        <f aca="false" t="array" ref="AE7:AE7">INDEX('inputs &amp; summary'!$d$28:$an$73,MATCH('Country-level output'!AE$4,'inputs &amp; summary'!$d$28:$d$73,0),MATCH('Country-level output'!$A7,'inputs &amp; summary'!$d$28:$an$28,0))</f>
        <v>#NAME?</v>
      </c>
      <c r="AF7" s="49" t="e">
        <f aca="false" t="array" ref="AF7:AF7">INDEX('inputs &amp; summary'!$d$28:$an$73,MATCH('Country-level output'!AF$4,'inputs &amp; summary'!$d$28:$d$73,0),MATCH('Country-level output'!$A7,'inputs &amp; summary'!$d$28:$an$28,0))</f>
        <v>#NAME?</v>
      </c>
      <c r="AG7" s="49" t="e">
        <f aca="false" t="array" ref="AG7:AG7">INDEX('inputs &amp; summary'!$d$28:$an$73,MATCH('Country-level output'!AG$4,'inputs &amp; summary'!$d$28:$d$73,0),MATCH('Country-level output'!$A7,'inputs &amp; summary'!$d$28:$an$28,0))</f>
        <v>#NAME?</v>
      </c>
      <c r="AH7" s="49" t="e">
        <f aca="false" t="array" ref="AH7:AH7">INDEX('inputs &amp; summary'!$d$28:$an$73,MATCH('Country-level output'!AH$4,'inputs &amp; summary'!$d$28:$d$73,0),MATCH('Country-level output'!$A7,'inputs &amp; summary'!$d$28:$an$28,0))</f>
        <v>#NAME?</v>
      </c>
      <c r="AI7" s="49" t="e">
        <f aca="false" t="array" ref="AI7:AI7">INDEX('inputs &amp; summary'!$d$28:$an$73,MATCH('Country-level output'!AI$4,'inputs &amp; summary'!$d$28:$d$73,0),MATCH('Country-level output'!$A7,'inputs &amp; summary'!$d$28:$an$28,0))</f>
        <v>#NAME?</v>
      </c>
      <c r="AJ7" s="49" t="e">
        <f aca="false" t="array" ref="AJ7:AJ7">INDEX('inputs &amp; summary'!$d$28:$an$73,MATCH('Country-level output'!AJ$4,'inputs &amp; summary'!$d$28:$d$73,0),MATCH('Country-level output'!$A7,'inputs &amp; summary'!$d$28:$an$28,0))</f>
        <v>#NAME?</v>
      </c>
      <c r="AK7" s="49" t="e">
        <f aca="false" t="array" ref="AK7:AK7">INDEX('inputs &amp; summary'!$d$28:$an$73,MATCH('Country-level output'!AK$4,'inputs &amp; summary'!$d$28:$d$73,0),MATCH('Country-level output'!$A7,'inputs &amp; summary'!$d$28:$an$28,0))</f>
        <v>#NAME?</v>
      </c>
      <c r="AL7" s="49" t="e">
        <f aca="false" t="array" ref="AL7:AL7">INDEX('inputs &amp; summary'!$d$28:$an$73,MATCH('Country-level output'!AL$4,'inputs &amp; summary'!$d$28:$d$73,0),MATCH('Country-level output'!$A7,'inputs &amp; summary'!$d$28:$an$28,0))</f>
        <v>#NAME?</v>
      </c>
      <c r="AM7" s="49" t="e">
        <f aca="false" t="array" ref="AM7:AM7">INDEX('inputs &amp; summary'!$d$28:$an$73,MATCH('Country-level output'!AM$4,'inputs &amp; summary'!$d$28:$d$73,0),MATCH('Country-level output'!$A7,'inputs &amp; summary'!$d$28:$an$28,0))</f>
        <v>#NAME?</v>
      </c>
      <c r="AN7" s="49" t="e">
        <f aca="false" t="array" ref="AN7:AN7">INDEX('inputs &amp; summary'!$d$28:$an$73,MATCH('Country-level output'!AN$4,'inputs &amp; summary'!$d$28:$d$73,0),MATCH('Country-level output'!$A7,'inputs &amp; summary'!$d$28:$an$28,0))</f>
        <v>#NAME?</v>
      </c>
      <c r="AO7" s="49" t="e">
        <f aca="false" t="array" ref="AO7:AO7">INDEX('inputs &amp; summary'!$d$28:$an$73,MATCH('Country-level output'!AO$4,'inputs &amp; summary'!$d$28:$d$73,0),MATCH('Country-level output'!$A7,'inputs &amp; summary'!$d$28:$an$28,0))</f>
        <v>#NAME?</v>
      </c>
      <c r="AP7" s="49" t="e">
        <f aca="false" t="array" ref="AP7:AP7">INDEX('inputs &amp; summary'!$d$28:$an$73,MATCH('Country-level output'!AP$4,'inputs &amp; summary'!$d$28:$d$73,0),MATCH('Country-level output'!$A7,'inputs &amp; summary'!$d$28:$an$28,0))</f>
        <v>#NAME?</v>
      </c>
      <c r="AQ7" s="49" t="e">
        <f aca="false" t="array" ref="AQ7:AQ7">INDEX('inputs &amp; summary'!$d$28:$an$73,MATCH('Country-level output'!AQ$4,'inputs &amp; summary'!$d$28:$d$73,0),MATCH('Country-level output'!$A7,'inputs &amp; summary'!$d$28:$an$28,0))</f>
        <v>#NAME?</v>
      </c>
      <c r="AR7" s="49" t="e">
        <f aca="false" t="array" ref="AR7:AR7">INDEX('inputs &amp; summary'!$d$28:$an$73,MATCH('Country-level output'!AR$4,'inputs &amp; summary'!$d$28:$d$73,0),MATCH('Country-level output'!$A7,'inputs &amp; summary'!$d$28:$an$28,0))</f>
        <v>#NAME?</v>
      </c>
      <c r="AS7" s="49" t="e">
        <f aca="false" t="array" ref="AS7:AS7">INDEX('inputs &amp; summary'!$d$28:$an$73,MATCH('Country-level output'!AS$4,'inputs &amp; summary'!$d$28:$d$73,0),MATCH('Country-level output'!$A7,'inputs &amp; summary'!$d$28:$an$28,0))</f>
        <v>#NAME?</v>
      </c>
      <c r="AT7" s="49" t="e">
        <f aca="false" t="array" ref="AT7:AT7">INDEX('inputs &amp; summary'!$d$28:$an$73,MATCH('Country-level output'!AT$4,'inputs &amp; summary'!$d$28:$d$73,0),MATCH('Country-level output'!$A7,'inputs &amp; summary'!$d$28:$an$28,0))</f>
        <v>#NAME?</v>
      </c>
      <c r="AU7" s="49" t="e">
        <f aca="false" t="array" ref="AU7:AU7">INDEX('inputs &amp; summary'!$d$28:$an$73,MATCH('Country-level output'!AU$4,'inputs &amp; summary'!$d$28:$d$73,0),MATCH('Country-level output'!$A7,'inputs &amp; summary'!$d$28:$an$28,0))</f>
        <v>#NAME?</v>
      </c>
      <c r="AV7" s="49" t="e">
        <f aca="false" t="array" ref="AV7:AV7">INDEX('inputs &amp; summary'!$d$28:$an$73,MATCH('Country-level output'!AV$4,'inputs &amp; summary'!$d$28:$d$73,0),MATCH('Country-level output'!$A7,'inputs &amp; summary'!$d$28:$an$28,0))</f>
        <v>#NAME?</v>
      </c>
      <c r="AW7" s="49" t="e">
        <f aca="false" t="array" ref="AW7:AW7">INDEX('inputs &amp; summary'!$d$28:$an$73,MATCH('Country-level output'!AW$4,'inputs &amp; summary'!$d$28:$d$73,0),MATCH('Country-level output'!$A7,'inputs &amp; summary'!$d$28:$an$28,0))</f>
        <v>#NAME?</v>
      </c>
      <c r="AX7" s="49" t="e">
        <f aca="false" t="array" ref="AX7:AX7">INDEX('inputs &amp; summary'!$d$28:$an$73,MATCH('Country-level output'!AX$4,'inputs &amp; summary'!$d$28:$d$73,0),MATCH('Country-level output'!$A7,'inputs &amp; summary'!$d$28:$an$28,0))</f>
        <v>#NAME?</v>
      </c>
      <c r="AY7" s="49" t="e">
        <f aca="false" t="array" ref="AY7:AY7">INDEX('inputs &amp; summary'!$d$28:$an$73,MATCH('Country-level output'!AY$4,'inputs &amp; summary'!$d$28:$d$73,0),MATCH('Country-level output'!$A7,'inputs &amp; summary'!$d$28:$an$28,0))</f>
        <v>#NAME?</v>
      </c>
      <c r="AZ7" s="49" t="e">
        <f aca="false" t="array" ref="AZ7:AZ7">INDEX('inputs &amp; summary'!$d$28:$an$73,MATCH('Country-level output'!AZ$4,'inputs &amp; summary'!$d$28:$d$73,0),MATCH('Country-level output'!$A7,'inputs &amp; summary'!$d$28:$an$28,0))</f>
        <v>#NAME?</v>
      </c>
      <c r="BA7" s="49" t="e">
        <f aca="false" t="array" ref="BA7:BA7">INDEX('inputs &amp; summary'!$d$28:$an$73,MATCH('Country-level output'!BA$4,'inputs &amp; summary'!$d$28:$d$73,0),MATCH('Country-level output'!$A7,'inputs &amp; summary'!$d$28:$an$28,0))</f>
        <v>#NAME?</v>
      </c>
      <c r="BB7" s="49" t="e">
        <f aca="false" t="array" ref="BB7:BB7">INDEX('inputs &amp; summary'!$d$28:$an$73,MATCH('Country-level output'!BB$4,'inputs &amp; summary'!$d$28:$d$73,0),MATCH('Country-level output'!$A7,'inputs &amp; summary'!$d$28:$an$28,0))</f>
        <v>#NAME?</v>
      </c>
      <c r="BC7" s="50" t="e">
        <f aca="false" t="array" ref="BC7:BC7">INDEX('inputs &amp; summary'!$d$28:$an$73,MATCH('Country-level output'!BC$4,'inputs &amp; summary'!$d$28:$d$73,0),MATCH('Country-level output'!$A7,'inputs &amp; summary'!$d$28:$an$28,0))</f>
        <v>#NAME?</v>
      </c>
    </row>
    <row r="8" customFormat="false" ht="12.75" hidden="false" customHeight="true" outlineLevel="0" collapsed="false">
      <c r="A8" s="48" t="s">
        <v>10</v>
      </c>
      <c r="B8" s="49" t="e">
        <f aca="false" t="array" ref="B8:B8">INDEX('inputs &amp; summary'!$d$28:$an$73,MATCH('Country-level output'!B$4,'inputs &amp; summary'!$d$28:$d$73,0),MATCH('Country-level output'!$A8,'inputs &amp; summary'!$d$28:$an$28,0))</f>
        <v>#NAME?</v>
      </c>
      <c r="C8" s="49" t="e">
        <f aca="false" t="array" ref="C8:C8">INDEX('inputs &amp; summary'!$d$28:$an$73,MATCH('Country-level output'!C$4,'inputs &amp; summary'!$d$28:$d$73,0),MATCH('Country-level output'!$A8,'inputs &amp; summary'!$d$28:$an$28,0))</f>
        <v>#NAME?</v>
      </c>
      <c r="D8" s="49" t="e">
        <f aca="false" t="array" ref="D8:D8">INDEX('inputs &amp; summary'!$d$28:$an$73,MATCH('Country-level output'!D$4,'inputs &amp; summary'!$d$28:$d$73,0),MATCH('Country-level output'!$A8,'inputs &amp; summary'!$d$28:$an$28,0))</f>
        <v>#NAME?</v>
      </c>
      <c r="E8" s="49" t="e">
        <f aca="false" t="array" ref="E8:E8">INDEX('inputs &amp; summary'!$d$28:$an$73,MATCH('Country-level output'!E$4,'inputs &amp; summary'!$d$28:$d$73,0),MATCH('Country-level output'!$A8,'inputs &amp; summary'!$d$28:$an$28,0))</f>
        <v>#NAME?</v>
      </c>
      <c r="F8" s="49" t="e">
        <f aca="false" t="array" ref="F8:F8">INDEX('inputs &amp; summary'!$d$28:$an$73,MATCH('Country-level output'!F$4,'inputs &amp; summary'!$d$28:$d$73,0),MATCH('Country-level output'!$A8,'inputs &amp; summary'!$d$28:$an$28,0))</f>
        <v>#NAME?</v>
      </c>
      <c r="G8" s="49" t="e">
        <f aca="false" t="array" ref="G8:G8">INDEX('inputs &amp; summary'!$d$28:$an$73,MATCH('Country-level output'!G$4,'inputs &amp; summary'!$d$28:$d$73,0),MATCH('Country-level output'!$A8,'inputs &amp; summary'!$d$28:$an$28,0))</f>
        <v>#NAME?</v>
      </c>
      <c r="H8" s="49" t="e">
        <f aca="false" t="array" ref="H8:H8">INDEX('inputs &amp; summary'!$d$28:$an$73,MATCH('Country-level output'!H$4,'inputs &amp; summary'!$d$28:$d$73,0),MATCH('Country-level output'!$A8,'inputs &amp; summary'!$d$28:$an$28,0))</f>
        <v>#NAME?</v>
      </c>
      <c r="I8" s="49" t="e">
        <f aca="false" t="array" ref="I8:I8">INDEX('inputs &amp; summary'!$d$28:$an$73,MATCH('Country-level output'!I$4,'inputs &amp; summary'!$d$28:$d$73,0),MATCH('Country-level output'!$A8,'inputs &amp; summary'!$d$28:$an$28,0))</f>
        <v>#NAME?</v>
      </c>
      <c r="J8" s="49" t="e">
        <f aca="false" t="array" ref="J8:J8">INDEX('inputs &amp; summary'!$d$28:$an$73,MATCH('Country-level output'!J$4,'inputs &amp; summary'!$d$28:$d$73,0),MATCH('Country-level output'!$A8,'inputs &amp; summary'!$d$28:$an$28,0))</f>
        <v>#NAME?</v>
      </c>
      <c r="K8" s="49" t="e">
        <f aca="false" t="array" ref="K8:K8">INDEX('inputs &amp; summary'!$d$28:$an$73,MATCH('Country-level output'!K$4,'inputs &amp; summary'!$d$28:$d$73,0),MATCH('Country-level output'!$A8,'inputs &amp; summary'!$d$28:$an$28,0))</f>
        <v>#NAME?</v>
      </c>
      <c r="L8" s="49" t="e">
        <f aca="false" t="array" ref="L8:L8">INDEX('inputs &amp; summary'!$d$28:$an$73,MATCH('Country-level output'!L$4,'inputs &amp; summary'!$d$28:$d$73,0),MATCH('Country-level output'!$A8,'inputs &amp; summary'!$d$28:$an$28,0))</f>
        <v>#NAME?</v>
      </c>
      <c r="M8" s="49" t="e">
        <f aca="false" t="array" ref="M8:M8">INDEX('inputs &amp; summary'!$d$28:$an$73,MATCH('Country-level output'!M$4,'inputs &amp; summary'!$d$28:$d$73,0),MATCH('Country-level output'!$A8,'inputs &amp; summary'!$d$28:$an$28,0))</f>
        <v>#NAME?</v>
      </c>
      <c r="N8" s="49" t="e">
        <f aca="false" t="array" ref="N8:N8">INDEX('inputs &amp; summary'!$d$28:$an$73,MATCH('Country-level output'!N$4,'inputs &amp; summary'!$d$28:$d$73,0),MATCH('Country-level output'!$A8,'inputs &amp; summary'!$d$28:$an$28,0))</f>
        <v>#NAME?</v>
      </c>
      <c r="O8" s="49" t="e">
        <f aca="false" t="array" ref="O8:O8">INDEX('inputs &amp; summary'!$d$28:$an$73,MATCH('Country-level output'!O$4,'inputs &amp; summary'!$d$28:$d$73,0),MATCH('Country-level output'!$A8,'inputs &amp; summary'!$d$28:$an$28,0))</f>
        <v>#NAME?</v>
      </c>
      <c r="P8" s="49" t="e">
        <f aca="false" t="array" ref="P8:P8">INDEX('inputs &amp; summary'!$d$28:$an$73,MATCH('Country-level output'!P$4,'inputs &amp; summary'!$d$28:$d$73,0),MATCH('Country-level output'!$A8,'inputs &amp; summary'!$d$28:$an$28,0))</f>
        <v>#NAME?</v>
      </c>
      <c r="Q8" s="49" t="e">
        <f aca="false" t="array" ref="Q8:Q8">INDEX('inputs &amp; summary'!$d$28:$an$73,MATCH('Country-level output'!Q$4,'inputs &amp; summary'!$d$28:$d$73,0),MATCH('Country-level output'!$A8,'inputs &amp; summary'!$d$28:$an$28,0))</f>
        <v>#NAME?</v>
      </c>
      <c r="R8" s="49" t="e">
        <f aca="false" t="array" ref="R8:R8">INDEX('inputs &amp; summary'!$d$28:$an$73,MATCH('Country-level output'!R$4,'inputs &amp; summary'!$d$28:$d$73,0),MATCH('Country-level output'!$A8,'inputs &amp; summary'!$d$28:$an$28,0))</f>
        <v>#NAME?</v>
      </c>
      <c r="S8" s="49" t="e">
        <f aca="false" t="array" ref="S8:S8">INDEX('inputs &amp; summary'!$d$28:$an$73,MATCH('Country-level output'!S$4,'inputs &amp; summary'!$d$28:$d$73,0),MATCH('Country-level output'!$A8,'inputs &amp; summary'!$d$28:$an$28,0))</f>
        <v>#NAME?</v>
      </c>
      <c r="T8" s="49" t="e">
        <f aca="false" t="array" ref="T8:T8">INDEX('inputs &amp; summary'!$d$28:$an$73,MATCH('Country-level output'!T$4,'inputs &amp; summary'!$d$28:$d$73,0),MATCH('Country-level output'!$A8,'inputs &amp; summary'!$d$28:$an$28,0))</f>
        <v>#NAME?</v>
      </c>
      <c r="U8" s="49" t="e">
        <f aca="false" t="array" ref="U8:U8">INDEX('inputs &amp; summary'!$d$28:$an$73,MATCH('Country-level output'!U$4,'inputs &amp; summary'!$d$28:$d$73,0),MATCH('Country-level output'!$A8,'inputs &amp; summary'!$d$28:$an$28,0))</f>
        <v>#NAME?</v>
      </c>
      <c r="V8" s="49" t="e">
        <f aca="false" t="array" ref="V8:V8">INDEX('inputs &amp; summary'!$d$28:$an$73,MATCH('Country-level output'!V$4,'inputs &amp; summary'!$d$28:$d$73,0),MATCH('Country-level output'!$A8,'inputs &amp; summary'!$d$28:$an$28,0))</f>
        <v>#NAME?</v>
      </c>
      <c r="W8" s="49" t="e">
        <f aca="false" t="array" ref="W8:W8">INDEX('inputs &amp; summary'!$d$28:$an$73,MATCH('Country-level output'!W$4,'inputs &amp; summary'!$d$28:$d$73,0),MATCH('Country-level output'!$A8,'inputs &amp; summary'!$d$28:$an$28,0))</f>
        <v>#NAME?</v>
      </c>
      <c r="X8" s="49" t="e">
        <f aca="false" t="array" ref="X8:X8">INDEX('inputs &amp; summary'!$d$28:$an$73,MATCH('Country-level output'!X$4,'inputs &amp; summary'!$d$28:$d$73,0),MATCH('Country-level output'!$A8,'inputs &amp; summary'!$d$28:$an$28,0))</f>
        <v>#NAME?</v>
      </c>
      <c r="Y8" s="49" t="e">
        <f aca="false" t="array" ref="Y8:Y8">INDEX('inputs &amp; summary'!$d$28:$an$73,MATCH('Country-level output'!Y$4,'inputs &amp; summary'!$d$28:$d$73,0),MATCH('Country-level output'!$A8,'inputs &amp; summary'!$d$28:$an$28,0))</f>
        <v>#NAME?</v>
      </c>
      <c r="Z8" s="49" t="e">
        <f aca="false" t="array" ref="Z8:Z8">INDEX('inputs &amp; summary'!$d$28:$an$73,MATCH('Country-level output'!Z$4,'inputs &amp; summary'!$d$28:$d$73,0),MATCH('Country-level output'!$A8,'inputs &amp; summary'!$d$28:$an$28,0))</f>
        <v>#NAME?</v>
      </c>
      <c r="AA8" s="49" t="e">
        <f aca="false" t="array" ref="AA8:AA8">INDEX('inputs &amp; summary'!$d$28:$an$73,MATCH('Country-level output'!AA$4,'inputs &amp; summary'!$d$28:$d$73,0),MATCH('Country-level output'!$A8,'inputs &amp; summary'!$d$28:$an$28,0))</f>
        <v>#NAME?</v>
      </c>
      <c r="AB8" s="49" t="e">
        <f aca="false" t="array" ref="AB8:AB8">INDEX('inputs &amp; summary'!$d$28:$an$73,MATCH('Country-level output'!AB$4,'inputs &amp; summary'!$d$28:$d$73,0),MATCH('Country-level output'!$A8,'inputs &amp; summary'!$d$28:$an$28,0))</f>
        <v>#NAME?</v>
      </c>
      <c r="AC8" s="49" t="e">
        <f aca="false" t="array" ref="AC8:AC8">INDEX('inputs &amp; summary'!$d$28:$an$73,MATCH('Country-level output'!AC$4,'inputs &amp; summary'!$d$28:$d$73,0),MATCH('Country-level output'!$A8,'inputs &amp; summary'!$d$28:$an$28,0))</f>
        <v>#NAME?</v>
      </c>
      <c r="AD8" s="49" t="e">
        <f aca="false" t="array" ref="AD8:AD8">INDEX('inputs &amp; summary'!$d$28:$an$73,MATCH('Country-level output'!AD$4,'inputs &amp; summary'!$d$28:$d$73,0),MATCH('Country-level output'!$A8,'inputs &amp; summary'!$d$28:$an$28,0))</f>
        <v>#NAME?</v>
      </c>
      <c r="AE8" s="49" t="e">
        <f aca="false" t="array" ref="AE8:AE8">INDEX('inputs &amp; summary'!$d$28:$an$73,MATCH('Country-level output'!AE$4,'inputs &amp; summary'!$d$28:$d$73,0),MATCH('Country-level output'!$A8,'inputs &amp; summary'!$d$28:$an$28,0))</f>
        <v>#NAME?</v>
      </c>
      <c r="AF8" s="49" t="e">
        <f aca="false" t="array" ref="AF8:AF8">INDEX('inputs &amp; summary'!$d$28:$an$73,MATCH('Country-level output'!AF$4,'inputs &amp; summary'!$d$28:$d$73,0),MATCH('Country-level output'!$A8,'inputs &amp; summary'!$d$28:$an$28,0))</f>
        <v>#NAME?</v>
      </c>
      <c r="AG8" s="49" t="e">
        <f aca="false" t="array" ref="AG8:AG8">INDEX('inputs &amp; summary'!$d$28:$an$73,MATCH('Country-level output'!AG$4,'inputs &amp; summary'!$d$28:$d$73,0),MATCH('Country-level output'!$A8,'inputs &amp; summary'!$d$28:$an$28,0))</f>
        <v>#NAME?</v>
      </c>
      <c r="AH8" s="49" t="e">
        <f aca="false" t="array" ref="AH8:AH8">INDEX('inputs &amp; summary'!$d$28:$an$73,MATCH('Country-level output'!AH$4,'inputs &amp; summary'!$d$28:$d$73,0),MATCH('Country-level output'!$A8,'inputs &amp; summary'!$d$28:$an$28,0))</f>
        <v>#NAME?</v>
      </c>
      <c r="AI8" s="49" t="e">
        <f aca="false" t="array" ref="AI8:AI8">INDEX('inputs &amp; summary'!$d$28:$an$73,MATCH('Country-level output'!AI$4,'inputs &amp; summary'!$d$28:$d$73,0),MATCH('Country-level output'!$A8,'inputs &amp; summary'!$d$28:$an$28,0))</f>
        <v>#NAME?</v>
      </c>
      <c r="AJ8" s="49" t="e">
        <f aca="false" t="array" ref="AJ8:AJ8">INDEX('inputs &amp; summary'!$d$28:$an$73,MATCH('Country-level output'!AJ$4,'inputs &amp; summary'!$d$28:$d$73,0),MATCH('Country-level output'!$A8,'inputs &amp; summary'!$d$28:$an$28,0))</f>
        <v>#NAME?</v>
      </c>
      <c r="AK8" s="49" t="e">
        <f aca="false" t="array" ref="AK8:AK8">INDEX('inputs &amp; summary'!$d$28:$an$73,MATCH('Country-level output'!AK$4,'inputs &amp; summary'!$d$28:$d$73,0),MATCH('Country-level output'!$A8,'inputs &amp; summary'!$d$28:$an$28,0))</f>
        <v>#NAME?</v>
      </c>
      <c r="AL8" s="49" t="e">
        <f aca="false" t="array" ref="AL8:AL8">INDEX('inputs &amp; summary'!$d$28:$an$73,MATCH('Country-level output'!AL$4,'inputs &amp; summary'!$d$28:$d$73,0),MATCH('Country-level output'!$A8,'inputs &amp; summary'!$d$28:$an$28,0))</f>
        <v>#NAME?</v>
      </c>
      <c r="AM8" s="49" t="e">
        <f aca="false" t="array" ref="AM8:AM8">INDEX('inputs &amp; summary'!$d$28:$an$73,MATCH('Country-level output'!AM$4,'inputs &amp; summary'!$d$28:$d$73,0),MATCH('Country-level output'!$A8,'inputs &amp; summary'!$d$28:$an$28,0))</f>
        <v>#NAME?</v>
      </c>
      <c r="AN8" s="49" t="e">
        <f aca="false" t="array" ref="AN8:AN8">INDEX('inputs &amp; summary'!$d$28:$an$73,MATCH('Country-level output'!AN$4,'inputs &amp; summary'!$d$28:$d$73,0),MATCH('Country-level output'!$A8,'inputs &amp; summary'!$d$28:$an$28,0))</f>
        <v>#NAME?</v>
      </c>
      <c r="AO8" s="49" t="e">
        <f aca="false" t="array" ref="AO8:AO8">INDEX('inputs &amp; summary'!$d$28:$an$73,MATCH('Country-level output'!AO$4,'inputs &amp; summary'!$d$28:$d$73,0),MATCH('Country-level output'!$A8,'inputs &amp; summary'!$d$28:$an$28,0))</f>
        <v>#NAME?</v>
      </c>
      <c r="AP8" s="49" t="e">
        <f aca="false" t="array" ref="AP8:AP8">INDEX('inputs &amp; summary'!$d$28:$an$73,MATCH('Country-level output'!AP$4,'inputs &amp; summary'!$d$28:$d$73,0),MATCH('Country-level output'!$A8,'inputs &amp; summary'!$d$28:$an$28,0))</f>
        <v>#NAME?</v>
      </c>
      <c r="AQ8" s="49" t="e">
        <f aca="false" t="array" ref="AQ8:AQ8">INDEX('inputs &amp; summary'!$d$28:$an$73,MATCH('Country-level output'!AQ$4,'inputs &amp; summary'!$d$28:$d$73,0),MATCH('Country-level output'!$A8,'inputs &amp; summary'!$d$28:$an$28,0))</f>
        <v>#NAME?</v>
      </c>
      <c r="AR8" s="49" t="e">
        <f aca="false" t="array" ref="AR8:AR8">INDEX('inputs &amp; summary'!$d$28:$an$73,MATCH('Country-level output'!AR$4,'inputs &amp; summary'!$d$28:$d$73,0),MATCH('Country-level output'!$A8,'inputs &amp; summary'!$d$28:$an$28,0))</f>
        <v>#NAME?</v>
      </c>
      <c r="AS8" s="49" t="e">
        <f aca="false" t="array" ref="AS8:AS8">INDEX('inputs &amp; summary'!$d$28:$an$73,MATCH('Country-level output'!AS$4,'inputs &amp; summary'!$d$28:$d$73,0),MATCH('Country-level output'!$A8,'inputs &amp; summary'!$d$28:$an$28,0))</f>
        <v>#NAME?</v>
      </c>
      <c r="AT8" s="49" t="e">
        <f aca="false" t="array" ref="AT8:AT8">INDEX('inputs &amp; summary'!$d$28:$an$73,MATCH('Country-level output'!AT$4,'inputs &amp; summary'!$d$28:$d$73,0),MATCH('Country-level output'!$A8,'inputs &amp; summary'!$d$28:$an$28,0))</f>
        <v>#NAME?</v>
      </c>
      <c r="AU8" s="49" t="e">
        <f aca="false" t="array" ref="AU8:AU8">INDEX('inputs &amp; summary'!$d$28:$an$73,MATCH('Country-level output'!AU$4,'inputs &amp; summary'!$d$28:$d$73,0),MATCH('Country-level output'!$A8,'inputs &amp; summary'!$d$28:$an$28,0))</f>
        <v>#NAME?</v>
      </c>
      <c r="AV8" s="49" t="e">
        <f aca="false" t="array" ref="AV8:AV8">INDEX('inputs &amp; summary'!$d$28:$an$73,MATCH('Country-level output'!AV$4,'inputs &amp; summary'!$d$28:$d$73,0),MATCH('Country-level output'!$A8,'inputs &amp; summary'!$d$28:$an$28,0))</f>
        <v>#NAME?</v>
      </c>
      <c r="AW8" s="49" t="e">
        <f aca="false" t="array" ref="AW8:AW8">INDEX('inputs &amp; summary'!$d$28:$an$73,MATCH('Country-level output'!AW$4,'inputs &amp; summary'!$d$28:$d$73,0),MATCH('Country-level output'!$A8,'inputs &amp; summary'!$d$28:$an$28,0))</f>
        <v>#NAME?</v>
      </c>
      <c r="AX8" s="49" t="e">
        <f aca="false" t="array" ref="AX8:AX8">INDEX('inputs &amp; summary'!$d$28:$an$73,MATCH('Country-level output'!AX$4,'inputs &amp; summary'!$d$28:$d$73,0),MATCH('Country-level output'!$A8,'inputs &amp; summary'!$d$28:$an$28,0))</f>
        <v>#NAME?</v>
      </c>
      <c r="AY8" s="49" t="e">
        <f aca="false" t="array" ref="AY8:AY8">INDEX('inputs &amp; summary'!$d$28:$an$73,MATCH('Country-level output'!AY$4,'inputs &amp; summary'!$d$28:$d$73,0),MATCH('Country-level output'!$A8,'inputs &amp; summary'!$d$28:$an$28,0))</f>
        <v>#NAME?</v>
      </c>
      <c r="AZ8" s="49" t="e">
        <f aca="false" t="array" ref="AZ8:AZ8">INDEX('inputs &amp; summary'!$d$28:$an$73,MATCH('Country-level output'!AZ$4,'inputs &amp; summary'!$d$28:$d$73,0),MATCH('Country-level output'!$A8,'inputs &amp; summary'!$d$28:$an$28,0))</f>
        <v>#NAME?</v>
      </c>
      <c r="BA8" s="49" t="e">
        <f aca="false" t="array" ref="BA8:BA8">INDEX('inputs &amp; summary'!$d$28:$an$73,MATCH('Country-level output'!BA$4,'inputs &amp; summary'!$d$28:$d$73,0),MATCH('Country-level output'!$A8,'inputs &amp; summary'!$d$28:$an$28,0))</f>
        <v>#NAME?</v>
      </c>
      <c r="BB8" s="49" t="e">
        <f aca="false" t="array" ref="BB8:BB8">INDEX('inputs &amp; summary'!$d$28:$an$73,MATCH('Country-level output'!BB$4,'inputs &amp; summary'!$d$28:$d$73,0),MATCH('Country-level output'!$A8,'inputs &amp; summary'!$d$28:$an$28,0))</f>
        <v>#NAME?</v>
      </c>
      <c r="BC8" s="50" t="e">
        <f aca="false" t="array" ref="BC8:BC8">INDEX('inputs &amp; summary'!$d$28:$an$73,MATCH('Country-level output'!BC$4,'inputs &amp; summary'!$d$28:$d$73,0),MATCH('Country-level output'!$A8,'inputs &amp; summary'!$d$28:$an$28,0))</f>
        <v>#NAME?</v>
      </c>
    </row>
    <row r="9" customFormat="false" ht="12.75" hidden="false" customHeight="true" outlineLevel="0" collapsed="false">
      <c r="A9" s="51" t="s">
        <v>112</v>
      </c>
      <c r="B9" s="52" t="e">
        <f aca="false" t="array" ref="B9:B9">INDEX('inputs &amp; summary'!$d$28:$an$73,MATCH('Country-level output'!B$4,'inputs &amp; summary'!$d$28:$d$73,0),MATCH('Country-level output'!$A9,'inputs &amp; summary'!$d$28:$an$28,0))</f>
        <v>#NAME?</v>
      </c>
      <c r="C9" s="52" t="e">
        <f aca="false" t="array" ref="C9:C9">INDEX('inputs &amp; summary'!$d$28:$an$73,MATCH('Country-level output'!C$4,'inputs &amp; summary'!$d$28:$d$73,0),MATCH('Country-level output'!$A9,'inputs &amp; summary'!$d$28:$an$28,0))</f>
        <v>#NAME?</v>
      </c>
      <c r="D9" s="52" t="e">
        <f aca="false" t="array" ref="D9:D9">INDEX('inputs &amp; summary'!$d$28:$an$73,MATCH('Country-level output'!D$4,'inputs &amp; summary'!$d$28:$d$73,0),MATCH('Country-level output'!$A9,'inputs &amp; summary'!$d$28:$an$28,0))</f>
        <v>#NAME?</v>
      </c>
      <c r="E9" s="52" t="e">
        <f aca="false" t="array" ref="E9:E9">INDEX('inputs &amp; summary'!$d$28:$an$73,MATCH('Country-level output'!E$4,'inputs &amp; summary'!$d$28:$d$73,0),MATCH('Country-level output'!$A9,'inputs &amp; summary'!$d$28:$an$28,0))</f>
        <v>#NAME?</v>
      </c>
      <c r="F9" s="52" t="e">
        <f aca="false" t="array" ref="F9:F9">INDEX('inputs &amp; summary'!$d$28:$an$73,MATCH('Country-level output'!F$4,'inputs &amp; summary'!$d$28:$d$73,0),MATCH('Country-level output'!$A9,'inputs &amp; summary'!$d$28:$an$28,0))</f>
        <v>#NAME?</v>
      </c>
      <c r="G9" s="52" t="e">
        <f aca="false" t="array" ref="G9:G9">INDEX('inputs &amp; summary'!$d$28:$an$73,MATCH('Country-level output'!G$4,'inputs &amp; summary'!$d$28:$d$73,0),MATCH('Country-level output'!$A9,'inputs &amp; summary'!$d$28:$an$28,0))</f>
        <v>#NAME?</v>
      </c>
      <c r="H9" s="52" t="e">
        <f aca="false" t="array" ref="H9:H9">INDEX('inputs &amp; summary'!$d$28:$an$73,MATCH('Country-level output'!H$4,'inputs &amp; summary'!$d$28:$d$73,0),MATCH('Country-level output'!$A9,'inputs &amp; summary'!$d$28:$an$28,0))</f>
        <v>#NAME?</v>
      </c>
      <c r="I9" s="52" t="e">
        <f aca="false" t="array" ref="I9:I9">INDEX('inputs &amp; summary'!$d$28:$an$73,MATCH('Country-level output'!I$4,'inputs &amp; summary'!$d$28:$d$73,0),MATCH('Country-level output'!$A9,'inputs &amp; summary'!$d$28:$an$28,0))</f>
        <v>#NAME?</v>
      </c>
      <c r="J9" s="52" t="e">
        <f aca="false" t="array" ref="J9:J9">INDEX('inputs &amp; summary'!$d$28:$an$73,MATCH('Country-level output'!J$4,'inputs &amp; summary'!$d$28:$d$73,0),MATCH('Country-level output'!$A9,'inputs &amp; summary'!$d$28:$an$28,0))</f>
        <v>#NAME?</v>
      </c>
      <c r="K9" s="52" t="e">
        <f aca="false" t="array" ref="K9:K9">INDEX('inputs &amp; summary'!$d$28:$an$73,MATCH('Country-level output'!K$4,'inputs &amp; summary'!$d$28:$d$73,0),MATCH('Country-level output'!$A9,'inputs &amp; summary'!$d$28:$an$28,0))</f>
        <v>#NAME?</v>
      </c>
      <c r="L9" s="52" t="e">
        <f aca="false" t="array" ref="L9:L9">INDEX('inputs &amp; summary'!$d$28:$an$73,MATCH('Country-level output'!L$4,'inputs &amp; summary'!$d$28:$d$73,0),MATCH('Country-level output'!$A9,'inputs &amp; summary'!$d$28:$an$28,0))</f>
        <v>#NAME?</v>
      </c>
      <c r="M9" s="52" t="e">
        <f aca="false" t="array" ref="M9:M9">INDEX('inputs &amp; summary'!$d$28:$an$73,MATCH('Country-level output'!M$4,'inputs &amp; summary'!$d$28:$d$73,0),MATCH('Country-level output'!$A9,'inputs &amp; summary'!$d$28:$an$28,0))</f>
        <v>#NAME?</v>
      </c>
      <c r="N9" s="52" t="e">
        <f aca="false" t="array" ref="N9:N9">INDEX('inputs &amp; summary'!$d$28:$an$73,MATCH('Country-level output'!N$4,'inputs &amp; summary'!$d$28:$d$73,0),MATCH('Country-level output'!$A9,'inputs &amp; summary'!$d$28:$an$28,0))</f>
        <v>#NAME?</v>
      </c>
      <c r="O9" s="52" t="e">
        <f aca="false" t="array" ref="O9:O9">INDEX('inputs &amp; summary'!$d$28:$an$73,MATCH('Country-level output'!O$4,'inputs &amp; summary'!$d$28:$d$73,0),MATCH('Country-level output'!$A9,'inputs &amp; summary'!$d$28:$an$28,0))</f>
        <v>#NAME?</v>
      </c>
      <c r="P9" s="52" t="e">
        <f aca="false" t="array" ref="P9:P9">INDEX('inputs &amp; summary'!$d$28:$an$73,MATCH('Country-level output'!P$4,'inputs &amp; summary'!$d$28:$d$73,0),MATCH('Country-level output'!$A9,'inputs &amp; summary'!$d$28:$an$28,0))</f>
        <v>#NAME?</v>
      </c>
      <c r="Q9" s="52" t="e">
        <f aca="false" t="array" ref="Q9:Q9">INDEX('inputs &amp; summary'!$d$28:$an$73,MATCH('Country-level output'!Q$4,'inputs &amp; summary'!$d$28:$d$73,0),MATCH('Country-level output'!$A9,'inputs &amp; summary'!$d$28:$an$28,0))</f>
        <v>#NAME?</v>
      </c>
      <c r="R9" s="52" t="e">
        <f aca="false" t="array" ref="R9:R9">INDEX('inputs &amp; summary'!$d$28:$an$73,MATCH('Country-level output'!R$4,'inputs &amp; summary'!$d$28:$d$73,0),MATCH('Country-level output'!$A9,'inputs &amp; summary'!$d$28:$an$28,0))</f>
        <v>#NAME?</v>
      </c>
      <c r="S9" s="52" t="e">
        <f aca="false" t="array" ref="S9:S9">INDEX('inputs &amp; summary'!$d$28:$an$73,MATCH('Country-level output'!S$4,'inputs &amp; summary'!$d$28:$d$73,0),MATCH('Country-level output'!$A9,'inputs &amp; summary'!$d$28:$an$28,0))</f>
        <v>#NAME?</v>
      </c>
      <c r="T9" s="52" t="e">
        <f aca="false" t="array" ref="T9:T9">INDEX('inputs &amp; summary'!$d$28:$an$73,MATCH('Country-level output'!T$4,'inputs &amp; summary'!$d$28:$d$73,0),MATCH('Country-level output'!$A9,'inputs &amp; summary'!$d$28:$an$28,0))</f>
        <v>#NAME?</v>
      </c>
      <c r="U9" s="52" t="e">
        <f aca="false" t="array" ref="U9:U9">INDEX('inputs &amp; summary'!$d$28:$an$73,MATCH('Country-level output'!U$4,'inputs &amp; summary'!$d$28:$d$73,0),MATCH('Country-level output'!$A9,'inputs &amp; summary'!$d$28:$an$28,0))</f>
        <v>#NAME?</v>
      </c>
      <c r="V9" s="52" t="e">
        <f aca="false" t="array" ref="V9:V9">INDEX('inputs &amp; summary'!$d$28:$an$73,MATCH('Country-level output'!V$4,'inputs &amp; summary'!$d$28:$d$73,0),MATCH('Country-level output'!$A9,'inputs &amp; summary'!$d$28:$an$28,0))</f>
        <v>#NAME?</v>
      </c>
      <c r="W9" s="52" t="e">
        <f aca="false" t="array" ref="W9:W9">INDEX('inputs &amp; summary'!$d$28:$an$73,MATCH('Country-level output'!W$4,'inputs &amp; summary'!$d$28:$d$73,0),MATCH('Country-level output'!$A9,'inputs &amp; summary'!$d$28:$an$28,0))</f>
        <v>#NAME?</v>
      </c>
      <c r="X9" s="52" t="e">
        <f aca="false" t="array" ref="X9:X9">INDEX('inputs &amp; summary'!$d$28:$an$73,MATCH('Country-level output'!X$4,'inputs &amp; summary'!$d$28:$d$73,0),MATCH('Country-level output'!$A9,'inputs &amp; summary'!$d$28:$an$28,0))</f>
        <v>#NAME?</v>
      </c>
      <c r="Y9" s="52" t="e">
        <f aca="false" t="array" ref="Y9:Y9">INDEX('inputs &amp; summary'!$d$28:$an$73,MATCH('Country-level output'!Y$4,'inputs &amp; summary'!$d$28:$d$73,0),MATCH('Country-level output'!$A9,'inputs &amp; summary'!$d$28:$an$28,0))</f>
        <v>#NAME?</v>
      </c>
      <c r="Z9" s="52" t="e">
        <f aca="false" t="array" ref="Z9:Z9">INDEX('inputs &amp; summary'!$d$28:$an$73,MATCH('Country-level output'!Z$4,'inputs &amp; summary'!$d$28:$d$73,0),MATCH('Country-level output'!$A9,'inputs &amp; summary'!$d$28:$an$28,0))</f>
        <v>#NAME?</v>
      </c>
      <c r="AA9" s="52" t="e">
        <f aca="false" t="array" ref="AA9:AA9">INDEX('inputs &amp; summary'!$d$28:$an$73,MATCH('Country-level output'!AA$4,'inputs &amp; summary'!$d$28:$d$73,0),MATCH('Country-level output'!$A9,'inputs &amp; summary'!$d$28:$an$28,0))</f>
        <v>#NAME?</v>
      </c>
      <c r="AB9" s="52" t="e">
        <f aca="false" t="array" ref="AB9:AB9">INDEX('inputs &amp; summary'!$d$28:$an$73,MATCH('Country-level output'!AB$4,'inputs &amp; summary'!$d$28:$d$73,0),MATCH('Country-level output'!$A9,'inputs &amp; summary'!$d$28:$an$28,0))</f>
        <v>#NAME?</v>
      </c>
      <c r="AC9" s="52" t="e">
        <f aca="false" t="array" ref="AC9:AC9">INDEX('inputs &amp; summary'!$d$28:$an$73,MATCH('Country-level output'!AC$4,'inputs &amp; summary'!$d$28:$d$73,0),MATCH('Country-level output'!$A9,'inputs &amp; summary'!$d$28:$an$28,0))</f>
        <v>#NAME?</v>
      </c>
      <c r="AD9" s="52" t="e">
        <f aca="false" t="array" ref="AD9:AD9">INDEX('inputs &amp; summary'!$d$28:$an$73,MATCH('Country-level output'!AD$4,'inputs &amp; summary'!$d$28:$d$73,0),MATCH('Country-level output'!$A9,'inputs &amp; summary'!$d$28:$an$28,0))</f>
        <v>#NAME?</v>
      </c>
      <c r="AE9" s="52" t="e">
        <f aca="false" t="array" ref="AE9:AE9">INDEX('inputs &amp; summary'!$d$28:$an$73,MATCH('Country-level output'!AE$4,'inputs &amp; summary'!$d$28:$d$73,0),MATCH('Country-level output'!$A9,'inputs &amp; summary'!$d$28:$an$28,0))</f>
        <v>#NAME?</v>
      </c>
      <c r="AF9" s="52" t="e">
        <f aca="false" t="array" ref="AF9:AF9">INDEX('inputs &amp; summary'!$d$28:$an$73,MATCH('Country-level output'!AF$4,'inputs &amp; summary'!$d$28:$d$73,0),MATCH('Country-level output'!$A9,'inputs &amp; summary'!$d$28:$an$28,0))</f>
        <v>#NAME?</v>
      </c>
      <c r="AG9" s="52" t="e">
        <f aca="false" t="array" ref="AG9:AG9">INDEX('inputs &amp; summary'!$d$28:$an$73,MATCH('Country-level output'!AG$4,'inputs &amp; summary'!$d$28:$d$73,0),MATCH('Country-level output'!$A9,'inputs &amp; summary'!$d$28:$an$28,0))</f>
        <v>#NAME?</v>
      </c>
      <c r="AH9" s="52" t="e">
        <f aca="false" t="array" ref="AH9:AH9">INDEX('inputs &amp; summary'!$d$28:$an$73,MATCH('Country-level output'!AH$4,'inputs &amp; summary'!$d$28:$d$73,0),MATCH('Country-level output'!$A9,'inputs &amp; summary'!$d$28:$an$28,0))</f>
        <v>#NAME?</v>
      </c>
      <c r="AI9" s="52" t="e">
        <f aca="false" t="array" ref="AI9:AI9">INDEX('inputs &amp; summary'!$d$28:$an$73,MATCH('Country-level output'!AI$4,'inputs &amp; summary'!$d$28:$d$73,0),MATCH('Country-level output'!$A9,'inputs &amp; summary'!$d$28:$an$28,0))</f>
        <v>#NAME?</v>
      </c>
      <c r="AJ9" s="52" t="e">
        <f aca="false" t="array" ref="AJ9:AJ9">INDEX('inputs &amp; summary'!$d$28:$an$73,MATCH('Country-level output'!AJ$4,'inputs &amp; summary'!$d$28:$d$73,0),MATCH('Country-level output'!$A9,'inputs &amp; summary'!$d$28:$an$28,0))</f>
        <v>#NAME?</v>
      </c>
      <c r="AK9" s="52" t="e">
        <f aca="false" t="array" ref="AK9:AK9">INDEX('inputs &amp; summary'!$d$28:$an$73,MATCH('Country-level output'!AK$4,'inputs &amp; summary'!$d$28:$d$73,0),MATCH('Country-level output'!$A9,'inputs &amp; summary'!$d$28:$an$28,0))</f>
        <v>#NAME?</v>
      </c>
      <c r="AL9" s="52" t="e">
        <f aca="false" t="array" ref="AL9:AL9">INDEX('inputs &amp; summary'!$d$28:$an$73,MATCH('Country-level output'!AL$4,'inputs &amp; summary'!$d$28:$d$73,0),MATCH('Country-level output'!$A9,'inputs &amp; summary'!$d$28:$an$28,0))</f>
        <v>#NAME?</v>
      </c>
      <c r="AM9" s="52" t="e">
        <f aca="false" t="array" ref="AM9:AM9">INDEX('inputs &amp; summary'!$d$28:$an$73,MATCH('Country-level output'!AM$4,'inputs &amp; summary'!$d$28:$d$73,0),MATCH('Country-level output'!$A9,'inputs &amp; summary'!$d$28:$an$28,0))</f>
        <v>#NAME?</v>
      </c>
      <c r="AN9" s="52" t="e">
        <f aca="false" t="array" ref="AN9:AN9">INDEX('inputs &amp; summary'!$d$28:$an$73,MATCH('Country-level output'!AN$4,'inputs &amp; summary'!$d$28:$d$73,0),MATCH('Country-level output'!$A9,'inputs &amp; summary'!$d$28:$an$28,0))</f>
        <v>#NAME?</v>
      </c>
      <c r="AO9" s="52" t="e">
        <f aca="false" t="array" ref="AO9:AO9">INDEX('inputs &amp; summary'!$d$28:$an$73,MATCH('Country-level output'!AO$4,'inputs &amp; summary'!$d$28:$d$73,0),MATCH('Country-level output'!$A9,'inputs &amp; summary'!$d$28:$an$28,0))</f>
        <v>#NAME?</v>
      </c>
      <c r="AP9" s="52" t="e">
        <f aca="false" t="array" ref="AP9:AP9">INDEX('inputs &amp; summary'!$d$28:$an$73,MATCH('Country-level output'!AP$4,'inputs &amp; summary'!$d$28:$d$73,0),MATCH('Country-level output'!$A9,'inputs &amp; summary'!$d$28:$an$28,0))</f>
        <v>#NAME?</v>
      </c>
      <c r="AQ9" s="52" t="e">
        <f aca="false" t="array" ref="AQ9:AQ9">INDEX('inputs &amp; summary'!$d$28:$an$73,MATCH('Country-level output'!AQ$4,'inputs &amp; summary'!$d$28:$d$73,0),MATCH('Country-level output'!$A9,'inputs &amp; summary'!$d$28:$an$28,0))</f>
        <v>#NAME?</v>
      </c>
      <c r="AR9" s="52" t="e">
        <f aca="false" t="array" ref="AR9:AR9">INDEX('inputs &amp; summary'!$d$28:$an$73,MATCH('Country-level output'!AR$4,'inputs &amp; summary'!$d$28:$d$73,0),MATCH('Country-level output'!$A9,'inputs &amp; summary'!$d$28:$an$28,0))</f>
        <v>#NAME?</v>
      </c>
      <c r="AS9" s="52" t="e">
        <f aca="false" t="array" ref="AS9:AS9">INDEX('inputs &amp; summary'!$d$28:$an$73,MATCH('Country-level output'!AS$4,'inputs &amp; summary'!$d$28:$d$73,0),MATCH('Country-level output'!$A9,'inputs &amp; summary'!$d$28:$an$28,0))</f>
        <v>#NAME?</v>
      </c>
      <c r="AT9" s="52" t="e">
        <f aca="false" t="array" ref="AT9:AT9">INDEX('inputs &amp; summary'!$d$28:$an$73,MATCH('Country-level output'!AT$4,'inputs &amp; summary'!$d$28:$d$73,0),MATCH('Country-level output'!$A9,'inputs &amp; summary'!$d$28:$an$28,0))</f>
        <v>#NAME?</v>
      </c>
      <c r="AU9" s="52" t="e">
        <f aca="false" t="array" ref="AU9:AU9">INDEX('inputs &amp; summary'!$d$28:$an$73,MATCH('Country-level output'!AU$4,'inputs &amp; summary'!$d$28:$d$73,0),MATCH('Country-level output'!$A9,'inputs &amp; summary'!$d$28:$an$28,0))</f>
        <v>#NAME?</v>
      </c>
      <c r="AV9" s="52" t="e">
        <f aca="false" t="array" ref="AV9:AV9">INDEX('inputs &amp; summary'!$d$28:$an$73,MATCH('Country-level output'!AV$4,'inputs &amp; summary'!$d$28:$d$73,0),MATCH('Country-level output'!$A9,'inputs &amp; summary'!$d$28:$an$28,0))</f>
        <v>#NAME?</v>
      </c>
      <c r="AW9" s="52" t="e">
        <f aca="false" t="array" ref="AW9:AW9">INDEX('inputs &amp; summary'!$d$28:$an$73,MATCH('Country-level output'!AW$4,'inputs &amp; summary'!$d$28:$d$73,0),MATCH('Country-level output'!$A9,'inputs &amp; summary'!$d$28:$an$28,0))</f>
        <v>#NAME?</v>
      </c>
      <c r="AX9" s="52" t="e">
        <f aca="false" t="array" ref="AX9:AX9">INDEX('inputs &amp; summary'!$d$28:$an$73,MATCH('Country-level output'!AX$4,'inputs &amp; summary'!$d$28:$d$73,0),MATCH('Country-level output'!$A9,'inputs &amp; summary'!$d$28:$an$28,0))</f>
        <v>#NAME?</v>
      </c>
      <c r="AY9" s="52" t="e">
        <f aca="false" t="array" ref="AY9:AY9">INDEX('inputs &amp; summary'!$d$28:$an$73,MATCH('Country-level output'!AY$4,'inputs &amp; summary'!$d$28:$d$73,0),MATCH('Country-level output'!$A9,'inputs &amp; summary'!$d$28:$an$28,0))</f>
        <v>#NAME?</v>
      </c>
      <c r="AZ9" s="52" t="e">
        <f aca="false" t="array" ref="AZ9:AZ9">INDEX('inputs &amp; summary'!$d$28:$an$73,MATCH('Country-level output'!AZ$4,'inputs &amp; summary'!$d$28:$d$73,0),MATCH('Country-level output'!$A9,'inputs &amp; summary'!$d$28:$an$28,0))</f>
        <v>#NAME?</v>
      </c>
      <c r="BA9" s="52" t="e">
        <f aca="false" t="array" ref="BA9:BA9">INDEX('inputs &amp; summary'!$d$28:$an$73,MATCH('Country-level output'!BA$4,'inputs &amp; summary'!$d$28:$d$73,0),MATCH('Country-level output'!$A9,'inputs &amp; summary'!$d$28:$an$28,0))</f>
        <v>#NAME?</v>
      </c>
      <c r="BB9" s="52" t="e">
        <f aca="false" t="array" ref="BB9:BB9">INDEX('inputs &amp; summary'!$d$28:$an$73,MATCH('Country-level output'!BB$4,'inputs &amp; summary'!$d$28:$d$73,0),MATCH('Country-level output'!$A9,'inputs &amp; summary'!$d$28:$an$28,0))</f>
        <v>#NAME?</v>
      </c>
      <c r="BC9" s="53" t="e">
        <f aca="false" t="array" ref="BC9:BC9">INDEX('inputs &amp; summary'!$d$28:$an$73,MATCH('Country-level output'!BC$4,'inputs &amp; summary'!$d$28:$d$73,0),MATCH('Country-level output'!$A9,'inputs &amp; summary'!$d$28:$an$28,0))</f>
        <v>#NAME?</v>
      </c>
    </row>
    <row r="10" customFormat="false" ht="12.75" hidden="false" customHeight="true" outlineLevel="0" collapsed="false">
      <c r="A10" s="48" t="s">
        <v>113</v>
      </c>
      <c r="B10" s="49" t="e">
        <f aca="false" t="array" ref="B10:B10">IF(B7="restoration","-",INDEX('inputs &amp; summary'!$d$28:$an$73,MATCH('Country-level output'!B$4,'inputs &amp; summary'!$d$28:$d$73,0),MATCH("$/creditable ha (NPV)",'inputs &amp; summary'!$d$28:$an$28,0)))</f>
        <v>#NAME?</v>
      </c>
      <c r="C10" s="49" t="e">
        <f aca="false" t="array" ref="C10:C10">IF(C7="restoration","-",INDEX('inputs &amp; summary'!$d$28:$an$73,MATCH('Country-level output'!C$4,'inputs &amp; summary'!$d$28:$d$73,0),MATCH("$/creditable ha (NPV)",'inputs &amp; summary'!$d$28:$an$28,0)))</f>
        <v>#NAME?</v>
      </c>
      <c r="D10" s="49" t="e">
        <f aca="false" t="array" ref="D10:D10">IF(D7="restoration","-",INDEX('inputs &amp; summary'!$d$28:$an$73,MATCH('Country-level output'!D$4,'inputs &amp; summary'!$d$28:$d$73,0),MATCH("$/creditable ha (NPV)",'inputs &amp; summary'!$d$28:$an$28,0)))</f>
        <v>#NAME?</v>
      </c>
      <c r="E10" s="49" t="e">
        <f aca="false" t="array" ref="E10:E10">IF(E7="restoration","-",INDEX('inputs &amp; summary'!$d$28:$an$73,MATCH('Country-level output'!E$4,'inputs &amp; summary'!$d$28:$d$73,0),MATCH("$/creditable ha (NPV)",'inputs &amp; summary'!$d$28:$an$28,0)))</f>
        <v>#NAME?</v>
      </c>
      <c r="F10" s="49" t="e">
        <f aca="false" t="array" ref="F10:F10">IF(F7="restoration","-",INDEX('inputs &amp; summary'!$d$28:$an$73,MATCH('Country-level output'!F$4,'inputs &amp; summary'!$d$28:$d$73,0),MATCH("$/creditable ha (NPV)",'inputs &amp; summary'!$d$28:$an$28,0)))</f>
        <v>#NAME?</v>
      </c>
      <c r="G10" s="49" t="e">
        <f aca="false" t="array" ref="G10:G10">IF(G7="restoration","-",INDEX('inputs &amp; summary'!$d$28:$an$73,MATCH('Country-level output'!G$4,'inputs &amp; summary'!$d$28:$d$73,0),MATCH("$/creditable ha (NPV)",'inputs &amp; summary'!$d$28:$an$28,0)))</f>
        <v>#NAME?</v>
      </c>
      <c r="H10" s="49" t="e">
        <f aca="false" t="array" ref="H10:H10">IF(H7="restoration","-",INDEX('inputs &amp; summary'!$d$28:$an$73,MATCH('Country-level output'!H$4,'inputs &amp; summary'!$d$28:$d$73,0),MATCH("$/creditable ha (NPV)",'inputs &amp; summary'!$d$28:$an$28,0)))</f>
        <v>#NAME?</v>
      </c>
      <c r="I10" s="49" t="e">
        <f aca="false" t="array" ref="I10:I10">IF(I7="restoration","-",INDEX('inputs &amp; summary'!$d$28:$an$73,MATCH('Country-level output'!I$4,'inputs &amp; summary'!$d$28:$d$73,0),MATCH("$/creditable ha (NPV)",'inputs &amp; summary'!$d$28:$an$28,0)))</f>
        <v>#NAME?</v>
      </c>
      <c r="J10" s="49" t="e">
        <f aca="false" t="array" ref="J10:J10">IF(J7="restoration","-",INDEX('inputs &amp; summary'!$d$28:$an$73,MATCH('Country-level output'!J$4,'inputs &amp; summary'!$d$28:$d$73,0),MATCH("$/creditable ha (NPV)",'inputs &amp; summary'!$d$28:$an$28,0)))</f>
        <v>#NAME?</v>
      </c>
      <c r="K10" s="49" t="e">
        <f aca="false" t="array" ref="K10:K10">IF(K7="restoration","-",INDEX('inputs &amp; summary'!$d$28:$an$73,MATCH('Country-level output'!K$4,'inputs &amp; summary'!$d$28:$d$73,0),MATCH("$/creditable ha (NPV)",'inputs &amp; summary'!$d$28:$an$28,0)))</f>
        <v>#NAME?</v>
      </c>
      <c r="L10" s="49" t="e">
        <f aca="false" t="array" ref="L10:L10">IF(L7="restoration","-",INDEX('inputs &amp; summary'!$d$28:$an$73,MATCH('Country-level output'!L$4,'inputs &amp; summary'!$d$28:$d$73,0),MATCH("$/creditable ha (NPV)",'inputs &amp; summary'!$d$28:$an$28,0)))</f>
        <v>#NAME?</v>
      </c>
      <c r="M10" s="49" t="e">
        <f aca="false" t="array" ref="M10:M10">IF(M7="restoration","-",INDEX('inputs &amp; summary'!$d$28:$an$73,MATCH('Country-level output'!M$4,'inputs &amp; summary'!$d$28:$d$73,0),MATCH("$/creditable ha (NPV)",'inputs &amp; summary'!$d$28:$an$28,0)))</f>
        <v>#NAME?</v>
      </c>
      <c r="N10" s="49" t="e">
        <f aca="false" t="array" ref="N10:N10">IF(N7="restoration","-",INDEX('inputs &amp; summary'!$d$28:$an$73,MATCH('Country-level output'!N$4,'inputs &amp; summary'!$d$28:$d$73,0),MATCH("$/creditable ha (NPV)",'inputs &amp; summary'!$d$28:$an$28,0)))</f>
        <v>#NAME?</v>
      </c>
      <c r="O10" s="49" t="e">
        <f aca="false" t="array" ref="O10:O10">IF(O7="restoration","-",INDEX('inputs &amp; summary'!$d$28:$an$73,MATCH('Country-level output'!O$4,'inputs &amp; summary'!$d$28:$d$73,0),MATCH("$/creditable ha (NPV)",'inputs &amp; summary'!$d$28:$an$28,0)))</f>
        <v>#NAME?</v>
      </c>
      <c r="P10" s="49" t="e">
        <f aca="false" t="array" ref="P10:P10">IF(P7="restoration","-",INDEX('inputs &amp; summary'!$d$28:$an$73,MATCH('Country-level output'!P$4,'inputs &amp; summary'!$d$28:$d$73,0),MATCH("$/creditable ha (NPV)",'inputs &amp; summary'!$d$28:$an$28,0)))</f>
        <v>#NAME?</v>
      </c>
      <c r="Q10" s="49" t="e">
        <f aca="false" t="array" ref="Q10:Q10">IF(Q7="restoration","-",INDEX('inputs &amp; summary'!$d$28:$an$73,MATCH('Country-level output'!Q$4,'inputs &amp; summary'!$d$28:$d$73,0),MATCH("$/creditable ha (NPV)",'inputs &amp; summary'!$d$28:$an$28,0)))</f>
        <v>#NAME?</v>
      </c>
      <c r="R10" s="49" t="e">
        <f aca="false" t="array" ref="R10:R10">IF(R7="restoration","-",INDEX('inputs &amp; summary'!$d$28:$an$73,MATCH('Country-level output'!R$4,'inputs &amp; summary'!$d$28:$d$73,0),MATCH("$/creditable ha (NPV)",'inputs &amp; summary'!$d$28:$an$28,0)))</f>
        <v>#NAME?</v>
      </c>
      <c r="S10" s="49" t="e">
        <f aca="false" t="array" ref="S10:S10">IF(S7="restoration","-",INDEX('inputs &amp; summary'!$d$28:$an$73,MATCH('Country-level output'!S$4,'inputs &amp; summary'!$d$28:$d$73,0),MATCH("$/creditable ha (NPV)",'inputs &amp; summary'!$d$28:$an$28,0)))</f>
        <v>#NAME?</v>
      </c>
      <c r="T10" s="49" t="e">
        <f aca="false" t="array" ref="T10:T10">IF(T7="restoration","-",INDEX('inputs &amp; summary'!$d$28:$an$73,MATCH('Country-level output'!T$4,'inputs &amp; summary'!$d$28:$d$73,0),MATCH("$/creditable ha (NPV)",'inputs &amp; summary'!$d$28:$an$28,0)))</f>
        <v>#NAME?</v>
      </c>
      <c r="U10" s="49" t="e">
        <f aca="false" t="array" ref="U10:U10">IF(U7="restoration","-",INDEX('inputs &amp; summary'!$d$28:$an$73,MATCH('Country-level output'!U$4,'inputs &amp; summary'!$d$28:$d$73,0),MATCH("$/creditable ha (NPV)",'inputs &amp; summary'!$d$28:$an$28,0)))</f>
        <v>#NAME?</v>
      </c>
      <c r="V10" s="49" t="e">
        <f aca="false" t="array" ref="V10:V10">IF(V7="restoration","-",INDEX('inputs &amp; summary'!$d$28:$an$73,MATCH('Country-level output'!V$4,'inputs &amp; summary'!$d$28:$d$73,0),MATCH("$/creditable ha (NPV)",'inputs &amp; summary'!$d$28:$an$28,0)))</f>
        <v>#NAME?</v>
      </c>
      <c r="W10" s="49" t="e">
        <f aca="false" t="array" ref="W10:W10">IF(W7="restoration","-",INDEX('inputs &amp; summary'!$d$28:$an$73,MATCH('Country-level output'!W$4,'inputs &amp; summary'!$d$28:$d$73,0),MATCH("$/creditable ha (NPV)",'inputs &amp; summary'!$d$28:$an$28,0)))</f>
        <v>#NAME?</v>
      </c>
      <c r="X10" s="49" t="e">
        <f aca="false" t="array" ref="X10:X10">IF(X7="restoration","-",INDEX('inputs &amp; summary'!$d$28:$an$73,MATCH('Country-level output'!X$4,'inputs &amp; summary'!$d$28:$d$73,0),MATCH("$/creditable ha (NPV)",'inputs &amp; summary'!$d$28:$an$28,0)))</f>
        <v>#NAME?</v>
      </c>
      <c r="Y10" s="49" t="e">
        <f aca="false" t="array" ref="Y10:Y10">IF(Y7="restoration","-",INDEX('inputs &amp; summary'!$d$28:$an$73,MATCH('Country-level output'!Y$4,'inputs &amp; summary'!$d$28:$d$73,0),MATCH("$/creditable ha (NPV)",'inputs &amp; summary'!$d$28:$an$28,0)))</f>
        <v>#NAME?</v>
      </c>
      <c r="Z10" s="49" t="e">
        <f aca="false" t="array" ref="Z10:Z10">IF(Z7="restoration","-",INDEX('inputs &amp; summary'!$d$28:$an$73,MATCH('Country-level output'!Z$4,'inputs &amp; summary'!$d$28:$d$73,0),MATCH("$/creditable ha (NPV)",'inputs &amp; summary'!$d$28:$an$28,0)))</f>
        <v>#NAME?</v>
      </c>
      <c r="AA10" s="49" t="e">
        <f aca="false" t="array" ref="AA10:AA10">IF(AA7="restoration","-",INDEX('inputs &amp; summary'!$d$28:$an$73,MATCH('Country-level output'!AA$4,'inputs &amp; summary'!$d$28:$d$73,0),MATCH("$/creditable ha (NPV)",'inputs &amp; summary'!$d$28:$an$28,0)))</f>
        <v>#NAME?</v>
      </c>
      <c r="AB10" s="49" t="e">
        <f aca="false" t="array" ref="AB10:AB10">IF(AB7="restoration","-",INDEX('inputs &amp; summary'!$d$28:$an$73,MATCH('Country-level output'!AB$4,'inputs &amp; summary'!$d$28:$d$73,0),MATCH("$/creditable ha (NPV)",'inputs &amp; summary'!$d$28:$an$28,0)))</f>
        <v>#NAME?</v>
      </c>
      <c r="AC10" s="49" t="e">
        <f aca="false" t="array" ref="AC10:AC10">IF(AC7="restoration","-",INDEX('inputs &amp; summary'!$d$28:$an$73,MATCH('Country-level output'!AC$4,'inputs &amp; summary'!$d$28:$d$73,0),MATCH("$/creditable ha (NPV)",'inputs &amp; summary'!$d$28:$an$28,0)))</f>
        <v>#NAME?</v>
      </c>
      <c r="AD10" s="49" t="e">
        <f aca="false" t="array" ref="AD10:AD10">IF(AD7="restoration","-",INDEX('inputs &amp; summary'!$d$28:$an$73,MATCH('Country-level output'!AD$4,'inputs &amp; summary'!$d$28:$d$73,0),MATCH("$/creditable ha (NPV)",'inputs &amp; summary'!$d$28:$an$28,0)))</f>
        <v>#NAME?</v>
      </c>
      <c r="AE10" s="49" t="e">
        <f aca="false" t="array" ref="AE10:AE10">IF(AE7="restoration","-",INDEX('inputs &amp; summary'!$d$28:$an$73,MATCH('Country-level output'!AE$4,'inputs &amp; summary'!$d$28:$d$73,0),MATCH("$/creditable ha (NPV)",'inputs &amp; summary'!$d$28:$an$28,0)))</f>
        <v>#NAME?</v>
      </c>
      <c r="AF10" s="49" t="e">
        <f aca="false" t="array" ref="AF10:AF10">IF(AF7="restoration","-",INDEX('inputs &amp; summary'!$d$28:$an$73,MATCH('Country-level output'!AF$4,'inputs &amp; summary'!$d$28:$d$73,0),MATCH("$/creditable ha (NPV)",'inputs &amp; summary'!$d$28:$an$28,0)))</f>
        <v>#NAME?</v>
      </c>
      <c r="AG10" s="49" t="e">
        <f aca="false" t="array" ref="AG10:AG10">IF(AG7="restoration","-",INDEX('inputs &amp; summary'!$d$28:$an$73,MATCH('Country-level output'!AG$4,'inputs &amp; summary'!$d$28:$d$73,0),MATCH("$/creditable ha (NPV)",'inputs &amp; summary'!$d$28:$an$28,0)))</f>
        <v>#NAME?</v>
      </c>
      <c r="AH10" s="49" t="e">
        <f aca="false" t="array" ref="AH10:AH10">IF(AH7="restoration","-",INDEX('inputs &amp; summary'!$d$28:$an$73,MATCH('Country-level output'!AH$4,'inputs &amp; summary'!$d$28:$d$73,0),MATCH("$/creditable ha (NPV)",'inputs &amp; summary'!$d$28:$an$28,0)))</f>
        <v>#NAME?</v>
      </c>
      <c r="AI10" s="49" t="e">
        <f aca="false" t="array" ref="AI10:AI10">IF(AI7="restoration","-",INDEX('inputs &amp; summary'!$d$28:$an$73,MATCH('Country-level output'!AI$4,'inputs &amp; summary'!$d$28:$d$73,0),MATCH("$/creditable ha (NPV)",'inputs &amp; summary'!$d$28:$an$28,0)))</f>
        <v>#NAME?</v>
      </c>
      <c r="AJ10" s="49" t="e">
        <f aca="false" t="array" ref="AJ10:AJ10">IF(AJ7="restoration","-",INDEX('inputs &amp; summary'!$d$28:$an$73,MATCH('Country-level output'!AJ$4,'inputs &amp; summary'!$d$28:$d$73,0),MATCH("$/creditable ha (NPV)",'inputs &amp; summary'!$d$28:$an$28,0)))</f>
        <v>#NAME?</v>
      </c>
      <c r="AK10" s="49" t="e">
        <f aca="false" t="array" ref="AK10:AK10">IF(AK7="restoration","-",INDEX('inputs &amp; summary'!$d$28:$an$73,MATCH('Country-level output'!AK$4,'inputs &amp; summary'!$d$28:$d$73,0),MATCH("$/creditable ha (NPV)",'inputs &amp; summary'!$d$28:$an$28,0)))</f>
        <v>#NAME?</v>
      </c>
      <c r="AL10" s="49" t="e">
        <f aca="false" t="array" ref="AL10:AL10">IF(AL7="restoration","-",INDEX('inputs &amp; summary'!$d$28:$an$73,MATCH('Country-level output'!AL$4,'inputs &amp; summary'!$d$28:$d$73,0),MATCH("$/creditable ha (NPV)",'inputs &amp; summary'!$d$28:$an$28,0)))</f>
        <v>#NAME?</v>
      </c>
      <c r="AM10" s="49" t="e">
        <f aca="false" t="array" ref="AM10:AM10">IF(AM7="restoration","-",INDEX('inputs &amp; summary'!$d$28:$an$73,MATCH('Country-level output'!AM$4,'inputs &amp; summary'!$d$28:$d$73,0),MATCH("$/creditable ha (NPV)",'inputs &amp; summary'!$d$28:$an$28,0)))</f>
        <v>#NAME?</v>
      </c>
      <c r="AN10" s="49" t="e">
        <f aca="false" t="array" ref="AN10:AN10">IF(AN7="restoration","-",INDEX('inputs &amp; summary'!$d$28:$an$73,MATCH('Country-level output'!AN$4,'inputs &amp; summary'!$d$28:$d$73,0),MATCH("$/creditable ha (NPV)",'inputs &amp; summary'!$d$28:$an$28,0)))</f>
        <v>#NAME?</v>
      </c>
      <c r="AO10" s="49" t="e">
        <f aca="false" t="array" ref="AO10:AO10">IF(AO7="restoration","-",INDEX('inputs &amp; summary'!$d$28:$an$73,MATCH('Country-level output'!AO$4,'inputs &amp; summary'!$d$28:$d$73,0),MATCH("$/creditable ha (NPV)",'inputs &amp; summary'!$d$28:$an$28,0)))</f>
        <v>#NAME?</v>
      </c>
      <c r="AP10" s="49" t="e">
        <f aca="false" t="array" ref="AP10:AP10">IF(AP7="restoration","-",INDEX('inputs &amp; summary'!$d$28:$an$73,MATCH('Country-level output'!AP$4,'inputs &amp; summary'!$d$28:$d$73,0),MATCH("$/creditable ha (NPV)",'inputs &amp; summary'!$d$28:$an$28,0)))</f>
        <v>#NAME?</v>
      </c>
      <c r="AQ10" s="49" t="e">
        <f aca="false" t="array" ref="AQ10:AQ10">IF(AQ7="restoration","-",INDEX('inputs &amp; summary'!$d$28:$an$73,MATCH('Country-level output'!AQ$4,'inputs &amp; summary'!$d$28:$d$73,0),MATCH("$/creditable ha (NPV)",'inputs &amp; summary'!$d$28:$an$28,0)))</f>
        <v>#NAME?</v>
      </c>
      <c r="AR10" s="49" t="e">
        <f aca="false" t="array" ref="AR10:AR10">IF(AR7="restoration","-",INDEX('inputs &amp; summary'!$d$28:$an$73,MATCH('Country-level output'!AR$4,'inputs &amp; summary'!$d$28:$d$73,0),MATCH("$/creditable ha (NPV)",'inputs &amp; summary'!$d$28:$an$28,0)))</f>
        <v>#NAME?</v>
      </c>
      <c r="AS10" s="49" t="e">
        <f aca="false" t="array" ref="AS10:AS10">IF(AS7="restoration","-",INDEX('inputs &amp; summary'!$d$28:$an$73,MATCH('Country-level output'!AS$4,'inputs &amp; summary'!$d$28:$d$73,0),MATCH("$/creditable ha (NPV)",'inputs &amp; summary'!$d$28:$an$28,0)))</f>
        <v>#NAME?</v>
      </c>
      <c r="AT10" s="49" t="e">
        <f aca="false" t="array" ref="AT10:AT10">IF(AT7="restoration","-",INDEX('inputs &amp; summary'!$d$28:$an$73,MATCH('Country-level output'!AT$4,'inputs &amp; summary'!$d$28:$d$73,0),MATCH("$/creditable ha (NPV)",'inputs &amp; summary'!$d$28:$an$28,0)))</f>
        <v>#NAME?</v>
      </c>
      <c r="AU10" s="49" t="e">
        <f aca="false" t="array" ref="AU10:AU10">IF(AU7="restoration","-",INDEX('inputs &amp; summary'!$d$28:$an$73,MATCH('Country-level output'!AU$4,'inputs &amp; summary'!$d$28:$d$73,0),MATCH("$/creditable ha (NPV)",'inputs &amp; summary'!$d$28:$an$28,0)))</f>
        <v>#NAME?</v>
      </c>
      <c r="AV10" s="49" t="e">
        <f aca="false" t="array" ref="AV10:AV10">IF(AV7="restoration","-",INDEX('inputs &amp; summary'!$d$28:$an$73,MATCH('Country-level output'!AV$4,'inputs &amp; summary'!$d$28:$d$73,0),MATCH("$/creditable ha (NPV)",'inputs &amp; summary'!$d$28:$an$28,0)))</f>
        <v>#NAME?</v>
      </c>
      <c r="AW10" s="49" t="e">
        <f aca="false" t="array" ref="AW10:AW10">IF(AW7="restoration","-",INDEX('inputs &amp; summary'!$d$28:$an$73,MATCH('Country-level output'!AW$4,'inputs &amp; summary'!$d$28:$d$73,0),MATCH("$/creditable ha (NPV)",'inputs &amp; summary'!$d$28:$an$28,0)))</f>
        <v>#NAME?</v>
      </c>
      <c r="AX10" s="49" t="e">
        <f aca="false" t="array" ref="AX10:AX10">IF(AX7="restoration","-",INDEX('inputs &amp; summary'!$d$28:$an$73,MATCH('Country-level output'!AX$4,'inputs &amp; summary'!$d$28:$d$73,0),MATCH("$/creditable ha (NPV)",'inputs &amp; summary'!$d$28:$an$28,0)))</f>
        <v>#NAME?</v>
      </c>
      <c r="AY10" s="49" t="e">
        <f aca="false" t="array" ref="AY10:AY10">IF(AY7="restoration","-",INDEX('inputs &amp; summary'!$d$28:$an$73,MATCH('Country-level output'!AY$4,'inputs &amp; summary'!$d$28:$d$73,0),MATCH("$/creditable ha (NPV)",'inputs &amp; summary'!$d$28:$an$28,0)))</f>
        <v>#NAME?</v>
      </c>
      <c r="AZ10" s="49" t="e">
        <f aca="false" t="array" ref="AZ10:AZ10">IF(AZ7="restoration","-",INDEX('inputs &amp; summary'!$d$28:$an$73,MATCH('Country-level output'!AZ$4,'inputs &amp; summary'!$d$28:$d$73,0),MATCH("$/creditable ha (NPV)",'inputs &amp; summary'!$d$28:$an$28,0)))</f>
        <v>#NAME?</v>
      </c>
      <c r="BA10" s="49" t="e">
        <f aca="false" t="array" ref="BA10:BA10">IF(BA7="restoration","-",INDEX('inputs &amp; summary'!$d$28:$an$73,MATCH('Country-level output'!BA$4,'inputs &amp; summary'!$d$28:$d$73,0),MATCH("$/creditable ha (NPV)",'inputs &amp; summary'!$d$28:$an$28,0)))</f>
        <v>#NAME?</v>
      </c>
      <c r="BB10" s="49" t="e">
        <f aca="false" t="array" ref="BB10:BB10">IF(BB7="restoration","-",INDEX('inputs &amp; summary'!$d$28:$an$73,MATCH('Country-level output'!BB$4,'inputs &amp; summary'!$d$28:$d$73,0),MATCH("$/creditable ha (NPV)",'inputs &amp; summary'!$d$28:$an$28,0)))</f>
        <v>#NAME?</v>
      </c>
      <c r="BC10" s="49" t="e">
        <f aca="false" t="array" ref="BC10:BC10">IF(BC7="restoration","-",INDEX('inputs &amp; summary'!$d$28:$an$73,MATCH('Country-level output'!BC$4,'inputs &amp; summary'!$d$28:$d$73,0),MATCH("$/creditable ha (NPV)",'inputs &amp; summary'!$d$28:$an$28,0)))</f>
        <v>#NAME?</v>
      </c>
    </row>
    <row r="11" customFormat="false" ht="12.75" hidden="false" customHeight="true" outlineLevel="0" collapsed="false">
      <c r="A11" s="51" t="s">
        <v>114</v>
      </c>
      <c r="B11" s="52" t="e">
        <f aca="false" t="array" ref="B11:B11">INDEX('inputs &amp; summary'!$d$28:$an$73,MATCH('Country-level output'!B$4,'inputs &amp; summary'!$d$28:$d$73,0),MATCH('Country-level output'!$A11,'inputs &amp; summary'!$d$28:$an$28,0))</f>
        <v>#NAME?</v>
      </c>
      <c r="C11" s="52" t="e">
        <f aca="false" t="array" ref="C11:C11">INDEX('inputs &amp; summary'!$d$28:$an$73,MATCH('Country-level output'!C$4,'inputs &amp; summary'!$d$28:$d$73,0),MATCH('Country-level output'!$A11,'inputs &amp; summary'!$d$28:$an$28,0))</f>
        <v>#NAME?</v>
      </c>
      <c r="D11" s="52" t="e">
        <f aca="false" t="array" ref="D11:D11">INDEX('inputs &amp; summary'!$d$28:$an$73,MATCH('Country-level output'!D$4,'inputs &amp; summary'!$d$28:$d$73,0),MATCH('Country-level output'!$A11,'inputs &amp; summary'!$d$28:$an$28,0))</f>
        <v>#NAME?</v>
      </c>
      <c r="E11" s="52" t="e">
        <f aca="false" t="array" ref="E11:E11">INDEX('inputs &amp; summary'!$d$28:$an$73,MATCH('Country-level output'!E$4,'inputs &amp; summary'!$d$28:$d$73,0),MATCH('Country-level output'!$A11,'inputs &amp; summary'!$d$28:$an$28,0))</f>
        <v>#NAME?</v>
      </c>
      <c r="F11" s="52" t="e">
        <f aca="false" t="array" ref="F11:F11">INDEX('inputs &amp; summary'!$d$28:$an$73,MATCH('Country-level output'!F$4,'inputs &amp; summary'!$d$28:$d$73,0),MATCH('Country-level output'!$A11,'inputs &amp; summary'!$d$28:$an$28,0))</f>
        <v>#NAME?</v>
      </c>
      <c r="G11" s="52" t="e">
        <f aca="false" t="array" ref="G11:G11">INDEX('inputs &amp; summary'!$d$28:$an$73,MATCH('Country-level output'!G$4,'inputs &amp; summary'!$d$28:$d$73,0),MATCH('Country-level output'!$A11,'inputs &amp; summary'!$d$28:$an$28,0))</f>
        <v>#NAME?</v>
      </c>
      <c r="H11" s="52" t="e">
        <f aca="false" t="array" ref="H11:H11">INDEX('inputs &amp; summary'!$d$28:$an$73,MATCH('Country-level output'!H$4,'inputs &amp; summary'!$d$28:$d$73,0),MATCH('Country-level output'!$A11,'inputs &amp; summary'!$d$28:$an$28,0))</f>
        <v>#NAME?</v>
      </c>
      <c r="I11" s="52" t="e">
        <f aca="false" t="array" ref="I11:I11">INDEX('inputs &amp; summary'!$d$28:$an$73,MATCH('Country-level output'!I$4,'inputs &amp; summary'!$d$28:$d$73,0),MATCH('Country-level output'!$A11,'inputs &amp; summary'!$d$28:$an$28,0))</f>
        <v>#NAME?</v>
      </c>
      <c r="J11" s="52" t="e">
        <f aca="false" t="array" ref="J11:J11">INDEX('inputs &amp; summary'!$d$28:$an$73,MATCH('Country-level output'!J$4,'inputs &amp; summary'!$d$28:$d$73,0),MATCH('Country-level output'!$A11,'inputs &amp; summary'!$d$28:$an$28,0))</f>
        <v>#NAME?</v>
      </c>
      <c r="K11" s="52" t="e">
        <f aca="false" t="array" ref="K11:K11">INDEX('inputs &amp; summary'!$d$28:$an$73,MATCH('Country-level output'!K$4,'inputs &amp; summary'!$d$28:$d$73,0),MATCH('Country-level output'!$A11,'inputs &amp; summary'!$d$28:$an$28,0))</f>
        <v>#NAME?</v>
      </c>
      <c r="L11" s="52" t="e">
        <f aca="false" t="array" ref="L11:L11">INDEX('inputs &amp; summary'!$d$28:$an$73,MATCH('Country-level output'!L$4,'inputs &amp; summary'!$d$28:$d$73,0),MATCH('Country-level output'!$A11,'inputs &amp; summary'!$d$28:$an$28,0))</f>
        <v>#NAME?</v>
      </c>
      <c r="M11" s="52" t="e">
        <f aca="false" t="array" ref="M11:M11">INDEX('inputs &amp; summary'!$d$28:$an$73,MATCH('Country-level output'!M$4,'inputs &amp; summary'!$d$28:$d$73,0),MATCH('Country-level output'!$A11,'inputs &amp; summary'!$d$28:$an$28,0))</f>
        <v>#NAME?</v>
      </c>
      <c r="N11" s="52" t="e">
        <f aca="false" t="array" ref="N11:N11">INDEX('inputs &amp; summary'!$d$28:$an$73,MATCH('Country-level output'!N$4,'inputs &amp; summary'!$d$28:$d$73,0),MATCH('Country-level output'!$A11,'inputs &amp; summary'!$d$28:$an$28,0))</f>
        <v>#NAME?</v>
      </c>
      <c r="O11" s="52" t="e">
        <f aca="false" t="array" ref="O11:O11">INDEX('inputs &amp; summary'!$d$28:$an$73,MATCH('Country-level output'!O$4,'inputs &amp; summary'!$d$28:$d$73,0),MATCH('Country-level output'!$A11,'inputs &amp; summary'!$d$28:$an$28,0))</f>
        <v>#NAME?</v>
      </c>
      <c r="P11" s="52" t="e">
        <f aca="false" t="array" ref="P11:P11">INDEX('inputs &amp; summary'!$d$28:$an$73,MATCH('Country-level output'!P$4,'inputs &amp; summary'!$d$28:$d$73,0),MATCH('Country-level output'!$A11,'inputs &amp; summary'!$d$28:$an$28,0))</f>
        <v>#NAME?</v>
      </c>
      <c r="Q11" s="52" t="e">
        <f aca="false" t="array" ref="Q11:Q11">INDEX('inputs &amp; summary'!$d$28:$an$73,MATCH('Country-level output'!Q$4,'inputs &amp; summary'!$d$28:$d$73,0),MATCH('Country-level output'!$A11,'inputs &amp; summary'!$d$28:$an$28,0))</f>
        <v>#NAME?</v>
      </c>
      <c r="R11" s="52" t="e">
        <f aca="false" t="array" ref="R11:R11">INDEX('inputs &amp; summary'!$d$28:$an$73,MATCH('Country-level output'!R$4,'inputs &amp; summary'!$d$28:$d$73,0),MATCH('Country-level output'!$A11,'inputs &amp; summary'!$d$28:$an$28,0))</f>
        <v>#NAME?</v>
      </c>
      <c r="S11" s="52" t="e">
        <f aca="false" t="array" ref="S11:S11">INDEX('inputs &amp; summary'!$d$28:$an$73,MATCH('Country-level output'!S$4,'inputs &amp; summary'!$d$28:$d$73,0),MATCH('Country-level output'!$A11,'inputs &amp; summary'!$d$28:$an$28,0))</f>
        <v>#NAME?</v>
      </c>
      <c r="T11" s="52" t="e">
        <f aca="false" t="array" ref="T11:T11">INDEX('inputs &amp; summary'!$d$28:$an$73,MATCH('Country-level output'!T$4,'inputs &amp; summary'!$d$28:$d$73,0),MATCH('Country-level output'!$A11,'inputs &amp; summary'!$d$28:$an$28,0))</f>
        <v>#NAME?</v>
      </c>
      <c r="U11" s="52" t="e">
        <f aca="false" t="array" ref="U11:U11">INDEX('inputs &amp; summary'!$d$28:$an$73,MATCH('Country-level output'!U$4,'inputs &amp; summary'!$d$28:$d$73,0),MATCH('Country-level output'!$A11,'inputs &amp; summary'!$d$28:$an$28,0))</f>
        <v>#NAME?</v>
      </c>
      <c r="V11" s="52" t="e">
        <f aca="false" t="array" ref="V11:V11">INDEX('inputs &amp; summary'!$d$28:$an$73,MATCH('Country-level output'!V$4,'inputs &amp; summary'!$d$28:$d$73,0),MATCH('Country-level output'!$A11,'inputs &amp; summary'!$d$28:$an$28,0))</f>
        <v>#NAME?</v>
      </c>
      <c r="W11" s="52" t="e">
        <f aca="false" t="array" ref="W11:W11">INDEX('inputs &amp; summary'!$d$28:$an$73,MATCH('Country-level output'!W$4,'inputs &amp; summary'!$d$28:$d$73,0),MATCH('Country-level output'!$A11,'inputs &amp; summary'!$d$28:$an$28,0))</f>
        <v>#NAME?</v>
      </c>
      <c r="X11" s="52" t="e">
        <f aca="false" t="array" ref="X11:X11">INDEX('inputs &amp; summary'!$d$28:$an$73,MATCH('Country-level output'!X$4,'inputs &amp; summary'!$d$28:$d$73,0),MATCH('Country-level output'!$A11,'inputs &amp; summary'!$d$28:$an$28,0))</f>
        <v>#NAME?</v>
      </c>
      <c r="Y11" s="52" t="e">
        <f aca="false" t="array" ref="Y11:Y11">INDEX('inputs &amp; summary'!$d$28:$an$73,MATCH('Country-level output'!Y$4,'inputs &amp; summary'!$d$28:$d$73,0),MATCH('Country-level output'!$A11,'inputs &amp; summary'!$d$28:$an$28,0))</f>
        <v>#NAME?</v>
      </c>
      <c r="Z11" s="52" t="e">
        <f aca="false" t="array" ref="Z11:Z11">INDEX('inputs &amp; summary'!$d$28:$an$73,MATCH('Country-level output'!Z$4,'inputs &amp; summary'!$d$28:$d$73,0),MATCH('Country-level output'!$A11,'inputs &amp; summary'!$d$28:$an$28,0))</f>
        <v>#NAME?</v>
      </c>
      <c r="AA11" s="52" t="e">
        <f aca="false" t="array" ref="AA11:AA11">INDEX('inputs &amp; summary'!$d$28:$an$73,MATCH('Country-level output'!AA$4,'inputs &amp; summary'!$d$28:$d$73,0),MATCH('Country-level output'!$A11,'inputs &amp; summary'!$d$28:$an$28,0))</f>
        <v>#NAME?</v>
      </c>
      <c r="AB11" s="52" t="e">
        <f aca="false" t="array" ref="AB11:AB11">INDEX('inputs &amp; summary'!$d$28:$an$73,MATCH('Country-level output'!AB$4,'inputs &amp; summary'!$d$28:$d$73,0),MATCH('Country-level output'!$A11,'inputs &amp; summary'!$d$28:$an$28,0))</f>
        <v>#NAME?</v>
      </c>
      <c r="AC11" s="52" t="e">
        <f aca="false" t="array" ref="AC11:AC11">INDEX('inputs &amp; summary'!$d$28:$an$73,MATCH('Country-level output'!AC$4,'inputs &amp; summary'!$d$28:$d$73,0),MATCH('Country-level output'!$A11,'inputs &amp; summary'!$d$28:$an$28,0))</f>
        <v>#NAME?</v>
      </c>
      <c r="AD11" s="52" t="e">
        <f aca="false" t="array" ref="AD11:AD11">INDEX('inputs &amp; summary'!$d$28:$an$73,MATCH('Country-level output'!AD$4,'inputs &amp; summary'!$d$28:$d$73,0),MATCH('Country-level output'!$A11,'inputs &amp; summary'!$d$28:$an$28,0))</f>
        <v>#NAME?</v>
      </c>
      <c r="AE11" s="52" t="e">
        <f aca="false" t="array" ref="AE11:AE11">INDEX('inputs &amp; summary'!$d$28:$an$73,MATCH('Country-level output'!AE$4,'inputs &amp; summary'!$d$28:$d$73,0),MATCH('Country-level output'!$A11,'inputs &amp; summary'!$d$28:$an$28,0))</f>
        <v>#NAME?</v>
      </c>
      <c r="AF11" s="52" t="e">
        <f aca="false" t="array" ref="AF11:AF11">INDEX('inputs &amp; summary'!$d$28:$an$73,MATCH('Country-level output'!AF$4,'inputs &amp; summary'!$d$28:$d$73,0),MATCH('Country-level output'!$A11,'inputs &amp; summary'!$d$28:$an$28,0))</f>
        <v>#NAME?</v>
      </c>
      <c r="AG11" s="52" t="e">
        <f aca="false" t="array" ref="AG11:AG11">INDEX('inputs &amp; summary'!$d$28:$an$73,MATCH('Country-level output'!AG$4,'inputs &amp; summary'!$d$28:$d$73,0),MATCH('Country-level output'!$A11,'inputs &amp; summary'!$d$28:$an$28,0))</f>
        <v>#NAME?</v>
      </c>
      <c r="AH11" s="52" t="e">
        <f aca="false" t="array" ref="AH11:AH11">INDEX('inputs &amp; summary'!$d$28:$an$73,MATCH('Country-level output'!AH$4,'inputs &amp; summary'!$d$28:$d$73,0),MATCH('Country-level output'!$A11,'inputs &amp; summary'!$d$28:$an$28,0))</f>
        <v>#NAME?</v>
      </c>
      <c r="AI11" s="52" t="e">
        <f aca="false" t="array" ref="AI11:AI11">INDEX('inputs &amp; summary'!$d$28:$an$73,MATCH('Country-level output'!AI$4,'inputs &amp; summary'!$d$28:$d$73,0),MATCH('Country-level output'!$A11,'inputs &amp; summary'!$d$28:$an$28,0))</f>
        <v>#NAME?</v>
      </c>
      <c r="AJ11" s="52" t="e">
        <f aca="false" t="array" ref="AJ11:AJ11">INDEX('inputs &amp; summary'!$d$28:$an$73,MATCH('Country-level output'!AJ$4,'inputs &amp; summary'!$d$28:$d$73,0),MATCH('Country-level output'!$A11,'inputs &amp; summary'!$d$28:$an$28,0))</f>
        <v>#NAME?</v>
      </c>
      <c r="AK11" s="52" t="e">
        <f aca="false" t="array" ref="AK11:AK11">INDEX('inputs &amp; summary'!$d$28:$an$73,MATCH('Country-level output'!AK$4,'inputs &amp; summary'!$d$28:$d$73,0),MATCH('Country-level output'!$A11,'inputs &amp; summary'!$d$28:$an$28,0))</f>
        <v>#NAME?</v>
      </c>
      <c r="AL11" s="52" t="e">
        <f aca="false" t="array" ref="AL11:AL11">INDEX('inputs &amp; summary'!$d$28:$an$73,MATCH('Country-level output'!AL$4,'inputs &amp; summary'!$d$28:$d$73,0),MATCH('Country-level output'!$A11,'inputs &amp; summary'!$d$28:$an$28,0))</f>
        <v>#NAME?</v>
      </c>
      <c r="AM11" s="52" t="e">
        <f aca="false" t="array" ref="AM11:AM11">INDEX('inputs &amp; summary'!$d$28:$an$73,MATCH('Country-level output'!AM$4,'inputs &amp; summary'!$d$28:$d$73,0),MATCH('Country-level output'!$A11,'inputs &amp; summary'!$d$28:$an$28,0))</f>
        <v>#NAME?</v>
      </c>
      <c r="AN11" s="52" t="e">
        <f aca="false" t="array" ref="AN11:AN11">INDEX('inputs &amp; summary'!$d$28:$an$73,MATCH('Country-level output'!AN$4,'inputs &amp; summary'!$d$28:$d$73,0),MATCH('Country-level output'!$A11,'inputs &amp; summary'!$d$28:$an$28,0))</f>
        <v>#NAME?</v>
      </c>
      <c r="AO11" s="52" t="e">
        <f aca="false" t="array" ref="AO11:AO11">INDEX('inputs &amp; summary'!$d$28:$an$73,MATCH('Country-level output'!AO$4,'inputs &amp; summary'!$d$28:$d$73,0),MATCH('Country-level output'!$A11,'inputs &amp; summary'!$d$28:$an$28,0))</f>
        <v>#NAME?</v>
      </c>
      <c r="AP11" s="52" t="e">
        <f aca="false" t="array" ref="AP11:AP11">INDEX('inputs &amp; summary'!$d$28:$an$73,MATCH('Country-level output'!AP$4,'inputs &amp; summary'!$d$28:$d$73,0),MATCH('Country-level output'!$A11,'inputs &amp; summary'!$d$28:$an$28,0))</f>
        <v>#NAME?</v>
      </c>
      <c r="AQ11" s="52" t="e">
        <f aca="false" t="array" ref="AQ11:AQ11">INDEX('inputs &amp; summary'!$d$28:$an$73,MATCH('Country-level output'!AQ$4,'inputs &amp; summary'!$d$28:$d$73,0),MATCH('Country-level output'!$A11,'inputs &amp; summary'!$d$28:$an$28,0))</f>
        <v>#NAME?</v>
      </c>
      <c r="AR11" s="52" t="e">
        <f aca="false" t="array" ref="AR11:AR11">INDEX('inputs &amp; summary'!$d$28:$an$73,MATCH('Country-level output'!AR$4,'inputs &amp; summary'!$d$28:$d$73,0),MATCH('Country-level output'!$A11,'inputs &amp; summary'!$d$28:$an$28,0))</f>
        <v>#NAME?</v>
      </c>
      <c r="AS11" s="52" t="e">
        <f aca="false" t="array" ref="AS11:AS11">INDEX('inputs &amp; summary'!$d$28:$an$73,MATCH('Country-level output'!AS$4,'inputs &amp; summary'!$d$28:$d$73,0),MATCH('Country-level output'!$A11,'inputs &amp; summary'!$d$28:$an$28,0))</f>
        <v>#NAME?</v>
      </c>
      <c r="AT11" s="52" t="e">
        <f aca="false" t="array" ref="AT11:AT11">INDEX('inputs &amp; summary'!$d$28:$an$73,MATCH('Country-level output'!AT$4,'inputs &amp; summary'!$d$28:$d$73,0),MATCH('Country-level output'!$A11,'inputs &amp; summary'!$d$28:$an$28,0))</f>
        <v>#NAME?</v>
      </c>
      <c r="AU11" s="52" t="e">
        <f aca="false" t="array" ref="AU11:AU11">INDEX('inputs &amp; summary'!$d$28:$an$73,MATCH('Country-level output'!AU$4,'inputs &amp; summary'!$d$28:$d$73,0),MATCH('Country-level output'!$A11,'inputs &amp; summary'!$d$28:$an$28,0))</f>
        <v>#NAME?</v>
      </c>
      <c r="AV11" s="52" t="e">
        <f aca="false" t="array" ref="AV11:AV11">INDEX('inputs &amp; summary'!$d$28:$an$73,MATCH('Country-level output'!AV$4,'inputs &amp; summary'!$d$28:$d$73,0),MATCH('Country-level output'!$A11,'inputs &amp; summary'!$d$28:$an$28,0))</f>
        <v>#NAME?</v>
      </c>
      <c r="AW11" s="52" t="e">
        <f aca="false" t="array" ref="AW11:AW11">INDEX('inputs &amp; summary'!$d$28:$an$73,MATCH('Country-level output'!AW$4,'inputs &amp; summary'!$d$28:$d$73,0),MATCH('Country-level output'!$A11,'inputs &amp; summary'!$d$28:$an$28,0))</f>
        <v>#NAME?</v>
      </c>
      <c r="AX11" s="52" t="e">
        <f aca="false" t="array" ref="AX11:AX11">INDEX('inputs &amp; summary'!$d$28:$an$73,MATCH('Country-level output'!AX$4,'inputs &amp; summary'!$d$28:$d$73,0),MATCH('Country-level output'!$A11,'inputs &amp; summary'!$d$28:$an$28,0))</f>
        <v>#NAME?</v>
      </c>
      <c r="AY11" s="52" t="e">
        <f aca="false" t="array" ref="AY11:AY11">INDEX('inputs &amp; summary'!$d$28:$an$73,MATCH('Country-level output'!AY$4,'inputs &amp; summary'!$d$28:$d$73,0),MATCH('Country-level output'!$A11,'inputs &amp; summary'!$d$28:$an$28,0))</f>
        <v>#NAME?</v>
      </c>
      <c r="AZ11" s="52" t="e">
        <f aca="false" t="array" ref="AZ11:AZ11">INDEX('inputs &amp; summary'!$d$28:$an$73,MATCH('Country-level output'!AZ$4,'inputs &amp; summary'!$d$28:$d$73,0),MATCH('Country-level output'!$A11,'inputs &amp; summary'!$d$28:$an$28,0))</f>
        <v>#NAME?</v>
      </c>
      <c r="BA11" s="52" t="e">
        <f aca="false" t="array" ref="BA11:BA11">INDEX('inputs &amp; summary'!$d$28:$an$73,MATCH('Country-level output'!BA$4,'inputs &amp; summary'!$d$28:$d$73,0),MATCH('Country-level output'!$A11,'inputs &amp; summary'!$d$28:$an$28,0))</f>
        <v>#NAME?</v>
      </c>
      <c r="BB11" s="52" t="e">
        <f aca="false" t="array" ref="BB11:BB11">INDEX('inputs &amp; summary'!$d$28:$an$73,MATCH('Country-level output'!BB$4,'inputs &amp; summary'!$d$28:$d$73,0),MATCH('Country-level output'!$A11,'inputs &amp; summary'!$d$28:$an$28,0))</f>
        <v>#NAME?</v>
      </c>
      <c r="BC11" s="53" t="e">
        <f aca="false" t="array" ref="BC11:BC11">INDEX('inputs &amp; summary'!$d$28:$an$73,MATCH('Country-level output'!BC$4,'inputs &amp; summary'!$d$28:$d$73,0),MATCH('Country-level output'!$A11,'inputs &amp; summary'!$d$28:$an$28,0))</f>
        <v>#NAME?</v>
      </c>
    </row>
    <row r="12" customFormat="false" ht="12.75" hidden="false" customHeight="true" outlineLevel="0" collapsed="false">
      <c r="A12" s="48" t="s">
        <v>20</v>
      </c>
      <c r="B12" s="49" t="e">
        <f aca="false" t="array" ref="B12:B12">INDEX('inputs &amp; summary'!$d$28:$an$73,MATCH('Country-level output'!B$4,'inputs &amp; summary'!$d$28:$d$73,0),MATCH('Country-level output'!$A12,'inputs &amp; summary'!$d$28:$an$28,0))</f>
        <v>#NAME?</v>
      </c>
      <c r="C12" s="49" t="e">
        <f aca="false" t="array" ref="C12:C12">INDEX('inputs &amp; summary'!$d$28:$an$73,MATCH('Country-level output'!C$4,'inputs &amp; summary'!$d$28:$d$73,0),MATCH('Country-level output'!$A12,'inputs &amp; summary'!$d$28:$an$28,0))</f>
        <v>#NAME?</v>
      </c>
      <c r="D12" s="49" t="e">
        <f aca="false" t="array" ref="D12:D12">INDEX('inputs &amp; summary'!$d$28:$an$73,MATCH('Country-level output'!D$4,'inputs &amp; summary'!$d$28:$d$73,0),MATCH('Country-level output'!$A12,'inputs &amp; summary'!$d$28:$an$28,0))</f>
        <v>#NAME?</v>
      </c>
      <c r="E12" s="49" t="e">
        <f aca="false" t="array" ref="E12:E12">INDEX('inputs &amp; summary'!$d$28:$an$73,MATCH('Country-level output'!E$4,'inputs &amp; summary'!$d$28:$d$73,0),MATCH('Country-level output'!$A12,'inputs &amp; summary'!$d$28:$an$28,0))</f>
        <v>#NAME?</v>
      </c>
      <c r="F12" s="49" t="e">
        <f aca="false" t="array" ref="F12:F12">INDEX('inputs &amp; summary'!$d$28:$an$73,MATCH('Country-level output'!F$4,'inputs &amp; summary'!$d$28:$d$73,0),MATCH('Country-level output'!$A12,'inputs &amp; summary'!$d$28:$an$28,0))</f>
        <v>#NAME?</v>
      </c>
      <c r="G12" s="49" t="e">
        <f aca="false" t="array" ref="G12:G12">INDEX('inputs &amp; summary'!$d$28:$an$73,MATCH('Country-level output'!G$4,'inputs &amp; summary'!$d$28:$d$73,0),MATCH('Country-level output'!$A12,'inputs &amp; summary'!$d$28:$an$28,0))</f>
        <v>#NAME?</v>
      </c>
      <c r="H12" s="49" t="e">
        <f aca="false" t="array" ref="H12:H12">INDEX('inputs &amp; summary'!$d$28:$an$73,MATCH('Country-level output'!H$4,'inputs &amp; summary'!$d$28:$d$73,0),MATCH('Country-level output'!$A12,'inputs &amp; summary'!$d$28:$an$28,0))</f>
        <v>#NAME?</v>
      </c>
      <c r="I12" s="49" t="e">
        <f aca="false" t="array" ref="I12:I12">INDEX('inputs &amp; summary'!$d$28:$an$73,MATCH('Country-level output'!I$4,'inputs &amp; summary'!$d$28:$d$73,0),MATCH('Country-level output'!$A12,'inputs &amp; summary'!$d$28:$an$28,0))</f>
        <v>#NAME?</v>
      </c>
      <c r="J12" s="49" t="e">
        <f aca="false" t="array" ref="J12:J12">INDEX('inputs &amp; summary'!$d$28:$an$73,MATCH('Country-level output'!J$4,'inputs &amp; summary'!$d$28:$d$73,0),MATCH('Country-level output'!$A12,'inputs &amp; summary'!$d$28:$an$28,0))</f>
        <v>#NAME?</v>
      </c>
      <c r="K12" s="49" t="e">
        <f aca="false" t="array" ref="K12:K12">INDEX('inputs &amp; summary'!$d$28:$an$73,MATCH('Country-level output'!K$4,'inputs &amp; summary'!$d$28:$d$73,0),MATCH('Country-level output'!$A12,'inputs &amp; summary'!$d$28:$an$28,0))</f>
        <v>#NAME?</v>
      </c>
      <c r="L12" s="49" t="e">
        <f aca="false" t="array" ref="L12:L12">INDEX('inputs &amp; summary'!$d$28:$an$73,MATCH('Country-level output'!L$4,'inputs &amp; summary'!$d$28:$d$73,0),MATCH('Country-level output'!$A12,'inputs &amp; summary'!$d$28:$an$28,0))</f>
        <v>#NAME?</v>
      </c>
      <c r="M12" s="49" t="e">
        <f aca="false" t="array" ref="M12:M12">INDEX('inputs &amp; summary'!$d$28:$an$73,MATCH('Country-level output'!M$4,'inputs &amp; summary'!$d$28:$d$73,0),MATCH('Country-level output'!$A12,'inputs &amp; summary'!$d$28:$an$28,0))</f>
        <v>#NAME?</v>
      </c>
      <c r="N12" s="49" t="e">
        <f aca="false" t="array" ref="N12:N12">INDEX('inputs &amp; summary'!$d$28:$an$73,MATCH('Country-level output'!N$4,'inputs &amp; summary'!$d$28:$d$73,0),MATCH('Country-level output'!$A12,'inputs &amp; summary'!$d$28:$an$28,0))</f>
        <v>#NAME?</v>
      </c>
      <c r="O12" s="49" t="e">
        <f aca="false" t="array" ref="O12:O12">INDEX('inputs &amp; summary'!$d$28:$an$73,MATCH('Country-level output'!O$4,'inputs &amp; summary'!$d$28:$d$73,0),MATCH('Country-level output'!$A12,'inputs &amp; summary'!$d$28:$an$28,0))</f>
        <v>#NAME?</v>
      </c>
      <c r="P12" s="49" t="e">
        <f aca="false" t="array" ref="P12:P12">INDEX('inputs &amp; summary'!$d$28:$an$73,MATCH('Country-level output'!P$4,'inputs &amp; summary'!$d$28:$d$73,0),MATCH('Country-level output'!$A12,'inputs &amp; summary'!$d$28:$an$28,0))</f>
        <v>#NAME?</v>
      </c>
      <c r="Q12" s="49" t="e">
        <f aca="false" t="array" ref="Q12:Q12">INDEX('inputs &amp; summary'!$d$28:$an$73,MATCH('Country-level output'!Q$4,'inputs &amp; summary'!$d$28:$d$73,0),MATCH('Country-level output'!$A12,'inputs &amp; summary'!$d$28:$an$28,0))</f>
        <v>#NAME?</v>
      </c>
      <c r="R12" s="49" t="e">
        <f aca="false" t="array" ref="R12:R12">INDEX('inputs &amp; summary'!$d$28:$an$73,MATCH('Country-level output'!R$4,'inputs &amp; summary'!$d$28:$d$73,0),MATCH('Country-level output'!$A12,'inputs &amp; summary'!$d$28:$an$28,0))</f>
        <v>#NAME?</v>
      </c>
      <c r="S12" s="49" t="e">
        <f aca="false" t="array" ref="S12:S12">INDEX('inputs &amp; summary'!$d$28:$an$73,MATCH('Country-level output'!S$4,'inputs &amp; summary'!$d$28:$d$73,0),MATCH('Country-level output'!$A12,'inputs &amp; summary'!$d$28:$an$28,0))</f>
        <v>#NAME?</v>
      </c>
      <c r="T12" s="49" t="e">
        <f aca="false" t="array" ref="T12:T12">INDEX('inputs &amp; summary'!$d$28:$an$73,MATCH('Country-level output'!T$4,'inputs &amp; summary'!$d$28:$d$73,0),MATCH('Country-level output'!$A12,'inputs &amp; summary'!$d$28:$an$28,0))</f>
        <v>#NAME?</v>
      </c>
      <c r="U12" s="49" t="e">
        <f aca="false" t="array" ref="U12:U12">INDEX('inputs &amp; summary'!$d$28:$an$73,MATCH('Country-level output'!U$4,'inputs &amp; summary'!$d$28:$d$73,0),MATCH('Country-level output'!$A12,'inputs &amp; summary'!$d$28:$an$28,0))</f>
        <v>#NAME?</v>
      </c>
      <c r="V12" s="49" t="e">
        <f aca="false" t="array" ref="V12:V12">INDEX('inputs &amp; summary'!$d$28:$an$73,MATCH('Country-level output'!V$4,'inputs &amp; summary'!$d$28:$d$73,0),MATCH('Country-level output'!$A12,'inputs &amp; summary'!$d$28:$an$28,0))</f>
        <v>#NAME?</v>
      </c>
      <c r="W12" s="49" t="e">
        <f aca="false" t="array" ref="W12:W12">INDEX('inputs &amp; summary'!$d$28:$an$73,MATCH('Country-level output'!W$4,'inputs &amp; summary'!$d$28:$d$73,0),MATCH('Country-level output'!$A12,'inputs &amp; summary'!$d$28:$an$28,0))</f>
        <v>#NAME?</v>
      </c>
      <c r="X12" s="49" t="e">
        <f aca="false" t="array" ref="X12:X12">INDEX('inputs &amp; summary'!$d$28:$an$73,MATCH('Country-level output'!X$4,'inputs &amp; summary'!$d$28:$d$73,0),MATCH('Country-level output'!$A12,'inputs &amp; summary'!$d$28:$an$28,0))</f>
        <v>#NAME?</v>
      </c>
      <c r="Y12" s="49" t="e">
        <f aca="false" t="array" ref="Y12:Y12">INDEX('inputs &amp; summary'!$d$28:$an$73,MATCH('Country-level output'!Y$4,'inputs &amp; summary'!$d$28:$d$73,0),MATCH('Country-level output'!$A12,'inputs &amp; summary'!$d$28:$an$28,0))</f>
        <v>#NAME?</v>
      </c>
      <c r="Z12" s="49" t="e">
        <f aca="false" t="array" ref="Z12:Z12">INDEX('inputs &amp; summary'!$d$28:$an$73,MATCH('Country-level output'!Z$4,'inputs &amp; summary'!$d$28:$d$73,0),MATCH('Country-level output'!$A12,'inputs &amp; summary'!$d$28:$an$28,0))</f>
        <v>#NAME?</v>
      </c>
      <c r="AA12" s="49" t="e">
        <f aca="false" t="array" ref="AA12:AA12">INDEX('inputs &amp; summary'!$d$28:$an$73,MATCH('Country-level output'!AA$4,'inputs &amp; summary'!$d$28:$d$73,0),MATCH('Country-level output'!$A12,'inputs &amp; summary'!$d$28:$an$28,0))</f>
        <v>#NAME?</v>
      </c>
      <c r="AB12" s="49" t="e">
        <f aca="false" t="array" ref="AB12:AB12">INDEX('inputs &amp; summary'!$d$28:$an$73,MATCH('Country-level output'!AB$4,'inputs &amp; summary'!$d$28:$d$73,0),MATCH('Country-level output'!$A12,'inputs &amp; summary'!$d$28:$an$28,0))</f>
        <v>#NAME?</v>
      </c>
      <c r="AC12" s="49" t="e">
        <f aca="false" t="array" ref="AC12:AC12">INDEX('inputs &amp; summary'!$d$28:$an$73,MATCH('Country-level output'!AC$4,'inputs &amp; summary'!$d$28:$d$73,0),MATCH('Country-level output'!$A12,'inputs &amp; summary'!$d$28:$an$28,0))</f>
        <v>#NAME?</v>
      </c>
      <c r="AD12" s="49" t="e">
        <f aca="false" t="array" ref="AD12:AD12">INDEX('inputs &amp; summary'!$d$28:$an$73,MATCH('Country-level output'!AD$4,'inputs &amp; summary'!$d$28:$d$73,0),MATCH('Country-level output'!$A12,'inputs &amp; summary'!$d$28:$an$28,0))</f>
        <v>#NAME?</v>
      </c>
      <c r="AE12" s="49" t="e">
        <f aca="false" t="array" ref="AE12:AE12">INDEX('inputs &amp; summary'!$d$28:$an$73,MATCH('Country-level output'!AE$4,'inputs &amp; summary'!$d$28:$d$73,0),MATCH('Country-level output'!$A12,'inputs &amp; summary'!$d$28:$an$28,0))</f>
        <v>#NAME?</v>
      </c>
      <c r="AF12" s="49" t="e">
        <f aca="false" t="array" ref="AF12:AF12">INDEX('inputs &amp; summary'!$d$28:$an$73,MATCH('Country-level output'!AF$4,'inputs &amp; summary'!$d$28:$d$73,0),MATCH('Country-level output'!$A12,'inputs &amp; summary'!$d$28:$an$28,0))</f>
        <v>#NAME?</v>
      </c>
      <c r="AG12" s="49" t="e">
        <f aca="false" t="array" ref="AG12:AG12">INDEX('inputs &amp; summary'!$d$28:$an$73,MATCH('Country-level output'!AG$4,'inputs &amp; summary'!$d$28:$d$73,0),MATCH('Country-level output'!$A12,'inputs &amp; summary'!$d$28:$an$28,0))</f>
        <v>#NAME?</v>
      </c>
      <c r="AH12" s="49" t="e">
        <f aca="false" t="array" ref="AH12:AH12">INDEX('inputs &amp; summary'!$d$28:$an$73,MATCH('Country-level output'!AH$4,'inputs &amp; summary'!$d$28:$d$73,0),MATCH('Country-level output'!$A12,'inputs &amp; summary'!$d$28:$an$28,0))</f>
        <v>#NAME?</v>
      </c>
      <c r="AI12" s="49" t="e">
        <f aca="false" t="array" ref="AI12:AI12">INDEX('inputs &amp; summary'!$d$28:$an$73,MATCH('Country-level output'!AI$4,'inputs &amp; summary'!$d$28:$d$73,0),MATCH('Country-level output'!$A12,'inputs &amp; summary'!$d$28:$an$28,0))</f>
        <v>#NAME?</v>
      </c>
      <c r="AJ12" s="49" t="e">
        <f aca="false" t="array" ref="AJ12:AJ12">INDEX('inputs &amp; summary'!$d$28:$an$73,MATCH('Country-level output'!AJ$4,'inputs &amp; summary'!$d$28:$d$73,0),MATCH('Country-level output'!$A12,'inputs &amp; summary'!$d$28:$an$28,0))</f>
        <v>#NAME?</v>
      </c>
      <c r="AK12" s="49" t="e">
        <f aca="false" t="array" ref="AK12:AK12">INDEX('inputs &amp; summary'!$d$28:$an$73,MATCH('Country-level output'!AK$4,'inputs &amp; summary'!$d$28:$d$73,0),MATCH('Country-level output'!$A12,'inputs &amp; summary'!$d$28:$an$28,0))</f>
        <v>#NAME?</v>
      </c>
      <c r="AL12" s="49" t="e">
        <f aca="false" t="array" ref="AL12:AL12">INDEX('inputs &amp; summary'!$d$28:$an$73,MATCH('Country-level output'!AL$4,'inputs &amp; summary'!$d$28:$d$73,0),MATCH('Country-level output'!$A12,'inputs &amp; summary'!$d$28:$an$28,0))</f>
        <v>#NAME?</v>
      </c>
      <c r="AM12" s="49" t="e">
        <f aca="false" t="array" ref="AM12:AM12">INDEX('inputs &amp; summary'!$d$28:$an$73,MATCH('Country-level output'!AM$4,'inputs &amp; summary'!$d$28:$d$73,0),MATCH('Country-level output'!$A12,'inputs &amp; summary'!$d$28:$an$28,0))</f>
        <v>#NAME?</v>
      </c>
      <c r="AN12" s="49" t="e">
        <f aca="false" t="array" ref="AN12:AN12">INDEX('inputs &amp; summary'!$d$28:$an$73,MATCH('Country-level output'!AN$4,'inputs &amp; summary'!$d$28:$d$73,0),MATCH('Country-level output'!$A12,'inputs &amp; summary'!$d$28:$an$28,0))</f>
        <v>#NAME?</v>
      </c>
      <c r="AO12" s="49" t="e">
        <f aca="false" t="array" ref="AO12:AO12">INDEX('inputs &amp; summary'!$d$28:$an$73,MATCH('Country-level output'!AO$4,'inputs &amp; summary'!$d$28:$d$73,0),MATCH('Country-level output'!$A12,'inputs &amp; summary'!$d$28:$an$28,0))</f>
        <v>#NAME?</v>
      </c>
      <c r="AP12" s="49" t="e">
        <f aca="false" t="array" ref="AP12:AP12">INDEX('inputs &amp; summary'!$d$28:$an$73,MATCH('Country-level output'!AP$4,'inputs &amp; summary'!$d$28:$d$73,0),MATCH('Country-level output'!$A12,'inputs &amp; summary'!$d$28:$an$28,0))</f>
        <v>#NAME?</v>
      </c>
      <c r="AQ12" s="49" t="e">
        <f aca="false" t="array" ref="AQ12:AQ12">INDEX('inputs &amp; summary'!$d$28:$an$73,MATCH('Country-level output'!AQ$4,'inputs &amp; summary'!$d$28:$d$73,0),MATCH('Country-level output'!$A12,'inputs &amp; summary'!$d$28:$an$28,0))</f>
        <v>#NAME?</v>
      </c>
      <c r="AR12" s="49" t="e">
        <f aca="false" t="array" ref="AR12:AR12">INDEX('inputs &amp; summary'!$d$28:$an$73,MATCH('Country-level output'!AR$4,'inputs &amp; summary'!$d$28:$d$73,0),MATCH('Country-level output'!$A12,'inputs &amp; summary'!$d$28:$an$28,0))</f>
        <v>#NAME?</v>
      </c>
      <c r="AS12" s="49" t="e">
        <f aca="false" t="array" ref="AS12:AS12">INDEX('inputs &amp; summary'!$d$28:$an$73,MATCH('Country-level output'!AS$4,'inputs &amp; summary'!$d$28:$d$73,0),MATCH('Country-level output'!$A12,'inputs &amp; summary'!$d$28:$an$28,0))</f>
        <v>#NAME?</v>
      </c>
      <c r="AT12" s="49" t="e">
        <f aca="false" t="array" ref="AT12:AT12">INDEX('inputs &amp; summary'!$d$28:$an$73,MATCH('Country-level output'!AT$4,'inputs &amp; summary'!$d$28:$d$73,0),MATCH('Country-level output'!$A12,'inputs &amp; summary'!$d$28:$an$28,0))</f>
        <v>#NAME?</v>
      </c>
      <c r="AU12" s="49" t="e">
        <f aca="false" t="array" ref="AU12:AU12">INDEX('inputs &amp; summary'!$d$28:$an$73,MATCH('Country-level output'!AU$4,'inputs &amp; summary'!$d$28:$d$73,0),MATCH('Country-level output'!$A12,'inputs &amp; summary'!$d$28:$an$28,0))</f>
        <v>#NAME?</v>
      </c>
      <c r="AV12" s="49" t="e">
        <f aca="false" t="array" ref="AV12:AV12">INDEX('inputs &amp; summary'!$d$28:$an$73,MATCH('Country-level output'!AV$4,'inputs &amp; summary'!$d$28:$d$73,0),MATCH('Country-level output'!$A12,'inputs &amp; summary'!$d$28:$an$28,0))</f>
        <v>#NAME?</v>
      </c>
      <c r="AW12" s="49" t="e">
        <f aca="false" t="array" ref="AW12:AW12">INDEX('inputs &amp; summary'!$d$28:$an$73,MATCH('Country-level output'!AW$4,'inputs &amp; summary'!$d$28:$d$73,0),MATCH('Country-level output'!$A12,'inputs &amp; summary'!$d$28:$an$28,0))</f>
        <v>#NAME?</v>
      </c>
      <c r="AX12" s="49" t="e">
        <f aca="false" t="array" ref="AX12:AX12">INDEX('inputs &amp; summary'!$d$28:$an$73,MATCH('Country-level output'!AX$4,'inputs &amp; summary'!$d$28:$d$73,0),MATCH('Country-level output'!$A12,'inputs &amp; summary'!$d$28:$an$28,0))</f>
        <v>#NAME?</v>
      </c>
      <c r="AY12" s="49" t="e">
        <f aca="false" t="array" ref="AY12:AY12">INDEX('inputs &amp; summary'!$d$28:$an$73,MATCH('Country-level output'!AY$4,'inputs &amp; summary'!$d$28:$d$73,0),MATCH('Country-level output'!$A12,'inputs &amp; summary'!$d$28:$an$28,0))</f>
        <v>#NAME?</v>
      </c>
      <c r="AZ12" s="49" t="e">
        <f aca="false" t="array" ref="AZ12:AZ12">INDEX('inputs &amp; summary'!$d$28:$an$73,MATCH('Country-level output'!AZ$4,'inputs &amp; summary'!$d$28:$d$73,0),MATCH('Country-level output'!$A12,'inputs &amp; summary'!$d$28:$an$28,0))</f>
        <v>#NAME?</v>
      </c>
      <c r="BA12" s="49" t="e">
        <f aca="false" t="array" ref="BA12:BA12">INDEX('inputs &amp; summary'!$d$28:$an$73,MATCH('Country-level output'!BA$4,'inputs &amp; summary'!$d$28:$d$73,0),MATCH('Country-level output'!$A12,'inputs &amp; summary'!$d$28:$an$28,0))</f>
        <v>#NAME?</v>
      </c>
      <c r="BB12" s="49" t="e">
        <f aca="false" t="array" ref="BB12:BB12">INDEX('inputs &amp; summary'!$d$28:$an$73,MATCH('Country-level output'!BB$4,'inputs &amp; summary'!$d$28:$d$73,0),MATCH('Country-level output'!$A12,'inputs &amp; summary'!$d$28:$an$28,0))</f>
        <v>#NAME?</v>
      </c>
      <c r="BC12" s="50" t="e">
        <f aca="false" t="array" ref="BC12:BC12">INDEX('inputs &amp; summary'!$d$28:$an$73,MATCH('Country-level output'!BC$4,'inputs &amp; summary'!$d$28:$d$73,0),MATCH('Country-level output'!$A12,'inputs &amp; summary'!$d$28:$an$28,0))</f>
        <v>#NAME?</v>
      </c>
    </row>
    <row r="13" customFormat="false" ht="12.75" hidden="false" customHeight="true" outlineLevel="0" collapsed="false">
      <c r="A13" s="48" t="s">
        <v>115</v>
      </c>
      <c r="B13" s="49" t="e">
        <f aca="false" t="array" ref="B13:B13">INDEX('inputs &amp; summary'!$d$28:$an$73,MATCH('Country-level output'!B$4,'inputs &amp; summary'!$d$28:$d$73,0),MATCH('Country-level output'!$A13,'inputs &amp; summary'!$d$28:$an$28,0))</f>
        <v>#NAME?</v>
      </c>
      <c r="C13" s="49" t="e">
        <f aca="false" t="array" ref="C13:C13">INDEX('inputs &amp; summary'!$d$28:$an$73,MATCH('Country-level output'!C$4,'inputs &amp; summary'!$d$28:$d$73,0),MATCH('Country-level output'!$A13,'inputs &amp; summary'!$d$28:$an$28,0))</f>
        <v>#NAME?</v>
      </c>
      <c r="D13" s="49" t="e">
        <f aca="false" t="array" ref="D13:D13">INDEX('inputs &amp; summary'!$d$28:$an$73,MATCH('Country-level output'!D$4,'inputs &amp; summary'!$d$28:$d$73,0),MATCH('Country-level output'!$A13,'inputs &amp; summary'!$d$28:$an$28,0))</f>
        <v>#NAME?</v>
      </c>
      <c r="E13" s="49" t="e">
        <f aca="false" t="array" ref="E13:E13">INDEX('inputs &amp; summary'!$d$28:$an$73,MATCH('Country-level output'!E$4,'inputs &amp; summary'!$d$28:$d$73,0),MATCH('Country-level output'!$A13,'inputs &amp; summary'!$d$28:$an$28,0))</f>
        <v>#NAME?</v>
      </c>
      <c r="F13" s="49" t="e">
        <f aca="false" t="array" ref="F13:F13">INDEX('inputs &amp; summary'!$d$28:$an$73,MATCH('Country-level output'!F$4,'inputs &amp; summary'!$d$28:$d$73,0),MATCH('Country-level output'!$A13,'inputs &amp; summary'!$d$28:$an$28,0))</f>
        <v>#NAME?</v>
      </c>
      <c r="G13" s="49" t="e">
        <f aca="false" t="array" ref="G13:G13">INDEX('inputs &amp; summary'!$d$28:$an$73,MATCH('Country-level output'!G$4,'inputs &amp; summary'!$d$28:$d$73,0),MATCH('Country-level output'!$A13,'inputs &amp; summary'!$d$28:$an$28,0))</f>
        <v>#NAME?</v>
      </c>
      <c r="H13" s="49" t="e">
        <f aca="false" t="array" ref="H13:H13">INDEX('inputs &amp; summary'!$d$28:$an$73,MATCH('Country-level output'!H$4,'inputs &amp; summary'!$d$28:$d$73,0),MATCH('Country-level output'!$A13,'inputs &amp; summary'!$d$28:$an$28,0))</f>
        <v>#NAME?</v>
      </c>
      <c r="I13" s="49" t="e">
        <f aca="false" t="array" ref="I13:I13">INDEX('inputs &amp; summary'!$d$28:$an$73,MATCH('Country-level output'!I$4,'inputs &amp; summary'!$d$28:$d$73,0),MATCH('Country-level output'!$A13,'inputs &amp; summary'!$d$28:$an$28,0))</f>
        <v>#NAME?</v>
      </c>
      <c r="J13" s="49" t="e">
        <f aca="false" t="array" ref="J13:J13">INDEX('inputs &amp; summary'!$d$28:$an$73,MATCH('Country-level output'!J$4,'inputs &amp; summary'!$d$28:$d$73,0),MATCH('Country-level output'!$A13,'inputs &amp; summary'!$d$28:$an$28,0))</f>
        <v>#NAME?</v>
      </c>
      <c r="K13" s="49" t="e">
        <f aca="false" t="array" ref="K13:K13">INDEX('inputs &amp; summary'!$d$28:$an$73,MATCH('Country-level output'!K$4,'inputs &amp; summary'!$d$28:$d$73,0),MATCH('Country-level output'!$A13,'inputs &amp; summary'!$d$28:$an$28,0))</f>
        <v>#NAME?</v>
      </c>
      <c r="L13" s="49" t="e">
        <f aca="false" t="array" ref="L13:L13">INDEX('inputs &amp; summary'!$d$28:$an$73,MATCH('Country-level output'!L$4,'inputs &amp; summary'!$d$28:$d$73,0),MATCH('Country-level output'!$A13,'inputs &amp; summary'!$d$28:$an$28,0))</f>
        <v>#NAME?</v>
      </c>
      <c r="M13" s="49" t="e">
        <f aca="false" t="array" ref="M13:M13">INDEX('inputs &amp; summary'!$d$28:$an$73,MATCH('Country-level output'!M$4,'inputs &amp; summary'!$d$28:$d$73,0),MATCH('Country-level output'!$A13,'inputs &amp; summary'!$d$28:$an$28,0))</f>
        <v>#NAME?</v>
      </c>
      <c r="N13" s="49" t="e">
        <f aca="false" t="array" ref="N13:N13">INDEX('inputs &amp; summary'!$d$28:$an$73,MATCH('Country-level output'!N$4,'inputs &amp; summary'!$d$28:$d$73,0),MATCH('Country-level output'!$A13,'inputs &amp; summary'!$d$28:$an$28,0))</f>
        <v>#NAME?</v>
      </c>
      <c r="O13" s="49" t="e">
        <f aca="false" t="array" ref="O13:O13">INDEX('inputs &amp; summary'!$d$28:$an$73,MATCH('Country-level output'!O$4,'inputs &amp; summary'!$d$28:$d$73,0),MATCH('Country-level output'!$A13,'inputs &amp; summary'!$d$28:$an$28,0))</f>
        <v>#NAME?</v>
      </c>
      <c r="P13" s="49" t="e">
        <f aca="false" t="array" ref="P13:P13">INDEX('inputs &amp; summary'!$d$28:$an$73,MATCH('Country-level output'!P$4,'inputs &amp; summary'!$d$28:$d$73,0),MATCH('Country-level output'!$A13,'inputs &amp; summary'!$d$28:$an$28,0))</f>
        <v>#NAME?</v>
      </c>
      <c r="Q13" s="49" t="e">
        <f aca="false" t="array" ref="Q13:Q13">INDEX('inputs &amp; summary'!$d$28:$an$73,MATCH('Country-level output'!Q$4,'inputs &amp; summary'!$d$28:$d$73,0),MATCH('Country-level output'!$A13,'inputs &amp; summary'!$d$28:$an$28,0))</f>
        <v>#NAME?</v>
      </c>
      <c r="R13" s="49" t="e">
        <f aca="false" t="array" ref="R13:R13">INDEX('inputs &amp; summary'!$d$28:$an$73,MATCH('Country-level output'!R$4,'inputs &amp; summary'!$d$28:$d$73,0),MATCH('Country-level output'!$A13,'inputs &amp; summary'!$d$28:$an$28,0))</f>
        <v>#NAME?</v>
      </c>
      <c r="S13" s="49" t="e">
        <f aca="false" t="array" ref="S13:S13">INDEX('inputs &amp; summary'!$d$28:$an$73,MATCH('Country-level output'!S$4,'inputs &amp; summary'!$d$28:$d$73,0),MATCH('Country-level output'!$A13,'inputs &amp; summary'!$d$28:$an$28,0))</f>
        <v>#NAME?</v>
      </c>
      <c r="T13" s="49" t="e">
        <f aca="false" t="array" ref="T13:T13">INDEX('inputs &amp; summary'!$d$28:$an$73,MATCH('Country-level output'!T$4,'inputs &amp; summary'!$d$28:$d$73,0),MATCH('Country-level output'!$A13,'inputs &amp; summary'!$d$28:$an$28,0))</f>
        <v>#NAME?</v>
      </c>
      <c r="U13" s="49" t="e">
        <f aca="false" t="array" ref="U13:U13">INDEX('inputs &amp; summary'!$d$28:$an$73,MATCH('Country-level output'!U$4,'inputs &amp; summary'!$d$28:$d$73,0),MATCH('Country-level output'!$A13,'inputs &amp; summary'!$d$28:$an$28,0))</f>
        <v>#NAME?</v>
      </c>
      <c r="V13" s="49" t="e">
        <f aca="false" t="array" ref="V13:V13">INDEX('inputs &amp; summary'!$d$28:$an$73,MATCH('Country-level output'!V$4,'inputs &amp; summary'!$d$28:$d$73,0),MATCH('Country-level output'!$A13,'inputs &amp; summary'!$d$28:$an$28,0))</f>
        <v>#NAME?</v>
      </c>
      <c r="W13" s="49" t="e">
        <f aca="false" t="array" ref="W13:W13">INDEX('inputs &amp; summary'!$d$28:$an$73,MATCH('Country-level output'!W$4,'inputs &amp; summary'!$d$28:$d$73,0),MATCH('Country-level output'!$A13,'inputs &amp; summary'!$d$28:$an$28,0))</f>
        <v>#NAME?</v>
      </c>
      <c r="X13" s="49" t="e">
        <f aca="false" t="array" ref="X13:X13">INDEX('inputs &amp; summary'!$d$28:$an$73,MATCH('Country-level output'!X$4,'inputs &amp; summary'!$d$28:$d$73,0),MATCH('Country-level output'!$A13,'inputs &amp; summary'!$d$28:$an$28,0))</f>
        <v>#NAME?</v>
      </c>
      <c r="Y13" s="49" t="e">
        <f aca="false" t="array" ref="Y13:Y13">INDEX('inputs &amp; summary'!$d$28:$an$73,MATCH('Country-level output'!Y$4,'inputs &amp; summary'!$d$28:$d$73,0),MATCH('Country-level output'!$A13,'inputs &amp; summary'!$d$28:$an$28,0))</f>
        <v>#NAME?</v>
      </c>
      <c r="Z13" s="49" t="e">
        <f aca="false" t="array" ref="Z13:Z13">INDEX('inputs &amp; summary'!$d$28:$an$73,MATCH('Country-level output'!Z$4,'inputs &amp; summary'!$d$28:$d$73,0),MATCH('Country-level output'!$A13,'inputs &amp; summary'!$d$28:$an$28,0))</f>
        <v>#NAME?</v>
      </c>
      <c r="AA13" s="49" t="e">
        <f aca="false" t="array" ref="AA13:AA13">INDEX('inputs &amp; summary'!$d$28:$an$73,MATCH('Country-level output'!AA$4,'inputs &amp; summary'!$d$28:$d$73,0),MATCH('Country-level output'!$A13,'inputs &amp; summary'!$d$28:$an$28,0))</f>
        <v>#NAME?</v>
      </c>
      <c r="AB13" s="49" t="e">
        <f aca="false" t="array" ref="AB13:AB13">INDEX('inputs &amp; summary'!$d$28:$an$73,MATCH('Country-level output'!AB$4,'inputs &amp; summary'!$d$28:$d$73,0),MATCH('Country-level output'!$A13,'inputs &amp; summary'!$d$28:$an$28,0))</f>
        <v>#NAME?</v>
      </c>
      <c r="AC13" s="49" t="e">
        <f aca="false" t="array" ref="AC13:AC13">INDEX('inputs &amp; summary'!$d$28:$an$73,MATCH('Country-level output'!AC$4,'inputs &amp; summary'!$d$28:$d$73,0),MATCH('Country-level output'!$A13,'inputs &amp; summary'!$d$28:$an$28,0))</f>
        <v>#NAME?</v>
      </c>
      <c r="AD13" s="49" t="e">
        <f aca="false" t="array" ref="AD13:AD13">INDEX('inputs &amp; summary'!$d$28:$an$73,MATCH('Country-level output'!AD$4,'inputs &amp; summary'!$d$28:$d$73,0),MATCH('Country-level output'!$A13,'inputs &amp; summary'!$d$28:$an$28,0))</f>
        <v>#NAME?</v>
      </c>
      <c r="AE13" s="49" t="e">
        <f aca="false" t="array" ref="AE13:AE13">INDEX('inputs &amp; summary'!$d$28:$an$73,MATCH('Country-level output'!AE$4,'inputs &amp; summary'!$d$28:$d$73,0),MATCH('Country-level output'!$A13,'inputs &amp; summary'!$d$28:$an$28,0))</f>
        <v>#NAME?</v>
      </c>
      <c r="AF13" s="49" t="e">
        <f aca="false" t="array" ref="AF13:AF13">INDEX('inputs &amp; summary'!$d$28:$an$73,MATCH('Country-level output'!AF$4,'inputs &amp; summary'!$d$28:$d$73,0),MATCH('Country-level output'!$A13,'inputs &amp; summary'!$d$28:$an$28,0))</f>
        <v>#NAME?</v>
      </c>
      <c r="AG13" s="49" t="e">
        <f aca="false" t="array" ref="AG13:AG13">INDEX('inputs &amp; summary'!$d$28:$an$73,MATCH('Country-level output'!AG$4,'inputs &amp; summary'!$d$28:$d$73,0),MATCH('Country-level output'!$A13,'inputs &amp; summary'!$d$28:$an$28,0))</f>
        <v>#NAME?</v>
      </c>
      <c r="AH13" s="49" t="e">
        <f aca="false" t="array" ref="AH13:AH13">INDEX('inputs &amp; summary'!$d$28:$an$73,MATCH('Country-level output'!AH$4,'inputs &amp; summary'!$d$28:$d$73,0),MATCH('Country-level output'!$A13,'inputs &amp; summary'!$d$28:$an$28,0))</f>
        <v>#NAME?</v>
      </c>
      <c r="AI13" s="49" t="e">
        <f aca="false" t="array" ref="AI13:AI13">INDEX('inputs &amp; summary'!$d$28:$an$73,MATCH('Country-level output'!AI$4,'inputs &amp; summary'!$d$28:$d$73,0),MATCH('Country-level output'!$A13,'inputs &amp; summary'!$d$28:$an$28,0))</f>
        <v>#NAME?</v>
      </c>
      <c r="AJ13" s="49" t="e">
        <f aca="false" t="array" ref="AJ13:AJ13">INDEX('inputs &amp; summary'!$d$28:$an$73,MATCH('Country-level output'!AJ$4,'inputs &amp; summary'!$d$28:$d$73,0),MATCH('Country-level output'!$A13,'inputs &amp; summary'!$d$28:$an$28,0))</f>
        <v>#NAME?</v>
      </c>
      <c r="AK13" s="49" t="e">
        <f aca="false" t="array" ref="AK13:AK13">INDEX('inputs &amp; summary'!$d$28:$an$73,MATCH('Country-level output'!AK$4,'inputs &amp; summary'!$d$28:$d$73,0),MATCH('Country-level output'!$A13,'inputs &amp; summary'!$d$28:$an$28,0))</f>
        <v>#NAME?</v>
      </c>
      <c r="AL13" s="49" t="e">
        <f aca="false" t="array" ref="AL13:AL13">INDEX('inputs &amp; summary'!$d$28:$an$73,MATCH('Country-level output'!AL$4,'inputs &amp; summary'!$d$28:$d$73,0),MATCH('Country-level output'!$A13,'inputs &amp; summary'!$d$28:$an$28,0))</f>
        <v>#NAME?</v>
      </c>
      <c r="AM13" s="49" t="e">
        <f aca="false" t="array" ref="AM13:AM13">INDEX('inputs &amp; summary'!$d$28:$an$73,MATCH('Country-level output'!AM$4,'inputs &amp; summary'!$d$28:$d$73,0),MATCH('Country-level output'!$A13,'inputs &amp; summary'!$d$28:$an$28,0))</f>
        <v>#NAME?</v>
      </c>
      <c r="AN13" s="49" t="e">
        <f aca="false" t="array" ref="AN13:AN13">INDEX('inputs &amp; summary'!$d$28:$an$73,MATCH('Country-level output'!AN$4,'inputs &amp; summary'!$d$28:$d$73,0),MATCH('Country-level output'!$A13,'inputs &amp; summary'!$d$28:$an$28,0))</f>
        <v>#NAME?</v>
      </c>
      <c r="AO13" s="49" t="e">
        <f aca="false" t="array" ref="AO13:AO13">INDEX('inputs &amp; summary'!$d$28:$an$73,MATCH('Country-level output'!AO$4,'inputs &amp; summary'!$d$28:$d$73,0),MATCH('Country-level output'!$A13,'inputs &amp; summary'!$d$28:$an$28,0))</f>
        <v>#NAME?</v>
      </c>
      <c r="AP13" s="49" t="e">
        <f aca="false" t="array" ref="AP13:AP13">INDEX('inputs &amp; summary'!$d$28:$an$73,MATCH('Country-level output'!AP$4,'inputs &amp; summary'!$d$28:$d$73,0),MATCH('Country-level output'!$A13,'inputs &amp; summary'!$d$28:$an$28,0))</f>
        <v>#NAME?</v>
      </c>
      <c r="AQ13" s="49" t="e">
        <f aca="false" t="array" ref="AQ13:AQ13">INDEX('inputs &amp; summary'!$d$28:$an$73,MATCH('Country-level output'!AQ$4,'inputs &amp; summary'!$d$28:$d$73,0),MATCH('Country-level output'!$A13,'inputs &amp; summary'!$d$28:$an$28,0))</f>
        <v>#NAME?</v>
      </c>
      <c r="AR13" s="49" t="e">
        <f aca="false" t="array" ref="AR13:AR13">INDEX('inputs &amp; summary'!$d$28:$an$73,MATCH('Country-level output'!AR$4,'inputs &amp; summary'!$d$28:$d$73,0),MATCH('Country-level output'!$A13,'inputs &amp; summary'!$d$28:$an$28,0))</f>
        <v>#NAME?</v>
      </c>
      <c r="AS13" s="49" t="e">
        <f aca="false" t="array" ref="AS13:AS13">INDEX('inputs &amp; summary'!$d$28:$an$73,MATCH('Country-level output'!AS$4,'inputs &amp; summary'!$d$28:$d$73,0),MATCH('Country-level output'!$A13,'inputs &amp; summary'!$d$28:$an$28,0))</f>
        <v>#NAME?</v>
      </c>
      <c r="AT13" s="49" t="e">
        <f aca="false" t="array" ref="AT13:AT13">INDEX('inputs &amp; summary'!$d$28:$an$73,MATCH('Country-level output'!AT$4,'inputs &amp; summary'!$d$28:$d$73,0),MATCH('Country-level output'!$A13,'inputs &amp; summary'!$d$28:$an$28,0))</f>
        <v>#NAME?</v>
      </c>
      <c r="AU13" s="49" t="e">
        <f aca="false" t="array" ref="AU13:AU13">INDEX('inputs &amp; summary'!$d$28:$an$73,MATCH('Country-level output'!AU$4,'inputs &amp; summary'!$d$28:$d$73,0),MATCH('Country-level output'!$A13,'inputs &amp; summary'!$d$28:$an$28,0))</f>
        <v>#NAME?</v>
      </c>
      <c r="AV13" s="49" t="e">
        <f aca="false" t="array" ref="AV13:AV13">INDEX('inputs &amp; summary'!$d$28:$an$73,MATCH('Country-level output'!AV$4,'inputs &amp; summary'!$d$28:$d$73,0),MATCH('Country-level output'!$A13,'inputs &amp; summary'!$d$28:$an$28,0))</f>
        <v>#NAME?</v>
      </c>
      <c r="AW13" s="49" t="e">
        <f aca="false" t="array" ref="AW13:AW13">INDEX('inputs &amp; summary'!$d$28:$an$73,MATCH('Country-level output'!AW$4,'inputs &amp; summary'!$d$28:$d$73,0),MATCH('Country-level output'!$A13,'inputs &amp; summary'!$d$28:$an$28,0))</f>
        <v>#NAME?</v>
      </c>
      <c r="AX13" s="49" t="e">
        <f aca="false" t="array" ref="AX13:AX13">INDEX('inputs &amp; summary'!$d$28:$an$73,MATCH('Country-level output'!AX$4,'inputs &amp; summary'!$d$28:$d$73,0),MATCH('Country-level output'!$A13,'inputs &amp; summary'!$d$28:$an$28,0))</f>
        <v>#NAME?</v>
      </c>
      <c r="AY13" s="49" t="e">
        <f aca="false" t="array" ref="AY13:AY13">INDEX('inputs &amp; summary'!$d$28:$an$73,MATCH('Country-level output'!AY$4,'inputs &amp; summary'!$d$28:$d$73,0),MATCH('Country-level output'!$A13,'inputs &amp; summary'!$d$28:$an$28,0))</f>
        <v>#NAME?</v>
      </c>
      <c r="AZ13" s="49" t="e">
        <f aca="false" t="array" ref="AZ13:AZ13">INDEX('inputs &amp; summary'!$d$28:$an$73,MATCH('Country-level output'!AZ$4,'inputs &amp; summary'!$d$28:$d$73,0),MATCH('Country-level output'!$A13,'inputs &amp; summary'!$d$28:$an$28,0))</f>
        <v>#NAME?</v>
      </c>
      <c r="BA13" s="49" t="e">
        <f aca="false" t="array" ref="BA13:BA13">INDEX('inputs &amp; summary'!$d$28:$an$73,MATCH('Country-level output'!BA$4,'inputs &amp; summary'!$d$28:$d$73,0),MATCH('Country-level output'!$A13,'inputs &amp; summary'!$d$28:$an$28,0))</f>
        <v>#NAME?</v>
      </c>
      <c r="BB13" s="49" t="e">
        <f aca="false" t="array" ref="BB13:BB13">INDEX('inputs &amp; summary'!$d$28:$an$73,MATCH('Country-level output'!BB$4,'inputs &amp; summary'!$d$28:$d$73,0),MATCH('Country-level output'!$A13,'inputs &amp; summary'!$d$28:$an$28,0))</f>
        <v>#NAME?</v>
      </c>
      <c r="BC13" s="50" t="e">
        <f aca="false" t="array" ref="BC13:BC13">INDEX('inputs &amp; summary'!$d$28:$an$73,MATCH('Country-level output'!BC$4,'inputs &amp; summary'!$d$28:$d$73,0),MATCH('Country-level output'!$A13,'inputs &amp; summary'!$d$28:$an$28,0))</f>
        <v>#NAME?</v>
      </c>
    </row>
    <row r="14" customFormat="false" ht="12.75" hidden="false" customHeight="true" outlineLevel="0" collapsed="false">
      <c r="A14" s="48" t="s">
        <v>116</v>
      </c>
      <c r="B14" s="54" t="e">
        <f aca="false">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#NAME?</v>
      </c>
      <c r="C14" s="54" t="e">
        <f aca="false">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#NAME?</v>
      </c>
      <c r="D14" s="54" t="e">
        <f aca="false">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#NAME?</v>
      </c>
      <c r="E14" s="54" t="e">
        <f aca="false">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#NAME?</v>
      </c>
      <c r="F14" s="54" t="e">
        <f aca="false">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#NAME?</v>
      </c>
      <c r="G14" s="54" t="e">
        <f aca="false">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#NAME?</v>
      </c>
      <c r="H14" s="54" t="e">
        <f aca="false">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#NAME?</v>
      </c>
      <c r="I14" s="54" t="e">
        <f aca="false">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#NAME?</v>
      </c>
      <c r="J14" s="54" t="e">
        <f aca="false">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#NAME?</v>
      </c>
      <c r="K14" s="54" t="e">
        <f aca="false">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#NAME?</v>
      </c>
      <c r="L14" s="54" t="e">
        <f aca="false">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#NAME?</v>
      </c>
      <c r="M14" s="54" t="e">
        <f aca="false">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#NAME?</v>
      </c>
      <c r="N14" s="54" t="e">
        <f aca="false">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#NAME?</v>
      </c>
      <c r="O14" s="54" t="e">
        <f aca="false">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#NAME?</v>
      </c>
      <c r="P14" s="54" t="e">
        <f aca="false">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#NAME?</v>
      </c>
      <c r="Q14" s="54" t="e">
        <f aca="false">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#NAME?</v>
      </c>
      <c r="R14" s="54" t="e">
        <f aca="false">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#NAME?</v>
      </c>
      <c r="S14" s="54" t="e">
        <f aca="false">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#NAME?</v>
      </c>
      <c r="T14" s="54" t="e">
        <f aca="false">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#NAME?</v>
      </c>
      <c r="U14" s="54" t="e">
        <f aca="false">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#NAME?</v>
      </c>
      <c r="V14" s="54" t="e">
        <f aca="false">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#NAME?</v>
      </c>
      <c r="W14" s="54" t="e">
        <f aca="false">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#NAME?</v>
      </c>
      <c r="X14" s="54" t="e">
        <f aca="false">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#NAME?</v>
      </c>
      <c r="Y14" s="54" t="e">
        <f aca="false">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#NAME?</v>
      </c>
      <c r="Z14" s="54" t="e">
        <f aca="false">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#NAME?</v>
      </c>
      <c r="AA14" s="54" t="e">
        <f aca="false">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#NAME?</v>
      </c>
      <c r="AB14" s="54" t="e">
        <f aca="false">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#NAME?</v>
      </c>
      <c r="AC14" s="54" t="e">
        <f aca="false">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#NAME?</v>
      </c>
      <c r="AD14" s="54" t="e">
        <f aca="false">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#NAME?</v>
      </c>
      <c r="AE14" s="54" t="e">
        <f aca="false">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#NAME?</v>
      </c>
      <c r="AF14" s="54" t="e">
        <f aca="false">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#NAME?</v>
      </c>
      <c r="AG14" s="54" t="e">
        <f aca="false">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#NAME?</v>
      </c>
      <c r="AH14" s="54" t="e">
        <f aca="false">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#NAME?</v>
      </c>
      <c r="AI14" s="54" t="e">
        <f aca="false">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#NAME?</v>
      </c>
      <c r="AJ14" s="54" t="e">
        <f aca="false">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#NAME?</v>
      </c>
      <c r="AK14" s="54" t="e">
        <f aca="false">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#NAME?</v>
      </c>
      <c r="AL14" s="54" t="e">
        <f aca="false">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#NAME?</v>
      </c>
      <c r="AM14" s="54" t="e">
        <f aca="false">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#NAME?</v>
      </c>
      <c r="AN14" s="54" t="e">
        <f aca="false">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#NAME?</v>
      </c>
      <c r="AO14" s="54" t="e">
        <f aca="false">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#NAME?</v>
      </c>
      <c r="AP14" s="54" t="e">
        <f aca="false">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#NAME?</v>
      </c>
      <c r="AQ14" s="54" t="e">
        <f aca="false">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#NAME?</v>
      </c>
      <c r="AR14" s="54" t="e">
        <f aca="false">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#NAME?</v>
      </c>
      <c r="AS14" s="54" t="e">
        <f aca="false">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#NAME?</v>
      </c>
      <c r="AT14" s="54" t="e">
        <f aca="false">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#NAME?</v>
      </c>
      <c r="AU14" s="54" t="e">
        <f aca="false">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#NAME?</v>
      </c>
      <c r="AV14" s="54" t="e">
        <f aca="false">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#NAME?</v>
      </c>
      <c r="AW14" s="54" t="e">
        <f aca="false">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#NAME?</v>
      </c>
      <c r="AX14" s="54" t="e">
        <f aca="false">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#NAME?</v>
      </c>
      <c r="AY14" s="54" t="e">
        <f aca="false">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#NAME?</v>
      </c>
      <c r="AZ14" s="54" t="e">
        <f aca="false">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#NAME?</v>
      </c>
      <c r="BA14" s="54" t="e">
        <f aca="false">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#NAME?</v>
      </c>
      <c r="BB14" s="54" t="e">
        <f aca="false">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#NAME?</v>
      </c>
      <c r="BC14" s="55" t="e">
        <f aca="false">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#NAME?</v>
      </c>
    </row>
    <row r="15" customFormat="false" ht="12.75" hidden="false" customHeight="true" outlineLevel="0" collapsed="false">
      <c r="A15" s="48" t="s">
        <v>117</v>
      </c>
      <c r="B15" s="49" t="e">
        <f aca="false">IF(B14=0,"",IF(B14&lt;1000,"&lt;1K",IF(B14&gt;1000000,ROUND(B14/1000000,1)&amp;"M",ROUND(B14/1000,0)&amp;"K")))</f>
        <v>#NAME?</v>
      </c>
      <c r="C15" s="49" t="e">
        <f aca="false">IF(C14=0,"",IF(C14&lt;1000,"&lt;1K",IF(C14&gt;1000000,ROUND(C14/1000000,1)&amp;"M",ROUND(C14/1000,0)&amp;"K")))</f>
        <v>#NAME?</v>
      </c>
      <c r="D15" s="49" t="e">
        <f aca="false">IF(D14=0,"",IF(D14&lt;1000,"&lt;1K",IF(D14&gt;1000000,ROUND(D14/1000000,1)&amp;"M",ROUND(D14/1000,0)&amp;"K")))</f>
        <v>#NAME?</v>
      </c>
      <c r="E15" s="49" t="e">
        <f aca="false">IF(E14=0,"",IF(E14&lt;1000,"&lt;1K",IF(E14&gt;1000000,ROUND(E14/1000000,1)&amp;"M",ROUND(E14/1000,0)&amp;"K")))</f>
        <v>#NAME?</v>
      </c>
      <c r="F15" s="49" t="e">
        <f aca="false">IF(F14=0,"",IF(F14&lt;1000,"&lt;1K",IF(F14&gt;1000000,ROUND(F14/1000000,1)&amp;"M",ROUND(F14/1000,0)&amp;"K")))</f>
        <v>#NAME?</v>
      </c>
      <c r="G15" s="49" t="e">
        <f aca="false">IF(G14=0,"",IF(G14&lt;1000,"&lt;1K",IF(G14&gt;1000000,ROUND(G14/1000000,1)&amp;"M",ROUND(G14/1000,0)&amp;"K")))</f>
        <v>#NAME?</v>
      </c>
      <c r="H15" s="49" t="e">
        <f aca="false">IF(H14=0,"",IF(H14&lt;1000,"&lt;1K",IF(H14&gt;1000000,ROUND(H14/1000000,1)&amp;"M",ROUND(H14/1000,0)&amp;"K")))</f>
        <v>#NAME?</v>
      </c>
      <c r="I15" s="49" t="e">
        <f aca="false">IF(I14=0,"",IF(I14&lt;1000,"&lt;1K",IF(I14&gt;1000000,ROUND(I14/1000000,1)&amp;"M",ROUND(I14/1000,0)&amp;"K")))</f>
        <v>#NAME?</v>
      </c>
      <c r="J15" s="49" t="e">
        <f aca="false">IF(J14=0,"",IF(J14&lt;1000,"&lt;1K",IF(J14&gt;1000000,ROUND(J14/1000000,1)&amp;"M",ROUND(J14/1000,0)&amp;"K")))</f>
        <v>#NAME?</v>
      </c>
      <c r="K15" s="49" t="e">
        <f aca="false">IF(K14=0,"",IF(K14&lt;1000,"&lt;1K",IF(K14&gt;1000000,ROUND(K14/1000000,1)&amp;"M",ROUND(K14/1000,0)&amp;"K")))</f>
        <v>#NAME?</v>
      </c>
      <c r="L15" s="49" t="e">
        <f aca="false">IF(L14=0,"",IF(L14&lt;1000,"&lt;1K",IF(L14&gt;1000000,ROUND(L14/1000000,1)&amp;"M",ROUND(L14/1000,0)&amp;"K")))</f>
        <v>#NAME?</v>
      </c>
      <c r="M15" s="49" t="e">
        <f aca="false">IF(M14=0,"",IF(M14&lt;1000,"&lt;1K",IF(M14&gt;1000000,ROUND(M14/1000000,1)&amp;"M",ROUND(M14/1000,0)&amp;"K")))</f>
        <v>#NAME?</v>
      </c>
      <c r="N15" s="49" t="e">
        <f aca="false">IF(N14=0,"",IF(N14&lt;1000,"&lt;1K",IF(N14&gt;1000000,ROUND(N14/1000000,1)&amp;"M",ROUND(N14/1000,0)&amp;"K")))</f>
        <v>#NAME?</v>
      </c>
      <c r="O15" s="49" t="e">
        <f aca="false">IF(O14=0,"",IF(O14&lt;1000,"&lt;1K",IF(O14&gt;1000000,ROUND(O14/1000000,1)&amp;"M",ROUND(O14/1000,0)&amp;"K")))</f>
        <v>#NAME?</v>
      </c>
      <c r="P15" s="49" t="e">
        <f aca="false">IF(P14=0,"",IF(P14&lt;1000,"&lt;1K",IF(P14&gt;1000000,ROUND(P14/1000000,1)&amp;"M",ROUND(P14/1000,0)&amp;"K")))</f>
        <v>#NAME?</v>
      </c>
      <c r="Q15" s="49" t="e">
        <f aca="false">IF(Q14=0,"",IF(Q14&lt;1000,"&lt;1K",IF(Q14&gt;1000000,ROUND(Q14/1000000,1)&amp;"M",ROUND(Q14/1000,0)&amp;"K")))</f>
        <v>#NAME?</v>
      </c>
      <c r="R15" s="49" t="e">
        <f aca="false">IF(R14=0,"",IF(R14&lt;1000,"&lt;1K",IF(R14&gt;1000000,ROUND(R14/1000000,1)&amp;"M",ROUND(R14/1000,0)&amp;"K")))</f>
        <v>#NAME?</v>
      </c>
      <c r="S15" s="49" t="e">
        <f aca="false">IF(S14=0,"",IF(S14&lt;1000,"&lt;1K",IF(S14&gt;1000000,ROUND(S14/1000000,1)&amp;"M",ROUND(S14/1000,0)&amp;"K")))</f>
        <v>#NAME?</v>
      </c>
      <c r="T15" s="49" t="e">
        <f aca="false">IF(T14=0,"",IF(T14&lt;1000,"&lt;1K",IF(T14&gt;1000000,ROUND(T14/1000000,1)&amp;"M",ROUND(T14/1000,0)&amp;"K")))</f>
        <v>#NAME?</v>
      </c>
      <c r="U15" s="49" t="e">
        <f aca="false">IF(U14=0,"",IF(U14&lt;1000,"&lt;1K",IF(U14&gt;1000000,ROUND(U14/1000000,1)&amp;"M",ROUND(U14/1000,0)&amp;"K")))</f>
        <v>#NAME?</v>
      </c>
      <c r="V15" s="49" t="e">
        <f aca="false">IF(V14=0,"",IF(V14&lt;1000,"&lt;1K",IF(V14&gt;1000000,ROUND(V14/1000000,1)&amp;"M",ROUND(V14/1000,0)&amp;"K")))</f>
        <v>#NAME?</v>
      </c>
      <c r="W15" s="49" t="e">
        <f aca="false">IF(W14=0,"",IF(W14&lt;1000,"&lt;1K",IF(W14&gt;1000000,ROUND(W14/1000000,1)&amp;"M",ROUND(W14/1000,0)&amp;"K")))</f>
        <v>#NAME?</v>
      </c>
      <c r="X15" s="49" t="e">
        <f aca="false">IF(X14=0,"",IF(X14&lt;1000,"&lt;1K",IF(X14&gt;1000000,ROUND(X14/1000000,1)&amp;"M",ROUND(X14/1000,0)&amp;"K")))</f>
        <v>#NAME?</v>
      </c>
      <c r="Y15" s="49" t="e">
        <f aca="false">IF(Y14=0,"",IF(Y14&lt;1000,"&lt;1K",IF(Y14&gt;1000000,ROUND(Y14/1000000,1)&amp;"M",ROUND(Y14/1000,0)&amp;"K")))</f>
        <v>#NAME?</v>
      </c>
      <c r="Z15" s="49" t="e">
        <f aca="false">IF(Z14=0,"",IF(Z14&lt;1000,"&lt;1K",IF(Z14&gt;1000000,ROUND(Z14/1000000,1)&amp;"M",ROUND(Z14/1000,0)&amp;"K")))</f>
        <v>#NAME?</v>
      </c>
      <c r="AA15" s="49" t="e">
        <f aca="false">IF(AA14=0,"",IF(AA14&lt;1000,"&lt;1K",IF(AA14&gt;1000000,ROUND(AA14/1000000,1)&amp;"M",ROUND(AA14/1000,0)&amp;"K")))</f>
        <v>#NAME?</v>
      </c>
      <c r="AB15" s="49" t="e">
        <f aca="false">IF(AB14=0,"",IF(AB14&lt;1000,"&lt;1K",IF(AB14&gt;1000000,ROUND(AB14/1000000,1)&amp;"M",ROUND(AB14/1000,0)&amp;"K")))</f>
        <v>#NAME?</v>
      </c>
      <c r="AC15" s="49" t="e">
        <f aca="false">IF(AC14=0,"",IF(AC14&lt;1000,"&lt;1K",IF(AC14&gt;1000000,ROUND(AC14/1000000,1)&amp;"M",ROUND(AC14/1000,0)&amp;"K")))</f>
        <v>#NAME?</v>
      </c>
      <c r="AD15" s="49" t="e">
        <f aca="false">IF(AD14=0,"",IF(AD14&lt;1000,"&lt;1K",IF(AD14&gt;1000000,ROUND(AD14/1000000,1)&amp;"M",ROUND(AD14/1000,0)&amp;"K")))</f>
        <v>#NAME?</v>
      </c>
      <c r="AE15" s="49" t="e">
        <f aca="false">IF(AE14=0,"",IF(AE14&lt;1000,"&lt;1K",IF(AE14&gt;1000000,ROUND(AE14/1000000,1)&amp;"M",ROUND(AE14/1000,0)&amp;"K")))</f>
        <v>#NAME?</v>
      </c>
      <c r="AF15" s="49" t="e">
        <f aca="false">IF(AF14=0,"",IF(AF14&lt;1000,"&lt;1K",IF(AF14&gt;1000000,ROUND(AF14/1000000,1)&amp;"M",ROUND(AF14/1000,0)&amp;"K")))</f>
        <v>#NAME?</v>
      </c>
      <c r="AG15" s="49" t="e">
        <f aca="false">IF(AG14=0,"",IF(AG14&lt;1000,"&lt;1K",IF(AG14&gt;1000000,ROUND(AG14/1000000,1)&amp;"M",ROUND(AG14/1000,0)&amp;"K")))</f>
        <v>#NAME?</v>
      </c>
      <c r="AH15" s="49" t="e">
        <f aca="false">IF(AH14=0,"",IF(AH14&lt;1000,"&lt;1K",IF(AH14&gt;1000000,ROUND(AH14/1000000,1)&amp;"M",ROUND(AH14/1000,0)&amp;"K")))</f>
        <v>#NAME?</v>
      </c>
      <c r="AI15" s="49" t="e">
        <f aca="false">IF(AI14=0,"",IF(AI14&lt;1000,"&lt;1K",IF(AI14&gt;1000000,ROUND(AI14/1000000,1)&amp;"M",ROUND(AI14/1000,0)&amp;"K")))</f>
        <v>#NAME?</v>
      </c>
      <c r="AJ15" s="49" t="e">
        <f aca="false">IF(AJ14=0,"",IF(AJ14&lt;1000,"&lt;1K",IF(AJ14&gt;1000000,ROUND(AJ14/1000000,1)&amp;"M",ROUND(AJ14/1000,0)&amp;"K")))</f>
        <v>#NAME?</v>
      </c>
      <c r="AK15" s="49" t="e">
        <f aca="false">IF(AK14=0,"",IF(AK14&lt;1000,"&lt;1K",IF(AK14&gt;1000000,ROUND(AK14/1000000,1)&amp;"M",ROUND(AK14/1000,0)&amp;"K")))</f>
        <v>#NAME?</v>
      </c>
      <c r="AL15" s="49" t="e">
        <f aca="false">IF(AL14=0,"",IF(AL14&lt;1000,"&lt;1K",IF(AL14&gt;1000000,ROUND(AL14/1000000,1)&amp;"M",ROUND(AL14/1000,0)&amp;"K")))</f>
        <v>#NAME?</v>
      </c>
      <c r="AM15" s="49" t="e">
        <f aca="false">IF(AM14=0,"",IF(AM14&lt;1000,"&lt;1K",IF(AM14&gt;1000000,ROUND(AM14/1000000,1)&amp;"M",ROUND(AM14/1000,0)&amp;"K")))</f>
        <v>#NAME?</v>
      </c>
      <c r="AN15" s="49" t="e">
        <f aca="false">IF(AN14=0,"",IF(AN14&lt;1000,"&lt;1K",IF(AN14&gt;1000000,ROUND(AN14/1000000,1)&amp;"M",ROUND(AN14/1000,0)&amp;"K")))</f>
        <v>#NAME?</v>
      </c>
      <c r="AO15" s="49" t="e">
        <f aca="false">IF(AO14=0,"",IF(AO14&lt;1000,"&lt;1K",IF(AO14&gt;1000000,ROUND(AO14/1000000,1)&amp;"M",ROUND(AO14/1000,0)&amp;"K")))</f>
        <v>#NAME?</v>
      </c>
      <c r="AP15" s="49" t="e">
        <f aca="false">IF(AP14=0,"",IF(AP14&lt;1000,"&lt;1K",IF(AP14&gt;1000000,ROUND(AP14/1000000,1)&amp;"M",ROUND(AP14/1000,0)&amp;"K")))</f>
        <v>#NAME?</v>
      </c>
      <c r="AQ15" s="49" t="e">
        <f aca="false">IF(AQ14=0,"",IF(AQ14&lt;1000,"&lt;1K",IF(AQ14&gt;1000000,ROUND(AQ14/1000000,1)&amp;"M",ROUND(AQ14/1000,0)&amp;"K")))</f>
        <v>#NAME?</v>
      </c>
      <c r="AR15" s="49" t="e">
        <f aca="false">IF(AR14=0,"",IF(AR14&lt;1000,"&lt;1K",IF(AR14&gt;1000000,ROUND(AR14/1000000,1)&amp;"M",ROUND(AR14/1000,0)&amp;"K")))</f>
        <v>#NAME?</v>
      </c>
      <c r="AS15" s="49" t="e">
        <f aca="false">IF(AS14=0,"",IF(AS14&lt;1000,"&lt;1K",IF(AS14&gt;1000000,ROUND(AS14/1000000,1)&amp;"M",ROUND(AS14/1000,0)&amp;"K")))</f>
        <v>#NAME?</v>
      </c>
      <c r="AT15" s="49" t="e">
        <f aca="false">IF(AT14=0,"",IF(AT14&lt;1000,"&lt;1K",IF(AT14&gt;1000000,ROUND(AT14/1000000,1)&amp;"M",ROUND(AT14/1000,0)&amp;"K")))</f>
        <v>#NAME?</v>
      </c>
      <c r="AU15" s="49" t="e">
        <f aca="false">IF(AU14=0,"",IF(AU14&lt;1000,"&lt;1K",IF(AU14&gt;1000000,ROUND(AU14/1000000,1)&amp;"M",ROUND(AU14/1000,0)&amp;"K")))</f>
        <v>#NAME?</v>
      </c>
      <c r="AV15" s="49" t="e">
        <f aca="false">IF(AV14=0,"",IF(AV14&lt;1000,"&lt;1K",IF(AV14&gt;1000000,ROUND(AV14/1000000,1)&amp;"M",ROUND(AV14/1000,0)&amp;"K")))</f>
        <v>#NAME?</v>
      </c>
      <c r="AW15" s="49" t="e">
        <f aca="false">IF(AW14=0,"",IF(AW14&lt;1000,"&lt;1K",IF(AW14&gt;1000000,ROUND(AW14/1000000,1)&amp;"M",ROUND(AW14/1000,0)&amp;"K")))</f>
        <v>#NAME?</v>
      </c>
      <c r="AX15" s="49" t="e">
        <f aca="false">IF(AX14=0,"",IF(AX14&lt;1000,"&lt;1K",IF(AX14&gt;1000000,ROUND(AX14/1000000,1)&amp;"M",ROUND(AX14/1000,0)&amp;"K")))</f>
        <v>#NAME?</v>
      </c>
      <c r="AY15" s="49" t="e">
        <f aca="false">IF(AY14=0,"",IF(AY14&lt;1000,"&lt;1K",IF(AY14&gt;1000000,ROUND(AY14/1000000,1)&amp;"M",ROUND(AY14/1000,0)&amp;"K")))</f>
        <v>#NAME?</v>
      </c>
      <c r="AZ15" s="49" t="e">
        <f aca="false">IF(AZ14=0,"",IF(AZ14&lt;1000,"&lt;1K",IF(AZ14&gt;1000000,ROUND(AZ14/1000000,1)&amp;"M",ROUND(AZ14/1000,0)&amp;"K")))</f>
        <v>#NAME?</v>
      </c>
      <c r="BA15" s="49" t="e">
        <f aca="false">IF(BA14=0,"",IF(BA14&lt;1000,"&lt;1K",IF(BA14&gt;1000000,ROUND(BA14/1000000,1)&amp;"M",ROUND(BA14/1000,0)&amp;"K")))</f>
        <v>#NAME?</v>
      </c>
      <c r="BB15" s="49" t="e">
        <f aca="false">IF(BB14=0,"",IF(BB14&lt;1000,"&lt;1K",IF(BB14&gt;1000000,ROUND(BB14/1000000,1)&amp;"M",ROUND(BB14/1000,0)&amp;"K")))</f>
        <v>#NAME?</v>
      </c>
      <c r="BC15" s="50" t="e">
        <f aca="false">IF(BC14=0,"",IF(BC14&lt;1000,"&lt;1K",IF(BC14&gt;1000000,ROUND(BC14/1000000,1)&amp;"M",ROUND(BC14/1000,0)&amp;"K")))</f>
        <v>#NAME?</v>
      </c>
    </row>
    <row r="16" customFormat="false" ht="12.75" hidden="false" customHeight="true" outlineLevel="0" collapsed="false">
      <c r="A16" s="48" t="s">
        <v>118</v>
      </c>
      <c r="B16" s="54" t="e">
        <f aca="false">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#NAME?</v>
      </c>
      <c r="C16" s="54" t="e">
        <f aca="false">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#NAME?</v>
      </c>
      <c r="D16" s="54" t="e">
        <f aca="false">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#NAME?</v>
      </c>
      <c r="E16" s="54" t="e">
        <f aca="false">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#NAME?</v>
      </c>
      <c r="F16" s="54" t="e">
        <f aca="false">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#NAME?</v>
      </c>
      <c r="G16" s="54" t="e">
        <f aca="false">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#NAME?</v>
      </c>
      <c r="H16" s="54" t="e">
        <f aca="false">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#NAME?</v>
      </c>
      <c r="I16" s="54" t="e">
        <f aca="false">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#NAME?</v>
      </c>
      <c r="J16" s="54" t="e">
        <f aca="false">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#NAME?</v>
      </c>
      <c r="K16" s="54" t="e">
        <f aca="false">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#NAME?</v>
      </c>
      <c r="L16" s="54" t="e">
        <f aca="false">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#NAME?</v>
      </c>
      <c r="M16" s="54" t="e">
        <f aca="false">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#NAME?</v>
      </c>
      <c r="N16" s="54" t="e">
        <f aca="false">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#NAME?</v>
      </c>
      <c r="O16" s="54" t="e">
        <f aca="false">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#NAME?</v>
      </c>
      <c r="P16" s="54" t="e">
        <f aca="false">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#NAME?</v>
      </c>
      <c r="Q16" s="54" t="e">
        <f aca="false">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#NAME?</v>
      </c>
      <c r="R16" s="54" t="e">
        <f aca="false">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#NAME?</v>
      </c>
      <c r="S16" s="54" t="e">
        <f aca="false">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#NAME?</v>
      </c>
      <c r="T16" s="54" t="e">
        <f aca="false">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#NAME?</v>
      </c>
      <c r="U16" s="54" t="e">
        <f aca="false">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#NAME?</v>
      </c>
      <c r="V16" s="54" t="e">
        <f aca="false">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#NAME?</v>
      </c>
      <c r="W16" s="54" t="e">
        <f aca="false">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#NAME?</v>
      </c>
      <c r="X16" s="54" t="e">
        <f aca="false">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#NAME?</v>
      </c>
      <c r="Y16" s="54" t="e">
        <f aca="false">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#NAME?</v>
      </c>
      <c r="Z16" s="54" t="e">
        <f aca="false">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#NAME?</v>
      </c>
      <c r="AA16" s="54" t="e">
        <f aca="false">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#NAME?</v>
      </c>
      <c r="AB16" s="54" t="e">
        <f aca="false">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#NAME?</v>
      </c>
      <c r="AC16" s="54" t="e">
        <f aca="false">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#NAME?</v>
      </c>
      <c r="AD16" s="54" t="e">
        <f aca="false">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#NAME?</v>
      </c>
      <c r="AE16" s="54" t="e">
        <f aca="false">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#NAME?</v>
      </c>
      <c r="AF16" s="54" t="e">
        <f aca="false">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#NAME?</v>
      </c>
      <c r="AG16" s="54" t="e">
        <f aca="false">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#NAME?</v>
      </c>
      <c r="AH16" s="54" t="e">
        <f aca="false">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#NAME?</v>
      </c>
      <c r="AI16" s="54" t="e">
        <f aca="false">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#NAME?</v>
      </c>
      <c r="AJ16" s="54" t="e">
        <f aca="false">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#NAME?</v>
      </c>
      <c r="AK16" s="54" t="e">
        <f aca="false">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#NAME?</v>
      </c>
      <c r="AL16" s="54" t="e">
        <f aca="false">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#NAME?</v>
      </c>
      <c r="AM16" s="54" t="e">
        <f aca="false">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#NAME?</v>
      </c>
      <c r="AN16" s="54" t="e">
        <f aca="false">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#NAME?</v>
      </c>
      <c r="AO16" s="54" t="e">
        <f aca="false">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#NAME?</v>
      </c>
      <c r="AP16" s="54" t="e">
        <f aca="false">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#NAME?</v>
      </c>
      <c r="AQ16" s="54" t="e">
        <f aca="false">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#NAME?</v>
      </c>
      <c r="AR16" s="54" t="e">
        <f aca="false">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#NAME?</v>
      </c>
      <c r="AS16" s="54" t="e">
        <f aca="false">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#NAME?</v>
      </c>
      <c r="AT16" s="54" t="e">
        <f aca="false">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#NAME?</v>
      </c>
      <c r="AU16" s="54" t="e">
        <f aca="false">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#NAME?</v>
      </c>
      <c r="AV16" s="54" t="e">
        <f aca="false">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#NAME?</v>
      </c>
      <c r="AW16" s="54" t="e">
        <f aca="false">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#NAME?</v>
      </c>
      <c r="AX16" s="54" t="e">
        <f aca="false">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#NAME?</v>
      </c>
      <c r="AY16" s="54" t="e">
        <f aca="false">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#NAME?</v>
      </c>
      <c r="AZ16" s="54" t="e">
        <f aca="false">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#NAME?</v>
      </c>
      <c r="BA16" s="54" t="e">
        <f aca="false">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#NAME?</v>
      </c>
      <c r="BB16" s="54" t="e">
        <f aca="false">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#NAME?</v>
      </c>
      <c r="BC16" s="55" t="e">
        <f aca="false">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#NAME?</v>
      </c>
    </row>
    <row r="17" customFormat="false" ht="12.75" hidden="false" customHeight="true" outlineLevel="0" collapsed="false">
      <c r="A17" s="56" t="s">
        <v>119</v>
      </c>
      <c r="B17" s="57" t="e">
        <f aca="false">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#NAME?</v>
      </c>
      <c r="C17" s="57" t="e">
        <f aca="false">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#NAME?</v>
      </c>
      <c r="D17" s="57" t="e">
        <f aca="false">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#NAME?</v>
      </c>
      <c r="E17" s="57" t="e">
        <f aca="false">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#NAME?</v>
      </c>
      <c r="F17" s="57" t="e">
        <f aca="false">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#NAME?</v>
      </c>
      <c r="G17" s="57" t="e">
        <f aca="false">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#NAME?</v>
      </c>
      <c r="H17" s="57" t="e">
        <f aca="false">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#NAME?</v>
      </c>
      <c r="I17" s="57" t="e">
        <f aca="false">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#NAME?</v>
      </c>
      <c r="J17" s="57" t="e">
        <f aca="false">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#NAME?</v>
      </c>
      <c r="K17" s="57" t="e">
        <f aca="false">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#NAME?</v>
      </c>
      <c r="L17" s="57" t="e">
        <f aca="false">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#NAME?</v>
      </c>
      <c r="M17" s="57" t="e">
        <f aca="false">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#NAME?</v>
      </c>
      <c r="N17" s="57" t="e">
        <f aca="false">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#NAME?</v>
      </c>
      <c r="O17" s="57" t="e">
        <f aca="false">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#NAME?</v>
      </c>
      <c r="P17" s="57" t="e">
        <f aca="false">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#NAME?</v>
      </c>
      <c r="Q17" s="57" t="e">
        <f aca="false">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#NAME?</v>
      </c>
      <c r="R17" s="57" t="e">
        <f aca="false">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#NAME?</v>
      </c>
      <c r="S17" s="57" t="e">
        <f aca="false">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#NAME?</v>
      </c>
      <c r="T17" s="57" t="e">
        <f aca="false">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#NAME?</v>
      </c>
      <c r="U17" s="57" t="e">
        <f aca="false">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#NAME?</v>
      </c>
      <c r="V17" s="57" t="e">
        <f aca="false">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#NAME?</v>
      </c>
      <c r="W17" s="57" t="e">
        <f aca="false">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#NAME?</v>
      </c>
      <c r="X17" s="57" t="e">
        <f aca="false">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#NAME?</v>
      </c>
      <c r="Y17" s="57" t="e">
        <f aca="false">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#NAME?</v>
      </c>
      <c r="Z17" s="57" t="e">
        <f aca="false">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#NAME?</v>
      </c>
      <c r="AA17" s="57" t="e">
        <f aca="false">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#NAME?</v>
      </c>
      <c r="AB17" s="57" t="e">
        <f aca="false">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#NAME?</v>
      </c>
      <c r="AC17" s="57" t="e">
        <f aca="false">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#NAME?</v>
      </c>
      <c r="AD17" s="57" t="e">
        <f aca="false">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#NAME?</v>
      </c>
      <c r="AE17" s="57" t="e">
        <f aca="false">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#NAME?</v>
      </c>
      <c r="AF17" s="57" t="e">
        <f aca="false">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#NAME?</v>
      </c>
      <c r="AG17" s="57" t="e">
        <f aca="false">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#NAME?</v>
      </c>
      <c r="AH17" s="57" t="e">
        <f aca="false">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#NAME?</v>
      </c>
      <c r="AI17" s="57" t="e">
        <f aca="false">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#NAME?</v>
      </c>
      <c r="AJ17" s="57" t="e">
        <f aca="false">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#NAME?</v>
      </c>
      <c r="AK17" s="57" t="e">
        <f aca="false">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#NAME?</v>
      </c>
      <c r="AL17" s="57" t="e">
        <f aca="false">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#NAME?</v>
      </c>
      <c r="AM17" s="57" t="e">
        <f aca="false">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#NAME?</v>
      </c>
      <c r="AN17" s="57" t="e">
        <f aca="false">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#NAME?</v>
      </c>
      <c r="AO17" s="57" t="e">
        <f aca="false">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#NAME?</v>
      </c>
      <c r="AP17" s="57" t="e">
        <f aca="false">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#NAME?</v>
      </c>
      <c r="AQ17" s="57" t="e">
        <f aca="false">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#NAME?</v>
      </c>
      <c r="AR17" s="57" t="e">
        <f aca="false">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#NAME?</v>
      </c>
      <c r="AS17" s="57" t="e">
        <f aca="false">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#NAME?</v>
      </c>
      <c r="AT17" s="57" t="e">
        <f aca="false">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#NAME?</v>
      </c>
      <c r="AU17" s="57" t="e">
        <f aca="false">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#NAME?</v>
      </c>
      <c r="AV17" s="57" t="e">
        <f aca="false">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#NAME?</v>
      </c>
      <c r="AW17" s="57" t="e">
        <f aca="false">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#NAME?</v>
      </c>
      <c r="AX17" s="57" t="e">
        <f aca="false">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#NAME?</v>
      </c>
      <c r="AY17" s="57" t="e">
        <f aca="false">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#NAME?</v>
      </c>
      <c r="AZ17" s="57" t="e">
        <f aca="false">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#NAME?</v>
      </c>
      <c r="BA17" s="57" t="e">
        <f aca="false">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#NAME?</v>
      </c>
      <c r="BB17" s="57" t="e">
        <f aca="false">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#NAME?</v>
      </c>
      <c r="BC17" s="58" t="e">
        <f aca="false">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#NAME?</v>
      </c>
    </row>
    <row r="18" customFormat="false" ht="12.75" hidden="false" customHeight="true" outlineLevel="0" collapsed="false"/>
    <row r="19" customFormat="false" ht="12.75" hidden="false" customHeight="true" outlineLevel="0" collapsed="false">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customFormat="false" ht="12.75" hidden="false" customHeight="true" outlineLevel="0" collapsed="false">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customFormat="false" ht="12.75" hidden="false" customHeight="true" outlineLevel="0" collapsed="false">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customFormat="false" ht="12.75" hidden="false" customHeight="true" outlineLevel="0" collapsed="false">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customFormat="false" ht="12.75" hidden="false" customHeight="true" outlineLevel="0" collapsed="false">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customFormat="false" ht="12.75" hidden="false" customHeight="true" outlineLevel="0" collapsed="false"/>
    <row r="25" customFormat="false" ht="12.75" hidden="false" customHeight="true" outlineLevel="0" collapsed="false"/>
    <row r="26" customFormat="false" ht="12.75" hidden="false" customHeight="true" outlineLevel="0" collapsed="false">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3">
    <mergeCell ref="A1:G1"/>
    <mergeCell ref="A2:G2"/>
    <mergeCell ref="A3:G3"/>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B3B3"/>
    <pageSetUpPr fitToPage="false"/>
  </sheetPr>
  <dimension ref="A1:BC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45.38"/>
    <col collapsed="false" customWidth="true" hidden="false" outlineLevel="0" max="55" min="2" style="0" width="17"/>
  </cols>
  <sheetData>
    <row r="1" customFormat="false" ht="28.5" hidden="false" customHeight="true" outlineLevel="0" collapsed="false">
      <c r="A1" s="42" t="s">
        <v>120</v>
      </c>
      <c r="B1" s="42"/>
      <c r="C1" s="42"/>
      <c r="D1" s="42"/>
      <c r="E1" s="42"/>
      <c r="F1" s="42"/>
      <c r="G1" s="42"/>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customFormat="false" ht="21" hidden="false" customHeight="true" outlineLevel="0" collapsed="false">
      <c r="A2" s="43" t="s">
        <v>121</v>
      </c>
      <c r="B2" s="43"/>
      <c r="C2" s="43"/>
      <c r="D2" s="43"/>
      <c r="E2" s="43"/>
      <c r="F2" s="43"/>
      <c r="G2" s="43"/>
      <c r="H2" s="2"/>
      <c r="I2" s="2"/>
      <c r="J2" s="2"/>
      <c r="K2" s="2"/>
      <c r="AK2" s="2"/>
      <c r="AL2" s="2"/>
      <c r="AM2" s="2"/>
      <c r="AN2" s="2"/>
      <c r="AO2" s="2"/>
      <c r="AP2" s="2"/>
      <c r="AQ2" s="2"/>
      <c r="AR2" s="2"/>
      <c r="AS2" s="2"/>
      <c r="AT2" s="2"/>
      <c r="AU2" s="2"/>
      <c r="AV2" s="2"/>
      <c r="AW2" s="2"/>
      <c r="AX2" s="2"/>
      <c r="AY2" s="2"/>
      <c r="AZ2" s="2"/>
      <c r="BA2" s="2"/>
      <c r="BB2" s="2"/>
      <c r="BC2" s="2"/>
    </row>
    <row r="3" customFormat="false" ht="39" hidden="false" customHeight="true" outlineLevel="0" collapsed="false">
      <c r="A3" s="44" t="s">
        <v>122</v>
      </c>
      <c r="B3" s="44"/>
      <c r="C3" s="44"/>
      <c r="D3" s="44"/>
      <c r="E3" s="44"/>
      <c r="F3" s="44"/>
      <c r="G3" s="44"/>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row>
    <row r="4" customFormat="false" ht="45" hidden="false" customHeight="true" outlineLevel="0" collapsed="false">
      <c r="A4" s="39" t="s">
        <v>123</v>
      </c>
      <c r="F4" s="2"/>
      <c r="G4" s="2"/>
      <c r="H4" s="2"/>
      <c r="I4" s="2"/>
    </row>
    <row r="5" customFormat="false" ht="12.75" hidden="false" customHeight="true" outlineLevel="0" collapsed="false">
      <c r="A5" s="59" t="s">
        <v>110</v>
      </c>
      <c r="B5" s="60" t="n">
        <v>1</v>
      </c>
      <c r="C5" s="60" t="n">
        <v>2</v>
      </c>
      <c r="D5" s="60" t="n">
        <v>3</v>
      </c>
      <c r="E5" s="60" t="n">
        <v>4</v>
      </c>
      <c r="F5" s="60" t="n">
        <v>5</v>
      </c>
      <c r="G5" s="60" t="n">
        <v>6</v>
      </c>
      <c r="H5" s="60" t="n">
        <v>7</v>
      </c>
      <c r="I5" s="60" t="n">
        <v>8</v>
      </c>
      <c r="J5" s="60" t="n">
        <v>9</v>
      </c>
      <c r="K5" s="60" t="n">
        <v>10</v>
      </c>
      <c r="L5" s="60" t="n">
        <v>11</v>
      </c>
      <c r="M5" s="60" t="n">
        <v>12</v>
      </c>
      <c r="N5" s="60" t="n">
        <v>13</v>
      </c>
      <c r="O5" s="60" t="n">
        <v>14</v>
      </c>
      <c r="P5" s="60" t="n">
        <v>15</v>
      </c>
      <c r="Q5" s="60" t="n">
        <v>16</v>
      </c>
      <c r="R5" s="60" t="n">
        <v>17</v>
      </c>
      <c r="S5" s="60" t="n">
        <v>18</v>
      </c>
      <c r="T5" s="60" t="n">
        <v>19</v>
      </c>
      <c r="U5" s="60" t="n">
        <v>20</v>
      </c>
      <c r="V5" s="60" t="n">
        <v>21</v>
      </c>
      <c r="W5" s="60" t="n">
        <v>22</v>
      </c>
      <c r="X5" s="60" t="n">
        <v>23</v>
      </c>
      <c r="Y5" s="60" t="n">
        <v>24</v>
      </c>
      <c r="Z5" s="60" t="n">
        <v>25</v>
      </c>
      <c r="AA5" s="60" t="n">
        <v>26</v>
      </c>
      <c r="AB5" s="60" t="n">
        <v>27</v>
      </c>
      <c r="AC5" s="60" t="n">
        <v>28</v>
      </c>
      <c r="AD5" s="60" t="n">
        <v>29</v>
      </c>
      <c r="AE5" s="60" t="n">
        <v>30</v>
      </c>
      <c r="AF5" s="60" t="n">
        <v>31</v>
      </c>
      <c r="AG5" s="60" t="n">
        <v>32</v>
      </c>
      <c r="AH5" s="60" t="n">
        <v>33</v>
      </c>
      <c r="AI5" s="60" t="n">
        <v>34</v>
      </c>
      <c r="AJ5" s="60" t="n">
        <v>35</v>
      </c>
      <c r="AK5" s="60" t="n">
        <v>36</v>
      </c>
      <c r="AL5" s="60" t="n">
        <v>37</v>
      </c>
      <c r="AM5" s="60" t="n">
        <v>38</v>
      </c>
      <c r="AN5" s="60" t="n">
        <v>39</v>
      </c>
      <c r="AO5" s="60" t="n">
        <v>40</v>
      </c>
      <c r="AP5" s="60" t="n">
        <v>41</v>
      </c>
      <c r="AQ5" s="60" t="n">
        <v>42</v>
      </c>
      <c r="AR5" s="60" t="n">
        <v>43</v>
      </c>
      <c r="AS5" s="60" t="n">
        <v>44</v>
      </c>
      <c r="AT5" s="60" t="n">
        <v>45</v>
      </c>
      <c r="AU5" s="60" t="n">
        <v>46</v>
      </c>
      <c r="AV5" s="60" t="n">
        <v>47</v>
      </c>
      <c r="AW5" s="60" t="n">
        <v>48</v>
      </c>
      <c r="AX5" s="60" t="n">
        <v>49</v>
      </c>
      <c r="AY5" s="60" t="n">
        <v>50</v>
      </c>
      <c r="AZ5" s="60" t="n">
        <v>51</v>
      </c>
      <c r="BA5" s="60" t="n">
        <v>52</v>
      </c>
      <c r="BB5" s="60" t="n">
        <v>53</v>
      </c>
      <c r="BC5" s="61" t="n">
        <v>54</v>
      </c>
    </row>
    <row r="6" customFormat="false" ht="12.75" hidden="false" customHeight="true" outlineLevel="0" collapsed="false">
      <c r="A6" s="62" t="s">
        <v>124</v>
      </c>
      <c r="B6" s="49" t="e">
        <f aca="false" t="array" ref="B6:B6">INDEX('inputs &amp; summary'!$e$28:$an$73,MATCH('Project-level output'!B$5,'inputs &amp; summary'!$d$28:$d$73,0),MATCH('Project-level output'!$A6,'inputs &amp; summary'!$e$28:$an$28,0))</f>
        <v>#NAME?</v>
      </c>
      <c r="C6" s="49" t="e">
        <f aca="false" t="array" ref="C6:C6">INDEX('inputs &amp; summary'!$e$28:$an$73,MATCH('Project-level output'!C$5,'inputs &amp; summary'!$d$28:$d$73,0),MATCH('Project-level output'!$A6,'inputs &amp; summary'!$e$28:$an$28,0))</f>
        <v>#NAME?</v>
      </c>
      <c r="D6" s="49" t="e">
        <f aca="false" t="array" ref="D6:D6">INDEX('inputs &amp; summary'!$e$28:$an$73,MATCH('Project-level output'!D$5,'inputs &amp; summary'!$d$28:$d$73,0),MATCH('Project-level output'!$A6,'inputs &amp; summary'!$e$28:$an$28,0))</f>
        <v>#NAME?</v>
      </c>
      <c r="E6" s="49" t="e">
        <f aca="false" t="array" ref="E6:E6">INDEX('inputs &amp; summary'!$e$28:$an$73,MATCH('Project-level output'!E$5,'inputs &amp; summary'!$d$28:$d$73,0),MATCH('Project-level output'!$A6,'inputs &amp; summary'!$e$28:$an$28,0))</f>
        <v>#NAME?</v>
      </c>
      <c r="F6" s="49" t="e">
        <f aca="false" t="array" ref="F6:F6">INDEX('inputs &amp; summary'!$e$28:$an$73,MATCH('Project-level output'!F$5,'inputs &amp; summary'!$d$28:$d$73,0),MATCH('Project-level output'!$A6,'inputs &amp; summary'!$e$28:$an$28,0))</f>
        <v>#NAME?</v>
      </c>
      <c r="G6" s="49" t="e">
        <f aca="false" t="array" ref="G6:G6">INDEX('inputs &amp; summary'!$e$28:$an$73,MATCH('Project-level output'!G$5,'inputs &amp; summary'!$d$28:$d$73,0),MATCH('Project-level output'!$A6,'inputs &amp; summary'!$e$28:$an$28,0))</f>
        <v>#NAME?</v>
      </c>
      <c r="H6" s="49" t="e">
        <f aca="false" t="array" ref="H6:H6">INDEX('inputs &amp; summary'!$e$28:$an$73,MATCH('Project-level output'!H$5,'inputs &amp; summary'!$d$28:$d$73,0),MATCH('Project-level output'!$A6,'inputs &amp; summary'!$e$28:$an$28,0))</f>
        <v>#NAME?</v>
      </c>
      <c r="I6" s="49" t="e">
        <f aca="false" t="array" ref="I6:I6">INDEX('inputs &amp; summary'!$e$28:$an$73,MATCH('Project-level output'!I$5,'inputs &amp; summary'!$d$28:$d$73,0),MATCH('Project-level output'!$A6,'inputs &amp; summary'!$e$28:$an$28,0))</f>
        <v>#NAME?</v>
      </c>
      <c r="J6" s="49" t="e">
        <f aca="false" t="array" ref="J6:J6">INDEX('inputs &amp; summary'!$e$28:$an$73,MATCH('Project-level output'!J$5,'inputs &amp; summary'!$d$28:$d$73,0),MATCH('Project-level output'!$A6,'inputs &amp; summary'!$e$28:$an$28,0))</f>
        <v>#NAME?</v>
      </c>
      <c r="K6" s="49" t="e">
        <f aca="false" t="array" ref="K6:K6">INDEX('inputs &amp; summary'!$e$28:$an$73,MATCH('Project-level output'!K$5,'inputs &amp; summary'!$d$28:$d$73,0),MATCH('Project-level output'!$A6,'inputs &amp; summary'!$e$28:$an$28,0))</f>
        <v>#NAME?</v>
      </c>
      <c r="L6" s="49" t="e">
        <f aca="false" t="array" ref="L6:L6">INDEX('inputs &amp; summary'!$e$28:$an$73,MATCH('Project-level output'!L$5,'inputs &amp; summary'!$d$28:$d$73,0),MATCH('Project-level output'!$A6,'inputs &amp; summary'!$e$28:$an$28,0))</f>
        <v>#NAME?</v>
      </c>
      <c r="M6" s="49" t="e">
        <f aca="false" t="array" ref="M6:M6">INDEX('inputs &amp; summary'!$e$28:$an$73,MATCH('Project-level output'!M$5,'inputs &amp; summary'!$d$28:$d$73,0),MATCH('Project-level output'!$A6,'inputs &amp; summary'!$e$28:$an$28,0))</f>
        <v>#NAME?</v>
      </c>
      <c r="N6" s="49" t="e">
        <f aca="false" t="array" ref="N6:N6">INDEX('inputs &amp; summary'!$e$28:$an$73,MATCH('Project-level output'!N$5,'inputs &amp; summary'!$d$28:$d$73,0),MATCH('Project-level output'!$A6,'inputs &amp; summary'!$e$28:$an$28,0))</f>
        <v>#NAME?</v>
      </c>
      <c r="O6" s="49" t="e">
        <f aca="false" t="array" ref="O6:O6">INDEX('inputs &amp; summary'!$e$28:$an$73,MATCH('Project-level output'!O$5,'inputs &amp; summary'!$d$28:$d$73,0),MATCH('Project-level output'!$A6,'inputs &amp; summary'!$e$28:$an$28,0))</f>
        <v>#NAME?</v>
      </c>
      <c r="P6" s="49" t="e">
        <f aca="false" t="array" ref="P6:P6">INDEX('inputs &amp; summary'!$e$28:$an$73,MATCH('Project-level output'!P$5,'inputs &amp; summary'!$d$28:$d$73,0),MATCH('Project-level output'!$A6,'inputs &amp; summary'!$e$28:$an$28,0))</f>
        <v>#NAME?</v>
      </c>
      <c r="Q6" s="49" t="e">
        <f aca="false" t="array" ref="Q6:Q6">INDEX('inputs &amp; summary'!$e$28:$an$73,MATCH('Project-level output'!Q$5,'inputs &amp; summary'!$d$28:$d$73,0),MATCH('Project-level output'!$A6,'inputs &amp; summary'!$e$28:$an$28,0))</f>
        <v>#NAME?</v>
      </c>
      <c r="R6" s="49" t="e">
        <f aca="false" t="array" ref="R6:R6">INDEX('inputs &amp; summary'!$e$28:$an$73,MATCH('Project-level output'!R$5,'inputs &amp; summary'!$d$28:$d$73,0),MATCH('Project-level output'!$A6,'inputs &amp; summary'!$e$28:$an$28,0))</f>
        <v>#NAME?</v>
      </c>
      <c r="S6" s="49" t="e">
        <f aca="false" t="array" ref="S6:S6">INDEX('inputs &amp; summary'!$e$28:$an$73,MATCH('Project-level output'!S$5,'inputs &amp; summary'!$d$28:$d$73,0),MATCH('Project-level output'!$A6,'inputs &amp; summary'!$e$28:$an$28,0))</f>
        <v>#NAME?</v>
      </c>
      <c r="T6" s="49" t="e">
        <f aca="false" t="array" ref="T6:T6">INDEX('inputs &amp; summary'!$e$28:$an$73,MATCH('Project-level output'!T$5,'inputs &amp; summary'!$d$28:$d$73,0),MATCH('Project-level output'!$A6,'inputs &amp; summary'!$e$28:$an$28,0))</f>
        <v>#NAME?</v>
      </c>
      <c r="U6" s="49" t="e">
        <f aca="false" t="array" ref="U6:U6">INDEX('inputs &amp; summary'!$e$28:$an$73,MATCH('Project-level output'!U$5,'inputs &amp; summary'!$d$28:$d$73,0),MATCH('Project-level output'!$A6,'inputs &amp; summary'!$e$28:$an$28,0))</f>
        <v>#NAME?</v>
      </c>
      <c r="V6" s="49" t="e">
        <f aca="false" t="array" ref="V6:V6">INDEX('inputs &amp; summary'!$e$28:$an$73,MATCH('Project-level output'!V$5,'inputs &amp; summary'!$d$28:$d$73,0),MATCH('Project-level output'!$A6,'inputs &amp; summary'!$e$28:$an$28,0))</f>
        <v>#NAME?</v>
      </c>
      <c r="W6" s="49" t="e">
        <f aca="false" t="array" ref="W6:W6">INDEX('inputs &amp; summary'!$e$28:$an$73,MATCH('Project-level output'!W$5,'inputs &amp; summary'!$d$28:$d$73,0),MATCH('Project-level output'!$A6,'inputs &amp; summary'!$e$28:$an$28,0))</f>
        <v>#NAME?</v>
      </c>
      <c r="X6" s="49" t="e">
        <f aca="false" t="array" ref="X6:X6">INDEX('inputs &amp; summary'!$e$28:$an$73,MATCH('Project-level output'!X$5,'inputs &amp; summary'!$d$28:$d$73,0),MATCH('Project-level output'!$A6,'inputs &amp; summary'!$e$28:$an$28,0))</f>
        <v>#NAME?</v>
      </c>
      <c r="Y6" s="49" t="e">
        <f aca="false" t="array" ref="Y6:Y6">INDEX('inputs &amp; summary'!$e$28:$an$73,MATCH('Project-level output'!Y$5,'inputs &amp; summary'!$d$28:$d$73,0),MATCH('Project-level output'!$A6,'inputs &amp; summary'!$e$28:$an$28,0))</f>
        <v>#NAME?</v>
      </c>
      <c r="Z6" s="49" t="e">
        <f aca="false" t="array" ref="Z6:Z6">INDEX('inputs &amp; summary'!$e$28:$an$73,MATCH('Project-level output'!Z$5,'inputs &amp; summary'!$d$28:$d$73,0),MATCH('Project-level output'!$A6,'inputs &amp; summary'!$e$28:$an$28,0))</f>
        <v>#NAME?</v>
      </c>
      <c r="AA6" s="49" t="e">
        <f aca="false" t="array" ref="AA6:AA6">INDEX('inputs &amp; summary'!$e$28:$an$73,MATCH('Project-level output'!AA$5,'inputs &amp; summary'!$d$28:$d$73,0),MATCH('Project-level output'!$A6,'inputs &amp; summary'!$e$28:$an$28,0))</f>
        <v>#NAME?</v>
      </c>
      <c r="AB6" s="49" t="e">
        <f aca="false" t="array" ref="AB6:AB6">INDEX('inputs &amp; summary'!$e$28:$an$73,MATCH('Project-level output'!AB$5,'inputs &amp; summary'!$d$28:$d$73,0),MATCH('Project-level output'!$A6,'inputs &amp; summary'!$e$28:$an$28,0))</f>
        <v>#NAME?</v>
      </c>
      <c r="AC6" s="49" t="e">
        <f aca="false" t="array" ref="AC6:AC6">INDEX('inputs &amp; summary'!$e$28:$an$73,MATCH('Project-level output'!AC$5,'inputs &amp; summary'!$d$28:$d$73,0),MATCH('Project-level output'!$A6,'inputs &amp; summary'!$e$28:$an$28,0))</f>
        <v>#NAME?</v>
      </c>
      <c r="AD6" s="49" t="e">
        <f aca="false" t="array" ref="AD6:AD6">INDEX('inputs &amp; summary'!$e$28:$an$73,MATCH('Project-level output'!AD$5,'inputs &amp; summary'!$d$28:$d$73,0),MATCH('Project-level output'!$A6,'inputs &amp; summary'!$e$28:$an$28,0))</f>
        <v>#NAME?</v>
      </c>
      <c r="AE6" s="49" t="e">
        <f aca="false" t="array" ref="AE6:AE6">INDEX('inputs &amp; summary'!$e$28:$an$73,MATCH('Project-level output'!AE$5,'inputs &amp; summary'!$d$28:$d$73,0),MATCH('Project-level output'!$A6,'inputs &amp; summary'!$e$28:$an$28,0))</f>
        <v>#NAME?</v>
      </c>
      <c r="AF6" s="49" t="e">
        <f aca="false" t="array" ref="AF6:AF6">INDEX('inputs &amp; summary'!$e$28:$an$73,MATCH('Project-level output'!AF$5,'inputs &amp; summary'!$d$28:$d$73,0),MATCH('Project-level output'!$A6,'inputs &amp; summary'!$e$28:$an$28,0))</f>
        <v>#NAME?</v>
      </c>
      <c r="AG6" s="49" t="e">
        <f aca="false" t="array" ref="AG6:AG6">INDEX('inputs &amp; summary'!$e$28:$an$73,MATCH('Project-level output'!AG$5,'inputs &amp; summary'!$d$28:$d$73,0),MATCH('Project-level output'!$A6,'inputs &amp; summary'!$e$28:$an$28,0))</f>
        <v>#NAME?</v>
      </c>
      <c r="AH6" s="49" t="e">
        <f aca="false" t="array" ref="AH6:AH6">INDEX('inputs &amp; summary'!$e$28:$an$73,MATCH('Project-level output'!AH$5,'inputs &amp; summary'!$d$28:$d$73,0),MATCH('Project-level output'!$A6,'inputs &amp; summary'!$e$28:$an$28,0))</f>
        <v>#NAME?</v>
      </c>
      <c r="AI6" s="49" t="e">
        <f aca="false" t="array" ref="AI6:AI6">INDEX('inputs &amp; summary'!$e$28:$an$73,MATCH('Project-level output'!AI$5,'inputs &amp; summary'!$d$28:$d$73,0),MATCH('Project-level output'!$A6,'inputs &amp; summary'!$e$28:$an$28,0))</f>
        <v>#NAME?</v>
      </c>
      <c r="AJ6" s="49" t="e">
        <f aca="false" t="array" ref="AJ6:AJ6">INDEX('inputs &amp; summary'!$e$28:$an$73,MATCH('Project-level output'!AJ$5,'inputs &amp; summary'!$d$28:$d$73,0),MATCH('Project-level output'!$A6,'inputs &amp; summary'!$e$28:$an$28,0))</f>
        <v>#NAME?</v>
      </c>
      <c r="AK6" s="49" t="e">
        <f aca="false" t="array" ref="AK6:AK6">INDEX('inputs &amp; summary'!$e$28:$an$73,MATCH('Project-level output'!AK$5,'inputs &amp; summary'!$d$28:$d$73,0),MATCH('Project-level output'!$A6,'inputs &amp; summary'!$e$28:$an$28,0))</f>
        <v>#NAME?</v>
      </c>
      <c r="AL6" s="49" t="e">
        <f aca="false" t="array" ref="AL6:AL6">INDEX('inputs &amp; summary'!$e$28:$an$73,MATCH('Project-level output'!AL$5,'inputs &amp; summary'!$d$28:$d$73,0),MATCH('Project-level output'!$A6,'inputs &amp; summary'!$e$28:$an$28,0))</f>
        <v>#NAME?</v>
      </c>
      <c r="AM6" s="49" t="e">
        <f aca="false" t="array" ref="AM6:AM6">INDEX('inputs &amp; summary'!$e$28:$an$73,MATCH('Project-level output'!AM$5,'inputs &amp; summary'!$d$28:$d$73,0),MATCH('Project-level output'!$A6,'inputs &amp; summary'!$e$28:$an$28,0))</f>
        <v>#NAME?</v>
      </c>
      <c r="AN6" s="49" t="e">
        <f aca="false" t="array" ref="AN6:AN6">INDEX('inputs &amp; summary'!$e$28:$an$73,MATCH('Project-level output'!AN$5,'inputs &amp; summary'!$d$28:$d$73,0),MATCH('Project-level output'!$A6,'inputs &amp; summary'!$e$28:$an$28,0))</f>
        <v>#NAME?</v>
      </c>
      <c r="AO6" s="49" t="e">
        <f aca="false" t="array" ref="AO6:AO6">INDEX('inputs &amp; summary'!$e$28:$an$73,MATCH('Project-level output'!AO$5,'inputs &amp; summary'!$d$28:$d$73,0),MATCH('Project-level output'!$A6,'inputs &amp; summary'!$e$28:$an$28,0))</f>
        <v>#NAME?</v>
      </c>
      <c r="AP6" s="49" t="e">
        <f aca="false" t="array" ref="AP6:AP6">INDEX('inputs &amp; summary'!$e$28:$an$73,MATCH('Project-level output'!AP$5,'inputs &amp; summary'!$d$28:$d$73,0),MATCH('Project-level output'!$A6,'inputs &amp; summary'!$e$28:$an$28,0))</f>
        <v>#NAME?</v>
      </c>
      <c r="AQ6" s="49" t="e">
        <f aca="false" t="array" ref="AQ6:AQ6">INDEX('inputs &amp; summary'!$e$28:$an$73,MATCH('Project-level output'!AQ$5,'inputs &amp; summary'!$d$28:$d$73,0),MATCH('Project-level output'!$A6,'inputs &amp; summary'!$e$28:$an$28,0))</f>
        <v>#NAME?</v>
      </c>
      <c r="AR6" s="49" t="e">
        <f aca="false" t="array" ref="AR6:AR6">INDEX('inputs &amp; summary'!$e$28:$an$73,MATCH('Project-level output'!AR$5,'inputs &amp; summary'!$d$28:$d$73,0),MATCH('Project-level output'!$A6,'inputs &amp; summary'!$e$28:$an$28,0))</f>
        <v>#NAME?</v>
      </c>
      <c r="AS6" s="49" t="e">
        <f aca="false" t="array" ref="AS6:AS6">INDEX('inputs &amp; summary'!$e$28:$an$73,MATCH('Project-level output'!AS$5,'inputs &amp; summary'!$d$28:$d$73,0),MATCH('Project-level output'!$A6,'inputs &amp; summary'!$e$28:$an$28,0))</f>
        <v>#NAME?</v>
      </c>
      <c r="AT6" s="49" t="e">
        <f aca="false" t="array" ref="AT6:AT6">INDEX('inputs &amp; summary'!$e$28:$an$73,MATCH('Project-level output'!AT$5,'inputs &amp; summary'!$d$28:$d$73,0),MATCH('Project-level output'!$A6,'inputs &amp; summary'!$e$28:$an$28,0))</f>
        <v>#NAME?</v>
      </c>
      <c r="AU6" s="49" t="e">
        <f aca="false" t="array" ref="AU6:AU6">INDEX('inputs &amp; summary'!$e$28:$an$73,MATCH('Project-level output'!AU$5,'inputs &amp; summary'!$d$28:$d$73,0),MATCH('Project-level output'!$A6,'inputs &amp; summary'!$e$28:$an$28,0))</f>
        <v>#NAME?</v>
      </c>
      <c r="AV6" s="49" t="e">
        <f aca="false" t="array" ref="AV6:AV6">INDEX('inputs &amp; summary'!$e$28:$an$73,MATCH('Project-level output'!AV$5,'inputs &amp; summary'!$d$28:$d$73,0),MATCH('Project-level output'!$A6,'inputs &amp; summary'!$e$28:$an$28,0))</f>
        <v>#NAME?</v>
      </c>
      <c r="AW6" s="49" t="e">
        <f aca="false" t="array" ref="AW6:AW6">INDEX('inputs &amp; summary'!$e$28:$an$73,MATCH('Project-level output'!AW$5,'inputs &amp; summary'!$d$28:$d$73,0),MATCH('Project-level output'!$A6,'inputs &amp; summary'!$e$28:$an$28,0))</f>
        <v>#NAME?</v>
      </c>
      <c r="AX6" s="49" t="e">
        <f aca="false" t="array" ref="AX6:AX6">INDEX('inputs &amp; summary'!$e$28:$an$73,MATCH('Project-level output'!AX$5,'inputs &amp; summary'!$d$28:$d$73,0),MATCH('Project-level output'!$A6,'inputs &amp; summary'!$e$28:$an$28,0))</f>
        <v>#NAME?</v>
      </c>
      <c r="AY6" s="49" t="e">
        <f aca="false" t="array" ref="AY6:AY6">INDEX('inputs &amp; summary'!$e$28:$an$73,MATCH('Project-level output'!AY$5,'inputs &amp; summary'!$d$28:$d$73,0),MATCH('Project-level output'!$A6,'inputs &amp; summary'!$e$28:$an$28,0))</f>
        <v>#NAME?</v>
      </c>
      <c r="AZ6" s="49" t="e">
        <f aca="false" t="array" ref="AZ6:AZ6">INDEX('inputs &amp; summary'!$e$28:$an$73,MATCH('Project-level output'!AZ$5,'inputs &amp; summary'!$d$28:$d$73,0),MATCH('Project-level output'!$A6,'inputs &amp; summary'!$e$28:$an$28,0))</f>
        <v>#NAME?</v>
      </c>
      <c r="BA6" s="49" t="e">
        <f aca="false" t="array" ref="BA6:BA6">INDEX('inputs &amp; summary'!$e$28:$an$73,MATCH('Project-level output'!BA$5,'inputs &amp; summary'!$d$28:$d$73,0),MATCH('Project-level output'!$A6,'inputs &amp; summary'!$e$28:$an$28,0))</f>
        <v>#NAME?</v>
      </c>
      <c r="BB6" s="49" t="e">
        <f aca="false" t="array" ref="BB6:BB6">INDEX('inputs &amp; summary'!$e$28:$an$73,MATCH('Project-level output'!BB$5,'inputs &amp; summary'!$d$28:$d$73,0),MATCH('Project-level output'!$A6,'inputs &amp; summary'!$e$28:$an$28,0))</f>
        <v>#NAME?</v>
      </c>
      <c r="BC6" s="50" t="e">
        <f aca="false" t="array" ref="BC6:BC6">INDEX('inputs &amp; summary'!$e$28:$an$73,MATCH('Project-level output'!BC$5,'inputs &amp; summary'!$d$28:$d$73,0),MATCH('Project-level output'!$A6,'inputs &amp; summary'!$e$28:$an$28,0))</f>
        <v>#NAME?</v>
      </c>
    </row>
    <row r="7" customFormat="false" ht="12.75" hidden="false" customHeight="true" outlineLevel="0" collapsed="false">
      <c r="A7" s="62" t="s">
        <v>80</v>
      </c>
      <c r="B7" s="49" t="e">
        <f aca="false" t="array" ref="B7:B7">INDEX('inputs &amp; summary'!$e$28:$an$73,MATCH('Project-level output'!B$5,'inputs &amp; summary'!$d$28:$d$73,0),MATCH('Project-level output'!$A7,'inputs &amp; summary'!$e$28:$an$28,0))</f>
        <v>#NAME?</v>
      </c>
      <c r="C7" s="49" t="e">
        <f aca="false" t="array" ref="C7:C7">INDEX('inputs &amp; summary'!$e$28:$an$73,MATCH('Project-level output'!C$5,'inputs &amp; summary'!$d$28:$d$73,0),MATCH('Project-level output'!$A7,'inputs &amp; summary'!$e$28:$an$28,0))</f>
        <v>#NAME?</v>
      </c>
      <c r="D7" s="49" t="e">
        <f aca="false" t="array" ref="D7:D7">INDEX('inputs &amp; summary'!$e$28:$an$73,MATCH('Project-level output'!D$5,'inputs &amp; summary'!$d$28:$d$73,0),MATCH('Project-level output'!$A7,'inputs &amp; summary'!$e$28:$an$28,0))</f>
        <v>#NAME?</v>
      </c>
      <c r="E7" s="49" t="e">
        <f aca="false" t="array" ref="E7:E7">INDEX('inputs &amp; summary'!$e$28:$an$73,MATCH('Project-level output'!E$5,'inputs &amp; summary'!$d$28:$d$73,0),MATCH('Project-level output'!$A7,'inputs &amp; summary'!$e$28:$an$28,0))</f>
        <v>#NAME?</v>
      </c>
      <c r="F7" s="49" t="e">
        <f aca="false" t="array" ref="F7:F7">INDEX('inputs &amp; summary'!$e$28:$an$73,MATCH('Project-level output'!F$5,'inputs &amp; summary'!$d$28:$d$73,0),MATCH('Project-level output'!$A7,'inputs &amp; summary'!$e$28:$an$28,0))</f>
        <v>#NAME?</v>
      </c>
      <c r="G7" s="49" t="e">
        <f aca="false" t="array" ref="G7:G7">INDEX('inputs &amp; summary'!$e$28:$an$73,MATCH('Project-level output'!G$5,'inputs &amp; summary'!$d$28:$d$73,0),MATCH('Project-level output'!$A7,'inputs &amp; summary'!$e$28:$an$28,0))</f>
        <v>#NAME?</v>
      </c>
      <c r="H7" s="49" t="e">
        <f aca="false" t="array" ref="H7:H7">INDEX('inputs &amp; summary'!$e$28:$an$73,MATCH('Project-level output'!H$5,'inputs &amp; summary'!$d$28:$d$73,0),MATCH('Project-level output'!$A7,'inputs &amp; summary'!$e$28:$an$28,0))</f>
        <v>#NAME?</v>
      </c>
      <c r="I7" s="49" t="e">
        <f aca="false" t="array" ref="I7:I7">INDEX('inputs &amp; summary'!$e$28:$an$73,MATCH('Project-level output'!I$5,'inputs &amp; summary'!$d$28:$d$73,0),MATCH('Project-level output'!$A7,'inputs &amp; summary'!$e$28:$an$28,0))</f>
        <v>#NAME?</v>
      </c>
      <c r="J7" s="49" t="e">
        <f aca="false" t="array" ref="J7:J7">INDEX('inputs &amp; summary'!$e$28:$an$73,MATCH('Project-level output'!J$5,'inputs &amp; summary'!$d$28:$d$73,0),MATCH('Project-level output'!$A7,'inputs &amp; summary'!$e$28:$an$28,0))</f>
        <v>#NAME?</v>
      </c>
      <c r="K7" s="49" t="e">
        <f aca="false" t="array" ref="K7:K7">INDEX('inputs &amp; summary'!$e$28:$an$73,MATCH('Project-level output'!K$5,'inputs &amp; summary'!$d$28:$d$73,0),MATCH('Project-level output'!$A7,'inputs &amp; summary'!$e$28:$an$28,0))</f>
        <v>#NAME?</v>
      </c>
      <c r="L7" s="49" t="e">
        <f aca="false" t="array" ref="L7:L7">INDEX('inputs &amp; summary'!$e$28:$an$73,MATCH('Project-level output'!L$5,'inputs &amp; summary'!$d$28:$d$73,0),MATCH('Project-level output'!$A7,'inputs &amp; summary'!$e$28:$an$28,0))</f>
        <v>#NAME?</v>
      </c>
      <c r="M7" s="49" t="e">
        <f aca="false" t="array" ref="M7:M7">INDEX('inputs &amp; summary'!$e$28:$an$73,MATCH('Project-level output'!M$5,'inputs &amp; summary'!$d$28:$d$73,0),MATCH('Project-level output'!$A7,'inputs &amp; summary'!$e$28:$an$28,0))</f>
        <v>#NAME?</v>
      </c>
      <c r="N7" s="49" t="e">
        <f aca="false" t="array" ref="N7:N7">INDEX('inputs &amp; summary'!$e$28:$an$73,MATCH('Project-level output'!N$5,'inputs &amp; summary'!$d$28:$d$73,0),MATCH('Project-level output'!$A7,'inputs &amp; summary'!$e$28:$an$28,0))</f>
        <v>#NAME?</v>
      </c>
      <c r="O7" s="49" t="e">
        <f aca="false" t="array" ref="O7:O7">INDEX('inputs &amp; summary'!$e$28:$an$73,MATCH('Project-level output'!O$5,'inputs &amp; summary'!$d$28:$d$73,0),MATCH('Project-level output'!$A7,'inputs &amp; summary'!$e$28:$an$28,0))</f>
        <v>#NAME?</v>
      </c>
      <c r="P7" s="49" t="e">
        <f aca="false" t="array" ref="P7:P7">INDEX('inputs &amp; summary'!$e$28:$an$73,MATCH('Project-level output'!P$5,'inputs &amp; summary'!$d$28:$d$73,0),MATCH('Project-level output'!$A7,'inputs &amp; summary'!$e$28:$an$28,0))</f>
        <v>#NAME?</v>
      </c>
      <c r="Q7" s="49" t="e">
        <f aca="false" t="array" ref="Q7:Q7">INDEX('inputs &amp; summary'!$e$28:$an$73,MATCH('Project-level output'!Q$5,'inputs &amp; summary'!$d$28:$d$73,0),MATCH('Project-level output'!$A7,'inputs &amp; summary'!$e$28:$an$28,0))</f>
        <v>#NAME?</v>
      </c>
      <c r="R7" s="49" t="e">
        <f aca="false" t="array" ref="R7:R7">INDEX('inputs &amp; summary'!$e$28:$an$73,MATCH('Project-level output'!R$5,'inputs &amp; summary'!$d$28:$d$73,0),MATCH('Project-level output'!$A7,'inputs &amp; summary'!$e$28:$an$28,0))</f>
        <v>#NAME?</v>
      </c>
      <c r="S7" s="49" t="e">
        <f aca="false" t="array" ref="S7:S7">INDEX('inputs &amp; summary'!$e$28:$an$73,MATCH('Project-level output'!S$5,'inputs &amp; summary'!$d$28:$d$73,0),MATCH('Project-level output'!$A7,'inputs &amp; summary'!$e$28:$an$28,0))</f>
        <v>#NAME?</v>
      </c>
      <c r="T7" s="49" t="e">
        <f aca="false" t="array" ref="T7:T7">INDEX('inputs &amp; summary'!$e$28:$an$73,MATCH('Project-level output'!T$5,'inputs &amp; summary'!$d$28:$d$73,0),MATCH('Project-level output'!$A7,'inputs &amp; summary'!$e$28:$an$28,0))</f>
        <v>#NAME?</v>
      </c>
      <c r="U7" s="49" t="e">
        <f aca="false" t="array" ref="U7:U7">INDEX('inputs &amp; summary'!$e$28:$an$73,MATCH('Project-level output'!U$5,'inputs &amp; summary'!$d$28:$d$73,0),MATCH('Project-level output'!$A7,'inputs &amp; summary'!$e$28:$an$28,0))</f>
        <v>#NAME?</v>
      </c>
      <c r="V7" s="49" t="e">
        <f aca="false" t="array" ref="V7:V7">INDEX('inputs &amp; summary'!$e$28:$an$73,MATCH('Project-level output'!V$5,'inputs &amp; summary'!$d$28:$d$73,0),MATCH('Project-level output'!$A7,'inputs &amp; summary'!$e$28:$an$28,0))</f>
        <v>#NAME?</v>
      </c>
      <c r="W7" s="49" t="e">
        <f aca="false" t="array" ref="W7:W7">INDEX('inputs &amp; summary'!$e$28:$an$73,MATCH('Project-level output'!W$5,'inputs &amp; summary'!$d$28:$d$73,0),MATCH('Project-level output'!$A7,'inputs &amp; summary'!$e$28:$an$28,0))</f>
        <v>#NAME?</v>
      </c>
      <c r="X7" s="49" t="e">
        <f aca="false" t="array" ref="X7:X7">INDEX('inputs &amp; summary'!$e$28:$an$73,MATCH('Project-level output'!X$5,'inputs &amp; summary'!$d$28:$d$73,0),MATCH('Project-level output'!$A7,'inputs &amp; summary'!$e$28:$an$28,0))</f>
        <v>#NAME?</v>
      </c>
      <c r="Y7" s="49" t="e">
        <f aca="false" t="array" ref="Y7:Y7">INDEX('inputs &amp; summary'!$e$28:$an$73,MATCH('Project-level output'!Y$5,'inputs &amp; summary'!$d$28:$d$73,0),MATCH('Project-level output'!$A7,'inputs &amp; summary'!$e$28:$an$28,0))</f>
        <v>#NAME?</v>
      </c>
      <c r="Z7" s="49" t="e">
        <f aca="false" t="array" ref="Z7:Z7">INDEX('inputs &amp; summary'!$e$28:$an$73,MATCH('Project-level output'!Z$5,'inputs &amp; summary'!$d$28:$d$73,0),MATCH('Project-level output'!$A7,'inputs &amp; summary'!$e$28:$an$28,0))</f>
        <v>#NAME?</v>
      </c>
      <c r="AA7" s="49" t="e">
        <f aca="false" t="array" ref="AA7:AA7">INDEX('inputs &amp; summary'!$e$28:$an$73,MATCH('Project-level output'!AA$5,'inputs &amp; summary'!$d$28:$d$73,0),MATCH('Project-level output'!$A7,'inputs &amp; summary'!$e$28:$an$28,0))</f>
        <v>#NAME?</v>
      </c>
      <c r="AB7" s="49" t="e">
        <f aca="false" t="array" ref="AB7:AB7">INDEX('inputs &amp; summary'!$e$28:$an$73,MATCH('Project-level output'!AB$5,'inputs &amp; summary'!$d$28:$d$73,0),MATCH('Project-level output'!$A7,'inputs &amp; summary'!$e$28:$an$28,0))</f>
        <v>#NAME?</v>
      </c>
      <c r="AC7" s="49" t="e">
        <f aca="false" t="array" ref="AC7:AC7">INDEX('inputs &amp; summary'!$e$28:$an$73,MATCH('Project-level output'!AC$5,'inputs &amp; summary'!$d$28:$d$73,0),MATCH('Project-level output'!$A7,'inputs &amp; summary'!$e$28:$an$28,0))</f>
        <v>#NAME?</v>
      </c>
      <c r="AD7" s="49" t="e">
        <f aca="false" t="array" ref="AD7:AD7">INDEX('inputs &amp; summary'!$e$28:$an$73,MATCH('Project-level output'!AD$5,'inputs &amp; summary'!$d$28:$d$73,0),MATCH('Project-level output'!$A7,'inputs &amp; summary'!$e$28:$an$28,0))</f>
        <v>#NAME?</v>
      </c>
      <c r="AE7" s="49" t="e">
        <f aca="false" t="array" ref="AE7:AE7">INDEX('inputs &amp; summary'!$e$28:$an$73,MATCH('Project-level output'!AE$5,'inputs &amp; summary'!$d$28:$d$73,0),MATCH('Project-level output'!$A7,'inputs &amp; summary'!$e$28:$an$28,0))</f>
        <v>#NAME?</v>
      </c>
      <c r="AF7" s="49" t="e">
        <f aca="false" t="array" ref="AF7:AF7">INDEX('inputs &amp; summary'!$e$28:$an$73,MATCH('Project-level output'!AF$5,'inputs &amp; summary'!$d$28:$d$73,0),MATCH('Project-level output'!$A7,'inputs &amp; summary'!$e$28:$an$28,0))</f>
        <v>#NAME?</v>
      </c>
      <c r="AG7" s="49" t="e">
        <f aca="false" t="array" ref="AG7:AG7">INDEX('inputs &amp; summary'!$e$28:$an$73,MATCH('Project-level output'!AG$5,'inputs &amp; summary'!$d$28:$d$73,0),MATCH('Project-level output'!$A7,'inputs &amp; summary'!$e$28:$an$28,0))</f>
        <v>#NAME?</v>
      </c>
      <c r="AH7" s="49" t="e">
        <f aca="false" t="array" ref="AH7:AH7">INDEX('inputs &amp; summary'!$e$28:$an$73,MATCH('Project-level output'!AH$5,'inputs &amp; summary'!$d$28:$d$73,0),MATCH('Project-level output'!$A7,'inputs &amp; summary'!$e$28:$an$28,0))</f>
        <v>#NAME?</v>
      </c>
      <c r="AI7" s="49" t="e">
        <f aca="false" t="array" ref="AI7:AI7">INDEX('inputs &amp; summary'!$e$28:$an$73,MATCH('Project-level output'!AI$5,'inputs &amp; summary'!$d$28:$d$73,0),MATCH('Project-level output'!$A7,'inputs &amp; summary'!$e$28:$an$28,0))</f>
        <v>#NAME?</v>
      </c>
      <c r="AJ7" s="49" t="e">
        <f aca="false" t="array" ref="AJ7:AJ7">INDEX('inputs &amp; summary'!$e$28:$an$73,MATCH('Project-level output'!AJ$5,'inputs &amp; summary'!$d$28:$d$73,0),MATCH('Project-level output'!$A7,'inputs &amp; summary'!$e$28:$an$28,0))</f>
        <v>#NAME?</v>
      </c>
      <c r="AK7" s="49" t="e">
        <f aca="false" t="array" ref="AK7:AK7">INDEX('inputs &amp; summary'!$e$28:$an$73,MATCH('Project-level output'!AK$5,'inputs &amp; summary'!$d$28:$d$73,0),MATCH('Project-level output'!$A7,'inputs &amp; summary'!$e$28:$an$28,0))</f>
        <v>#NAME?</v>
      </c>
      <c r="AL7" s="49" t="e">
        <f aca="false" t="array" ref="AL7:AL7">INDEX('inputs &amp; summary'!$e$28:$an$73,MATCH('Project-level output'!AL$5,'inputs &amp; summary'!$d$28:$d$73,0),MATCH('Project-level output'!$A7,'inputs &amp; summary'!$e$28:$an$28,0))</f>
        <v>#NAME?</v>
      </c>
      <c r="AM7" s="49" t="e">
        <f aca="false" t="array" ref="AM7:AM7">INDEX('inputs &amp; summary'!$e$28:$an$73,MATCH('Project-level output'!AM$5,'inputs &amp; summary'!$d$28:$d$73,0),MATCH('Project-level output'!$A7,'inputs &amp; summary'!$e$28:$an$28,0))</f>
        <v>#NAME?</v>
      </c>
      <c r="AN7" s="49" t="e">
        <f aca="false" t="array" ref="AN7:AN7">INDEX('inputs &amp; summary'!$e$28:$an$73,MATCH('Project-level output'!AN$5,'inputs &amp; summary'!$d$28:$d$73,0),MATCH('Project-level output'!$A7,'inputs &amp; summary'!$e$28:$an$28,0))</f>
        <v>#NAME?</v>
      </c>
      <c r="AO7" s="49" t="e">
        <f aca="false" t="array" ref="AO7:AO7">INDEX('inputs &amp; summary'!$e$28:$an$73,MATCH('Project-level output'!AO$5,'inputs &amp; summary'!$d$28:$d$73,0),MATCH('Project-level output'!$A7,'inputs &amp; summary'!$e$28:$an$28,0))</f>
        <v>#NAME?</v>
      </c>
      <c r="AP7" s="49" t="e">
        <f aca="false" t="array" ref="AP7:AP7">INDEX('inputs &amp; summary'!$e$28:$an$73,MATCH('Project-level output'!AP$5,'inputs &amp; summary'!$d$28:$d$73,0),MATCH('Project-level output'!$A7,'inputs &amp; summary'!$e$28:$an$28,0))</f>
        <v>#NAME?</v>
      </c>
      <c r="AQ7" s="49" t="e">
        <f aca="false" t="array" ref="AQ7:AQ7">INDEX('inputs &amp; summary'!$e$28:$an$73,MATCH('Project-level output'!AQ$5,'inputs &amp; summary'!$d$28:$d$73,0),MATCH('Project-level output'!$A7,'inputs &amp; summary'!$e$28:$an$28,0))</f>
        <v>#NAME?</v>
      </c>
      <c r="AR7" s="49" t="e">
        <f aca="false" t="array" ref="AR7:AR7">INDEX('inputs &amp; summary'!$e$28:$an$73,MATCH('Project-level output'!AR$5,'inputs &amp; summary'!$d$28:$d$73,0),MATCH('Project-level output'!$A7,'inputs &amp; summary'!$e$28:$an$28,0))</f>
        <v>#NAME?</v>
      </c>
      <c r="AS7" s="49" t="e">
        <f aca="false" t="array" ref="AS7:AS7">INDEX('inputs &amp; summary'!$e$28:$an$73,MATCH('Project-level output'!AS$5,'inputs &amp; summary'!$d$28:$d$73,0),MATCH('Project-level output'!$A7,'inputs &amp; summary'!$e$28:$an$28,0))</f>
        <v>#NAME?</v>
      </c>
      <c r="AT7" s="49" t="e">
        <f aca="false" t="array" ref="AT7:AT7">INDEX('inputs &amp; summary'!$e$28:$an$73,MATCH('Project-level output'!AT$5,'inputs &amp; summary'!$d$28:$d$73,0),MATCH('Project-level output'!$A7,'inputs &amp; summary'!$e$28:$an$28,0))</f>
        <v>#NAME?</v>
      </c>
      <c r="AU7" s="49" t="e">
        <f aca="false" t="array" ref="AU7:AU7">INDEX('inputs &amp; summary'!$e$28:$an$73,MATCH('Project-level output'!AU$5,'inputs &amp; summary'!$d$28:$d$73,0),MATCH('Project-level output'!$A7,'inputs &amp; summary'!$e$28:$an$28,0))</f>
        <v>#NAME?</v>
      </c>
      <c r="AV7" s="49" t="e">
        <f aca="false" t="array" ref="AV7:AV7">INDEX('inputs &amp; summary'!$e$28:$an$73,MATCH('Project-level output'!AV$5,'inputs &amp; summary'!$d$28:$d$73,0),MATCH('Project-level output'!$A7,'inputs &amp; summary'!$e$28:$an$28,0))</f>
        <v>#NAME?</v>
      </c>
      <c r="AW7" s="49" t="e">
        <f aca="false" t="array" ref="AW7:AW7">INDEX('inputs &amp; summary'!$e$28:$an$73,MATCH('Project-level output'!AW$5,'inputs &amp; summary'!$d$28:$d$73,0),MATCH('Project-level output'!$A7,'inputs &amp; summary'!$e$28:$an$28,0))</f>
        <v>#NAME?</v>
      </c>
      <c r="AX7" s="49" t="e">
        <f aca="false" t="array" ref="AX7:AX7">INDEX('inputs &amp; summary'!$e$28:$an$73,MATCH('Project-level output'!AX$5,'inputs &amp; summary'!$d$28:$d$73,0),MATCH('Project-level output'!$A7,'inputs &amp; summary'!$e$28:$an$28,0))</f>
        <v>#NAME?</v>
      </c>
      <c r="AY7" s="49" t="e">
        <f aca="false" t="array" ref="AY7:AY7">INDEX('inputs &amp; summary'!$e$28:$an$73,MATCH('Project-level output'!AY$5,'inputs &amp; summary'!$d$28:$d$73,0),MATCH('Project-level output'!$A7,'inputs &amp; summary'!$e$28:$an$28,0))</f>
        <v>#NAME?</v>
      </c>
      <c r="AZ7" s="49" t="e">
        <f aca="false" t="array" ref="AZ7:AZ7">INDEX('inputs &amp; summary'!$e$28:$an$73,MATCH('Project-level output'!AZ$5,'inputs &amp; summary'!$d$28:$d$73,0),MATCH('Project-level output'!$A7,'inputs &amp; summary'!$e$28:$an$28,0))</f>
        <v>#NAME?</v>
      </c>
      <c r="BA7" s="49" t="e">
        <f aca="false" t="array" ref="BA7:BA7">INDEX('inputs &amp; summary'!$e$28:$an$73,MATCH('Project-level output'!BA$5,'inputs &amp; summary'!$d$28:$d$73,0),MATCH('Project-level output'!$A7,'inputs &amp; summary'!$e$28:$an$28,0))</f>
        <v>#NAME?</v>
      </c>
      <c r="BB7" s="49" t="e">
        <f aca="false" t="array" ref="BB7:BB7">INDEX('inputs &amp; summary'!$e$28:$an$73,MATCH('Project-level output'!BB$5,'inputs &amp; summary'!$d$28:$d$73,0),MATCH('Project-level output'!$A7,'inputs &amp; summary'!$e$28:$an$28,0))</f>
        <v>#NAME?</v>
      </c>
      <c r="BC7" s="50" t="e">
        <f aca="false" t="array" ref="BC7:BC7">INDEX('inputs &amp; summary'!$e$28:$an$73,MATCH('Project-level output'!BC$5,'inputs &amp; summary'!$d$28:$d$73,0),MATCH('Project-level output'!$A7,'inputs &amp; summary'!$e$28:$an$28,0))</f>
        <v>#NAME?</v>
      </c>
    </row>
    <row r="8" customFormat="false" ht="12.75" hidden="false" customHeight="true" outlineLevel="0" collapsed="false">
      <c r="A8" s="62" t="s">
        <v>79</v>
      </c>
      <c r="B8" s="49" t="e">
        <f aca="false" t="array" ref="B8:B8">INDEX('inputs &amp; summary'!$e$28:$an$73,MATCH('Project-level output'!B$5,'inputs &amp; summary'!$d$28:$d$73,0),MATCH('Project-level output'!$A8,'inputs &amp; summary'!$e$28:$an$28,0))</f>
        <v>#NAME?</v>
      </c>
      <c r="C8" s="49" t="e">
        <f aca="false" t="array" ref="C8:C8">INDEX('inputs &amp; summary'!$e$28:$an$73,MATCH('Project-level output'!C$5,'inputs &amp; summary'!$d$28:$d$73,0),MATCH('Project-level output'!$A8,'inputs &amp; summary'!$e$28:$an$28,0))</f>
        <v>#NAME?</v>
      </c>
      <c r="D8" s="49" t="e">
        <f aca="false" t="array" ref="D8:D8">INDEX('inputs &amp; summary'!$e$28:$an$73,MATCH('Project-level output'!D$5,'inputs &amp; summary'!$d$28:$d$73,0),MATCH('Project-level output'!$A8,'inputs &amp; summary'!$e$28:$an$28,0))</f>
        <v>#NAME?</v>
      </c>
      <c r="E8" s="49" t="e">
        <f aca="false" t="array" ref="E8:E8">INDEX('inputs &amp; summary'!$e$28:$an$73,MATCH('Project-level output'!E$5,'inputs &amp; summary'!$d$28:$d$73,0),MATCH('Project-level output'!$A8,'inputs &amp; summary'!$e$28:$an$28,0))</f>
        <v>#NAME?</v>
      </c>
      <c r="F8" s="49" t="e">
        <f aca="false" t="array" ref="F8:F8">INDEX('inputs &amp; summary'!$e$28:$an$73,MATCH('Project-level output'!F$5,'inputs &amp; summary'!$d$28:$d$73,0),MATCH('Project-level output'!$A8,'inputs &amp; summary'!$e$28:$an$28,0))</f>
        <v>#NAME?</v>
      </c>
      <c r="G8" s="49" t="e">
        <f aca="false" t="array" ref="G8:G8">INDEX('inputs &amp; summary'!$e$28:$an$73,MATCH('Project-level output'!G$5,'inputs &amp; summary'!$d$28:$d$73,0),MATCH('Project-level output'!$A8,'inputs &amp; summary'!$e$28:$an$28,0))</f>
        <v>#NAME?</v>
      </c>
      <c r="H8" s="49" t="e">
        <f aca="false" t="array" ref="H8:H8">INDEX('inputs &amp; summary'!$e$28:$an$73,MATCH('Project-level output'!H$5,'inputs &amp; summary'!$d$28:$d$73,0),MATCH('Project-level output'!$A8,'inputs &amp; summary'!$e$28:$an$28,0))</f>
        <v>#NAME?</v>
      </c>
      <c r="I8" s="49" t="e">
        <f aca="false" t="array" ref="I8:I8">INDEX('inputs &amp; summary'!$e$28:$an$73,MATCH('Project-level output'!I$5,'inputs &amp; summary'!$d$28:$d$73,0),MATCH('Project-level output'!$A8,'inputs &amp; summary'!$e$28:$an$28,0))</f>
        <v>#NAME?</v>
      </c>
      <c r="J8" s="49" t="e">
        <f aca="false" t="array" ref="J8:J8">INDEX('inputs &amp; summary'!$e$28:$an$73,MATCH('Project-level output'!J$5,'inputs &amp; summary'!$d$28:$d$73,0),MATCH('Project-level output'!$A8,'inputs &amp; summary'!$e$28:$an$28,0))</f>
        <v>#NAME?</v>
      </c>
      <c r="K8" s="49" t="e">
        <f aca="false" t="array" ref="K8:K8">INDEX('inputs &amp; summary'!$e$28:$an$73,MATCH('Project-level output'!K$5,'inputs &amp; summary'!$d$28:$d$73,0),MATCH('Project-level output'!$A8,'inputs &amp; summary'!$e$28:$an$28,0))</f>
        <v>#NAME?</v>
      </c>
      <c r="L8" s="49" t="e">
        <f aca="false" t="array" ref="L8:L8">INDEX('inputs &amp; summary'!$e$28:$an$73,MATCH('Project-level output'!L$5,'inputs &amp; summary'!$d$28:$d$73,0),MATCH('Project-level output'!$A8,'inputs &amp; summary'!$e$28:$an$28,0))</f>
        <v>#NAME?</v>
      </c>
      <c r="M8" s="49" t="e">
        <f aca="false" t="array" ref="M8:M8">INDEX('inputs &amp; summary'!$e$28:$an$73,MATCH('Project-level output'!M$5,'inputs &amp; summary'!$d$28:$d$73,0),MATCH('Project-level output'!$A8,'inputs &amp; summary'!$e$28:$an$28,0))</f>
        <v>#NAME?</v>
      </c>
      <c r="N8" s="49" t="e">
        <f aca="false" t="array" ref="N8:N8">INDEX('inputs &amp; summary'!$e$28:$an$73,MATCH('Project-level output'!N$5,'inputs &amp; summary'!$d$28:$d$73,0),MATCH('Project-level output'!$A8,'inputs &amp; summary'!$e$28:$an$28,0))</f>
        <v>#NAME?</v>
      </c>
      <c r="O8" s="49" t="e">
        <f aca="false" t="array" ref="O8:O8">INDEX('inputs &amp; summary'!$e$28:$an$73,MATCH('Project-level output'!O$5,'inputs &amp; summary'!$d$28:$d$73,0),MATCH('Project-level output'!$A8,'inputs &amp; summary'!$e$28:$an$28,0))</f>
        <v>#NAME?</v>
      </c>
      <c r="P8" s="49" t="e">
        <f aca="false" t="array" ref="P8:P8">INDEX('inputs &amp; summary'!$e$28:$an$73,MATCH('Project-level output'!P$5,'inputs &amp; summary'!$d$28:$d$73,0),MATCH('Project-level output'!$A8,'inputs &amp; summary'!$e$28:$an$28,0))</f>
        <v>#NAME?</v>
      </c>
      <c r="Q8" s="49" t="e">
        <f aca="false" t="array" ref="Q8:Q8">INDEX('inputs &amp; summary'!$e$28:$an$73,MATCH('Project-level output'!Q$5,'inputs &amp; summary'!$d$28:$d$73,0),MATCH('Project-level output'!$A8,'inputs &amp; summary'!$e$28:$an$28,0))</f>
        <v>#NAME?</v>
      </c>
      <c r="R8" s="49" t="e">
        <f aca="false" t="array" ref="R8:R8">INDEX('inputs &amp; summary'!$e$28:$an$73,MATCH('Project-level output'!R$5,'inputs &amp; summary'!$d$28:$d$73,0),MATCH('Project-level output'!$A8,'inputs &amp; summary'!$e$28:$an$28,0))</f>
        <v>#NAME?</v>
      </c>
      <c r="S8" s="49" t="e">
        <f aca="false" t="array" ref="S8:S8">INDEX('inputs &amp; summary'!$e$28:$an$73,MATCH('Project-level output'!S$5,'inputs &amp; summary'!$d$28:$d$73,0),MATCH('Project-level output'!$A8,'inputs &amp; summary'!$e$28:$an$28,0))</f>
        <v>#NAME?</v>
      </c>
      <c r="T8" s="49" t="e">
        <f aca="false" t="array" ref="T8:T8">INDEX('inputs &amp; summary'!$e$28:$an$73,MATCH('Project-level output'!T$5,'inputs &amp; summary'!$d$28:$d$73,0),MATCH('Project-level output'!$A8,'inputs &amp; summary'!$e$28:$an$28,0))</f>
        <v>#NAME?</v>
      </c>
      <c r="U8" s="49" t="e">
        <f aca="false" t="array" ref="U8:U8">INDEX('inputs &amp; summary'!$e$28:$an$73,MATCH('Project-level output'!U$5,'inputs &amp; summary'!$d$28:$d$73,0),MATCH('Project-level output'!$A8,'inputs &amp; summary'!$e$28:$an$28,0))</f>
        <v>#NAME?</v>
      </c>
      <c r="V8" s="49" t="e">
        <f aca="false" t="array" ref="V8:V8">INDEX('inputs &amp; summary'!$e$28:$an$73,MATCH('Project-level output'!V$5,'inputs &amp; summary'!$d$28:$d$73,0),MATCH('Project-level output'!$A8,'inputs &amp; summary'!$e$28:$an$28,0))</f>
        <v>#NAME?</v>
      </c>
      <c r="W8" s="49" t="e">
        <f aca="false" t="array" ref="W8:W8">INDEX('inputs &amp; summary'!$e$28:$an$73,MATCH('Project-level output'!W$5,'inputs &amp; summary'!$d$28:$d$73,0),MATCH('Project-level output'!$A8,'inputs &amp; summary'!$e$28:$an$28,0))</f>
        <v>#NAME?</v>
      </c>
      <c r="X8" s="49" t="e">
        <f aca="false" t="array" ref="X8:X8">INDEX('inputs &amp; summary'!$e$28:$an$73,MATCH('Project-level output'!X$5,'inputs &amp; summary'!$d$28:$d$73,0),MATCH('Project-level output'!$A8,'inputs &amp; summary'!$e$28:$an$28,0))</f>
        <v>#NAME?</v>
      </c>
      <c r="Y8" s="49" t="e">
        <f aca="false" t="array" ref="Y8:Y8">INDEX('inputs &amp; summary'!$e$28:$an$73,MATCH('Project-level output'!Y$5,'inputs &amp; summary'!$d$28:$d$73,0),MATCH('Project-level output'!$A8,'inputs &amp; summary'!$e$28:$an$28,0))</f>
        <v>#NAME?</v>
      </c>
      <c r="Z8" s="49" t="e">
        <f aca="false" t="array" ref="Z8:Z8">INDEX('inputs &amp; summary'!$e$28:$an$73,MATCH('Project-level output'!Z$5,'inputs &amp; summary'!$d$28:$d$73,0),MATCH('Project-level output'!$A8,'inputs &amp; summary'!$e$28:$an$28,0))</f>
        <v>#NAME?</v>
      </c>
      <c r="AA8" s="49" t="e">
        <f aca="false" t="array" ref="AA8:AA8">INDEX('inputs &amp; summary'!$e$28:$an$73,MATCH('Project-level output'!AA$5,'inputs &amp; summary'!$d$28:$d$73,0),MATCH('Project-level output'!$A8,'inputs &amp; summary'!$e$28:$an$28,0))</f>
        <v>#NAME?</v>
      </c>
      <c r="AB8" s="49" t="e">
        <f aca="false" t="array" ref="AB8:AB8">INDEX('inputs &amp; summary'!$e$28:$an$73,MATCH('Project-level output'!AB$5,'inputs &amp; summary'!$d$28:$d$73,0),MATCH('Project-level output'!$A8,'inputs &amp; summary'!$e$28:$an$28,0))</f>
        <v>#NAME?</v>
      </c>
      <c r="AC8" s="49" t="e">
        <f aca="false" t="array" ref="AC8:AC8">INDEX('inputs &amp; summary'!$e$28:$an$73,MATCH('Project-level output'!AC$5,'inputs &amp; summary'!$d$28:$d$73,0),MATCH('Project-level output'!$A8,'inputs &amp; summary'!$e$28:$an$28,0))</f>
        <v>#NAME?</v>
      </c>
      <c r="AD8" s="49" t="e">
        <f aca="false" t="array" ref="AD8:AD8">INDEX('inputs &amp; summary'!$e$28:$an$73,MATCH('Project-level output'!AD$5,'inputs &amp; summary'!$d$28:$d$73,0),MATCH('Project-level output'!$A8,'inputs &amp; summary'!$e$28:$an$28,0))</f>
        <v>#NAME?</v>
      </c>
      <c r="AE8" s="49" t="e">
        <f aca="false" t="array" ref="AE8:AE8">INDEX('inputs &amp; summary'!$e$28:$an$73,MATCH('Project-level output'!AE$5,'inputs &amp; summary'!$d$28:$d$73,0),MATCH('Project-level output'!$A8,'inputs &amp; summary'!$e$28:$an$28,0))</f>
        <v>#NAME?</v>
      </c>
      <c r="AF8" s="49" t="e">
        <f aca="false" t="array" ref="AF8:AF8">INDEX('inputs &amp; summary'!$e$28:$an$73,MATCH('Project-level output'!AF$5,'inputs &amp; summary'!$d$28:$d$73,0),MATCH('Project-level output'!$A8,'inputs &amp; summary'!$e$28:$an$28,0))</f>
        <v>#NAME?</v>
      </c>
      <c r="AG8" s="49" t="e">
        <f aca="false" t="array" ref="AG8:AG8">INDEX('inputs &amp; summary'!$e$28:$an$73,MATCH('Project-level output'!AG$5,'inputs &amp; summary'!$d$28:$d$73,0),MATCH('Project-level output'!$A8,'inputs &amp; summary'!$e$28:$an$28,0))</f>
        <v>#NAME?</v>
      </c>
      <c r="AH8" s="49" t="e">
        <f aca="false" t="array" ref="AH8:AH8">INDEX('inputs &amp; summary'!$e$28:$an$73,MATCH('Project-level output'!AH$5,'inputs &amp; summary'!$d$28:$d$73,0),MATCH('Project-level output'!$A8,'inputs &amp; summary'!$e$28:$an$28,0))</f>
        <v>#NAME?</v>
      </c>
      <c r="AI8" s="49" t="e">
        <f aca="false" t="array" ref="AI8:AI8">INDEX('inputs &amp; summary'!$e$28:$an$73,MATCH('Project-level output'!AI$5,'inputs &amp; summary'!$d$28:$d$73,0),MATCH('Project-level output'!$A8,'inputs &amp; summary'!$e$28:$an$28,0))</f>
        <v>#NAME?</v>
      </c>
      <c r="AJ8" s="49" t="e">
        <f aca="false" t="array" ref="AJ8:AJ8">INDEX('inputs &amp; summary'!$e$28:$an$73,MATCH('Project-level output'!AJ$5,'inputs &amp; summary'!$d$28:$d$73,0),MATCH('Project-level output'!$A8,'inputs &amp; summary'!$e$28:$an$28,0))</f>
        <v>#NAME?</v>
      </c>
      <c r="AK8" s="49" t="e">
        <f aca="false" t="array" ref="AK8:AK8">INDEX('inputs &amp; summary'!$e$28:$an$73,MATCH('Project-level output'!AK$5,'inputs &amp; summary'!$d$28:$d$73,0),MATCH('Project-level output'!$A8,'inputs &amp; summary'!$e$28:$an$28,0))</f>
        <v>#NAME?</v>
      </c>
      <c r="AL8" s="49" t="e">
        <f aca="false" t="array" ref="AL8:AL8">INDEX('inputs &amp; summary'!$e$28:$an$73,MATCH('Project-level output'!AL$5,'inputs &amp; summary'!$d$28:$d$73,0),MATCH('Project-level output'!$A8,'inputs &amp; summary'!$e$28:$an$28,0))</f>
        <v>#NAME?</v>
      </c>
      <c r="AM8" s="49" t="e">
        <f aca="false" t="array" ref="AM8:AM8">INDEX('inputs &amp; summary'!$e$28:$an$73,MATCH('Project-level output'!AM$5,'inputs &amp; summary'!$d$28:$d$73,0),MATCH('Project-level output'!$A8,'inputs &amp; summary'!$e$28:$an$28,0))</f>
        <v>#NAME?</v>
      </c>
      <c r="AN8" s="49" t="e">
        <f aca="false" t="array" ref="AN8:AN8">INDEX('inputs &amp; summary'!$e$28:$an$73,MATCH('Project-level output'!AN$5,'inputs &amp; summary'!$d$28:$d$73,0),MATCH('Project-level output'!$A8,'inputs &amp; summary'!$e$28:$an$28,0))</f>
        <v>#NAME?</v>
      </c>
      <c r="AO8" s="49" t="e">
        <f aca="false" t="array" ref="AO8:AO8">INDEX('inputs &amp; summary'!$e$28:$an$73,MATCH('Project-level output'!AO$5,'inputs &amp; summary'!$d$28:$d$73,0),MATCH('Project-level output'!$A8,'inputs &amp; summary'!$e$28:$an$28,0))</f>
        <v>#NAME?</v>
      </c>
      <c r="AP8" s="49" t="e">
        <f aca="false" t="array" ref="AP8:AP8">INDEX('inputs &amp; summary'!$e$28:$an$73,MATCH('Project-level output'!AP$5,'inputs &amp; summary'!$d$28:$d$73,0),MATCH('Project-level output'!$A8,'inputs &amp; summary'!$e$28:$an$28,0))</f>
        <v>#NAME?</v>
      </c>
      <c r="AQ8" s="49" t="e">
        <f aca="false" t="array" ref="AQ8:AQ8">INDEX('inputs &amp; summary'!$e$28:$an$73,MATCH('Project-level output'!AQ$5,'inputs &amp; summary'!$d$28:$d$73,0),MATCH('Project-level output'!$A8,'inputs &amp; summary'!$e$28:$an$28,0))</f>
        <v>#NAME?</v>
      </c>
      <c r="AR8" s="49" t="e">
        <f aca="false" t="array" ref="AR8:AR8">INDEX('inputs &amp; summary'!$e$28:$an$73,MATCH('Project-level output'!AR$5,'inputs &amp; summary'!$d$28:$d$73,0),MATCH('Project-level output'!$A8,'inputs &amp; summary'!$e$28:$an$28,0))</f>
        <v>#NAME?</v>
      </c>
      <c r="AS8" s="49" t="e">
        <f aca="false" t="array" ref="AS8:AS8">INDEX('inputs &amp; summary'!$e$28:$an$73,MATCH('Project-level output'!AS$5,'inputs &amp; summary'!$d$28:$d$73,0),MATCH('Project-level output'!$A8,'inputs &amp; summary'!$e$28:$an$28,0))</f>
        <v>#NAME?</v>
      </c>
      <c r="AT8" s="49" t="e">
        <f aca="false" t="array" ref="AT8:AT8">INDEX('inputs &amp; summary'!$e$28:$an$73,MATCH('Project-level output'!AT$5,'inputs &amp; summary'!$d$28:$d$73,0),MATCH('Project-level output'!$A8,'inputs &amp; summary'!$e$28:$an$28,0))</f>
        <v>#NAME?</v>
      </c>
      <c r="AU8" s="49" t="e">
        <f aca="false" t="array" ref="AU8:AU8">INDEX('inputs &amp; summary'!$e$28:$an$73,MATCH('Project-level output'!AU$5,'inputs &amp; summary'!$d$28:$d$73,0),MATCH('Project-level output'!$A8,'inputs &amp; summary'!$e$28:$an$28,0))</f>
        <v>#NAME?</v>
      </c>
      <c r="AV8" s="49" t="e">
        <f aca="false" t="array" ref="AV8:AV8">INDEX('inputs &amp; summary'!$e$28:$an$73,MATCH('Project-level output'!AV$5,'inputs &amp; summary'!$d$28:$d$73,0),MATCH('Project-level output'!$A8,'inputs &amp; summary'!$e$28:$an$28,0))</f>
        <v>#NAME?</v>
      </c>
      <c r="AW8" s="49" t="e">
        <f aca="false" t="array" ref="AW8:AW8">INDEX('inputs &amp; summary'!$e$28:$an$73,MATCH('Project-level output'!AW$5,'inputs &amp; summary'!$d$28:$d$73,0),MATCH('Project-level output'!$A8,'inputs &amp; summary'!$e$28:$an$28,0))</f>
        <v>#NAME?</v>
      </c>
      <c r="AX8" s="49" t="e">
        <f aca="false" t="array" ref="AX8:AX8">INDEX('inputs &amp; summary'!$e$28:$an$73,MATCH('Project-level output'!AX$5,'inputs &amp; summary'!$d$28:$d$73,0),MATCH('Project-level output'!$A8,'inputs &amp; summary'!$e$28:$an$28,0))</f>
        <v>#NAME?</v>
      </c>
      <c r="AY8" s="49" t="e">
        <f aca="false" t="array" ref="AY8:AY8">INDEX('inputs &amp; summary'!$e$28:$an$73,MATCH('Project-level output'!AY$5,'inputs &amp; summary'!$d$28:$d$73,0),MATCH('Project-level output'!$A8,'inputs &amp; summary'!$e$28:$an$28,0))</f>
        <v>#NAME?</v>
      </c>
      <c r="AZ8" s="49" t="e">
        <f aca="false" t="array" ref="AZ8:AZ8">INDEX('inputs &amp; summary'!$e$28:$an$73,MATCH('Project-level output'!AZ$5,'inputs &amp; summary'!$d$28:$d$73,0),MATCH('Project-level output'!$A8,'inputs &amp; summary'!$e$28:$an$28,0))</f>
        <v>#NAME?</v>
      </c>
      <c r="BA8" s="49" t="e">
        <f aca="false" t="array" ref="BA8:BA8">INDEX('inputs &amp; summary'!$e$28:$an$73,MATCH('Project-level output'!BA$5,'inputs &amp; summary'!$d$28:$d$73,0),MATCH('Project-level output'!$A8,'inputs &amp; summary'!$e$28:$an$28,0))</f>
        <v>#NAME?</v>
      </c>
      <c r="BB8" s="49" t="e">
        <f aca="false" t="array" ref="BB8:BB8">INDEX('inputs &amp; summary'!$e$28:$an$73,MATCH('Project-level output'!BB$5,'inputs &amp; summary'!$d$28:$d$73,0),MATCH('Project-level output'!$A8,'inputs &amp; summary'!$e$28:$an$28,0))</f>
        <v>#NAME?</v>
      </c>
      <c r="BC8" s="50" t="e">
        <f aca="false" t="array" ref="BC8:BC8">INDEX('inputs &amp; summary'!$e$28:$an$73,MATCH('Project-level output'!BC$5,'inputs &amp; summary'!$d$28:$d$73,0),MATCH('Project-level output'!$A8,'inputs &amp; summary'!$e$28:$an$28,0))</f>
        <v>#NAME?</v>
      </c>
    </row>
    <row r="9" customFormat="false" ht="12.75" hidden="false" customHeight="true" outlineLevel="0" collapsed="false">
      <c r="A9" s="63" t="s">
        <v>111</v>
      </c>
      <c r="B9" s="64" t="e">
        <f aca="false" t="array" ref="B9:B9">INDEX('inputs &amp; summary'!$e$28:$an$73,MATCH('Project-level output'!B$5,'inputs &amp; summary'!$d$28:$d$73,0),MATCH('Project-level output'!$A9,'inputs &amp; summary'!$e$28:$an$28,0))</f>
        <v>#NAME?</v>
      </c>
      <c r="C9" s="64" t="e">
        <f aca="false" t="array" ref="C9:C9">INDEX('inputs &amp; summary'!$e$28:$an$73,MATCH('Project-level output'!C$5,'inputs &amp; summary'!$d$28:$d$73,0),MATCH('Project-level output'!$A9,'inputs &amp; summary'!$e$28:$an$28,0))</f>
        <v>#NAME?</v>
      </c>
      <c r="D9" s="64" t="e">
        <f aca="false" t="array" ref="D9:D9">INDEX('inputs &amp; summary'!$e$28:$an$73,MATCH('Project-level output'!D$5,'inputs &amp; summary'!$d$28:$d$73,0),MATCH('Project-level output'!$A9,'inputs &amp; summary'!$e$28:$an$28,0))</f>
        <v>#NAME?</v>
      </c>
      <c r="E9" s="64" t="e">
        <f aca="false" t="array" ref="E9:E9">INDEX('inputs &amp; summary'!$e$28:$an$73,MATCH('Project-level output'!E$5,'inputs &amp; summary'!$d$28:$d$73,0),MATCH('Project-level output'!$A9,'inputs &amp; summary'!$e$28:$an$28,0))</f>
        <v>#NAME?</v>
      </c>
      <c r="F9" s="64" t="e">
        <f aca="false" t="array" ref="F9:F9">INDEX('inputs &amp; summary'!$e$28:$an$73,MATCH('Project-level output'!F$5,'inputs &amp; summary'!$d$28:$d$73,0),MATCH('Project-level output'!$A9,'inputs &amp; summary'!$e$28:$an$28,0))</f>
        <v>#NAME?</v>
      </c>
      <c r="G9" s="64" t="e">
        <f aca="false" t="array" ref="G9:G9">INDEX('inputs &amp; summary'!$e$28:$an$73,MATCH('Project-level output'!G$5,'inputs &amp; summary'!$d$28:$d$73,0),MATCH('Project-level output'!$A9,'inputs &amp; summary'!$e$28:$an$28,0))</f>
        <v>#NAME?</v>
      </c>
      <c r="H9" s="64" t="e">
        <f aca="false" t="array" ref="H9:H9">INDEX('inputs &amp; summary'!$e$28:$an$73,MATCH('Project-level output'!H$5,'inputs &amp; summary'!$d$28:$d$73,0),MATCH('Project-level output'!$A9,'inputs &amp; summary'!$e$28:$an$28,0))</f>
        <v>#NAME?</v>
      </c>
      <c r="I9" s="64" t="e">
        <f aca="false" t="array" ref="I9:I9">INDEX('inputs &amp; summary'!$e$28:$an$73,MATCH('Project-level output'!I$5,'inputs &amp; summary'!$d$28:$d$73,0),MATCH('Project-level output'!$A9,'inputs &amp; summary'!$e$28:$an$28,0))</f>
        <v>#NAME?</v>
      </c>
      <c r="J9" s="64" t="e">
        <f aca="false" t="array" ref="J9:J9">INDEX('inputs &amp; summary'!$e$28:$an$73,MATCH('Project-level output'!J$5,'inputs &amp; summary'!$d$28:$d$73,0),MATCH('Project-level output'!$A9,'inputs &amp; summary'!$e$28:$an$28,0))</f>
        <v>#NAME?</v>
      </c>
      <c r="K9" s="64" t="e">
        <f aca="false" t="array" ref="K9:K9">INDEX('inputs &amp; summary'!$e$28:$an$73,MATCH('Project-level output'!K$5,'inputs &amp; summary'!$d$28:$d$73,0),MATCH('Project-level output'!$A9,'inputs &amp; summary'!$e$28:$an$28,0))</f>
        <v>#NAME?</v>
      </c>
      <c r="L9" s="64" t="e">
        <f aca="false" t="array" ref="L9:L9">INDEX('inputs &amp; summary'!$e$28:$an$73,MATCH('Project-level output'!L$5,'inputs &amp; summary'!$d$28:$d$73,0),MATCH('Project-level output'!$A9,'inputs &amp; summary'!$e$28:$an$28,0))</f>
        <v>#NAME?</v>
      </c>
      <c r="M9" s="64" t="e">
        <f aca="false" t="array" ref="M9:M9">INDEX('inputs &amp; summary'!$e$28:$an$73,MATCH('Project-level output'!M$5,'inputs &amp; summary'!$d$28:$d$73,0),MATCH('Project-level output'!$A9,'inputs &amp; summary'!$e$28:$an$28,0))</f>
        <v>#NAME?</v>
      </c>
      <c r="N9" s="64" t="e">
        <f aca="false" t="array" ref="N9:N9">INDEX('inputs &amp; summary'!$e$28:$an$73,MATCH('Project-level output'!N$5,'inputs &amp; summary'!$d$28:$d$73,0),MATCH('Project-level output'!$A9,'inputs &amp; summary'!$e$28:$an$28,0))</f>
        <v>#NAME?</v>
      </c>
      <c r="O9" s="64" t="e">
        <f aca="false" t="array" ref="O9:O9">INDEX('inputs &amp; summary'!$e$28:$an$73,MATCH('Project-level output'!O$5,'inputs &amp; summary'!$d$28:$d$73,0),MATCH('Project-level output'!$A9,'inputs &amp; summary'!$e$28:$an$28,0))</f>
        <v>#NAME?</v>
      </c>
      <c r="P9" s="64" t="e">
        <f aca="false" t="array" ref="P9:P9">INDEX('inputs &amp; summary'!$e$28:$an$73,MATCH('Project-level output'!P$5,'inputs &amp; summary'!$d$28:$d$73,0),MATCH('Project-level output'!$A9,'inputs &amp; summary'!$e$28:$an$28,0))</f>
        <v>#NAME?</v>
      </c>
      <c r="Q9" s="64" t="e">
        <f aca="false" t="array" ref="Q9:Q9">INDEX('inputs &amp; summary'!$e$28:$an$73,MATCH('Project-level output'!Q$5,'inputs &amp; summary'!$d$28:$d$73,0),MATCH('Project-level output'!$A9,'inputs &amp; summary'!$e$28:$an$28,0))</f>
        <v>#NAME?</v>
      </c>
      <c r="R9" s="64" t="e">
        <f aca="false" t="array" ref="R9:R9">INDEX('inputs &amp; summary'!$e$28:$an$73,MATCH('Project-level output'!R$5,'inputs &amp; summary'!$d$28:$d$73,0),MATCH('Project-level output'!$A9,'inputs &amp; summary'!$e$28:$an$28,0))</f>
        <v>#NAME?</v>
      </c>
      <c r="S9" s="64" t="e">
        <f aca="false" t="array" ref="S9:S9">INDEX('inputs &amp; summary'!$e$28:$an$73,MATCH('Project-level output'!S$5,'inputs &amp; summary'!$d$28:$d$73,0),MATCH('Project-level output'!$A9,'inputs &amp; summary'!$e$28:$an$28,0))</f>
        <v>#NAME?</v>
      </c>
      <c r="T9" s="64" t="e">
        <f aca="false" t="array" ref="T9:T9">INDEX('inputs &amp; summary'!$e$28:$an$73,MATCH('Project-level output'!T$5,'inputs &amp; summary'!$d$28:$d$73,0),MATCH('Project-level output'!$A9,'inputs &amp; summary'!$e$28:$an$28,0))</f>
        <v>#NAME?</v>
      </c>
      <c r="U9" s="64" t="e">
        <f aca="false" t="array" ref="U9:U9">INDEX('inputs &amp; summary'!$e$28:$an$73,MATCH('Project-level output'!U$5,'inputs &amp; summary'!$d$28:$d$73,0),MATCH('Project-level output'!$A9,'inputs &amp; summary'!$e$28:$an$28,0))</f>
        <v>#NAME?</v>
      </c>
      <c r="V9" s="64" t="e">
        <f aca="false" t="array" ref="V9:V9">INDEX('inputs &amp; summary'!$e$28:$an$73,MATCH('Project-level output'!V$5,'inputs &amp; summary'!$d$28:$d$73,0),MATCH('Project-level output'!$A9,'inputs &amp; summary'!$e$28:$an$28,0))</f>
        <v>#NAME?</v>
      </c>
      <c r="W9" s="64" t="e">
        <f aca="false" t="array" ref="W9:W9">INDEX('inputs &amp; summary'!$e$28:$an$73,MATCH('Project-level output'!W$5,'inputs &amp; summary'!$d$28:$d$73,0),MATCH('Project-level output'!$A9,'inputs &amp; summary'!$e$28:$an$28,0))</f>
        <v>#NAME?</v>
      </c>
      <c r="X9" s="64" t="e">
        <f aca="false" t="array" ref="X9:X9">INDEX('inputs &amp; summary'!$e$28:$an$73,MATCH('Project-level output'!X$5,'inputs &amp; summary'!$d$28:$d$73,0),MATCH('Project-level output'!$A9,'inputs &amp; summary'!$e$28:$an$28,0))</f>
        <v>#NAME?</v>
      </c>
      <c r="Y9" s="64" t="e">
        <f aca="false" t="array" ref="Y9:Y9">INDEX('inputs &amp; summary'!$e$28:$an$73,MATCH('Project-level output'!Y$5,'inputs &amp; summary'!$d$28:$d$73,0),MATCH('Project-level output'!$A9,'inputs &amp; summary'!$e$28:$an$28,0))</f>
        <v>#NAME?</v>
      </c>
      <c r="Z9" s="64" t="e">
        <f aca="false" t="array" ref="Z9:Z9">INDEX('inputs &amp; summary'!$e$28:$an$73,MATCH('Project-level output'!Z$5,'inputs &amp; summary'!$d$28:$d$73,0),MATCH('Project-level output'!$A9,'inputs &amp; summary'!$e$28:$an$28,0))</f>
        <v>#NAME?</v>
      </c>
      <c r="AA9" s="64" t="e">
        <f aca="false" t="array" ref="AA9:AA9">INDEX('inputs &amp; summary'!$e$28:$an$73,MATCH('Project-level output'!AA$5,'inputs &amp; summary'!$d$28:$d$73,0),MATCH('Project-level output'!$A9,'inputs &amp; summary'!$e$28:$an$28,0))</f>
        <v>#NAME?</v>
      </c>
      <c r="AB9" s="64" t="e">
        <f aca="false" t="array" ref="AB9:AB9">INDEX('inputs &amp; summary'!$e$28:$an$73,MATCH('Project-level output'!AB$5,'inputs &amp; summary'!$d$28:$d$73,0),MATCH('Project-level output'!$A9,'inputs &amp; summary'!$e$28:$an$28,0))</f>
        <v>#NAME?</v>
      </c>
      <c r="AC9" s="64" t="e">
        <f aca="false" t="array" ref="AC9:AC9">INDEX('inputs &amp; summary'!$e$28:$an$73,MATCH('Project-level output'!AC$5,'inputs &amp; summary'!$d$28:$d$73,0),MATCH('Project-level output'!$A9,'inputs &amp; summary'!$e$28:$an$28,0))</f>
        <v>#NAME?</v>
      </c>
      <c r="AD9" s="64" t="e">
        <f aca="false" t="array" ref="AD9:AD9">INDEX('inputs &amp; summary'!$e$28:$an$73,MATCH('Project-level output'!AD$5,'inputs &amp; summary'!$d$28:$d$73,0),MATCH('Project-level output'!$A9,'inputs &amp; summary'!$e$28:$an$28,0))</f>
        <v>#NAME?</v>
      </c>
      <c r="AE9" s="64" t="e">
        <f aca="false" t="array" ref="AE9:AE9">INDEX('inputs &amp; summary'!$e$28:$an$73,MATCH('Project-level output'!AE$5,'inputs &amp; summary'!$d$28:$d$73,0),MATCH('Project-level output'!$A9,'inputs &amp; summary'!$e$28:$an$28,0))</f>
        <v>#NAME?</v>
      </c>
      <c r="AF9" s="64" t="e">
        <f aca="false" t="array" ref="AF9:AF9">INDEX('inputs &amp; summary'!$e$28:$an$73,MATCH('Project-level output'!AF$5,'inputs &amp; summary'!$d$28:$d$73,0),MATCH('Project-level output'!$A9,'inputs &amp; summary'!$e$28:$an$28,0))</f>
        <v>#NAME?</v>
      </c>
      <c r="AG9" s="64" t="e">
        <f aca="false" t="array" ref="AG9:AG9">INDEX('inputs &amp; summary'!$e$28:$an$73,MATCH('Project-level output'!AG$5,'inputs &amp; summary'!$d$28:$d$73,0),MATCH('Project-level output'!$A9,'inputs &amp; summary'!$e$28:$an$28,0))</f>
        <v>#NAME?</v>
      </c>
      <c r="AH9" s="64" t="e">
        <f aca="false" t="array" ref="AH9:AH9">INDEX('inputs &amp; summary'!$e$28:$an$73,MATCH('Project-level output'!AH$5,'inputs &amp; summary'!$d$28:$d$73,0),MATCH('Project-level output'!$A9,'inputs &amp; summary'!$e$28:$an$28,0))</f>
        <v>#NAME?</v>
      </c>
      <c r="AI9" s="64" t="e">
        <f aca="false" t="array" ref="AI9:AI9">INDEX('inputs &amp; summary'!$e$28:$an$73,MATCH('Project-level output'!AI$5,'inputs &amp; summary'!$d$28:$d$73,0),MATCH('Project-level output'!$A9,'inputs &amp; summary'!$e$28:$an$28,0))</f>
        <v>#NAME?</v>
      </c>
      <c r="AJ9" s="64" t="e">
        <f aca="false" t="array" ref="AJ9:AJ9">INDEX('inputs &amp; summary'!$e$28:$an$73,MATCH('Project-level output'!AJ$5,'inputs &amp; summary'!$d$28:$d$73,0),MATCH('Project-level output'!$A9,'inputs &amp; summary'!$e$28:$an$28,0))</f>
        <v>#NAME?</v>
      </c>
      <c r="AK9" s="64" t="e">
        <f aca="false" t="array" ref="AK9:AK9">INDEX('inputs &amp; summary'!$e$28:$an$73,MATCH('Project-level output'!AK$5,'inputs &amp; summary'!$d$28:$d$73,0),MATCH('Project-level output'!$A9,'inputs &amp; summary'!$e$28:$an$28,0))</f>
        <v>#NAME?</v>
      </c>
      <c r="AL9" s="64" t="e">
        <f aca="false" t="array" ref="AL9:AL9">INDEX('inputs &amp; summary'!$e$28:$an$73,MATCH('Project-level output'!AL$5,'inputs &amp; summary'!$d$28:$d$73,0),MATCH('Project-level output'!$A9,'inputs &amp; summary'!$e$28:$an$28,0))</f>
        <v>#NAME?</v>
      </c>
      <c r="AM9" s="64" t="e">
        <f aca="false" t="array" ref="AM9:AM9">INDEX('inputs &amp; summary'!$e$28:$an$73,MATCH('Project-level output'!AM$5,'inputs &amp; summary'!$d$28:$d$73,0),MATCH('Project-level output'!$A9,'inputs &amp; summary'!$e$28:$an$28,0))</f>
        <v>#NAME?</v>
      </c>
      <c r="AN9" s="64" t="e">
        <f aca="false" t="array" ref="AN9:AN9">INDEX('inputs &amp; summary'!$e$28:$an$73,MATCH('Project-level output'!AN$5,'inputs &amp; summary'!$d$28:$d$73,0),MATCH('Project-level output'!$A9,'inputs &amp; summary'!$e$28:$an$28,0))</f>
        <v>#NAME?</v>
      </c>
      <c r="AO9" s="64" t="e">
        <f aca="false" t="array" ref="AO9:AO9">INDEX('inputs &amp; summary'!$e$28:$an$73,MATCH('Project-level output'!AO$5,'inputs &amp; summary'!$d$28:$d$73,0),MATCH('Project-level output'!$A9,'inputs &amp; summary'!$e$28:$an$28,0))</f>
        <v>#NAME?</v>
      </c>
      <c r="AP9" s="64" t="e">
        <f aca="false" t="array" ref="AP9:AP9">INDEX('inputs &amp; summary'!$e$28:$an$73,MATCH('Project-level output'!AP$5,'inputs &amp; summary'!$d$28:$d$73,0),MATCH('Project-level output'!$A9,'inputs &amp; summary'!$e$28:$an$28,0))</f>
        <v>#NAME?</v>
      </c>
      <c r="AQ9" s="64" t="e">
        <f aca="false" t="array" ref="AQ9:AQ9">INDEX('inputs &amp; summary'!$e$28:$an$73,MATCH('Project-level output'!AQ$5,'inputs &amp; summary'!$d$28:$d$73,0),MATCH('Project-level output'!$A9,'inputs &amp; summary'!$e$28:$an$28,0))</f>
        <v>#NAME?</v>
      </c>
      <c r="AR9" s="64" t="e">
        <f aca="false" t="array" ref="AR9:AR9">INDEX('inputs &amp; summary'!$e$28:$an$73,MATCH('Project-level output'!AR$5,'inputs &amp; summary'!$d$28:$d$73,0),MATCH('Project-level output'!$A9,'inputs &amp; summary'!$e$28:$an$28,0))</f>
        <v>#NAME?</v>
      </c>
      <c r="AS9" s="64" t="e">
        <f aca="false" t="array" ref="AS9:AS9">INDEX('inputs &amp; summary'!$e$28:$an$73,MATCH('Project-level output'!AS$5,'inputs &amp; summary'!$d$28:$d$73,0),MATCH('Project-level output'!$A9,'inputs &amp; summary'!$e$28:$an$28,0))</f>
        <v>#NAME?</v>
      </c>
      <c r="AT9" s="64" t="e">
        <f aca="false" t="array" ref="AT9:AT9">INDEX('inputs &amp; summary'!$e$28:$an$73,MATCH('Project-level output'!AT$5,'inputs &amp; summary'!$d$28:$d$73,0),MATCH('Project-level output'!$A9,'inputs &amp; summary'!$e$28:$an$28,0))</f>
        <v>#NAME?</v>
      </c>
      <c r="AU9" s="64" t="e">
        <f aca="false" t="array" ref="AU9:AU9">INDEX('inputs &amp; summary'!$e$28:$an$73,MATCH('Project-level output'!AU$5,'inputs &amp; summary'!$d$28:$d$73,0),MATCH('Project-level output'!$A9,'inputs &amp; summary'!$e$28:$an$28,0))</f>
        <v>#NAME?</v>
      </c>
      <c r="AV9" s="64" t="e">
        <f aca="false" t="array" ref="AV9:AV9">INDEX('inputs &amp; summary'!$e$28:$an$73,MATCH('Project-level output'!AV$5,'inputs &amp; summary'!$d$28:$d$73,0),MATCH('Project-level output'!$A9,'inputs &amp; summary'!$e$28:$an$28,0))</f>
        <v>#NAME?</v>
      </c>
      <c r="AW9" s="64" t="e">
        <f aca="false" t="array" ref="AW9:AW9">INDEX('inputs &amp; summary'!$e$28:$an$73,MATCH('Project-level output'!AW$5,'inputs &amp; summary'!$d$28:$d$73,0),MATCH('Project-level output'!$A9,'inputs &amp; summary'!$e$28:$an$28,0))</f>
        <v>#NAME?</v>
      </c>
      <c r="AX9" s="64" t="e">
        <f aca="false" t="array" ref="AX9:AX9">INDEX('inputs &amp; summary'!$e$28:$an$73,MATCH('Project-level output'!AX$5,'inputs &amp; summary'!$d$28:$d$73,0),MATCH('Project-level output'!$A9,'inputs &amp; summary'!$e$28:$an$28,0))</f>
        <v>#NAME?</v>
      </c>
      <c r="AY9" s="64" t="e">
        <f aca="false" t="array" ref="AY9:AY9">INDEX('inputs &amp; summary'!$e$28:$an$73,MATCH('Project-level output'!AY$5,'inputs &amp; summary'!$d$28:$d$73,0),MATCH('Project-level output'!$A9,'inputs &amp; summary'!$e$28:$an$28,0))</f>
        <v>#NAME?</v>
      </c>
      <c r="AZ9" s="64" t="e">
        <f aca="false" t="array" ref="AZ9:AZ9">INDEX('inputs &amp; summary'!$e$28:$an$73,MATCH('Project-level output'!AZ$5,'inputs &amp; summary'!$d$28:$d$73,0),MATCH('Project-level output'!$A9,'inputs &amp; summary'!$e$28:$an$28,0))</f>
        <v>#NAME?</v>
      </c>
      <c r="BA9" s="64" t="e">
        <f aca="false" t="array" ref="BA9:BA9">INDEX('inputs &amp; summary'!$e$28:$an$73,MATCH('Project-level output'!BA$5,'inputs &amp; summary'!$d$28:$d$73,0),MATCH('Project-level output'!$A9,'inputs &amp; summary'!$e$28:$an$28,0))</f>
        <v>#NAME?</v>
      </c>
      <c r="BB9" s="64" t="e">
        <f aca="false" t="array" ref="BB9:BB9">INDEX('inputs &amp; summary'!$e$28:$an$73,MATCH('Project-level output'!BB$5,'inputs &amp; summary'!$d$28:$d$73,0),MATCH('Project-level output'!$A9,'inputs &amp; summary'!$e$28:$an$28,0))</f>
        <v>#NAME?</v>
      </c>
      <c r="BC9" s="65" t="e">
        <f aca="false" t="array" ref="BC9:BC9">INDEX('inputs &amp; summary'!$e$28:$an$73,MATCH('Project-level output'!BC$5,'inputs &amp; summary'!$d$28:$d$73,0),MATCH('Project-level output'!$A9,'inputs &amp; summary'!$e$28:$an$28,0))</f>
        <v>#NAME?</v>
      </c>
    </row>
    <row r="10" customFormat="false" ht="12.75" hidden="false" customHeight="true" outlineLevel="0" collapsed="false"/>
    <row r="11" customFormat="false" ht="12.75" hidden="false" customHeight="true" outlineLevel="0" collapsed="false">
      <c r="A11" s="39" t="s">
        <v>125</v>
      </c>
    </row>
    <row r="12" customFormat="false" ht="12.75" hidden="false" customHeight="true" outlineLevel="0" collapsed="false">
      <c r="A12" s="66" t="s">
        <v>10</v>
      </c>
      <c r="B12" s="67" t="e">
        <f aca="false" t="array" ref="B12:B12">INDEX('inputs &amp; summary'!$e$28:$an$73,MATCH('Project-level output'!B$5,'inputs &amp; summary'!$d$28:$d$73,0),MATCH('Project-level output'!$A12,'inputs &amp; summary'!$e$28:$an$28,0))</f>
        <v>#NAME?</v>
      </c>
      <c r="C12" s="67" t="e">
        <f aca="false" t="array" ref="C12:C12">INDEX('inputs &amp; summary'!$e$28:$an$73,MATCH('Project-level output'!C$5,'inputs &amp; summary'!$d$28:$d$73,0),MATCH('Project-level output'!$A12,'inputs &amp; summary'!$e$28:$an$28,0))</f>
        <v>#NAME?</v>
      </c>
      <c r="D12" s="67" t="e">
        <f aca="false" t="array" ref="D12:D12">INDEX('inputs &amp; summary'!$e$28:$an$73,MATCH('Project-level output'!D$5,'inputs &amp; summary'!$d$28:$d$73,0),MATCH('Project-level output'!$A12,'inputs &amp; summary'!$e$28:$an$28,0))</f>
        <v>#NAME?</v>
      </c>
      <c r="E12" s="67" t="e">
        <f aca="false" t="array" ref="E12:E12">INDEX('inputs &amp; summary'!$e$28:$an$73,MATCH('Project-level output'!E$5,'inputs &amp; summary'!$d$28:$d$73,0),MATCH('Project-level output'!$A12,'inputs &amp; summary'!$e$28:$an$28,0))</f>
        <v>#NAME?</v>
      </c>
      <c r="F12" s="67" t="e">
        <f aca="false" t="array" ref="F12:F12">INDEX('inputs &amp; summary'!$e$28:$an$73,MATCH('Project-level output'!F$5,'inputs &amp; summary'!$d$28:$d$73,0),MATCH('Project-level output'!$A12,'inputs &amp; summary'!$e$28:$an$28,0))</f>
        <v>#NAME?</v>
      </c>
      <c r="G12" s="67" t="e">
        <f aca="false" t="array" ref="G12:G12">INDEX('inputs &amp; summary'!$e$28:$an$73,MATCH('Project-level output'!G$5,'inputs &amp; summary'!$d$28:$d$73,0),MATCH('Project-level output'!$A12,'inputs &amp; summary'!$e$28:$an$28,0))</f>
        <v>#NAME?</v>
      </c>
      <c r="H12" s="67" t="e">
        <f aca="false" t="array" ref="H12:H12">INDEX('inputs &amp; summary'!$e$28:$an$73,MATCH('Project-level output'!H$5,'inputs &amp; summary'!$d$28:$d$73,0),MATCH('Project-level output'!$A12,'inputs &amp; summary'!$e$28:$an$28,0))</f>
        <v>#NAME?</v>
      </c>
      <c r="I12" s="67" t="e">
        <f aca="false" t="array" ref="I12:I12">INDEX('inputs &amp; summary'!$e$28:$an$73,MATCH('Project-level output'!I$5,'inputs &amp; summary'!$d$28:$d$73,0),MATCH('Project-level output'!$A12,'inputs &amp; summary'!$e$28:$an$28,0))</f>
        <v>#NAME?</v>
      </c>
      <c r="J12" s="67" t="e">
        <f aca="false" t="array" ref="J12:J12">INDEX('inputs &amp; summary'!$e$28:$an$73,MATCH('Project-level output'!J$5,'inputs &amp; summary'!$d$28:$d$73,0),MATCH('Project-level output'!$A12,'inputs &amp; summary'!$e$28:$an$28,0))</f>
        <v>#NAME?</v>
      </c>
      <c r="K12" s="67" t="e">
        <f aca="false" t="array" ref="K12:K12">INDEX('inputs &amp; summary'!$e$28:$an$73,MATCH('Project-level output'!K$5,'inputs &amp; summary'!$d$28:$d$73,0),MATCH('Project-level output'!$A12,'inputs &amp; summary'!$e$28:$an$28,0))</f>
        <v>#NAME?</v>
      </c>
      <c r="L12" s="67" t="e">
        <f aca="false" t="array" ref="L12:L12">INDEX('inputs &amp; summary'!$e$28:$an$73,MATCH('Project-level output'!L$5,'inputs &amp; summary'!$d$28:$d$73,0),MATCH('Project-level output'!$A12,'inputs &amp; summary'!$e$28:$an$28,0))</f>
        <v>#NAME?</v>
      </c>
      <c r="M12" s="67" t="e">
        <f aca="false" t="array" ref="M12:M12">INDEX('inputs &amp; summary'!$e$28:$an$73,MATCH('Project-level output'!M$5,'inputs &amp; summary'!$d$28:$d$73,0),MATCH('Project-level output'!$A12,'inputs &amp; summary'!$e$28:$an$28,0))</f>
        <v>#NAME?</v>
      </c>
      <c r="N12" s="67" t="e">
        <f aca="false" t="array" ref="N12:N12">INDEX('inputs &amp; summary'!$e$28:$an$73,MATCH('Project-level output'!N$5,'inputs &amp; summary'!$d$28:$d$73,0),MATCH('Project-level output'!$A12,'inputs &amp; summary'!$e$28:$an$28,0))</f>
        <v>#NAME?</v>
      </c>
      <c r="O12" s="67" t="e">
        <f aca="false" t="array" ref="O12:O12">INDEX('inputs &amp; summary'!$e$28:$an$73,MATCH('Project-level output'!O$5,'inputs &amp; summary'!$d$28:$d$73,0),MATCH('Project-level output'!$A12,'inputs &amp; summary'!$e$28:$an$28,0))</f>
        <v>#NAME?</v>
      </c>
      <c r="P12" s="67" t="e">
        <f aca="false" t="array" ref="P12:P12">INDEX('inputs &amp; summary'!$e$28:$an$73,MATCH('Project-level output'!P$5,'inputs &amp; summary'!$d$28:$d$73,0),MATCH('Project-level output'!$A12,'inputs &amp; summary'!$e$28:$an$28,0))</f>
        <v>#NAME?</v>
      </c>
      <c r="Q12" s="67" t="e">
        <f aca="false" t="array" ref="Q12:Q12">INDEX('inputs &amp; summary'!$e$28:$an$73,MATCH('Project-level output'!Q$5,'inputs &amp; summary'!$d$28:$d$73,0),MATCH('Project-level output'!$A12,'inputs &amp; summary'!$e$28:$an$28,0))</f>
        <v>#NAME?</v>
      </c>
      <c r="R12" s="67" t="e">
        <f aca="false" t="array" ref="R12:R12">INDEX('inputs &amp; summary'!$e$28:$an$73,MATCH('Project-level output'!R$5,'inputs &amp; summary'!$d$28:$d$73,0),MATCH('Project-level output'!$A12,'inputs &amp; summary'!$e$28:$an$28,0))</f>
        <v>#NAME?</v>
      </c>
      <c r="S12" s="67" t="e">
        <f aca="false" t="array" ref="S12:S12">INDEX('inputs &amp; summary'!$e$28:$an$73,MATCH('Project-level output'!S$5,'inputs &amp; summary'!$d$28:$d$73,0),MATCH('Project-level output'!$A12,'inputs &amp; summary'!$e$28:$an$28,0))</f>
        <v>#NAME?</v>
      </c>
      <c r="T12" s="67" t="e">
        <f aca="false" t="array" ref="T12:T12">INDEX('inputs &amp; summary'!$e$28:$an$73,MATCH('Project-level output'!T$5,'inputs &amp; summary'!$d$28:$d$73,0),MATCH('Project-level output'!$A12,'inputs &amp; summary'!$e$28:$an$28,0))</f>
        <v>#NAME?</v>
      </c>
      <c r="U12" s="67" t="e">
        <f aca="false" t="array" ref="U12:U12">INDEX('inputs &amp; summary'!$e$28:$an$73,MATCH('Project-level output'!U$5,'inputs &amp; summary'!$d$28:$d$73,0),MATCH('Project-level output'!$A12,'inputs &amp; summary'!$e$28:$an$28,0))</f>
        <v>#NAME?</v>
      </c>
      <c r="V12" s="67" t="e">
        <f aca="false" t="array" ref="V12:V12">INDEX('inputs &amp; summary'!$e$28:$an$73,MATCH('Project-level output'!V$5,'inputs &amp; summary'!$d$28:$d$73,0),MATCH('Project-level output'!$A12,'inputs &amp; summary'!$e$28:$an$28,0))</f>
        <v>#NAME?</v>
      </c>
      <c r="W12" s="67" t="e">
        <f aca="false" t="array" ref="W12:W12">INDEX('inputs &amp; summary'!$e$28:$an$73,MATCH('Project-level output'!W$5,'inputs &amp; summary'!$d$28:$d$73,0),MATCH('Project-level output'!$A12,'inputs &amp; summary'!$e$28:$an$28,0))</f>
        <v>#NAME?</v>
      </c>
      <c r="X12" s="67" t="e">
        <f aca="false" t="array" ref="X12:X12">INDEX('inputs &amp; summary'!$e$28:$an$73,MATCH('Project-level output'!X$5,'inputs &amp; summary'!$d$28:$d$73,0),MATCH('Project-level output'!$A12,'inputs &amp; summary'!$e$28:$an$28,0))</f>
        <v>#NAME?</v>
      </c>
      <c r="Y12" s="67" t="e">
        <f aca="false" t="array" ref="Y12:Y12">INDEX('inputs &amp; summary'!$e$28:$an$73,MATCH('Project-level output'!Y$5,'inputs &amp; summary'!$d$28:$d$73,0),MATCH('Project-level output'!$A12,'inputs &amp; summary'!$e$28:$an$28,0))</f>
        <v>#NAME?</v>
      </c>
      <c r="Z12" s="67" t="e">
        <f aca="false" t="array" ref="Z12:Z12">INDEX('inputs &amp; summary'!$e$28:$an$73,MATCH('Project-level output'!Z$5,'inputs &amp; summary'!$d$28:$d$73,0),MATCH('Project-level output'!$A12,'inputs &amp; summary'!$e$28:$an$28,0))</f>
        <v>#NAME?</v>
      </c>
      <c r="AA12" s="67" t="e">
        <f aca="false" t="array" ref="AA12:AA12">INDEX('inputs &amp; summary'!$e$28:$an$73,MATCH('Project-level output'!AA$5,'inputs &amp; summary'!$d$28:$d$73,0),MATCH('Project-level output'!$A12,'inputs &amp; summary'!$e$28:$an$28,0))</f>
        <v>#NAME?</v>
      </c>
      <c r="AB12" s="67" t="e">
        <f aca="false" t="array" ref="AB12:AB12">INDEX('inputs &amp; summary'!$e$28:$an$73,MATCH('Project-level output'!AB$5,'inputs &amp; summary'!$d$28:$d$73,0),MATCH('Project-level output'!$A12,'inputs &amp; summary'!$e$28:$an$28,0))</f>
        <v>#NAME?</v>
      </c>
      <c r="AC12" s="67" t="e">
        <f aca="false" t="array" ref="AC12:AC12">INDEX('inputs &amp; summary'!$e$28:$an$73,MATCH('Project-level output'!AC$5,'inputs &amp; summary'!$d$28:$d$73,0),MATCH('Project-level output'!$A12,'inputs &amp; summary'!$e$28:$an$28,0))</f>
        <v>#NAME?</v>
      </c>
      <c r="AD12" s="67" t="e">
        <f aca="false" t="array" ref="AD12:AD12">INDEX('inputs &amp; summary'!$e$28:$an$73,MATCH('Project-level output'!AD$5,'inputs &amp; summary'!$d$28:$d$73,0),MATCH('Project-level output'!$A12,'inputs &amp; summary'!$e$28:$an$28,0))</f>
        <v>#NAME?</v>
      </c>
      <c r="AE12" s="67" t="e">
        <f aca="false" t="array" ref="AE12:AE12">INDEX('inputs &amp; summary'!$e$28:$an$73,MATCH('Project-level output'!AE$5,'inputs &amp; summary'!$d$28:$d$73,0),MATCH('Project-level output'!$A12,'inputs &amp; summary'!$e$28:$an$28,0))</f>
        <v>#NAME?</v>
      </c>
      <c r="AF12" s="67" t="e">
        <f aca="false" t="array" ref="AF12:AF12">INDEX('inputs &amp; summary'!$e$28:$an$73,MATCH('Project-level output'!AF$5,'inputs &amp; summary'!$d$28:$d$73,0),MATCH('Project-level output'!$A12,'inputs &amp; summary'!$e$28:$an$28,0))</f>
        <v>#NAME?</v>
      </c>
      <c r="AG12" s="67" t="e">
        <f aca="false" t="array" ref="AG12:AG12">INDEX('inputs &amp; summary'!$e$28:$an$73,MATCH('Project-level output'!AG$5,'inputs &amp; summary'!$d$28:$d$73,0),MATCH('Project-level output'!$A12,'inputs &amp; summary'!$e$28:$an$28,0))</f>
        <v>#NAME?</v>
      </c>
      <c r="AH12" s="67" t="e">
        <f aca="false" t="array" ref="AH12:AH12">INDEX('inputs &amp; summary'!$e$28:$an$73,MATCH('Project-level output'!AH$5,'inputs &amp; summary'!$d$28:$d$73,0),MATCH('Project-level output'!$A12,'inputs &amp; summary'!$e$28:$an$28,0))</f>
        <v>#NAME?</v>
      </c>
      <c r="AI12" s="67" t="e">
        <f aca="false" t="array" ref="AI12:AI12">INDEX('inputs &amp; summary'!$e$28:$an$73,MATCH('Project-level output'!AI$5,'inputs &amp; summary'!$d$28:$d$73,0),MATCH('Project-level output'!$A12,'inputs &amp; summary'!$e$28:$an$28,0))</f>
        <v>#NAME?</v>
      </c>
      <c r="AJ12" s="67" t="e">
        <f aca="false" t="array" ref="AJ12:AJ12">INDEX('inputs &amp; summary'!$e$28:$an$73,MATCH('Project-level output'!AJ$5,'inputs &amp; summary'!$d$28:$d$73,0),MATCH('Project-level output'!$A12,'inputs &amp; summary'!$e$28:$an$28,0))</f>
        <v>#NAME?</v>
      </c>
      <c r="AK12" s="67" t="e">
        <f aca="false" t="array" ref="AK12:AK12">INDEX('inputs &amp; summary'!$e$28:$an$73,MATCH('Project-level output'!AK$5,'inputs &amp; summary'!$d$28:$d$73,0),MATCH('Project-level output'!$A12,'inputs &amp; summary'!$e$28:$an$28,0))</f>
        <v>#NAME?</v>
      </c>
      <c r="AL12" s="67" t="e">
        <f aca="false" t="array" ref="AL12:AL12">INDEX('inputs &amp; summary'!$e$28:$an$73,MATCH('Project-level output'!AL$5,'inputs &amp; summary'!$d$28:$d$73,0),MATCH('Project-level output'!$A12,'inputs &amp; summary'!$e$28:$an$28,0))</f>
        <v>#NAME?</v>
      </c>
      <c r="AM12" s="67" t="e">
        <f aca="false" t="array" ref="AM12:AM12">INDEX('inputs &amp; summary'!$e$28:$an$73,MATCH('Project-level output'!AM$5,'inputs &amp; summary'!$d$28:$d$73,0),MATCH('Project-level output'!$A12,'inputs &amp; summary'!$e$28:$an$28,0))</f>
        <v>#NAME?</v>
      </c>
      <c r="AN12" s="67" t="e">
        <f aca="false" t="array" ref="AN12:AN12">INDEX('inputs &amp; summary'!$e$28:$an$73,MATCH('Project-level output'!AN$5,'inputs &amp; summary'!$d$28:$d$73,0),MATCH('Project-level output'!$A12,'inputs &amp; summary'!$e$28:$an$28,0))</f>
        <v>#NAME?</v>
      </c>
      <c r="AO12" s="67" t="e">
        <f aca="false" t="array" ref="AO12:AO12">INDEX('inputs &amp; summary'!$e$28:$an$73,MATCH('Project-level output'!AO$5,'inputs &amp; summary'!$d$28:$d$73,0),MATCH('Project-level output'!$A12,'inputs &amp; summary'!$e$28:$an$28,0))</f>
        <v>#NAME?</v>
      </c>
      <c r="AP12" s="67" t="e">
        <f aca="false" t="array" ref="AP12:AP12">INDEX('inputs &amp; summary'!$e$28:$an$73,MATCH('Project-level output'!AP$5,'inputs &amp; summary'!$d$28:$d$73,0),MATCH('Project-level output'!$A12,'inputs &amp; summary'!$e$28:$an$28,0))</f>
        <v>#NAME?</v>
      </c>
      <c r="AQ12" s="67" t="e">
        <f aca="false" t="array" ref="AQ12:AQ12">INDEX('inputs &amp; summary'!$e$28:$an$73,MATCH('Project-level output'!AQ$5,'inputs &amp; summary'!$d$28:$d$73,0),MATCH('Project-level output'!$A12,'inputs &amp; summary'!$e$28:$an$28,0))</f>
        <v>#NAME?</v>
      </c>
      <c r="AR12" s="67" t="e">
        <f aca="false" t="array" ref="AR12:AR12">INDEX('inputs &amp; summary'!$e$28:$an$73,MATCH('Project-level output'!AR$5,'inputs &amp; summary'!$d$28:$d$73,0),MATCH('Project-level output'!$A12,'inputs &amp; summary'!$e$28:$an$28,0))</f>
        <v>#NAME?</v>
      </c>
      <c r="AS12" s="67" t="e">
        <f aca="false" t="array" ref="AS12:AS12">INDEX('inputs &amp; summary'!$e$28:$an$73,MATCH('Project-level output'!AS$5,'inputs &amp; summary'!$d$28:$d$73,0),MATCH('Project-level output'!$A12,'inputs &amp; summary'!$e$28:$an$28,0))</f>
        <v>#NAME?</v>
      </c>
      <c r="AT12" s="67" t="e">
        <f aca="false" t="array" ref="AT12:AT12">INDEX('inputs &amp; summary'!$e$28:$an$73,MATCH('Project-level output'!AT$5,'inputs &amp; summary'!$d$28:$d$73,0),MATCH('Project-level output'!$A12,'inputs &amp; summary'!$e$28:$an$28,0))</f>
        <v>#NAME?</v>
      </c>
      <c r="AU12" s="67" t="e">
        <f aca="false" t="array" ref="AU12:AU12">INDEX('inputs &amp; summary'!$e$28:$an$73,MATCH('Project-level output'!AU$5,'inputs &amp; summary'!$d$28:$d$73,0),MATCH('Project-level output'!$A12,'inputs &amp; summary'!$e$28:$an$28,0))</f>
        <v>#NAME?</v>
      </c>
      <c r="AV12" s="67" t="e">
        <f aca="false" t="array" ref="AV12:AV12">INDEX('inputs &amp; summary'!$e$28:$an$73,MATCH('Project-level output'!AV$5,'inputs &amp; summary'!$d$28:$d$73,0),MATCH('Project-level output'!$A12,'inputs &amp; summary'!$e$28:$an$28,0))</f>
        <v>#NAME?</v>
      </c>
      <c r="AW12" s="67" t="e">
        <f aca="false" t="array" ref="AW12:AW12">INDEX('inputs &amp; summary'!$e$28:$an$73,MATCH('Project-level output'!AW$5,'inputs &amp; summary'!$d$28:$d$73,0),MATCH('Project-level output'!$A12,'inputs &amp; summary'!$e$28:$an$28,0))</f>
        <v>#NAME?</v>
      </c>
      <c r="AX12" s="67" t="e">
        <f aca="false" t="array" ref="AX12:AX12">INDEX('inputs &amp; summary'!$e$28:$an$73,MATCH('Project-level output'!AX$5,'inputs &amp; summary'!$d$28:$d$73,0),MATCH('Project-level output'!$A12,'inputs &amp; summary'!$e$28:$an$28,0))</f>
        <v>#NAME?</v>
      </c>
      <c r="AY12" s="67" t="e">
        <f aca="false" t="array" ref="AY12:AY12">INDEX('inputs &amp; summary'!$e$28:$an$73,MATCH('Project-level output'!AY$5,'inputs &amp; summary'!$d$28:$d$73,0),MATCH('Project-level output'!$A12,'inputs &amp; summary'!$e$28:$an$28,0))</f>
        <v>#NAME?</v>
      </c>
      <c r="AZ12" s="67" t="e">
        <f aca="false" t="array" ref="AZ12:AZ12">INDEX('inputs &amp; summary'!$e$28:$an$73,MATCH('Project-level output'!AZ$5,'inputs &amp; summary'!$d$28:$d$73,0),MATCH('Project-level output'!$A12,'inputs &amp; summary'!$e$28:$an$28,0))</f>
        <v>#NAME?</v>
      </c>
      <c r="BA12" s="67" t="e">
        <f aca="false" t="array" ref="BA12:BA12">INDEX('inputs &amp; summary'!$e$28:$an$73,MATCH('Project-level output'!BA$5,'inputs &amp; summary'!$d$28:$d$73,0),MATCH('Project-level output'!$A12,'inputs &amp; summary'!$e$28:$an$28,0))</f>
        <v>#NAME?</v>
      </c>
      <c r="BB12" s="67" t="e">
        <f aca="false" t="array" ref="BB12:BB12">INDEX('inputs &amp; summary'!$e$28:$an$73,MATCH('Project-level output'!BB$5,'inputs &amp; summary'!$d$28:$d$73,0),MATCH('Project-level output'!$A12,'inputs &amp; summary'!$e$28:$an$28,0))</f>
        <v>#NAME?</v>
      </c>
      <c r="BC12" s="68" t="e">
        <f aca="false" t="array" ref="BC12:BC12">INDEX('inputs &amp; summary'!$e$28:$an$73,MATCH('Project-level output'!BC$5,'inputs &amp; summary'!$d$28:$d$73,0),MATCH('Project-level output'!$A12,'inputs &amp; summary'!$e$28:$an$28,0))</f>
        <v>#NAME?</v>
      </c>
    </row>
    <row r="13" customFormat="false" ht="12.75" hidden="false" customHeight="true" outlineLevel="0" collapsed="false">
      <c r="A13" s="62" t="s">
        <v>126</v>
      </c>
      <c r="B13" s="69" t="e">
        <f aca="false" t="array" ref="B13:B13">INDEX('inputs &amp; summary'!$d$28:$an$73,MATCH('Project-level output'!B$5,'inputs &amp; summary'!$d$28:$d$73,0),MATCH('Project-level output'!$A13,'inputs &amp; summary'!$d$28:$an$28,0))</f>
        <v>#NAME?</v>
      </c>
      <c r="C13" s="69" t="e">
        <f aca="false" t="array" ref="C13:C13">INDEX('inputs &amp; summary'!$d$28:$an$73,MATCH('Project-level output'!C$5,'inputs &amp; summary'!$d$28:$d$73,0),MATCH('Project-level output'!$A13,'inputs &amp; summary'!$d$28:$an$28,0))</f>
        <v>#NAME?</v>
      </c>
      <c r="D13" s="69" t="e">
        <f aca="false" t="array" ref="D13:D13">INDEX('inputs &amp; summary'!$d$28:$an$73,MATCH('Project-level output'!D$5,'inputs &amp; summary'!$d$28:$d$73,0),MATCH('Project-level output'!$A13,'inputs &amp; summary'!$d$28:$an$28,0))</f>
        <v>#NAME?</v>
      </c>
      <c r="E13" s="69" t="e">
        <f aca="false" t="array" ref="E13:E13">INDEX('inputs &amp; summary'!$d$28:$an$73,MATCH('Project-level output'!E$5,'inputs &amp; summary'!$d$28:$d$73,0),MATCH('Project-level output'!$A13,'inputs &amp; summary'!$d$28:$an$28,0))</f>
        <v>#NAME?</v>
      </c>
      <c r="F13" s="69" t="e">
        <f aca="false" t="array" ref="F13:F13">INDEX('inputs &amp; summary'!$d$28:$an$73,MATCH('Project-level output'!F$5,'inputs &amp; summary'!$d$28:$d$73,0),MATCH('Project-level output'!$A13,'inputs &amp; summary'!$d$28:$an$28,0))</f>
        <v>#NAME?</v>
      </c>
      <c r="G13" s="69" t="e">
        <f aca="false" t="array" ref="G13:G13">INDEX('inputs &amp; summary'!$d$28:$an$73,MATCH('Project-level output'!G$5,'inputs &amp; summary'!$d$28:$d$73,0),MATCH('Project-level output'!$A13,'inputs &amp; summary'!$d$28:$an$28,0))</f>
        <v>#NAME?</v>
      </c>
      <c r="H13" s="69" t="e">
        <f aca="false" t="array" ref="H13:H13">INDEX('inputs &amp; summary'!$d$28:$an$73,MATCH('Project-level output'!H$5,'inputs &amp; summary'!$d$28:$d$73,0),MATCH('Project-level output'!$A13,'inputs &amp; summary'!$d$28:$an$28,0))</f>
        <v>#NAME?</v>
      </c>
      <c r="I13" s="69" t="e">
        <f aca="false" t="array" ref="I13:I13">INDEX('inputs &amp; summary'!$d$28:$an$73,MATCH('Project-level output'!I$5,'inputs &amp; summary'!$d$28:$d$73,0),MATCH('Project-level output'!$A13,'inputs &amp; summary'!$d$28:$an$28,0))</f>
        <v>#NAME?</v>
      </c>
      <c r="J13" s="69" t="e">
        <f aca="false" t="array" ref="J13:J13">INDEX('inputs &amp; summary'!$d$28:$an$73,MATCH('Project-level output'!J$5,'inputs &amp; summary'!$d$28:$d$73,0),MATCH('Project-level output'!$A13,'inputs &amp; summary'!$d$28:$an$28,0))</f>
        <v>#NAME?</v>
      </c>
      <c r="K13" s="69" t="e">
        <f aca="false" t="array" ref="K13:K13">INDEX('inputs &amp; summary'!$d$28:$an$73,MATCH('Project-level output'!K$5,'inputs &amp; summary'!$d$28:$d$73,0),MATCH('Project-level output'!$A13,'inputs &amp; summary'!$d$28:$an$28,0))</f>
        <v>#NAME?</v>
      </c>
      <c r="L13" s="69" t="e">
        <f aca="false" t="array" ref="L13:L13">INDEX('inputs &amp; summary'!$d$28:$an$73,MATCH('Project-level output'!L$5,'inputs &amp; summary'!$d$28:$d$73,0),MATCH('Project-level output'!$A13,'inputs &amp; summary'!$d$28:$an$28,0))</f>
        <v>#NAME?</v>
      </c>
      <c r="M13" s="69" t="e">
        <f aca="false" t="array" ref="M13:M13">INDEX('inputs &amp; summary'!$d$28:$an$73,MATCH('Project-level output'!M$5,'inputs &amp; summary'!$d$28:$d$73,0),MATCH('Project-level output'!$A13,'inputs &amp; summary'!$d$28:$an$28,0))</f>
        <v>#NAME?</v>
      </c>
      <c r="N13" s="69" t="e">
        <f aca="false" t="array" ref="N13:N13">INDEX('inputs &amp; summary'!$d$28:$an$73,MATCH('Project-level output'!N$5,'inputs &amp; summary'!$d$28:$d$73,0),MATCH('Project-level output'!$A13,'inputs &amp; summary'!$d$28:$an$28,0))</f>
        <v>#NAME?</v>
      </c>
      <c r="O13" s="69" t="e">
        <f aca="false" t="array" ref="O13:O13">INDEX('inputs &amp; summary'!$d$28:$an$73,MATCH('Project-level output'!O$5,'inputs &amp; summary'!$d$28:$d$73,0),MATCH('Project-level output'!$A13,'inputs &amp; summary'!$d$28:$an$28,0))</f>
        <v>#NAME?</v>
      </c>
      <c r="P13" s="69" t="e">
        <f aca="false" t="array" ref="P13:P13">INDEX('inputs &amp; summary'!$d$28:$an$73,MATCH('Project-level output'!P$5,'inputs &amp; summary'!$d$28:$d$73,0),MATCH('Project-level output'!$A13,'inputs &amp; summary'!$d$28:$an$28,0))</f>
        <v>#NAME?</v>
      </c>
      <c r="Q13" s="69" t="e">
        <f aca="false" t="array" ref="Q13:Q13">INDEX('inputs &amp; summary'!$d$28:$an$73,MATCH('Project-level output'!Q$5,'inputs &amp; summary'!$d$28:$d$73,0),MATCH('Project-level output'!$A13,'inputs &amp; summary'!$d$28:$an$28,0))</f>
        <v>#NAME?</v>
      </c>
      <c r="R13" s="69" t="e">
        <f aca="false" t="array" ref="R13:R13">INDEX('inputs &amp; summary'!$d$28:$an$73,MATCH('Project-level output'!R$5,'inputs &amp; summary'!$d$28:$d$73,0),MATCH('Project-level output'!$A13,'inputs &amp; summary'!$d$28:$an$28,0))</f>
        <v>#NAME?</v>
      </c>
      <c r="S13" s="69" t="e">
        <f aca="false" t="array" ref="S13:S13">INDEX('inputs &amp; summary'!$d$28:$an$73,MATCH('Project-level output'!S$5,'inputs &amp; summary'!$d$28:$d$73,0),MATCH('Project-level output'!$A13,'inputs &amp; summary'!$d$28:$an$28,0))</f>
        <v>#NAME?</v>
      </c>
      <c r="T13" s="69" t="e">
        <f aca="false" t="array" ref="T13:T13">INDEX('inputs &amp; summary'!$d$28:$an$73,MATCH('Project-level output'!T$5,'inputs &amp; summary'!$d$28:$d$73,0),MATCH('Project-level output'!$A13,'inputs &amp; summary'!$d$28:$an$28,0))</f>
        <v>#NAME?</v>
      </c>
      <c r="U13" s="69" t="e">
        <f aca="false" t="array" ref="U13:U13">INDEX('inputs &amp; summary'!$d$28:$an$73,MATCH('Project-level output'!U$5,'inputs &amp; summary'!$d$28:$d$73,0),MATCH('Project-level output'!$A13,'inputs &amp; summary'!$d$28:$an$28,0))</f>
        <v>#NAME?</v>
      </c>
      <c r="V13" s="69" t="e">
        <f aca="false" t="array" ref="V13:V13">INDEX('inputs &amp; summary'!$d$28:$an$73,MATCH('Project-level output'!V$5,'inputs &amp; summary'!$d$28:$d$73,0),MATCH('Project-level output'!$A13,'inputs &amp; summary'!$d$28:$an$28,0))</f>
        <v>#NAME?</v>
      </c>
      <c r="W13" s="69" t="e">
        <f aca="false" t="array" ref="W13:W13">INDEX('inputs &amp; summary'!$d$28:$an$73,MATCH('Project-level output'!W$5,'inputs &amp; summary'!$d$28:$d$73,0),MATCH('Project-level output'!$A13,'inputs &amp; summary'!$d$28:$an$28,0))</f>
        <v>#NAME?</v>
      </c>
      <c r="X13" s="69" t="e">
        <f aca="false" t="array" ref="X13:X13">INDEX('inputs &amp; summary'!$d$28:$an$73,MATCH('Project-level output'!X$5,'inputs &amp; summary'!$d$28:$d$73,0),MATCH('Project-level output'!$A13,'inputs &amp; summary'!$d$28:$an$28,0))</f>
        <v>#NAME?</v>
      </c>
      <c r="Y13" s="69" t="e">
        <f aca="false" t="array" ref="Y13:Y13">INDEX('inputs &amp; summary'!$d$28:$an$73,MATCH('Project-level output'!Y$5,'inputs &amp; summary'!$d$28:$d$73,0),MATCH('Project-level output'!$A13,'inputs &amp; summary'!$d$28:$an$28,0))</f>
        <v>#NAME?</v>
      </c>
      <c r="Z13" s="69" t="e">
        <f aca="false" t="array" ref="Z13:Z13">INDEX('inputs &amp; summary'!$d$28:$an$73,MATCH('Project-level output'!Z$5,'inputs &amp; summary'!$d$28:$d$73,0),MATCH('Project-level output'!$A13,'inputs &amp; summary'!$d$28:$an$28,0))</f>
        <v>#NAME?</v>
      </c>
      <c r="AA13" s="69" t="e">
        <f aca="false" t="array" ref="AA13:AA13">INDEX('inputs &amp; summary'!$d$28:$an$73,MATCH('Project-level output'!AA$5,'inputs &amp; summary'!$d$28:$d$73,0),MATCH('Project-level output'!$A13,'inputs &amp; summary'!$d$28:$an$28,0))</f>
        <v>#NAME?</v>
      </c>
      <c r="AB13" s="69" t="e">
        <f aca="false" t="array" ref="AB13:AB13">INDEX('inputs &amp; summary'!$d$28:$an$73,MATCH('Project-level output'!AB$5,'inputs &amp; summary'!$d$28:$d$73,0),MATCH('Project-level output'!$A13,'inputs &amp; summary'!$d$28:$an$28,0))</f>
        <v>#NAME?</v>
      </c>
      <c r="AC13" s="69" t="e">
        <f aca="false" t="array" ref="AC13:AC13">INDEX('inputs &amp; summary'!$d$28:$an$73,MATCH('Project-level output'!AC$5,'inputs &amp; summary'!$d$28:$d$73,0),MATCH('Project-level output'!$A13,'inputs &amp; summary'!$d$28:$an$28,0))</f>
        <v>#NAME?</v>
      </c>
      <c r="AD13" s="69" t="e">
        <f aca="false" t="array" ref="AD13:AD13">INDEX('inputs &amp; summary'!$d$28:$an$73,MATCH('Project-level output'!AD$5,'inputs &amp; summary'!$d$28:$d$73,0),MATCH('Project-level output'!$A13,'inputs &amp; summary'!$d$28:$an$28,0))</f>
        <v>#NAME?</v>
      </c>
      <c r="AE13" s="69" t="e">
        <f aca="false" t="array" ref="AE13:AE13">INDEX('inputs &amp; summary'!$d$28:$an$73,MATCH('Project-level output'!AE$5,'inputs &amp; summary'!$d$28:$d$73,0),MATCH('Project-level output'!$A13,'inputs &amp; summary'!$d$28:$an$28,0))</f>
        <v>#NAME?</v>
      </c>
      <c r="AF13" s="69" t="e">
        <f aca="false" t="array" ref="AF13:AF13">INDEX('inputs &amp; summary'!$d$28:$an$73,MATCH('Project-level output'!AF$5,'inputs &amp; summary'!$d$28:$d$73,0),MATCH('Project-level output'!$A13,'inputs &amp; summary'!$d$28:$an$28,0))</f>
        <v>#NAME?</v>
      </c>
      <c r="AG13" s="69" t="e">
        <f aca="false" t="array" ref="AG13:AG13">INDEX('inputs &amp; summary'!$d$28:$an$73,MATCH('Project-level output'!AG$5,'inputs &amp; summary'!$d$28:$d$73,0),MATCH('Project-level output'!$A13,'inputs &amp; summary'!$d$28:$an$28,0))</f>
        <v>#NAME?</v>
      </c>
      <c r="AH13" s="69" t="e">
        <f aca="false" t="array" ref="AH13:AH13">INDEX('inputs &amp; summary'!$d$28:$an$73,MATCH('Project-level output'!AH$5,'inputs &amp; summary'!$d$28:$d$73,0),MATCH('Project-level output'!$A13,'inputs &amp; summary'!$d$28:$an$28,0))</f>
        <v>#NAME?</v>
      </c>
      <c r="AI13" s="69" t="e">
        <f aca="false" t="array" ref="AI13:AI13">INDEX('inputs &amp; summary'!$d$28:$an$73,MATCH('Project-level output'!AI$5,'inputs &amp; summary'!$d$28:$d$73,0),MATCH('Project-level output'!$A13,'inputs &amp; summary'!$d$28:$an$28,0))</f>
        <v>#NAME?</v>
      </c>
      <c r="AJ13" s="69" t="e">
        <f aca="false" t="array" ref="AJ13:AJ13">INDEX('inputs &amp; summary'!$d$28:$an$73,MATCH('Project-level output'!AJ$5,'inputs &amp; summary'!$d$28:$d$73,0),MATCH('Project-level output'!$A13,'inputs &amp; summary'!$d$28:$an$28,0))</f>
        <v>#NAME?</v>
      </c>
      <c r="AK13" s="69" t="e">
        <f aca="false" t="array" ref="AK13:AK13">INDEX('inputs &amp; summary'!$d$28:$an$73,MATCH('Project-level output'!AK$5,'inputs &amp; summary'!$d$28:$d$73,0),MATCH('Project-level output'!$A13,'inputs &amp; summary'!$d$28:$an$28,0))</f>
        <v>#NAME?</v>
      </c>
      <c r="AL13" s="69" t="e">
        <f aca="false" t="array" ref="AL13:AL13">INDEX('inputs &amp; summary'!$d$28:$an$73,MATCH('Project-level output'!AL$5,'inputs &amp; summary'!$d$28:$d$73,0),MATCH('Project-level output'!$A13,'inputs &amp; summary'!$d$28:$an$28,0))</f>
        <v>#NAME?</v>
      </c>
      <c r="AM13" s="69" t="e">
        <f aca="false" t="array" ref="AM13:AM13">INDEX('inputs &amp; summary'!$d$28:$an$73,MATCH('Project-level output'!AM$5,'inputs &amp; summary'!$d$28:$d$73,0),MATCH('Project-level output'!$A13,'inputs &amp; summary'!$d$28:$an$28,0))</f>
        <v>#NAME?</v>
      </c>
      <c r="AN13" s="69" t="e">
        <f aca="false" t="array" ref="AN13:AN13">INDEX('inputs &amp; summary'!$d$28:$an$73,MATCH('Project-level output'!AN$5,'inputs &amp; summary'!$d$28:$d$73,0),MATCH('Project-level output'!$A13,'inputs &amp; summary'!$d$28:$an$28,0))</f>
        <v>#NAME?</v>
      </c>
      <c r="AO13" s="69" t="e">
        <f aca="false" t="array" ref="AO13:AO13">INDEX('inputs &amp; summary'!$d$28:$an$73,MATCH('Project-level output'!AO$5,'inputs &amp; summary'!$d$28:$d$73,0),MATCH('Project-level output'!$A13,'inputs &amp; summary'!$d$28:$an$28,0))</f>
        <v>#NAME?</v>
      </c>
      <c r="AP13" s="69" t="e">
        <f aca="false" t="array" ref="AP13:AP13">INDEX('inputs &amp; summary'!$d$28:$an$73,MATCH('Project-level output'!AP$5,'inputs &amp; summary'!$d$28:$d$73,0),MATCH('Project-level output'!$A13,'inputs &amp; summary'!$d$28:$an$28,0))</f>
        <v>#NAME?</v>
      </c>
      <c r="AQ13" s="69" t="e">
        <f aca="false" t="array" ref="AQ13:AQ13">INDEX('inputs &amp; summary'!$d$28:$an$73,MATCH('Project-level output'!AQ$5,'inputs &amp; summary'!$d$28:$d$73,0),MATCH('Project-level output'!$A13,'inputs &amp; summary'!$d$28:$an$28,0))</f>
        <v>#NAME?</v>
      </c>
      <c r="AR13" s="69" t="e">
        <f aca="false" t="array" ref="AR13:AR13">INDEX('inputs &amp; summary'!$d$28:$an$73,MATCH('Project-level output'!AR$5,'inputs &amp; summary'!$d$28:$d$73,0),MATCH('Project-level output'!$A13,'inputs &amp; summary'!$d$28:$an$28,0))</f>
        <v>#NAME?</v>
      </c>
      <c r="AS13" s="69" t="e">
        <f aca="false" t="array" ref="AS13:AS13">INDEX('inputs &amp; summary'!$d$28:$an$73,MATCH('Project-level output'!AS$5,'inputs &amp; summary'!$d$28:$d$73,0),MATCH('Project-level output'!$A13,'inputs &amp; summary'!$d$28:$an$28,0))</f>
        <v>#NAME?</v>
      </c>
      <c r="AT13" s="69" t="e">
        <f aca="false" t="array" ref="AT13:AT13">INDEX('inputs &amp; summary'!$d$28:$an$73,MATCH('Project-level output'!AT$5,'inputs &amp; summary'!$d$28:$d$73,0),MATCH('Project-level output'!$A13,'inputs &amp; summary'!$d$28:$an$28,0))</f>
        <v>#NAME?</v>
      </c>
      <c r="AU13" s="69" t="e">
        <f aca="false" t="array" ref="AU13:AU13">INDEX('inputs &amp; summary'!$d$28:$an$73,MATCH('Project-level output'!AU$5,'inputs &amp; summary'!$d$28:$d$73,0),MATCH('Project-level output'!$A13,'inputs &amp; summary'!$d$28:$an$28,0))</f>
        <v>#NAME?</v>
      </c>
      <c r="AV13" s="69" t="e">
        <f aca="false" t="array" ref="AV13:AV13">INDEX('inputs &amp; summary'!$d$28:$an$73,MATCH('Project-level output'!AV$5,'inputs &amp; summary'!$d$28:$d$73,0),MATCH('Project-level output'!$A13,'inputs &amp; summary'!$d$28:$an$28,0))</f>
        <v>#NAME?</v>
      </c>
      <c r="AW13" s="69" t="e">
        <f aca="false" t="array" ref="AW13:AW13">INDEX('inputs &amp; summary'!$d$28:$an$73,MATCH('Project-level output'!AW$5,'inputs &amp; summary'!$d$28:$d$73,0),MATCH('Project-level output'!$A13,'inputs &amp; summary'!$d$28:$an$28,0))</f>
        <v>#NAME?</v>
      </c>
      <c r="AX13" s="69" t="e">
        <f aca="false" t="array" ref="AX13:AX13">INDEX('inputs &amp; summary'!$d$28:$an$73,MATCH('Project-level output'!AX$5,'inputs &amp; summary'!$d$28:$d$73,0),MATCH('Project-level output'!$A13,'inputs &amp; summary'!$d$28:$an$28,0))</f>
        <v>#NAME?</v>
      </c>
      <c r="AY13" s="69" t="e">
        <f aca="false" t="array" ref="AY13:AY13">INDEX('inputs &amp; summary'!$d$28:$an$73,MATCH('Project-level output'!AY$5,'inputs &amp; summary'!$d$28:$d$73,0),MATCH('Project-level output'!$A13,'inputs &amp; summary'!$d$28:$an$28,0))</f>
        <v>#NAME?</v>
      </c>
      <c r="AZ13" s="69" t="e">
        <f aca="false" t="array" ref="AZ13:AZ13">INDEX('inputs &amp; summary'!$d$28:$an$73,MATCH('Project-level output'!AZ$5,'inputs &amp; summary'!$d$28:$d$73,0),MATCH('Project-level output'!$A13,'inputs &amp; summary'!$d$28:$an$28,0))</f>
        <v>#NAME?</v>
      </c>
      <c r="BA13" s="69" t="e">
        <f aca="false" t="array" ref="BA13:BA13">INDEX('inputs &amp; summary'!$d$28:$an$73,MATCH('Project-level output'!BA$5,'inputs &amp; summary'!$d$28:$d$73,0),MATCH('Project-level output'!$A13,'inputs &amp; summary'!$d$28:$an$28,0))</f>
        <v>#NAME?</v>
      </c>
      <c r="BB13" s="69" t="e">
        <f aca="false" t="array" ref="BB13:BB13">INDEX('inputs &amp; summary'!$d$28:$an$73,MATCH('Project-level output'!BB$5,'inputs &amp; summary'!$d$28:$d$73,0),MATCH('Project-level output'!$A13,'inputs &amp; summary'!$d$28:$an$28,0))</f>
        <v>#NAME?</v>
      </c>
      <c r="BC13" s="70" t="e">
        <f aca="false" t="array" ref="BC13:BC13">INDEX('inputs &amp; summary'!$d$28:$an$73,MATCH('Project-level output'!BC$5,'inputs &amp; summary'!$d$28:$d$73,0),MATCH('Project-level output'!$A13,'inputs &amp; summary'!$d$28:$an$28,0))</f>
        <v>#NAME?</v>
      </c>
    </row>
    <row r="14" customFormat="false" ht="12.75" hidden="false" customHeight="true" outlineLevel="0" collapsed="false">
      <c r="A14" s="62" t="s">
        <v>127</v>
      </c>
      <c r="B14" s="69" t="e">
        <f aca="false" t="array" ref="B14:B14">INDEX('inputs &amp; summary'!$d$28:$an$73,MATCH('Project-level output'!B$5,'inputs &amp; summary'!$d$28:$d$73,0),MATCH('Project-level output'!$A14,'inputs &amp; summary'!$d$28:$an$28,0))</f>
        <v>#NAME?</v>
      </c>
      <c r="C14" s="69" t="e">
        <f aca="false" t="array" ref="C14:C14">INDEX('inputs &amp; summary'!$d$28:$an$73,MATCH('Project-level output'!C$5,'inputs &amp; summary'!$d$28:$d$73,0),MATCH('Project-level output'!$A14,'inputs &amp; summary'!$d$28:$an$28,0))</f>
        <v>#NAME?</v>
      </c>
      <c r="D14" s="69" t="e">
        <f aca="false" t="array" ref="D14:D14">INDEX('inputs &amp; summary'!$d$28:$an$73,MATCH('Project-level output'!D$5,'inputs &amp; summary'!$d$28:$d$73,0),MATCH('Project-level output'!$A14,'inputs &amp; summary'!$d$28:$an$28,0))</f>
        <v>#NAME?</v>
      </c>
      <c r="E14" s="69" t="e">
        <f aca="false" t="array" ref="E14:E14">INDEX('inputs &amp; summary'!$d$28:$an$73,MATCH('Project-level output'!E$5,'inputs &amp; summary'!$d$28:$d$73,0),MATCH('Project-level output'!$A14,'inputs &amp; summary'!$d$28:$an$28,0))</f>
        <v>#NAME?</v>
      </c>
      <c r="F14" s="69" t="e">
        <f aca="false" t="array" ref="F14:F14">INDEX('inputs &amp; summary'!$d$28:$an$73,MATCH('Project-level output'!F$5,'inputs &amp; summary'!$d$28:$d$73,0),MATCH('Project-level output'!$A14,'inputs &amp; summary'!$d$28:$an$28,0))</f>
        <v>#NAME?</v>
      </c>
      <c r="G14" s="69" t="e">
        <f aca="false" t="array" ref="G14:G14">INDEX('inputs &amp; summary'!$d$28:$an$73,MATCH('Project-level output'!G$5,'inputs &amp; summary'!$d$28:$d$73,0),MATCH('Project-level output'!$A14,'inputs &amp; summary'!$d$28:$an$28,0))</f>
        <v>#NAME?</v>
      </c>
      <c r="H14" s="69" t="e">
        <f aca="false" t="array" ref="H14:H14">INDEX('inputs &amp; summary'!$d$28:$an$73,MATCH('Project-level output'!H$5,'inputs &amp; summary'!$d$28:$d$73,0),MATCH('Project-level output'!$A14,'inputs &amp; summary'!$d$28:$an$28,0))</f>
        <v>#NAME?</v>
      </c>
      <c r="I14" s="69" t="e">
        <f aca="false" t="array" ref="I14:I14">INDEX('inputs &amp; summary'!$d$28:$an$73,MATCH('Project-level output'!I$5,'inputs &amp; summary'!$d$28:$d$73,0),MATCH('Project-level output'!$A14,'inputs &amp; summary'!$d$28:$an$28,0))</f>
        <v>#NAME?</v>
      </c>
      <c r="J14" s="69" t="e">
        <f aca="false" t="array" ref="J14:J14">INDEX('inputs &amp; summary'!$d$28:$an$73,MATCH('Project-level output'!J$5,'inputs &amp; summary'!$d$28:$d$73,0),MATCH('Project-level output'!$A14,'inputs &amp; summary'!$d$28:$an$28,0))</f>
        <v>#NAME?</v>
      </c>
      <c r="K14" s="69" t="e">
        <f aca="false" t="array" ref="K14:K14">INDEX('inputs &amp; summary'!$d$28:$an$73,MATCH('Project-level output'!K$5,'inputs &amp; summary'!$d$28:$d$73,0),MATCH('Project-level output'!$A14,'inputs &amp; summary'!$d$28:$an$28,0))</f>
        <v>#NAME?</v>
      </c>
      <c r="L14" s="69" t="e">
        <f aca="false" t="array" ref="L14:L14">INDEX('inputs &amp; summary'!$d$28:$an$73,MATCH('Project-level output'!L$5,'inputs &amp; summary'!$d$28:$d$73,0),MATCH('Project-level output'!$A14,'inputs &amp; summary'!$d$28:$an$28,0))</f>
        <v>#NAME?</v>
      </c>
      <c r="M14" s="69" t="e">
        <f aca="false" t="array" ref="M14:M14">INDEX('inputs &amp; summary'!$d$28:$an$73,MATCH('Project-level output'!M$5,'inputs &amp; summary'!$d$28:$d$73,0),MATCH('Project-level output'!$A14,'inputs &amp; summary'!$d$28:$an$28,0))</f>
        <v>#NAME?</v>
      </c>
      <c r="N14" s="69" t="e">
        <f aca="false" t="array" ref="N14:N14">INDEX('inputs &amp; summary'!$d$28:$an$73,MATCH('Project-level output'!N$5,'inputs &amp; summary'!$d$28:$d$73,0),MATCH('Project-level output'!$A14,'inputs &amp; summary'!$d$28:$an$28,0))</f>
        <v>#NAME?</v>
      </c>
      <c r="O14" s="69" t="e">
        <f aca="false" t="array" ref="O14:O14">INDEX('inputs &amp; summary'!$d$28:$an$73,MATCH('Project-level output'!O$5,'inputs &amp; summary'!$d$28:$d$73,0),MATCH('Project-level output'!$A14,'inputs &amp; summary'!$d$28:$an$28,0))</f>
        <v>#NAME?</v>
      </c>
      <c r="P14" s="69" t="e">
        <f aca="false" t="array" ref="P14:P14">INDEX('inputs &amp; summary'!$d$28:$an$73,MATCH('Project-level output'!P$5,'inputs &amp; summary'!$d$28:$d$73,0),MATCH('Project-level output'!$A14,'inputs &amp; summary'!$d$28:$an$28,0))</f>
        <v>#NAME?</v>
      </c>
      <c r="Q14" s="69" t="e">
        <f aca="false" t="array" ref="Q14:Q14">INDEX('inputs &amp; summary'!$d$28:$an$73,MATCH('Project-level output'!Q$5,'inputs &amp; summary'!$d$28:$d$73,0),MATCH('Project-level output'!$A14,'inputs &amp; summary'!$d$28:$an$28,0))</f>
        <v>#NAME?</v>
      </c>
      <c r="R14" s="69" t="e">
        <f aca="false" t="array" ref="R14:R14">INDEX('inputs &amp; summary'!$d$28:$an$73,MATCH('Project-level output'!R$5,'inputs &amp; summary'!$d$28:$d$73,0),MATCH('Project-level output'!$A14,'inputs &amp; summary'!$d$28:$an$28,0))</f>
        <v>#NAME?</v>
      </c>
      <c r="S14" s="69" t="e">
        <f aca="false" t="array" ref="S14:S14">INDEX('inputs &amp; summary'!$d$28:$an$73,MATCH('Project-level output'!S$5,'inputs &amp; summary'!$d$28:$d$73,0),MATCH('Project-level output'!$A14,'inputs &amp; summary'!$d$28:$an$28,0))</f>
        <v>#NAME?</v>
      </c>
      <c r="T14" s="69" t="e">
        <f aca="false" t="array" ref="T14:T14">INDEX('inputs &amp; summary'!$d$28:$an$73,MATCH('Project-level output'!T$5,'inputs &amp; summary'!$d$28:$d$73,0),MATCH('Project-level output'!$A14,'inputs &amp; summary'!$d$28:$an$28,0))</f>
        <v>#NAME?</v>
      </c>
      <c r="U14" s="69" t="e">
        <f aca="false" t="array" ref="U14:U14">INDEX('inputs &amp; summary'!$d$28:$an$73,MATCH('Project-level output'!U$5,'inputs &amp; summary'!$d$28:$d$73,0),MATCH('Project-level output'!$A14,'inputs &amp; summary'!$d$28:$an$28,0))</f>
        <v>#NAME?</v>
      </c>
      <c r="V14" s="69" t="e">
        <f aca="false" t="array" ref="V14:V14">INDEX('inputs &amp; summary'!$d$28:$an$73,MATCH('Project-level output'!V$5,'inputs &amp; summary'!$d$28:$d$73,0),MATCH('Project-level output'!$A14,'inputs &amp; summary'!$d$28:$an$28,0))</f>
        <v>#NAME?</v>
      </c>
      <c r="W14" s="69" t="e">
        <f aca="false" t="array" ref="W14:W14">INDEX('inputs &amp; summary'!$d$28:$an$73,MATCH('Project-level output'!W$5,'inputs &amp; summary'!$d$28:$d$73,0),MATCH('Project-level output'!$A14,'inputs &amp; summary'!$d$28:$an$28,0))</f>
        <v>#NAME?</v>
      </c>
      <c r="X14" s="69" t="e">
        <f aca="false" t="array" ref="X14:X14">INDEX('inputs &amp; summary'!$d$28:$an$73,MATCH('Project-level output'!X$5,'inputs &amp; summary'!$d$28:$d$73,0),MATCH('Project-level output'!$A14,'inputs &amp; summary'!$d$28:$an$28,0))</f>
        <v>#NAME?</v>
      </c>
      <c r="Y14" s="69" t="e">
        <f aca="false" t="array" ref="Y14:Y14">INDEX('inputs &amp; summary'!$d$28:$an$73,MATCH('Project-level output'!Y$5,'inputs &amp; summary'!$d$28:$d$73,0),MATCH('Project-level output'!$A14,'inputs &amp; summary'!$d$28:$an$28,0))</f>
        <v>#NAME?</v>
      </c>
      <c r="Z14" s="69" t="e">
        <f aca="false" t="array" ref="Z14:Z14">INDEX('inputs &amp; summary'!$d$28:$an$73,MATCH('Project-level output'!Z$5,'inputs &amp; summary'!$d$28:$d$73,0),MATCH('Project-level output'!$A14,'inputs &amp; summary'!$d$28:$an$28,0))</f>
        <v>#NAME?</v>
      </c>
      <c r="AA14" s="69" t="e">
        <f aca="false" t="array" ref="AA14:AA14">INDEX('inputs &amp; summary'!$d$28:$an$73,MATCH('Project-level output'!AA$5,'inputs &amp; summary'!$d$28:$d$73,0),MATCH('Project-level output'!$A14,'inputs &amp; summary'!$d$28:$an$28,0))</f>
        <v>#NAME?</v>
      </c>
      <c r="AB14" s="69" t="e">
        <f aca="false" t="array" ref="AB14:AB14">INDEX('inputs &amp; summary'!$d$28:$an$73,MATCH('Project-level output'!AB$5,'inputs &amp; summary'!$d$28:$d$73,0),MATCH('Project-level output'!$A14,'inputs &amp; summary'!$d$28:$an$28,0))</f>
        <v>#NAME?</v>
      </c>
      <c r="AC14" s="69" t="e">
        <f aca="false" t="array" ref="AC14:AC14">INDEX('inputs &amp; summary'!$d$28:$an$73,MATCH('Project-level output'!AC$5,'inputs &amp; summary'!$d$28:$d$73,0),MATCH('Project-level output'!$A14,'inputs &amp; summary'!$d$28:$an$28,0))</f>
        <v>#NAME?</v>
      </c>
      <c r="AD14" s="69" t="e">
        <f aca="false" t="array" ref="AD14:AD14">INDEX('inputs &amp; summary'!$d$28:$an$73,MATCH('Project-level output'!AD$5,'inputs &amp; summary'!$d$28:$d$73,0),MATCH('Project-level output'!$A14,'inputs &amp; summary'!$d$28:$an$28,0))</f>
        <v>#NAME?</v>
      </c>
      <c r="AE14" s="69" t="e">
        <f aca="false" t="array" ref="AE14:AE14">INDEX('inputs &amp; summary'!$d$28:$an$73,MATCH('Project-level output'!AE$5,'inputs &amp; summary'!$d$28:$d$73,0),MATCH('Project-level output'!$A14,'inputs &amp; summary'!$d$28:$an$28,0))</f>
        <v>#NAME?</v>
      </c>
      <c r="AF14" s="69" t="e">
        <f aca="false" t="array" ref="AF14:AF14">INDEX('inputs &amp; summary'!$d$28:$an$73,MATCH('Project-level output'!AF$5,'inputs &amp; summary'!$d$28:$d$73,0),MATCH('Project-level output'!$A14,'inputs &amp; summary'!$d$28:$an$28,0))</f>
        <v>#NAME?</v>
      </c>
      <c r="AG14" s="69" t="e">
        <f aca="false" t="array" ref="AG14:AG14">INDEX('inputs &amp; summary'!$d$28:$an$73,MATCH('Project-level output'!AG$5,'inputs &amp; summary'!$d$28:$d$73,0),MATCH('Project-level output'!$A14,'inputs &amp; summary'!$d$28:$an$28,0))</f>
        <v>#NAME?</v>
      </c>
      <c r="AH14" s="69" t="e">
        <f aca="false" t="array" ref="AH14:AH14">INDEX('inputs &amp; summary'!$d$28:$an$73,MATCH('Project-level output'!AH$5,'inputs &amp; summary'!$d$28:$d$73,0),MATCH('Project-level output'!$A14,'inputs &amp; summary'!$d$28:$an$28,0))</f>
        <v>#NAME?</v>
      </c>
      <c r="AI14" s="69" t="e">
        <f aca="false" t="array" ref="AI14:AI14">INDEX('inputs &amp; summary'!$d$28:$an$73,MATCH('Project-level output'!AI$5,'inputs &amp; summary'!$d$28:$d$73,0),MATCH('Project-level output'!$A14,'inputs &amp; summary'!$d$28:$an$28,0))</f>
        <v>#NAME?</v>
      </c>
      <c r="AJ14" s="69" t="e">
        <f aca="false" t="array" ref="AJ14:AJ14">INDEX('inputs &amp; summary'!$d$28:$an$73,MATCH('Project-level output'!AJ$5,'inputs &amp; summary'!$d$28:$d$73,0),MATCH('Project-level output'!$A14,'inputs &amp; summary'!$d$28:$an$28,0))</f>
        <v>#NAME?</v>
      </c>
      <c r="AK14" s="69" t="e">
        <f aca="false" t="array" ref="AK14:AK14">INDEX('inputs &amp; summary'!$d$28:$an$73,MATCH('Project-level output'!AK$5,'inputs &amp; summary'!$d$28:$d$73,0),MATCH('Project-level output'!$A14,'inputs &amp; summary'!$d$28:$an$28,0))</f>
        <v>#NAME?</v>
      </c>
      <c r="AL14" s="69" t="e">
        <f aca="false" t="array" ref="AL14:AL14">INDEX('inputs &amp; summary'!$d$28:$an$73,MATCH('Project-level output'!AL$5,'inputs &amp; summary'!$d$28:$d$73,0),MATCH('Project-level output'!$A14,'inputs &amp; summary'!$d$28:$an$28,0))</f>
        <v>#NAME?</v>
      </c>
      <c r="AM14" s="69" t="e">
        <f aca="false" t="array" ref="AM14:AM14">INDEX('inputs &amp; summary'!$d$28:$an$73,MATCH('Project-level output'!AM$5,'inputs &amp; summary'!$d$28:$d$73,0),MATCH('Project-level output'!$A14,'inputs &amp; summary'!$d$28:$an$28,0))</f>
        <v>#NAME?</v>
      </c>
      <c r="AN14" s="69" t="e">
        <f aca="false" t="array" ref="AN14:AN14">INDEX('inputs &amp; summary'!$d$28:$an$73,MATCH('Project-level output'!AN$5,'inputs &amp; summary'!$d$28:$d$73,0),MATCH('Project-level output'!$A14,'inputs &amp; summary'!$d$28:$an$28,0))</f>
        <v>#NAME?</v>
      </c>
      <c r="AO14" s="69" t="e">
        <f aca="false" t="array" ref="AO14:AO14">INDEX('inputs &amp; summary'!$d$28:$an$73,MATCH('Project-level output'!AO$5,'inputs &amp; summary'!$d$28:$d$73,0),MATCH('Project-level output'!$A14,'inputs &amp; summary'!$d$28:$an$28,0))</f>
        <v>#NAME?</v>
      </c>
      <c r="AP14" s="69" t="e">
        <f aca="false" t="array" ref="AP14:AP14">INDEX('inputs &amp; summary'!$d$28:$an$73,MATCH('Project-level output'!AP$5,'inputs &amp; summary'!$d$28:$d$73,0),MATCH('Project-level output'!$A14,'inputs &amp; summary'!$d$28:$an$28,0))</f>
        <v>#NAME?</v>
      </c>
      <c r="AQ14" s="69" t="e">
        <f aca="false" t="array" ref="AQ14:AQ14">INDEX('inputs &amp; summary'!$d$28:$an$73,MATCH('Project-level output'!AQ$5,'inputs &amp; summary'!$d$28:$d$73,0),MATCH('Project-level output'!$A14,'inputs &amp; summary'!$d$28:$an$28,0))</f>
        <v>#NAME?</v>
      </c>
      <c r="AR14" s="69" t="e">
        <f aca="false" t="array" ref="AR14:AR14">INDEX('inputs &amp; summary'!$d$28:$an$73,MATCH('Project-level output'!AR$5,'inputs &amp; summary'!$d$28:$d$73,0),MATCH('Project-level output'!$A14,'inputs &amp; summary'!$d$28:$an$28,0))</f>
        <v>#NAME?</v>
      </c>
      <c r="AS14" s="69" t="e">
        <f aca="false" t="array" ref="AS14:AS14">INDEX('inputs &amp; summary'!$d$28:$an$73,MATCH('Project-level output'!AS$5,'inputs &amp; summary'!$d$28:$d$73,0),MATCH('Project-level output'!$A14,'inputs &amp; summary'!$d$28:$an$28,0))</f>
        <v>#NAME?</v>
      </c>
      <c r="AT14" s="69" t="e">
        <f aca="false" t="array" ref="AT14:AT14">INDEX('inputs &amp; summary'!$d$28:$an$73,MATCH('Project-level output'!AT$5,'inputs &amp; summary'!$d$28:$d$73,0),MATCH('Project-level output'!$A14,'inputs &amp; summary'!$d$28:$an$28,0))</f>
        <v>#NAME?</v>
      </c>
      <c r="AU14" s="69" t="e">
        <f aca="false" t="array" ref="AU14:AU14">INDEX('inputs &amp; summary'!$d$28:$an$73,MATCH('Project-level output'!AU$5,'inputs &amp; summary'!$d$28:$d$73,0),MATCH('Project-level output'!$A14,'inputs &amp; summary'!$d$28:$an$28,0))</f>
        <v>#NAME?</v>
      </c>
      <c r="AV14" s="69" t="e">
        <f aca="false" t="array" ref="AV14:AV14">INDEX('inputs &amp; summary'!$d$28:$an$73,MATCH('Project-level output'!AV$5,'inputs &amp; summary'!$d$28:$d$73,0),MATCH('Project-level output'!$A14,'inputs &amp; summary'!$d$28:$an$28,0))</f>
        <v>#NAME?</v>
      </c>
      <c r="AW14" s="69" t="e">
        <f aca="false" t="array" ref="AW14:AW14">INDEX('inputs &amp; summary'!$d$28:$an$73,MATCH('Project-level output'!AW$5,'inputs &amp; summary'!$d$28:$d$73,0),MATCH('Project-level output'!$A14,'inputs &amp; summary'!$d$28:$an$28,0))</f>
        <v>#NAME?</v>
      </c>
      <c r="AX14" s="69" t="e">
        <f aca="false" t="array" ref="AX14:AX14">INDEX('inputs &amp; summary'!$d$28:$an$73,MATCH('Project-level output'!AX$5,'inputs &amp; summary'!$d$28:$d$73,0),MATCH('Project-level output'!$A14,'inputs &amp; summary'!$d$28:$an$28,0))</f>
        <v>#NAME?</v>
      </c>
      <c r="AY14" s="69" t="e">
        <f aca="false" t="array" ref="AY14:AY14">INDEX('inputs &amp; summary'!$d$28:$an$73,MATCH('Project-level output'!AY$5,'inputs &amp; summary'!$d$28:$d$73,0),MATCH('Project-level output'!$A14,'inputs &amp; summary'!$d$28:$an$28,0))</f>
        <v>#NAME?</v>
      </c>
      <c r="AZ14" s="69" t="e">
        <f aca="false" t="array" ref="AZ14:AZ14">INDEX('inputs &amp; summary'!$d$28:$an$73,MATCH('Project-level output'!AZ$5,'inputs &amp; summary'!$d$28:$d$73,0),MATCH('Project-level output'!$A14,'inputs &amp; summary'!$d$28:$an$28,0))</f>
        <v>#NAME?</v>
      </c>
      <c r="BA14" s="69" t="e">
        <f aca="false" t="array" ref="BA14:BA14">INDEX('inputs &amp; summary'!$d$28:$an$73,MATCH('Project-level output'!BA$5,'inputs &amp; summary'!$d$28:$d$73,0),MATCH('Project-level output'!$A14,'inputs &amp; summary'!$d$28:$an$28,0))</f>
        <v>#NAME?</v>
      </c>
      <c r="BB14" s="69" t="e">
        <f aca="false" t="array" ref="BB14:BB14">INDEX('inputs &amp; summary'!$d$28:$an$73,MATCH('Project-level output'!BB$5,'inputs &amp; summary'!$d$28:$d$73,0),MATCH('Project-level output'!$A14,'inputs &amp; summary'!$d$28:$an$28,0))</f>
        <v>#NAME?</v>
      </c>
      <c r="BC14" s="70" t="e">
        <f aca="false" t="array" ref="BC14:BC14">INDEX('inputs &amp; summary'!$d$28:$an$73,MATCH('Project-level output'!BC$5,'inputs &amp; summary'!$d$28:$d$73,0),MATCH('Project-level output'!$A14,'inputs &amp; summary'!$d$28:$an$28,0))</f>
        <v>#NAME?</v>
      </c>
    </row>
    <row r="15" customFormat="false" ht="12.75" hidden="false" customHeight="true" outlineLevel="0" collapsed="false">
      <c r="A15" s="62" t="s">
        <v>128</v>
      </c>
      <c r="B15" s="69" t="e">
        <f aca="false" t="array" ref="B15:B15">INDEX('inputs &amp; summary'!$d$28:$an$73,MATCH('Project-level output'!B$5,'inputs &amp; summary'!$d$28:$d$73,0),MATCH('Project-level output'!$A15,'inputs &amp; summary'!$d$28:$an$28,0))</f>
        <v>#NAME?</v>
      </c>
      <c r="C15" s="69" t="e">
        <f aca="false" t="array" ref="C15:C15">INDEX('inputs &amp; summary'!$d$28:$an$73,MATCH('Project-level output'!C$5,'inputs &amp; summary'!$d$28:$d$73,0),MATCH('Project-level output'!$A15,'inputs &amp; summary'!$d$28:$an$28,0))</f>
        <v>#NAME?</v>
      </c>
      <c r="D15" s="69" t="e">
        <f aca="false" t="array" ref="D15:D15">INDEX('inputs &amp; summary'!$d$28:$an$73,MATCH('Project-level output'!D$5,'inputs &amp; summary'!$d$28:$d$73,0),MATCH('Project-level output'!$A15,'inputs &amp; summary'!$d$28:$an$28,0))</f>
        <v>#NAME?</v>
      </c>
      <c r="E15" s="69" t="e">
        <f aca="false" t="array" ref="E15:E15">INDEX('inputs &amp; summary'!$d$28:$an$73,MATCH('Project-level output'!E$5,'inputs &amp; summary'!$d$28:$d$73,0),MATCH('Project-level output'!$A15,'inputs &amp; summary'!$d$28:$an$28,0))</f>
        <v>#NAME?</v>
      </c>
      <c r="F15" s="69" t="e">
        <f aca="false" t="array" ref="F15:F15">INDEX('inputs &amp; summary'!$d$28:$an$73,MATCH('Project-level output'!F$5,'inputs &amp; summary'!$d$28:$d$73,0),MATCH('Project-level output'!$A15,'inputs &amp; summary'!$d$28:$an$28,0))</f>
        <v>#NAME?</v>
      </c>
      <c r="G15" s="69" t="e">
        <f aca="false" t="array" ref="G15:G15">INDEX('inputs &amp; summary'!$d$28:$an$73,MATCH('Project-level output'!G$5,'inputs &amp; summary'!$d$28:$d$73,0),MATCH('Project-level output'!$A15,'inputs &amp; summary'!$d$28:$an$28,0))</f>
        <v>#NAME?</v>
      </c>
      <c r="H15" s="69" t="e">
        <f aca="false" t="array" ref="H15:H15">INDEX('inputs &amp; summary'!$d$28:$an$73,MATCH('Project-level output'!H$5,'inputs &amp; summary'!$d$28:$d$73,0),MATCH('Project-level output'!$A15,'inputs &amp; summary'!$d$28:$an$28,0))</f>
        <v>#NAME?</v>
      </c>
      <c r="I15" s="69" t="e">
        <f aca="false" t="array" ref="I15:I15">INDEX('inputs &amp; summary'!$d$28:$an$73,MATCH('Project-level output'!I$5,'inputs &amp; summary'!$d$28:$d$73,0),MATCH('Project-level output'!$A15,'inputs &amp; summary'!$d$28:$an$28,0))</f>
        <v>#NAME?</v>
      </c>
      <c r="J15" s="69" t="e">
        <f aca="false" t="array" ref="J15:J15">INDEX('inputs &amp; summary'!$d$28:$an$73,MATCH('Project-level output'!J$5,'inputs &amp; summary'!$d$28:$d$73,0),MATCH('Project-level output'!$A15,'inputs &amp; summary'!$d$28:$an$28,0))</f>
        <v>#NAME?</v>
      </c>
      <c r="K15" s="69" t="e">
        <f aca="false" t="array" ref="K15:K15">INDEX('inputs &amp; summary'!$d$28:$an$73,MATCH('Project-level output'!K$5,'inputs &amp; summary'!$d$28:$d$73,0),MATCH('Project-level output'!$A15,'inputs &amp; summary'!$d$28:$an$28,0))</f>
        <v>#NAME?</v>
      </c>
      <c r="L15" s="69" t="e">
        <f aca="false" t="array" ref="L15:L15">INDEX('inputs &amp; summary'!$d$28:$an$73,MATCH('Project-level output'!L$5,'inputs &amp; summary'!$d$28:$d$73,0),MATCH('Project-level output'!$A15,'inputs &amp; summary'!$d$28:$an$28,0))</f>
        <v>#NAME?</v>
      </c>
      <c r="M15" s="69" t="e">
        <f aca="false" t="array" ref="M15:M15">INDEX('inputs &amp; summary'!$d$28:$an$73,MATCH('Project-level output'!M$5,'inputs &amp; summary'!$d$28:$d$73,0),MATCH('Project-level output'!$A15,'inputs &amp; summary'!$d$28:$an$28,0))</f>
        <v>#NAME?</v>
      </c>
      <c r="N15" s="69" t="e">
        <f aca="false" t="array" ref="N15:N15">INDEX('inputs &amp; summary'!$d$28:$an$73,MATCH('Project-level output'!N$5,'inputs &amp; summary'!$d$28:$d$73,0),MATCH('Project-level output'!$A15,'inputs &amp; summary'!$d$28:$an$28,0))</f>
        <v>#NAME?</v>
      </c>
      <c r="O15" s="69" t="e">
        <f aca="false" t="array" ref="O15:O15">INDEX('inputs &amp; summary'!$d$28:$an$73,MATCH('Project-level output'!O$5,'inputs &amp; summary'!$d$28:$d$73,0),MATCH('Project-level output'!$A15,'inputs &amp; summary'!$d$28:$an$28,0))</f>
        <v>#NAME?</v>
      </c>
      <c r="P15" s="69" t="e">
        <f aca="false" t="array" ref="P15:P15">INDEX('inputs &amp; summary'!$d$28:$an$73,MATCH('Project-level output'!P$5,'inputs &amp; summary'!$d$28:$d$73,0),MATCH('Project-level output'!$A15,'inputs &amp; summary'!$d$28:$an$28,0))</f>
        <v>#NAME?</v>
      </c>
      <c r="Q15" s="69" t="e">
        <f aca="false" t="array" ref="Q15:Q15">INDEX('inputs &amp; summary'!$d$28:$an$73,MATCH('Project-level output'!Q$5,'inputs &amp; summary'!$d$28:$d$73,0),MATCH('Project-level output'!$A15,'inputs &amp; summary'!$d$28:$an$28,0))</f>
        <v>#NAME?</v>
      </c>
      <c r="R15" s="69" t="e">
        <f aca="false" t="array" ref="R15:R15">INDEX('inputs &amp; summary'!$d$28:$an$73,MATCH('Project-level output'!R$5,'inputs &amp; summary'!$d$28:$d$73,0),MATCH('Project-level output'!$A15,'inputs &amp; summary'!$d$28:$an$28,0))</f>
        <v>#NAME?</v>
      </c>
      <c r="S15" s="69" t="e">
        <f aca="false" t="array" ref="S15:S15">INDEX('inputs &amp; summary'!$d$28:$an$73,MATCH('Project-level output'!S$5,'inputs &amp; summary'!$d$28:$d$73,0),MATCH('Project-level output'!$A15,'inputs &amp; summary'!$d$28:$an$28,0))</f>
        <v>#NAME?</v>
      </c>
      <c r="T15" s="69" t="e">
        <f aca="false" t="array" ref="T15:T15">INDEX('inputs &amp; summary'!$d$28:$an$73,MATCH('Project-level output'!T$5,'inputs &amp; summary'!$d$28:$d$73,0),MATCH('Project-level output'!$A15,'inputs &amp; summary'!$d$28:$an$28,0))</f>
        <v>#NAME?</v>
      </c>
      <c r="U15" s="69" t="e">
        <f aca="false" t="array" ref="U15:U15">INDEX('inputs &amp; summary'!$d$28:$an$73,MATCH('Project-level output'!U$5,'inputs &amp; summary'!$d$28:$d$73,0),MATCH('Project-level output'!$A15,'inputs &amp; summary'!$d$28:$an$28,0))</f>
        <v>#NAME?</v>
      </c>
      <c r="V15" s="69" t="e">
        <f aca="false" t="array" ref="V15:V15">INDEX('inputs &amp; summary'!$d$28:$an$73,MATCH('Project-level output'!V$5,'inputs &amp; summary'!$d$28:$d$73,0),MATCH('Project-level output'!$A15,'inputs &amp; summary'!$d$28:$an$28,0))</f>
        <v>#NAME?</v>
      </c>
      <c r="W15" s="69" t="e">
        <f aca="false" t="array" ref="W15:W15">INDEX('inputs &amp; summary'!$d$28:$an$73,MATCH('Project-level output'!W$5,'inputs &amp; summary'!$d$28:$d$73,0),MATCH('Project-level output'!$A15,'inputs &amp; summary'!$d$28:$an$28,0))</f>
        <v>#NAME?</v>
      </c>
      <c r="X15" s="69" t="e">
        <f aca="false" t="array" ref="X15:X15">INDEX('inputs &amp; summary'!$d$28:$an$73,MATCH('Project-level output'!X$5,'inputs &amp; summary'!$d$28:$d$73,0),MATCH('Project-level output'!$A15,'inputs &amp; summary'!$d$28:$an$28,0))</f>
        <v>#NAME?</v>
      </c>
      <c r="Y15" s="69" t="e">
        <f aca="false" t="array" ref="Y15:Y15">INDEX('inputs &amp; summary'!$d$28:$an$73,MATCH('Project-level output'!Y$5,'inputs &amp; summary'!$d$28:$d$73,0),MATCH('Project-level output'!$A15,'inputs &amp; summary'!$d$28:$an$28,0))</f>
        <v>#NAME?</v>
      </c>
      <c r="Z15" s="69" t="e">
        <f aca="false" t="array" ref="Z15:Z15">INDEX('inputs &amp; summary'!$d$28:$an$73,MATCH('Project-level output'!Z$5,'inputs &amp; summary'!$d$28:$d$73,0),MATCH('Project-level output'!$A15,'inputs &amp; summary'!$d$28:$an$28,0))</f>
        <v>#NAME?</v>
      </c>
      <c r="AA15" s="69" t="e">
        <f aca="false" t="array" ref="AA15:AA15">INDEX('inputs &amp; summary'!$d$28:$an$73,MATCH('Project-level output'!AA$5,'inputs &amp; summary'!$d$28:$d$73,0),MATCH('Project-level output'!$A15,'inputs &amp; summary'!$d$28:$an$28,0))</f>
        <v>#NAME?</v>
      </c>
      <c r="AB15" s="69" t="e">
        <f aca="false" t="array" ref="AB15:AB15">INDEX('inputs &amp; summary'!$d$28:$an$73,MATCH('Project-level output'!AB$5,'inputs &amp; summary'!$d$28:$d$73,0),MATCH('Project-level output'!$A15,'inputs &amp; summary'!$d$28:$an$28,0))</f>
        <v>#NAME?</v>
      </c>
      <c r="AC15" s="69" t="e">
        <f aca="false" t="array" ref="AC15:AC15">INDEX('inputs &amp; summary'!$d$28:$an$73,MATCH('Project-level output'!AC$5,'inputs &amp; summary'!$d$28:$d$73,0),MATCH('Project-level output'!$A15,'inputs &amp; summary'!$d$28:$an$28,0))</f>
        <v>#NAME?</v>
      </c>
      <c r="AD15" s="69" t="e">
        <f aca="false" t="array" ref="AD15:AD15">INDEX('inputs &amp; summary'!$d$28:$an$73,MATCH('Project-level output'!AD$5,'inputs &amp; summary'!$d$28:$d$73,0),MATCH('Project-level output'!$A15,'inputs &amp; summary'!$d$28:$an$28,0))</f>
        <v>#NAME?</v>
      </c>
      <c r="AE15" s="69" t="e">
        <f aca="false" t="array" ref="AE15:AE15">INDEX('inputs &amp; summary'!$d$28:$an$73,MATCH('Project-level output'!AE$5,'inputs &amp; summary'!$d$28:$d$73,0),MATCH('Project-level output'!$A15,'inputs &amp; summary'!$d$28:$an$28,0))</f>
        <v>#NAME?</v>
      </c>
      <c r="AF15" s="69" t="e">
        <f aca="false" t="array" ref="AF15:AF15">INDEX('inputs &amp; summary'!$d$28:$an$73,MATCH('Project-level output'!AF$5,'inputs &amp; summary'!$d$28:$d$73,0),MATCH('Project-level output'!$A15,'inputs &amp; summary'!$d$28:$an$28,0))</f>
        <v>#NAME?</v>
      </c>
      <c r="AG15" s="69" t="e">
        <f aca="false" t="array" ref="AG15:AG15">INDEX('inputs &amp; summary'!$d$28:$an$73,MATCH('Project-level output'!AG$5,'inputs &amp; summary'!$d$28:$d$73,0),MATCH('Project-level output'!$A15,'inputs &amp; summary'!$d$28:$an$28,0))</f>
        <v>#NAME?</v>
      </c>
      <c r="AH15" s="69" t="e">
        <f aca="false" t="array" ref="AH15:AH15">INDEX('inputs &amp; summary'!$d$28:$an$73,MATCH('Project-level output'!AH$5,'inputs &amp; summary'!$d$28:$d$73,0),MATCH('Project-level output'!$A15,'inputs &amp; summary'!$d$28:$an$28,0))</f>
        <v>#NAME?</v>
      </c>
      <c r="AI15" s="69" t="e">
        <f aca="false" t="array" ref="AI15:AI15">INDEX('inputs &amp; summary'!$d$28:$an$73,MATCH('Project-level output'!AI$5,'inputs &amp; summary'!$d$28:$d$73,0),MATCH('Project-level output'!$A15,'inputs &amp; summary'!$d$28:$an$28,0))</f>
        <v>#NAME?</v>
      </c>
      <c r="AJ15" s="69" t="e">
        <f aca="false" t="array" ref="AJ15:AJ15">INDEX('inputs &amp; summary'!$d$28:$an$73,MATCH('Project-level output'!AJ$5,'inputs &amp; summary'!$d$28:$d$73,0),MATCH('Project-level output'!$A15,'inputs &amp; summary'!$d$28:$an$28,0))</f>
        <v>#NAME?</v>
      </c>
      <c r="AK15" s="69" t="e">
        <f aca="false" t="array" ref="AK15:AK15">INDEX('inputs &amp; summary'!$d$28:$an$73,MATCH('Project-level output'!AK$5,'inputs &amp; summary'!$d$28:$d$73,0),MATCH('Project-level output'!$A15,'inputs &amp; summary'!$d$28:$an$28,0))</f>
        <v>#NAME?</v>
      </c>
      <c r="AL15" s="69" t="e">
        <f aca="false" t="array" ref="AL15:AL15">INDEX('inputs &amp; summary'!$d$28:$an$73,MATCH('Project-level output'!AL$5,'inputs &amp; summary'!$d$28:$d$73,0),MATCH('Project-level output'!$A15,'inputs &amp; summary'!$d$28:$an$28,0))</f>
        <v>#NAME?</v>
      </c>
      <c r="AM15" s="69" t="e">
        <f aca="false" t="array" ref="AM15:AM15">INDEX('inputs &amp; summary'!$d$28:$an$73,MATCH('Project-level output'!AM$5,'inputs &amp; summary'!$d$28:$d$73,0),MATCH('Project-level output'!$A15,'inputs &amp; summary'!$d$28:$an$28,0))</f>
        <v>#NAME?</v>
      </c>
      <c r="AN15" s="69" t="e">
        <f aca="false" t="array" ref="AN15:AN15">INDEX('inputs &amp; summary'!$d$28:$an$73,MATCH('Project-level output'!AN$5,'inputs &amp; summary'!$d$28:$d$73,0),MATCH('Project-level output'!$A15,'inputs &amp; summary'!$d$28:$an$28,0))</f>
        <v>#NAME?</v>
      </c>
      <c r="AO15" s="69" t="e">
        <f aca="false" t="array" ref="AO15:AO15">INDEX('inputs &amp; summary'!$d$28:$an$73,MATCH('Project-level output'!AO$5,'inputs &amp; summary'!$d$28:$d$73,0),MATCH('Project-level output'!$A15,'inputs &amp; summary'!$d$28:$an$28,0))</f>
        <v>#NAME?</v>
      </c>
      <c r="AP15" s="69" t="e">
        <f aca="false" t="array" ref="AP15:AP15">INDEX('inputs &amp; summary'!$d$28:$an$73,MATCH('Project-level output'!AP$5,'inputs &amp; summary'!$d$28:$d$73,0),MATCH('Project-level output'!$A15,'inputs &amp; summary'!$d$28:$an$28,0))</f>
        <v>#NAME?</v>
      </c>
      <c r="AQ15" s="69" t="e">
        <f aca="false" t="array" ref="AQ15:AQ15">INDEX('inputs &amp; summary'!$d$28:$an$73,MATCH('Project-level output'!AQ$5,'inputs &amp; summary'!$d$28:$d$73,0),MATCH('Project-level output'!$A15,'inputs &amp; summary'!$d$28:$an$28,0))</f>
        <v>#NAME?</v>
      </c>
      <c r="AR15" s="69" t="e">
        <f aca="false" t="array" ref="AR15:AR15">INDEX('inputs &amp; summary'!$d$28:$an$73,MATCH('Project-level output'!AR$5,'inputs &amp; summary'!$d$28:$d$73,0),MATCH('Project-level output'!$A15,'inputs &amp; summary'!$d$28:$an$28,0))</f>
        <v>#NAME?</v>
      </c>
      <c r="AS15" s="69" t="e">
        <f aca="false" t="array" ref="AS15:AS15">INDEX('inputs &amp; summary'!$d$28:$an$73,MATCH('Project-level output'!AS$5,'inputs &amp; summary'!$d$28:$d$73,0),MATCH('Project-level output'!$A15,'inputs &amp; summary'!$d$28:$an$28,0))</f>
        <v>#NAME?</v>
      </c>
      <c r="AT15" s="69" t="e">
        <f aca="false" t="array" ref="AT15:AT15">INDEX('inputs &amp; summary'!$d$28:$an$73,MATCH('Project-level output'!AT$5,'inputs &amp; summary'!$d$28:$d$73,0),MATCH('Project-level output'!$A15,'inputs &amp; summary'!$d$28:$an$28,0))</f>
        <v>#NAME?</v>
      </c>
      <c r="AU15" s="69" t="e">
        <f aca="false" t="array" ref="AU15:AU15">INDEX('inputs &amp; summary'!$d$28:$an$73,MATCH('Project-level output'!AU$5,'inputs &amp; summary'!$d$28:$d$73,0),MATCH('Project-level output'!$A15,'inputs &amp; summary'!$d$28:$an$28,0))</f>
        <v>#NAME?</v>
      </c>
      <c r="AV15" s="69" t="e">
        <f aca="false" t="array" ref="AV15:AV15">INDEX('inputs &amp; summary'!$d$28:$an$73,MATCH('Project-level output'!AV$5,'inputs &amp; summary'!$d$28:$d$73,0),MATCH('Project-level output'!$A15,'inputs &amp; summary'!$d$28:$an$28,0))</f>
        <v>#NAME?</v>
      </c>
      <c r="AW15" s="69" t="e">
        <f aca="false" t="array" ref="AW15:AW15">INDEX('inputs &amp; summary'!$d$28:$an$73,MATCH('Project-level output'!AW$5,'inputs &amp; summary'!$d$28:$d$73,0),MATCH('Project-level output'!$A15,'inputs &amp; summary'!$d$28:$an$28,0))</f>
        <v>#NAME?</v>
      </c>
      <c r="AX15" s="69" t="e">
        <f aca="false" t="array" ref="AX15:AX15">INDEX('inputs &amp; summary'!$d$28:$an$73,MATCH('Project-level output'!AX$5,'inputs &amp; summary'!$d$28:$d$73,0),MATCH('Project-level output'!$A15,'inputs &amp; summary'!$d$28:$an$28,0))</f>
        <v>#NAME?</v>
      </c>
      <c r="AY15" s="69" t="e">
        <f aca="false" t="array" ref="AY15:AY15">INDEX('inputs &amp; summary'!$d$28:$an$73,MATCH('Project-level output'!AY$5,'inputs &amp; summary'!$d$28:$d$73,0),MATCH('Project-level output'!$A15,'inputs &amp; summary'!$d$28:$an$28,0))</f>
        <v>#NAME?</v>
      </c>
      <c r="AZ15" s="69" t="e">
        <f aca="false" t="array" ref="AZ15:AZ15">INDEX('inputs &amp; summary'!$d$28:$an$73,MATCH('Project-level output'!AZ$5,'inputs &amp; summary'!$d$28:$d$73,0),MATCH('Project-level output'!$A15,'inputs &amp; summary'!$d$28:$an$28,0))</f>
        <v>#NAME?</v>
      </c>
      <c r="BA15" s="69" t="e">
        <f aca="false" t="array" ref="BA15:BA15">INDEX('inputs &amp; summary'!$d$28:$an$73,MATCH('Project-level output'!BA$5,'inputs &amp; summary'!$d$28:$d$73,0),MATCH('Project-level output'!$A15,'inputs &amp; summary'!$d$28:$an$28,0))</f>
        <v>#NAME?</v>
      </c>
      <c r="BB15" s="69" t="e">
        <f aca="false" t="array" ref="BB15:BB15">INDEX('inputs &amp; summary'!$d$28:$an$73,MATCH('Project-level output'!BB$5,'inputs &amp; summary'!$d$28:$d$73,0),MATCH('Project-level output'!$A15,'inputs &amp; summary'!$d$28:$an$28,0))</f>
        <v>#NAME?</v>
      </c>
      <c r="BC15" s="70" t="e">
        <f aca="false" t="array" ref="BC15:BC15">INDEX('inputs &amp; summary'!$d$28:$an$73,MATCH('Project-level output'!BC$5,'inputs &amp; summary'!$d$28:$d$73,0),MATCH('Project-level output'!$A15,'inputs &amp; summary'!$d$28:$an$28,0))</f>
        <v>#NAME?</v>
      </c>
    </row>
    <row r="16" customFormat="false" ht="12.75" hidden="false" customHeight="true" outlineLevel="0" collapsed="false">
      <c r="A16" s="51" t="s">
        <v>112</v>
      </c>
      <c r="B16" s="71" t="e">
        <f aca="false" t="array" ref="B16:B16">INDEX('inputs &amp; summary'!$d$28:$an$73,MATCH('Project-level output'!B$5,'inputs &amp; summary'!$d$28:$d$73,0),MATCH('Project-level output'!$A16,'inputs &amp; summary'!$d$28:$an$28,0))</f>
        <v>#NAME?</v>
      </c>
      <c r="C16" s="71" t="e">
        <f aca="false" t="array" ref="C16:C16">INDEX('inputs &amp; summary'!$d$28:$an$73,MATCH('Project-level output'!C$5,'inputs &amp; summary'!$d$28:$d$73,0),MATCH('Project-level output'!$A16,'inputs &amp; summary'!$d$28:$an$28,0))</f>
        <v>#NAME?</v>
      </c>
      <c r="D16" s="71" t="e">
        <f aca="false" t="array" ref="D16:D16">INDEX('inputs &amp; summary'!$d$28:$an$73,MATCH('Project-level output'!D$5,'inputs &amp; summary'!$d$28:$d$73,0),MATCH('Project-level output'!$A16,'inputs &amp; summary'!$d$28:$an$28,0))</f>
        <v>#NAME?</v>
      </c>
      <c r="E16" s="71" t="e">
        <f aca="false" t="array" ref="E16:E16">INDEX('inputs &amp; summary'!$d$28:$an$73,MATCH('Project-level output'!E$5,'inputs &amp; summary'!$d$28:$d$73,0),MATCH('Project-level output'!$A16,'inputs &amp; summary'!$d$28:$an$28,0))</f>
        <v>#NAME?</v>
      </c>
      <c r="F16" s="71" t="e">
        <f aca="false" t="array" ref="F16:F16">INDEX('inputs &amp; summary'!$d$28:$an$73,MATCH('Project-level output'!F$5,'inputs &amp; summary'!$d$28:$d$73,0),MATCH('Project-level output'!$A16,'inputs &amp; summary'!$d$28:$an$28,0))</f>
        <v>#NAME?</v>
      </c>
      <c r="G16" s="71" t="e">
        <f aca="false" t="array" ref="G16:G16">INDEX('inputs &amp; summary'!$d$28:$an$73,MATCH('Project-level output'!G$5,'inputs &amp; summary'!$d$28:$d$73,0),MATCH('Project-level output'!$A16,'inputs &amp; summary'!$d$28:$an$28,0))</f>
        <v>#NAME?</v>
      </c>
      <c r="H16" s="71" t="e">
        <f aca="false" t="array" ref="H16:H16">INDEX('inputs &amp; summary'!$d$28:$an$73,MATCH('Project-level output'!H$5,'inputs &amp; summary'!$d$28:$d$73,0),MATCH('Project-level output'!$A16,'inputs &amp; summary'!$d$28:$an$28,0))</f>
        <v>#NAME?</v>
      </c>
      <c r="I16" s="71" t="e">
        <f aca="false" t="array" ref="I16:I16">INDEX('inputs &amp; summary'!$d$28:$an$73,MATCH('Project-level output'!I$5,'inputs &amp; summary'!$d$28:$d$73,0),MATCH('Project-level output'!$A16,'inputs &amp; summary'!$d$28:$an$28,0))</f>
        <v>#NAME?</v>
      </c>
      <c r="J16" s="71" t="e">
        <f aca="false" t="array" ref="J16:J16">INDEX('inputs &amp; summary'!$d$28:$an$73,MATCH('Project-level output'!J$5,'inputs &amp; summary'!$d$28:$d$73,0),MATCH('Project-level output'!$A16,'inputs &amp; summary'!$d$28:$an$28,0))</f>
        <v>#NAME?</v>
      </c>
      <c r="K16" s="71" t="e">
        <f aca="false" t="array" ref="K16:K16">INDEX('inputs &amp; summary'!$d$28:$an$73,MATCH('Project-level output'!K$5,'inputs &amp; summary'!$d$28:$d$73,0),MATCH('Project-level output'!$A16,'inputs &amp; summary'!$d$28:$an$28,0))</f>
        <v>#NAME?</v>
      </c>
      <c r="L16" s="71" t="e">
        <f aca="false" t="array" ref="L16:L16">INDEX('inputs &amp; summary'!$d$28:$an$73,MATCH('Project-level output'!L$5,'inputs &amp; summary'!$d$28:$d$73,0),MATCH('Project-level output'!$A16,'inputs &amp; summary'!$d$28:$an$28,0))</f>
        <v>#NAME?</v>
      </c>
      <c r="M16" s="71" t="e">
        <f aca="false" t="array" ref="M16:M16">INDEX('inputs &amp; summary'!$d$28:$an$73,MATCH('Project-level output'!M$5,'inputs &amp; summary'!$d$28:$d$73,0),MATCH('Project-level output'!$A16,'inputs &amp; summary'!$d$28:$an$28,0))</f>
        <v>#NAME?</v>
      </c>
      <c r="N16" s="71" t="e">
        <f aca="false" t="array" ref="N16:N16">INDEX('inputs &amp; summary'!$d$28:$an$73,MATCH('Project-level output'!N$5,'inputs &amp; summary'!$d$28:$d$73,0),MATCH('Project-level output'!$A16,'inputs &amp; summary'!$d$28:$an$28,0))</f>
        <v>#NAME?</v>
      </c>
      <c r="O16" s="71" t="e">
        <f aca="false" t="array" ref="O16:O16">INDEX('inputs &amp; summary'!$d$28:$an$73,MATCH('Project-level output'!O$5,'inputs &amp; summary'!$d$28:$d$73,0),MATCH('Project-level output'!$A16,'inputs &amp; summary'!$d$28:$an$28,0))</f>
        <v>#NAME?</v>
      </c>
      <c r="P16" s="71" t="e">
        <f aca="false" t="array" ref="P16:P16">INDEX('inputs &amp; summary'!$d$28:$an$73,MATCH('Project-level output'!P$5,'inputs &amp; summary'!$d$28:$d$73,0),MATCH('Project-level output'!$A16,'inputs &amp; summary'!$d$28:$an$28,0))</f>
        <v>#NAME?</v>
      </c>
      <c r="Q16" s="71" t="e">
        <f aca="false" t="array" ref="Q16:Q16">INDEX('inputs &amp; summary'!$d$28:$an$73,MATCH('Project-level output'!Q$5,'inputs &amp; summary'!$d$28:$d$73,0),MATCH('Project-level output'!$A16,'inputs &amp; summary'!$d$28:$an$28,0))</f>
        <v>#NAME?</v>
      </c>
      <c r="R16" s="71" t="e">
        <f aca="false" t="array" ref="R16:R16">INDEX('inputs &amp; summary'!$d$28:$an$73,MATCH('Project-level output'!R$5,'inputs &amp; summary'!$d$28:$d$73,0),MATCH('Project-level output'!$A16,'inputs &amp; summary'!$d$28:$an$28,0))</f>
        <v>#NAME?</v>
      </c>
      <c r="S16" s="71" t="e">
        <f aca="false" t="array" ref="S16:S16">INDEX('inputs &amp; summary'!$d$28:$an$73,MATCH('Project-level output'!S$5,'inputs &amp; summary'!$d$28:$d$73,0),MATCH('Project-level output'!$A16,'inputs &amp; summary'!$d$28:$an$28,0))</f>
        <v>#NAME?</v>
      </c>
      <c r="T16" s="71" t="e">
        <f aca="false" t="array" ref="T16:T16">INDEX('inputs &amp; summary'!$d$28:$an$73,MATCH('Project-level output'!T$5,'inputs &amp; summary'!$d$28:$d$73,0),MATCH('Project-level output'!$A16,'inputs &amp; summary'!$d$28:$an$28,0))</f>
        <v>#NAME?</v>
      </c>
      <c r="U16" s="71" t="e">
        <f aca="false" t="array" ref="U16:U16">INDEX('inputs &amp; summary'!$d$28:$an$73,MATCH('Project-level output'!U$5,'inputs &amp; summary'!$d$28:$d$73,0),MATCH('Project-level output'!$A16,'inputs &amp; summary'!$d$28:$an$28,0))</f>
        <v>#NAME?</v>
      </c>
      <c r="V16" s="71" t="e">
        <f aca="false" t="array" ref="V16:V16">INDEX('inputs &amp; summary'!$d$28:$an$73,MATCH('Project-level output'!V$5,'inputs &amp; summary'!$d$28:$d$73,0),MATCH('Project-level output'!$A16,'inputs &amp; summary'!$d$28:$an$28,0))</f>
        <v>#NAME?</v>
      </c>
      <c r="W16" s="71" t="e">
        <f aca="false" t="array" ref="W16:W16">INDEX('inputs &amp; summary'!$d$28:$an$73,MATCH('Project-level output'!W$5,'inputs &amp; summary'!$d$28:$d$73,0),MATCH('Project-level output'!$A16,'inputs &amp; summary'!$d$28:$an$28,0))</f>
        <v>#NAME?</v>
      </c>
      <c r="X16" s="71" t="e">
        <f aca="false" t="array" ref="X16:X16">INDEX('inputs &amp; summary'!$d$28:$an$73,MATCH('Project-level output'!X$5,'inputs &amp; summary'!$d$28:$d$73,0),MATCH('Project-level output'!$A16,'inputs &amp; summary'!$d$28:$an$28,0))</f>
        <v>#NAME?</v>
      </c>
      <c r="Y16" s="71" t="e">
        <f aca="false" t="array" ref="Y16:Y16">INDEX('inputs &amp; summary'!$d$28:$an$73,MATCH('Project-level output'!Y$5,'inputs &amp; summary'!$d$28:$d$73,0),MATCH('Project-level output'!$A16,'inputs &amp; summary'!$d$28:$an$28,0))</f>
        <v>#NAME?</v>
      </c>
      <c r="Z16" s="71" t="e">
        <f aca="false" t="array" ref="Z16:Z16">INDEX('inputs &amp; summary'!$d$28:$an$73,MATCH('Project-level output'!Z$5,'inputs &amp; summary'!$d$28:$d$73,0),MATCH('Project-level output'!$A16,'inputs &amp; summary'!$d$28:$an$28,0))</f>
        <v>#NAME?</v>
      </c>
      <c r="AA16" s="71" t="e">
        <f aca="false" t="array" ref="AA16:AA16">INDEX('inputs &amp; summary'!$d$28:$an$73,MATCH('Project-level output'!AA$5,'inputs &amp; summary'!$d$28:$d$73,0),MATCH('Project-level output'!$A16,'inputs &amp; summary'!$d$28:$an$28,0))</f>
        <v>#NAME?</v>
      </c>
      <c r="AB16" s="71" t="e">
        <f aca="false" t="array" ref="AB16:AB16">INDEX('inputs &amp; summary'!$d$28:$an$73,MATCH('Project-level output'!AB$5,'inputs &amp; summary'!$d$28:$d$73,0),MATCH('Project-level output'!$A16,'inputs &amp; summary'!$d$28:$an$28,0))</f>
        <v>#NAME?</v>
      </c>
      <c r="AC16" s="71" t="e">
        <f aca="false" t="array" ref="AC16:AC16">INDEX('inputs &amp; summary'!$d$28:$an$73,MATCH('Project-level output'!AC$5,'inputs &amp; summary'!$d$28:$d$73,0),MATCH('Project-level output'!$A16,'inputs &amp; summary'!$d$28:$an$28,0))</f>
        <v>#NAME?</v>
      </c>
      <c r="AD16" s="71" t="e">
        <f aca="false" t="array" ref="AD16:AD16">INDEX('inputs &amp; summary'!$d$28:$an$73,MATCH('Project-level output'!AD$5,'inputs &amp; summary'!$d$28:$d$73,0),MATCH('Project-level output'!$A16,'inputs &amp; summary'!$d$28:$an$28,0))</f>
        <v>#NAME?</v>
      </c>
      <c r="AE16" s="71" t="e">
        <f aca="false" t="array" ref="AE16:AE16">INDEX('inputs &amp; summary'!$d$28:$an$73,MATCH('Project-level output'!AE$5,'inputs &amp; summary'!$d$28:$d$73,0),MATCH('Project-level output'!$A16,'inputs &amp; summary'!$d$28:$an$28,0))</f>
        <v>#NAME?</v>
      </c>
      <c r="AF16" s="71" t="e">
        <f aca="false" t="array" ref="AF16:AF16">INDEX('inputs &amp; summary'!$d$28:$an$73,MATCH('Project-level output'!AF$5,'inputs &amp; summary'!$d$28:$d$73,0),MATCH('Project-level output'!$A16,'inputs &amp; summary'!$d$28:$an$28,0))</f>
        <v>#NAME?</v>
      </c>
      <c r="AG16" s="71" t="e">
        <f aca="false" t="array" ref="AG16:AG16">INDEX('inputs &amp; summary'!$d$28:$an$73,MATCH('Project-level output'!AG$5,'inputs &amp; summary'!$d$28:$d$73,0),MATCH('Project-level output'!$A16,'inputs &amp; summary'!$d$28:$an$28,0))</f>
        <v>#NAME?</v>
      </c>
      <c r="AH16" s="71" t="e">
        <f aca="false" t="array" ref="AH16:AH16">INDEX('inputs &amp; summary'!$d$28:$an$73,MATCH('Project-level output'!AH$5,'inputs &amp; summary'!$d$28:$d$73,0),MATCH('Project-level output'!$A16,'inputs &amp; summary'!$d$28:$an$28,0))</f>
        <v>#NAME?</v>
      </c>
      <c r="AI16" s="71" t="e">
        <f aca="false" t="array" ref="AI16:AI16">INDEX('inputs &amp; summary'!$d$28:$an$73,MATCH('Project-level output'!AI$5,'inputs &amp; summary'!$d$28:$d$73,0),MATCH('Project-level output'!$A16,'inputs &amp; summary'!$d$28:$an$28,0))</f>
        <v>#NAME?</v>
      </c>
      <c r="AJ16" s="71" t="e">
        <f aca="false" t="array" ref="AJ16:AJ16">INDEX('inputs &amp; summary'!$d$28:$an$73,MATCH('Project-level output'!AJ$5,'inputs &amp; summary'!$d$28:$d$73,0),MATCH('Project-level output'!$A16,'inputs &amp; summary'!$d$28:$an$28,0))</f>
        <v>#NAME?</v>
      </c>
      <c r="AK16" s="71" t="e">
        <f aca="false" t="array" ref="AK16:AK16">INDEX('inputs &amp; summary'!$d$28:$an$73,MATCH('Project-level output'!AK$5,'inputs &amp; summary'!$d$28:$d$73,0),MATCH('Project-level output'!$A16,'inputs &amp; summary'!$d$28:$an$28,0))</f>
        <v>#NAME?</v>
      </c>
      <c r="AL16" s="71" t="e">
        <f aca="false" t="array" ref="AL16:AL16">INDEX('inputs &amp; summary'!$d$28:$an$73,MATCH('Project-level output'!AL$5,'inputs &amp; summary'!$d$28:$d$73,0),MATCH('Project-level output'!$A16,'inputs &amp; summary'!$d$28:$an$28,0))</f>
        <v>#NAME?</v>
      </c>
      <c r="AM16" s="71" t="e">
        <f aca="false" t="array" ref="AM16:AM16">INDEX('inputs &amp; summary'!$d$28:$an$73,MATCH('Project-level output'!AM$5,'inputs &amp; summary'!$d$28:$d$73,0),MATCH('Project-level output'!$A16,'inputs &amp; summary'!$d$28:$an$28,0))</f>
        <v>#NAME?</v>
      </c>
      <c r="AN16" s="71" t="e">
        <f aca="false" t="array" ref="AN16:AN16">INDEX('inputs &amp; summary'!$d$28:$an$73,MATCH('Project-level output'!AN$5,'inputs &amp; summary'!$d$28:$d$73,0),MATCH('Project-level output'!$A16,'inputs &amp; summary'!$d$28:$an$28,0))</f>
        <v>#NAME?</v>
      </c>
      <c r="AO16" s="71" t="e">
        <f aca="false" t="array" ref="AO16:AO16">INDEX('inputs &amp; summary'!$d$28:$an$73,MATCH('Project-level output'!AO$5,'inputs &amp; summary'!$d$28:$d$73,0),MATCH('Project-level output'!$A16,'inputs &amp; summary'!$d$28:$an$28,0))</f>
        <v>#NAME?</v>
      </c>
      <c r="AP16" s="71" t="e">
        <f aca="false" t="array" ref="AP16:AP16">INDEX('inputs &amp; summary'!$d$28:$an$73,MATCH('Project-level output'!AP$5,'inputs &amp; summary'!$d$28:$d$73,0),MATCH('Project-level output'!$A16,'inputs &amp; summary'!$d$28:$an$28,0))</f>
        <v>#NAME?</v>
      </c>
      <c r="AQ16" s="71" t="e">
        <f aca="false" t="array" ref="AQ16:AQ16">INDEX('inputs &amp; summary'!$d$28:$an$73,MATCH('Project-level output'!AQ$5,'inputs &amp; summary'!$d$28:$d$73,0),MATCH('Project-level output'!$A16,'inputs &amp; summary'!$d$28:$an$28,0))</f>
        <v>#NAME?</v>
      </c>
      <c r="AR16" s="71" t="e">
        <f aca="false" t="array" ref="AR16:AR16">INDEX('inputs &amp; summary'!$d$28:$an$73,MATCH('Project-level output'!AR$5,'inputs &amp; summary'!$d$28:$d$73,0),MATCH('Project-level output'!$A16,'inputs &amp; summary'!$d$28:$an$28,0))</f>
        <v>#NAME?</v>
      </c>
      <c r="AS16" s="71" t="e">
        <f aca="false" t="array" ref="AS16:AS16">INDEX('inputs &amp; summary'!$d$28:$an$73,MATCH('Project-level output'!AS$5,'inputs &amp; summary'!$d$28:$d$73,0),MATCH('Project-level output'!$A16,'inputs &amp; summary'!$d$28:$an$28,0))</f>
        <v>#NAME?</v>
      </c>
      <c r="AT16" s="71" t="e">
        <f aca="false" t="array" ref="AT16:AT16">INDEX('inputs &amp; summary'!$d$28:$an$73,MATCH('Project-level output'!AT$5,'inputs &amp; summary'!$d$28:$d$73,0),MATCH('Project-level output'!$A16,'inputs &amp; summary'!$d$28:$an$28,0))</f>
        <v>#NAME?</v>
      </c>
      <c r="AU16" s="71" t="e">
        <f aca="false" t="array" ref="AU16:AU16">INDEX('inputs &amp; summary'!$d$28:$an$73,MATCH('Project-level output'!AU$5,'inputs &amp; summary'!$d$28:$d$73,0),MATCH('Project-level output'!$A16,'inputs &amp; summary'!$d$28:$an$28,0))</f>
        <v>#NAME?</v>
      </c>
      <c r="AV16" s="71" t="e">
        <f aca="false" t="array" ref="AV16:AV16">INDEX('inputs &amp; summary'!$d$28:$an$73,MATCH('Project-level output'!AV$5,'inputs &amp; summary'!$d$28:$d$73,0),MATCH('Project-level output'!$A16,'inputs &amp; summary'!$d$28:$an$28,0))</f>
        <v>#NAME?</v>
      </c>
      <c r="AW16" s="71" t="e">
        <f aca="false" t="array" ref="AW16:AW16">INDEX('inputs &amp; summary'!$d$28:$an$73,MATCH('Project-level output'!AW$5,'inputs &amp; summary'!$d$28:$d$73,0),MATCH('Project-level output'!$A16,'inputs &amp; summary'!$d$28:$an$28,0))</f>
        <v>#NAME?</v>
      </c>
      <c r="AX16" s="71" t="e">
        <f aca="false" t="array" ref="AX16:AX16">INDEX('inputs &amp; summary'!$d$28:$an$73,MATCH('Project-level output'!AX$5,'inputs &amp; summary'!$d$28:$d$73,0),MATCH('Project-level output'!$A16,'inputs &amp; summary'!$d$28:$an$28,0))</f>
        <v>#NAME?</v>
      </c>
      <c r="AY16" s="71" t="e">
        <f aca="false" t="array" ref="AY16:AY16">INDEX('inputs &amp; summary'!$d$28:$an$73,MATCH('Project-level output'!AY$5,'inputs &amp; summary'!$d$28:$d$73,0),MATCH('Project-level output'!$A16,'inputs &amp; summary'!$d$28:$an$28,0))</f>
        <v>#NAME?</v>
      </c>
      <c r="AZ16" s="71" t="e">
        <f aca="false" t="array" ref="AZ16:AZ16">INDEX('inputs &amp; summary'!$d$28:$an$73,MATCH('Project-level output'!AZ$5,'inputs &amp; summary'!$d$28:$d$73,0),MATCH('Project-level output'!$A16,'inputs &amp; summary'!$d$28:$an$28,0))</f>
        <v>#NAME?</v>
      </c>
      <c r="BA16" s="71" t="e">
        <f aca="false" t="array" ref="BA16:BA16">INDEX('inputs &amp; summary'!$d$28:$an$73,MATCH('Project-level output'!BA$5,'inputs &amp; summary'!$d$28:$d$73,0),MATCH('Project-level output'!$A16,'inputs &amp; summary'!$d$28:$an$28,0))</f>
        <v>#NAME?</v>
      </c>
      <c r="BB16" s="71" t="e">
        <f aca="false" t="array" ref="BB16:BB16">INDEX('inputs &amp; summary'!$d$28:$an$73,MATCH('Project-level output'!BB$5,'inputs &amp; summary'!$d$28:$d$73,0),MATCH('Project-level output'!$A16,'inputs &amp; summary'!$d$28:$an$28,0))</f>
        <v>#NAME?</v>
      </c>
      <c r="BC16" s="72" t="e">
        <f aca="false" t="array" ref="BC16:BC16">INDEX('inputs &amp; summary'!$d$28:$an$73,MATCH('Project-level output'!BC$5,'inputs &amp; summary'!$d$28:$d$73,0),MATCH('Project-level output'!$A16,'inputs &amp; summary'!$d$28:$an$28,0))</f>
        <v>#NAME?</v>
      </c>
    </row>
    <row r="17" customFormat="false" ht="12.75" hidden="false" customHeight="true" outlineLevel="0" collapsed="false">
      <c r="A17" s="51" t="s">
        <v>114</v>
      </c>
      <c r="B17" s="71" t="e">
        <f aca="false" t="array" ref="B17:B17">INDEX('inputs &amp; summary'!$d$28:$an$73,MATCH('Project-level output'!B$5,'inputs &amp; summary'!$d$28:$d$73,0),MATCH('Project-level output'!$A17,'inputs &amp; summary'!$d$28:$an$28,0))</f>
        <v>#NAME?</v>
      </c>
      <c r="C17" s="71" t="e">
        <f aca="false" t="array" ref="C17:C17">INDEX('inputs &amp; summary'!$d$28:$an$73,MATCH('Project-level output'!C$5,'inputs &amp; summary'!$d$28:$d$73,0),MATCH('Project-level output'!$A17,'inputs &amp; summary'!$d$28:$an$28,0))</f>
        <v>#NAME?</v>
      </c>
      <c r="D17" s="71" t="e">
        <f aca="false" t="array" ref="D17:D17">INDEX('inputs &amp; summary'!$d$28:$an$73,MATCH('Project-level output'!D$5,'inputs &amp; summary'!$d$28:$d$73,0),MATCH('Project-level output'!$A17,'inputs &amp; summary'!$d$28:$an$28,0))</f>
        <v>#NAME?</v>
      </c>
      <c r="E17" s="71" t="e">
        <f aca="false" t="array" ref="E17:E17">INDEX('inputs &amp; summary'!$d$28:$an$73,MATCH('Project-level output'!E$5,'inputs &amp; summary'!$d$28:$d$73,0),MATCH('Project-level output'!$A17,'inputs &amp; summary'!$d$28:$an$28,0))</f>
        <v>#NAME?</v>
      </c>
      <c r="F17" s="71" t="e">
        <f aca="false" t="array" ref="F17:F17">INDEX('inputs &amp; summary'!$d$28:$an$73,MATCH('Project-level output'!F$5,'inputs &amp; summary'!$d$28:$d$73,0),MATCH('Project-level output'!$A17,'inputs &amp; summary'!$d$28:$an$28,0))</f>
        <v>#NAME?</v>
      </c>
      <c r="G17" s="71" t="e">
        <f aca="false" t="array" ref="G17:G17">INDEX('inputs &amp; summary'!$d$28:$an$73,MATCH('Project-level output'!G$5,'inputs &amp; summary'!$d$28:$d$73,0),MATCH('Project-level output'!$A17,'inputs &amp; summary'!$d$28:$an$28,0))</f>
        <v>#NAME?</v>
      </c>
      <c r="H17" s="71" t="e">
        <f aca="false" t="array" ref="H17:H17">INDEX('inputs &amp; summary'!$d$28:$an$73,MATCH('Project-level output'!H$5,'inputs &amp; summary'!$d$28:$d$73,0),MATCH('Project-level output'!$A17,'inputs &amp; summary'!$d$28:$an$28,0))</f>
        <v>#NAME?</v>
      </c>
      <c r="I17" s="71" t="e">
        <f aca="false" t="array" ref="I17:I17">INDEX('inputs &amp; summary'!$d$28:$an$73,MATCH('Project-level output'!I$5,'inputs &amp; summary'!$d$28:$d$73,0),MATCH('Project-level output'!$A17,'inputs &amp; summary'!$d$28:$an$28,0))</f>
        <v>#NAME?</v>
      </c>
      <c r="J17" s="71" t="e">
        <f aca="false" t="array" ref="J17:J17">INDEX('inputs &amp; summary'!$d$28:$an$73,MATCH('Project-level output'!J$5,'inputs &amp; summary'!$d$28:$d$73,0),MATCH('Project-level output'!$A17,'inputs &amp; summary'!$d$28:$an$28,0))</f>
        <v>#NAME?</v>
      </c>
      <c r="K17" s="71" t="e">
        <f aca="false" t="array" ref="K17:K17">INDEX('inputs &amp; summary'!$d$28:$an$73,MATCH('Project-level output'!K$5,'inputs &amp; summary'!$d$28:$d$73,0),MATCH('Project-level output'!$A17,'inputs &amp; summary'!$d$28:$an$28,0))</f>
        <v>#NAME?</v>
      </c>
      <c r="L17" s="71" t="e">
        <f aca="false" t="array" ref="L17:L17">INDEX('inputs &amp; summary'!$d$28:$an$73,MATCH('Project-level output'!L$5,'inputs &amp; summary'!$d$28:$d$73,0),MATCH('Project-level output'!$A17,'inputs &amp; summary'!$d$28:$an$28,0))</f>
        <v>#NAME?</v>
      </c>
      <c r="M17" s="71" t="e">
        <f aca="false" t="array" ref="M17:M17">INDEX('inputs &amp; summary'!$d$28:$an$73,MATCH('Project-level output'!M$5,'inputs &amp; summary'!$d$28:$d$73,0),MATCH('Project-level output'!$A17,'inputs &amp; summary'!$d$28:$an$28,0))</f>
        <v>#NAME?</v>
      </c>
      <c r="N17" s="71" t="e">
        <f aca="false" t="array" ref="N17:N17">INDEX('inputs &amp; summary'!$d$28:$an$73,MATCH('Project-level output'!N$5,'inputs &amp; summary'!$d$28:$d$73,0),MATCH('Project-level output'!$A17,'inputs &amp; summary'!$d$28:$an$28,0))</f>
        <v>#NAME?</v>
      </c>
      <c r="O17" s="71" t="e">
        <f aca="false" t="array" ref="O17:O17">INDEX('inputs &amp; summary'!$d$28:$an$73,MATCH('Project-level output'!O$5,'inputs &amp; summary'!$d$28:$d$73,0),MATCH('Project-level output'!$A17,'inputs &amp; summary'!$d$28:$an$28,0))</f>
        <v>#NAME?</v>
      </c>
      <c r="P17" s="71" t="e">
        <f aca="false" t="array" ref="P17:P17">INDEX('inputs &amp; summary'!$d$28:$an$73,MATCH('Project-level output'!P$5,'inputs &amp; summary'!$d$28:$d$73,0),MATCH('Project-level output'!$A17,'inputs &amp; summary'!$d$28:$an$28,0))</f>
        <v>#NAME?</v>
      </c>
      <c r="Q17" s="71" t="e">
        <f aca="false" t="array" ref="Q17:Q17">INDEX('inputs &amp; summary'!$d$28:$an$73,MATCH('Project-level output'!Q$5,'inputs &amp; summary'!$d$28:$d$73,0),MATCH('Project-level output'!$A17,'inputs &amp; summary'!$d$28:$an$28,0))</f>
        <v>#NAME?</v>
      </c>
      <c r="R17" s="71" t="e">
        <f aca="false" t="array" ref="R17:R17">INDEX('inputs &amp; summary'!$d$28:$an$73,MATCH('Project-level output'!R$5,'inputs &amp; summary'!$d$28:$d$73,0),MATCH('Project-level output'!$A17,'inputs &amp; summary'!$d$28:$an$28,0))</f>
        <v>#NAME?</v>
      </c>
      <c r="S17" s="71" t="e">
        <f aca="false" t="array" ref="S17:S17">INDEX('inputs &amp; summary'!$d$28:$an$73,MATCH('Project-level output'!S$5,'inputs &amp; summary'!$d$28:$d$73,0),MATCH('Project-level output'!$A17,'inputs &amp; summary'!$d$28:$an$28,0))</f>
        <v>#NAME?</v>
      </c>
      <c r="T17" s="71" t="e">
        <f aca="false" t="array" ref="T17:T17">INDEX('inputs &amp; summary'!$d$28:$an$73,MATCH('Project-level output'!T$5,'inputs &amp; summary'!$d$28:$d$73,0),MATCH('Project-level output'!$A17,'inputs &amp; summary'!$d$28:$an$28,0))</f>
        <v>#NAME?</v>
      </c>
      <c r="U17" s="71" t="e">
        <f aca="false" t="array" ref="U17:U17">INDEX('inputs &amp; summary'!$d$28:$an$73,MATCH('Project-level output'!U$5,'inputs &amp; summary'!$d$28:$d$73,0),MATCH('Project-level output'!$A17,'inputs &amp; summary'!$d$28:$an$28,0))</f>
        <v>#NAME?</v>
      </c>
      <c r="V17" s="71" t="e">
        <f aca="false" t="array" ref="V17:V17">INDEX('inputs &amp; summary'!$d$28:$an$73,MATCH('Project-level output'!V$5,'inputs &amp; summary'!$d$28:$d$73,0),MATCH('Project-level output'!$A17,'inputs &amp; summary'!$d$28:$an$28,0))</f>
        <v>#NAME?</v>
      </c>
      <c r="W17" s="71" t="e">
        <f aca="false" t="array" ref="W17:W17">INDEX('inputs &amp; summary'!$d$28:$an$73,MATCH('Project-level output'!W$5,'inputs &amp; summary'!$d$28:$d$73,0),MATCH('Project-level output'!$A17,'inputs &amp; summary'!$d$28:$an$28,0))</f>
        <v>#NAME?</v>
      </c>
      <c r="X17" s="71" t="e">
        <f aca="false" t="array" ref="X17:X17">INDEX('inputs &amp; summary'!$d$28:$an$73,MATCH('Project-level output'!X$5,'inputs &amp; summary'!$d$28:$d$73,0),MATCH('Project-level output'!$A17,'inputs &amp; summary'!$d$28:$an$28,0))</f>
        <v>#NAME?</v>
      </c>
      <c r="Y17" s="71" t="e">
        <f aca="false" t="array" ref="Y17:Y17">INDEX('inputs &amp; summary'!$d$28:$an$73,MATCH('Project-level output'!Y$5,'inputs &amp; summary'!$d$28:$d$73,0),MATCH('Project-level output'!$A17,'inputs &amp; summary'!$d$28:$an$28,0))</f>
        <v>#NAME?</v>
      </c>
      <c r="Z17" s="71" t="e">
        <f aca="false" t="array" ref="Z17:Z17">INDEX('inputs &amp; summary'!$d$28:$an$73,MATCH('Project-level output'!Z$5,'inputs &amp; summary'!$d$28:$d$73,0),MATCH('Project-level output'!$A17,'inputs &amp; summary'!$d$28:$an$28,0))</f>
        <v>#NAME?</v>
      </c>
      <c r="AA17" s="71" t="e">
        <f aca="false" t="array" ref="AA17:AA17">INDEX('inputs &amp; summary'!$d$28:$an$73,MATCH('Project-level output'!AA$5,'inputs &amp; summary'!$d$28:$d$73,0),MATCH('Project-level output'!$A17,'inputs &amp; summary'!$d$28:$an$28,0))</f>
        <v>#NAME?</v>
      </c>
      <c r="AB17" s="71" t="e">
        <f aca="false" t="array" ref="AB17:AB17">INDEX('inputs &amp; summary'!$d$28:$an$73,MATCH('Project-level output'!AB$5,'inputs &amp; summary'!$d$28:$d$73,0),MATCH('Project-level output'!$A17,'inputs &amp; summary'!$d$28:$an$28,0))</f>
        <v>#NAME?</v>
      </c>
      <c r="AC17" s="71" t="e">
        <f aca="false" t="array" ref="AC17:AC17">INDEX('inputs &amp; summary'!$d$28:$an$73,MATCH('Project-level output'!AC$5,'inputs &amp; summary'!$d$28:$d$73,0),MATCH('Project-level output'!$A17,'inputs &amp; summary'!$d$28:$an$28,0))</f>
        <v>#NAME?</v>
      </c>
      <c r="AD17" s="71" t="e">
        <f aca="false" t="array" ref="AD17:AD17">INDEX('inputs &amp; summary'!$d$28:$an$73,MATCH('Project-level output'!AD$5,'inputs &amp; summary'!$d$28:$d$73,0),MATCH('Project-level output'!$A17,'inputs &amp; summary'!$d$28:$an$28,0))</f>
        <v>#NAME?</v>
      </c>
      <c r="AE17" s="71" t="e">
        <f aca="false" t="array" ref="AE17:AE17">INDEX('inputs &amp; summary'!$d$28:$an$73,MATCH('Project-level output'!AE$5,'inputs &amp; summary'!$d$28:$d$73,0),MATCH('Project-level output'!$A17,'inputs &amp; summary'!$d$28:$an$28,0))</f>
        <v>#NAME?</v>
      </c>
      <c r="AF17" s="71" t="e">
        <f aca="false" t="array" ref="AF17:AF17">INDEX('inputs &amp; summary'!$d$28:$an$73,MATCH('Project-level output'!AF$5,'inputs &amp; summary'!$d$28:$d$73,0),MATCH('Project-level output'!$A17,'inputs &amp; summary'!$d$28:$an$28,0))</f>
        <v>#NAME?</v>
      </c>
      <c r="AG17" s="71" t="e">
        <f aca="false" t="array" ref="AG17:AG17">INDEX('inputs &amp; summary'!$d$28:$an$73,MATCH('Project-level output'!AG$5,'inputs &amp; summary'!$d$28:$d$73,0),MATCH('Project-level output'!$A17,'inputs &amp; summary'!$d$28:$an$28,0))</f>
        <v>#NAME?</v>
      </c>
      <c r="AH17" s="71" t="e">
        <f aca="false" t="array" ref="AH17:AH17">INDEX('inputs &amp; summary'!$d$28:$an$73,MATCH('Project-level output'!AH$5,'inputs &amp; summary'!$d$28:$d$73,0),MATCH('Project-level output'!$A17,'inputs &amp; summary'!$d$28:$an$28,0))</f>
        <v>#NAME?</v>
      </c>
      <c r="AI17" s="71" t="e">
        <f aca="false" t="array" ref="AI17:AI17">INDEX('inputs &amp; summary'!$d$28:$an$73,MATCH('Project-level output'!AI$5,'inputs &amp; summary'!$d$28:$d$73,0),MATCH('Project-level output'!$A17,'inputs &amp; summary'!$d$28:$an$28,0))</f>
        <v>#NAME?</v>
      </c>
      <c r="AJ17" s="71" t="e">
        <f aca="false" t="array" ref="AJ17:AJ17">INDEX('inputs &amp; summary'!$d$28:$an$73,MATCH('Project-level output'!AJ$5,'inputs &amp; summary'!$d$28:$d$73,0),MATCH('Project-level output'!$A17,'inputs &amp; summary'!$d$28:$an$28,0))</f>
        <v>#NAME?</v>
      </c>
      <c r="AK17" s="71" t="e">
        <f aca="false" t="array" ref="AK17:AK17">INDEX('inputs &amp; summary'!$d$28:$an$73,MATCH('Project-level output'!AK$5,'inputs &amp; summary'!$d$28:$d$73,0),MATCH('Project-level output'!$A17,'inputs &amp; summary'!$d$28:$an$28,0))</f>
        <v>#NAME?</v>
      </c>
      <c r="AL17" s="71" t="e">
        <f aca="false" t="array" ref="AL17:AL17">INDEX('inputs &amp; summary'!$d$28:$an$73,MATCH('Project-level output'!AL$5,'inputs &amp; summary'!$d$28:$d$73,0),MATCH('Project-level output'!$A17,'inputs &amp; summary'!$d$28:$an$28,0))</f>
        <v>#NAME?</v>
      </c>
      <c r="AM17" s="71" t="e">
        <f aca="false" t="array" ref="AM17:AM17">INDEX('inputs &amp; summary'!$d$28:$an$73,MATCH('Project-level output'!AM$5,'inputs &amp; summary'!$d$28:$d$73,0),MATCH('Project-level output'!$A17,'inputs &amp; summary'!$d$28:$an$28,0))</f>
        <v>#NAME?</v>
      </c>
      <c r="AN17" s="71" t="e">
        <f aca="false" t="array" ref="AN17:AN17">INDEX('inputs &amp; summary'!$d$28:$an$73,MATCH('Project-level output'!AN$5,'inputs &amp; summary'!$d$28:$d$73,0),MATCH('Project-level output'!$A17,'inputs &amp; summary'!$d$28:$an$28,0))</f>
        <v>#NAME?</v>
      </c>
      <c r="AO17" s="71" t="e">
        <f aca="false" t="array" ref="AO17:AO17">INDEX('inputs &amp; summary'!$d$28:$an$73,MATCH('Project-level output'!AO$5,'inputs &amp; summary'!$d$28:$d$73,0),MATCH('Project-level output'!$A17,'inputs &amp; summary'!$d$28:$an$28,0))</f>
        <v>#NAME?</v>
      </c>
      <c r="AP17" s="71" t="e">
        <f aca="false" t="array" ref="AP17:AP17">INDEX('inputs &amp; summary'!$d$28:$an$73,MATCH('Project-level output'!AP$5,'inputs &amp; summary'!$d$28:$d$73,0),MATCH('Project-level output'!$A17,'inputs &amp; summary'!$d$28:$an$28,0))</f>
        <v>#NAME?</v>
      </c>
      <c r="AQ17" s="71" t="e">
        <f aca="false" t="array" ref="AQ17:AQ17">INDEX('inputs &amp; summary'!$d$28:$an$73,MATCH('Project-level output'!AQ$5,'inputs &amp; summary'!$d$28:$d$73,0),MATCH('Project-level output'!$A17,'inputs &amp; summary'!$d$28:$an$28,0))</f>
        <v>#NAME?</v>
      </c>
      <c r="AR17" s="71" t="e">
        <f aca="false" t="array" ref="AR17:AR17">INDEX('inputs &amp; summary'!$d$28:$an$73,MATCH('Project-level output'!AR$5,'inputs &amp; summary'!$d$28:$d$73,0),MATCH('Project-level output'!$A17,'inputs &amp; summary'!$d$28:$an$28,0))</f>
        <v>#NAME?</v>
      </c>
      <c r="AS17" s="71" t="e">
        <f aca="false" t="array" ref="AS17:AS17">INDEX('inputs &amp; summary'!$d$28:$an$73,MATCH('Project-level output'!AS$5,'inputs &amp; summary'!$d$28:$d$73,0),MATCH('Project-level output'!$A17,'inputs &amp; summary'!$d$28:$an$28,0))</f>
        <v>#NAME?</v>
      </c>
      <c r="AT17" s="71" t="e">
        <f aca="false" t="array" ref="AT17:AT17">INDEX('inputs &amp; summary'!$d$28:$an$73,MATCH('Project-level output'!AT$5,'inputs &amp; summary'!$d$28:$d$73,0),MATCH('Project-level output'!$A17,'inputs &amp; summary'!$d$28:$an$28,0))</f>
        <v>#NAME?</v>
      </c>
      <c r="AU17" s="71" t="e">
        <f aca="false" t="array" ref="AU17:AU17">INDEX('inputs &amp; summary'!$d$28:$an$73,MATCH('Project-level output'!AU$5,'inputs &amp; summary'!$d$28:$d$73,0),MATCH('Project-level output'!$A17,'inputs &amp; summary'!$d$28:$an$28,0))</f>
        <v>#NAME?</v>
      </c>
      <c r="AV17" s="71" t="e">
        <f aca="false" t="array" ref="AV17:AV17">INDEX('inputs &amp; summary'!$d$28:$an$73,MATCH('Project-level output'!AV$5,'inputs &amp; summary'!$d$28:$d$73,0),MATCH('Project-level output'!$A17,'inputs &amp; summary'!$d$28:$an$28,0))</f>
        <v>#NAME?</v>
      </c>
      <c r="AW17" s="71" t="e">
        <f aca="false" t="array" ref="AW17:AW17">INDEX('inputs &amp; summary'!$d$28:$an$73,MATCH('Project-level output'!AW$5,'inputs &amp; summary'!$d$28:$d$73,0),MATCH('Project-level output'!$A17,'inputs &amp; summary'!$d$28:$an$28,0))</f>
        <v>#NAME?</v>
      </c>
      <c r="AX17" s="71" t="e">
        <f aca="false" t="array" ref="AX17:AX17">INDEX('inputs &amp; summary'!$d$28:$an$73,MATCH('Project-level output'!AX$5,'inputs &amp; summary'!$d$28:$d$73,0),MATCH('Project-level output'!$A17,'inputs &amp; summary'!$d$28:$an$28,0))</f>
        <v>#NAME?</v>
      </c>
      <c r="AY17" s="71" t="e">
        <f aca="false" t="array" ref="AY17:AY17">INDEX('inputs &amp; summary'!$d$28:$an$73,MATCH('Project-level output'!AY$5,'inputs &amp; summary'!$d$28:$d$73,0),MATCH('Project-level output'!$A17,'inputs &amp; summary'!$d$28:$an$28,0))</f>
        <v>#NAME?</v>
      </c>
      <c r="AZ17" s="71" t="e">
        <f aca="false" t="array" ref="AZ17:AZ17">INDEX('inputs &amp; summary'!$d$28:$an$73,MATCH('Project-level output'!AZ$5,'inputs &amp; summary'!$d$28:$d$73,0),MATCH('Project-level output'!$A17,'inputs &amp; summary'!$d$28:$an$28,0))</f>
        <v>#NAME?</v>
      </c>
      <c r="BA17" s="71" t="e">
        <f aca="false" t="array" ref="BA17:BA17">INDEX('inputs &amp; summary'!$d$28:$an$73,MATCH('Project-level output'!BA$5,'inputs &amp; summary'!$d$28:$d$73,0),MATCH('Project-level output'!$A17,'inputs &amp; summary'!$d$28:$an$28,0))</f>
        <v>#NAME?</v>
      </c>
      <c r="BB17" s="71" t="e">
        <f aca="false" t="array" ref="BB17:BB17">INDEX('inputs &amp; summary'!$d$28:$an$73,MATCH('Project-level output'!BB$5,'inputs &amp; summary'!$d$28:$d$73,0),MATCH('Project-level output'!$A17,'inputs &amp; summary'!$d$28:$an$28,0))</f>
        <v>#NAME?</v>
      </c>
      <c r="BC17" s="72" t="e">
        <f aca="false" t="array" ref="BC17:BC17">INDEX('inputs &amp; summary'!$d$28:$an$73,MATCH('Project-level output'!BC$5,'inputs &amp; summary'!$d$28:$d$73,0),MATCH('Project-level output'!$A17,'inputs &amp; summary'!$d$28:$an$28,0))</f>
        <v>#NAME?</v>
      </c>
    </row>
    <row r="18" customFormat="false" ht="12.75" hidden="false" customHeight="true" outlineLevel="0" collapsed="false">
      <c r="A18" s="62" t="s">
        <v>20</v>
      </c>
      <c r="B18" s="69" t="e">
        <f aca="false" t="array" ref="B18:B18">INDEX('inputs &amp; summary'!$d$28:$an$73,MATCH('Project-level output'!B$5,'inputs &amp; summary'!$d$28:$d$73,0),MATCH('Project-level output'!$A18,'inputs &amp; summary'!$d$28:$an$28,0))</f>
        <v>#NAME?</v>
      </c>
      <c r="C18" s="69" t="e">
        <f aca="false" t="array" ref="C18:C18">INDEX('inputs &amp; summary'!$d$28:$an$73,MATCH('Project-level output'!C$5,'inputs &amp; summary'!$d$28:$d$73,0),MATCH('Project-level output'!$A18,'inputs &amp; summary'!$d$28:$an$28,0))</f>
        <v>#NAME?</v>
      </c>
      <c r="D18" s="69" t="e">
        <f aca="false" t="array" ref="D18:D18">INDEX('inputs &amp; summary'!$d$28:$an$73,MATCH('Project-level output'!D$5,'inputs &amp; summary'!$d$28:$d$73,0),MATCH('Project-level output'!$A18,'inputs &amp; summary'!$d$28:$an$28,0))</f>
        <v>#NAME?</v>
      </c>
      <c r="E18" s="69" t="e">
        <f aca="false" t="array" ref="E18:E18">INDEX('inputs &amp; summary'!$d$28:$an$73,MATCH('Project-level output'!E$5,'inputs &amp; summary'!$d$28:$d$73,0),MATCH('Project-level output'!$A18,'inputs &amp; summary'!$d$28:$an$28,0))</f>
        <v>#NAME?</v>
      </c>
      <c r="F18" s="69" t="e">
        <f aca="false" t="array" ref="F18:F18">INDEX('inputs &amp; summary'!$d$28:$an$73,MATCH('Project-level output'!F$5,'inputs &amp; summary'!$d$28:$d$73,0),MATCH('Project-level output'!$A18,'inputs &amp; summary'!$d$28:$an$28,0))</f>
        <v>#NAME?</v>
      </c>
      <c r="G18" s="69" t="e">
        <f aca="false" t="array" ref="G18:G18">INDEX('inputs &amp; summary'!$d$28:$an$73,MATCH('Project-level output'!G$5,'inputs &amp; summary'!$d$28:$d$73,0),MATCH('Project-level output'!$A18,'inputs &amp; summary'!$d$28:$an$28,0))</f>
        <v>#NAME?</v>
      </c>
      <c r="H18" s="69" t="e">
        <f aca="false" t="array" ref="H18:H18">INDEX('inputs &amp; summary'!$d$28:$an$73,MATCH('Project-level output'!H$5,'inputs &amp; summary'!$d$28:$d$73,0),MATCH('Project-level output'!$A18,'inputs &amp; summary'!$d$28:$an$28,0))</f>
        <v>#NAME?</v>
      </c>
      <c r="I18" s="69" t="e">
        <f aca="false" t="array" ref="I18:I18">INDEX('inputs &amp; summary'!$d$28:$an$73,MATCH('Project-level output'!I$5,'inputs &amp; summary'!$d$28:$d$73,0),MATCH('Project-level output'!$A18,'inputs &amp; summary'!$d$28:$an$28,0))</f>
        <v>#NAME?</v>
      </c>
      <c r="J18" s="69" t="e">
        <f aca="false" t="array" ref="J18:J18">INDEX('inputs &amp; summary'!$d$28:$an$73,MATCH('Project-level output'!J$5,'inputs &amp; summary'!$d$28:$d$73,0),MATCH('Project-level output'!$A18,'inputs &amp; summary'!$d$28:$an$28,0))</f>
        <v>#NAME?</v>
      </c>
      <c r="K18" s="69" t="e">
        <f aca="false" t="array" ref="K18:K18">INDEX('inputs &amp; summary'!$d$28:$an$73,MATCH('Project-level output'!K$5,'inputs &amp; summary'!$d$28:$d$73,0),MATCH('Project-level output'!$A18,'inputs &amp; summary'!$d$28:$an$28,0))</f>
        <v>#NAME?</v>
      </c>
      <c r="L18" s="69" t="e">
        <f aca="false" t="array" ref="L18:L18">INDEX('inputs &amp; summary'!$d$28:$an$73,MATCH('Project-level output'!L$5,'inputs &amp; summary'!$d$28:$d$73,0),MATCH('Project-level output'!$A18,'inputs &amp; summary'!$d$28:$an$28,0))</f>
        <v>#NAME?</v>
      </c>
      <c r="M18" s="69" t="e">
        <f aca="false" t="array" ref="M18:M18">INDEX('inputs &amp; summary'!$d$28:$an$73,MATCH('Project-level output'!M$5,'inputs &amp; summary'!$d$28:$d$73,0),MATCH('Project-level output'!$A18,'inputs &amp; summary'!$d$28:$an$28,0))</f>
        <v>#NAME?</v>
      </c>
      <c r="N18" s="69" t="e">
        <f aca="false" t="array" ref="N18:N18">INDEX('inputs &amp; summary'!$d$28:$an$73,MATCH('Project-level output'!N$5,'inputs &amp; summary'!$d$28:$d$73,0),MATCH('Project-level output'!$A18,'inputs &amp; summary'!$d$28:$an$28,0))</f>
        <v>#NAME?</v>
      </c>
      <c r="O18" s="69" t="e">
        <f aca="false" t="array" ref="O18:O18">INDEX('inputs &amp; summary'!$d$28:$an$73,MATCH('Project-level output'!O$5,'inputs &amp; summary'!$d$28:$d$73,0),MATCH('Project-level output'!$A18,'inputs &amp; summary'!$d$28:$an$28,0))</f>
        <v>#NAME?</v>
      </c>
      <c r="P18" s="69" t="e">
        <f aca="false" t="array" ref="P18:P18">INDEX('inputs &amp; summary'!$d$28:$an$73,MATCH('Project-level output'!P$5,'inputs &amp; summary'!$d$28:$d$73,0),MATCH('Project-level output'!$A18,'inputs &amp; summary'!$d$28:$an$28,0))</f>
        <v>#NAME?</v>
      </c>
      <c r="Q18" s="69" t="e">
        <f aca="false" t="array" ref="Q18:Q18">INDEX('inputs &amp; summary'!$d$28:$an$73,MATCH('Project-level output'!Q$5,'inputs &amp; summary'!$d$28:$d$73,0),MATCH('Project-level output'!$A18,'inputs &amp; summary'!$d$28:$an$28,0))</f>
        <v>#NAME?</v>
      </c>
      <c r="R18" s="69" t="e">
        <f aca="false" t="array" ref="R18:R18">INDEX('inputs &amp; summary'!$d$28:$an$73,MATCH('Project-level output'!R$5,'inputs &amp; summary'!$d$28:$d$73,0),MATCH('Project-level output'!$A18,'inputs &amp; summary'!$d$28:$an$28,0))</f>
        <v>#NAME?</v>
      </c>
      <c r="S18" s="69" t="e">
        <f aca="false" t="array" ref="S18:S18">INDEX('inputs &amp; summary'!$d$28:$an$73,MATCH('Project-level output'!S$5,'inputs &amp; summary'!$d$28:$d$73,0),MATCH('Project-level output'!$A18,'inputs &amp; summary'!$d$28:$an$28,0))</f>
        <v>#NAME?</v>
      </c>
      <c r="T18" s="69" t="e">
        <f aca="false" t="array" ref="T18:T18">INDEX('inputs &amp; summary'!$d$28:$an$73,MATCH('Project-level output'!T$5,'inputs &amp; summary'!$d$28:$d$73,0),MATCH('Project-level output'!$A18,'inputs &amp; summary'!$d$28:$an$28,0))</f>
        <v>#NAME?</v>
      </c>
      <c r="U18" s="69" t="e">
        <f aca="false" t="array" ref="U18:U18">INDEX('inputs &amp; summary'!$d$28:$an$73,MATCH('Project-level output'!U$5,'inputs &amp; summary'!$d$28:$d$73,0),MATCH('Project-level output'!$A18,'inputs &amp; summary'!$d$28:$an$28,0))</f>
        <v>#NAME?</v>
      </c>
      <c r="V18" s="69" t="e">
        <f aca="false" t="array" ref="V18:V18">INDEX('inputs &amp; summary'!$d$28:$an$73,MATCH('Project-level output'!V$5,'inputs &amp; summary'!$d$28:$d$73,0),MATCH('Project-level output'!$A18,'inputs &amp; summary'!$d$28:$an$28,0))</f>
        <v>#NAME?</v>
      </c>
      <c r="W18" s="69" t="e">
        <f aca="false" t="array" ref="W18:W18">INDEX('inputs &amp; summary'!$d$28:$an$73,MATCH('Project-level output'!W$5,'inputs &amp; summary'!$d$28:$d$73,0),MATCH('Project-level output'!$A18,'inputs &amp; summary'!$d$28:$an$28,0))</f>
        <v>#NAME?</v>
      </c>
      <c r="X18" s="69" t="e">
        <f aca="false" t="array" ref="X18:X18">INDEX('inputs &amp; summary'!$d$28:$an$73,MATCH('Project-level output'!X$5,'inputs &amp; summary'!$d$28:$d$73,0),MATCH('Project-level output'!$A18,'inputs &amp; summary'!$d$28:$an$28,0))</f>
        <v>#NAME?</v>
      </c>
      <c r="Y18" s="69" t="e">
        <f aca="false" t="array" ref="Y18:Y18">INDEX('inputs &amp; summary'!$d$28:$an$73,MATCH('Project-level output'!Y$5,'inputs &amp; summary'!$d$28:$d$73,0),MATCH('Project-level output'!$A18,'inputs &amp; summary'!$d$28:$an$28,0))</f>
        <v>#NAME?</v>
      </c>
      <c r="Z18" s="69" t="e">
        <f aca="false" t="array" ref="Z18:Z18">INDEX('inputs &amp; summary'!$d$28:$an$73,MATCH('Project-level output'!Z$5,'inputs &amp; summary'!$d$28:$d$73,0),MATCH('Project-level output'!$A18,'inputs &amp; summary'!$d$28:$an$28,0))</f>
        <v>#NAME?</v>
      </c>
      <c r="AA18" s="69" t="e">
        <f aca="false" t="array" ref="AA18:AA18">INDEX('inputs &amp; summary'!$d$28:$an$73,MATCH('Project-level output'!AA$5,'inputs &amp; summary'!$d$28:$d$73,0),MATCH('Project-level output'!$A18,'inputs &amp; summary'!$d$28:$an$28,0))</f>
        <v>#NAME?</v>
      </c>
      <c r="AB18" s="69" t="e">
        <f aca="false" t="array" ref="AB18:AB18">INDEX('inputs &amp; summary'!$d$28:$an$73,MATCH('Project-level output'!AB$5,'inputs &amp; summary'!$d$28:$d$73,0),MATCH('Project-level output'!$A18,'inputs &amp; summary'!$d$28:$an$28,0))</f>
        <v>#NAME?</v>
      </c>
      <c r="AC18" s="69" t="e">
        <f aca="false" t="array" ref="AC18:AC18">INDEX('inputs &amp; summary'!$d$28:$an$73,MATCH('Project-level output'!AC$5,'inputs &amp; summary'!$d$28:$d$73,0),MATCH('Project-level output'!$A18,'inputs &amp; summary'!$d$28:$an$28,0))</f>
        <v>#NAME?</v>
      </c>
      <c r="AD18" s="69" t="e">
        <f aca="false" t="array" ref="AD18:AD18">INDEX('inputs &amp; summary'!$d$28:$an$73,MATCH('Project-level output'!AD$5,'inputs &amp; summary'!$d$28:$d$73,0),MATCH('Project-level output'!$A18,'inputs &amp; summary'!$d$28:$an$28,0))</f>
        <v>#NAME?</v>
      </c>
      <c r="AE18" s="69" t="e">
        <f aca="false" t="array" ref="AE18:AE18">INDEX('inputs &amp; summary'!$d$28:$an$73,MATCH('Project-level output'!AE$5,'inputs &amp; summary'!$d$28:$d$73,0),MATCH('Project-level output'!$A18,'inputs &amp; summary'!$d$28:$an$28,0))</f>
        <v>#NAME?</v>
      </c>
      <c r="AF18" s="69" t="e">
        <f aca="false" t="array" ref="AF18:AF18">INDEX('inputs &amp; summary'!$d$28:$an$73,MATCH('Project-level output'!AF$5,'inputs &amp; summary'!$d$28:$d$73,0),MATCH('Project-level output'!$A18,'inputs &amp; summary'!$d$28:$an$28,0))</f>
        <v>#NAME?</v>
      </c>
      <c r="AG18" s="69" t="e">
        <f aca="false" t="array" ref="AG18:AG18">INDEX('inputs &amp; summary'!$d$28:$an$73,MATCH('Project-level output'!AG$5,'inputs &amp; summary'!$d$28:$d$73,0),MATCH('Project-level output'!$A18,'inputs &amp; summary'!$d$28:$an$28,0))</f>
        <v>#NAME?</v>
      </c>
      <c r="AH18" s="69" t="e">
        <f aca="false" t="array" ref="AH18:AH18">INDEX('inputs &amp; summary'!$d$28:$an$73,MATCH('Project-level output'!AH$5,'inputs &amp; summary'!$d$28:$d$73,0),MATCH('Project-level output'!$A18,'inputs &amp; summary'!$d$28:$an$28,0))</f>
        <v>#NAME?</v>
      </c>
      <c r="AI18" s="69" t="e">
        <f aca="false" t="array" ref="AI18:AI18">INDEX('inputs &amp; summary'!$d$28:$an$73,MATCH('Project-level output'!AI$5,'inputs &amp; summary'!$d$28:$d$73,0),MATCH('Project-level output'!$A18,'inputs &amp; summary'!$d$28:$an$28,0))</f>
        <v>#NAME?</v>
      </c>
      <c r="AJ18" s="69" t="e">
        <f aca="false" t="array" ref="AJ18:AJ18">INDEX('inputs &amp; summary'!$d$28:$an$73,MATCH('Project-level output'!AJ$5,'inputs &amp; summary'!$d$28:$d$73,0),MATCH('Project-level output'!$A18,'inputs &amp; summary'!$d$28:$an$28,0))</f>
        <v>#NAME?</v>
      </c>
      <c r="AK18" s="69" t="e">
        <f aca="false" t="array" ref="AK18:AK18">INDEX('inputs &amp; summary'!$d$28:$an$73,MATCH('Project-level output'!AK$5,'inputs &amp; summary'!$d$28:$d$73,0),MATCH('Project-level output'!$A18,'inputs &amp; summary'!$d$28:$an$28,0))</f>
        <v>#NAME?</v>
      </c>
      <c r="AL18" s="69" t="e">
        <f aca="false" t="array" ref="AL18:AL18">INDEX('inputs &amp; summary'!$d$28:$an$73,MATCH('Project-level output'!AL$5,'inputs &amp; summary'!$d$28:$d$73,0),MATCH('Project-level output'!$A18,'inputs &amp; summary'!$d$28:$an$28,0))</f>
        <v>#NAME?</v>
      </c>
      <c r="AM18" s="69" t="e">
        <f aca="false" t="array" ref="AM18:AM18">INDEX('inputs &amp; summary'!$d$28:$an$73,MATCH('Project-level output'!AM$5,'inputs &amp; summary'!$d$28:$d$73,0),MATCH('Project-level output'!$A18,'inputs &amp; summary'!$d$28:$an$28,0))</f>
        <v>#NAME?</v>
      </c>
      <c r="AN18" s="69" t="e">
        <f aca="false" t="array" ref="AN18:AN18">INDEX('inputs &amp; summary'!$d$28:$an$73,MATCH('Project-level output'!AN$5,'inputs &amp; summary'!$d$28:$d$73,0),MATCH('Project-level output'!$A18,'inputs &amp; summary'!$d$28:$an$28,0))</f>
        <v>#NAME?</v>
      </c>
      <c r="AO18" s="69" t="e">
        <f aca="false" t="array" ref="AO18:AO18">INDEX('inputs &amp; summary'!$d$28:$an$73,MATCH('Project-level output'!AO$5,'inputs &amp; summary'!$d$28:$d$73,0),MATCH('Project-level output'!$A18,'inputs &amp; summary'!$d$28:$an$28,0))</f>
        <v>#NAME?</v>
      </c>
      <c r="AP18" s="69" t="e">
        <f aca="false" t="array" ref="AP18:AP18">INDEX('inputs &amp; summary'!$d$28:$an$73,MATCH('Project-level output'!AP$5,'inputs &amp; summary'!$d$28:$d$73,0),MATCH('Project-level output'!$A18,'inputs &amp; summary'!$d$28:$an$28,0))</f>
        <v>#NAME?</v>
      </c>
      <c r="AQ18" s="69" t="e">
        <f aca="false" t="array" ref="AQ18:AQ18">INDEX('inputs &amp; summary'!$d$28:$an$73,MATCH('Project-level output'!AQ$5,'inputs &amp; summary'!$d$28:$d$73,0),MATCH('Project-level output'!$A18,'inputs &amp; summary'!$d$28:$an$28,0))</f>
        <v>#NAME?</v>
      </c>
      <c r="AR18" s="69" t="e">
        <f aca="false" t="array" ref="AR18:AR18">INDEX('inputs &amp; summary'!$d$28:$an$73,MATCH('Project-level output'!AR$5,'inputs &amp; summary'!$d$28:$d$73,0),MATCH('Project-level output'!$A18,'inputs &amp; summary'!$d$28:$an$28,0))</f>
        <v>#NAME?</v>
      </c>
      <c r="AS18" s="69" t="e">
        <f aca="false" t="array" ref="AS18:AS18">INDEX('inputs &amp; summary'!$d$28:$an$73,MATCH('Project-level output'!AS$5,'inputs &amp; summary'!$d$28:$d$73,0),MATCH('Project-level output'!$A18,'inputs &amp; summary'!$d$28:$an$28,0))</f>
        <v>#NAME?</v>
      </c>
      <c r="AT18" s="69" t="e">
        <f aca="false" t="array" ref="AT18:AT18">INDEX('inputs &amp; summary'!$d$28:$an$73,MATCH('Project-level output'!AT$5,'inputs &amp; summary'!$d$28:$d$73,0),MATCH('Project-level output'!$A18,'inputs &amp; summary'!$d$28:$an$28,0))</f>
        <v>#NAME?</v>
      </c>
      <c r="AU18" s="69" t="e">
        <f aca="false" t="array" ref="AU18:AU18">INDEX('inputs &amp; summary'!$d$28:$an$73,MATCH('Project-level output'!AU$5,'inputs &amp; summary'!$d$28:$d$73,0),MATCH('Project-level output'!$A18,'inputs &amp; summary'!$d$28:$an$28,0))</f>
        <v>#NAME?</v>
      </c>
      <c r="AV18" s="69" t="e">
        <f aca="false" t="array" ref="AV18:AV18">INDEX('inputs &amp; summary'!$d$28:$an$73,MATCH('Project-level output'!AV$5,'inputs &amp; summary'!$d$28:$d$73,0),MATCH('Project-level output'!$A18,'inputs &amp; summary'!$d$28:$an$28,0))</f>
        <v>#NAME?</v>
      </c>
      <c r="AW18" s="69" t="e">
        <f aca="false" t="array" ref="AW18:AW18">INDEX('inputs &amp; summary'!$d$28:$an$73,MATCH('Project-level output'!AW$5,'inputs &amp; summary'!$d$28:$d$73,0),MATCH('Project-level output'!$A18,'inputs &amp; summary'!$d$28:$an$28,0))</f>
        <v>#NAME?</v>
      </c>
      <c r="AX18" s="69" t="e">
        <f aca="false" t="array" ref="AX18:AX18">INDEX('inputs &amp; summary'!$d$28:$an$73,MATCH('Project-level output'!AX$5,'inputs &amp; summary'!$d$28:$d$73,0),MATCH('Project-level output'!$A18,'inputs &amp; summary'!$d$28:$an$28,0))</f>
        <v>#NAME?</v>
      </c>
      <c r="AY18" s="69" t="e">
        <f aca="false" t="array" ref="AY18:AY18">INDEX('inputs &amp; summary'!$d$28:$an$73,MATCH('Project-level output'!AY$5,'inputs &amp; summary'!$d$28:$d$73,0),MATCH('Project-level output'!$A18,'inputs &amp; summary'!$d$28:$an$28,0))</f>
        <v>#NAME?</v>
      </c>
      <c r="AZ18" s="69" t="e">
        <f aca="false" t="array" ref="AZ18:AZ18">INDEX('inputs &amp; summary'!$d$28:$an$73,MATCH('Project-level output'!AZ$5,'inputs &amp; summary'!$d$28:$d$73,0),MATCH('Project-level output'!$A18,'inputs &amp; summary'!$d$28:$an$28,0))</f>
        <v>#NAME?</v>
      </c>
      <c r="BA18" s="69" t="e">
        <f aca="false" t="array" ref="BA18:BA18">INDEX('inputs &amp; summary'!$d$28:$an$73,MATCH('Project-level output'!BA$5,'inputs &amp; summary'!$d$28:$d$73,0),MATCH('Project-level output'!$A18,'inputs &amp; summary'!$d$28:$an$28,0))</f>
        <v>#NAME?</v>
      </c>
      <c r="BB18" s="69" t="e">
        <f aca="false" t="array" ref="BB18:BB18">INDEX('inputs &amp; summary'!$d$28:$an$73,MATCH('Project-level output'!BB$5,'inputs &amp; summary'!$d$28:$d$73,0),MATCH('Project-level output'!$A18,'inputs &amp; summary'!$d$28:$an$28,0))</f>
        <v>#NAME?</v>
      </c>
      <c r="BC18" s="70" t="e">
        <f aca="false" t="array" ref="BC18:BC18">INDEX('inputs &amp; summary'!$d$28:$an$73,MATCH('Project-level output'!BC$5,'inputs &amp; summary'!$d$28:$d$73,0),MATCH('Project-level output'!$A18,'inputs &amp; summary'!$d$28:$an$28,0))</f>
        <v>#NAME?</v>
      </c>
    </row>
    <row r="19" customFormat="false" ht="12.75" hidden="false" customHeight="true" outlineLevel="0" collapsed="false">
      <c r="A19" s="62" t="s">
        <v>115</v>
      </c>
      <c r="B19" s="69" t="e">
        <f aca="false" t="array" ref="B19:B19">INDEX('inputs &amp; summary'!$d$28:$an$73,MATCH('Project-level output'!B$5,'inputs &amp; summary'!$d$28:$d$73,0),MATCH('Project-level output'!$A19,'inputs &amp; summary'!$d$28:$an$28,0))</f>
        <v>#NAME?</v>
      </c>
      <c r="C19" s="69" t="e">
        <f aca="false" t="array" ref="C19:C19">INDEX('inputs &amp; summary'!$d$28:$an$73,MATCH('Project-level output'!C$5,'inputs &amp; summary'!$d$28:$d$73,0),MATCH('Project-level output'!$A19,'inputs &amp; summary'!$d$28:$an$28,0))</f>
        <v>#NAME?</v>
      </c>
      <c r="D19" s="69" t="e">
        <f aca="false" t="array" ref="D19:D19">INDEX('inputs &amp; summary'!$d$28:$an$73,MATCH('Project-level output'!D$5,'inputs &amp; summary'!$d$28:$d$73,0),MATCH('Project-level output'!$A19,'inputs &amp; summary'!$d$28:$an$28,0))</f>
        <v>#NAME?</v>
      </c>
      <c r="E19" s="69" t="e">
        <f aca="false" t="array" ref="E19:E19">INDEX('inputs &amp; summary'!$d$28:$an$73,MATCH('Project-level output'!E$5,'inputs &amp; summary'!$d$28:$d$73,0),MATCH('Project-level output'!$A19,'inputs &amp; summary'!$d$28:$an$28,0))</f>
        <v>#NAME?</v>
      </c>
      <c r="F19" s="69" t="e">
        <f aca="false" t="array" ref="F19:F19">INDEX('inputs &amp; summary'!$d$28:$an$73,MATCH('Project-level output'!F$5,'inputs &amp; summary'!$d$28:$d$73,0),MATCH('Project-level output'!$A19,'inputs &amp; summary'!$d$28:$an$28,0))</f>
        <v>#NAME?</v>
      </c>
      <c r="G19" s="69" t="e">
        <f aca="false" t="array" ref="G19:G19">INDEX('inputs &amp; summary'!$d$28:$an$73,MATCH('Project-level output'!G$5,'inputs &amp; summary'!$d$28:$d$73,0),MATCH('Project-level output'!$A19,'inputs &amp; summary'!$d$28:$an$28,0))</f>
        <v>#NAME?</v>
      </c>
      <c r="H19" s="69" t="e">
        <f aca="false" t="array" ref="H19:H19">INDEX('inputs &amp; summary'!$d$28:$an$73,MATCH('Project-level output'!H$5,'inputs &amp; summary'!$d$28:$d$73,0),MATCH('Project-level output'!$A19,'inputs &amp; summary'!$d$28:$an$28,0))</f>
        <v>#NAME?</v>
      </c>
      <c r="I19" s="69" t="e">
        <f aca="false" t="array" ref="I19:I19">INDEX('inputs &amp; summary'!$d$28:$an$73,MATCH('Project-level output'!I$5,'inputs &amp; summary'!$d$28:$d$73,0),MATCH('Project-level output'!$A19,'inputs &amp; summary'!$d$28:$an$28,0))</f>
        <v>#NAME?</v>
      </c>
      <c r="J19" s="69" t="e">
        <f aca="false" t="array" ref="J19:J19">INDEX('inputs &amp; summary'!$d$28:$an$73,MATCH('Project-level output'!J$5,'inputs &amp; summary'!$d$28:$d$73,0),MATCH('Project-level output'!$A19,'inputs &amp; summary'!$d$28:$an$28,0))</f>
        <v>#NAME?</v>
      </c>
      <c r="K19" s="69" t="e">
        <f aca="false" t="array" ref="K19:K19">INDEX('inputs &amp; summary'!$d$28:$an$73,MATCH('Project-level output'!K$5,'inputs &amp; summary'!$d$28:$d$73,0),MATCH('Project-level output'!$A19,'inputs &amp; summary'!$d$28:$an$28,0))</f>
        <v>#NAME?</v>
      </c>
      <c r="L19" s="69" t="e">
        <f aca="false" t="array" ref="L19:L19">INDEX('inputs &amp; summary'!$d$28:$an$73,MATCH('Project-level output'!L$5,'inputs &amp; summary'!$d$28:$d$73,0),MATCH('Project-level output'!$A19,'inputs &amp; summary'!$d$28:$an$28,0))</f>
        <v>#NAME?</v>
      </c>
      <c r="M19" s="69" t="e">
        <f aca="false" t="array" ref="M19:M19">INDEX('inputs &amp; summary'!$d$28:$an$73,MATCH('Project-level output'!M$5,'inputs &amp; summary'!$d$28:$d$73,0),MATCH('Project-level output'!$A19,'inputs &amp; summary'!$d$28:$an$28,0))</f>
        <v>#NAME?</v>
      </c>
      <c r="N19" s="69" t="e">
        <f aca="false" t="array" ref="N19:N19">INDEX('inputs &amp; summary'!$d$28:$an$73,MATCH('Project-level output'!N$5,'inputs &amp; summary'!$d$28:$d$73,0),MATCH('Project-level output'!$A19,'inputs &amp; summary'!$d$28:$an$28,0))</f>
        <v>#NAME?</v>
      </c>
      <c r="O19" s="69" t="e">
        <f aca="false" t="array" ref="O19:O19">INDEX('inputs &amp; summary'!$d$28:$an$73,MATCH('Project-level output'!O$5,'inputs &amp; summary'!$d$28:$d$73,0),MATCH('Project-level output'!$A19,'inputs &amp; summary'!$d$28:$an$28,0))</f>
        <v>#NAME?</v>
      </c>
      <c r="P19" s="69" t="e">
        <f aca="false" t="array" ref="P19:P19">INDEX('inputs &amp; summary'!$d$28:$an$73,MATCH('Project-level output'!P$5,'inputs &amp; summary'!$d$28:$d$73,0),MATCH('Project-level output'!$A19,'inputs &amp; summary'!$d$28:$an$28,0))</f>
        <v>#NAME?</v>
      </c>
      <c r="Q19" s="69" t="e">
        <f aca="false" t="array" ref="Q19:Q19">INDEX('inputs &amp; summary'!$d$28:$an$73,MATCH('Project-level output'!Q$5,'inputs &amp; summary'!$d$28:$d$73,0),MATCH('Project-level output'!$A19,'inputs &amp; summary'!$d$28:$an$28,0))</f>
        <v>#NAME?</v>
      </c>
      <c r="R19" s="69" t="e">
        <f aca="false" t="array" ref="R19:R19">INDEX('inputs &amp; summary'!$d$28:$an$73,MATCH('Project-level output'!R$5,'inputs &amp; summary'!$d$28:$d$73,0),MATCH('Project-level output'!$A19,'inputs &amp; summary'!$d$28:$an$28,0))</f>
        <v>#NAME?</v>
      </c>
      <c r="S19" s="69" t="e">
        <f aca="false" t="array" ref="S19:S19">INDEX('inputs &amp; summary'!$d$28:$an$73,MATCH('Project-level output'!S$5,'inputs &amp; summary'!$d$28:$d$73,0),MATCH('Project-level output'!$A19,'inputs &amp; summary'!$d$28:$an$28,0))</f>
        <v>#NAME?</v>
      </c>
      <c r="T19" s="69" t="e">
        <f aca="false" t="array" ref="T19:T19">INDEX('inputs &amp; summary'!$d$28:$an$73,MATCH('Project-level output'!T$5,'inputs &amp; summary'!$d$28:$d$73,0),MATCH('Project-level output'!$A19,'inputs &amp; summary'!$d$28:$an$28,0))</f>
        <v>#NAME?</v>
      </c>
      <c r="U19" s="69" t="e">
        <f aca="false" t="array" ref="U19:U19">INDEX('inputs &amp; summary'!$d$28:$an$73,MATCH('Project-level output'!U$5,'inputs &amp; summary'!$d$28:$d$73,0),MATCH('Project-level output'!$A19,'inputs &amp; summary'!$d$28:$an$28,0))</f>
        <v>#NAME?</v>
      </c>
      <c r="V19" s="69" t="e">
        <f aca="false" t="array" ref="V19:V19">INDEX('inputs &amp; summary'!$d$28:$an$73,MATCH('Project-level output'!V$5,'inputs &amp; summary'!$d$28:$d$73,0),MATCH('Project-level output'!$A19,'inputs &amp; summary'!$d$28:$an$28,0))</f>
        <v>#NAME?</v>
      </c>
      <c r="W19" s="69" t="e">
        <f aca="false" t="array" ref="W19:W19">INDEX('inputs &amp; summary'!$d$28:$an$73,MATCH('Project-level output'!W$5,'inputs &amp; summary'!$d$28:$d$73,0),MATCH('Project-level output'!$A19,'inputs &amp; summary'!$d$28:$an$28,0))</f>
        <v>#NAME?</v>
      </c>
      <c r="X19" s="69" t="e">
        <f aca="false" t="array" ref="X19:X19">INDEX('inputs &amp; summary'!$d$28:$an$73,MATCH('Project-level output'!X$5,'inputs &amp; summary'!$d$28:$d$73,0),MATCH('Project-level output'!$A19,'inputs &amp; summary'!$d$28:$an$28,0))</f>
        <v>#NAME?</v>
      </c>
      <c r="Y19" s="69" t="e">
        <f aca="false" t="array" ref="Y19:Y19">INDEX('inputs &amp; summary'!$d$28:$an$73,MATCH('Project-level output'!Y$5,'inputs &amp; summary'!$d$28:$d$73,0),MATCH('Project-level output'!$A19,'inputs &amp; summary'!$d$28:$an$28,0))</f>
        <v>#NAME?</v>
      </c>
      <c r="Z19" s="69" t="e">
        <f aca="false" t="array" ref="Z19:Z19">INDEX('inputs &amp; summary'!$d$28:$an$73,MATCH('Project-level output'!Z$5,'inputs &amp; summary'!$d$28:$d$73,0),MATCH('Project-level output'!$A19,'inputs &amp; summary'!$d$28:$an$28,0))</f>
        <v>#NAME?</v>
      </c>
      <c r="AA19" s="69" t="e">
        <f aca="false" t="array" ref="AA19:AA19">INDEX('inputs &amp; summary'!$d$28:$an$73,MATCH('Project-level output'!AA$5,'inputs &amp; summary'!$d$28:$d$73,0),MATCH('Project-level output'!$A19,'inputs &amp; summary'!$d$28:$an$28,0))</f>
        <v>#NAME?</v>
      </c>
      <c r="AB19" s="69" t="e">
        <f aca="false" t="array" ref="AB19:AB19">INDEX('inputs &amp; summary'!$d$28:$an$73,MATCH('Project-level output'!AB$5,'inputs &amp; summary'!$d$28:$d$73,0),MATCH('Project-level output'!$A19,'inputs &amp; summary'!$d$28:$an$28,0))</f>
        <v>#NAME?</v>
      </c>
      <c r="AC19" s="69" t="e">
        <f aca="false" t="array" ref="AC19:AC19">INDEX('inputs &amp; summary'!$d$28:$an$73,MATCH('Project-level output'!AC$5,'inputs &amp; summary'!$d$28:$d$73,0),MATCH('Project-level output'!$A19,'inputs &amp; summary'!$d$28:$an$28,0))</f>
        <v>#NAME?</v>
      </c>
      <c r="AD19" s="69" t="e">
        <f aca="false" t="array" ref="AD19:AD19">INDEX('inputs &amp; summary'!$d$28:$an$73,MATCH('Project-level output'!AD$5,'inputs &amp; summary'!$d$28:$d$73,0),MATCH('Project-level output'!$A19,'inputs &amp; summary'!$d$28:$an$28,0))</f>
        <v>#NAME?</v>
      </c>
      <c r="AE19" s="69" t="e">
        <f aca="false" t="array" ref="AE19:AE19">INDEX('inputs &amp; summary'!$d$28:$an$73,MATCH('Project-level output'!AE$5,'inputs &amp; summary'!$d$28:$d$73,0),MATCH('Project-level output'!$A19,'inputs &amp; summary'!$d$28:$an$28,0))</f>
        <v>#NAME?</v>
      </c>
      <c r="AF19" s="69" t="e">
        <f aca="false" t="array" ref="AF19:AF19">INDEX('inputs &amp; summary'!$d$28:$an$73,MATCH('Project-level output'!AF$5,'inputs &amp; summary'!$d$28:$d$73,0),MATCH('Project-level output'!$A19,'inputs &amp; summary'!$d$28:$an$28,0))</f>
        <v>#NAME?</v>
      </c>
      <c r="AG19" s="69" t="e">
        <f aca="false" t="array" ref="AG19:AG19">INDEX('inputs &amp; summary'!$d$28:$an$73,MATCH('Project-level output'!AG$5,'inputs &amp; summary'!$d$28:$d$73,0),MATCH('Project-level output'!$A19,'inputs &amp; summary'!$d$28:$an$28,0))</f>
        <v>#NAME?</v>
      </c>
      <c r="AH19" s="69" t="e">
        <f aca="false" t="array" ref="AH19:AH19">INDEX('inputs &amp; summary'!$d$28:$an$73,MATCH('Project-level output'!AH$5,'inputs &amp; summary'!$d$28:$d$73,0),MATCH('Project-level output'!$A19,'inputs &amp; summary'!$d$28:$an$28,0))</f>
        <v>#NAME?</v>
      </c>
      <c r="AI19" s="69" t="e">
        <f aca="false" t="array" ref="AI19:AI19">INDEX('inputs &amp; summary'!$d$28:$an$73,MATCH('Project-level output'!AI$5,'inputs &amp; summary'!$d$28:$d$73,0),MATCH('Project-level output'!$A19,'inputs &amp; summary'!$d$28:$an$28,0))</f>
        <v>#NAME?</v>
      </c>
      <c r="AJ19" s="69" t="e">
        <f aca="false" t="array" ref="AJ19:AJ19">INDEX('inputs &amp; summary'!$d$28:$an$73,MATCH('Project-level output'!AJ$5,'inputs &amp; summary'!$d$28:$d$73,0),MATCH('Project-level output'!$A19,'inputs &amp; summary'!$d$28:$an$28,0))</f>
        <v>#NAME?</v>
      </c>
      <c r="AK19" s="69" t="e">
        <f aca="false" t="array" ref="AK19:AK19">INDEX('inputs &amp; summary'!$d$28:$an$73,MATCH('Project-level output'!AK$5,'inputs &amp; summary'!$d$28:$d$73,0),MATCH('Project-level output'!$A19,'inputs &amp; summary'!$d$28:$an$28,0))</f>
        <v>#NAME?</v>
      </c>
      <c r="AL19" s="69" t="e">
        <f aca="false" t="array" ref="AL19:AL19">INDEX('inputs &amp; summary'!$d$28:$an$73,MATCH('Project-level output'!AL$5,'inputs &amp; summary'!$d$28:$d$73,0),MATCH('Project-level output'!$A19,'inputs &amp; summary'!$d$28:$an$28,0))</f>
        <v>#NAME?</v>
      </c>
      <c r="AM19" s="69" t="e">
        <f aca="false" t="array" ref="AM19:AM19">INDEX('inputs &amp; summary'!$d$28:$an$73,MATCH('Project-level output'!AM$5,'inputs &amp; summary'!$d$28:$d$73,0),MATCH('Project-level output'!$A19,'inputs &amp; summary'!$d$28:$an$28,0))</f>
        <v>#NAME?</v>
      </c>
      <c r="AN19" s="69" t="e">
        <f aca="false" t="array" ref="AN19:AN19">INDEX('inputs &amp; summary'!$d$28:$an$73,MATCH('Project-level output'!AN$5,'inputs &amp; summary'!$d$28:$d$73,0),MATCH('Project-level output'!$A19,'inputs &amp; summary'!$d$28:$an$28,0))</f>
        <v>#NAME?</v>
      </c>
      <c r="AO19" s="69" t="e">
        <f aca="false" t="array" ref="AO19:AO19">INDEX('inputs &amp; summary'!$d$28:$an$73,MATCH('Project-level output'!AO$5,'inputs &amp; summary'!$d$28:$d$73,0),MATCH('Project-level output'!$A19,'inputs &amp; summary'!$d$28:$an$28,0))</f>
        <v>#NAME?</v>
      </c>
      <c r="AP19" s="69" t="e">
        <f aca="false" t="array" ref="AP19:AP19">INDEX('inputs &amp; summary'!$d$28:$an$73,MATCH('Project-level output'!AP$5,'inputs &amp; summary'!$d$28:$d$73,0),MATCH('Project-level output'!$A19,'inputs &amp; summary'!$d$28:$an$28,0))</f>
        <v>#NAME?</v>
      </c>
      <c r="AQ19" s="69" t="e">
        <f aca="false" t="array" ref="AQ19:AQ19">INDEX('inputs &amp; summary'!$d$28:$an$73,MATCH('Project-level output'!AQ$5,'inputs &amp; summary'!$d$28:$d$73,0),MATCH('Project-level output'!$A19,'inputs &amp; summary'!$d$28:$an$28,0))</f>
        <v>#NAME?</v>
      </c>
      <c r="AR19" s="69" t="e">
        <f aca="false" t="array" ref="AR19:AR19">INDEX('inputs &amp; summary'!$d$28:$an$73,MATCH('Project-level output'!AR$5,'inputs &amp; summary'!$d$28:$d$73,0),MATCH('Project-level output'!$A19,'inputs &amp; summary'!$d$28:$an$28,0))</f>
        <v>#NAME?</v>
      </c>
      <c r="AS19" s="69" t="e">
        <f aca="false" t="array" ref="AS19:AS19">INDEX('inputs &amp; summary'!$d$28:$an$73,MATCH('Project-level output'!AS$5,'inputs &amp; summary'!$d$28:$d$73,0),MATCH('Project-level output'!$A19,'inputs &amp; summary'!$d$28:$an$28,0))</f>
        <v>#NAME?</v>
      </c>
      <c r="AT19" s="69" t="e">
        <f aca="false" t="array" ref="AT19:AT19">INDEX('inputs &amp; summary'!$d$28:$an$73,MATCH('Project-level output'!AT$5,'inputs &amp; summary'!$d$28:$d$73,0),MATCH('Project-level output'!$A19,'inputs &amp; summary'!$d$28:$an$28,0))</f>
        <v>#NAME?</v>
      </c>
      <c r="AU19" s="69" t="e">
        <f aca="false" t="array" ref="AU19:AU19">INDEX('inputs &amp; summary'!$d$28:$an$73,MATCH('Project-level output'!AU$5,'inputs &amp; summary'!$d$28:$d$73,0),MATCH('Project-level output'!$A19,'inputs &amp; summary'!$d$28:$an$28,0))</f>
        <v>#NAME?</v>
      </c>
      <c r="AV19" s="69" t="e">
        <f aca="false" t="array" ref="AV19:AV19">INDEX('inputs &amp; summary'!$d$28:$an$73,MATCH('Project-level output'!AV$5,'inputs &amp; summary'!$d$28:$d$73,0),MATCH('Project-level output'!$A19,'inputs &amp; summary'!$d$28:$an$28,0))</f>
        <v>#NAME?</v>
      </c>
      <c r="AW19" s="69" t="e">
        <f aca="false" t="array" ref="AW19:AW19">INDEX('inputs &amp; summary'!$d$28:$an$73,MATCH('Project-level output'!AW$5,'inputs &amp; summary'!$d$28:$d$73,0),MATCH('Project-level output'!$A19,'inputs &amp; summary'!$d$28:$an$28,0))</f>
        <v>#NAME?</v>
      </c>
      <c r="AX19" s="69" t="e">
        <f aca="false" t="array" ref="AX19:AX19">INDEX('inputs &amp; summary'!$d$28:$an$73,MATCH('Project-level output'!AX$5,'inputs &amp; summary'!$d$28:$d$73,0),MATCH('Project-level output'!$A19,'inputs &amp; summary'!$d$28:$an$28,0))</f>
        <v>#NAME?</v>
      </c>
      <c r="AY19" s="69" t="e">
        <f aca="false" t="array" ref="AY19:AY19">INDEX('inputs &amp; summary'!$d$28:$an$73,MATCH('Project-level output'!AY$5,'inputs &amp; summary'!$d$28:$d$73,0),MATCH('Project-level output'!$A19,'inputs &amp; summary'!$d$28:$an$28,0))</f>
        <v>#NAME?</v>
      </c>
      <c r="AZ19" s="69" t="e">
        <f aca="false" t="array" ref="AZ19:AZ19">INDEX('inputs &amp; summary'!$d$28:$an$73,MATCH('Project-level output'!AZ$5,'inputs &amp; summary'!$d$28:$d$73,0),MATCH('Project-level output'!$A19,'inputs &amp; summary'!$d$28:$an$28,0))</f>
        <v>#NAME?</v>
      </c>
      <c r="BA19" s="69" t="e">
        <f aca="false" t="array" ref="BA19:BA19">INDEX('inputs &amp; summary'!$d$28:$an$73,MATCH('Project-level output'!BA$5,'inputs &amp; summary'!$d$28:$d$73,0),MATCH('Project-level output'!$A19,'inputs &amp; summary'!$d$28:$an$28,0))</f>
        <v>#NAME?</v>
      </c>
      <c r="BB19" s="69" t="e">
        <f aca="false" t="array" ref="BB19:BB19">INDEX('inputs &amp; summary'!$d$28:$an$73,MATCH('Project-level output'!BB$5,'inputs &amp; summary'!$d$28:$d$73,0),MATCH('Project-level output'!$A19,'inputs &amp; summary'!$d$28:$an$28,0))</f>
        <v>#NAME?</v>
      </c>
      <c r="BC19" s="70" t="e">
        <f aca="false" t="array" ref="BC19:BC19">INDEX('inputs &amp; summary'!$d$28:$an$73,MATCH('Project-level output'!BC$5,'inputs &amp; summary'!$d$28:$d$73,0),MATCH('Project-level output'!$A19,'inputs &amp; summary'!$d$28:$an$28,0))</f>
        <v>#NAME?</v>
      </c>
    </row>
    <row r="20" customFormat="false" ht="12.75" hidden="false" customHeight="true" outlineLevel="0" collapsed="false">
      <c r="A20" s="63" t="s">
        <v>129</v>
      </c>
      <c r="B20" s="73" t="e">
        <f aca="false" t="array" ref="B20:B20">INDEX('inputs &amp; summary'!$d$28:$an$73,MATCH('Project-level output'!B$5,'inputs &amp; summary'!$d$28:$d$73,0),MATCH('Project-level output'!$A20,'inputs &amp; summary'!$d$28:$an$28,0))</f>
        <v>#NAME?</v>
      </c>
      <c r="C20" s="73" t="e">
        <f aca="false" t="array" ref="C20:C20">INDEX('inputs &amp; summary'!$d$28:$an$73,MATCH('Project-level output'!C$5,'inputs &amp; summary'!$d$28:$d$73,0),MATCH('Project-level output'!$A20,'inputs &amp; summary'!$d$28:$an$28,0))</f>
        <v>#NAME?</v>
      </c>
      <c r="D20" s="73" t="e">
        <f aca="false" t="array" ref="D20:D20">INDEX('inputs &amp; summary'!$d$28:$an$73,MATCH('Project-level output'!D$5,'inputs &amp; summary'!$d$28:$d$73,0),MATCH('Project-level output'!$A20,'inputs &amp; summary'!$d$28:$an$28,0))</f>
        <v>#NAME?</v>
      </c>
      <c r="E20" s="73" t="e">
        <f aca="false" t="array" ref="E20:E20">INDEX('inputs &amp; summary'!$d$28:$an$73,MATCH('Project-level output'!E$5,'inputs &amp; summary'!$d$28:$d$73,0),MATCH('Project-level output'!$A20,'inputs &amp; summary'!$d$28:$an$28,0))</f>
        <v>#NAME?</v>
      </c>
      <c r="F20" s="73" t="e">
        <f aca="false" t="array" ref="F20:F20">INDEX('inputs &amp; summary'!$d$28:$an$73,MATCH('Project-level output'!F$5,'inputs &amp; summary'!$d$28:$d$73,0),MATCH('Project-level output'!$A20,'inputs &amp; summary'!$d$28:$an$28,0))</f>
        <v>#NAME?</v>
      </c>
      <c r="G20" s="73" t="e">
        <f aca="false" t="array" ref="G20:G20">INDEX('inputs &amp; summary'!$d$28:$an$73,MATCH('Project-level output'!G$5,'inputs &amp; summary'!$d$28:$d$73,0),MATCH('Project-level output'!$A20,'inputs &amp; summary'!$d$28:$an$28,0))</f>
        <v>#NAME?</v>
      </c>
      <c r="H20" s="73" t="e">
        <f aca="false" t="array" ref="H20:H20">INDEX('inputs &amp; summary'!$d$28:$an$73,MATCH('Project-level output'!H$5,'inputs &amp; summary'!$d$28:$d$73,0),MATCH('Project-level output'!$A20,'inputs &amp; summary'!$d$28:$an$28,0))</f>
        <v>#NAME?</v>
      </c>
      <c r="I20" s="73" t="e">
        <f aca="false" t="array" ref="I20:I20">INDEX('inputs &amp; summary'!$d$28:$an$73,MATCH('Project-level output'!I$5,'inputs &amp; summary'!$d$28:$d$73,0),MATCH('Project-level output'!$A20,'inputs &amp; summary'!$d$28:$an$28,0))</f>
        <v>#NAME?</v>
      </c>
      <c r="J20" s="73" t="e">
        <f aca="false" t="array" ref="J20:J20">INDEX('inputs &amp; summary'!$d$28:$an$73,MATCH('Project-level output'!J$5,'inputs &amp; summary'!$d$28:$d$73,0),MATCH('Project-level output'!$A20,'inputs &amp; summary'!$d$28:$an$28,0))</f>
        <v>#NAME?</v>
      </c>
      <c r="K20" s="73" t="e">
        <f aca="false" t="array" ref="K20:K20">INDEX('inputs &amp; summary'!$d$28:$an$73,MATCH('Project-level output'!K$5,'inputs &amp; summary'!$d$28:$d$73,0),MATCH('Project-level output'!$A20,'inputs &amp; summary'!$d$28:$an$28,0))</f>
        <v>#NAME?</v>
      </c>
      <c r="L20" s="73" t="e">
        <f aca="false" t="array" ref="L20:L20">INDEX('inputs &amp; summary'!$d$28:$an$73,MATCH('Project-level output'!L$5,'inputs &amp; summary'!$d$28:$d$73,0),MATCH('Project-level output'!$A20,'inputs &amp; summary'!$d$28:$an$28,0))</f>
        <v>#NAME?</v>
      </c>
      <c r="M20" s="73" t="e">
        <f aca="false" t="array" ref="M20:M20">INDEX('inputs &amp; summary'!$d$28:$an$73,MATCH('Project-level output'!M$5,'inputs &amp; summary'!$d$28:$d$73,0),MATCH('Project-level output'!$A20,'inputs &amp; summary'!$d$28:$an$28,0))</f>
        <v>#NAME?</v>
      </c>
      <c r="N20" s="73" t="e">
        <f aca="false" t="array" ref="N20:N20">INDEX('inputs &amp; summary'!$d$28:$an$73,MATCH('Project-level output'!N$5,'inputs &amp; summary'!$d$28:$d$73,0),MATCH('Project-level output'!$A20,'inputs &amp; summary'!$d$28:$an$28,0))</f>
        <v>#NAME?</v>
      </c>
      <c r="O20" s="73" t="e">
        <f aca="false" t="array" ref="O20:O20">INDEX('inputs &amp; summary'!$d$28:$an$73,MATCH('Project-level output'!O$5,'inputs &amp; summary'!$d$28:$d$73,0),MATCH('Project-level output'!$A20,'inputs &amp; summary'!$d$28:$an$28,0))</f>
        <v>#NAME?</v>
      </c>
      <c r="P20" s="73" t="e">
        <f aca="false" t="array" ref="P20:P20">INDEX('inputs &amp; summary'!$d$28:$an$73,MATCH('Project-level output'!P$5,'inputs &amp; summary'!$d$28:$d$73,0),MATCH('Project-level output'!$A20,'inputs &amp; summary'!$d$28:$an$28,0))</f>
        <v>#NAME?</v>
      </c>
      <c r="Q20" s="73" t="e">
        <f aca="false" t="array" ref="Q20:Q20">INDEX('inputs &amp; summary'!$d$28:$an$73,MATCH('Project-level output'!Q$5,'inputs &amp; summary'!$d$28:$d$73,0),MATCH('Project-level output'!$A20,'inputs &amp; summary'!$d$28:$an$28,0))</f>
        <v>#NAME?</v>
      </c>
      <c r="R20" s="73" t="e">
        <f aca="false" t="array" ref="R20:R20">INDEX('inputs &amp; summary'!$d$28:$an$73,MATCH('Project-level output'!R$5,'inputs &amp; summary'!$d$28:$d$73,0),MATCH('Project-level output'!$A20,'inputs &amp; summary'!$d$28:$an$28,0))</f>
        <v>#NAME?</v>
      </c>
      <c r="S20" s="73" t="e">
        <f aca="false" t="array" ref="S20:S20">INDEX('inputs &amp; summary'!$d$28:$an$73,MATCH('Project-level output'!S$5,'inputs &amp; summary'!$d$28:$d$73,0),MATCH('Project-level output'!$A20,'inputs &amp; summary'!$d$28:$an$28,0))</f>
        <v>#NAME?</v>
      </c>
      <c r="T20" s="73" t="e">
        <f aca="false" t="array" ref="T20:T20">INDEX('inputs &amp; summary'!$d$28:$an$73,MATCH('Project-level output'!T$5,'inputs &amp; summary'!$d$28:$d$73,0),MATCH('Project-level output'!$A20,'inputs &amp; summary'!$d$28:$an$28,0))</f>
        <v>#NAME?</v>
      </c>
      <c r="U20" s="73" t="e">
        <f aca="false" t="array" ref="U20:U20">INDEX('inputs &amp; summary'!$d$28:$an$73,MATCH('Project-level output'!U$5,'inputs &amp; summary'!$d$28:$d$73,0),MATCH('Project-level output'!$A20,'inputs &amp; summary'!$d$28:$an$28,0))</f>
        <v>#NAME?</v>
      </c>
      <c r="V20" s="73" t="e">
        <f aca="false" t="array" ref="V20:V20">INDEX('inputs &amp; summary'!$d$28:$an$73,MATCH('Project-level output'!V$5,'inputs &amp; summary'!$d$28:$d$73,0),MATCH('Project-level output'!$A20,'inputs &amp; summary'!$d$28:$an$28,0))</f>
        <v>#NAME?</v>
      </c>
      <c r="W20" s="73" t="e">
        <f aca="false" t="array" ref="W20:W20">INDEX('inputs &amp; summary'!$d$28:$an$73,MATCH('Project-level output'!W$5,'inputs &amp; summary'!$d$28:$d$73,0),MATCH('Project-level output'!$A20,'inputs &amp; summary'!$d$28:$an$28,0))</f>
        <v>#NAME?</v>
      </c>
      <c r="X20" s="73" t="e">
        <f aca="false" t="array" ref="X20:X20">INDEX('inputs &amp; summary'!$d$28:$an$73,MATCH('Project-level output'!X$5,'inputs &amp; summary'!$d$28:$d$73,0),MATCH('Project-level output'!$A20,'inputs &amp; summary'!$d$28:$an$28,0))</f>
        <v>#NAME?</v>
      </c>
      <c r="Y20" s="73" t="e">
        <f aca="false" t="array" ref="Y20:Y20">INDEX('inputs &amp; summary'!$d$28:$an$73,MATCH('Project-level output'!Y$5,'inputs &amp; summary'!$d$28:$d$73,0),MATCH('Project-level output'!$A20,'inputs &amp; summary'!$d$28:$an$28,0))</f>
        <v>#NAME?</v>
      </c>
      <c r="Z20" s="73" t="e">
        <f aca="false" t="array" ref="Z20:Z20">INDEX('inputs &amp; summary'!$d$28:$an$73,MATCH('Project-level output'!Z$5,'inputs &amp; summary'!$d$28:$d$73,0),MATCH('Project-level output'!$A20,'inputs &amp; summary'!$d$28:$an$28,0))</f>
        <v>#NAME?</v>
      </c>
      <c r="AA20" s="73" t="e">
        <f aca="false" t="array" ref="AA20:AA20">INDEX('inputs &amp; summary'!$d$28:$an$73,MATCH('Project-level output'!AA$5,'inputs &amp; summary'!$d$28:$d$73,0),MATCH('Project-level output'!$A20,'inputs &amp; summary'!$d$28:$an$28,0))</f>
        <v>#NAME?</v>
      </c>
      <c r="AB20" s="73" t="e">
        <f aca="false" t="array" ref="AB20:AB20">INDEX('inputs &amp; summary'!$d$28:$an$73,MATCH('Project-level output'!AB$5,'inputs &amp; summary'!$d$28:$d$73,0),MATCH('Project-level output'!$A20,'inputs &amp; summary'!$d$28:$an$28,0))</f>
        <v>#NAME?</v>
      </c>
      <c r="AC20" s="73" t="e">
        <f aca="false" t="array" ref="AC20:AC20">INDEX('inputs &amp; summary'!$d$28:$an$73,MATCH('Project-level output'!AC$5,'inputs &amp; summary'!$d$28:$d$73,0),MATCH('Project-level output'!$A20,'inputs &amp; summary'!$d$28:$an$28,0))</f>
        <v>#NAME?</v>
      </c>
      <c r="AD20" s="73" t="e">
        <f aca="false" t="array" ref="AD20:AD20">INDEX('inputs &amp; summary'!$d$28:$an$73,MATCH('Project-level output'!AD$5,'inputs &amp; summary'!$d$28:$d$73,0),MATCH('Project-level output'!$A20,'inputs &amp; summary'!$d$28:$an$28,0))</f>
        <v>#NAME?</v>
      </c>
      <c r="AE20" s="73" t="e">
        <f aca="false" t="array" ref="AE20:AE20">INDEX('inputs &amp; summary'!$d$28:$an$73,MATCH('Project-level output'!AE$5,'inputs &amp; summary'!$d$28:$d$73,0),MATCH('Project-level output'!$A20,'inputs &amp; summary'!$d$28:$an$28,0))</f>
        <v>#NAME?</v>
      </c>
      <c r="AF20" s="73" t="e">
        <f aca="false" t="array" ref="AF20:AF20">INDEX('inputs &amp; summary'!$d$28:$an$73,MATCH('Project-level output'!AF$5,'inputs &amp; summary'!$d$28:$d$73,0),MATCH('Project-level output'!$A20,'inputs &amp; summary'!$d$28:$an$28,0))</f>
        <v>#NAME?</v>
      </c>
      <c r="AG20" s="73" t="e">
        <f aca="false" t="array" ref="AG20:AG20">INDEX('inputs &amp; summary'!$d$28:$an$73,MATCH('Project-level output'!AG$5,'inputs &amp; summary'!$d$28:$d$73,0),MATCH('Project-level output'!$A20,'inputs &amp; summary'!$d$28:$an$28,0))</f>
        <v>#NAME?</v>
      </c>
      <c r="AH20" s="73" t="e">
        <f aca="false" t="array" ref="AH20:AH20">INDEX('inputs &amp; summary'!$d$28:$an$73,MATCH('Project-level output'!AH$5,'inputs &amp; summary'!$d$28:$d$73,0),MATCH('Project-level output'!$A20,'inputs &amp; summary'!$d$28:$an$28,0))</f>
        <v>#NAME?</v>
      </c>
      <c r="AI20" s="73" t="e">
        <f aca="false" t="array" ref="AI20:AI20">INDEX('inputs &amp; summary'!$d$28:$an$73,MATCH('Project-level output'!AI$5,'inputs &amp; summary'!$d$28:$d$73,0),MATCH('Project-level output'!$A20,'inputs &amp; summary'!$d$28:$an$28,0))</f>
        <v>#NAME?</v>
      </c>
      <c r="AJ20" s="73" t="e">
        <f aca="false" t="array" ref="AJ20:AJ20">INDEX('inputs &amp; summary'!$d$28:$an$73,MATCH('Project-level output'!AJ$5,'inputs &amp; summary'!$d$28:$d$73,0),MATCH('Project-level output'!$A20,'inputs &amp; summary'!$d$28:$an$28,0))</f>
        <v>#NAME?</v>
      </c>
      <c r="AK20" s="73" t="e">
        <f aca="false" t="array" ref="AK20:AK20">INDEX('inputs &amp; summary'!$d$28:$an$73,MATCH('Project-level output'!AK$5,'inputs &amp; summary'!$d$28:$d$73,0),MATCH('Project-level output'!$A20,'inputs &amp; summary'!$d$28:$an$28,0))</f>
        <v>#NAME?</v>
      </c>
      <c r="AL20" s="73" t="e">
        <f aca="false" t="array" ref="AL20:AL20">INDEX('inputs &amp; summary'!$d$28:$an$73,MATCH('Project-level output'!AL$5,'inputs &amp; summary'!$d$28:$d$73,0),MATCH('Project-level output'!$A20,'inputs &amp; summary'!$d$28:$an$28,0))</f>
        <v>#NAME?</v>
      </c>
      <c r="AM20" s="73" t="e">
        <f aca="false" t="array" ref="AM20:AM20">INDEX('inputs &amp; summary'!$d$28:$an$73,MATCH('Project-level output'!AM$5,'inputs &amp; summary'!$d$28:$d$73,0),MATCH('Project-level output'!$A20,'inputs &amp; summary'!$d$28:$an$28,0))</f>
        <v>#NAME?</v>
      </c>
      <c r="AN20" s="73" t="e">
        <f aca="false" t="array" ref="AN20:AN20">INDEX('inputs &amp; summary'!$d$28:$an$73,MATCH('Project-level output'!AN$5,'inputs &amp; summary'!$d$28:$d$73,0),MATCH('Project-level output'!$A20,'inputs &amp; summary'!$d$28:$an$28,0))</f>
        <v>#NAME?</v>
      </c>
      <c r="AO20" s="73" t="e">
        <f aca="false" t="array" ref="AO20:AO20">INDEX('inputs &amp; summary'!$d$28:$an$73,MATCH('Project-level output'!AO$5,'inputs &amp; summary'!$d$28:$d$73,0),MATCH('Project-level output'!$A20,'inputs &amp; summary'!$d$28:$an$28,0))</f>
        <v>#NAME?</v>
      </c>
      <c r="AP20" s="73" t="e">
        <f aca="false" t="array" ref="AP20:AP20">INDEX('inputs &amp; summary'!$d$28:$an$73,MATCH('Project-level output'!AP$5,'inputs &amp; summary'!$d$28:$d$73,0),MATCH('Project-level output'!$A20,'inputs &amp; summary'!$d$28:$an$28,0))</f>
        <v>#NAME?</v>
      </c>
      <c r="AQ20" s="73" t="e">
        <f aca="false" t="array" ref="AQ20:AQ20">INDEX('inputs &amp; summary'!$d$28:$an$73,MATCH('Project-level output'!AQ$5,'inputs &amp; summary'!$d$28:$d$73,0),MATCH('Project-level output'!$A20,'inputs &amp; summary'!$d$28:$an$28,0))</f>
        <v>#NAME?</v>
      </c>
      <c r="AR20" s="73" t="e">
        <f aca="false" t="array" ref="AR20:AR20">INDEX('inputs &amp; summary'!$d$28:$an$73,MATCH('Project-level output'!AR$5,'inputs &amp; summary'!$d$28:$d$73,0),MATCH('Project-level output'!$A20,'inputs &amp; summary'!$d$28:$an$28,0))</f>
        <v>#NAME?</v>
      </c>
      <c r="AS20" s="73" t="e">
        <f aca="false" t="array" ref="AS20:AS20">INDEX('inputs &amp; summary'!$d$28:$an$73,MATCH('Project-level output'!AS$5,'inputs &amp; summary'!$d$28:$d$73,0),MATCH('Project-level output'!$A20,'inputs &amp; summary'!$d$28:$an$28,0))</f>
        <v>#NAME?</v>
      </c>
      <c r="AT20" s="73" t="e">
        <f aca="false" t="array" ref="AT20:AT20">INDEX('inputs &amp; summary'!$d$28:$an$73,MATCH('Project-level output'!AT$5,'inputs &amp; summary'!$d$28:$d$73,0),MATCH('Project-level output'!$A20,'inputs &amp; summary'!$d$28:$an$28,0))</f>
        <v>#NAME?</v>
      </c>
      <c r="AU20" s="73" t="e">
        <f aca="false" t="array" ref="AU20:AU20">INDEX('inputs &amp; summary'!$d$28:$an$73,MATCH('Project-level output'!AU$5,'inputs &amp; summary'!$d$28:$d$73,0),MATCH('Project-level output'!$A20,'inputs &amp; summary'!$d$28:$an$28,0))</f>
        <v>#NAME?</v>
      </c>
      <c r="AV20" s="73" t="e">
        <f aca="false" t="array" ref="AV20:AV20">INDEX('inputs &amp; summary'!$d$28:$an$73,MATCH('Project-level output'!AV$5,'inputs &amp; summary'!$d$28:$d$73,0),MATCH('Project-level output'!$A20,'inputs &amp; summary'!$d$28:$an$28,0))</f>
        <v>#NAME?</v>
      </c>
      <c r="AW20" s="73" t="e">
        <f aca="false" t="array" ref="AW20:AW20">INDEX('inputs &amp; summary'!$d$28:$an$73,MATCH('Project-level output'!AW$5,'inputs &amp; summary'!$d$28:$d$73,0),MATCH('Project-level output'!$A20,'inputs &amp; summary'!$d$28:$an$28,0))</f>
        <v>#NAME?</v>
      </c>
      <c r="AX20" s="73" t="e">
        <f aca="false" t="array" ref="AX20:AX20">INDEX('inputs &amp; summary'!$d$28:$an$73,MATCH('Project-level output'!AX$5,'inputs &amp; summary'!$d$28:$d$73,0),MATCH('Project-level output'!$A20,'inputs &amp; summary'!$d$28:$an$28,0))</f>
        <v>#NAME?</v>
      </c>
      <c r="AY20" s="73" t="e">
        <f aca="false" t="array" ref="AY20:AY20">INDEX('inputs &amp; summary'!$d$28:$an$73,MATCH('Project-level output'!AY$5,'inputs &amp; summary'!$d$28:$d$73,0),MATCH('Project-level output'!$A20,'inputs &amp; summary'!$d$28:$an$28,0))</f>
        <v>#NAME?</v>
      </c>
      <c r="AZ20" s="73" t="e">
        <f aca="false" t="array" ref="AZ20:AZ20">INDEX('inputs &amp; summary'!$d$28:$an$73,MATCH('Project-level output'!AZ$5,'inputs &amp; summary'!$d$28:$d$73,0),MATCH('Project-level output'!$A20,'inputs &amp; summary'!$d$28:$an$28,0))</f>
        <v>#NAME?</v>
      </c>
      <c r="BA20" s="73" t="e">
        <f aca="false" t="array" ref="BA20:BA20">INDEX('inputs &amp; summary'!$d$28:$an$73,MATCH('Project-level output'!BA$5,'inputs &amp; summary'!$d$28:$d$73,0),MATCH('Project-level output'!$A20,'inputs &amp; summary'!$d$28:$an$28,0))</f>
        <v>#NAME?</v>
      </c>
      <c r="BB20" s="73" t="e">
        <f aca="false" t="array" ref="BB20:BB20">INDEX('inputs &amp; summary'!$d$28:$an$73,MATCH('Project-level output'!BB$5,'inputs &amp; summary'!$d$28:$d$73,0),MATCH('Project-level output'!$A20,'inputs &amp; summary'!$d$28:$an$28,0))</f>
        <v>#NAME?</v>
      </c>
      <c r="BC20" s="74" t="e">
        <f aca="false" t="array" ref="BC20:BC20">INDEX('inputs &amp; summary'!$d$28:$an$73,MATCH('Project-level output'!BC$5,'inputs &amp; summary'!$d$28:$d$73,0),MATCH('Project-level output'!$A20,'inputs &amp; summary'!$d$28:$an$28,0))</f>
        <v>#NAME?</v>
      </c>
    </row>
    <row r="21" customFormat="false" ht="12.75" hidden="false" customHeight="true" outlineLevel="0" collapsed="false">
      <c r="F21" s="2"/>
      <c r="G21" s="2"/>
      <c r="H21" s="2"/>
      <c r="I21" s="2"/>
    </row>
    <row r="22" customFormat="false" ht="12.75" hidden="false" customHeight="true" outlineLevel="0" collapsed="false">
      <c r="A22" s="39" t="s">
        <v>130</v>
      </c>
      <c r="F22" s="2"/>
      <c r="G22" s="2"/>
      <c r="H22" s="2"/>
      <c r="I22" s="2"/>
    </row>
    <row r="23" customFormat="false" ht="12.75" hidden="false" customHeight="true" outlineLevel="0" collapsed="false">
      <c r="A23" s="59" t="s">
        <v>22</v>
      </c>
      <c r="B23" s="75" t="e">
        <f aca="false" t="array" ref="B23:B23">INDEX(calculation!$c$102:$cl$127,MATCH('Project-level output'!$A23,calculation!$c$102:$c$127,0),MATCH('Project-level output'!B$5,calculation!$c$102:$cl$102,0))</f>
        <v>#NAME?</v>
      </c>
      <c r="C23" s="75" t="e">
        <f aca="false" t="array" ref="C23:C23">INDEX(calculation!$c$102:$cl$127,MATCH('Project-level output'!$A23,calculation!$c$102:$c$127,0),MATCH('Project-level output'!C$5,calculation!$c$102:$cl$102,0))</f>
        <v>#NAME?</v>
      </c>
      <c r="D23" s="75" t="e">
        <f aca="false" t="array" ref="D23:D23">INDEX(calculation!$c$102:$cl$127,MATCH('Project-level output'!$A23,calculation!$c$102:$c$127,0),MATCH('Project-level output'!D$5,calculation!$c$102:$cl$102,0))</f>
        <v>#NAME?</v>
      </c>
      <c r="E23" s="75" t="e">
        <f aca="false" t="array" ref="E23:E23">INDEX(calculation!$c$102:$cl$127,MATCH('Project-level output'!$A23,calculation!$c$102:$c$127,0),MATCH('Project-level output'!E$5,calculation!$c$102:$cl$102,0))</f>
        <v>#NAME?</v>
      </c>
      <c r="F23" s="75" t="e">
        <f aca="false" t="array" ref="F23:F23">INDEX(calculation!$c$102:$cl$127,MATCH('Project-level output'!$A23,calculation!$c$102:$c$127,0),MATCH('Project-level output'!F$5,calculation!$c$102:$cl$102,0))</f>
        <v>#NAME?</v>
      </c>
      <c r="G23" s="75" t="e">
        <f aca="false" t="array" ref="G23:G23">INDEX(calculation!$c$102:$cl$127,MATCH('Project-level output'!$A23,calculation!$c$102:$c$127,0),MATCH('Project-level output'!G$5,calculation!$c$102:$cl$102,0))</f>
        <v>#NAME?</v>
      </c>
      <c r="H23" s="75" t="e">
        <f aca="false" t="array" ref="H23:H23">INDEX(calculation!$c$102:$cl$127,MATCH('Project-level output'!$A23,calculation!$c$102:$c$127,0),MATCH('Project-level output'!H$5,calculation!$c$102:$cl$102,0))</f>
        <v>#NAME?</v>
      </c>
      <c r="I23" s="75" t="e">
        <f aca="false" t="array" ref="I23:I23">INDEX(calculation!$c$102:$cl$127,MATCH('Project-level output'!$A23,calculation!$c$102:$c$127,0),MATCH('Project-level output'!I$5,calculation!$c$102:$cl$102,0))</f>
        <v>#NAME?</v>
      </c>
      <c r="J23" s="75" t="e">
        <f aca="false" t="array" ref="J23:J23">INDEX(calculation!$c$102:$cl$127,MATCH('Project-level output'!$A23,calculation!$c$102:$c$127,0),MATCH('Project-level output'!J$5,calculation!$c$102:$cl$102,0))</f>
        <v>#NAME?</v>
      </c>
      <c r="K23" s="75" t="e">
        <f aca="false" t="array" ref="K23:K23">INDEX(calculation!$c$102:$cl$127,MATCH('Project-level output'!$A23,calculation!$c$102:$c$127,0),MATCH('Project-level output'!K$5,calculation!$c$102:$cl$102,0))</f>
        <v>#NAME?</v>
      </c>
      <c r="L23" s="75" t="e">
        <f aca="false" t="array" ref="L23:L23">INDEX(calculation!$c$102:$cl$127,MATCH('Project-level output'!$A23,calculation!$c$102:$c$127,0),MATCH('Project-level output'!L$5,calculation!$c$102:$cl$102,0))</f>
        <v>#NAME?</v>
      </c>
      <c r="M23" s="75" t="e">
        <f aca="false" t="array" ref="M23:M23">INDEX(calculation!$c$102:$cl$127,MATCH('Project-level output'!$A23,calculation!$c$102:$c$127,0),MATCH('Project-level output'!M$5,calculation!$c$102:$cl$102,0))</f>
        <v>#NAME?</v>
      </c>
      <c r="N23" s="75" t="e">
        <f aca="false" t="array" ref="N23:N23">INDEX(calculation!$c$102:$cl$127,MATCH('Project-level output'!$A23,calculation!$c$102:$c$127,0),MATCH('Project-level output'!N$5,calculation!$c$102:$cl$102,0))</f>
        <v>#NAME?</v>
      </c>
      <c r="O23" s="75" t="e">
        <f aca="false" t="array" ref="O23:O23">INDEX(calculation!$c$102:$cl$127,MATCH('Project-level output'!$A23,calculation!$c$102:$c$127,0),MATCH('Project-level output'!O$5,calculation!$c$102:$cl$102,0))</f>
        <v>#NAME?</v>
      </c>
      <c r="P23" s="75" t="e">
        <f aca="false" t="array" ref="P23:P23">INDEX(calculation!$c$102:$cl$127,MATCH('Project-level output'!$A23,calculation!$c$102:$c$127,0),MATCH('Project-level output'!P$5,calculation!$c$102:$cl$102,0))</f>
        <v>#NAME?</v>
      </c>
      <c r="Q23" s="75" t="e">
        <f aca="false" t="array" ref="Q23:Q23">INDEX(calculation!$c$102:$cl$127,MATCH('Project-level output'!$A23,calculation!$c$102:$c$127,0),MATCH('Project-level output'!Q$5,calculation!$c$102:$cl$102,0))</f>
        <v>#NAME?</v>
      </c>
      <c r="R23" s="75" t="e">
        <f aca="false" t="array" ref="R23:R23">INDEX(calculation!$c$102:$cl$127,MATCH('Project-level output'!$A23,calculation!$c$102:$c$127,0),MATCH('Project-level output'!R$5,calculation!$c$102:$cl$102,0))</f>
        <v>#NAME?</v>
      </c>
      <c r="S23" s="75" t="e">
        <f aca="false" t="array" ref="S23:S23">INDEX(calculation!$c$102:$cl$127,MATCH('Project-level output'!$A23,calculation!$c$102:$c$127,0),MATCH('Project-level output'!S$5,calculation!$c$102:$cl$102,0))</f>
        <v>#NAME?</v>
      </c>
      <c r="T23" s="75" t="e">
        <f aca="false" t="array" ref="T23:T23">INDEX(calculation!$c$102:$cl$127,MATCH('Project-level output'!$A23,calculation!$c$102:$c$127,0),MATCH('Project-level output'!T$5,calculation!$c$102:$cl$102,0))</f>
        <v>#NAME?</v>
      </c>
      <c r="U23" s="75" t="e">
        <f aca="false" t="array" ref="U23:U23">INDEX(calculation!$c$102:$cl$127,MATCH('Project-level output'!$A23,calculation!$c$102:$c$127,0),MATCH('Project-level output'!U$5,calculation!$c$102:$cl$102,0))</f>
        <v>#NAME?</v>
      </c>
      <c r="V23" s="75" t="e">
        <f aca="false" t="array" ref="V23:V23">INDEX(calculation!$c$102:$cl$127,MATCH('Project-level output'!$A23,calculation!$c$102:$c$127,0),MATCH('Project-level output'!V$5,calculation!$c$102:$cl$102,0))</f>
        <v>#NAME?</v>
      </c>
      <c r="W23" s="75" t="e">
        <f aca="false" t="array" ref="W23:W23">INDEX(calculation!$c$102:$cl$127,MATCH('Project-level output'!$A23,calculation!$c$102:$c$127,0),MATCH('Project-level output'!W$5,calculation!$c$102:$cl$102,0))</f>
        <v>#NAME?</v>
      </c>
      <c r="X23" s="75" t="e">
        <f aca="false" t="array" ref="X23:X23">INDEX(calculation!$c$102:$cl$127,MATCH('Project-level output'!$A23,calculation!$c$102:$c$127,0),MATCH('Project-level output'!X$5,calculation!$c$102:$cl$102,0))</f>
        <v>#NAME?</v>
      </c>
      <c r="Y23" s="75" t="e">
        <f aca="false" t="array" ref="Y23:Y23">INDEX(calculation!$c$102:$cl$127,MATCH('Project-level output'!$A23,calculation!$c$102:$c$127,0),MATCH('Project-level output'!Y$5,calculation!$c$102:$cl$102,0))</f>
        <v>#NAME?</v>
      </c>
      <c r="Z23" s="75" t="e">
        <f aca="false" t="array" ref="Z23:Z23">INDEX(calculation!$c$102:$cl$127,MATCH('Project-level output'!$A23,calculation!$c$102:$c$127,0),MATCH('Project-level output'!Z$5,calculation!$c$102:$cl$102,0))</f>
        <v>#NAME?</v>
      </c>
      <c r="AA23" s="75" t="e">
        <f aca="false" t="array" ref="AA23:AA23">INDEX(calculation!$c$102:$cl$127,MATCH('Project-level output'!$A23,calculation!$c$102:$c$127,0),MATCH('Project-level output'!AA$5,calculation!$c$102:$cl$102,0))</f>
        <v>#NAME?</v>
      </c>
      <c r="AB23" s="75" t="e">
        <f aca="false" t="array" ref="AB23:AB23">INDEX(calculation!$c$102:$cl$127,MATCH('Project-level output'!$A23,calculation!$c$102:$c$127,0),MATCH('Project-level output'!AB$5,calculation!$c$102:$cl$102,0))</f>
        <v>#NAME?</v>
      </c>
      <c r="AC23" s="75" t="e">
        <f aca="false" t="array" ref="AC23:AC23">INDEX(calculation!$c$102:$cl$127,MATCH('Project-level output'!$A23,calculation!$c$102:$c$127,0),MATCH('Project-level output'!AC$5,calculation!$c$102:$cl$102,0))</f>
        <v>#NAME?</v>
      </c>
      <c r="AD23" s="75" t="e">
        <f aca="false" t="array" ref="AD23:AD23">INDEX(calculation!$c$102:$cl$127,MATCH('Project-level output'!$A23,calculation!$c$102:$c$127,0),MATCH('Project-level output'!AD$5,calculation!$c$102:$cl$102,0))</f>
        <v>#NAME?</v>
      </c>
      <c r="AE23" s="75" t="e">
        <f aca="false" t="array" ref="AE23:AE23">INDEX(calculation!$c$102:$cl$127,MATCH('Project-level output'!$A23,calculation!$c$102:$c$127,0),MATCH('Project-level output'!AE$5,calculation!$c$102:$cl$102,0))</f>
        <v>#NAME?</v>
      </c>
      <c r="AF23" s="75" t="e">
        <f aca="false" t="array" ref="AF23:AF23">INDEX(calculation!$c$102:$cl$127,MATCH('Project-level output'!$A23,calculation!$c$102:$c$127,0),MATCH('Project-level output'!AF$5,calculation!$c$102:$cl$102,0))</f>
        <v>#NAME?</v>
      </c>
      <c r="AG23" s="75" t="e">
        <f aca="false" t="array" ref="AG23:AG23">INDEX(calculation!$c$102:$cl$127,MATCH('Project-level output'!$A23,calculation!$c$102:$c$127,0),MATCH('Project-level output'!AG$5,calculation!$c$102:$cl$102,0))</f>
        <v>#NAME?</v>
      </c>
      <c r="AH23" s="75" t="e">
        <f aca="false" t="array" ref="AH23:AH23">INDEX(calculation!$c$102:$cl$127,MATCH('Project-level output'!$A23,calculation!$c$102:$c$127,0),MATCH('Project-level output'!AH$5,calculation!$c$102:$cl$102,0))</f>
        <v>#NAME?</v>
      </c>
      <c r="AI23" s="75" t="e">
        <f aca="false" t="array" ref="AI23:AI23">INDEX(calculation!$c$102:$cl$127,MATCH('Project-level output'!$A23,calculation!$c$102:$c$127,0),MATCH('Project-level output'!AI$5,calculation!$c$102:$cl$102,0))</f>
        <v>#NAME?</v>
      </c>
      <c r="AJ23" s="75" t="e">
        <f aca="false" t="array" ref="AJ23:AJ23">INDEX(calculation!$c$102:$cl$127,MATCH('Project-level output'!$A23,calculation!$c$102:$c$127,0),MATCH('Project-level output'!AJ$5,calculation!$c$102:$cl$102,0))</f>
        <v>#NAME?</v>
      </c>
      <c r="AK23" s="75" t="e">
        <f aca="false" t="array" ref="AK23:AK23">INDEX(calculation!$c$102:$cl$127,MATCH('Project-level output'!$A23,calculation!$c$102:$c$127,0),MATCH('Project-level output'!AK$5,calculation!$c$102:$cl$102,0))</f>
        <v>#NAME?</v>
      </c>
      <c r="AL23" s="75" t="e">
        <f aca="false" t="array" ref="AL23:AL23">INDEX(calculation!$c$102:$cl$127,MATCH('Project-level output'!$A23,calculation!$c$102:$c$127,0),MATCH('Project-level output'!AL$5,calculation!$c$102:$cl$102,0))</f>
        <v>#NAME?</v>
      </c>
      <c r="AM23" s="75" t="e">
        <f aca="false" t="array" ref="AM23:AM23">INDEX(calculation!$c$102:$cl$127,MATCH('Project-level output'!$A23,calculation!$c$102:$c$127,0),MATCH('Project-level output'!AM$5,calculation!$c$102:$cl$102,0))</f>
        <v>#NAME?</v>
      </c>
      <c r="AN23" s="75" t="e">
        <f aca="false" t="array" ref="AN23:AN23">INDEX(calculation!$c$102:$cl$127,MATCH('Project-level output'!$A23,calculation!$c$102:$c$127,0),MATCH('Project-level output'!AN$5,calculation!$c$102:$cl$102,0))</f>
        <v>#NAME?</v>
      </c>
      <c r="AO23" s="75" t="e">
        <f aca="false" t="array" ref="AO23:AO23">INDEX(calculation!$c$102:$cl$127,MATCH('Project-level output'!$A23,calculation!$c$102:$c$127,0),MATCH('Project-level output'!AO$5,calculation!$c$102:$cl$102,0))</f>
        <v>#NAME?</v>
      </c>
      <c r="AP23" s="75" t="e">
        <f aca="false" t="array" ref="AP23:AP23">INDEX(calculation!$c$102:$cl$127,MATCH('Project-level output'!$A23,calculation!$c$102:$c$127,0),MATCH('Project-level output'!AP$5,calculation!$c$102:$cl$102,0))</f>
        <v>#NAME?</v>
      </c>
      <c r="AQ23" s="75" t="e">
        <f aca="false" t="array" ref="AQ23:AQ23">INDEX(calculation!$c$102:$cl$127,MATCH('Project-level output'!$A23,calculation!$c$102:$c$127,0),MATCH('Project-level output'!AQ$5,calculation!$c$102:$cl$102,0))</f>
        <v>#NAME?</v>
      </c>
      <c r="AR23" s="75" t="e">
        <f aca="false" t="array" ref="AR23:AR23">INDEX(calculation!$c$102:$cl$127,MATCH('Project-level output'!$A23,calculation!$c$102:$c$127,0),MATCH('Project-level output'!AR$5,calculation!$c$102:$cl$102,0))</f>
        <v>#NAME?</v>
      </c>
      <c r="AS23" s="75" t="e">
        <f aca="false" t="array" ref="AS23:AS23">INDEX(calculation!$c$102:$cl$127,MATCH('Project-level output'!$A23,calculation!$c$102:$c$127,0),MATCH('Project-level output'!AS$5,calculation!$c$102:$cl$102,0))</f>
        <v>#NAME?</v>
      </c>
      <c r="AT23" s="75" t="e">
        <f aca="false" t="array" ref="AT23:AT23">INDEX(calculation!$c$102:$cl$127,MATCH('Project-level output'!$A23,calculation!$c$102:$c$127,0),MATCH('Project-level output'!AT$5,calculation!$c$102:$cl$102,0))</f>
        <v>#NAME?</v>
      </c>
      <c r="AU23" s="75" t="e">
        <f aca="false" t="array" ref="AU23:AU23">INDEX(calculation!$c$102:$cl$127,MATCH('Project-level output'!$A23,calculation!$c$102:$c$127,0),MATCH('Project-level output'!AU$5,calculation!$c$102:$cl$102,0))</f>
        <v>#NAME?</v>
      </c>
      <c r="AV23" s="75" t="e">
        <f aca="false" t="array" ref="AV23:AV23">INDEX(calculation!$c$102:$cl$127,MATCH('Project-level output'!$A23,calculation!$c$102:$c$127,0),MATCH('Project-level output'!AV$5,calculation!$c$102:$cl$102,0))</f>
        <v>#NAME?</v>
      </c>
      <c r="AW23" s="75" t="e">
        <f aca="false" t="array" ref="AW23:AW23">INDEX(calculation!$c$102:$cl$127,MATCH('Project-level output'!$A23,calculation!$c$102:$c$127,0),MATCH('Project-level output'!AW$5,calculation!$c$102:$cl$102,0))</f>
        <v>#NAME?</v>
      </c>
      <c r="AX23" s="75" t="e">
        <f aca="false" t="array" ref="AX23:AX23">INDEX(calculation!$c$102:$cl$127,MATCH('Project-level output'!$A23,calculation!$c$102:$c$127,0),MATCH('Project-level output'!AX$5,calculation!$c$102:$cl$102,0))</f>
        <v>#NAME?</v>
      </c>
      <c r="AY23" s="75" t="e">
        <f aca="false" t="array" ref="AY23:AY23">INDEX(calculation!$c$102:$cl$127,MATCH('Project-level output'!$A23,calculation!$c$102:$c$127,0),MATCH('Project-level output'!AY$5,calculation!$c$102:$cl$102,0))</f>
        <v>#NAME?</v>
      </c>
      <c r="AZ23" s="75" t="e">
        <f aca="false" t="array" ref="AZ23:AZ23">INDEX(calculation!$c$102:$cl$127,MATCH('Project-level output'!$A23,calculation!$c$102:$c$127,0),MATCH('Project-level output'!AZ$5,calculation!$c$102:$cl$102,0))</f>
        <v>#NAME?</v>
      </c>
      <c r="BA23" s="75" t="e">
        <f aca="false" t="array" ref="BA23:BA23">INDEX(calculation!$c$102:$cl$127,MATCH('Project-level output'!$A23,calculation!$c$102:$c$127,0),MATCH('Project-level output'!BA$5,calculation!$c$102:$cl$102,0))</f>
        <v>#NAME?</v>
      </c>
      <c r="BB23" s="75" t="e">
        <f aca="false" t="array" ref="BB23:BB23">INDEX(calculation!$c$102:$cl$127,MATCH('Project-level output'!$A23,calculation!$c$102:$c$127,0),MATCH('Project-level output'!BB$5,calculation!$c$102:$cl$102,0))</f>
        <v>#NAME?</v>
      </c>
      <c r="BC23" s="76" t="e">
        <f aca="false" t="array" ref="BC23:BC23">INDEX(calculation!$c$102:$cl$127,MATCH('Project-level output'!$A23,calculation!$c$102:$c$127,0),MATCH('Project-level output'!BC$5,calculation!$c$102:$cl$102,0))</f>
        <v>#NAME?</v>
      </c>
    </row>
    <row r="24" customFormat="false" ht="12.75" hidden="false" customHeight="true" outlineLevel="0" collapsed="false">
      <c r="A24" s="62" t="s">
        <v>24</v>
      </c>
      <c r="B24" s="69" t="e">
        <f aca="false" t="array" ref="B24:B24">INDEX(calculation!$c$102:$cl$127,MATCH('Project-level output'!$A24,calculation!$c$102:$c$127,0),MATCH('Project-level output'!B$5,calculation!$c$102:$cl$102,0))</f>
        <v>#NAME?</v>
      </c>
      <c r="C24" s="69" t="e">
        <f aca="false" t="array" ref="C24:C24">INDEX(calculation!$c$102:$cl$127,MATCH('Project-level output'!$A24,calculation!$c$102:$c$127,0),MATCH('Project-level output'!C$5,calculation!$c$102:$cl$102,0))</f>
        <v>#NAME?</v>
      </c>
      <c r="D24" s="69" t="e">
        <f aca="false" t="array" ref="D24:D24">INDEX(calculation!$c$102:$cl$127,MATCH('Project-level output'!$A24,calculation!$c$102:$c$127,0),MATCH('Project-level output'!D$5,calculation!$c$102:$cl$102,0))</f>
        <v>#NAME?</v>
      </c>
      <c r="E24" s="69" t="e">
        <f aca="false" t="array" ref="E24:E24">INDEX(calculation!$c$102:$cl$127,MATCH('Project-level output'!$A24,calculation!$c$102:$c$127,0),MATCH('Project-level output'!E$5,calculation!$c$102:$cl$102,0))</f>
        <v>#NAME?</v>
      </c>
      <c r="F24" s="69" t="e">
        <f aca="false" t="array" ref="F24:F24">INDEX(calculation!$c$102:$cl$127,MATCH('Project-level output'!$A24,calculation!$c$102:$c$127,0),MATCH('Project-level output'!F$5,calculation!$c$102:$cl$102,0))</f>
        <v>#NAME?</v>
      </c>
      <c r="G24" s="69" t="e">
        <f aca="false" t="array" ref="G24:G24">INDEX(calculation!$c$102:$cl$127,MATCH('Project-level output'!$A24,calculation!$c$102:$c$127,0),MATCH('Project-level output'!G$5,calculation!$c$102:$cl$102,0))</f>
        <v>#NAME?</v>
      </c>
      <c r="H24" s="69" t="e">
        <f aca="false" t="array" ref="H24:H24">INDEX(calculation!$c$102:$cl$127,MATCH('Project-level output'!$A24,calculation!$c$102:$c$127,0),MATCH('Project-level output'!H$5,calculation!$c$102:$cl$102,0))</f>
        <v>#NAME?</v>
      </c>
      <c r="I24" s="69" t="e">
        <f aca="false" t="array" ref="I24:I24">INDEX(calculation!$c$102:$cl$127,MATCH('Project-level output'!$A24,calculation!$c$102:$c$127,0),MATCH('Project-level output'!I$5,calculation!$c$102:$cl$102,0))</f>
        <v>#NAME?</v>
      </c>
      <c r="J24" s="69" t="e">
        <f aca="false" t="array" ref="J24:J24">INDEX(calculation!$c$102:$cl$127,MATCH('Project-level output'!$A24,calculation!$c$102:$c$127,0),MATCH('Project-level output'!J$5,calculation!$c$102:$cl$102,0))</f>
        <v>#NAME?</v>
      </c>
      <c r="K24" s="69" t="e">
        <f aca="false" t="array" ref="K24:K24">INDEX(calculation!$c$102:$cl$127,MATCH('Project-level output'!$A24,calculation!$c$102:$c$127,0),MATCH('Project-level output'!K$5,calculation!$c$102:$cl$102,0))</f>
        <v>#NAME?</v>
      </c>
      <c r="L24" s="69" t="e">
        <f aca="false" t="array" ref="L24:L24">INDEX(calculation!$c$102:$cl$127,MATCH('Project-level output'!$A24,calculation!$c$102:$c$127,0),MATCH('Project-level output'!L$5,calculation!$c$102:$cl$102,0))</f>
        <v>#NAME?</v>
      </c>
      <c r="M24" s="69" t="e">
        <f aca="false" t="array" ref="M24:M24">INDEX(calculation!$c$102:$cl$127,MATCH('Project-level output'!$A24,calculation!$c$102:$c$127,0),MATCH('Project-level output'!M$5,calculation!$c$102:$cl$102,0))</f>
        <v>#NAME?</v>
      </c>
      <c r="N24" s="69" t="e">
        <f aca="false" t="array" ref="N24:N24">INDEX(calculation!$c$102:$cl$127,MATCH('Project-level output'!$A24,calculation!$c$102:$c$127,0),MATCH('Project-level output'!N$5,calculation!$c$102:$cl$102,0))</f>
        <v>#NAME?</v>
      </c>
      <c r="O24" s="69" t="e">
        <f aca="false" t="array" ref="O24:O24">INDEX(calculation!$c$102:$cl$127,MATCH('Project-level output'!$A24,calculation!$c$102:$c$127,0),MATCH('Project-level output'!O$5,calculation!$c$102:$cl$102,0))</f>
        <v>#NAME?</v>
      </c>
      <c r="P24" s="69" t="e">
        <f aca="false" t="array" ref="P24:P24">INDEX(calculation!$c$102:$cl$127,MATCH('Project-level output'!$A24,calculation!$c$102:$c$127,0),MATCH('Project-level output'!P$5,calculation!$c$102:$cl$102,0))</f>
        <v>#NAME?</v>
      </c>
      <c r="Q24" s="69" t="e">
        <f aca="false" t="array" ref="Q24:Q24">INDEX(calculation!$c$102:$cl$127,MATCH('Project-level output'!$A24,calculation!$c$102:$c$127,0),MATCH('Project-level output'!Q$5,calculation!$c$102:$cl$102,0))</f>
        <v>#NAME?</v>
      </c>
      <c r="R24" s="69" t="e">
        <f aca="false" t="array" ref="R24:R24">INDEX(calculation!$c$102:$cl$127,MATCH('Project-level output'!$A24,calculation!$c$102:$c$127,0),MATCH('Project-level output'!R$5,calculation!$c$102:$cl$102,0))</f>
        <v>#NAME?</v>
      </c>
      <c r="S24" s="69" t="e">
        <f aca="false" t="array" ref="S24:S24">INDEX(calculation!$c$102:$cl$127,MATCH('Project-level output'!$A24,calculation!$c$102:$c$127,0),MATCH('Project-level output'!S$5,calculation!$c$102:$cl$102,0))</f>
        <v>#NAME?</v>
      </c>
      <c r="T24" s="69" t="e">
        <f aca="false" t="array" ref="T24:T24">INDEX(calculation!$c$102:$cl$127,MATCH('Project-level output'!$A24,calculation!$c$102:$c$127,0),MATCH('Project-level output'!T$5,calculation!$c$102:$cl$102,0))</f>
        <v>#NAME?</v>
      </c>
      <c r="U24" s="69" t="e">
        <f aca="false" t="array" ref="U24:U24">INDEX(calculation!$c$102:$cl$127,MATCH('Project-level output'!$A24,calculation!$c$102:$c$127,0),MATCH('Project-level output'!U$5,calculation!$c$102:$cl$102,0))</f>
        <v>#NAME?</v>
      </c>
      <c r="V24" s="69" t="e">
        <f aca="false" t="array" ref="V24:V24">INDEX(calculation!$c$102:$cl$127,MATCH('Project-level output'!$A24,calculation!$c$102:$c$127,0),MATCH('Project-level output'!V$5,calculation!$c$102:$cl$102,0))</f>
        <v>#NAME?</v>
      </c>
      <c r="W24" s="69" t="e">
        <f aca="false" t="array" ref="W24:W24">INDEX(calculation!$c$102:$cl$127,MATCH('Project-level output'!$A24,calculation!$c$102:$c$127,0),MATCH('Project-level output'!W$5,calculation!$c$102:$cl$102,0))</f>
        <v>#NAME?</v>
      </c>
      <c r="X24" s="69" t="e">
        <f aca="false" t="array" ref="X24:X24">INDEX(calculation!$c$102:$cl$127,MATCH('Project-level output'!$A24,calculation!$c$102:$c$127,0),MATCH('Project-level output'!X$5,calculation!$c$102:$cl$102,0))</f>
        <v>#NAME?</v>
      </c>
      <c r="Y24" s="69" t="e">
        <f aca="false" t="array" ref="Y24:Y24">INDEX(calculation!$c$102:$cl$127,MATCH('Project-level output'!$A24,calculation!$c$102:$c$127,0),MATCH('Project-level output'!Y$5,calculation!$c$102:$cl$102,0))</f>
        <v>#NAME?</v>
      </c>
      <c r="Z24" s="69" t="e">
        <f aca="false" t="array" ref="Z24:Z24">INDEX(calculation!$c$102:$cl$127,MATCH('Project-level output'!$A24,calculation!$c$102:$c$127,0),MATCH('Project-level output'!Z$5,calculation!$c$102:$cl$102,0))</f>
        <v>#NAME?</v>
      </c>
      <c r="AA24" s="69" t="e">
        <f aca="false" t="array" ref="AA24:AA24">INDEX(calculation!$c$102:$cl$127,MATCH('Project-level output'!$A24,calculation!$c$102:$c$127,0),MATCH('Project-level output'!AA$5,calculation!$c$102:$cl$102,0))</f>
        <v>#NAME?</v>
      </c>
      <c r="AB24" s="69" t="e">
        <f aca="false" t="array" ref="AB24:AB24">INDEX(calculation!$c$102:$cl$127,MATCH('Project-level output'!$A24,calculation!$c$102:$c$127,0),MATCH('Project-level output'!AB$5,calculation!$c$102:$cl$102,0))</f>
        <v>#NAME?</v>
      </c>
      <c r="AC24" s="69" t="e">
        <f aca="false" t="array" ref="AC24:AC24">INDEX(calculation!$c$102:$cl$127,MATCH('Project-level output'!$A24,calculation!$c$102:$c$127,0),MATCH('Project-level output'!AC$5,calculation!$c$102:$cl$102,0))</f>
        <v>#NAME?</v>
      </c>
      <c r="AD24" s="69" t="e">
        <f aca="false" t="array" ref="AD24:AD24">INDEX(calculation!$c$102:$cl$127,MATCH('Project-level output'!$A24,calculation!$c$102:$c$127,0),MATCH('Project-level output'!AD$5,calculation!$c$102:$cl$102,0))</f>
        <v>#NAME?</v>
      </c>
      <c r="AE24" s="69" t="e">
        <f aca="false" t="array" ref="AE24:AE24">INDEX(calculation!$c$102:$cl$127,MATCH('Project-level output'!$A24,calculation!$c$102:$c$127,0),MATCH('Project-level output'!AE$5,calculation!$c$102:$cl$102,0))</f>
        <v>#NAME?</v>
      </c>
      <c r="AF24" s="69" t="e">
        <f aca="false" t="array" ref="AF24:AF24">INDEX(calculation!$c$102:$cl$127,MATCH('Project-level output'!$A24,calculation!$c$102:$c$127,0),MATCH('Project-level output'!AF$5,calculation!$c$102:$cl$102,0))</f>
        <v>#NAME?</v>
      </c>
      <c r="AG24" s="69" t="e">
        <f aca="false" t="array" ref="AG24:AG24">INDEX(calculation!$c$102:$cl$127,MATCH('Project-level output'!$A24,calculation!$c$102:$c$127,0),MATCH('Project-level output'!AG$5,calculation!$c$102:$cl$102,0))</f>
        <v>#NAME?</v>
      </c>
      <c r="AH24" s="69" t="e">
        <f aca="false" t="array" ref="AH24:AH24">INDEX(calculation!$c$102:$cl$127,MATCH('Project-level output'!$A24,calculation!$c$102:$c$127,0),MATCH('Project-level output'!AH$5,calculation!$c$102:$cl$102,0))</f>
        <v>#NAME?</v>
      </c>
      <c r="AI24" s="69" t="e">
        <f aca="false" t="array" ref="AI24:AI24">INDEX(calculation!$c$102:$cl$127,MATCH('Project-level output'!$A24,calculation!$c$102:$c$127,0),MATCH('Project-level output'!AI$5,calculation!$c$102:$cl$102,0))</f>
        <v>#NAME?</v>
      </c>
      <c r="AJ24" s="69" t="e">
        <f aca="false" t="array" ref="AJ24:AJ24">INDEX(calculation!$c$102:$cl$127,MATCH('Project-level output'!$A24,calculation!$c$102:$c$127,0),MATCH('Project-level output'!AJ$5,calculation!$c$102:$cl$102,0))</f>
        <v>#NAME?</v>
      </c>
      <c r="AK24" s="69" t="e">
        <f aca="false" t="array" ref="AK24:AK24">INDEX(calculation!$c$102:$cl$127,MATCH('Project-level output'!$A24,calculation!$c$102:$c$127,0),MATCH('Project-level output'!AK$5,calculation!$c$102:$cl$102,0))</f>
        <v>#NAME?</v>
      </c>
      <c r="AL24" s="69" t="e">
        <f aca="false" t="array" ref="AL24:AL24">INDEX(calculation!$c$102:$cl$127,MATCH('Project-level output'!$A24,calculation!$c$102:$c$127,0),MATCH('Project-level output'!AL$5,calculation!$c$102:$cl$102,0))</f>
        <v>#NAME?</v>
      </c>
      <c r="AM24" s="69" t="e">
        <f aca="false" t="array" ref="AM24:AM24">INDEX(calculation!$c$102:$cl$127,MATCH('Project-level output'!$A24,calculation!$c$102:$c$127,0),MATCH('Project-level output'!AM$5,calculation!$c$102:$cl$102,0))</f>
        <v>#NAME?</v>
      </c>
      <c r="AN24" s="69" t="e">
        <f aca="false" t="array" ref="AN24:AN24">INDEX(calculation!$c$102:$cl$127,MATCH('Project-level output'!$A24,calculation!$c$102:$c$127,0),MATCH('Project-level output'!AN$5,calculation!$c$102:$cl$102,0))</f>
        <v>#NAME?</v>
      </c>
      <c r="AO24" s="69" t="e">
        <f aca="false" t="array" ref="AO24:AO24">INDEX(calculation!$c$102:$cl$127,MATCH('Project-level output'!$A24,calculation!$c$102:$c$127,0),MATCH('Project-level output'!AO$5,calculation!$c$102:$cl$102,0))</f>
        <v>#NAME?</v>
      </c>
      <c r="AP24" s="69" t="e">
        <f aca="false" t="array" ref="AP24:AP24">INDEX(calculation!$c$102:$cl$127,MATCH('Project-level output'!$A24,calculation!$c$102:$c$127,0),MATCH('Project-level output'!AP$5,calculation!$c$102:$cl$102,0))</f>
        <v>#NAME?</v>
      </c>
      <c r="AQ24" s="69" t="e">
        <f aca="false" t="array" ref="AQ24:AQ24">INDEX(calculation!$c$102:$cl$127,MATCH('Project-level output'!$A24,calculation!$c$102:$c$127,0),MATCH('Project-level output'!AQ$5,calculation!$c$102:$cl$102,0))</f>
        <v>#NAME?</v>
      </c>
      <c r="AR24" s="69" t="e">
        <f aca="false" t="array" ref="AR24:AR24">INDEX(calculation!$c$102:$cl$127,MATCH('Project-level output'!$A24,calculation!$c$102:$c$127,0),MATCH('Project-level output'!AR$5,calculation!$c$102:$cl$102,0))</f>
        <v>#NAME?</v>
      </c>
      <c r="AS24" s="69" t="e">
        <f aca="false" t="array" ref="AS24:AS24">INDEX(calculation!$c$102:$cl$127,MATCH('Project-level output'!$A24,calculation!$c$102:$c$127,0),MATCH('Project-level output'!AS$5,calculation!$c$102:$cl$102,0))</f>
        <v>#NAME?</v>
      </c>
      <c r="AT24" s="69" t="e">
        <f aca="false" t="array" ref="AT24:AT24">INDEX(calculation!$c$102:$cl$127,MATCH('Project-level output'!$A24,calculation!$c$102:$c$127,0),MATCH('Project-level output'!AT$5,calculation!$c$102:$cl$102,0))</f>
        <v>#NAME?</v>
      </c>
      <c r="AU24" s="69" t="e">
        <f aca="false" t="array" ref="AU24:AU24">INDEX(calculation!$c$102:$cl$127,MATCH('Project-level output'!$A24,calculation!$c$102:$c$127,0),MATCH('Project-level output'!AU$5,calculation!$c$102:$cl$102,0))</f>
        <v>#NAME?</v>
      </c>
      <c r="AV24" s="69" t="e">
        <f aca="false" t="array" ref="AV24:AV24">INDEX(calculation!$c$102:$cl$127,MATCH('Project-level output'!$A24,calculation!$c$102:$c$127,0),MATCH('Project-level output'!AV$5,calculation!$c$102:$cl$102,0))</f>
        <v>#NAME?</v>
      </c>
      <c r="AW24" s="69" t="e">
        <f aca="false" t="array" ref="AW24:AW24">INDEX(calculation!$c$102:$cl$127,MATCH('Project-level output'!$A24,calculation!$c$102:$c$127,0),MATCH('Project-level output'!AW$5,calculation!$c$102:$cl$102,0))</f>
        <v>#NAME?</v>
      </c>
      <c r="AX24" s="69" t="e">
        <f aca="false" t="array" ref="AX24:AX24">INDEX(calculation!$c$102:$cl$127,MATCH('Project-level output'!$A24,calculation!$c$102:$c$127,0),MATCH('Project-level output'!AX$5,calculation!$c$102:$cl$102,0))</f>
        <v>#NAME?</v>
      </c>
      <c r="AY24" s="69" t="e">
        <f aca="false" t="array" ref="AY24:AY24">INDEX(calculation!$c$102:$cl$127,MATCH('Project-level output'!$A24,calculation!$c$102:$c$127,0),MATCH('Project-level output'!AY$5,calculation!$c$102:$cl$102,0))</f>
        <v>#NAME?</v>
      </c>
      <c r="AZ24" s="69" t="e">
        <f aca="false" t="array" ref="AZ24:AZ24">INDEX(calculation!$c$102:$cl$127,MATCH('Project-level output'!$A24,calculation!$c$102:$c$127,0),MATCH('Project-level output'!AZ$5,calculation!$c$102:$cl$102,0))</f>
        <v>#NAME?</v>
      </c>
      <c r="BA24" s="69" t="e">
        <f aca="false" t="array" ref="BA24:BA24">INDEX(calculation!$c$102:$cl$127,MATCH('Project-level output'!$A24,calculation!$c$102:$c$127,0),MATCH('Project-level output'!BA$5,calculation!$c$102:$cl$102,0))</f>
        <v>#NAME?</v>
      </c>
      <c r="BB24" s="69" t="e">
        <f aca="false" t="array" ref="BB24:BB24">INDEX(calculation!$c$102:$cl$127,MATCH('Project-level output'!$A24,calculation!$c$102:$c$127,0),MATCH('Project-level output'!BB$5,calculation!$c$102:$cl$102,0))</f>
        <v>#NAME?</v>
      </c>
      <c r="BC24" s="70" t="e">
        <f aca="false" t="array" ref="BC24:BC24">INDEX(calculation!$c$102:$cl$127,MATCH('Project-level output'!$A24,calculation!$c$102:$c$127,0),MATCH('Project-level output'!BC$5,calculation!$c$102:$cl$102,0))</f>
        <v>#NAME?</v>
      </c>
    </row>
    <row r="25" customFormat="false" ht="12.75" hidden="false" customHeight="true" outlineLevel="0" collapsed="false">
      <c r="A25" s="62" t="s">
        <v>26</v>
      </c>
      <c r="B25" s="69" t="e">
        <f aca="false" t="array" ref="B25:B25">INDEX(calculation!$c$102:$cl$127,MATCH('Project-level output'!$A25,calculation!$c$102:$c$127,0),MATCH('Project-level output'!B$5,calculation!$c$102:$cl$102,0))</f>
        <v>#NAME?</v>
      </c>
      <c r="C25" s="69" t="e">
        <f aca="false" t="array" ref="C25:C25">INDEX(calculation!$c$102:$cl$127,MATCH('Project-level output'!$A25,calculation!$c$102:$c$127,0),MATCH('Project-level output'!C$5,calculation!$c$102:$cl$102,0))</f>
        <v>#NAME?</v>
      </c>
      <c r="D25" s="69" t="e">
        <f aca="false" t="array" ref="D25:D25">INDEX(calculation!$c$102:$cl$127,MATCH('Project-level output'!$A25,calculation!$c$102:$c$127,0),MATCH('Project-level output'!D$5,calculation!$c$102:$cl$102,0))</f>
        <v>#NAME?</v>
      </c>
      <c r="E25" s="69" t="e">
        <f aca="false" t="array" ref="E25:E25">INDEX(calculation!$c$102:$cl$127,MATCH('Project-level output'!$A25,calculation!$c$102:$c$127,0),MATCH('Project-level output'!E$5,calculation!$c$102:$cl$102,0))</f>
        <v>#NAME?</v>
      </c>
      <c r="F25" s="69" t="e">
        <f aca="false" t="array" ref="F25:F25">INDEX(calculation!$c$102:$cl$127,MATCH('Project-level output'!$A25,calculation!$c$102:$c$127,0),MATCH('Project-level output'!F$5,calculation!$c$102:$cl$102,0))</f>
        <v>#NAME?</v>
      </c>
      <c r="G25" s="69" t="e">
        <f aca="false" t="array" ref="G25:G25">INDEX(calculation!$c$102:$cl$127,MATCH('Project-level output'!$A25,calculation!$c$102:$c$127,0),MATCH('Project-level output'!G$5,calculation!$c$102:$cl$102,0))</f>
        <v>#NAME?</v>
      </c>
      <c r="H25" s="69" t="e">
        <f aca="false" t="array" ref="H25:H25">INDEX(calculation!$c$102:$cl$127,MATCH('Project-level output'!$A25,calculation!$c$102:$c$127,0),MATCH('Project-level output'!H$5,calculation!$c$102:$cl$102,0))</f>
        <v>#NAME?</v>
      </c>
      <c r="I25" s="69" t="e">
        <f aca="false" t="array" ref="I25:I25">INDEX(calculation!$c$102:$cl$127,MATCH('Project-level output'!$A25,calculation!$c$102:$c$127,0),MATCH('Project-level output'!I$5,calculation!$c$102:$cl$102,0))</f>
        <v>#NAME?</v>
      </c>
      <c r="J25" s="69" t="e">
        <f aca="false" t="array" ref="J25:J25">INDEX(calculation!$c$102:$cl$127,MATCH('Project-level output'!$A25,calculation!$c$102:$c$127,0),MATCH('Project-level output'!J$5,calculation!$c$102:$cl$102,0))</f>
        <v>#NAME?</v>
      </c>
      <c r="K25" s="69" t="e">
        <f aca="false" t="array" ref="K25:K25">INDEX(calculation!$c$102:$cl$127,MATCH('Project-level output'!$A25,calculation!$c$102:$c$127,0),MATCH('Project-level output'!K$5,calculation!$c$102:$cl$102,0))</f>
        <v>#NAME?</v>
      </c>
      <c r="L25" s="69" t="e">
        <f aca="false" t="array" ref="L25:L25">INDEX(calculation!$c$102:$cl$127,MATCH('Project-level output'!$A25,calculation!$c$102:$c$127,0),MATCH('Project-level output'!L$5,calculation!$c$102:$cl$102,0))</f>
        <v>#NAME?</v>
      </c>
      <c r="M25" s="69" t="e">
        <f aca="false" t="array" ref="M25:M25">INDEX(calculation!$c$102:$cl$127,MATCH('Project-level output'!$A25,calculation!$c$102:$c$127,0),MATCH('Project-level output'!M$5,calculation!$c$102:$cl$102,0))</f>
        <v>#NAME?</v>
      </c>
      <c r="N25" s="69" t="e">
        <f aca="false" t="array" ref="N25:N25">INDEX(calculation!$c$102:$cl$127,MATCH('Project-level output'!$A25,calculation!$c$102:$c$127,0),MATCH('Project-level output'!N$5,calculation!$c$102:$cl$102,0))</f>
        <v>#NAME?</v>
      </c>
      <c r="O25" s="69" t="e">
        <f aca="false" t="array" ref="O25:O25">INDEX(calculation!$c$102:$cl$127,MATCH('Project-level output'!$A25,calculation!$c$102:$c$127,0),MATCH('Project-level output'!O$5,calculation!$c$102:$cl$102,0))</f>
        <v>#NAME?</v>
      </c>
      <c r="P25" s="69" t="e">
        <f aca="false" t="array" ref="P25:P25">INDEX(calculation!$c$102:$cl$127,MATCH('Project-level output'!$A25,calculation!$c$102:$c$127,0),MATCH('Project-level output'!P$5,calculation!$c$102:$cl$102,0))</f>
        <v>#NAME?</v>
      </c>
      <c r="Q25" s="69" t="e">
        <f aca="false" t="array" ref="Q25:Q25">INDEX(calculation!$c$102:$cl$127,MATCH('Project-level output'!$A25,calculation!$c$102:$c$127,0),MATCH('Project-level output'!Q$5,calculation!$c$102:$cl$102,0))</f>
        <v>#NAME?</v>
      </c>
      <c r="R25" s="69" t="e">
        <f aca="false" t="array" ref="R25:R25">INDEX(calculation!$c$102:$cl$127,MATCH('Project-level output'!$A25,calculation!$c$102:$c$127,0),MATCH('Project-level output'!R$5,calculation!$c$102:$cl$102,0))</f>
        <v>#NAME?</v>
      </c>
      <c r="S25" s="69" t="e">
        <f aca="false" t="array" ref="S25:S25">INDEX(calculation!$c$102:$cl$127,MATCH('Project-level output'!$A25,calculation!$c$102:$c$127,0),MATCH('Project-level output'!S$5,calculation!$c$102:$cl$102,0))</f>
        <v>#NAME?</v>
      </c>
      <c r="T25" s="69" t="e">
        <f aca="false" t="array" ref="T25:T25">INDEX(calculation!$c$102:$cl$127,MATCH('Project-level output'!$A25,calculation!$c$102:$c$127,0),MATCH('Project-level output'!T$5,calculation!$c$102:$cl$102,0))</f>
        <v>#NAME?</v>
      </c>
      <c r="U25" s="69" t="e">
        <f aca="false" t="array" ref="U25:U25">INDEX(calculation!$c$102:$cl$127,MATCH('Project-level output'!$A25,calculation!$c$102:$c$127,0),MATCH('Project-level output'!U$5,calculation!$c$102:$cl$102,0))</f>
        <v>#NAME?</v>
      </c>
      <c r="V25" s="69" t="e">
        <f aca="false" t="array" ref="V25:V25">INDEX(calculation!$c$102:$cl$127,MATCH('Project-level output'!$A25,calculation!$c$102:$c$127,0),MATCH('Project-level output'!V$5,calculation!$c$102:$cl$102,0))</f>
        <v>#NAME?</v>
      </c>
      <c r="W25" s="69" t="e">
        <f aca="false" t="array" ref="W25:W25">INDEX(calculation!$c$102:$cl$127,MATCH('Project-level output'!$A25,calculation!$c$102:$c$127,0),MATCH('Project-level output'!W$5,calculation!$c$102:$cl$102,0))</f>
        <v>#NAME?</v>
      </c>
      <c r="X25" s="69" t="e">
        <f aca="false" t="array" ref="X25:X25">INDEX(calculation!$c$102:$cl$127,MATCH('Project-level output'!$A25,calculation!$c$102:$c$127,0),MATCH('Project-level output'!X$5,calculation!$c$102:$cl$102,0))</f>
        <v>#NAME?</v>
      </c>
      <c r="Y25" s="69" t="e">
        <f aca="false" t="array" ref="Y25:Y25">INDEX(calculation!$c$102:$cl$127,MATCH('Project-level output'!$A25,calculation!$c$102:$c$127,0),MATCH('Project-level output'!Y$5,calculation!$c$102:$cl$102,0))</f>
        <v>#NAME?</v>
      </c>
      <c r="Z25" s="69" t="e">
        <f aca="false" t="array" ref="Z25:Z25">INDEX(calculation!$c$102:$cl$127,MATCH('Project-level output'!$A25,calculation!$c$102:$c$127,0),MATCH('Project-level output'!Z$5,calculation!$c$102:$cl$102,0))</f>
        <v>#NAME?</v>
      </c>
      <c r="AA25" s="69" t="e">
        <f aca="false" t="array" ref="AA25:AA25">INDEX(calculation!$c$102:$cl$127,MATCH('Project-level output'!$A25,calculation!$c$102:$c$127,0),MATCH('Project-level output'!AA$5,calculation!$c$102:$cl$102,0))</f>
        <v>#NAME?</v>
      </c>
      <c r="AB25" s="69" t="e">
        <f aca="false" t="array" ref="AB25:AB25">INDEX(calculation!$c$102:$cl$127,MATCH('Project-level output'!$A25,calculation!$c$102:$c$127,0),MATCH('Project-level output'!AB$5,calculation!$c$102:$cl$102,0))</f>
        <v>#NAME?</v>
      </c>
      <c r="AC25" s="69" t="e">
        <f aca="false" t="array" ref="AC25:AC25">INDEX(calculation!$c$102:$cl$127,MATCH('Project-level output'!$A25,calculation!$c$102:$c$127,0),MATCH('Project-level output'!AC$5,calculation!$c$102:$cl$102,0))</f>
        <v>#NAME?</v>
      </c>
      <c r="AD25" s="69" t="e">
        <f aca="false" t="array" ref="AD25:AD25">INDEX(calculation!$c$102:$cl$127,MATCH('Project-level output'!$A25,calculation!$c$102:$c$127,0),MATCH('Project-level output'!AD$5,calculation!$c$102:$cl$102,0))</f>
        <v>#NAME?</v>
      </c>
      <c r="AE25" s="69" t="e">
        <f aca="false" t="array" ref="AE25:AE25">INDEX(calculation!$c$102:$cl$127,MATCH('Project-level output'!$A25,calculation!$c$102:$c$127,0),MATCH('Project-level output'!AE$5,calculation!$c$102:$cl$102,0))</f>
        <v>#NAME?</v>
      </c>
      <c r="AF25" s="69" t="e">
        <f aca="false" t="array" ref="AF25:AF25">INDEX(calculation!$c$102:$cl$127,MATCH('Project-level output'!$A25,calculation!$c$102:$c$127,0),MATCH('Project-level output'!AF$5,calculation!$c$102:$cl$102,0))</f>
        <v>#NAME?</v>
      </c>
      <c r="AG25" s="69" t="e">
        <f aca="false" t="array" ref="AG25:AG25">INDEX(calculation!$c$102:$cl$127,MATCH('Project-level output'!$A25,calculation!$c$102:$c$127,0),MATCH('Project-level output'!AG$5,calculation!$c$102:$cl$102,0))</f>
        <v>#NAME?</v>
      </c>
      <c r="AH25" s="69" t="e">
        <f aca="false" t="array" ref="AH25:AH25">INDEX(calculation!$c$102:$cl$127,MATCH('Project-level output'!$A25,calculation!$c$102:$c$127,0),MATCH('Project-level output'!AH$5,calculation!$c$102:$cl$102,0))</f>
        <v>#NAME?</v>
      </c>
      <c r="AI25" s="69" t="e">
        <f aca="false" t="array" ref="AI25:AI25">INDEX(calculation!$c$102:$cl$127,MATCH('Project-level output'!$A25,calculation!$c$102:$c$127,0),MATCH('Project-level output'!AI$5,calculation!$c$102:$cl$102,0))</f>
        <v>#NAME?</v>
      </c>
      <c r="AJ25" s="69" t="e">
        <f aca="false" t="array" ref="AJ25:AJ25">INDEX(calculation!$c$102:$cl$127,MATCH('Project-level output'!$A25,calculation!$c$102:$c$127,0),MATCH('Project-level output'!AJ$5,calculation!$c$102:$cl$102,0))</f>
        <v>#NAME?</v>
      </c>
      <c r="AK25" s="69" t="e">
        <f aca="false" t="array" ref="AK25:AK25">INDEX(calculation!$c$102:$cl$127,MATCH('Project-level output'!$A25,calculation!$c$102:$c$127,0),MATCH('Project-level output'!AK$5,calculation!$c$102:$cl$102,0))</f>
        <v>#NAME?</v>
      </c>
      <c r="AL25" s="69" t="e">
        <f aca="false" t="array" ref="AL25:AL25">INDEX(calculation!$c$102:$cl$127,MATCH('Project-level output'!$A25,calculation!$c$102:$c$127,0),MATCH('Project-level output'!AL$5,calculation!$c$102:$cl$102,0))</f>
        <v>#NAME?</v>
      </c>
      <c r="AM25" s="69" t="e">
        <f aca="false" t="array" ref="AM25:AM25">INDEX(calculation!$c$102:$cl$127,MATCH('Project-level output'!$A25,calculation!$c$102:$c$127,0),MATCH('Project-level output'!AM$5,calculation!$c$102:$cl$102,0))</f>
        <v>#NAME?</v>
      </c>
      <c r="AN25" s="69" t="e">
        <f aca="false" t="array" ref="AN25:AN25">INDEX(calculation!$c$102:$cl$127,MATCH('Project-level output'!$A25,calculation!$c$102:$c$127,0),MATCH('Project-level output'!AN$5,calculation!$c$102:$cl$102,0))</f>
        <v>#NAME?</v>
      </c>
      <c r="AO25" s="69" t="e">
        <f aca="false" t="array" ref="AO25:AO25">INDEX(calculation!$c$102:$cl$127,MATCH('Project-level output'!$A25,calculation!$c$102:$c$127,0),MATCH('Project-level output'!AO$5,calculation!$c$102:$cl$102,0))</f>
        <v>#NAME?</v>
      </c>
      <c r="AP25" s="69" t="e">
        <f aca="false" t="array" ref="AP25:AP25">INDEX(calculation!$c$102:$cl$127,MATCH('Project-level output'!$A25,calculation!$c$102:$c$127,0),MATCH('Project-level output'!AP$5,calculation!$c$102:$cl$102,0))</f>
        <v>#NAME?</v>
      </c>
      <c r="AQ25" s="69" t="e">
        <f aca="false" t="array" ref="AQ25:AQ25">INDEX(calculation!$c$102:$cl$127,MATCH('Project-level output'!$A25,calculation!$c$102:$c$127,0),MATCH('Project-level output'!AQ$5,calculation!$c$102:$cl$102,0))</f>
        <v>#NAME?</v>
      </c>
      <c r="AR25" s="69" t="e">
        <f aca="false" t="array" ref="AR25:AR25">INDEX(calculation!$c$102:$cl$127,MATCH('Project-level output'!$A25,calculation!$c$102:$c$127,0),MATCH('Project-level output'!AR$5,calculation!$c$102:$cl$102,0))</f>
        <v>#NAME?</v>
      </c>
      <c r="AS25" s="69" t="e">
        <f aca="false" t="array" ref="AS25:AS25">INDEX(calculation!$c$102:$cl$127,MATCH('Project-level output'!$A25,calculation!$c$102:$c$127,0),MATCH('Project-level output'!AS$5,calculation!$c$102:$cl$102,0))</f>
        <v>#NAME?</v>
      </c>
      <c r="AT25" s="69" t="e">
        <f aca="false" t="array" ref="AT25:AT25">INDEX(calculation!$c$102:$cl$127,MATCH('Project-level output'!$A25,calculation!$c$102:$c$127,0),MATCH('Project-level output'!AT$5,calculation!$c$102:$cl$102,0))</f>
        <v>#NAME?</v>
      </c>
      <c r="AU25" s="69" t="e">
        <f aca="false" t="array" ref="AU25:AU25">INDEX(calculation!$c$102:$cl$127,MATCH('Project-level output'!$A25,calculation!$c$102:$c$127,0),MATCH('Project-level output'!AU$5,calculation!$c$102:$cl$102,0))</f>
        <v>#NAME?</v>
      </c>
      <c r="AV25" s="69" t="e">
        <f aca="false" t="array" ref="AV25:AV25">INDEX(calculation!$c$102:$cl$127,MATCH('Project-level output'!$A25,calculation!$c$102:$c$127,0),MATCH('Project-level output'!AV$5,calculation!$c$102:$cl$102,0))</f>
        <v>#NAME?</v>
      </c>
      <c r="AW25" s="69" t="e">
        <f aca="false" t="array" ref="AW25:AW25">INDEX(calculation!$c$102:$cl$127,MATCH('Project-level output'!$A25,calculation!$c$102:$c$127,0),MATCH('Project-level output'!AW$5,calculation!$c$102:$cl$102,0))</f>
        <v>#NAME?</v>
      </c>
      <c r="AX25" s="69" t="e">
        <f aca="false" t="array" ref="AX25:AX25">INDEX(calculation!$c$102:$cl$127,MATCH('Project-level output'!$A25,calculation!$c$102:$c$127,0),MATCH('Project-level output'!AX$5,calculation!$c$102:$cl$102,0))</f>
        <v>#NAME?</v>
      </c>
      <c r="AY25" s="69" t="e">
        <f aca="false" t="array" ref="AY25:AY25">INDEX(calculation!$c$102:$cl$127,MATCH('Project-level output'!$A25,calculation!$c$102:$c$127,0),MATCH('Project-level output'!AY$5,calculation!$c$102:$cl$102,0))</f>
        <v>#NAME?</v>
      </c>
      <c r="AZ25" s="69" t="e">
        <f aca="false" t="array" ref="AZ25:AZ25">INDEX(calculation!$c$102:$cl$127,MATCH('Project-level output'!$A25,calculation!$c$102:$c$127,0),MATCH('Project-level output'!AZ$5,calculation!$c$102:$cl$102,0))</f>
        <v>#NAME?</v>
      </c>
      <c r="BA25" s="69" t="e">
        <f aca="false" t="array" ref="BA25:BA25">INDEX(calculation!$c$102:$cl$127,MATCH('Project-level output'!$A25,calculation!$c$102:$c$127,0),MATCH('Project-level output'!BA$5,calculation!$c$102:$cl$102,0))</f>
        <v>#NAME?</v>
      </c>
      <c r="BB25" s="69" t="e">
        <f aca="false" t="array" ref="BB25:BB25">INDEX(calculation!$c$102:$cl$127,MATCH('Project-level output'!$A25,calculation!$c$102:$c$127,0),MATCH('Project-level output'!BB$5,calculation!$c$102:$cl$102,0))</f>
        <v>#NAME?</v>
      </c>
      <c r="BC25" s="70" t="e">
        <f aca="false" t="array" ref="BC25:BC25">INDEX(calculation!$c$102:$cl$127,MATCH('Project-level output'!$A25,calculation!$c$102:$c$127,0),MATCH('Project-level output'!BC$5,calculation!$c$102:$cl$102,0))</f>
        <v>#NAME?</v>
      </c>
    </row>
    <row r="26" customFormat="false" ht="12.75" hidden="false" customHeight="true" outlineLevel="0" collapsed="false">
      <c r="A26" s="62" t="s">
        <v>131</v>
      </c>
      <c r="B26" s="69" t="e">
        <f aca="false" t="array" ref="B26:B26">INDEX(calculation!$c$102:$cl$127,MATCH('Project-level output'!$A26,calculation!$c$102:$c$127,0),MATCH('Project-level output'!B$5,calculation!$c$102:$cl$102,0))</f>
        <v>#NAME?</v>
      </c>
      <c r="C26" s="69" t="e">
        <f aca="false" t="array" ref="C26:C26">INDEX(calculation!$c$102:$cl$127,MATCH('Project-level output'!$A26,calculation!$c$102:$c$127,0),MATCH('Project-level output'!C$5,calculation!$c$102:$cl$102,0))</f>
        <v>#NAME?</v>
      </c>
      <c r="D26" s="69" t="e">
        <f aca="false" t="array" ref="D26:D26">INDEX(calculation!$c$102:$cl$127,MATCH('Project-level output'!$A26,calculation!$c$102:$c$127,0),MATCH('Project-level output'!D$5,calculation!$c$102:$cl$102,0))</f>
        <v>#NAME?</v>
      </c>
      <c r="E26" s="69" t="e">
        <f aca="false" t="array" ref="E26:E26">INDEX(calculation!$c$102:$cl$127,MATCH('Project-level output'!$A26,calculation!$c$102:$c$127,0),MATCH('Project-level output'!E$5,calculation!$c$102:$cl$102,0))</f>
        <v>#NAME?</v>
      </c>
      <c r="F26" s="69" t="e">
        <f aca="false" t="array" ref="F26:F26">INDEX(calculation!$c$102:$cl$127,MATCH('Project-level output'!$A26,calculation!$c$102:$c$127,0),MATCH('Project-level output'!F$5,calculation!$c$102:$cl$102,0))</f>
        <v>#NAME?</v>
      </c>
      <c r="G26" s="69" t="e">
        <f aca="false" t="array" ref="G26:G26">INDEX(calculation!$c$102:$cl$127,MATCH('Project-level output'!$A26,calculation!$c$102:$c$127,0),MATCH('Project-level output'!G$5,calculation!$c$102:$cl$102,0))</f>
        <v>#NAME?</v>
      </c>
      <c r="H26" s="69" t="e">
        <f aca="false" t="array" ref="H26:H26">INDEX(calculation!$c$102:$cl$127,MATCH('Project-level output'!$A26,calculation!$c$102:$c$127,0),MATCH('Project-level output'!H$5,calculation!$c$102:$cl$102,0))</f>
        <v>#NAME?</v>
      </c>
      <c r="I26" s="69" t="e">
        <f aca="false" t="array" ref="I26:I26">INDEX(calculation!$c$102:$cl$127,MATCH('Project-level output'!$A26,calculation!$c$102:$c$127,0),MATCH('Project-level output'!I$5,calculation!$c$102:$cl$102,0))</f>
        <v>#NAME?</v>
      </c>
      <c r="J26" s="69" t="e">
        <f aca="false" t="array" ref="J26:J26">INDEX(calculation!$c$102:$cl$127,MATCH('Project-level output'!$A26,calculation!$c$102:$c$127,0),MATCH('Project-level output'!J$5,calculation!$c$102:$cl$102,0))</f>
        <v>#NAME?</v>
      </c>
      <c r="K26" s="69" t="e">
        <f aca="false" t="array" ref="K26:K26">INDEX(calculation!$c$102:$cl$127,MATCH('Project-level output'!$A26,calculation!$c$102:$c$127,0),MATCH('Project-level output'!K$5,calculation!$c$102:$cl$102,0))</f>
        <v>#NAME?</v>
      </c>
      <c r="L26" s="69" t="e">
        <f aca="false" t="array" ref="L26:L26">INDEX(calculation!$c$102:$cl$127,MATCH('Project-level output'!$A26,calculation!$c$102:$c$127,0),MATCH('Project-level output'!L$5,calculation!$c$102:$cl$102,0))</f>
        <v>#NAME?</v>
      </c>
      <c r="M26" s="69" t="e">
        <f aca="false" t="array" ref="M26:M26">INDEX(calculation!$c$102:$cl$127,MATCH('Project-level output'!$A26,calculation!$c$102:$c$127,0),MATCH('Project-level output'!M$5,calculation!$c$102:$cl$102,0))</f>
        <v>#NAME?</v>
      </c>
      <c r="N26" s="69" t="e">
        <f aca="false" t="array" ref="N26:N26">INDEX(calculation!$c$102:$cl$127,MATCH('Project-level output'!$A26,calculation!$c$102:$c$127,0),MATCH('Project-level output'!N$5,calculation!$c$102:$cl$102,0))</f>
        <v>#NAME?</v>
      </c>
      <c r="O26" s="69" t="e">
        <f aca="false" t="array" ref="O26:O26">INDEX(calculation!$c$102:$cl$127,MATCH('Project-level output'!$A26,calculation!$c$102:$c$127,0),MATCH('Project-level output'!O$5,calculation!$c$102:$cl$102,0))</f>
        <v>#NAME?</v>
      </c>
      <c r="P26" s="69" t="e">
        <f aca="false" t="array" ref="P26:P26">INDEX(calculation!$c$102:$cl$127,MATCH('Project-level output'!$A26,calculation!$c$102:$c$127,0),MATCH('Project-level output'!P$5,calculation!$c$102:$cl$102,0))</f>
        <v>#NAME?</v>
      </c>
      <c r="Q26" s="69" t="e">
        <f aca="false" t="array" ref="Q26:Q26">INDEX(calculation!$c$102:$cl$127,MATCH('Project-level output'!$A26,calculation!$c$102:$c$127,0),MATCH('Project-level output'!Q$5,calculation!$c$102:$cl$102,0))</f>
        <v>#NAME?</v>
      </c>
      <c r="R26" s="69" t="e">
        <f aca="false" t="array" ref="R26:R26">INDEX(calculation!$c$102:$cl$127,MATCH('Project-level output'!$A26,calculation!$c$102:$c$127,0),MATCH('Project-level output'!R$5,calculation!$c$102:$cl$102,0))</f>
        <v>#NAME?</v>
      </c>
      <c r="S26" s="69" t="e">
        <f aca="false" t="array" ref="S26:S26">INDEX(calculation!$c$102:$cl$127,MATCH('Project-level output'!$A26,calculation!$c$102:$c$127,0),MATCH('Project-level output'!S$5,calculation!$c$102:$cl$102,0))</f>
        <v>#NAME?</v>
      </c>
      <c r="T26" s="69" t="e">
        <f aca="false" t="array" ref="T26:T26">INDEX(calculation!$c$102:$cl$127,MATCH('Project-level output'!$A26,calculation!$c$102:$c$127,0),MATCH('Project-level output'!T$5,calculation!$c$102:$cl$102,0))</f>
        <v>#NAME?</v>
      </c>
      <c r="U26" s="69" t="e">
        <f aca="false" t="array" ref="U26:U26">INDEX(calculation!$c$102:$cl$127,MATCH('Project-level output'!$A26,calculation!$c$102:$c$127,0),MATCH('Project-level output'!U$5,calculation!$c$102:$cl$102,0))</f>
        <v>#NAME?</v>
      </c>
      <c r="V26" s="69" t="e">
        <f aca="false" t="array" ref="V26:V26">INDEX(calculation!$c$102:$cl$127,MATCH('Project-level output'!$A26,calculation!$c$102:$c$127,0),MATCH('Project-level output'!V$5,calculation!$c$102:$cl$102,0))</f>
        <v>#NAME?</v>
      </c>
      <c r="W26" s="69" t="e">
        <f aca="false" t="array" ref="W26:W26">INDEX(calculation!$c$102:$cl$127,MATCH('Project-level output'!$A26,calculation!$c$102:$c$127,0),MATCH('Project-level output'!W$5,calculation!$c$102:$cl$102,0))</f>
        <v>#NAME?</v>
      </c>
      <c r="X26" s="69" t="e">
        <f aca="false" t="array" ref="X26:X26">INDEX(calculation!$c$102:$cl$127,MATCH('Project-level output'!$A26,calculation!$c$102:$c$127,0),MATCH('Project-level output'!X$5,calculation!$c$102:$cl$102,0))</f>
        <v>#NAME?</v>
      </c>
      <c r="Y26" s="69" t="e">
        <f aca="false" t="array" ref="Y26:Y26">INDEX(calculation!$c$102:$cl$127,MATCH('Project-level output'!$A26,calculation!$c$102:$c$127,0),MATCH('Project-level output'!Y$5,calculation!$c$102:$cl$102,0))</f>
        <v>#NAME?</v>
      </c>
      <c r="Z26" s="69" t="e">
        <f aca="false" t="array" ref="Z26:Z26">INDEX(calculation!$c$102:$cl$127,MATCH('Project-level output'!$A26,calculation!$c$102:$c$127,0),MATCH('Project-level output'!Z$5,calculation!$c$102:$cl$102,0))</f>
        <v>#NAME?</v>
      </c>
      <c r="AA26" s="69" t="e">
        <f aca="false" t="array" ref="AA26:AA26">INDEX(calculation!$c$102:$cl$127,MATCH('Project-level output'!$A26,calculation!$c$102:$c$127,0),MATCH('Project-level output'!AA$5,calculation!$c$102:$cl$102,0))</f>
        <v>#NAME?</v>
      </c>
      <c r="AB26" s="69" t="e">
        <f aca="false" t="array" ref="AB26:AB26">INDEX(calculation!$c$102:$cl$127,MATCH('Project-level output'!$A26,calculation!$c$102:$c$127,0),MATCH('Project-level output'!AB$5,calculation!$c$102:$cl$102,0))</f>
        <v>#NAME?</v>
      </c>
      <c r="AC26" s="69" t="e">
        <f aca="false" t="array" ref="AC26:AC26">INDEX(calculation!$c$102:$cl$127,MATCH('Project-level output'!$A26,calculation!$c$102:$c$127,0),MATCH('Project-level output'!AC$5,calculation!$c$102:$cl$102,0))</f>
        <v>#NAME?</v>
      </c>
      <c r="AD26" s="69" t="e">
        <f aca="false" t="array" ref="AD26:AD26">INDEX(calculation!$c$102:$cl$127,MATCH('Project-level output'!$A26,calculation!$c$102:$c$127,0),MATCH('Project-level output'!AD$5,calculation!$c$102:$cl$102,0))</f>
        <v>#NAME?</v>
      </c>
      <c r="AE26" s="69" t="e">
        <f aca="false" t="array" ref="AE26:AE26">INDEX(calculation!$c$102:$cl$127,MATCH('Project-level output'!$A26,calculation!$c$102:$c$127,0),MATCH('Project-level output'!AE$5,calculation!$c$102:$cl$102,0))</f>
        <v>#NAME?</v>
      </c>
      <c r="AF26" s="69" t="e">
        <f aca="false" t="array" ref="AF26:AF26">INDEX(calculation!$c$102:$cl$127,MATCH('Project-level output'!$A26,calculation!$c$102:$c$127,0),MATCH('Project-level output'!AF$5,calculation!$c$102:$cl$102,0))</f>
        <v>#NAME?</v>
      </c>
      <c r="AG26" s="69" t="e">
        <f aca="false" t="array" ref="AG26:AG26">INDEX(calculation!$c$102:$cl$127,MATCH('Project-level output'!$A26,calculation!$c$102:$c$127,0),MATCH('Project-level output'!AG$5,calculation!$c$102:$cl$102,0))</f>
        <v>#NAME?</v>
      </c>
      <c r="AH26" s="69" t="e">
        <f aca="false" t="array" ref="AH26:AH26">INDEX(calculation!$c$102:$cl$127,MATCH('Project-level output'!$A26,calculation!$c$102:$c$127,0),MATCH('Project-level output'!AH$5,calculation!$c$102:$cl$102,0))</f>
        <v>#NAME?</v>
      </c>
      <c r="AI26" s="69" t="e">
        <f aca="false" t="array" ref="AI26:AI26">INDEX(calculation!$c$102:$cl$127,MATCH('Project-level output'!$A26,calculation!$c$102:$c$127,0),MATCH('Project-level output'!AI$5,calculation!$c$102:$cl$102,0))</f>
        <v>#NAME?</v>
      </c>
      <c r="AJ26" s="69" t="e">
        <f aca="false" t="array" ref="AJ26:AJ26">INDEX(calculation!$c$102:$cl$127,MATCH('Project-level output'!$A26,calculation!$c$102:$c$127,0),MATCH('Project-level output'!AJ$5,calculation!$c$102:$cl$102,0))</f>
        <v>#NAME?</v>
      </c>
      <c r="AK26" s="69" t="e">
        <f aca="false" t="array" ref="AK26:AK26">INDEX(calculation!$c$102:$cl$127,MATCH('Project-level output'!$A26,calculation!$c$102:$c$127,0),MATCH('Project-level output'!AK$5,calculation!$c$102:$cl$102,0))</f>
        <v>#NAME?</v>
      </c>
      <c r="AL26" s="69" t="e">
        <f aca="false" t="array" ref="AL26:AL26">INDEX(calculation!$c$102:$cl$127,MATCH('Project-level output'!$A26,calculation!$c$102:$c$127,0),MATCH('Project-level output'!AL$5,calculation!$c$102:$cl$102,0))</f>
        <v>#NAME?</v>
      </c>
      <c r="AM26" s="69" t="e">
        <f aca="false" t="array" ref="AM26:AM26">INDEX(calculation!$c$102:$cl$127,MATCH('Project-level output'!$A26,calculation!$c$102:$c$127,0),MATCH('Project-level output'!AM$5,calculation!$c$102:$cl$102,0))</f>
        <v>#NAME?</v>
      </c>
      <c r="AN26" s="69" t="e">
        <f aca="false" t="array" ref="AN26:AN26">INDEX(calculation!$c$102:$cl$127,MATCH('Project-level output'!$A26,calculation!$c$102:$c$127,0),MATCH('Project-level output'!AN$5,calculation!$c$102:$cl$102,0))</f>
        <v>#NAME?</v>
      </c>
      <c r="AO26" s="69" t="e">
        <f aca="false" t="array" ref="AO26:AO26">INDEX(calculation!$c$102:$cl$127,MATCH('Project-level output'!$A26,calculation!$c$102:$c$127,0),MATCH('Project-level output'!AO$5,calculation!$c$102:$cl$102,0))</f>
        <v>#NAME?</v>
      </c>
      <c r="AP26" s="69" t="e">
        <f aca="false" t="array" ref="AP26:AP26">INDEX(calculation!$c$102:$cl$127,MATCH('Project-level output'!$A26,calculation!$c$102:$c$127,0),MATCH('Project-level output'!AP$5,calculation!$c$102:$cl$102,0))</f>
        <v>#NAME?</v>
      </c>
      <c r="AQ26" s="69" t="e">
        <f aca="false" t="array" ref="AQ26:AQ26">INDEX(calculation!$c$102:$cl$127,MATCH('Project-level output'!$A26,calculation!$c$102:$c$127,0),MATCH('Project-level output'!AQ$5,calculation!$c$102:$cl$102,0))</f>
        <v>#NAME?</v>
      </c>
      <c r="AR26" s="69" t="e">
        <f aca="false" t="array" ref="AR26:AR26">INDEX(calculation!$c$102:$cl$127,MATCH('Project-level output'!$A26,calculation!$c$102:$c$127,0),MATCH('Project-level output'!AR$5,calculation!$c$102:$cl$102,0))</f>
        <v>#NAME?</v>
      </c>
      <c r="AS26" s="69" t="e">
        <f aca="false" t="array" ref="AS26:AS26">INDEX(calculation!$c$102:$cl$127,MATCH('Project-level output'!$A26,calculation!$c$102:$c$127,0),MATCH('Project-level output'!AS$5,calculation!$c$102:$cl$102,0))</f>
        <v>#NAME?</v>
      </c>
      <c r="AT26" s="69" t="e">
        <f aca="false" t="array" ref="AT26:AT26">INDEX(calculation!$c$102:$cl$127,MATCH('Project-level output'!$A26,calculation!$c$102:$c$127,0),MATCH('Project-level output'!AT$5,calculation!$c$102:$cl$102,0))</f>
        <v>#NAME?</v>
      </c>
      <c r="AU26" s="69" t="e">
        <f aca="false" t="array" ref="AU26:AU26">INDEX(calculation!$c$102:$cl$127,MATCH('Project-level output'!$A26,calculation!$c$102:$c$127,0),MATCH('Project-level output'!AU$5,calculation!$c$102:$cl$102,0))</f>
        <v>#NAME?</v>
      </c>
      <c r="AV26" s="69" t="e">
        <f aca="false" t="array" ref="AV26:AV26">INDEX(calculation!$c$102:$cl$127,MATCH('Project-level output'!$A26,calculation!$c$102:$c$127,0),MATCH('Project-level output'!AV$5,calculation!$c$102:$cl$102,0))</f>
        <v>#NAME?</v>
      </c>
      <c r="AW26" s="69" t="e">
        <f aca="false" t="array" ref="AW26:AW26">INDEX(calculation!$c$102:$cl$127,MATCH('Project-level output'!$A26,calculation!$c$102:$c$127,0),MATCH('Project-level output'!AW$5,calculation!$c$102:$cl$102,0))</f>
        <v>#NAME?</v>
      </c>
      <c r="AX26" s="69" t="e">
        <f aca="false" t="array" ref="AX26:AX26">INDEX(calculation!$c$102:$cl$127,MATCH('Project-level output'!$A26,calculation!$c$102:$c$127,0),MATCH('Project-level output'!AX$5,calculation!$c$102:$cl$102,0))</f>
        <v>#NAME?</v>
      </c>
      <c r="AY26" s="69" t="e">
        <f aca="false" t="array" ref="AY26:AY26">INDEX(calculation!$c$102:$cl$127,MATCH('Project-level output'!$A26,calculation!$c$102:$c$127,0),MATCH('Project-level output'!AY$5,calculation!$c$102:$cl$102,0))</f>
        <v>#NAME?</v>
      </c>
      <c r="AZ26" s="69" t="e">
        <f aca="false" t="array" ref="AZ26:AZ26">INDEX(calculation!$c$102:$cl$127,MATCH('Project-level output'!$A26,calculation!$c$102:$c$127,0),MATCH('Project-level output'!AZ$5,calculation!$c$102:$cl$102,0))</f>
        <v>#NAME?</v>
      </c>
      <c r="BA26" s="69" t="e">
        <f aca="false" t="array" ref="BA26:BA26">INDEX(calculation!$c$102:$cl$127,MATCH('Project-level output'!$A26,calculation!$c$102:$c$127,0),MATCH('Project-level output'!BA$5,calculation!$c$102:$cl$102,0))</f>
        <v>#NAME?</v>
      </c>
      <c r="BB26" s="69" t="e">
        <f aca="false" t="array" ref="BB26:BB26">INDEX(calculation!$c$102:$cl$127,MATCH('Project-level output'!$A26,calculation!$c$102:$c$127,0),MATCH('Project-level output'!BB$5,calculation!$c$102:$cl$102,0))</f>
        <v>#NAME?</v>
      </c>
      <c r="BC26" s="70" t="e">
        <f aca="false" t="array" ref="BC26:BC26">INDEX(calculation!$c$102:$cl$127,MATCH('Project-level output'!$A26,calculation!$c$102:$c$127,0),MATCH('Project-level output'!BC$5,calculation!$c$102:$cl$102,0))</f>
        <v>#NAME?</v>
      </c>
    </row>
    <row r="27" customFormat="false" ht="12.75" hidden="false" customHeight="true" outlineLevel="0" collapsed="false">
      <c r="A27" s="62" t="s">
        <v>30</v>
      </c>
      <c r="B27" s="69" t="e">
        <f aca="false" t="array" ref="B27:B27">INDEX(calculation!$c$102:$cl$127,MATCH('Project-level output'!$A27,calculation!$c$102:$c$127,0),MATCH('Project-level output'!B$5,calculation!$c$102:$cl$102,0))</f>
        <v>#NAME?</v>
      </c>
      <c r="C27" s="69" t="e">
        <f aca="false" t="array" ref="C27:C27">INDEX(calculation!$c$102:$cl$127,MATCH('Project-level output'!$A27,calculation!$c$102:$c$127,0),MATCH('Project-level output'!C$5,calculation!$c$102:$cl$102,0))</f>
        <v>#NAME?</v>
      </c>
      <c r="D27" s="69" t="e">
        <f aca="false" t="array" ref="D27:D27">INDEX(calculation!$c$102:$cl$127,MATCH('Project-level output'!$A27,calculation!$c$102:$c$127,0),MATCH('Project-level output'!D$5,calculation!$c$102:$cl$102,0))</f>
        <v>#NAME?</v>
      </c>
      <c r="E27" s="69" t="e">
        <f aca="false" t="array" ref="E27:E27">INDEX(calculation!$c$102:$cl$127,MATCH('Project-level output'!$A27,calculation!$c$102:$c$127,0),MATCH('Project-level output'!E$5,calculation!$c$102:$cl$102,0))</f>
        <v>#NAME?</v>
      </c>
      <c r="F27" s="69" t="e">
        <f aca="false" t="array" ref="F27:F27">INDEX(calculation!$c$102:$cl$127,MATCH('Project-level output'!$A27,calculation!$c$102:$c$127,0),MATCH('Project-level output'!F$5,calculation!$c$102:$cl$102,0))</f>
        <v>#NAME?</v>
      </c>
      <c r="G27" s="69" t="e">
        <f aca="false" t="array" ref="G27:G27">INDEX(calculation!$c$102:$cl$127,MATCH('Project-level output'!$A27,calculation!$c$102:$c$127,0),MATCH('Project-level output'!G$5,calculation!$c$102:$cl$102,0))</f>
        <v>#NAME?</v>
      </c>
      <c r="H27" s="69" t="e">
        <f aca="false" t="array" ref="H27:H27">INDEX(calculation!$c$102:$cl$127,MATCH('Project-level output'!$A27,calculation!$c$102:$c$127,0),MATCH('Project-level output'!H$5,calculation!$c$102:$cl$102,0))</f>
        <v>#NAME?</v>
      </c>
      <c r="I27" s="69" t="e">
        <f aca="false" t="array" ref="I27:I27">INDEX(calculation!$c$102:$cl$127,MATCH('Project-level output'!$A27,calculation!$c$102:$c$127,0),MATCH('Project-level output'!I$5,calculation!$c$102:$cl$102,0))</f>
        <v>#NAME?</v>
      </c>
      <c r="J27" s="69" t="e">
        <f aca="false" t="array" ref="J27:J27">INDEX(calculation!$c$102:$cl$127,MATCH('Project-level output'!$A27,calculation!$c$102:$c$127,0),MATCH('Project-level output'!J$5,calculation!$c$102:$cl$102,0))</f>
        <v>#NAME?</v>
      </c>
      <c r="K27" s="69" t="e">
        <f aca="false" t="array" ref="K27:K27">INDEX(calculation!$c$102:$cl$127,MATCH('Project-level output'!$A27,calculation!$c$102:$c$127,0),MATCH('Project-level output'!K$5,calculation!$c$102:$cl$102,0))</f>
        <v>#NAME?</v>
      </c>
      <c r="L27" s="69" t="e">
        <f aca="false" t="array" ref="L27:L27">INDEX(calculation!$c$102:$cl$127,MATCH('Project-level output'!$A27,calculation!$c$102:$c$127,0),MATCH('Project-level output'!L$5,calculation!$c$102:$cl$102,0))</f>
        <v>#NAME?</v>
      </c>
      <c r="M27" s="69" t="e">
        <f aca="false" t="array" ref="M27:M27">INDEX(calculation!$c$102:$cl$127,MATCH('Project-level output'!$A27,calculation!$c$102:$c$127,0),MATCH('Project-level output'!M$5,calculation!$c$102:$cl$102,0))</f>
        <v>#NAME?</v>
      </c>
      <c r="N27" s="69" t="e">
        <f aca="false" t="array" ref="N27:N27">INDEX(calculation!$c$102:$cl$127,MATCH('Project-level output'!$A27,calculation!$c$102:$c$127,0),MATCH('Project-level output'!N$5,calculation!$c$102:$cl$102,0))</f>
        <v>#NAME?</v>
      </c>
      <c r="O27" s="69" t="e">
        <f aca="false" t="array" ref="O27:O27">INDEX(calculation!$c$102:$cl$127,MATCH('Project-level output'!$A27,calculation!$c$102:$c$127,0),MATCH('Project-level output'!O$5,calculation!$c$102:$cl$102,0))</f>
        <v>#NAME?</v>
      </c>
      <c r="P27" s="69" t="e">
        <f aca="false" t="array" ref="P27:P27">INDEX(calculation!$c$102:$cl$127,MATCH('Project-level output'!$A27,calculation!$c$102:$c$127,0),MATCH('Project-level output'!P$5,calculation!$c$102:$cl$102,0))</f>
        <v>#NAME?</v>
      </c>
      <c r="Q27" s="69" t="e">
        <f aca="false" t="array" ref="Q27:Q27">INDEX(calculation!$c$102:$cl$127,MATCH('Project-level output'!$A27,calculation!$c$102:$c$127,0),MATCH('Project-level output'!Q$5,calculation!$c$102:$cl$102,0))</f>
        <v>#NAME?</v>
      </c>
      <c r="R27" s="69" t="e">
        <f aca="false" t="array" ref="R27:R27">INDEX(calculation!$c$102:$cl$127,MATCH('Project-level output'!$A27,calculation!$c$102:$c$127,0),MATCH('Project-level output'!R$5,calculation!$c$102:$cl$102,0))</f>
        <v>#NAME?</v>
      </c>
      <c r="S27" s="69" t="e">
        <f aca="false" t="array" ref="S27:S27">INDEX(calculation!$c$102:$cl$127,MATCH('Project-level output'!$A27,calculation!$c$102:$c$127,0),MATCH('Project-level output'!S$5,calculation!$c$102:$cl$102,0))</f>
        <v>#NAME?</v>
      </c>
      <c r="T27" s="69" t="e">
        <f aca="false" t="array" ref="T27:T27">INDEX(calculation!$c$102:$cl$127,MATCH('Project-level output'!$A27,calculation!$c$102:$c$127,0),MATCH('Project-level output'!T$5,calculation!$c$102:$cl$102,0))</f>
        <v>#NAME?</v>
      </c>
      <c r="U27" s="69" t="e">
        <f aca="false" t="array" ref="U27:U27">INDEX(calculation!$c$102:$cl$127,MATCH('Project-level output'!$A27,calculation!$c$102:$c$127,0),MATCH('Project-level output'!U$5,calculation!$c$102:$cl$102,0))</f>
        <v>#NAME?</v>
      </c>
      <c r="V27" s="69" t="e">
        <f aca="false" t="array" ref="V27:V27">INDEX(calculation!$c$102:$cl$127,MATCH('Project-level output'!$A27,calculation!$c$102:$c$127,0),MATCH('Project-level output'!V$5,calculation!$c$102:$cl$102,0))</f>
        <v>#NAME?</v>
      </c>
      <c r="W27" s="69" t="e">
        <f aca="false" t="array" ref="W27:W27">INDEX(calculation!$c$102:$cl$127,MATCH('Project-level output'!$A27,calculation!$c$102:$c$127,0),MATCH('Project-level output'!W$5,calculation!$c$102:$cl$102,0))</f>
        <v>#NAME?</v>
      </c>
      <c r="X27" s="69" t="e">
        <f aca="false" t="array" ref="X27:X27">INDEX(calculation!$c$102:$cl$127,MATCH('Project-level output'!$A27,calculation!$c$102:$c$127,0),MATCH('Project-level output'!X$5,calculation!$c$102:$cl$102,0))</f>
        <v>#NAME?</v>
      </c>
      <c r="Y27" s="69" t="e">
        <f aca="false" t="array" ref="Y27:Y27">INDEX(calculation!$c$102:$cl$127,MATCH('Project-level output'!$A27,calculation!$c$102:$c$127,0),MATCH('Project-level output'!Y$5,calculation!$c$102:$cl$102,0))</f>
        <v>#NAME?</v>
      </c>
      <c r="Z27" s="69" t="e">
        <f aca="false" t="array" ref="Z27:Z27">INDEX(calculation!$c$102:$cl$127,MATCH('Project-level output'!$A27,calculation!$c$102:$c$127,0),MATCH('Project-level output'!Z$5,calculation!$c$102:$cl$102,0))</f>
        <v>#NAME?</v>
      </c>
      <c r="AA27" s="69" t="e">
        <f aca="false" t="array" ref="AA27:AA27">INDEX(calculation!$c$102:$cl$127,MATCH('Project-level output'!$A27,calculation!$c$102:$c$127,0),MATCH('Project-level output'!AA$5,calculation!$c$102:$cl$102,0))</f>
        <v>#NAME?</v>
      </c>
      <c r="AB27" s="69" t="e">
        <f aca="false" t="array" ref="AB27:AB27">INDEX(calculation!$c$102:$cl$127,MATCH('Project-level output'!$A27,calculation!$c$102:$c$127,0),MATCH('Project-level output'!AB$5,calculation!$c$102:$cl$102,0))</f>
        <v>#NAME?</v>
      </c>
      <c r="AC27" s="69" t="e">
        <f aca="false" t="array" ref="AC27:AC27">INDEX(calculation!$c$102:$cl$127,MATCH('Project-level output'!$A27,calculation!$c$102:$c$127,0),MATCH('Project-level output'!AC$5,calculation!$c$102:$cl$102,0))</f>
        <v>#NAME?</v>
      </c>
      <c r="AD27" s="69" t="e">
        <f aca="false" t="array" ref="AD27:AD27">INDEX(calculation!$c$102:$cl$127,MATCH('Project-level output'!$A27,calculation!$c$102:$c$127,0),MATCH('Project-level output'!AD$5,calculation!$c$102:$cl$102,0))</f>
        <v>#NAME?</v>
      </c>
      <c r="AE27" s="69" t="e">
        <f aca="false" t="array" ref="AE27:AE27">INDEX(calculation!$c$102:$cl$127,MATCH('Project-level output'!$A27,calculation!$c$102:$c$127,0),MATCH('Project-level output'!AE$5,calculation!$c$102:$cl$102,0))</f>
        <v>#NAME?</v>
      </c>
      <c r="AF27" s="69" t="e">
        <f aca="false" t="array" ref="AF27:AF27">INDEX(calculation!$c$102:$cl$127,MATCH('Project-level output'!$A27,calculation!$c$102:$c$127,0),MATCH('Project-level output'!AF$5,calculation!$c$102:$cl$102,0))</f>
        <v>#NAME?</v>
      </c>
      <c r="AG27" s="69" t="e">
        <f aca="false" t="array" ref="AG27:AG27">INDEX(calculation!$c$102:$cl$127,MATCH('Project-level output'!$A27,calculation!$c$102:$c$127,0),MATCH('Project-level output'!AG$5,calculation!$c$102:$cl$102,0))</f>
        <v>#NAME?</v>
      </c>
      <c r="AH27" s="69" t="e">
        <f aca="false" t="array" ref="AH27:AH27">INDEX(calculation!$c$102:$cl$127,MATCH('Project-level output'!$A27,calculation!$c$102:$c$127,0),MATCH('Project-level output'!AH$5,calculation!$c$102:$cl$102,0))</f>
        <v>#NAME?</v>
      </c>
      <c r="AI27" s="69" t="e">
        <f aca="false" t="array" ref="AI27:AI27">INDEX(calculation!$c$102:$cl$127,MATCH('Project-level output'!$A27,calculation!$c$102:$c$127,0),MATCH('Project-level output'!AI$5,calculation!$c$102:$cl$102,0))</f>
        <v>#NAME?</v>
      </c>
      <c r="AJ27" s="69" t="e">
        <f aca="false" t="array" ref="AJ27:AJ27">INDEX(calculation!$c$102:$cl$127,MATCH('Project-level output'!$A27,calculation!$c$102:$c$127,0),MATCH('Project-level output'!AJ$5,calculation!$c$102:$cl$102,0))</f>
        <v>#NAME?</v>
      </c>
      <c r="AK27" s="69" t="e">
        <f aca="false" t="array" ref="AK27:AK27">INDEX(calculation!$c$102:$cl$127,MATCH('Project-level output'!$A27,calculation!$c$102:$c$127,0),MATCH('Project-level output'!AK$5,calculation!$c$102:$cl$102,0))</f>
        <v>#NAME?</v>
      </c>
      <c r="AL27" s="69" t="e">
        <f aca="false" t="array" ref="AL27:AL27">INDEX(calculation!$c$102:$cl$127,MATCH('Project-level output'!$A27,calculation!$c$102:$c$127,0),MATCH('Project-level output'!AL$5,calculation!$c$102:$cl$102,0))</f>
        <v>#NAME?</v>
      </c>
      <c r="AM27" s="69" t="e">
        <f aca="false" t="array" ref="AM27:AM27">INDEX(calculation!$c$102:$cl$127,MATCH('Project-level output'!$A27,calculation!$c$102:$c$127,0),MATCH('Project-level output'!AM$5,calculation!$c$102:$cl$102,0))</f>
        <v>#NAME?</v>
      </c>
      <c r="AN27" s="69" t="e">
        <f aca="false" t="array" ref="AN27:AN27">INDEX(calculation!$c$102:$cl$127,MATCH('Project-level output'!$A27,calculation!$c$102:$c$127,0),MATCH('Project-level output'!AN$5,calculation!$c$102:$cl$102,0))</f>
        <v>#NAME?</v>
      </c>
      <c r="AO27" s="69" t="e">
        <f aca="false" t="array" ref="AO27:AO27">INDEX(calculation!$c$102:$cl$127,MATCH('Project-level output'!$A27,calculation!$c$102:$c$127,0),MATCH('Project-level output'!AO$5,calculation!$c$102:$cl$102,0))</f>
        <v>#NAME?</v>
      </c>
      <c r="AP27" s="69" t="e">
        <f aca="false" t="array" ref="AP27:AP27">INDEX(calculation!$c$102:$cl$127,MATCH('Project-level output'!$A27,calculation!$c$102:$c$127,0),MATCH('Project-level output'!AP$5,calculation!$c$102:$cl$102,0))</f>
        <v>#NAME?</v>
      </c>
      <c r="AQ27" s="69" t="e">
        <f aca="false" t="array" ref="AQ27:AQ27">INDEX(calculation!$c$102:$cl$127,MATCH('Project-level output'!$A27,calculation!$c$102:$c$127,0),MATCH('Project-level output'!AQ$5,calculation!$c$102:$cl$102,0))</f>
        <v>#NAME?</v>
      </c>
      <c r="AR27" s="69" t="e">
        <f aca="false" t="array" ref="AR27:AR27">INDEX(calculation!$c$102:$cl$127,MATCH('Project-level output'!$A27,calculation!$c$102:$c$127,0),MATCH('Project-level output'!AR$5,calculation!$c$102:$cl$102,0))</f>
        <v>#NAME?</v>
      </c>
      <c r="AS27" s="69" t="e">
        <f aca="false" t="array" ref="AS27:AS27">INDEX(calculation!$c$102:$cl$127,MATCH('Project-level output'!$A27,calculation!$c$102:$c$127,0),MATCH('Project-level output'!AS$5,calculation!$c$102:$cl$102,0))</f>
        <v>#NAME?</v>
      </c>
      <c r="AT27" s="69" t="e">
        <f aca="false" t="array" ref="AT27:AT27">INDEX(calculation!$c$102:$cl$127,MATCH('Project-level output'!$A27,calculation!$c$102:$c$127,0),MATCH('Project-level output'!AT$5,calculation!$c$102:$cl$102,0))</f>
        <v>#NAME?</v>
      </c>
      <c r="AU27" s="69" t="e">
        <f aca="false" t="array" ref="AU27:AU27">INDEX(calculation!$c$102:$cl$127,MATCH('Project-level output'!$A27,calculation!$c$102:$c$127,0),MATCH('Project-level output'!AU$5,calculation!$c$102:$cl$102,0))</f>
        <v>#NAME?</v>
      </c>
      <c r="AV27" s="69" t="e">
        <f aca="false" t="array" ref="AV27:AV27">INDEX(calculation!$c$102:$cl$127,MATCH('Project-level output'!$A27,calculation!$c$102:$c$127,0),MATCH('Project-level output'!AV$5,calculation!$c$102:$cl$102,0))</f>
        <v>#NAME?</v>
      </c>
      <c r="AW27" s="69" t="e">
        <f aca="false" t="array" ref="AW27:AW27">INDEX(calculation!$c$102:$cl$127,MATCH('Project-level output'!$A27,calculation!$c$102:$c$127,0),MATCH('Project-level output'!AW$5,calculation!$c$102:$cl$102,0))</f>
        <v>#NAME?</v>
      </c>
      <c r="AX27" s="69" t="e">
        <f aca="false" t="array" ref="AX27:AX27">INDEX(calculation!$c$102:$cl$127,MATCH('Project-level output'!$A27,calculation!$c$102:$c$127,0),MATCH('Project-level output'!AX$5,calculation!$c$102:$cl$102,0))</f>
        <v>#NAME?</v>
      </c>
      <c r="AY27" s="69" t="e">
        <f aca="false" t="array" ref="AY27:AY27">INDEX(calculation!$c$102:$cl$127,MATCH('Project-level output'!$A27,calculation!$c$102:$c$127,0),MATCH('Project-level output'!AY$5,calculation!$c$102:$cl$102,0))</f>
        <v>#NAME?</v>
      </c>
      <c r="AZ27" s="69" t="e">
        <f aca="false" t="array" ref="AZ27:AZ27">INDEX(calculation!$c$102:$cl$127,MATCH('Project-level output'!$A27,calculation!$c$102:$c$127,0),MATCH('Project-level output'!AZ$5,calculation!$c$102:$cl$102,0))</f>
        <v>#NAME?</v>
      </c>
      <c r="BA27" s="69" t="e">
        <f aca="false" t="array" ref="BA27:BA27">INDEX(calculation!$c$102:$cl$127,MATCH('Project-level output'!$A27,calculation!$c$102:$c$127,0),MATCH('Project-level output'!BA$5,calculation!$c$102:$cl$102,0))</f>
        <v>#NAME?</v>
      </c>
      <c r="BB27" s="69" t="e">
        <f aca="false" t="array" ref="BB27:BB27">INDEX(calculation!$c$102:$cl$127,MATCH('Project-level output'!$A27,calculation!$c$102:$c$127,0),MATCH('Project-level output'!BB$5,calculation!$c$102:$cl$102,0))</f>
        <v>#NAME?</v>
      </c>
      <c r="BC27" s="70" t="e">
        <f aca="false" t="array" ref="BC27:BC27">INDEX(calculation!$c$102:$cl$127,MATCH('Project-level output'!$A27,calculation!$c$102:$c$127,0),MATCH('Project-level output'!BC$5,calculation!$c$102:$cl$102,0))</f>
        <v>#NAME?</v>
      </c>
    </row>
    <row r="28" customFormat="false" ht="12.75" hidden="false" customHeight="true" outlineLevel="0" collapsed="false">
      <c r="A28" s="62" t="s">
        <v>32</v>
      </c>
      <c r="B28" s="69" t="e">
        <f aca="false" t="array" ref="B28:B28">INDEX(calculation!$c$102:$cl$127,MATCH('Project-level output'!$A28,calculation!$c$102:$c$127,0),MATCH('Project-level output'!B$5,calculation!$c$102:$cl$102,0))</f>
        <v>#NAME?</v>
      </c>
      <c r="C28" s="69" t="e">
        <f aca="false" t="array" ref="C28:C28">INDEX(calculation!$c$102:$cl$127,MATCH('Project-level output'!$A28,calculation!$c$102:$c$127,0),MATCH('Project-level output'!C$5,calculation!$c$102:$cl$102,0))</f>
        <v>#NAME?</v>
      </c>
      <c r="D28" s="69" t="e">
        <f aca="false" t="array" ref="D28:D28">INDEX(calculation!$c$102:$cl$127,MATCH('Project-level output'!$A28,calculation!$c$102:$c$127,0),MATCH('Project-level output'!D$5,calculation!$c$102:$cl$102,0))</f>
        <v>#NAME?</v>
      </c>
      <c r="E28" s="69" t="e">
        <f aca="false" t="array" ref="E28:E28">INDEX(calculation!$c$102:$cl$127,MATCH('Project-level output'!$A28,calculation!$c$102:$c$127,0),MATCH('Project-level output'!E$5,calculation!$c$102:$cl$102,0))</f>
        <v>#NAME?</v>
      </c>
      <c r="F28" s="69" t="e">
        <f aca="false" t="array" ref="F28:F28">INDEX(calculation!$c$102:$cl$127,MATCH('Project-level output'!$A28,calculation!$c$102:$c$127,0),MATCH('Project-level output'!F$5,calculation!$c$102:$cl$102,0))</f>
        <v>#NAME?</v>
      </c>
      <c r="G28" s="69" t="e">
        <f aca="false" t="array" ref="G28:G28">INDEX(calculation!$c$102:$cl$127,MATCH('Project-level output'!$A28,calculation!$c$102:$c$127,0),MATCH('Project-level output'!G$5,calculation!$c$102:$cl$102,0))</f>
        <v>#NAME?</v>
      </c>
      <c r="H28" s="69" t="e">
        <f aca="false" t="array" ref="H28:H28">INDEX(calculation!$c$102:$cl$127,MATCH('Project-level output'!$A28,calculation!$c$102:$c$127,0),MATCH('Project-level output'!H$5,calculation!$c$102:$cl$102,0))</f>
        <v>#NAME?</v>
      </c>
      <c r="I28" s="69" t="e">
        <f aca="false" t="array" ref="I28:I28">INDEX(calculation!$c$102:$cl$127,MATCH('Project-level output'!$A28,calculation!$c$102:$c$127,0),MATCH('Project-level output'!I$5,calculation!$c$102:$cl$102,0))</f>
        <v>#NAME?</v>
      </c>
      <c r="J28" s="69" t="e">
        <f aca="false" t="array" ref="J28:J28">INDEX(calculation!$c$102:$cl$127,MATCH('Project-level output'!$A28,calculation!$c$102:$c$127,0),MATCH('Project-level output'!J$5,calculation!$c$102:$cl$102,0))</f>
        <v>#NAME?</v>
      </c>
      <c r="K28" s="69" t="e">
        <f aca="false" t="array" ref="K28:K28">INDEX(calculation!$c$102:$cl$127,MATCH('Project-level output'!$A28,calculation!$c$102:$c$127,0),MATCH('Project-level output'!K$5,calculation!$c$102:$cl$102,0))</f>
        <v>#NAME?</v>
      </c>
      <c r="L28" s="69" t="e">
        <f aca="false" t="array" ref="L28:L28">INDEX(calculation!$c$102:$cl$127,MATCH('Project-level output'!$A28,calculation!$c$102:$c$127,0),MATCH('Project-level output'!L$5,calculation!$c$102:$cl$102,0))</f>
        <v>#NAME?</v>
      </c>
      <c r="M28" s="69" t="e">
        <f aca="false" t="array" ref="M28:M28">INDEX(calculation!$c$102:$cl$127,MATCH('Project-level output'!$A28,calculation!$c$102:$c$127,0),MATCH('Project-level output'!M$5,calculation!$c$102:$cl$102,0))</f>
        <v>#NAME?</v>
      </c>
      <c r="N28" s="69" t="e">
        <f aca="false" t="array" ref="N28:N28">INDEX(calculation!$c$102:$cl$127,MATCH('Project-level output'!$A28,calculation!$c$102:$c$127,0),MATCH('Project-level output'!N$5,calculation!$c$102:$cl$102,0))</f>
        <v>#NAME?</v>
      </c>
      <c r="O28" s="69" t="e">
        <f aca="false" t="array" ref="O28:O28">INDEX(calculation!$c$102:$cl$127,MATCH('Project-level output'!$A28,calculation!$c$102:$c$127,0),MATCH('Project-level output'!O$5,calculation!$c$102:$cl$102,0))</f>
        <v>#NAME?</v>
      </c>
      <c r="P28" s="69" t="e">
        <f aca="false" t="array" ref="P28:P28">INDEX(calculation!$c$102:$cl$127,MATCH('Project-level output'!$A28,calculation!$c$102:$c$127,0),MATCH('Project-level output'!P$5,calculation!$c$102:$cl$102,0))</f>
        <v>#NAME?</v>
      </c>
      <c r="Q28" s="69" t="e">
        <f aca="false" t="array" ref="Q28:Q28">INDEX(calculation!$c$102:$cl$127,MATCH('Project-level output'!$A28,calculation!$c$102:$c$127,0),MATCH('Project-level output'!Q$5,calculation!$c$102:$cl$102,0))</f>
        <v>#NAME?</v>
      </c>
      <c r="R28" s="69" t="e">
        <f aca="false" t="array" ref="R28:R28">INDEX(calculation!$c$102:$cl$127,MATCH('Project-level output'!$A28,calculation!$c$102:$c$127,0),MATCH('Project-level output'!R$5,calculation!$c$102:$cl$102,0))</f>
        <v>#NAME?</v>
      </c>
      <c r="S28" s="69" t="e">
        <f aca="false" t="array" ref="S28:S28">INDEX(calculation!$c$102:$cl$127,MATCH('Project-level output'!$A28,calculation!$c$102:$c$127,0),MATCH('Project-level output'!S$5,calculation!$c$102:$cl$102,0))</f>
        <v>#NAME?</v>
      </c>
      <c r="T28" s="69" t="e">
        <f aca="false" t="array" ref="T28:T28">INDEX(calculation!$c$102:$cl$127,MATCH('Project-level output'!$A28,calculation!$c$102:$c$127,0),MATCH('Project-level output'!T$5,calculation!$c$102:$cl$102,0))</f>
        <v>#NAME?</v>
      </c>
      <c r="U28" s="69" t="e">
        <f aca="false" t="array" ref="U28:U28">INDEX(calculation!$c$102:$cl$127,MATCH('Project-level output'!$A28,calculation!$c$102:$c$127,0),MATCH('Project-level output'!U$5,calculation!$c$102:$cl$102,0))</f>
        <v>#NAME?</v>
      </c>
      <c r="V28" s="69" t="e">
        <f aca="false" t="array" ref="V28:V28">INDEX(calculation!$c$102:$cl$127,MATCH('Project-level output'!$A28,calculation!$c$102:$c$127,0),MATCH('Project-level output'!V$5,calculation!$c$102:$cl$102,0))</f>
        <v>#NAME?</v>
      </c>
      <c r="W28" s="69" t="e">
        <f aca="false" t="array" ref="W28:W28">INDEX(calculation!$c$102:$cl$127,MATCH('Project-level output'!$A28,calculation!$c$102:$c$127,0),MATCH('Project-level output'!W$5,calculation!$c$102:$cl$102,0))</f>
        <v>#NAME?</v>
      </c>
      <c r="X28" s="69" t="e">
        <f aca="false" t="array" ref="X28:X28">INDEX(calculation!$c$102:$cl$127,MATCH('Project-level output'!$A28,calculation!$c$102:$c$127,0),MATCH('Project-level output'!X$5,calculation!$c$102:$cl$102,0))</f>
        <v>#NAME?</v>
      </c>
      <c r="Y28" s="69" t="e">
        <f aca="false" t="array" ref="Y28:Y28">INDEX(calculation!$c$102:$cl$127,MATCH('Project-level output'!$A28,calculation!$c$102:$c$127,0),MATCH('Project-level output'!Y$5,calculation!$c$102:$cl$102,0))</f>
        <v>#NAME?</v>
      </c>
      <c r="Z28" s="69" t="e">
        <f aca="false" t="array" ref="Z28:Z28">INDEX(calculation!$c$102:$cl$127,MATCH('Project-level output'!$A28,calculation!$c$102:$c$127,0),MATCH('Project-level output'!Z$5,calculation!$c$102:$cl$102,0))</f>
        <v>#NAME?</v>
      </c>
      <c r="AA28" s="69" t="e">
        <f aca="false" t="array" ref="AA28:AA28">INDEX(calculation!$c$102:$cl$127,MATCH('Project-level output'!$A28,calculation!$c$102:$c$127,0),MATCH('Project-level output'!AA$5,calculation!$c$102:$cl$102,0))</f>
        <v>#NAME?</v>
      </c>
      <c r="AB28" s="69" t="e">
        <f aca="false" t="array" ref="AB28:AB28">INDEX(calculation!$c$102:$cl$127,MATCH('Project-level output'!$A28,calculation!$c$102:$c$127,0),MATCH('Project-level output'!AB$5,calculation!$c$102:$cl$102,0))</f>
        <v>#NAME?</v>
      </c>
      <c r="AC28" s="69" t="e">
        <f aca="false" t="array" ref="AC28:AC28">INDEX(calculation!$c$102:$cl$127,MATCH('Project-level output'!$A28,calculation!$c$102:$c$127,0),MATCH('Project-level output'!AC$5,calculation!$c$102:$cl$102,0))</f>
        <v>#NAME?</v>
      </c>
      <c r="AD28" s="69" t="e">
        <f aca="false" t="array" ref="AD28:AD28">INDEX(calculation!$c$102:$cl$127,MATCH('Project-level output'!$A28,calculation!$c$102:$c$127,0),MATCH('Project-level output'!AD$5,calculation!$c$102:$cl$102,0))</f>
        <v>#NAME?</v>
      </c>
      <c r="AE28" s="69" t="e">
        <f aca="false" t="array" ref="AE28:AE28">INDEX(calculation!$c$102:$cl$127,MATCH('Project-level output'!$A28,calculation!$c$102:$c$127,0),MATCH('Project-level output'!AE$5,calculation!$c$102:$cl$102,0))</f>
        <v>#NAME?</v>
      </c>
      <c r="AF28" s="69" t="e">
        <f aca="false" t="array" ref="AF28:AF28">INDEX(calculation!$c$102:$cl$127,MATCH('Project-level output'!$A28,calculation!$c$102:$c$127,0),MATCH('Project-level output'!AF$5,calculation!$c$102:$cl$102,0))</f>
        <v>#NAME?</v>
      </c>
      <c r="AG28" s="69" t="e">
        <f aca="false" t="array" ref="AG28:AG28">INDEX(calculation!$c$102:$cl$127,MATCH('Project-level output'!$A28,calculation!$c$102:$c$127,0),MATCH('Project-level output'!AG$5,calculation!$c$102:$cl$102,0))</f>
        <v>#NAME?</v>
      </c>
      <c r="AH28" s="69" t="e">
        <f aca="false" t="array" ref="AH28:AH28">INDEX(calculation!$c$102:$cl$127,MATCH('Project-level output'!$A28,calculation!$c$102:$c$127,0),MATCH('Project-level output'!AH$5,calculation!$c$102:$cl$102,0))</f>
        <v>#NAME?</v>
      </c>
      <c r="AI28" s="69" t="e">
        <f aca="false" t="array" ref="AI28:AI28">INDEX(calculation!$c$102:$cl$127,MATCH('Project-level output'!$A28,calculation!$c$102:$c$127,0),MATCH('Project-level output'!AI$5,calculation!$c$102:$cl$102,0))</f>
        <v>#NAME?</v>
      </c>
      <c r="AJ28" s="69" t="e">
        <f aca="false" t="array" ref="AJ28:AJ28">INDEX(calculation!$c$102:$cl$127,MATCH('Project-level output'!$A28,calculation!$c$102:$c$127,0),MATCH('Project-level output'!AJ$5,calculation!$c$102:$cl$102,0))</f>
        <v>#NAME?</v>
      </c>
      <c r="AK28" s="69" t="e">
        <f aca="false" t="array" ref="AK28:AK28">INDEX(calculation!$c$102:$cl$127,MATCH('Project-level output'!$A28,calculation!$c$102:$c$127,0),MATCH('Project-level output'!AK$5,calculation!$c$102:$cl$102,0))</f>
        <v>#NAME?</v>
      </c>
      <c r="AL28" s="69" t="e">
        <f aca="false" t="array" ref="AL28:AL28">INDEX(calculation!$c$102:$cl$127,MATCH('Project-level output'!$A28,calculation!$c$102:$c$127,0),MATCH('Project-level output'!AL$5,calculation!$c$102:$cl$102,0))</f>
        <v>#NAME?</v>
      </c>
      <c r="AM28" s="69" t="e">
        <f aca="false" t="array" ref="AM28:AM28">INDEX(calculation!$c$102:$cl$127,MATCH('Project-level output'!$A28,calculation!$c$102:$c$127,0),MATCH('Project-level output'!AM$5,calculation!$c$102:$cl$102,0))</f>
        <v>#NAME?</v>
      </c>
      <c r="AN28" s="69" t="e">
        <f aca="false" t="array" ref="AN28:AN28">INDEX(calculation!$c$102:$cl$127,MATCH('Project-level output'!$A28,calculation!$c$102:$c$127,0),MATCH('Project-level output'!AN$5,calculation!$c$102:$cl$102,0))</f>
        <v>#NAME?</v>
      </c>
      <c r="AO28" s="69" t="e">
        <f aca="false" t="array" ref="AO28:AO28">INDEX(calculation!$c$102:$cl$127,MATCH('Project-level output'!$A28,calculation!$c$102:$c$127,0),MATCH('Project-level output'!AO$5,calculation!$c$102:$cl$102,0))</f>
        <v>#NAME?</v>
      </c>
      <c r="AP28" s="69" t="e">
        <f aca="false" t="array" ref="AP28:AP28">INDEX(calculation!$c$102:$cl$127,MATCH('Project-level output'!$A28,calculation!$c$102:$c$127,0),MATCH('Project-level output'!AP$5,calculation!$c$102:$cl$102,0))</f>
        <v>#NAME?</v>
      </c>
      <c r="AQ28" s="69" t="e">
        <f aca="false" t="array" ref="AQ28:AQ28">INDEX(calculation!$c$102:$cl$127,MATCH('Project-level output'!$A28,calculation!$c$102:$c$127,0),MATCH('Project-level output'!AQ$5,calculation!$c$102:$cl$102,0))</f>
        <v>#NAME?</v>
      </c>
      <c r="AR28" s="69" t="e">
        <f aca="false" t="array" ref="AR28:AR28">INDEX(calculation!$c$102:$cl$127,MATCH('Project-level output'!$A28,calculation!$c$102:$c$127,0),MATCH('Project-level output'!AR$5,calculation!$c$102:$cl$102,0))</f>
        <v>#NAME?</v>
      </c>
      <c r="AS28" s="69" t="e">
        <f aca="false" t="array" ref="AS28:AS28">INDEX(calculation!$c$102:$cl$127,MATCH('Project-level output'!$A28,calculation!$c$102:$c$127,0),MATCH('Project-level output'!AS$5,calculation!$c$102:$cl$102,0))</f>
        <v>#NAME?</v>
      </c>
      <c r="AT28" s="69" t="e">
        <f aca="false" t="array" ref="AT28:AT28">INDEX(calculation!$c$102:$cl$127,MATCH('Project-level output'!$A28,calculation!$c$102:$c$127,0),MATCH('Project-level output'!AT$5,calculation!$c$102:$cl$102,0))</f>
        <v>#NAME?</v>
      </c>
      <c r="AU28" s="69" t="e">
        <f aca="false" t="array" ref="AU28:AU28">INDEX(calculation!$c$102:$cl$127,MATCH('Project-level output'!$A28,calculation!$c$102:$c$127,0),MATCH('Project-level output'!AU$5,calculation!$c$102:$cl$102,0))</f>
        <v>#NAME?</v>
      </c>
      <c r="AV28" s="69" t="e">
        <f aca="false" t="array" ref="AV28:AV28">INDEX(calculation!$c$102:$cl$127,MATCH('Project-level output'!$A28,calculation!$c$102:$c$127,0),MATCH('Project-level output'!AV$5,calculation!$c$102:$cl$102,0))</f>
        <v>#NAME?</v>
      </c>
      <c r="AW28" s="69" t="e">
        <f aca="false" t="array" ref="AW28:AW28">INDEX(calculation!$c$102:$cl$127,MATCH('Project-level output'!$A28,calculation!$c$102:$c$127,0),MATCH('Project-level output'!AW$5,calculation!$c$102:$cl$102,0))</f>
        <v>#NAME?</v>
      </c>
      <c r="AX28" s="69" t="e">
        <f aca="false" t="array" ref="AX28:AX28">INDEX(calculation!$c$102:$cl$127,MATCH('Project-level output'!$A28,calculation!$c$102:$c$127,0),MATCH('Project-level output'!AX$5,calculation!$c$102:$cl$102,0))</f>
        <v>#NAME?</v>
      </c>
      <c r="AY28" s="69" t="e">
        <f aca="false" t="array" ref="AY28:AY28">INDEX(calculation!$c$102:$cl$127,MATCH('Project-level output'!$A28,calculation!$c$102:$c$127,0),MATCH('Project-level output'!AY$5,calculation!$c$102:$cl$102,0))</f>
        <v>#NAME?</v>
      </c>
      <c r="AZ28" s="69" t="e">
        <f aca="false" t="array" ref="AZ28:AZ28">INDEX(calculation!$c$102:$cl$127,MATCH('Project-level output'!$A28,calculation!$c$102:$c$127,0),MATCH('Project-level output'!AZ$5,calculation!$c$102:$cl$102,0))</f>
        <v>#NAME?</v>
      </c>
      <c r="BA28" s="69" t="e">
        <f aca="false" t="array" ref="BA28:BA28">INDEX(calculation!$c$102:$cl$127,MATCH('Project-level output'!$A28,calculation!$c$102:$c$127,0),MATCH('Project-level output'!BA$5,calculation!$c$102:$cl$102,0))</f>
        <v>#NAME?</v>
      </c>
      <c r="BB28" s="69" t="e">
        <f aca="false" t="array" ref="BB28:BB28">INDEX(calculation!$c$102:$cl$127,MATCH('Project-level output'!$A28,calculation!$c$102:$c$127,0),MATCH('Project-level output'!BB$5,calculation!$c$102:$cl$102,0))</f>
        <v>#NAME?</v>
      </c>
      <c r="BC28" s="70" t="e">
        <f aca="false" t="array" ref="BC28:BC28">INDEX(calculation!$c$102:$cl$127,MATCH('Project-level output'!$A28,calculation!$c$102:$c$127,0),MATCH('Project-level output'!BC$5,calculation!$c$102:$cl$102,0))</f>
        <v>#NAME?</v>
      </c>
    </row>
    <row r="29" customFormat="false" ht="12.75" hidden="false" customHeight="true" outlineLevel="0" collapsed="false">
      <c r="A29" s="62" t="s">
        <v>36</v>
      </c>
      <c r="B29" s="69" t="e">
        <f aca="false" t="array" ref="B29:B29">INDEX(calculation!$c$102:$cl$127,MATCH('Project-level output'!$A29,calculation!$c$102:$c$127,0),MATCH('Project-level output'!B$5,calculation!$c$102:$cl$102,0))</f>
        <v>#NAME?</v>
      </c>
      <c r="C29" s="69" t="e">
        <f aca="false" t="array" ref="C29:C29">INDEX(calculation!$c$102:$cl$127,MATCH('Project-level output'!$A29,calculation!$c$102:$c$127,0),MATCH('Project-level output'!C$5,calculation!$c$102:$cl$102,0))</f>
        <v>#NAME?</v>
      </c>
      <c r="D29" s="69" t="e">
        <f aca="false" t="array" ref="D29:D29">INDEX(calculation!$c$102:$cl$127,MATCH('Project-level output'!$A29,calculation!$c$102:$c$127,0),MATCH('Project-level output'!D$5,calculation!$c$102:$cl$102,0))</f>
        <v>#NAME?</v>
      </c>
      <c r="E29" s="69" t="e">
        <f aca="false" t="array" ref="E29:E29">INDEX(calculation!$c$102:$cl$127,MATCH('Project-level output'!$A29,calculation!$c$102:$c$127,0),MATCH('Project-level output'!E$5,calculation!$c$102:$cl$102,0))</f>
        <v>#NAME?</v>
      </c>
      <c r="F29" s="69" t="e">
        <f aca="false" t="array" ref="F29:F29">INDEX(calculation!$c$102:$cl$127,MATCH('Project-level output'!$A29,calculation!$c$102:$c$127,0),MATCH('Project-level output'!F$5,calculation!$c$102:$cl$102,0))</f>
        <v>#NAME?</v>
      </c>
      <c r="G29" s="69" t="e">
        <f aca="false" t="array" ref="G29:G29">INDEX(calculation!$c$102:$cl$127,MATCH('Project-level output'!$A29,calculation!$c$102:$c$127,0),MATCH('Project-level output'!G$5,calculation!$c$102:$cl$102,0))</f>
        <v>#NAME?</v>
      </c>
      <c r="H29" s="69" t="e">
        <f aca="false" t="array" ref="H29:H29">INDEX(calculation!$c$102:$cl$127,MATCH('Project-level output'!$A29,calculation!$c$102:$c$127,0),MATCH('Project-level output'!H$5,calculation!$c$102:$cl$102,0))</f>
        <v>#NAME?</v>
      </c>
      <c r="I29" s="69" t="e">
        <f aca="false" t="array" ref="I29:I29">INDEX(calculation!$c$102:$cl$127,MATCH('Project-level output'!$A29,calculation!$c$102:$c$127,0),MATCH('Project-level output'!I$5,calculation!$c$102:$cl$102,0))</f>
        <v>#NAME?</v>
      </c>
      <c r="J29" s="69" t="e">
        <f aca="false" t="array" ref="J29:J29">INDEX(calculation!$c$102:$cl$127,MATCH('Project-level output'!$A29,calculation!$c$102:$c$127,0),MATCH('Project-level output'!J$5,calculation!$c$102:$cl$102,0))</f>
        <v>#NAME?</v>
      </c>
      <c r="K29" s="69" t="e">
        <f aca="false" t="array" ref="K29:K29">INDEX(calculation!$c$102:$cl$127,MATCH('Project-level output'!$A29,calculation!$c$102:$c$127,0),MATCH('Project-level output'!K$5,calculation!$c$102:$cl$102,0))</f>
        <v>#NAME?</v>
      </c>
      <c r="L29" s="69" t="e">
        <f aca="false" t="array" ref="L29:L29">INDEX(calculation!$c$102:$cl$127,MATCH('Project-level output'!$A29,calculation!$c$102:$c$127,0),MATCH('Project-level output'!L$5,calculation!$c$102:$cl$102,0))</f>
        <v>#NAME?</v>
      </c>
      <c r="M29" s="69" t="e">
        <f aca="false" t="array" ref="M29:M29">INDEX(calculation!$c$102:$cl$127,MATCH('Project-level output'!$A29,calculation!$c$102:$c$127,0),MATCH('Project-level output'!M$5,calculation!$c$102:$cl$102,0))</f>
        <v>#NAME?</v>
      </c>
      <c r="N29" s="69" t="e">
        <f aca="false" t="array" ref="N29:N29">INDEX(calculation!$c$102:$cl$127,MATCH('Project-level output'!$A29,calculation!$c$102:$c$127,0),MATCH('Project-level output'!N$5,calculation!$c$102:$cl$102,0))</f>
        <v>#NAME?</v>
      </c>
      <c r="O29" s="69" t="e">
        <f aca="false" t="array" ref="O29:O29">INDEX(calculation!$c$102:$cl$127,MATCH('Project-level output'!$A29,calculation!$c$102:$c$127,0),MATCH('Project-level output'!O$5,calculation!$c$102:$cl$102,0))</f>
        <v>#NAME?</v>
      </c>
      <c r="P29" s="69" t="e">
        <f aca="false" t="array" ref="P29:P29">INDEX(calculation!$c$102:$cl$127,MATCH('Project-level output'!$A29,calculation!$c$102:$c$127,0),MATCH('Project-level output'!P$5,calculation!$c$102:$cl$102,0))</f>
        <v>#NAME?</v>
      </c>
      <c r="Q29" s="69" t="e">
        <f aca="false" t="array" ref="Q29:Q29">INDEX(calculation!$c$102:$cl$127,MATCH('Project-level output'!$A29,calculation!$c$102:$c$127,0),MATCH('Project-level output'!Q$5,calculation!$c$102:$cl$102,0))</f>
        <v>#NAME?</v>
      </c>
      <c r="R29" s="69" t="e">
        <f aca="false" t="array" ref="R29:R29">INDEX(calculation!$c$102:$cl$127,MATCH('Project-level output'!$A29,calculation!$c$102:$c$127,0),MATCH('Project-level output'!R$5,calculation!$c$102:$cl$102,0))</f>
        <v>#NAME?</v>
      </c>
      <c r="S29" s="69" t="e">
        <f aca="false" t="array" ref="S29:S29">INDEX(calculation!$c$102:$cl$127,MATCH('Project-level output'!$A29,calculation!$c$102:$c$127,0),MATCH('Project-level output'!S$5,calculation!$c$102:$cl$102,0))</f>
        <v>#NAME?</v>
      </c>
      <c r="T29" s="69" t="e">
        <f aca="false" t="array" ref="T29:T29">INDEX(calculation!$c$102:$cl$127,MATCH('Project-level output'!$A29,calculation!$c$102:$c$127,0),MATCH('Project-level output'!T$5,calculation!$c$102:$cl$102,0))</f>
        <v>#NAME?</v>
      </c>
      <c r="U29" s="69" t="e">
        <f aca="false" t="array" ref="U29:U29">INDEX(calculation!$c$102:$cl$127,MATCH('Project-level output'!$A29,calculation!$c$102:$c$127,0),MATCH('Project-level output'!U$5,calculation!$c$102:$cl$102,0))</f>
        <v>#NAME?</v>
      </c>
      <c r="V29" s="69" t="e">
        <f aca="false" t="array" ref="V29:V29">INDEX(calculation!$c$102:$cl$127,MATCH('Project-level output'!$A29,calculation!$c$102:$c$127,0),MATCH('Project-level output'!V$5,calculation!$c$102:$cl$102,0))</f>
        <v>#NAME?</v>
      </c>
      <c r="W29" s="69" t="e">
        <f aca="false" t="array" ref="W29:W29">INDEX(calculation!$c$102:$cl$127,MATCH('Project-level output'!$A29,calculation!$c$102:$c$127,0),MATCH('Project-level output'!W$5,calculation!$c$102:$cl$102,0))</f>
        <v>#NAME?</v>
      </c>
      <c r="X29" s="69" t="e">
        <f aca="false" t="array" ref="X29:X29">INDEX(calculation!$c$102:$cl$127,MATCH('Project-level output'!$A29,calculation!$c$102:$c$127,0),MATCH('Project-level output'!X$5,calculation!$c$102:$cl$102,0))</f>
        <v>#NAME?</v>
      </c>
      <c r="Y29" s="69" t="e">
        <f aca="false" t="array" ref="Y29:Y29">INDEX(calculation!$c$102:$cl$127,MATCH('Project-level output'!$A29,calculation!$c$102:$c$127,0),MATCH('Project-level output'!Y$5,calculation!$c$102:$cl$102,0))</f>
        <v>#NAME?</v>
      </c>
      <c r="Z29" s="69" t="e">
        <f aca="false" t="array" ref="Z29:Z29">INDEX(calculation!$c$102:$cl$127,MATCH('Project-level output'!$A29,calculation!$c$102:$c$127,0),MATCH('Project-level output'!Z$5,calculation!$c$102:$cl$102,0))</f>
        <v>#NAME?</v>
      </c>
      <c r="AA29" s="69" t="e">
        <f aca="false" t="array" ref="AA29:AA29">INDEX(calculation!$c$102:$cl$127,MATCH('Project-level output'!$A29,calculation!$c$102:$c$127,0),MATCH('Project-level output'!AA$5,calculation!$c$102:$cl$102,0))</f>
        <v>#NAME?</v>
      </c>
      <c r="AB29" s="69" t="e">
        <f aca="false" t="array" ref="AB29:AB29">INDEX(calculation!$c$102:$cl$127,MATCH('Project-level output'!$A29,calculation!$c$102:$c$127,0),MATCH('Project-level output'!AB$5,calculation!$c$102:$cl$102,0))</f>
        <v>#NAME?</v>
      </c>
      <c r="AC29" s="69" t="e">
        <f aca="false" t="array" ref="AC29:AC29">INDEX(calculation!$c$102:$cl$127,MATCH('Project-level output'!$A29,calculation!$c$102:$c$127,0),MATCH('Project-level output'!AC$5,calculation!$c$102:$cl$102,0))</f>
        <v>#NAME?</v>
      </c>
      <c r="AD29" s="69" t="e">
        <f aca="false" t="array" ref="AD29:AD29">INDEX(calculation!$c$102:$cl$127,MATCH('Project-level output'!$A29,calculation!$c$102:$c$127,0),MATCH('Project-level output'!AD$5,calculation!$c$102:$cl$102,0))</f>
        <v>#NAME?</v>
      </c>
      <c r="AE29" s="69" t="e">
        <f aca="false" t="array" ref="AE29:AE29">INDEX(calculation!$c$102:$cl$127,MATCH('Project-level output'!$A29,calculation!$c$102:$c$127,0),MATCH('Project-level output'!AE$5,calculation!$c$102:$cl$102,0))</f>
        <v>#NAME?</v>
      </c>
      <c r="AF29" s="69" t="e">
        <f aca="false" t="array" ref="AF29:AF29">INDEX(calculation!$c$102:$cl$127,MATCH('Project-level output'!$A29,calculation!$c$102:$c$127,0),MATCH('Project-level output'!AF$5,calculation!$c$102:$cl$102,0))</f>
        <v>#NAME?</v>
      </c>
      <c r="AG29" s="69" t="e">
        <f aca="false" t="array" ref="AG29:AG29">INDEX(calculation!$c$102:$cl$127,MATCH('Project-level output'!$A29,calculation!$c$102:$c$127,0),MATCH('Project-level output'!AG$5,calculation!$c$102:$cl$102,0))</f>
        <v>#NAME?</v>
      </c>
      <c r="AH29" s="69" t="e">
        <f aca="false" t="array" ref="AH29:AH29">INDEX(calculation!$c$102:$cl$127,MATCH('Project-level output'!$A29,calculation!$c$102:$c$127,0),MATCH('Project-level output'!AH$5,calculation!$c$102:$cl$102,0))</f>
        <v>#NAME?</v>
      </c>
      <c r="AI29" s="69" t="e">
        <f aca="false" t="array" ref="AI29:AI29">INDEX(calculation!$c$102:$cl$127,MATCH('Project-level output'!$A29,calculation!$c$102:$c$127,0),MATCH('Project-level output'!AI$5,calculation!$c$102:$cl$102,0))</f>
        <v>#NAME?</v>
      </c>
      <c r="AJ29" s="69" t="e">
        <f aca="false" t="array" ref="AJ29:AJ29">INDEX(calculation!$c$102:$cl$127,MATCH('Project-level output'!$A29,calculation!$c$102:$c$127,0),MATCH('Project-level output'!AJ$5,calculation!$c$102:$cl$102,0))</f>
        <v>#NAME?</v>
      </c>
      <c r="AK29" s="69" t="e">
        <f aca="false" t="array" ref="AK29:AK29">INDEX(calculation!$c$102:$cl$127,MATCH('Project-level output'!$A29,calculation!$c$102:$c$127,0),MATCH('Project-level output'!AK$5,calculation!$c$102:$cl$102,0))</f>
        <v>#NAME?</v>
      </c>
      <c r="AL29" s="69" t="e">
        <f aca="false" t="array" ref="AL29:AL29">INDEX(calculation!$c$102:$cl$127,MATCH('Project-level output'!$A29,calculation!$c$102:$c$127,0),MATCH('Project-level output'!AL$5,calculation!$c$102:$cl$102,0))</f>
        <v>#NAME?</v>
      </c>
      <c r="AM29" s="69" t="e">
        <f aca="false" t="array" ref="AM29:AM29">INDEX(calculation!$c$102:$cl$127,MATCH('Project-level output'!$A29,calculation!$c$102:$c$127,0),MATCH('Project-level output'!AM$5,calculation!$c$102:$cl$102,0))</f>
        <v>#NAME?</v>
      </c>
      <c r="AN29" s="69" t="e">
        <f aca="false" t="array" ref="AN29:AN29">INDEX(calculation!$c$102:$cl$127,MATCH('Project-level output'!$A29,calculation!$c$102:$c$127,0),MATCH('Project-level output'!AN$5,calculation!$c$102:$cl$102,0))</f>
        <v>#NAME?</v>
      </c>
      <c r="AO29" s="69" t="e">
        <f aca="false" t="array" ref="AO29:AO29">INDEX(calculation!$c$102:$cl$127,MATCH('Project-level output'!$A29,calculation!$c$102:$c$127,0),MATCH('Project-level output'!AO$5,calculation!$c$102:$cl$102,0))</f>
        <v>#NAME?</v>
      </c>
      <c r="AP29" s="69" t="e">
        <f aca="false" t="array" ref="AP29:AP29">INDEX(calculation!$c$102:$cl$127,MATCH('Project-level output'!$A29,calculation!$c$102:$c$127,0),MATCH('Project-level output'!AP$5,calculation!$c$102:$cl$102,0))</f>
        <v>#NAME?</v>
      </c>
      <c r="AQ29" s="69" t="e">
        <f aca="false" t="array" ref="AQ29:AQ29">INDEX(calculation!$c$102:$cl$127,MATCH('Project-level output'!$A29,calculation!$c$102:$c$127,0),MATCH('Project-level output'!AQ$5,calculation!$c$102:$cl$102,0))</f>
        <v>#NAME?</v>
      </c>
      <c r="AR29" s="69" t="e">
        <f aca="false" t="array" ref="AR29:AR29">INDEX(calculation!$c$102:$cl$127,MATCH('Project-level output'!$A29,calculation!$c$102:$c$127,0),MATCH('Project-level output'!AR$5,calculation!$c$102:$cl$102,0))</f>
        <v>#NAME?</v>
      </c>
      <c r="AS29" s="69" t="e">
        <f aca="false" t="array" ref="AS29:AS29">INDEX(calculation!$c$102:$cl$127,MATCH('Project-level output'!$A29,calculation!$c$102:$c$127,0),MATCH('Project-level output'!AS$5,calculation!$c$102:$cl$102,0))</f>
        <v>#NAME?</v>
      </c>
      <c r="AT29" s="69" t="e">
        <f aca="false" t="array" ref="AT29:AT29">INDEX(calculation!$c$102:$cl$127,MATCH('Project-level output'!$A29,calculation!$c$102:$c$127,0),MATCH('Project-level output'!AT$5,calculation!$c$102:$cl$102,0))</f>
        <v>#NAME?</v>
      </c>
      <c r="AU29" s="69" t="e">
        <f aca="false" t="array" ref="AU29:AU29">INDEX(calculation!$c$102:$cl$127,MATCH('Project-level output'!$A29,calculation!$c$102:$c$127,0),MATCH('Project-level output'!AU$5,calculation!$c$102:$cl$102,0))</f>
        <v>#NAME?</v>
      </c>
      <c r="AV29" s="69" t="e">
        <f aca="false" t="array" ref="AV29:AV29">INDEX(calculation!$c$102:$cl$127,MATCH('Project-level output'!$A29,calculation!$c$102:$c$127,0),MATCH('Project-level output'!AV$5,calculation!$c$102:$cl$102,0))</f>
        <v>#NAME?</v>
      </c>
      <c r="AW29" s="69" t="e">
        <f aca="false" t="array" ref="AW29:AW29">INDEX(calculation!$c$102:$cl$127,MATCH('Project-level output'!$A29,calculation!$c$102:$c$127,0),MATCH('Project-level output'!AW$5,calculation!$c$102:$cl$102,0))</f>
        <v>#NAME?</v>
      </c>
      <c r="AX29" s="69" t="e">
        <f aca="false" t="array" ref="AX29:AX29">INDEX(calculation!$c$102:$cl$127,MATCH('Project-level output'!$A29,calculation!$c$102:$c$127,0),MATCH('Project-level output'!AX$5,calculation!$c$102:$cl$102,0))</f>
        <v>#NAME?</v>
      </c>
      <c r="AY29" s="69" t="e">
        <f aca="false" t="array" ref="AY29:AY29">INDEX(calculation!$c$102:$cl$127,MATCH('Project-level output'!$A29,calculation!$c$102:$c$127,0),MATCH('Project-level output'!AY$5,calculation!$c$102:$cl$102,0))</f>
        <v>#NAME?</v>
      </c>
      <c r="AZ29" s="69" t="e">
        <f aca="false" t="array" ref="AZ29:AZ29">INDEX(calculation!$c$102:$cl$127,MATCH('Project-level output'!$A29,calculation!$c$102:$c$127,0),MATCH('Project-level output'!AZ$5,calculation!$c$102:$cl$102,0))</f>
        <v>#NAME?</v>
      </c>
      <c r="BA29" s="69" t="e">
        <f aca="false" t="array" ref="BA29:BA29">INDEX(calculation!$c$102:$cl$127,MATCH('Project-level output'!$A29,calculation!$c$102:$c$127,0),MATCH('Project-level output'!BA$5,calculation!$c$102:$cl$102,0))</f>
        <v>#NAME?</v>
      </c>
      <c r="BB29" s="69" t="e">
        <f aca="false" t="array" ref="BB29:BB29">INDEX(calculation!$c$102:$cl$127,MATCH('Project-level output'!$A29,calculation!$c$102:$c$127,0),MATCH('Project-level output'!BB$5,calculation!$c$102:$cl$102,0))</f>
        <v>#NAME?</v>
      </c>
      <c r="BC29" s="70" t="e">
        <f aca="false" t="array" ref="BC29:BC29">INDEX(calculation!$c$102:$cl$127,MATCH('Project-level output'!$A29,calculation!$c$102:$c$127,0),MATCH('Project-level output'!BC$5,calculation!$c$102:$cl$102,0))</f>
        <v>#NAME?</v>
      </c>
    </row>
    <row r="30" customFormat="false" ht="12.75" hidden="false" customHeight="true" outlineLevel="0" collapsed="false">
      <c r="A30" s="62" t="s">
        <v>38</v>
      </c>
      <c r="B30" s="69" t="e">
        <f aca="false" t="array" ref="B30:B30">INDEX(calculation!$c$102:$cl$127,MATCH('Project-level output'!$A30,calculation!$c$102:$c$127,0),MATCH('Project-level output'!B$5,calculation!$c$102:$cl$102,0))</f>
        <v>#NAME?</v>
      </c>
      <c r="C30" s="69" t="e">
        <f aca="false" t="array" ref="C30:C30">INDEX(calculation!$c$102:$cl$127,MATCH('Project-level output'!$A30,calculation!$c$102:$c$127,0),MATCH('Project-level output'!C$5,calculation!$c$102:$cl$102,0))</f>
        <v>#NAME?</v>
      </c>
      <c r="D30" s="69" t="e">
        <f aca="false" t="array" ref="D30:D30">INDEX(calculation!$c$102:$cl$127,MATCH('Project-level output'!$A30,calculation!$c$102:$c$127,0),MATCH('Project-level output'!D$5,calculation!$c$102:$cl$102,0))</f>
        <v>#NAME?</v>
      </c>
      <c r="E30" s="69" t="e">
        <f aca="false" t="array" ref="E30:E30">INDEX(calculation!$c$102:$cl$127,MATCH('Project-level output'!$A30,calculation!$c$102:$c$127,0),MATCH('Project-level output'!E$5,calculation!$c$102:$cl$102,0))</f>
        <v>#NAME?</v>
      </c>
      <c r="F30" s="69" t="e">
        <f aca="false" t="array" ref="F30:F30">INDEX(calculation!$c$102:$cl$127,MATCH('Project-level output'!$A30,calculation!$c$102:$c$127,0),MATCH('Project-level output'!F$5,calculation!$c$102:$cl$102,0))</f>
        <v>#NAME?</v>
      </c>
      <c r="G30" s="69" t="e">
        <f aca="false" t="array" ref="G30:G30">INDEX(calculation!$c$102:$cl$127,MATCH('Project-level output'!$A30,calculation!$c$102:$c$127,0),MATCH('Project-level output'!G$5,calculation!$c$102:$cl$102,0))</f>
        <v>#NAME?</v>
      </c>
      <c r="H30" s="69" t="e">
        <f aca="false" t="array" ref="H30:H30">INDEX(calculation!$c$102:$cl$127,MATCH('Project-level output'!$A30,calculation!$c$102:$c$127,0),MATCH('Project-level output'!H$5,calculation!$c$102:$cl$102,0))</f>
        <v>#NAME?</v>
      </c>
      <c r="I30" s="69" t="e">
        <f aca="false" t="array" ref="I30:I30">INDEX(calculation!$c$102:$cl$127,MATCH('Project-level output'!$A30,calculation!$c$102:$c$127,0),MATCH('Project-level output'!I$5,calculation!$c$102:$cl$102,0))</f>
        <v>#NAME?</v>
      </c>
      <c r="J30" s="69" t="e">
        <f aca="false" t="array" ref="J30:J30">INDEX(calculation!$c$102:$cl$127,MATCH('Project-level output'!$A30,calculation!$c$102:$c$127,0),MATCH('Project-level output'!J$5,calculation!$c$102:$cl$102,0))</f>
        <v>#NAME?</v>
      </c>
      <c r="K30" s="69" t="e">
        <f aca="false" t="array" ref="K30:K30">INDEX(calculation!$c$102:$cl$127,MATCH('Project-level output'!$A30,calculation!$c$102:$c$127,0),MATCH('Project-level output'!K$5,calculation!$c$102:$cl$102,0))</f>
        <v>#NAME?</v>
      </c>
      <c r="L30" s="69" t="e">
        <f aca="false" t="array" ref="L30:L30">INDEX(calculation!$c$102:$cl$127,MATCH('Project-level output'!$A30,calculation!$c$102:$c$127,0),MATCH('Project-level output'!L$5,calculation!$c$102:$cl$102,0))</f>
        <v>#NAME?</v>
      </c>
      <c r="M30" s="69" t="e">
        <f aca="false" t="array" ref="M30:M30">INDEX(calculation!$c$102:$cl$127,MATCH('Project-level output'!$A30,calculation!$c$102:$c$127,0),MATCH('Project-level output'!M$5,calculation!$c$102:$cl$102,0))</f>
        <v>#NAME?</v>
      </c>
      <c r="N30" s="69" t="e">
        <f aca="false" t="array" ref="N30:N30">INDEX(calculation!$c$102:$cl$127,MATCH('Project-level output'!$A30,calculation!$c$102:$c$127,0),MATCH('Project-level output'!N$5,calculation!$c$102:$cl$102,0))</f>
        <v>#NAME?</v>
      </c>
      <c r="O30" s="69" t="e">
        <f aca="false" t="array" ref="O30:O30">INDEX(calculation!$c$102:$cl$127,MATCH('Project-level output'!$A30,calculation!$c$102:$c$127,0),MATCH('Project-level output'!O$5,calculation!$c$102:$cl$102,0))</f>
        <v>#NAME?</v>
      </c>
      <c r="P30" s="69" t="e">
        <f aca="false" t="array" ref="P30:P30">INDEX(calculation!$c$102:$cl$127,MATCH('Project-level output'!$A30,calculation!$c$102:$c$127,0),MATCH('Project-level output'!P$5,calculation!$c$102:$cl$102,0))</f>
        <v>#NAME?</v>
      </c>
      <c r="Q30" s="69" t="e">
        <f aca="false" t="array" ref="Q30:Q30">INDEX(calculation!$c$102:$cl$127,MATCH('Project-level output'!$A30,calculation!$c$102:$c$127,0),MATCH('Project-level output'!Q$5,calculation!$c$102:$cl$102,0))</f>
        <v>#NAME?</v>
      </c>
      <c r="R30" s="69" t="e">
        <f aca="false" t="array" ref="R30:R30">INDEX(calculation!$c$102:$cl$127,MATCH('Project-level output'!$A30,calculation!$c$102:$c$127,0),MATCH('Project-level output'!R$5,calculation!$c$102:$cl$102,0))</f>
        <v>#NAME?</v>
      </c>
      <c r="S30" s="69" t="e">
        <f aca="false" t="array" ref="S30:S30">INDEX(calculation!$c$102:$cl$127,MATCH('Project-level output'!$A30,calculation!$c$102:$c$127,0),MATCH('Project-level output'!S$5,calculation!$c$102:$cl$102,0))</f>
        <v>#NAME?</v>
      </c>
      <c r="T30" s="69" t="e">
        <f aca="false" t="array" ref="T30:T30">INDEX(calculation!$c$102:$cl$127,MATCH('Project-level output'!$A30,calculation!$c$102:$c$127,0),MATCH('Project-level output'!T$5,calculation!$c$102:$cl$102,0))</f>
        <v>#NAME?</v>
      </c>
      <c r="U30" s="69" t="e">
        <f aca="false" t="array" ref="U30:U30">INDEX(calculation!$c$102:$cl$127,MATCH('Project-level output'!$A30,calculation!$c$102:$c$127,0),MATCH('Project-level output'!U$5,calculation!$c$102:$cl$102,0))</f>
        <v>#NAME?</v>
      </c>
      <c r="V30" s="69" t="e">
        <f aca="false" t="array" ref="V30:V30">INDEX(calculation!$c$102:$cl$127,MATCH('Project-level output'!$A30,calculation!$c$102:$c$127,0),MATCH('Project-level output'!V$5,calculation!$c$102:$cl$102,0))</f>
        <v>#NAME?</v>
      </c>
      <c r="W30" s="69" t="e">
        <f aca="false" t="array" ref="W30:W30">INDEX(calculation!$c$102:$cl$127,MATCH('Project-level output'!$A30,calculation!$c$102:$c$127,0),MATCH('Project-level output'!W$5,calculation!$c$102:$cl$102,0))</f>
        <v>#NAME?</v>
      </c>
      <c r="X30" s="69" t="e">
        <f aca="false" t="array" ref="X30:X30">INDEX(calculation!$c$102:$cl$127,MATCH('Project-level output'!$A30,calculation!$c$102:$c$127,0),MATCH('Project-level output'!X$5,calculation!$c$102:$cl$102,0))</f>
        <v>#NAME?</v>
      </c>
      <c r="Y30" s="69" t="e">
        <f aca="false" t="array" ref="Y30:Y30">INDEX(calculation!$c$102:$cl$127,MATCH('Project-level output'!$A30,calculation!$c$102:$c$127,0),MATCH('Project-level output'!Y$5,calculation!$c$102:$cl$102,0))</f>
        <v>#NAME?</v>
      </c>
      <c r="Z30" s="69" t="e">
        <f aca="false" t="array" ref="Z30:Z30">INDEX(calculation!$c$102:$cl$127,MATCH('Project-level output'!$A30,calculation!$c$102:$c$127,0),MATCH('Project-level output'!Z$5,calculation!$c$102:$cl$102,0))</f>
        <v>#NAME?</v>
      </c>
      <c r="AA30" s="69" t="e">
        <f aca="false" t="array" ref="AA30:AA30">INDEX(calculation!$c$102:$cl$127,MATCH('Project-level output'!$A30,calculation!$c$102:$c$127,0),MATCH('Project-level output'!AA$5,calculation!$c$102:$cl$102,0))</f>
        <v>#NAME?</v>
      </c>
      <c r="AB30" s="69" t="e">
        <f aca="false" t="array" ref="AB30:AB30">INDEX(calculation!$c$102:$cl$127,MATCH('Project-level output'!$A30,calculation!$c$102:$c$127,0),MATCH('Project-level output'!AB$5,calculation!$c$102:$cl$102,0))</f>
        <v>#NAME?</v>
      </c>
      <c r="AC30" s="69" t="e">
        <f aca="false" t="array" ref="AC30:AC30">INDEX(calculation!$c$102:$cl$127,MATCH('Project-level output'!$A30,calculation!$c$102:$c$127,0),MATCH('Project-level output'!AC$5,calculation!$c$102:$cl$102,0))</f>
        <v>#NAME?</v>
      </c>
      <c r="AD30" s="69" t="e">
        <f aca="false" t="array" ref="AD30:AD30">INDEX(calculation!$c$102:$cl$127,MATCH('Project-level output'!$A30,calculation!$c$102:$c$127,0),MATCH('Project-level output'!AD$5,calculation!$c$102:$cl$102,0))</f>
        <v>#NAME?</v>
      </c>
      <c r="AE30" s="69" t="e">
        <f aca="false" t="array" ref="AE30:AE30">INDEX(calculation!$c$102:$cl$127,MATCH('Project-level output'!$A30,calculation!$c$102:$c$127,0),MATCH('Project-level output'!AE$5,calculation!$c$102:$cl$102,0))</f>
        <v>#NAME?</v>
      </c>
      <c r="AF30" s="69" t="e">
        <f aca="false" t="array" ref="AF30:AF30">INDEX(calculation!$c$102:$cl$127,MATCH('Project-level output'!$A30,calculation!$c$102:$c$127,0),MATCH('Project-level output'!AF$5,calculation!$c$102:$cl$102,0))</f>
        <v>#NAME?</v>
      </c>
      <c r="AG30" s="69" t="e">
        <f aca="false" t="array" ref="AG30:AG30">INDEX(calculation!$c$102:$cl$127,MATCH('Project-level output'!$A30,calculation!$c$102:$c$127,0),MATCH('Project-level output'!AG$5,calculation!$c$102:$cl$102,0))</f>
        <v>#NAME?</v>
      </c>
      <c r="AH30" s="69" t="e">
        <f aca="false" t="array" ref="AH30:AH30">INDEX(calculation!$c$102:$cl$127,MATCH('Project-level output'!$A30,calculation!$c$102:$c$127,0),MATCH('Project-level output'!AH$5,calculation!$c$102:$cl$102,0))</f>
        <v>#NAME?</v>
      </c>
      <c r="AI30" s="69" t="e">
        <f aca="false" t="array" ref="AI30:AI30">INDEX(calculation!$c$102:$cl$127,MATCH('Project-level output'!$A30,calculation!$c$102:$c$127,0),MATCH('Project-level output'!AI$5,calculation!$c$102:$cl$102,0))</f>
        <v>#NAME?</v>
      </c>
      <c r="AJ30" s="69" t="e">
        <f aca="false" t="array" ref="AJ30:AJ30">INDEX(calculation!$c$102:$cl$127,MATCH('Project-level output'!$A30,calculation!$c$102:$c$127,0),MATCH('Project-level output'!AJ$5,calculation!$c$102:$cl$102,0))</f>
        <v>#NAME?</v>
      </c>
      <c r="AK30" s="69" t="e">
        <f aca="false" t="array" ref="AK30:AK30">INDEX(calculation!$c$102:$cl$127,MATCH('Project-level output'!$A30,calculation!$c$102:$c$127,0),MATCH('Project-level output'!AK$5,calculation!$c$102:$cl$102,0))</f>
        <v>#NAME?</v>
      </c>
      <c r="AL30" s="69" t="e">
        <f aca="false" t="array" ref="AL30:AL30">INDEX(calculation!$c$102:$cl$127,MATCH('Project-level output'!$A30,calculation!$c$102:$c$127,0),MATCH('Project-level output'!AL$5,calculation!$c$102:$cl$102,0))</f>
        <v>#NAME?</v>
      </c>
      <c r="AM30" s="69" t="e">
        <f aca="false" t="array" ref="AM30:AM30">INDEX(calculation!$c$102:$cl$127,MATCH('Project-level output'!$A30,calculation!$c$102:$c$127,0),MATCH('Project-level output'!AM$5,calculation!$c$102:$cl$102,0))</f>
        <v>#NAME?</v>
      </c>
      <c r="AN30" s="69" t="e">
        <f aca="false" t="array" ref="AN30:AN30">INDEX(calculation!$c$102:$cl$127,MATCH('Project-level output'!$A30,calculation!$c$102:$c$127,0),MATCH('Project-level output'!AN$5,calculation!$c$102:$cl$102,0))</f>
        <v>#NAME?</v>
      </c>
      <c r="AO30" s="69" t="e">
        <f aca="false" t="array" ref="AO30:AO30">INDEX(calculation!$c$102:$cl$127,MATCH('Project-level output'!$A30,calculation!$c$102:$c$127,0),MATCH('Project-level output'!AO$5,calculation!$c$102:$cl$102,0))</f>
        <v>#NAME?</v>
      </c>
      <c r="AP30" s="69" t="e">
        <f aca="false" t="array" ref="AP30:AP30">INDEX(calculation!$c$102:$cl$127,MATCH('Project-level output'!$A30,calculation!$c$102:$c$127,0),MATCH('Project-level output'!AP$5,calculation!$c$102:$cl$102,0))</f>
        <v>#NAME?</v>
      </c>
      <c r="AQ30" s="69" t="e">
        <f aca="false" t="array" ref="AQ30:AQ30">INDEX(calculation!$c$102:$cl$127,MATCH('Project-level output'!$A30,calculation!$c$102:$c$127,0),MATCH('Project-level output'!AQ$5,calculation!$c$102:$cl$102,0))</f>
        <v>#NAME?</v>
      </c>
      <c r="AR30" s="69" t="e">
        <f aca="false" t="array" ref="AR30:AR30">INDEX(calculation!$c$102:$cl$127,MATCH('Project-level output'!$A30,calculation!$c$102:$c$127,0),MATCH('Project-level output'!AR$5,calculation!$c$102:$cl$102,0))</f>
        <v>#NAME?</v>
      </c>
      <c r="AS30" s="69" t="e">
        <f aca="false" t="array" ref="AS30:AS30">INDEX(calculation!$c$102:$cl$127,MATCH('Project-level output'!$A30,calculation!$c$102:$c$127,0),MATCH('Project-level output'!AS$5,calculation!$c$102:$cl$102,0))</f>
        <v>#NAME?</v>
      </c>
      <c r="AT30" s="69" t="e">
        <f aca="false" t="array" ref="AT30:AT30">INDEX(calculation!$c$102:$cl$127,MATCH('Project-level output'!$A30,calculation!$c$102:$c$127,0),MATCH('Project-level output'!AT$5,calculation!$c$102:$cl$102,0))</f>
        <v>#NAME?</v>
      </c>
      <c r="AU30" s="69" t="e">
        <f aca="false" t="array" ref="AU30:AU30">INDEX(calculation!$c$102:$cl$127,MATCH('Project-level output'!$A30,calculation!$c$102:$c$127,0),MATCH('Project-level output'!AU$5,calculation!$c$102:$cl$102,0))</f>
        <v>#NAME?</v>
      </c>
      <c r="AV30" s="69" t="e">
        <f aca="false" t="array" ref="AV30:AV30">INDEX(calculation!$c$102:$cl$127,MATCH('Project-level output'!$A30,calculation!$c$102:$c$127,0),MATCH('Project-level output'!AV$5,calculation!$c$102:$cl$102,0))</f>
        <v>#NAME?</v>
      </c>
      <c r="AW30" s="69" t="e">
        <f aca="false" t="array" ref="AW30:AW30">INDEX(calculation!$c$102:$cl$127,MATCH('Project-level output'!$A30,calculation!$c$102:$c$127,0),MATCH('Project-level output'!AW$5,calculation!$c$102:$cl$102,0))</f>
        <v>#NAME?</v>
      </c>
      <c r="AX30" s="69" t="e">
        <f aca="false" t="array" ref="AX30:AX30">INDEX(calculation!$c$102:$cl$127,MATCH('Project-level output'!$A30,calculation!$c$102:$c$127,0),MATCH('Project-level output'!AX$5,calculation!$c$102:$cl$102,0))</f>
        <v>#NAME?</v>
      </c>
      <c r="AY30" s="69" t="e">
        <f aca="false" t="array" ref="AY30:AY30">INDEX(calculation!$c$102:$cl$127,MATCH('Project-level output'!$A30,calculation!$c$102:$c$127,0),MATCH('Project-level output'!AY$5,calculation!$c$102:$cl$102,0))</f>
        <v>#NAME?</v>
      </c>
      <c r="AZ30" s="69" t="e">
        <f aca="false" t="array" ref="AZ30:AZ30">INDEX(calculation!$c$102:$cl$127,MATCH('Project-level output'!$A30,calculation!$c$102:$c$127,0),MATCH('Project-level output'!AZ$5,calculation!$c$102:$cl$102,0))</f>
        <v>#NAME?</v>
      </c>
      <c r="BA30" s="69" t="e">
        <f aca="false" t="array" ref="BA30:BA30">INDEX(calculation!$c$102:$cl$127,MATCH('Project-level output'!$A30,calculation!$c$102:$c$127,0),MATCH('Project-level output'!BA$5,calculation!$c$102:$cl$102,0))</f>
        <v>#NAME?</v>
      </c>
      <c r="BB30" s="69" t="e">
        <f aca="false" t="array" ref="BB30:BB30">INDEX(calculation!$c$102:$cl$127,MATCH('Project-level output'!$A30,calculation!$c$102:$c$127,0),MATCH('Project-level output'!BB$5,calculation!$c$102:$cl$102,0))</f>
        <v>#NAME?</v>
      </c>
      <c r="BC30" s="70" t="e">
        <f aca="false" t="array" ref="BC30:BC30">INDEX(calculation!$c$102:$cl$127,MATCH('Project-level output'!$A30,calculation!$c$102:$c$127,0),MATCH('Project-level output'!BC$5,calculation!$c$102:$cl$102,0))</f>
        <v>#NAME?</v>
      </c>
    </row>
    <row r="31" customFormat="false" ht="12.75" hidden="false" customHeight="true" outlineLevel="0" collapsed="false">
      <c r="A31" s="62" t="s">
        <v>40</v>
      </c>
      <c r="B31" s="69" t="e">
        <f aca="false" t="array" ref="B31:B31">INDEX(calculation!$c$102:$cl$127,MATCH('Project-level output'!$A31,calculation!$c$102:$c$127,0),MATCH('Project-level output'!B$5,calculation!$c$102:$cl$102,0))</f>
        <v>#NAME?</v>
      </c>
      <c r="C31" s="69" t="e">
        <f aca="false" t="array" ref="C31:C31">INDEX(calculation!$c$102:$cl$127,MATCH('Project-level output'!$A31,calculation!$c$102:$c$127,0),MATCH('Project-level output'!C$5,calculation!$c$102:$cl$102,0))</f>
        <v>#NAME?</v>
      </c>
      <c r="D31" s="69" t="e">
        <f aca="false" t="array" ref="D31:D31">INDEX(calculation!$c$102:$cl$127,MATCH('Project-level output'!$A31,calculation!$c$102:$c$127,0),MATCH('Project-level output'!D$5,calculation!$c$102:$cl$102,0))</f>
        <v>#NAME?</v>
      </c>
      <c r="E31" s="69" t="e">
        <f aca="false" t="array" ref="E31:E31">INDEX(calculation!$c$102:$cl$127,MATCH('Project-level output'!$A31,calculation!$c$102:$c$127,0),MATCH('Project-level output'!E$5,calculation!$c$102:$cl$102,0))</f>
        <v>#NAME?</v>
      </c>
      <c r="F31" s="69" t="e">
        <f aca="false" t="array" ref="F31:F31">INDEX(calculation!$c$102:$cl$127,MATCH('Project-level output'!$A31,calculation!$c$102:$c$127,0),MATCH('Project-level output'!F$5,calculation!$c$102:$cl$102,0))</f>
        <v>#NAME?</v>
      </c>
      <c r="G31" s="69" t="e">
        <f aca="false" t="array" ref="G31:G31">INDEX(calculation!$c$102:$cl$127,MATCH('Project-level output'!$A31,calculation!$c$102:$c$127,0),MATCH('Project-level output'!G$5,calculation!$c$102:$cl$102,0))</f>
        <v>#NAME?</v>
      </c>
      <c r="H31" s="69" t="e">
        <f aca="false" t="array" ref="H31:H31">INDEX(calculation!$c$102:$cl$127,MATCH('Project-level output'!$A31,calculation!$c$102:$c$127,0),MATCH('Project-level output'!H$5,calculation!$c$102:$cl$102,0))</f>
        <v>#NAME?</v>
      </c>
      <c r="I31" s="69" t="e">
        <f aca="false" t="array" ref="I31:I31">INDEX(calculation!$c$102:$cl$127,MATCH('Project-level output'!$A31,calculation!$c$102:$c$127,0),MATCH('Project-level output'!I$5,calculation!$c$102:$cl$102,0))</f>
        <v>#NAME?</v>
      </c>
      <c r="J31" s="69" t="e">
        <f aca="false" t="array" ref="J31:J31">INDEX(calculation!$c$102:$cl$127,MATCH('Project-level output'!$A31,calculation!$c$102:$c$127,0),MATCH('Project-level output'!J$5,calculation!$c$102:$cl$102,0))</f>
        <v>#NAME?</v>
      </c>
      <c r="K31" s="69" t="e">
        <f aca="false" t="array" ref="K31:K31">INDEX(calculation!$c$102:$cl$127,MATCH('Project-level output'!$A31,calculation!$c$102:$c$127,0),MATCH('Project-level output'!K$5,calculation!$c$102:$cl$102,0))</f>
        <v>#NAME?</v>
      </c>
      <c r="L31" s="69" t="e">
        <f aca="false" t="array" ref="L31:L31">INDEX(calculation!$c$102:$cl$127,MATCH('Project-level output'!$A31,calculation!$c$102:$c$127,0),MATCH('Project-level output'!L$5,calculation!$c$102:$cl$102,0))</f>
        <v>#NAME?</v>
      </c>
      <c r="M31" s="69" t="e">
        <f aca="false" t="array" ref="M31:M31">INDEX(calculation!$c$102:$cl$127,MATCH('Project-level output'!$A31,calculation!$c$102:$c$127,0),MATCH('Project-level output'!M$5,calculation!$c$102:$cl$102,0))</f>
        <v>#NAME?</v>
      </c>
      <c r="N31" s="69" t="e">
        <f aca="false" t="array" ref="N31:N31">INDEX(calculation!$c$102:$cl$127,MATCH('Project-level output'!$A31,calculation!$c$102:$c$127,0),MATCH('Project-level output'!N$5,calculation!$c$102:$cl$102,0))</f>
        <v>#NAME?</v>
      </c>
      <c r="O31" s="69" t="e">
        <f aca="false" t="array" ref="O31:O31">INDEX(calculation!$c$102:$cl$127,MATCH('Project-level output'!$A31,calculation!$c$102:$c$127,0),MATCH('Project-level output'!O$5,calculation!$c$102:$cl$102,0))</f>
        <v>#NAME?</v>
      </c>
      <c r="P31" s="69" t="e">
        <f aca="false" t="array" ref="P31:P31">INDEX(calculation!$c$102:$cl$127,MATCH('Project-level output'!$A31,calculation!$c$102:$c$127,0),MATCH('Project-level output'!P$5,calculation!$c$102:$cl$102,0))</f>
        <v>#NAME?</v>
      </c>
      <c r="Q31" s="69" t="e">
        <f aca="false" t="array" ref="Q31:Q31">INDEX(calculation!$c$102:$cl$127,MATCH('Project-level output'!$A31,calculation!$c$102:$c$127,0),MATCH('Project-level output'!Q$5,calculation!$c$102:$cl$102,0))</f>
        <v>#NAME?</v>
      </c>
      <c r="R31" s="69" t="e">
        <f aca="false" t="array" ref="R31:R31">INDEX(calculation!$c$102:$cl$127,MATCH('Project-level output'!$A31,calculation!$c$102:$c$127,0),MATCH('Project-level output'!R$5,calculation!$c$102:$cl$102,0))</f>
        <v>#NAME?</v>
      </c>
      <c r="S31" s="69" t="e">
        <f aca="false" t="array" ref="S31:S31">INDEX(calculation!$c$102:$cl$127,MATCH('Project-level output'!$A31,calculation!$c$102:$c$127,0),MATCH('Project-level output'!S$5,calculation!$c$102:$cl$102,0))</f>
        <v>#NAME?</v>
      </c>
      <c r="T31" s="69" t="e">
        <f aca="false" t="array" ref="T31:T31">INDEX(calculation!$c$102:$cl$127,MATCH('Project-level output'!$A31,calculation!$c$102:$c$127,0),MATCH('Project-level output'!T$5,calculation!$c$102:$cl$102,0))</f>
        <v>#NAME?</v>
      </c>
      <c r="U31" s="69" t="e">
        <f aca="false" t="array" ref="U31:U31">INDEX(calculation!$c$102:$cl$127,MATCH('Project-level output'!$A31,calculation!$c$102:$c$127,0),MATCH('Project-level output'!U$5,calculation!$c$102:$cl$102,0))</f>
        <v>#NAME?</v>
      </c>
      <c r="V31" s="69" t="e">
        <f aca="false" t="array" ref="V31:V31">INDEX(calculation!$c$102:$cl$127,MATCH('Project-level output'!$A31,calculation!$c$102:$c$127,0),MATCH('Project-level output'!V$5,calculation!$c$102:$cl$102,0))</f>
        <v>#NAME?</v>
      </c>
      <c r="W31" s="69" t="e">
        <f aca="false" t="array" ref="W31:W31">INDEX(calculation!$c$102:$cl$127,MATCH('Project-level output'!$A31,calculation!$c$102:$c$127,0),MATCH('Project-level output'!W$5,calculation!$c$102:$cl$102,0))</f>
        <v>#NAME?</v>
      </c>
      <c r="X31" s="69" t="e">
        <f aca="false" t="array" ref="X31:X31">INDEX(calculation!$c$102:$cl$127,MATCH('Project-level output'!$A31,calculation!$c$102:$c$127,0),MATCH('Project-level output'!X$5,calculation!$c$102:$cl$102,0))</f>
        <v>#NAME?</v>
      </c>
      <c r="Y31" s="69" t="e">
        <f aca="false" t="array" ref="Y31:Y31">INDEX(calculation!$c$102:$cl$127,MATCH('Project-level output'!$A31,calculation!$c$102:$c$127,0),MATCH('Project-level output'!Y$5,calculation!$c$102:$cl$102,0))</f>
        <v>#NAME?</v>
      </c>
      <c r="Z31" s="69" t="e">
        <f aca="false" t="array" ref="Z31:Z31">INDEX(calculation!$c$102:$cl$127,MATCH('Project-level output'!$A31,calculation!$c$102:$c$127,0),MATCH('Project-level output'!Z$5,calculation!$c$102:$cl$102,0))</f>
        <v>#NAME?</v>
      </c>
      <c r="AA31" s="69" t="e">
        <f aca="false" t="array" ref="AA31:AA31">INDEX(calculation!$c$102:$cl$127,MATCH('Project-level output'!$A31,calculation!$c$102:$c$127,0),MATCH('Project-level output'!AA$5,calculation!$c$102:$cl$102,0))</f>
        <v>#NAME?</v>
      </c>
      <c r="AB31" s="69" t="e">
        <f aca="false" t="array" ref="AB31:AB31">INDEX(calculation!$c$102:$cl$127,MATCH('Project-level output'!$A31,calculation!$c$102:$c$127,0),MATCH('Project-level output'!AB$5,calculation!$c$102:$cl$102,0))</f>
        <v>#NAME?</v>
      </c>
      <c r="AC31" s="69" t="e">
        <f aca="false" t="array" ref="AC31:AC31">INDEX(calculation!$c$102:$cl$127,MATCH('Project-level output'!$A31,calculation!$c$102:$c$127,0),MATCH('Project-level output'!AC$5,calculation!$c$102:$cl$102,0))</f>
        <v>#NAME?</v>
      </c>
      <c r="AD31" s="69" t="e">
        <f aca="false" t="array" ref="AD31:AD31">INDEX(calculation!$c$102:$cl$127,MATCH('Project-level output'!$A31,calculation!$c$102:$c$127,0),MATCH('Project-level output'!AD$5,calculation!$c$102:$cl$102,0))</f>
        <v>#NAME?</v>
      </c>
      <c r="AE31" s="69" t="e">
        <f aca="false" t="array" ref="AE31:AE31">INDEX(calculation!$c$102:$cl$127,MATCH('Project-level output'!$A31,calculation!$c$102:$c$127,0),MATCH('Project-level output'!AE$5,calculation!$c$102:$cl$102,0))</f>
        <v>#NAME?</v>
      </c>
      <c r="AF31" s="69" t="e">
        <f aca="false" t="array" ref="AF31:AF31">INDEX(calculation!$c$102:$cl$127,MATCH('Project-level output'!$A31,calculation!$c$102:$c$127,0),MATCH('Project-level output'!AF$5,calculation!$c$102:$cl$102,0))</f>
        <v>#NAME?</v>
      </c>
      <c r="AG31" s="69" t="e">
        <f aca="false" t="array" ref="AG31:AG31">INDEX(calculation!$c$102:$cl$127,MATCH('Project-level output'!$A31,calculation!$c$102:$c$127,0),MATCH('Project-level output'!AG$5,calculation!$c$102:$cl$102,0))</f>
        <v>#NAME?</v>
      </c>
      <c r="AH31" s="69" t="e">
        <f aca="false" t="array" ref="AH31:AH31">INDEX(calculation!$c$102:$cl$127,MATCH('Project-level output'!$A31,calculation!$c$102:$c$127,0),MATCH('Project-level output'!AH$5,calculation!$c$102:$cl$102,0))</f>
        <v>#NAME?</v>
      </c>
      <c r="AI31" s="69" t="e">
        <f aca="false" t="array" ref="AI31:AI31">INDEX(calculation!$c$102:$cl$127,MATCH('Project-level output'!$A31,calculation!$c$102:$c$127,0),MATCH('Project-level output'!AI$5,calculation!$c$102:$cl$102,0))</f>
        <v>#NAME?</v>
      </c>
      <c r="AJ31" s="69" t="e">
        <f aca="false" t="array" ref="AJ31:AJ31">INDEX(calculation!$c$102:$cl$127,MATCH('Project-level output'!$A31,calculation!$c$102:$c$127,0),MATCH('Project-level output'!AJ$5,calculation!$c$102:$cl$102,0))</f>
        <v>#NAME?</v>
      </c>
      <c r="AK31" s="69" t="e">
        <f aca="false" t="array" ref="AK31:AK31">INDEX(calculation!$c$102:$cl$127,MATCH('Project-level output'!$A31,calculation!$c$102:$c$127,0),MATCH('Project-level output'!AK$5,calculation!$c$102:$cl$102,0))</f>
        <v>#NAME?</v>
      </c>
      <c r="AL31" s="69" t="e">
        <f aca="false" t="array" ref="AL31:AL31">INDEX(calculation!$c$102:$cl$127,MATCH('Project-level output'!$A31,calculation!$c$102:$c$127,0),MATCH('Project-level output'!AL$5,calculation!$c$102:$cl$102,0))</f>
        <v>#NAME?</v>
      </c>
      <c r="AM31" s="69" t="e">
        <f aca="false" t="array" ref="AM31:AM31">INDEX(calculation!$c$102:$cl$127,MATCH('Project-level output'!$A31,calculation!$c$102:$c$127,0),MATCH('Project-level output'!AM$5,calculation!$c$102:$cl$102,0))</f>
        <v>#NAME?</v>
      </c>
      <c r="AN31" s="69" t="e">
        <f aca="false" t="array" ref="AN31:AN31">INDEX(calculation!$c$102:$cl$127,MATCH('Project-level output'!$A31,calculation!$c$102:$c$127,0),MATCH('Project-level output'!AN$5,calculation!$c$102:$cl$102,0))</f>
        <v>#NAME?</v>
      </c>
      <c r="AO31" s="69" t="e">
        <f aca="false" t="array" ref="AO31:AO31">INDEX(calculation!$c$102:$cl$127,MATCH('Project-level output'!$A31,calculation!$c$102:$c$127,0),MATCH('Project-level output'!AO$5,calculation!$c$102:$cl$102,0))</f>
        <v>#NAME?</v>
      </c>
      <c r="AP31" s="69" t="e">
        <f aca="false" t="array" ref="AP31:AP31">INDEX(calculation!$c$102:$cl$127,MATCH('Project-level output'!$A31,calculation!$c$102:$c$127,0),MATCH('Project-level output'!AP$5,calculation!$c$102:$cl$102,0))</f>
        <v>#NAME?</v>
      </c>
      <c r="AQ31" s="69" t="e">
        <f aca="false" t="array" ref="AQ31:AQ31">INDEX(calculation!$c$102:$cl$127,MATCH('Project-level output'!$A31,calculation!$c$102:$c$127,0),MATCH('Project-level output'!AQ$5,calculation!$c$102:$cl$102,0))</f>
        <v>#NAME?</v>
      </c>
      <c r="AR31" s="69" t="e">
        <f aca="false" t="array" ref="AR31:AR31">INDEX(calculation!$c$102:$cl$127,MATCH('Project-level output'!$A31,calculation!$c$102:$c$127,0),MATCH('Project-level output'!AR$5,calculation!$c$102:$cl$102,0))</f>
        <v>#NAME?</v>
      </c>
      <c r="AS31" s="69" t="e">
        <f aca="false" t="array" ref="AS31:AS31">INDEX(calculation!$c$102:$cl$127,MATCH('Project-level output'!$A31,calculation!$c$102:$c$127,0),MATCH('Project-level output'!AS$5,calculation!$c$102:$cl$102,0))</f>
        <v>#NAME?</v>
      </c>
      <c r="AT31" s="69" t="e">
        <f aca="false" t="array" ref="AT31:AT31">INDEX(calculation!$c$102:$cl$127,MATCH('Project-level output'!$A31,calculation!$c$102:$c$127,0),MATCH('Project-level output'!AT$5,calculation!$c$102:$cl$102,0))</f>
        <v>#NAME?</v>
      </c>
      <c r="AU31" s="69" t="e">
        <f aca="false" t="array" ref="AU31:AU31">INDEX(calculation!$c$102:$cl$127,MATCH('Project-level output'!$A31,calculation!$c$102:$c$127,0),MATCH('Project-level output'!AU$5,calculation!$c$102:$cl$102,0))</f>
        <v>#NAME?</v>
      </c>
      <c r="AV31" s="69" t="e">
        <f aca="false" t="array" ref="AV31:AV31">INDEX(calculation!$c$102:$cl$127,MATCH('Project-level output'!$A31,calculation!$c$102:$c$127,0),MATCH('Project-level output'!AV$5,calculation!$c$102:$cl$102,0))</f>
        <v>#NAME?</v>
      </c>
      <c r="AW31" s="69" t="e">
        <f aca="false" t="array" ref="AW31:AW31">INDEX(calculation!$c$102:$cl$127,MATCH('Project-level output'!$A31,calculation!$c$102:$c$127,0),MATCH('Project-level output'!AW$5,calculation!$c$102:$cl$102,0))</f>
        <v>#NAME?</v>
      </c>
      <c r="AX31" s="69" t="e">
        <f aca="false" t="array" ref="AX31:AX31">INDEX(calculation!$c$102:$cl$127,MATCH('Project-level output'!$A31,calculation!$c$102:$c$127,0),MATCH('Project-level output'!AX$5,calculation!$c$102:$cl$102,0))</f>
        <v>#NAME?</v>
      </c>
      <c r="AY31" s="69" t="e">
        <f aca="false" t="array" ref="AY31:AY31">INDEX(calculation!$c$102:$cl$127,MATCH('Project-level output'!$A31,calculation!$c$102:$c$127,0),MATCH('Project-level output'!AY$5,calculation!$c$102:$cl$102,0))</f>
        <v>#NAME?</v>
      </c>
      <c r="AZ31" s="69" t="e">
        <f aca="false" t="array" ref="AZ31:AZ31">INDEX(calculation!$c$102:$cl$127,MATCH('Project-level output'!$A31,calculation!$c$102:$c$127,0),MATCH('Project-level output'!AZ$5,calculation!$c$102:$cl$102,0))</f>
        <v>#NAME?</v>
      </c>
      <c r="BA31" s="69" t="e">
        <f aca="false" t="array" ref="BA31:BA31">INDEX(calculation!$c$102:$cl$127,MATCH('Project-level output'!$A31,calculation!$c$102:$c$127,0),MATCH('Project-level output'!BA$5,calculation!$c$102:$cl$102,0))</f>
        <v>#NAME?</v>
      </c>
      <c r="BB31" s="69" t="e">
        <f aca="false" t="array" ref="BB31:BB31">INDEX(calculation!$c$102:$cl$127,MATCH('Project-level output'!$A31,calculation!$c$102:$c$127,0),MATCH('Project-level output'!BB$5,calculation!$c$102:$cl$102,0))</f>
        <v>#NAME?</v>
      </c>
      <c r="BC31" s="70" t="e">
        <f aca="false" t="array" ref="BC31:BC31">INDEX(calculation!$c$102:$cl$127,MATCH('Project-level output'!$A31,calculation!$c$102:$c$127,0),MATCH('Project-level output'!BC$5,calculation!$c$102:$cl$102,0))</f>
        <v>#NAME?</v>
      </c>
    </row>
    <row r="32" customFormat="false" ht="12.75" hidden="false" customHeight="true" outlineLevel="0" collapsed="false">
      <c r="A32" s="62" t="s">
        <v>42</v>
      </c>
      <c r="B32" s="69" t="e">
        <f aca="false" t="array" ref="B32:B32">INDEX(calculation!$c$102:$cl$127,MATCH('Project-level output'!$A32,calculation!$c$102:$c$127,0),MATCH('Project-level output'!B$5,calculation!$c$102:$cl$102,0))</f>
        <v>#NAME?</v>
      </c>
      <c r="C32" s="69" t="e">
        <f aca="false" t="array" ref="C32:C32">INDEX(calculation!$c$102:$cl$127,MATCH('Project-level output'!$A32,calculation!$c$102:$c$127,0),MATCH('Project-level output'!C$5,calculation!$c$102:$cl$102,0))</f>
        <v>#NAME?</v>
      </c>
      <c r="D32" s="69" t="e">
        <f aca="false" t="array" ref="D32:D32">INDEX(calculation!$c$102:$cl$127,MATCH('Project-level output'!$A32,calculation!$c$102:$c$127,0),MATCH('Project-level output'!D$5,calculation!$c$102:$cl$102,0))</f>
        <v>#NAME?</v>
      </c>
      <c r="E32" s="69" t="e">
        <f aca="false" t="array" ref="E32:E32">INDEX(calculation!$c$102:$cl$127,MATCH('Project-level output'!$A32,calculation!$c$102:$c$127,0),MATCH('Project-level output'!E$5,calculation!$c$102:$cl$102,0))</f>
        <v>#NAME?</v>
      </c>
      <c r="F32" s="69" t="e">
        <f aca="false" t="array" ref="F32:F32">INDEX(calculation!$c$102:$cl$127,MATCH('Project-level output'!$A32,calculation!$c$102:$c$127,0),MATCH('Project-level output'!F$5,calculation!$c$102:$cl$102,0))</f>
        <v>#NAME?</v>
      </c>
      <c r="G32" s="69" t="e">
        <f aca="false" t="array" ref="G32:G32">INDEX(calculation!$c$102:$cl$127,MATCH('Project-level output'!$A32,calculation!$c$102:$c$127,0),MATCH('Project-level output'!G$5,calculation!$c$102:$cl$102,0))</f>
        <v>#NAME?</v>
      </c>
      <c r="H32" s="69" t="e">
        <f aca="false" t="array" ref="H32:H32">INDEX(calculation!$c$102:$cl$127,MATCH('Project-level output'!$A32,calculation!$c$102:$c$127,0),MATCH('Project-level output'!H$5,calculation!$c$102:$cl$102,0))</f>
        <v>#NAME?</v>
      </c>
      <c r="I32" s="69" t="e">
        <f aca="false" t="array" ref="I32:I32">INDEX(calculation!$c$102:$cl$127,MATCH('Project-level output'!$A32,calculation!$c$102:$c$127,0),MATCH('Project-level output'!I$5,calculation!$c$102:$cl$102,0))</f>
        <v>#NAME?</v>
      </c>
      <c r="J32" s="69" t="e">
        <f aca="false" t="array" ref="J32:J32">INDEX(calculation!$c$102:$cl$127,MATCH('Project-level output'!$A32,calculation!$c$102:$c$127,0),MATCH('Project-level output'!J$5,calculation!$c$102:$cl$102,0))</f>
        <v>#NAME?</v>
      </c>
      <c r="K32" s="69" t="e">
        <f aca="false" t="array" ref="K32:K32">INDEX(calculation!$c$102:$cl$127,MATCH('Project-level output'!$A32,calculation!$c$102:$c$127,0),MATCH('Project-level output'!K$5,calculation!$c$102:$cl$102,0))</f>
        <v>#NAME?</v>
      </c>
      <c r="L32" s="69" t="e">
        <f aca="false" t="array" ref="L32:L32">INDEX(calculation!$c$102:$cl$127,MATCH('Project-level output'!$A32,calculation!$c$102:$c$127,0),MATCH('Project-level output'!L$5,calculation!$c$102:$cl$102,0))</f>
        <v>#NAME?</v>
      </c>
      <c r="M32" s="69" t="e">
        <f aca="false" t="array" ref="M32:M32">INDEX(calculation!$c$102:$cl$127,MATCH('Project-level output'!$A32,calculation!$c$102:$c$127,0),MATCH('Project-level output'!M$5,calculation!$c$102:$cl$102,0))</f>
        <v>#NAME?</v>
      </c>
      <c r="N32" s="69" t="e">
        <f aca="false" t="array" ref="N32:N32">INDEX(calculation!$c$102:$cl$127,MATCH('Project-level output'!$A32,calculation!$c$102:$c$127,0),MATCH('Project-level output'!N$5,calculation!$c$102:$cl$102,0))</f>
        <v>#NAME?</v>
      </c>
      <c r="O32" s="69" t="e">
        <f aca="false" t="array" ref="O32:O32">INDEX(calculation!$c$102:$cl$127,MATCH('Project-level output'!$A32,calculation!$c$102:$c$127,0),MATCH('Project-level output'!O$5,calculation!$c$102:$cl$102,0))</f>
        <v>#NAME?</v>
      </c>
      <c r="P32" s="69" t="e">
        <f aca="false" t="array" ref="P32:P32">INDEX(calculation!$c$102:$cl$127,MATCH('Project-level output'!$A32,calculation!$c$102:$c$127,0),MATCH('Project-level output'!P$5,calculation!$c$102:$cl$102,0))</f>
        <v>#NAME?</v>
      </c>
      <c r="Q32" s="69" t="e">
        <f aca="false" t="array" ref="Q32:Q32">INDEX(calculation!$c$102:$cl$127,MATCH('Project-level output'!$A32,calculation!$c$102:$c$127,0),MATCH('Project-level output'!Q$5,calculation!$c$102:$cl$102,0))</f>
        <v>#NAME?</v>
      </c>
      <c r="R32" s="69" t="e">
        <f aca="false" t="array" ref="R32:R32">INDEX(calculation!$c$102:$cl$127,MATCH('Project-level output'!$A32,calculation!$c$102:$c$127,0),MATCH('Project-level output'!R$5,calculation!$c$102:$cl$102,0))</f>
        <v>#NAME?</v>
      </c>
      <c r="S32" s="69" t="e">
        <f aca="false" t="array" ref="S32:S32">INDEX(calculation!$c$102:$cl$127,MATCH('Project-level output'!$A32,calculation!$c$102:$c$127,0),MATCH('Project-level output'!S$5,calculation!$c$102:$cl$102,0))</f>
        <v>#NAME?</v>
      </c>
      <c r="T32" s="69" t="e">
        <f aca="false" t="array" ref="T32:T32">INDEX(calculation!$c$102:$cl$127,MATCH('Project-level output'!$A32,calculation!$c$102:$c$127,0),MATCH('Project-level output'!T$5,calculation!$c$102:$cl$102,0))</f>
        <v>#NAME?</v>
      </c>
      <c r="U32" s="69" t="e">
        <f aca="false" t="array" ref="U32:U32">INDEX(calculation!$c$102:$cl$127,MATCH('Project-level output'!$A32,calculation!$c$102:$c$127,0),MATCH('Project-level output'!U$5,calculation!$c$102:$cl$102,0))</f>
        <v>#NAME?</v>
      </c>
      <c r="V32" s="69" t="e">
        <f aca="false" t="array" ref="V32:V32">INDEX(calculation!$c$102:$cl$127,MATCH('Project-level output'!$A32,calculation!$c$102:$c$127,0),MATCH('Project-level output'!V$5,calculation!$c$102:$cl$102,0))</f>
        <v>#NAME?</v>
      </c>
      <c r="W32" s="69" t="e">
        <f aca="false" t="array" ref="W32:W32">INDEX(calculation!$c$102:$cl$127,MATCH('Project-level output'!$A32,calculation!$c$102:$c$127,0),MATCH('Project-level output'!W$5,calculation!$c$102:$cl$102,0))</f>
        <v>#NAME?</v>
      </c>
      <c r="X32" s="69" t="e">
        <f aca="false" t="array" ref="X32:X32">INDEX(calculation!$c$102:$cl$127,MATCH('Project-level output'!$A32,calculation!$c$102:$c$127,0),MATCH('Project-level output'!X$5,calculation!$c$102:$cl$102,0))</f>
        <v>#NAME?</v>
      </c>
      <c r="Y32" s="69" t="e">
        <f aca="false" t="array" ref="Y32:Y32">INDEX(calculation!$c$102:$cl$127,MATCH('Project-level output'!$A32,calculation!$c$102:$c$127,0),MATCH('Project-level output'!Y$5,calculation!$c$102:$cl$102,0))</f>
        <v>#NAME?</v>
      </c>
      <c r="Z32" s="69" t="e">
        <f aca="false" t="array" ref="Z32:Z32">INDEX(calculation!$c$102:$cl$127,MATCH('Project-level output'!$A32,calculation!$c$102:$c$127,0),MATCH('Project-level output'!Z$5,calculation!$c$102:$cl$102,0))</f>
        <v>#NAME?</v>
      </c>
      <c r="AA32" s="69" t="e">
        <f aca="false" t="array" ref="AA32:AA32">INDEX(calculation!$c$102:$cl$127,MATCH('Project-level output'!$A32,calculation!$c$102:$c$127,0),MATCH('Project-level output'!AA$5,calculation!$c$102:$cl$102,0))</f>
        <v>#NAME?</v>
      </c>
      <c r="AB32" s="69" t="e">
        <f aca="false" t="array" ref="AB32:AB32">INDEX(calculation!$c$102:$cl$127,MATCH('Project-level output'!$A32,calculation!$c$102:$c$127,0),MATCH('Project-level output'!AB$5,calculation!$c$102:$cl$102,0))</f>
        <v>#NAME?</v>
      </c>
      <c r="AC32" s="69" t="e">
        <f aca="false" t="array" ref="AC32:AC32">INDEX(calculation!$c$102:$cl$127,MATCH('Project-level output'!$A32,calculation!$c$102:$c$127,0),MATCH('Project-level output'!AC$5,calculation!$c$102:$cl$102,0))</f>
        <v>#NAME?</v>
      </c>
      <c r="AD32" s="69" t="e">
        <f aca="false" t="array" ref="AD32:AD32">INDEX(calculation!$c$102:$cl$127,MATCH('Project-level output'!$A32,calculation!$c$102:$c$127,0),MATCH('Project-level output'!AD$5,calculation!$c$102:$cl$102,0))</f>
        <v>#NAME?</v>
      </c>
      <c r="AE32" s="69" t="e">
        <f aca="false" t="array" ref="AE32:AE32">INDEX(calculation!$c$102:$cl$127,MATCH('Project-level output'!$A32,calculation!$c$102:$c$127,0),MATCH('Project-level output'!AE$5,calculation!$c$102:$cl$102,0))</f>
        <v>#NAME?</v>
      </c>
      <c r="AF32" s="69" t="e">
        <f aca="false" t="array" ref="AF32:AF32">INDEX(calculation!$c$102:$cl$127,MATCH('Project-level output'!$A32,calculation!$c$102:$c$127,0),MATCH('Project-level output'!AF$5,calculation!$c$102:$cl$102,0))</f>
        <v>#NAME?</v>
      </c>
      <c r="AG32" s="69" t="e">
        <f aca="false" t="array" ref="AG32:AG32">INDEX(calculation!$c$102:$cl$127,MATCH('Project-level output'!$A32,calculation!$c$102:$c$127,0),MATCH('Project-level output'!AG$5,calculation!$c$102:$cl$102,0))</f>
        <v>#NAME?</v>
      </c>
      <c r="AH32" s="69" t="e">
        <f aca="false" t="array" ref="AH32:AH32">INDEX(calculation!$c$102:$cl$127,MATCH('Project-level output'!$A32,calculation!$c$102:$c$127,0),MATCH('Project-level output'!AH$5,calculation!$c$102:$cl$102,0))</f>
        <v>#NAME?</v>
      </c>
      <c r="AI32" s="69" t="e">
        <f aca="false" t="array" ref="AI32:AI32">INDEX(calculation!$c$102:$cl$127,MATCH('Project-level output'!$A32,calculation!$c$102:$c$127,0),MATCH('Project-level output'!AI$5,calculation!$c$102:$cl$102,0))</f>
        <v>#NAME?</v>
      </c>
      <c r="AJ32" s="69" t="e">
        <f aca="false" t="array" ref="AJ32:AJ32">INDEX(calculation!$c$102:$cl$127,MATCH('Project-level output'!$A32,calculation!$c$102:$c$127,0),MATCH('Project-level output'!AJ$5,calculation!$c$102:$cl$102,0))</f>
        <v>#NAME?</v>
      </c>
      <c r="AK32" s="69" t="e">
        <f aca="false" t="array" ref="AK32:AK32">INDEX(calculation!$c$102:$cl$127,MATCH('Project-level output'!$A32,calculation!$c$102:$c$127,0),MATCH('Project-level output'!AK$5,calculation!$c$102:$cl$102,0))</f>
        <v>#NAME?</v>
      </c>
      <c r="AL32" s="69" t="e">
        <f aca="false" t="array" ref="AL32:AL32">INDEX(calculation!$c$102:$cl$127,MATCH('Project-level output'!$A32,calculation!$c$102:$c$127,0),MATCH('Project-level output'!AL$5,calculation!$c$102:$cl$102,0))</f>
        <v>#NAME?</v>
      </c>
      <c r="AM32" s="69" t="e">
        <f aca="false" t="array" ref="AM32:AM32">INDEX(calculation!$c$102:$cl$127,MATCH('Project-level output'!$A32,calculation!$c$102:$c$127,0),MATCH('Project-level output'!AM$5,calculation!$c$102:$cl$102,0))</f>
        <v>#NAME?</v>
      </c>
      <c r="AN32" s="69" t="e">
        <f aca="false" t="array" ref="AN32:AN32">INDEX(calculation!$c$102:$cl$127,MATCH('Project-level output'!$A32,calculation!$c$102:$c$127,0),MATCH('Project-level output'!AN$5,calculation!$c$102:$cl$102,0))</f>
        <v>#NAME?</v>
      </c>
      <c r="AO32" s="69" t="e">
        <f aca="false" t="array" ref="AO32:AO32">INDEX(calculation!$c$102:$cl$127,MATCH('Project-level output'!$A32,calculation!$c$102:$c$127,0),MATCH('Project-level output'!AO$5,calculation!$c$102:$cl$102,0))</f>
        <v>#NAME?</v>
      </c>
      <c r="AP32" s="69" t="e">
        <f aca="false" t="array" ref="AP32:AP32">INDEX(calculation!$c$102:$cl$127,MATCH('Project-level output'!$A32,calculation!$c$102:$c$127,0),MATCH('Project-level output'!AP$5,calculation!$c$102:$cl$102,0))</f>
        <v>#NAME?</v>
      </c>
      <c r="AQ32" s="69" t="e">
        <f aca="false" t="array" ref="AQ32:AQ32">INDEX(calculation!$c$102:$cl$127,MATCH('Project-level output'!$A32,calculation!$c$102:$c$127,0),MATCH('Project-level output'!AQ$5,calculation!$c$102:$cl$102,0))</f>
        <v>#NAME?</v>
      </c>
      <c r="AR32" s="69" t="e">
        <f aca="false" t="array" ref="AR32:AR32">INDEX(calculation!$c$102:$cl$127,MATCH('Project-level output'!$A32,calculation!$c$102:$c$127,0),MATCH('Project-level output'!AR$5,calculation!$c$102:$cl$102,0))</f>
        <v>#NAME?</v>
      </c>
      <c r="AS32" s="69" t="e">
        <f aca="false" t="array" ref="AS32:AS32">INDEX(calculation!$c$102:$cl$127,MATCH('Project-level output'!$A32,calculation!$c$102:$c$127,0),MATCH('Project-level output'!AS$5,calculation!$c$102:$cl$102,0))</f>
        <v>#NAME?</v>
      </c>
      <c r="AT32" s="69" t="e">
        <f aca="false" t="array" ref="AT32:AT32">INDEX(calculation!$c$102:$cl$127,MATCH('Project-level output'!$A32,calculation!$c$102:$c$127,0),MATCH('Project-level output'!AT$5,calculation!$c$102:$cl$102,0))</f>
        <v>#NAME?</v>
      </c>
      <c r="AU32" s="69" t="e">
        <f aca="false" t="array" ref="AU32:AU32">INDEX(calculation!$c$102:$cl$127,MATCH('Project-level output'!$A32,calculation!$c$102:$c$127,0),MATCH('Project-level output'!AU$5,calculation!$c$102:$cl$102,0))</f>
        <v>#NAME?</v>
      </c>
      <c r="AV32" s="69" t="e">
        <f aca="false" t="array" ref="AV32:AV32">INDEX(calculation!$c$102:$cl$127,MATCH('Project-level output'!$A32,calculation!$c$102:$c$127,0),MATCH('Project-level output'!AV$5,calculation!$c$102:$cl$102,0))</f>
        <v>#NAME?</v>
      </c>
      <c r="AW32" s="69" t="e">
        <f aca="false" t="array" ref="AW32:AW32">INDEX(calculation!$c$102:$cl$127,MATCH('Project-level output'!$A32,calculation!$c$102:$c$127,0),MATCH('Project-level output'!AW$5,calculation!$c$102:$cl$102,0))</f>
        <v>#NAME?</v>
      </c>
      <c r="AX32" s="69" t="e">
        <f aca="false" t="array" ref="AX32:AX32">INDEX(calculation!$c$102:$cl$127,MATCH('Project-level output'!$A32,calculation!$c$102:$c$127,0),MATCH('Project-level output'!AX$5,calculation!$c$102:$cl$102,0))</f>
        <v>#NAME?</v>
      </c>
      <c r="AY32" s="69" t="e">
        <f aca="false" t="array" ref="AY32:AY32">INDEX(calculation!$c$102:$cl$127,MATCH('Project-level output'!$A32,calculation!$c$102:$c$127,0),MATCH('Project-level output'!AY$5,calculation!$c$102:$cl$102,0))</f>
        <v>#NAME?</v>
      </c>
      <c r="AZ32" s="69" t="e">
        <f aca="false" t="array" ref="AZ32:AZ32">INDEX(calculation!$c$102:$cl$127,MATCH('Project-level output'!$A32,calculation!$c$102:$c$127,0),MATCH('Project-level output'!AZ$5,calculation!$c$102:$cl$102,0))</f>
        <v>#NAME?</v>
      </c>
      <c r="BA32" s="69" t="e">
        <f aca="false" t="array" ref="BA32:BA32">INDEX(calculation!$c$102:$cl$127,MATCH('Project-level output'!$A32,calculation!$c$102:$c$127,0),MATCH('Project-level output'!BA$5,calculation!$c$102:$cl$102,0))</f>
        <v>#NAME?</v>
      </c>
      <c r="BB32" s="69" t="e">
        <f aca="false" t="array" ref="BB32:BB32">INDEX(calculation!$c$102:$cl$127,MATCH('Project-level output'!$A32,calculation!$c$102:$c$127,0),MATCH('Project-level output'!BB$5,calculation!$c$102:$cl$102,0))</f>
        <v>#NAME?</v>
      </c>
      <c r="BC32" s="70" t="e">
        <f aca="false" t="array" ref="BC32:BC32">INDEX(calculation!$c$102:$cl$127,MATCH('Project-level output'!$A32,calculation!$c$102:$c$127,0),MATCH('Project-level output'!BC$5,calculation!$c$102:$cl$102,0))</f>
        <v>#NAME?</v>
      </c>
    </row>
    <row r="33" customFormat="false" ht="12.75" hidden="false" customHeight="true" outlineLevel="0" collapsed="false">
      <c r="A33" s="62" t="s">
        <v>44</v>
      </c>
      <c r="B33" s="69" t="e">
        <f aca="false" t="array" ref="B33:B33">INDEX(calculation!$c$102:$cl$127,MATCH('Project-level output'!$A33,calculation!$c$102:$c$127,0),MATCH('Project-level output'!B$5,calculation!$c$102:$cl$102,0))</f>
        <v>#NAME?</v>
      </c>
      <c r="C33" s="69" t="e">
        <f aca="false" t="array" ref="C33:C33">INDEX(calculation!$c$102:$cl$127,MATCH('Project-level output'!$A33,calculation!$c$102:$c$127,0),MATCH('Project-level output'!C$5,calculation!$c$102:$cl$102,0))</f>
        <v>#NAME?</v>
      </c>
      <c r="D33" s="69" t="e">
        <f aca="false" t="array" ref="D33:D33">INDEX(calculation!$c$102:$cl$127,MATCH('Project-level output'!$A33,calculation!$c$102:$c$127,0),MATCH('Project-level output'!D$5,calculation!$c$102:$cl$102,0))</f>
        <v>#NAME?</v>
      </c>
      <c r="E33" s="69" t="e">
        <f aca="false" t="array" ref="E33:E33">INDEX(calculation!$c$102:$cl$127,MATCH('Project-level output'!$A33,calculation!$c$102:$c$127,0),MATCH('Project-level output'!E$5,calculation!$c$102:$cl$102,0))</f>
        <v>#NAME?</v>
      </c>
      <c r="F33" s="69" t="e">
        <f aca="false" t="array" ref="F33:F33">INDEX(calculation!$c$102:$cl$127,MATCH('Project-level output'!$A33,calculation!$c$102:$c$127,0),MATCH('Project-level output'!F$5,calculation!$c$102:$cl$102,0))</f>
        <v>#NAME?</v>
      </c>
      <c r="G33" s="69" t="e">
        <f aca="false" t="array" ref="G33:G33">INDEX(calculation!$c$102:$cl$127,MATCH('Project-level output'!$A33,calculation!$c$102:$c$127,0),MATCH('Project-level output'!G$5,calculation!$c$102:$cl$102,0))</f>
        <v>#NAME?</v>
      </c>
      <c r="H33" s="69" t="e">
        <f aca="false" t="array" ref="H33:H33">INDEX(calculation!$c$102:$cl$127,MATCH('Project-level output'!$A33,calculation!$c$102:$c$127,0),MATCH('Project-level output'!H$5,calculation!$c$102:$cl$102,0))</f>
        <v>#NAME?</v>
      </c>
      <c r="I33" s="69" t="e">
        <f aca="false" t="array" ref="I33:I33">INDEX(calculation!$c$102:$cl$127,MATCH('Project-level output'!$A33,calculation!$c$102:$c$127,0),MATCH('Project-level output'!I$5,calculation!$c$102:$cl$102,0))</f>
        <v>#NAME?</v>
      </c>
      <c r="J33" s="69" t="e">
        <f aca="false" t="array" ref="J33:J33">INDEX(calculation!$c$102:$cl$127,MATCH('Project-level output'!$A33,calculation!$c$102:$c$127,0),MATCH('Project-level output'!J$5,calculation!$c$102:$cl$102,0))</f>
        <v>#NAME?</v>
      </c>
      <c r="K33" s="69" t="e">
        <f aca="false" t="array" ref="K33:K33">INDEX(calculation!$c$102:$cl$127,MATCH('Project-level output'!$A33,calculation!$c$102:$c$127,0),MATCH('Project-level output'!K$5,calculation!$c$102:$cl$102,0))</f>
        <v>#NAME?</v>
      </c>
      <c r="L33" s="69" t="e">
        <f aca="false" t="array" ref="L33:L33">INDEX(calculation!$c$102:$cl$127,MATCH('Project-level output'!$A33,calculation!$c$102:$c$127,0),MATCH('Project-level output'!L$5,calculation!$c$102:$cl$102,0))</f>
        <v>#NAME?</v>
      </c>
      <c r="M33" s="69" t="e">
        <f aca="false" t="array" ref="M33:M33">INDEX(calculation!$c$102:$cl$127,MATCH('Project-level output'!$A33,calculation!$c$102:$c$127,0),MATCH('Project-level output'!M$5,calculation!$c$102:$cl$102,0))</f>
        <v>#NAME?</v>
      </c>
      <c r="N33" s="69" t="e">
        <f aca="false" t="array" ref="N33:N33">INDEX(calculation!$c$102:$cl$127,MATCH('Project-level output'!$A33,calculation!$c$102:$c$127,0),MATCH('Project-level output'!N$5,calculation!$c$102:$cl$102,0))</f>
        <v>#NAME?</v>
      </c>
      <c r="O33" s="69" t="e">
        <f aca="false" t="array" ref="O33:O33">INDEX(calculation!$c$102:$cl$127,MATCH('Project-level output'!$A33,calculation!$c$102:$c$127,0),MATCH('Project-level output'!O$5,calculation!$c$102:$cl$102,0))</f>
        <v>#NAME?</v>
      </c>
      <c r="P33" s="69" t="e">
        <f aca="false" t="array" ref="P33:P33">INDEX(calculation!$c$102:$cl$127,MATCH('Project-level output'!$A33,calculation!$c$102:$c$127,0),MATCH('Project-level output'!P$5,calculation!$c$102:$cl$102,0))</f>
        <v>#NAME?</v>
      </c>
      <c r="Q33" s="69" t="e">
        <f aca="false" t="array" ref="Q33:Q33">INDEX(calculation!$c$102:$cl$127,MATCH('Project-level output'!$A33,calculation!$c$102:$c$127,0),MATCH('Project-level output'!Q$5,calculation!$c$102:$cl$102,0))</f>
        <v>#NAME?</v>
      </c>
      <c r="R33" s="69" t="e">
        <f aca="false" t="array" ref="R33:R33">INDEX(calculation!$c$102:$cl$127,MATCH('Project-level output'!$A33,calculation!$c$102:$c$127,0),MATCH('Project-level output'!R$5,calculation!$c$102:$cl$102,0))</f>
        <v>#NAME?</v>
      </c>
      <c r="S33" s="69" t="e">
        <f aca="false" t="array" ref="S33:S33">INDEX(calculation!$c$102:$cl$127,MATCH('Project-level output'!$A33,calculation!$c$102:$c$127,0),MATCH('Project-level output'!S$5,calculation!$c$102:$cl$102,0))</f>
        <v>#NAME?</v>
      </c>
      <c r="T33" s="69" t="e">
        <f aca="false" t="array" ref="T33:T33">INDEX(calculation!$c$102:$cl$127,MATCH('Project-level output'!$A33,calculation!$c$102:$c$127,0),MATCH('Project-level output'!T$5,calculation!$c$102:$cl$102,0))</f>
        <v>#NAME?</v>
      </c>
      <c r="U33" s="69" t="e">
        <f aca="false" t="array" ref="U33:U33">INDEX(calculation!$c$102:$cl$127,MATCH('Project-level output'!$A33,calculation!$c$102:$c$127,0),MATCH('Project-level output'!U$5,calculation!$c$102:$cl$102,0))</f>
        <v>#NAME?</v>
      </c>
      <c r="V33" s="69" t="e">
        <f aca="false" t="array" ref="V33:V33">INDEX(calculation!$c$102:$cl$127,MATCH('Project-level output'!$A33,calculation!$c$102:$c$127,0),MATCH('Project-level output'!V$5,calculation!$c$102:$cl$102,0))</f>
        <v>#NAME?</v>
      </c>
      <c r="W33" s="69" t="e">
        <f aca="false" t="array" ref="W33:W33">INDEX(calculation!$c$102:$cl$127,MATCH('Project-level output'!$A33,calculation!$c$102:$c$127,0),MATCH('Project-level output'!W$5,calculation!$c$102:$cl$102,0))</f>
        <v>#NAME?</v>
      </c>
      <c r="X33" s="69" t="e">
        <f aca="false" t="array" ref="X33:X33">INDEX(calculation!$c$102:$cl$127,MATCH('Project-level output'!$A33,calculation!$c$102:$c$127,0),MATCH('Project-level output'!X$5,calculation!$c$102:$cl$102,0))</f>
        <v>#NAME?</v>
      </c>
      <c r="Y33" s="69" t="e">
        <f aca="false" t="array" ref="Y33:Y33">INDEX(calculation!$c$102:$cl$127,MATCH('Project-level output'!$A33,calculation!$c$102:$c$127,0),MATCH('Project-level output'!Y$5,calculation!$c$102:$cl$102,0))</f>
        <v>#NAME?</v>
      </c>
      <c r="Z33" s="69" t="e">
        <f aca="false" t="array" ref="Z33:Z33">INDEX(calculation!$c$102:$cl$127,MATCH('Project-level output'!$A33,calculation!$c$102:$c$127,0),MATCH('Project-level output'!Z$5,calculation!$c$102:$cl$102,0))</f>
        <v>#NAME?</v>
      </c>
      <c r="AA33" s="69" t="e">
        <f aca="false" t="array" ref="AA33:AA33">INDEX(calculation!$c$102:$cl$127,MATCH('Project-level output'!$A33,calculation!$c$102:$c$127,0),MATCH('Project-level output'!AA$5,calculation!$c$102:$cl$102,0))</f>
        <v>#NAME?</v>
      </c>
      <c r="AB33" s="69" t="e">
        <f aca="false" t="array" ref="AB33:AB33">INDEX(calculation!$c$102:$cl$127,MATCH('Project-level output'!$A33,calculation!$c$102:$c$127,0),MATCH('Project-level output'!AB$5,calculation!$c$102:$cl$102,0))</f>
        <v>#NAME?</v>
      </c>
      <c r="AC33" s="69" t="e">
        <f aca="false" t="array" ref="AC33:AC33">INDEX(calculation!$c$102:$cl$127,MATCH('Project-level output'!$A33,calculation!$c$102:$c$127,0),MATCH('Project-level output'!AC$5,calculation!$c$102:$cl$102,0))</f>
        <v>#NAME?</v>
      </c>
      <c r="AD33" s="69" t="e">
        <f aca="false" t="array" ref="AD33:AD33">INDEX(calculation!$c$102:$cl$127,MATCH('Project-level output'!$A33,calculation!$c$102:$c$127,0),MATCH('Project-level output'!AD$5,calculation!$c$102:$cl$102,0))</f>
        <v>#NAME?</v>
      </c>
      <c r="AE33" s="69" t="e">
        <f aca="false" t="array" ref="AE33:AE33">INDEX(calculation!$c$102:$cl$127,MATCH('Project-level output'!$A33,calculation!$c$102:$c$127,0),MATCH('Project-level output'!AE$5,calculation!$c$102:$cl$102,0))</f>
        <v>#NAME?</v>
      </c>
      <c r="AF33" s="69" t="e">
        <f aca="false" t="array" ref="AF33:AF33">INDEX(calculation!$c$102:$cl$127,MATCH('Project-level output'!$A33,calculation!$c$102:$c$127,0),MATCH('Project-level output'!AF$5,calculation!$c$102:$cl$102,0))</f>
        <v>#NAME?</v>
      </c>
      <c r="AG33" s="69" t="e">
        <f aca="false" t="array" ref="AG33:AG33">INDEX(calculation!$c$102:$cl$127,MATCH('Project-level output'!$A33,calculation!$c$102:$c$127,0),MATCH('Project-level output'!AG$5,calculation!$c$102:$cl$102,0))</f>
        <v>#NAME?</v>
      </c>
      <c r="AH33" s="69" t="e">
        <f aca="false" t="array" ref="AH33:AH33">INDEX(calculation!$c$102:$cl$127,MATCH('Project-level output'!$A33,calculation!$c$102:$c$127,0),MATCH('Project-level output'!AH$5,calculation!$c$102:$cl$102,0))</f>
        <v>#NAME?</v>
      </c>
      <c r="AI33" s="69" t="e">
        <f aca="false" t="array" ref="AI33:AI33">INDEX(calculation!$c$102:$cl$127,MATCH('Project-level output'!$A33,calculation!$c$102:$c$127,0),MATCH('Project-level output'!AI$5,calculation!$c$102:$cl$102,0))</f>
        <v>#NAME?</v>
      </c>
      <c r="AJ33" s="69" t="e">
        <f aca="false" t="array" ref="AJ33:AJ33">INDEX(calculation!$c$102:$cl$127,MATCH('Project-level output'!$A33,calculation!$c$102:$c$127,0),MATCH('Project-level output'!AJ$5,calculation!$c$102:$cl$102,0))</f>
        <v>#NAME?</v>
      </c>
      <c r="AK33" s="69" t="e">
        <f aca="false" t="array" ref="AK33:AK33">INDEX(calculation!$c$102:$cl$127,MATCH('Project-level output'!$A33,calculation!$c$102:$c$127,0),MATCH('Project-level output'!AK$5,calculation!$c$102:$cl$102,0))</f>
        <v>#NAME?</v>
      </c>
      <c r="AL33" s="69" t="e">
        <f aca="false" t="array" ref="AL33:AL33">INDEX(calculation!$c$102:$cl$127,MATCH('Project-level output'!$A33,calculation!$c$102:$c$127,0),MATCH('Project-level output'!AL$5,calculation!$c$102:$cl$102,0))</f>
        <v>#NAME?</v>
      </c>
      <c r="AM33" s="69" t="e">
        <f aca="false" t="array" ref="AM33:AM33">INDEX(calculation!$c$102:$cl$127,MATCH('Project-level output'!$A33,calculation!$c$102:$c$127,0),MATCH('Project-level output'!AM$5,calculation!$c$102:$cl$102,0))</f>
        <v>#NAME?</v>
      </c>
      <c r="AN33" s="69" t="e">
        <f aca="false" t="array" ref="AN33:AN33">INDEX(calculation!$c$102:$cl$127,MATCH('Project-level output'!$A33,calculation!$c$102:$c$127,0),MATCH('Project-level output'!AN$5,calculation!$c$102:$cl$102,0))</f>
        <v>#NAME?</v>
      </c>
      <c r="AO33" s="69" t="e">
        <f aca="false" t="array" ref="AO33:AO33">INDEX(calculation!$c$102:$cl$127,MATCH('Project-level output'!$A33,calculation!$c$102:$c$127,0),MATCH('Project-level output'!AO$5,calculation!$c$102:$cl$102,0))</f>
        <v>#NAME?</v>
      </c>
      <c r="AP33" s="69" t="e">
        <f aca="false" t="array" ref="AP33:AP33">INDEX(calculation!$c$102:$cl$127,MATCH('Project-level output'!$A33,calculation!$c$102:$c$127,0),MATCH('Project-level output'!AP$5,calculation!$c$102:$cl$102,0))</f>
        <v>#NAME?</v>
      </c>
      <c r="AQ33" s="69" t="e">
        <f aca="false" t="array" ref="AQ33:AQ33">INDEX(calculation!$c$102:$cl$127,MATCH('Project-level output'!$A33,calculation!$c$102:$c$127,0),MATCH('Project-level output'!AQ$5,calculation!$c$102:$cl$102,0))</f>
        <v>#NAME?</v>
      </c>
      <c r="AR33" s="69" t="e">
        <f aca="false" t="array" ref="AR33:AR33">INDEX(calculation!$c$102:$cl$127,MATCH('Project-level output'!$A33,calculation!$c$102:$c$127,0),MATCH('Project-level output'!AR$5,calculation!$c$102:$cl$102,0))</f>
        <v>#NAME?</v>
      </c>
      <c r="AS33" s="69" t="e">
        <f aca="false" t="array" ref="AS33:AS33">INDEX(calculation!$c$102:$cl$127,MATCH('Project-level output'!$A33,calculation!$c$102:$c$127,0),MATCH('Project-level output'!AS$5,calculation!$c$102:$cl$102,0))</f>
        <v>#NAME?</v>
      </c>
      <c r="AT33" s="69" t="e">
        <f aca="false" t="array" ref="AT33:AT33">INDEX(calculation!$c$102:$cl$127,MATCH('Project-level output'!$A33,calculation!$c$102:$c$127,0),MATCH('Project-level output'!AT$5,calculation!$c$102:$cl$102,0))</f>
        <v>#NAME?</v>
      </c>
      <c r="AU33" s="69" t="e">
        <f aca="false" t="array" ref="AU33:AU33">INDEX(calculation!$c$102:$cl$127,MATCH('Project-level output'!$A33,calculation!$c$102:$c$127,0),MATCH('Project-level output'!AU$5,calculation!$c$102:$cl$102,0))</f>
        <v>#NAME?</v>
      </c>
      <c r="AV33" s="69" t="e">
        <f aca="false" t="array" ref="AV33:AV33">INDEX(calculation!$c$102:$cl$127,MATCH('Project-level output'!$A33,calculation!$c$102:$c$127,0),MATCH('Project-level output'!AV$5,calculation!$c$102:$cl$102,0))</f>
        <v>#NAME?</v>
      </c>
      <c r="AW33" s="69" t="e">
        <f aca="false" t="array" ref="AW33:AW33">INDEX(calculation!$c$102:$cl$127,MATCH('Project-level output'!$A33,calculation!$c$102:$c$127,0),MATCH('Project-level output'!AW$5,calculation!$c$102:$cl$102,0))</f>
        <v>#NAME?</v>
      </c>
      <c r="AX33" s="69" t="e">
        <f aca="false" t="array" ref="AX33:AX33">INDEX(calculation!$c$102:$cl$127,MATCH('Project-level output'!$A33,calculation!$c$102:$c$127,0),MATCH('Project-level output'!AX$5,calculation!$c$102:$cl$102,0))</f>
        <v>#NAME?</v>
      </c>
      <c r="AY33" s="69" t="e">
        <f aca="false" t="array" ref="AY33:AY33">INDEX(calculation!$c$102:$cl$127,MATCH('Project-level output'!$A33,calculation!$c$102:$c$127,0),MATCH('Project-level output'!AY$5,calculation!$c$102:$cl$102,0))</f>
        <v>#NAME?</v>
      </c>
      <c r="AZ33" s="69" t="e">
        <f aca="false" t="array" ref="AZ33:AZ33">INDEX(calculation!$c$102:$cl$127,MATCH('Project-level output'!$A33,calculation!$c$102:$c$127,0),MATCH('Project-level output'!AZ$5,calculation!$c$102:$cl$102,0))</f>
        <v>#NAME?</v>
      </c>
      <c r="BA33" s="69" t="e">
        <f aca="false" t="array" ref="BA33:BA33">INDEX(calculation!$c$102:$cl$127,MATCH('Project-level output'!$A33,calculation!$c$102:$c$127,0),MATCH('Project-level output'!BA$5,calculation!$c$102:$cl$102,0))</f>
        <v>#NAME?</v>
      </c>
      <c r="BB33" s="69" t="e">
        <f aca="false" t="array" ref="BB33:BB33">INDEX(calculation!$c$102:$cl$127,MATCH('Project-level output'!$A33,calculation!$c$102:$c$127,0),MATCH('Project-level output'!BB$5,calculation!$c$102:$cl$102,0))</f>
        <v>#NAME?</v>
      </c>
      <c r="BC33" s="70" t="e">
        <f aca="false" t="array" ref="BC33:BC33">INDEX(calculation!$c$102:$cl$127,MATCH('Project-level output'!$A33,calculation!$c$102:$c$127,0),MATCH('Project-level output'!BC$5,calculation!$c$102:$cl$102,0))</f>
        <v>#NAME?</v>
      </c>
    </row>
    <row r="34" customFormat="false" ht="12.75" hidden="false" customHeight="true" outlineLevel="0" collapsed="false">
      <c r="A34" s="62" t="s">
        <v>51</v>
      </c>
      <c r="B34" s="69" t="e">
        <f aca="false" t="array" ref="B34:B34">INDEX(calculation!$c$102:$cl$127,MATCH('Project-level output'!$A34,calculation!$c$102:$c$127,0),MATCH('Project-level output'!B$5,calculation!$c$102:$cl$102,0))</f>
        <v>#NAME?</v>
      </c>
      <c r="C34" s="69" t="e">
        <f aca="false" t="array" ref="C34:C34">INDEX(calculation!$c$102:$cl$127,MATCH('Project-level output'!$A34,calculation!$c$102:$c$127,0),MATCH('Project-level output'!C$5,calculation!$c$102:$cl$102,0))</f>
        <v>#NAME?</v>
      </c>
      <c r="D34" s="69" t="e">
        <f aca="false" t="array" ref="D34:D34">INDEX(calculation!$c$102:$cl$127,MATCH('Project-level output'!$A34,calculation!$c$102:$c$127,0),MATCH('Project-level output'!D$5,calculation!$c$102:$cl$102,0))</f>
        <v>#NAME?</v>
      </c>
      <c r="E34" s="69" t="e">
        <f aca="false" t="array" ref="E34:E34">INDEX(calculation!$c$102:$cl$127,MATCH('Project-level output'!$A34,calculation!$c$102:$c$127,0),MATCH('Project-level output'!E$5,calculation!$c$102:$cl$102,0))</f>
        <v>#NAME?</v>
      </c>
      <c r="F34" s="69" t="e">
        <f aca="false" t="array" ref="F34:F34">INDEX(calculation!$c$102:$cl$127,MATCH('Project-level output'!$A34,calculation!$c$102:$c$127,0),MATCH('Project-level output'!F$5,calculation!$c$102:$cl$102,0))</f>
        <v>#NAME?</v>
      </c>
      <c r="G34" s="69" t="e">
        <f aca="false" t="array" ref="G34:G34">INDEX(calculation!$c$102:$cl$127,MATCH('Project-level output'!$A34,calculation!$c$102:$c$127,0),MATCH('Project-level output'!G$5,calculation!$c$102:$cl$102,0))</f>
        <v>#NAME?</v>
      </c>
      <c r="H34" s="69" t="e">
        <f aca="false" t="array" ref="H34:H34">INDEX(calculation!$c$102:$cl$127,MATCH('Project-level output'!$A34,calculation!$c$102:$c$127,0),MATCH('Project-level output'!H$5,calculation!$c$102:$cl$102,0))</f>
        <v>#NAME?</v>
      </c>
      <c r="I34" s="69" t="e">
        <f aca="false" t="array" ref="I34:I34">INDEX(calculation!$c$102:$cl$127,MATCH('Project-level output'!$A34,calculation!$c$102:$c$127,0),MATCH('Project-level output'!I$5,calculation!$c$102:$cl$102,0))</f>
        <v>#NAME?</v>
      </c>
      <c r="J34" s="69" t="e">
        <f aca="false" t="array" ref="J34:J34">INDEX(calculation!$c$102:$cl$127,MATCH('Project-level output'!$A34,calculation!$c$102:$c$127,0),MATCH('Project-level output'!J$5,calculation!$c$102:$cl$102,0))</f>
        <v>#NAME?</v>
      </c>
      <c r="K34" s="69" t="e">
        <f aca="false" t="array" ref="K34:K34">INDEX(calculation!$c$102:$cl$127,MATCH('Project-level output'!$A34,calculation!$c$102:$c$127,0),MATCH('Project-level output'!K$5,calculation!$c$102:$cl$102,0))</f>
        <v>#NAME?</v>
      </c>
      <c r="L34" s="69" t="e">
        <f aca="false" t="array" ref="L34:L34">INDEX(calculation!$c$102:$cl$127,MATCH('Project-level output'!$A34,calculation!$c$102:$c$127,0),MATCH('Project-level output'!L$5,calculation!$c$102:$cl$102,0))</f>
        <v>#NAME?</v>
      </c>
      <c r="M34" s="69" t="e">
        <f aca="false" t="array" ref="M34:M34">INDEX(calculation!$c$102:$cl$127,MATCH('Project-level output'!$A34,calculation!$c$102:$c$127,0),MATCH('Project-level output'!M$5,calculation!$c$102:$cl$102,0))</f>
        <v>#NAME?</v>
      </c>
      <c r="N34" s="69" t="e">
        <f aca="false" t="array" ref="N34:N34">INDEX(calculation!$c$102:$cl$127,MATCH('Project-level output'!$A34,calculation!$c$102:$c$127,0),MATCH('Project-level output'!N$5,calculation!$c$102:$cl$102,0))</f>
        <v>#NAME?</v>
      </c>
      <c r="O34" s="69" t="e">
        <f aca="false" t="array" ref="O34:O34">INDEX(calculation!$c$102:$cl$127,MATCH('Project-level output'!$A34,calculation!$c$102:$c$127,0),MATCH('Project-level output'!O$5,calculation!$c$102:$cl$102,0))</f>
        <v>#NAME?</v>
      </c>
      <c r="P34" s="69" t="e">
        <f aca="false" t="array" ref="P34:P34">INDEX(calculation!$c$102:$cl$127,MATCH('Project-level output'!$A34,calculation!$c$102:$c$127,0),MATCH('Project-level output'!P$5,calculation!$c$102:$cl$102,0))</f>
        <v>#NAME?</v>
      </c>
      <c r="Q34" s="69" t="e">
        <f aca="false" t="array" ref="Q34:Q34">INDEX(calculation!$c$102:$cl$127,MATCH('Project-level output'!$A34,calculation!$c$102:$c$127,0),MATCH('Project-level output'!Q$5,calculation!$c$102:$cl$102,0))</f>
        <v>#NAME?</v>
      </c>
      <c r="R34" s="69" t="e">
        <f aca="false" t="array" ref="R34:R34">INDEX(calculation!$c$102:$cl$127,MATCH('Project-level output'!$A34,calculation!$c$102:$c$127,0),MATCH('Project-level output'!R$5,calculation!$c$102:$cl$102,0))</f>
        <v>#NAME?</v>
      </c>
      <c r="S34" s="69" t="e">
        <f aca="false" t="array" ref="S34:S34">INDEX(calculation!$c$102:$cl$127,MATCH('Project-level output'!$A34,calculation!$c$102:$c$127,0),MATCH('Project-level output'!S$5,calculation!$c$102:$cl$102,0))</f>
        <v>#NAME?</v>
      </c>
      <c r="T34" s="69" t="e">
        <f aca="false" t="array" ref="T34:T34">INDEX(calculation!$c$102:$cl$127,MATCH('Project-level output'!$A34,calculation!$c$102:$c$127,0),MATCH('Project-level output'!T$5,calculation!$c$102:$cl$102,0))</f>
        <v>#NAME?</v>
      </c>
      <c r="U34" s="69" t="e">
        <f aca="false" t="array" ref="U34:U34">INDEX(calculation!$c$102:$cl$127,MATCH('Project-level output'!$A34,calculation!$c$102:$c$127,0),MATCH('Project-level output'!U$5,calculation!$c$102:$cl$102,0))</f>
        <v>#NAME?</v>
      </c>
      <c r="V34" s="69" t="e">
        <f aca="false" t="array" ref="V34:V34">INDEX(calculation!$c$102:$cl$127,MATCH('Project-level output'!$A34,calculation!$c$102:$c$127,0),MATCH('Project-level output'!V$5,calculation!$c$102:$cl$102,0))</f>
        <v>#NAME?</v>
      </c>
      <c r="W34" s="69" t="e">
        <f aca="false" t="array" ref="W34:W34">INDEX(calculation!$c$102:$cl$127,MATCH('Project-level output'!$A34,calculation!$c$102:$c$127,0),MATCH('Project-level output'!W$5,calculation!$c$102:$cl$102,0))</f>
        <v>#NAME?</v>
      </c>
      <c r="X34" s="69" t="e">
        <f aca="false" t="array" ref="X34:X34">INDEX(calculation!$c$102:$cl$127,MATCH('Project-level output'!$A34,calculation!$c$102:$c$127,0),MATCH('Project-level output'!X$5,calculation!$c$102:$cl$102,0))</f>
        <v>#NAME?</v>
      </c>
      <c r="Y34" s="69" t="e">
        <f aca="false" t="array" ref="Y34:Y34">INDEX(calculation!$c$102:$cl$127,MATCH('Project-level output'!$A34,calculation!$c$102:$c$127,0),MATCH('Project-level output'!Y$5,calculation!$c$102:$cl$102,0))</f>
        <v>#NAME?</v>
      </c>
      <c r="Z34" s="69" t="e">
        <f aca="false" t="array" ref="Z34:Z34">INDEX(calculation!$c$102:$cl$127,MATCH('Project-level output'!$A34,calculation!$c$102:$c$127,0),MATCH('Project-level output'!Z$5,calculation!$c$102:$cl$102,0))</f>
        <v>#NAME?</v>
      </c>
      <c r="AA34" s="69" t="e">
        <f aca="false" t="array" ref="AA34:AA34">INDEX(calculation!$c$102:$cl$127,MATCH('Project-level output'!$A34,calculation!$c$102:$c$127,0),MATCH('Project-level output'!AA$5,calculation!$c$102:$cl$102,0))</f>
        <v>#NAME?</v>
      </c>
      <c r="AB34" s="69" t="e">
        <f aca="false" t="array" ref="AB34:AB34">INDEX(calculation!$c$102:$cl$127,MATCH('Project-level output'!$A34,calculation!$c$102:$c$127,0),MATCH('Project-level output'!AB$5,calculation!$c$102:$cl$102,0))</f>
        <v>#NAME?</v>
      </c>
      <c r="AC34" s="69" t="e">
        <f aca="false" t="array" ref="AC34:AC34">INDEX(calculation!$c$102:$cl$127,MATCH('Project-level output'!$A34,calculation!$c$102:$c$127,0),MATCH('Project-level output'!AC$5,calculation!$c$102:$cl$102,0))</f>
        <v>#NAME?</v>
      </c>
      <c r="AD34" s="69" t="e">
        <f aca="false" t="array" ref="AD34:AD34">INDEX(calculation!$c$102:$cl$127,MATCH('Project-level output'!$A34,calculation!$c$102:$c$127,0),MATCH('Project-level output'!AD$5,calculation!$c$102:$cl$102,0))</f>
        <v>#NAME?</v>
      </c>
      <c r="AE34" s="69" t="e">
        <f aca="false" t="array" ref="AE34:AE34">INDEX(calculation!$c$102:$cl$127,MATCH('Project-level output'!$A34,calculation!$c$102:$c$127,0),MATCH('Project-level output'!AE$5,calculation!$c$102:$cl$102,0))</f>
        <v>#NAME?</v>
      </c>
      <c r="AF34" s="69" t="e">
        <f aca="false" t="array" ref="AF34:AF34">INDEX(calculation!$c$102:$cl$127,MATCH('Project-level output'!$A34,calculation!$c$102:$c$127,0),MATCH('Project-level output'!AF$5,calculation!$c$102:$cl$102,0))</f>
        <v>#NAME?</v>
      </c>
      <c r="AG34" s="69" t="e">
        <f aca="false" t="array" ref="AG34:AG34">INDEX(calculation!$c$102:$cl$127,MATCH('Project-level output'!$A34,calculation!$c$102:$c$127,0),MATCH('Project-level output'!AG$5,calculation!$c$102:$cl$102,0))</f>
        <v>#NAME?</v>
      </c>
      <c r="AH34" s="69" t="e">
        <f aca="false" t="array" ref="AH34:AH34">INDEX(calculation!$c$102:$cl$127,MATCH('Project-level output'!$A34,calculation!$c$102:$c$127,0),MATCH('Project-level output'!AH$5,calculation!$c$102:$cl$102,0))</f>
        <v>#NAME?</v>
      </c>
      <c r="AI34" s="69" t="e">
        <f aca="false" t="array" ref="AI34:AI34">INDEX(calculation!$c$102:$cl$127,MATCH('Project-level output'!$A34,calculation!$c$102:$c$127,0),MATCH('Project-level output'!AI$5,calculation!$c$102:$cl$102,0))</f>
        <v>#NAME?</v>
      </c>
      <c r="AJ34" s="69" t="e">
        <f aca="false" t="array" ref="AJ34:AJ34">INDEX(calculation!$c$102:$cl$127,MATCH('Project-level output'!$A34,calculation!$c$102:$c$127,0),MATCH('Project-level output'!AJ$5,calculation!$c$102:$cl$102,0))</f>
        <v>#NAME?</v>
      </c>
      <c r="AK34" s="69" t="e">
        <f aca="false" t="array" ref="AK34:AK34">INDEX(calculation!$c$102:$cl$127,MATCH('Project-level output'!$A34,calculation!$c$102:$c$127,0),MATCH('Project-level output'!AK$5,calculation!$c$102:$cl$102,0))</f>
        <v>#NAME?</v>
      </c>
      <c r="AL34" s="69" t="e">
        <f aca="false" t="array" ref="AL34:AL34">INDEX(calculation!$c$102:$cl$127,MATCH('Project-level output'!$A34,calculation!$c$102:$c$127,0),MATCH('Project-level output'!AL$5,calculation!$c$102:$cl$102,0))</f>
        <v>#NAME?</v>
      </c>
      <c r="AM34" s="69" t="e">
        <f aca="false" t="array" ref="AM34:AM34">INDEX(calculation!$c$102:$cl$127,MATCH('Project-level output'!$A34,calculation!$c$102:$c$127,0),MATCH('Project-level output'!AM$5,calculation!$c$102:$cl$102,0))</f>
        <v>#NAME?</v>
      </c>
      <c r="AN34" s="69" t="e">
        <f aca="false" t="array" ref="AN34:AN34">INDEX(calculation!$c$102:$cl$127,MATCH('Project-level output'!$A34,calculation!$c$102:$c$127,0),MATCH('Project-level output'!AN$5,calculation!$c$102:$cl$102,0))</f>
        <v>#NAME?</v>
      </c>
      <c r="AO34" s="69" t="e">
        <f aca="false" t="array" ref="AO34:AO34">INDEX(calculation!$c$102:$cl$127,MATCH('Project-level output'!$A34,calculation!$c$102:$c$127,0),MATCH('Project-level output'!AO$5,calculation!$c$102:$cl$102,0))</f>
        <v>#NAME?</v>
      </c>
      <c r="AP34" s="69" t="e">
        <f aca="false" t="array" ref="AP34:AP34">INDEX(calculation!$c$102:$cl$127,MATCH('Project-level output'!$A34,calculation!$c$102:$c$127,0),MATCH('Project-level output'!AP$5,calculation!$c$102:$cl$102,0))</f>
        <v>#NAME?</v>
      </c>
      <c r="AQ34" s="69" t="e">
        <f aca="false" t="array" ref="AQ34:AQ34">INDEX(calculation!$c$102:$cl$127,MATCH('Project-level output'!$A34,calculation!$c$102:$c$127,0),MATCH('Project-level output'!AQ$5,calculation!$c$102:$cl$102,0))</f>
        <v>#NAME?</v>
      </c>
      <c r="AR34" s="69" t="e">
        <f aca="false" t="array" ref="AR34:AR34">INDEX(calculation!$c$102:$cl$127,MATCH('Project-level output'!$A34,calculation!$c$102:$c$127,0),MATCH('Project-level output'!AR$5,calculation!$c$102:$cl$102,0))</f>
        <v>#NAME?</v>
      </c>
      <c r="AS34" s="69" t="e">
        <f aca="false" t="array" ref="AS34:AS34">INDEX(calculation!$c$102:$cl$127,MATCH('Project-level output'!$A34,calculation!$c$102:$c$127,0),MATCH('Project-level output'!AS$5,calculation!$c$102:$cl$102,0))</f>
        <v>#NAME?</v>
      </c>
      <c r="AT34" s="69" t="e">
        <f aca="false" t="array" ref="AT34:AT34">INDEX(calculation!$c$102:$cl$127,MATCH('Project-level output'!$A34,calculation!$c$102:$c$127,0),MATCH('Project-level output'!AT$5,calculation!$c$102:$cl$102,0))</f>
        <v>#NAME?</v>
      </c>
      <c r="AU34" s="69" t="e">
        <f aca="false" t="array" ref="AU34:AU34">INDEX(calculation!$c$102:$cl$127,MATCH('Project-level output'!$A34,calculation!$c$102:$c$127,0),MATCH('Project-level output'!AU$5,calculation!$c$102:$cl$102,0))</f>
        <v>#NAME?</v>
      </c>
      <c r="AV34" s="69" t="e">
        <f aca="false" t="array" ref="AV34:AV34">INDEX(calculation!$c$102:$cl$127,MATCH('Project-level output'!$A34,calculation!$c$102:$c$127,0),MATCH('Project-level output'!AV$5,calculation!$c$102:$cl$102,0))</f>
        <v>#NAME?</v>
      </c>
      <c r="AW34" s="69" t="e">
        <f aca="false" t="array" ref="AW34:AW34">INDEX(calculation!$c$102:$cl$127,MATCH('Project-level output'!$A34,calculation!$c$102:$c$127,0),MATCH('Project-level output'!AW$5,calculation!$c$102:$cl$102,0))</f>
        <v>#NAME?</v>
      </c>
      <c r="AX34" s="69" t="e">
        <f aca="false" t="array" ref="AX34:AX34">INDEX(calculation!$c$102:$cl$127,MATCH('Project-level output'!$A34,calculation!$c$102:$c$127,0),MATCH('Project-level output'!AX$5,calculation!$c$102:$cl$102,0))</f>
        <v>#NAME?</v>
      </c>
      <c r="AY34" s="69" t="e">
        <f aca="false" t="array" ref="AY34:AY34">INDEX(calculation!$c$102:$cl$127,MATCH('Project-level output'!$A34,calculation!$c$102:$c$127,0),MATCH('Project-level output'!AY$5,calculation!$c$102:$cl$102,0))</f>
        <v>#NAME?</v>
      </c>
      <c r="AZ34" s="69" t="e">
        <f aca="false" t="array" ref="AZ34:AZ34">INDEX(calculation!$c$102:$cl$127,MATCH('Project-level output'!$A34,calculation!$c$102:$c$127,0),MATCH('Project-level output'!AZ$5,calculation!$c$102:$cl$102,0))</f>
        <v>#NAME?</v>
      </c>
      <c r="BA34" s="69" t="e">
        <f aca="false" t="array" ref="BA34:BA34">INDEX(calculation!$c$102:$cl$127,MATCH('Project-level output'!$A34,calculation!$c$102:$c$127,0),MATCH('Project-level output'!BA$5,calculation!$c$102:$cl$102,0))</f>
        <v>#NAME?</v>
      </c>
      <c r="BB34" s="69" t="e">
        <f aca="false" t="array" ref="BB34:BB34">INDEX(calculation!$c$102:$cl$127,MATCH('Project-level output'!$A34,calculation!$c$102:$c$127,0),MATCH('Project-level output'!BB$5,calculation!$c$102:$cl$102,0))</f>
        <v>#NAME?</v>
      </c>
      <c r="BC34" s="70" t="e">
        <f aca="false" t="array" ref="BC34:BC34">INDEX(calculation!$c$102:$cl$127,MATCH('Project-level output'!$A34,calculation!$c$102:$c$127,0),MATCH('Project-level output'!BC$5,calculation!$c$102:$cl$102,0))</f>
        <v>#NAME?</v>
      </c>
    </row>
    <row r="35" customFormat="false" ht="12.75" hidden="false" customHeight="true" outlineLevel="0" collapsed="false">
      <c r="A35" s="62" t="s">
        <v>46</v>
      </c>
      <c r="B35" s="69" t="e">
        <f aca="false" t="array" ref="B35:B35">INDEX(calculation!$c$102:$cl$127,MATCH('Project-level output'!$A35,calculation!$c$102:$c$127,0),MATCH('Project-level output'!B$5,calculation!$c$102:$cl$102,0))</f>
        <v>#NAME?</v>
      </c>
      <c r="C35" s="69" t="e">
        <f aca="false" t="array" ref="C35:C35">INDEX(calculation!$c$102:$cl$127,MATCH('Project-level output'!$A35,calculation!$c$102:$c$127,0),MATCH('Project-level output'!C$5,calculation!$c$102:$cl$102,0))</f>
        <v>#NAME?</v>
      </c>
      <c r="D35" s="69" t="e">
        <f aca="false" t="array" ref="D35:D35">INDEX(calculation!$c$102:$cl$127,MATCH('Project-level output'!$A35,calculation!$c$102:$c$127,0),MATCH('Project-level output'!D$5,calculation!$c$102:$cl$102,0))</f>
        <v>#NAME?</v>
      </c>
      <c r="E35" s="69" t="e">
        <f aca="false" t="array" ref="E35:E35">INDEX(calculation!$c$102:$cl$127,MATCH('Project-level output'!$A35,calculation!$c$102:$c$127,0),MATCH('Project-level output'!E$5,calculation!$c$102:$cl$102,0))</f>
        <v>#NAME?</v>
      </c>
      <c r="F35" s="69" t="e">
        <f aca="false" t="array" ref="F35:F35">INDEX(calculation!$c$102:$cl$127,MATCH('Project-level output'!$A35,calculation!$c$102:$c$127,0),MATCH('Project-level output'!F$5,calculation!$c$102:$cl$102,0))</f>
        <v>#NAME?</v>
      </c>
      <c r="G35" s="69" t="e">
        <f aca="false" t="array" ref="G35:G35">INDEX(calculation!$c$102:$cl$127,MATCH('Project-level output'!$A35,calculation!$c$102:$c$127,0),MATCH('Project-level output'!G$5,calculation!$c$102:$cl$102,0))</f>
        <v>#NAME?</v>
      </c>
      <c r="H35" s="69" t="e">
        <f aca="false" t="array" ref="H35:H35">INDEX(calculation!$c$102:$cl$127,MATCH('Project-level output'!$A35,calculation!$c$102:$c$127,0),MATCH('Project-level output'!H$5,calculation!$c$102:$cl$102,0))</f>
        <v>#NAME?</v>
      </c>
      <c r="I35" s="69" t="e">
        <f aca="false" t="array" ref="I35:I35">INDEX(calculation!$c$102:$cl$127,MATCH('Project-level output'!$A35,calculation!$c$102:$c$127,0),MATCH('Project-level output'!I$5,calculation!$c$102:$cl$102,0))</f>
        <v>#NAME?</v>
      </c>
      <c r="J35" s="69" t="e">
        <f aca="false" t="array" ref="J35:J35">INDEX(calculation!$c$102:$cl$127,MATCH('Project-level output'!$A35,calculation!$c$102:$c$127,0),MATCH('Project-level output'!J$5,calculation!$c$102:$cl$102,0))</f>
        <v>#NAME?</v>
      </c>
      <c r="K35" s="69" t="e">
        <f aca="false" t="array" ref="K35:K35">INDEX(calculation!$c$102:$cl$127,MATCH('Project-level output'!$A35,calculation!$c$102:$c$127,0),MATCH('Project-level output'!K$5,calculation!$c$102:$cl$102,0))</f>
        <v>#NAME?</v>
      </c>
      <c r="L35" s="69" t="e">
        <f aca="false" t="array" ref="L35:L35">INDEX(calculation!$c$102:$cl$127,MATCH('Project-level output'!$A35,calculation!$c$102:$c$127,0),MATCH('Project-level output'!L$5,calculation!$c$102:$cl$102,0))</f>
        <v>#NAME?</v>
      </c>
      <c r="M35" s="69" t="e">
        <f aca="false" t="array" ref="M35:M35">INDEX(calculation!$c$102:$cl$127,MATCH('Project-level output'!$A35,calculation!$c$102:$c$127,0),MATCH('Project-level output'!M$5,calculation!$c$102:$cl$102,0))</f>
        <v>#NAME?</v>
      </c>
      <c r="N35" s="69" t="e">
        <f aca="false" t="array" ref="N35:N35">INDEX(calculation!$c$102:$cl$127,MATCH('Project-level output'!$A35,calculation!$c$102:$c$127,0),MATCH('Project-level output'!N$5,calculation!$c$102:$cl$102,0))</f>
        <v>#NAME?</v>
      </c>
      <c r="O35" s="69" t="e">
        <f aca="false" t="array" ref="O35:O35">INDEX(calculation!$c$102:$cl$127,MATCH('Project-level output'!$A35,calculation!$c$102:$c$127,0),MATCH('Project-level output'!O$5,calculation!$c$102:$cl$102,0))</f>
        <v>#NAME?</v>
      </c>
      <c r="P35" s="69" t="e">
        <f aca="false" t="array" ref="P35:P35">INDEX(calculation!$c$102:$cl$127,MATCH('Project-level output'!$A35,calculation!$c$102:$c$127,0),MATCH('Project-level output'!P$5,calculation!$c$102:$cl$102,0))</f>
        <v>#NAME?</v>
      </c>
      <c r="Q35" s="69" t="e">
        <f aca="false" t="array" ref="Q35:Q35">INDEX(calculation!$c$102:$cl$127,MATCH('Project-level output'!$A35,calculation!$c$102:$c$127,0),MATCH('Project-level output'!Q$5,calculation!$c$102:$cl$102,0))</f>
        <v>#NAME?</v>
      </c>
      <c r="R35" s="69" t="e">
        <f aca="false" t="array" ref="R35:R35">INDEX(calculation!$c$102:$cl$127,MATCH('Project-level output'!$A35,calculation!$c$102:$c$127,0),MATCH('Project-level output'!R$5,calculation!$c$102:$cl$102,0))</f>
        <v>#NAME?</v>
      </c>
      <c r="S35" s="69" t="e">
        <f aca="false" t="array" ref="S35:S35">INDEX(calculation!$c$102:$cl$127,MATCH('Project-level output'!$A35,calculation!$c$102:$c$127,0),MATCH('Project-level output'!S$5,calculation!$c$102:$cl$102,0))</f>
        <v>#NAME?</v>
      </c>
      <c r="T35" s="69" t="e">
        <f aca="false" t="array" ref="T35:T35">INDEX(calculation!$c$102:$cl$127,MATCH('Project-level output'!$A35,calculation!$c$102:$c$127,0),MATCH('Project-level output'!T$5,calculation!$c$102:$cl$102,0))</f>
        <v>#NAME?</v>
      </c>
      <c r="U35" s="69" t="e">
        <f aca="false" t="array" ref="U35:U35">INDEX(calculation!$c$102:$cl$127,MATCH('Project-level output'!$A35,calculation!$c$102:$c$127,0),MATCH('Project-level output'!U$5,calculation!$c$102:$cl$102,0))</f>
        <v>#NAME?</v>
      </c>
      <c r="V35" s="69" t="e">
        <f aca="false" t="array" ref="V35:V35">INDEX(calculation!$c$102:$cl$127,MATCH('Project-level output'!$A35,calculation!$c$102:$c$127,0),MATCH('Project-level output'!V$5,calculation!$c$102:$cl$102,0))</f>
        <v>#NAME?</v>
      </c>
      <c r="W35" s="69" t="e">
        <f aca="false" t="array" ref="W35:W35">INDEX(calculation!$c$102:$cl$127,MATCH('Project-level output'!$A35,calculation!$c$102:$c$127,0),MATCH('Project-level output'!W$5,calculation!$c$102:$cl$102,0))</f>
        <v>#NAME?</v>
      </c>
      <c r="X35" s="69" t="e">
        <f aca="false" t="array" ref="X35:X35">INDEX(calculation!$c$102:$cl$127,MATCH('Project-level output'!$A35,calculation!$c$102:$c$127,0),MATCH('Project-level output'!X$5,calculation!$c$102:$cl$102,0))</f>
        <v>#NAME?</v>
      </c>
      <c r="Y35" s="69" t="e">
        <f aca="false" t="array" ref="Y35:Y35">INDEX(calculation!$c$102:$cl$127,MATCH('Project-level output'!$A35,calculation!$c$102:$c$127,0),MATCH('Project-level output'!Y$5,calculation!$c$102:$cl$102,0))</f>
        <v>#NAME?</v>
      </c>
      <c r="Z35" s="69" t="e">
        <f aca="false" t="array" ref="Z35:Z35">INDEX(calculation!$c$102:$cl$127,MATCH('Project-level output'!$A35,calculation!$c$102:$c$127,0),MATCH('Project-level output'!Z$5,calculation!$c$102:$cl$102,0))</f>
        <v>#NAME?</v>
      </c>
      <c r="AA35" s="69" t="e">
        <f aca="false" t="array" ref="AA35:AA35">INDEX(calculation!$c$102:$cl$127,MATCH('Project-level output'!$A35,calculation!$c$102:$c$127,0),MATCH('Project-level output'!AA$5,calculation!$c$102:$cl$102,0))</f>
        <v>#NAME?</v>
      </c>
      <c r="AB35" s="69" t="e">
        <f aca="false" t="array" ref="AB35:AB35">INDEX(calculation!$c$102:$cl$127,MATCH('Project-level output'!$A35,calculation!$c$102:$c$127,0),MATCH('Project-level output'!AB$5,calculation!$c$102:$cl$102,0))</f>
        <v>#NAME?</v>
      </c>
      <c r="AC35" s="69" t="e">
        <f aca="false" t="array" ref="AC35:AC35">INDEX(calculation!$c$102:$cl$127,MATCH('Project-level output'!$A35,calculation!$c$102:$c$127,0),MATCH('Project-level output'!AC$5,calculation!$c$102:$cl$102,0))</f>
        <v>#NAME?</v>
      </c>
      <c r="AD35" s="69" t="e">
        <f aca="false" t="array" ref="AD35:AD35">INDEX(calculation!$c$102:$cl$127,MATCH('Project-level output'!$A35,calculation!$c$102:$c$127,0),MATCH('Project-level output'!AD$5,calculation!$c$102:$cl$102,0))</f>
        <v>#NAME?</v>
      </c>
      <c r="AE35" s="69" t="e">
        <f aca="false" t="array" ref="AE35:AE35">INDEX(calculation!$c$102:$cl$127,MATCH('Project-level output'!$A35,calculation!$c$102:$c$127,0),MATCH('Project-level output'!AE$5,calculation!$c$102:$cl$102,0))</f>
        <v>#NAME?</v>
      </c>
      <c r="AF35" s="69" t="e">
        <f aca="false" t="array" ref="AF35:AF35">INDEX(calculation!$c$102:$cl$127,MATCH('Project-level output'!$A35,calculation!$c$102:$c$127,0),MATCH('Project-level output'!AF$5,calculation!$c$102:$cl$102,0))</f>
        <v>#NAME?</v>
      </c>
      <c r="AG35" s="69" t="e">
        <f aca="false" t="array" ref="AG35:AG35">INDEX(calculation!$c$102:$cl$127,MATCH('Project-level output'!$A35,calculation!$c$102:$c$127,0),MATCH('Project-level output'!AG$5,calculation!$c$102:$cl$102,0))</f>
        <v>#NAME?</v>
      </c>
      <c r="AH35" s="69" t="e">
        <f aca="false" t="array" ref="AH35:AH35">INDEX(calculation!$c$102:$cl$127,MATCH('Project-level output'!$A35,calculation!$c$102:$c$127,0),MATCH('Project-level output'!AH$5,calculation!$c$102:$cl$102,0))</f>
        <v>#NAME?</v>
      </c>
      <c r="AI35" s="69" t="e">
        <f aca="false" t="array" ref="AI35:AI35">INDEX(calculation!$c$102:$cl$127,MATCH('Project-level output'!$A35,calculation!$c$102:$c$127,0),MATCH('Project-level output'!AI$5,calculation!$c$102:$cl$102,0))</f>
        <v>#NAME?</v>
      </c>
      <c r="AJ35" s="69" t="e">
        <f aca="false" t="array" ref="AJ35:AJ35">INDEX(calculation!$c$102:$cl$127,MATCH('Project-level output'!$A35,calculation!$c$102:$c$127,0),MATCH('Project-level output'!AJ$5,calculation!$c$102:$cl$102,0))</f>
        <v>#NAME?</v>
      </c>
      <c r="AK35" s="69" t="e">
        <f aca="false" t="array" ref="AK35:AK35">INDEX(calculation!$c$102:$cl$127,MATCH('Project-level output'!$A35,calculation!$c$102:$c$127,0),MATCH('Project-level output'!AK$5,calculation!$c$102:$cl$102,0))</f>
        <v>#NAME?</v>
      </c>
      <c r="AL35" s="69" t="e">
        <f aca="false" t="array" ref="AL35:AL35">INDEX(calculation!$c$102:$cl$127,MATCH('Project-level output'!$A35,calculation!$c$102:$c$127,0),MATCH('Project-level output'!AL$5,calculation!$c$102:$cl$102,0))</f>
        <v>#NAME?</v>
      </c>
      <c r="AM35" s="69" t="e">
        <f aca="false" t="array" ref="AM35:AM35">INDEX(calculation!$c$102:$cl$127,MATCH('Project-level output'!$A35,calculation!$c$102:$c$127,0),MATCH('Project-level output'!AM$5,calculation!$c$102:$cl$102,0))</f>
        <v>#NAME?</v>
      </c>
      <c r="AN35" s="69" t="e">
        <f aca="false" t="array" ref="AN35:AN35">INDEX(calculation!$c$102:$cl$127,MATCH('Project-level output'!$A35,calculation!$c$102:$c$127,0),MATCH('Project-level output'!AN$5,calculation!$c$102:$cl$102,0))</f>
        <v>#NAME?</v>
      </c>
      <c r="AO35" s="69" t="e">
        <f aca="false" t="array" ref="AO35:AO35">INDEX(calculation!$c$102:$cl$127,MATCH('Project-level output'!$A35,calculation!$c$102:$c$127,0),MATCH('Project-level output'!AO$5,calculation!$c$102:$cl$102,0))</f>
        <v>#NAME?</v>
      </c>
      <c r="AP35" s="69" t="e">
        <f aca="false" t="array" ref="AP35:AP35">INDEX(calculation!$c$102:$cl$127,MATCH('Project-level output'!$A35,calculation!$c$102:$c$127,0),MATCH('Project-level output'!AP$5,calculation!$c$102:$cl$102,0))</f>
        <v>#NAME?</v>
      </c>
      <c r="AQ35" s="69" t="e">
        <f aca="false" t="array" ref="AQ35:AQ35">INDEX(calculation!$c$102:$cl$127,MATCH('Project-level output'!$A35,calculation!$c$102:$c$127,0),MATCH('Project-level output'!AQ$5,calculation!$c$102:$cl$102,0))</f>
        <v>#NAME?</v>
      </c>
      <c r="AR35" s="69" t="e">
        <f aca="false" t="array" ref="AR35:AR35">INDEX(calculation!$c$102:$cl$127,MATCH('Project-level output'!$A35,calculation!$c$102:$c$127,0),MATCH('Project-level output'!AR$5,calculation!$c$102:$cl$102,0))</f>
        <v>#NAME?</v>
      </c>
      <c r="AS35" s="69" t="e">
        <f aca="false" t="array" ref="AS35:AS35">INDEX(calculation!$c$102:$cl$127,MATCH('Project-level output'!$A35,calculation!$c$102:$c$127,0),MATCH('Project-level output'!AS$5,calculation!$c$102:$cl$102,0))</f>
        <v>#NAME?</v>
      </c>
      <c r="AT35" s="69" t="e">
        <f aca="false" t="array" ref="AT35:AT35">INDEX(calculation!$c$102:$cl$127,MATCH('Project-level output'!$A35,calculation!$c$102:$c$127,0),MATCH('Project-level output'!AT$5,calculation!$c$102:$cl$102,0))</f>
        <v>#NAME?</v>
      </c>
      <c r="AU35" s="69" t="e">
        <f aca="false" t="array" ref="AU35:AU35">INDEX(calculation!$c$102:$cl$127,MATCH('Project-level output'!$A35,calculation!$c$102:$c$127,0),MATCH('Project-level output'!AU$5,calculation!$c$102:$cl$102,0))</f>
        <v>#NAME?</v>
      </c>
      <c r="AV35" s="69" t="e">
        <f aca="false" t="array" ref="AV35:AV35">INDEX(calculation!$c$102:$cl$127,MATCH('Project-level output'!$A35,calculation!$c$102:$c$127,0),MATCH('Project-level output'!AV$5,calculation!$c$102:$cl$102,0))</f>
        <v>#NAME?</v>
      </c>
      <c r="AW35" s="69" t="e">
        <f aca="false" t="array" ref="AW35:AW35">INDEX(calculation!$c$102:$cl$127,MATCH('Project-level output'!$A35,calculation!$c$102:$c$127,0),MATCH('Project-level output'!AW$5,calculation!$c$102:$cl$102,0))</f>
        <v>#NAME?</v>
      </c>
      <c r="AX35" s="69" t="e">
        <f aca="false" t="array" ref="AX35:AX35">INDEX(calculation!$c$102:$cl$127,MATCH('Project-level output'!$A35,calculation!$c$102:$c$127,0),MATCH('Project-level output'!AX$5,calculation!$c$102:$cl$102,0))</f>
        <v>#NAME?</v>
      </c>
      <c r="AY35" s="69" t="e">
        <f aca="false" t="array" ref="AY35:AY35">INDEX(calculation!$c$102:$cl$127,MATCH('Project-level output'!$A35,calculation!$c$102:$c$127,0),MATCH('Project-level output'!AY$5,calculation!$c$102:$cl$102,0))</f>
        <v>#NAME?</v>
      </c>
      <c r="AZ35" s="69" t="e">
        <f aca="false" t="array" ref="AZ35:AZ35">INDEX(calculation!$c$102:$cl$127,MATCH('Project-level output'!$A35,calculation!$c$102:$c$127,0),MATCH('Project-level output'!AZ$5,calculation!$c$102:$cl$102,0))</f>
        <v>#NAME?</v>
      </c>
      <c r="BA35" s="69" t="e">
        <f aca="false" t="array" ref="BA35:BA35">INDEX(calculation!$c$102:$cl$127,MATCH('Project-level output'!$A35,calculation!$c$102:$c$127,0),MATCH('Project-level output'!BA$5,calculation!$c$102:$cl$102,0))</f>
        <v>#NAME?</v>
      </c>
      <c r="BB35" s="69" t="e">
        <f aca="false" t="array" ref="BB35:BB35">INDEX(calculation!$c$102:$cl$127,MATCH('Project-level output'!$A35,calculation!$c$102:$c$127,0),MATCH('Project-level output'!BB$5,calculation!$c$102:$cl$102,0))</f>
        <v>#NAME?</v>
      </c>
      <c r="BC35" s="70" t="e">
        <f aca="false" t="array" ref="BC35:BC35">INDEX(calculation!$c$102:$cl$127,MATCH('Project-level output'!$A35,calculation!$c$102:$c$127,0),MATCH('Project-level output'!BC$5,calculation!$c$102:$cl$102,0))</f>
        <v>#NAME?</v>
      </c>
    </row>
    <row r="36" customFormat="false" ht="12.75" hidden="false" customHeight="true" outlineLevel="0" collapsed="false">
      <c r="A36" s="62" t="s">
        <v>48</v>
      </c>
      <c r="B36" s="69" t="e">
        <f aca="false" t="array" ref="B36:B36">INDEX(calculation!$c$102:$cl$127,MATCH('Project-level output'!$A36,calculation!$c$102:$c$127,0),MATCH('Project-level output'!B$5,calculation!$c$102:$cl$102,0))</f>
        <v>#NAME?</v>
      </c>
      <c r="C36" s="69" t="e">
        <f aca="false" t="array" ref="C36:C36">INDEX(calculation!$c$102:$cl$127,MATCH('Project-level output'!$A36,calculation!$c$102:$c$127,0),MATCH('Project-level output'!C$5,calculation!$c$102:$cl$102,0))</f>
        <v>#NAME?</v>
      </c>
      <c r="D36" s="69" t="e">
        <f aca="false" t="array" ref="D36:D36">INDEX(calculation!$c$102:$cl$127,MATCH('Project-level output'!$A36,calculation!$c$102:$c$127,0),MATCH('Project-level output'!D$5,calculation!$c$102:$cl$102,0))</f>
        <v>#NAME?</v>
      </c>
      <c r="E36" s="69" t="e">
        <f aca="false" t="array" ref="E36:E36">INDEX(calculation!$c$102:$cl$127,MATCH('Project-level output'!$A36,calculation!$c$102:$c$127,0),MATCH('Project-level output'!E$5,calculation!$c$102:$cl$102,0))</f>
        <v>#NAME?</v>
      </c>
      <c r="F36" s="69" t="e">
        <f aca="false" t="array" ref="F36:F36">INDEX(calculation!$c$102:$cl$127,MATCH('Project-level output'!$A36,calculation!$c$102:$c$127,0),MATCH('Project-level output'!F$5,calculation!$c$102:$cl$102,0))</f>
        <v>#NAME?</v>
      </c>
      <c r="G36" s="69" t="e">
        <f aca="false" t="array" ref="G36:G36">INDEX(calculation!$c$102:$cl$127,MATCH('Project-level output'!$A36,calculation!$c$102:$c$127,0),MATCH('Project-level output'!G$5,calculation!$c$102:$cl$102,0))</f>
        <v>#NAME?</v>
      </c>
      <c r="H36" s="69" t="e">
        <f aca="false" t="array" ref="H36:H36">INDEX(calculation!$c$102:$cl$127,MATCH('Project-level output'!$A36,calculation!$c$102:$c$127,0),MATCH('Project-level output'!H$5,calculation!$c$102:$cl$102,0))</f>
        <v>#NAME?</v>
      </c>
      <c r="I36" s="69" t="e">
        <f aca="false" t="array" ref="I36:I36">INDEX(calculation!$c$102:$cl$127,MATCH('Project-level output'!$A36,calculation!$c$102:$c$127,0),MATCH('Project-level output'!I$5,calculation!$c$102:$cl$102,0))</f>
        <v>#NAME?</v>
      </c>
      <c r="J36" s="69" t="e">
        <f aca="false" t="array" ref="J36:J36">INDEX(calculation!$c$102:$cl$127,MATCH('Project-level output'!$A36,calculation!$c$102:$c$127,0),MATCH('Project-level output'!J$5,calculation!$c$102:$cl$102,0))</f>
        <v>#NAME?</v>
      </c>
      <c r="K36" s="69" t="e">
        <f aca="false" t="array" ref="K36:K36">INDEX(calculation!$c$102:$cl$127,MATCH('Project-level output'!$A36,calculation!$c$102:$c$127,0),MATCH('Project-level output'!K$5,calculation!$c$102:$cl$102,0))</f>
        <v>#NAME?</v>
      </c>
      <c r="L36" s="69" t="e">
        <f aca="false" t="array" ref="L36:L36">INDEX(calculation!$c$102:$cl$127,MATCH('Project-level output'!$A36,calculation!$c$102:$c$127,0),MATCH('Project-level output'!L$5,calculation!$c$102:$cl$102,0))</f>
        <v>#NAME?</v>
      </c>
      <c r="M36" s="69" t="e">
        <f aca="false" t="array" ref="M36:M36">INDEX(calculation!$c$102:$cl$127,MATCH('Project-level output'!$A36,calculation!$c$102:$c$127,0),MATCH('Project-level output'!M$5,calculation!$c$102:$cl$102,0))</f>
        <v>#NAME?</v>
      </c>
      <c r="N36" s="69" t="e">
        <f aca="false" t="array" ref="N36:N36">INDEX(calculation!$c$102:$cl$127,MATCH('Project-level output'!$A36,calculation!$c$102:$c$127,0),MATCH('Project-level output'!N$5,calculation!$c$102:$cl$102,0))</f>
        <v>#NAME?</v>
      </c>
      <c r="O36" s="69" t="e">
        <f aca="false" t="array" ref="O36:O36">INDEX(calculation!$c$102:$cl$127,MATCH('Project-level output'!$A36,calculation!$c$102:$c$127,0),MATCH('Project-level output'!O$5,calculation!$c$102:$cl$102,0))</f>
        <v>#NAME?</v>
      </c>
      <c r="P36" s="69" t="e">
        <f aca="false" t="array" ref="P36:P36">INDEX(calculation!$c$102:$cl$127,MATCH('Project-level output'!$A36,calculation!$c$102:$c$127,0),MATCH('Project-level output'!P$5,calculation!$c$102:$cl$102,0))</f>
        <v>#NAME?</v>
      </c>
      <c r="Q36" s="69" t="e">
        <f aca="false" t="array" ref="Q36:Q36">INDEX(calculation!$c$102:$cl$127,MATCH('Project-level output'!$A36,calculation!$c$102:$c$127,0),MATCH('Project-level output'!Q$5,calculation!$c$102:$cl$102,0))</f>
        <v>#NAME?</v>
      </c>
      <c r="R36" s="69" t="e">
        <f aca="false" t="array" ref="R36:R36">INDEX(calculation!$c$102:$cl$127,MATCH('Project-level output'!$A36,calculation!$c$102:$c$127,0),MATCH('Project-level output'!R$5,calculation!$c$102:$cl$102,0))</f>
        <v>#NAME?</v>
      </c>
      <c r="S36" s="69" t="e">
        <f aca="false" t="array" ref="S36:S36">INDEX(calculation!$c$102:$cl$127,MATCH('Project-level output'!$A36,calculation!$c$102:$c$127,0),MATCH('Project-level output'!S$5,calculation!$c$102:$cl$102,0))</f>
        <v>#NAME?</v>
      </c>
      <c r="T36" s="69" t="e">
        <f aca="false" t="array" ref="T36:T36">INDEX(calculation!$c$102:$cl$127,MATCH('Project-level output'!$A36,calculation!$c$102:$c$127,0),MATCH('Project-level output'!T$5,calculation!$c$102:$cl$102,0))</f>
        <v>#NAME?</v>
      </c>
      <c r="U36" s="69" t="e">
        <f aca="false" t="array" ref="U36:U36">INDEX(calculation!$c$102:$cl$127,MATCH('Project-level output'!$A36,calculation!$c$102:$c$127,0),MATCH('Project-level output'!U$5,calculation!$c$102:$cl$102,0))</f>
        <v>#NAME?</v>
      </c>
      <c r="V36" s="69" t="e">
        <f aca="false" t="array" ref="V36:V36">INDEX(calculation!$c$102:$cl$127,MATCH('Project-level output'!$A36,calculation!$c$102:$c$127,0),MATCH('Project-level output'!V$5,calculation!$c$102:$cl$102,0))</f>
        <v>#NAME?</v>
      </c>
      <c r="W36" s="69" t="e">
        <f aca="false" t="array" ref="W36:W36">INDEX(calculation!$c$102:$cl$127,MATCH('Project-level output'!$A36,calculation!$c$102:$c$127,0),MATCH('Project-level output'!W$5,calculation!$c$102:$cl$102,0))</f>
        <v>#NAME?</v>
      </c>
      <c r="X36" s="69" t="e">
        <f aca="false" t="array" ref="X36:X36">INDEX(calculation!$c$102:$cl$127,MATCH('Project-level output'!$A36,calculation!$c$102:$c$127,0),MATCH('Project-level output'!X$5,calculation!$c$102:$cl$102,0))</f>
        <v>#NAME?</v>
      </c>
      <c r="Y36" s="69" t="e">
        <f aca="false" t="array" ref="Y36:Y36">INDEX(calculation!$c$102:$cl$127,MATCH('Project-level output'!$A36,calculation!$c$102:$c$127,0),MATCH('Project-level output'!Y$5,calculation!$c$102:$cl$102,0))</f>
        <v>#NAME?</v>
      </c>
      <c r="Z36" s="69" t="e">
        <f aca="false" t="array" ref="Z36:Z36">INDEX(calculation!$c$102:$cl$127,MATCH('Project-level output'!$A36,calculation!$c$102:$c$127,0),MATCH('Project-level output'!Z$5,calculation!$c$102:$cl$102,0))</f>
        <v>#NAME?</v>
      </c>
      <c r="AA36" s="69" t="e">
        <f aca="false" t="array" ref="AA36:AA36">INDEX(calculation!$c$102:$cl$127,MATCH('Project-level output'!$A36,calculation!$c$102:$c$127,0),MATCH('Project-level output'!AA$5,calculation!$c$102:$cl$102,0))</f>
        <v>#NAME?</v>
      </c>
      <c r="AB36" s="69" t="e">
        <f aca="false" t="array" ref="AB36:AB36">INDEX(calculation!$c$102:$cl$127,MATCH('Project-level output'!$A36,calculation!$c$102:$c$127,0),MATCH('Project-level output'!AB$5,calculation!$c$102:$cl$102,0))</f>
        <v>#NAME?</v>
      </c>
      <c r="AC36" s="69" t="e">
        <f aca="false" t="array" ref="AC36:AC36">INDEX(calculation!$c$102:$cl$127,MATCH('Project-level output'!$A36,calculation!$c$102:$c$127,0),MATCH('Project-level output'!AC$5,calculation!$c$102:$cl$102,0))</f>
        <v>#NAME?</v>
      </c>
      <c r="AD36" s="69" t="e">
        <f aca="false" t="array" ref="AD36:AD36">INDEX(calculation!$c$102:$cl$127,MATCH('Project-level output'!$A36,calculation!$c$102:$c$127,0),MATCH('Project-level output'!AD$5,calculation!$c$102:$cl$102,0))</f>
        <v>#NAME?</v>
      </c>
      <c r="AE36" s="69" t="e">
        <f aca="false" t="array" ref="AE36:AE36">INDEX(calculation!$c$102:$cl$127,MATCH('Project-level output'!$A36,calculation!$c$102:$c$127,0),MATCH('Project-level output'!AE$5,calculation!$c$102:$cl$102,0))</f>
        <v>#NAME?</v>
      </c>
      <c r="AF36" s="69" t="e">
        <f aca="false" t="array" ref="AF36:AF36">INDEX(calculation!$c$102:$cl$127,MATCH('Project-level output'!$A36,calculation!$c$102:$c$127,0),MATCH('Project-level output'!AF$5,calculation!$c$102:$cl$102,0))</f>
        <v>#NAME?</v>
      </c>
      <c r="AG36" s="69" t="e">
        <f aca="false" t="array" ref="AG36:AG36">INDEX(calculation!$c$102:$cl$127,MATCH('Project-level output'!$A36,calculation!$c$102:$c$127,0),MATCH('Project-level output'!AG$5,calculation!$c$102:$cl$102,0))</f>
        <v>#NAME?</v>
      </c>
      <c r="AH36" s="69" t="e">
        <f aca="false" t="array" ref="AH36:AH36">INDEX(calculation!$c$102:$cl$127,MATCH('Project-level output'!$A36,calculation!$c$102:$c$127,0),MATCH('Project-level output'!AH$5,calculation!$c$102:$cl$102,0))</f>
        <v>#NAME?</v>
      </c>
      <c r="AI36" s="69" t="e">
        <f aca="false" t="array" ref="AI36:AI36">INDEX(calculation!$c$102:$cl$127,MATCH('Project-level output'!$A36,calculation!$c$102:$c$127,0),MATCH('Project-level output'!AI$5,calculation!$c$102:$cl$102,0))</f>
        <v>#NAME?</v>
      </c>
      <c r="AJ36" s="69" t="e">
        <f aca="false" t="array" ref="AJ36:AJ36">INDEX(calculation!$c$102:$cl$127,MATCH('Project-level output'!$A36,calculation!$c$102:$c$127,0),MATCH('Project-level output'!AJ$5,calculation!$c$102:$cl$102,0))</f>
        <v>#NAME?</v>
      </c>
      <c r="AK36" s="69" t="e">
        <f aca="false" t="array" ref="AK36:AK36">INDEX(calculation!$c$102:$cl$127,MATCH('Project-level output'!$A36,calculation!$c$102:$c$127,0),MATCH('Project-level output'!AK$5,calculation!$c$102:$cl$102,0))</f>
        <v>#NAME?</v>
      </c>
      <c r="AL36" s="69" t="e">
        <f aca="false" t="array" ref="AL36:AL36">INDEX(calculation!$c$102:$cl$127,MATCH('Project-level output'!$A36,calculation!$c$102:$c$127,0),MATCH('Project-level output'!AL$5,calculation!$c$102:$cl$102,0))</f>
        <v>#NAME?</v>
      </c>
      <c r="AM36" s="69" t="e">
        <f aca="false" t="array" ref="AM36:AM36">INDEX(calculation!$c$102:$cl$127,MATCH('Project-level output'!$A36,calculation!$c$102:$c$127,0),MATCH('Project-level output'!AM$5,calculation!$c$102:$cl$102,0))</f>
        <v>#NAME?</v>
      </c>
      <c r="AN36" s="69" t="e">
        <f aca="false" t="array" ref="AN36:AN36">INDEX(calculation!$c$102:$cl$127,MATCH('Project-level output'!$A36,calculation!$c$102:$c$127,0),MATCH('Project-level output'!AN$5,calculation!$c$102:$cl$102,0))</f>
        <v>#NAME?</v>
      </c>
      <c r="AO36" s="69" t="e">
        <f aca="false" t="array" ref="AO36:AO36">INDEX(calculation!$c$102:$cl$127,MATCH('Project-level output'!$A36,calculation!$c$102:$c$127,0),MATCH('Project-level output'!AO$5,calculation!$c$102:$cl$102,0))</f>
        <v>#NAME?</v>
      </c>
      <c r="AP36" s="69" t="e">
        <f aca="false" t="array" ref="AP36:AP36">INDEX(calculation!$c$102:$cl$127,MATCH('Project-level output'!$A36,calculation!$c$102:$c$127,0),MATCH('Project-level output'!AP$5,calculation!$c$102:$cl$102,0))</f>
        <v>#NAME?</v>
      </c>
      <c r="AQ36" s="69" t="e">
        <f aca="false" t="array" ref="AQ36:AQ36">INDEX(calculation!$c$102:$cl$127,MATCH('Project-level output'!$A36,calculation!$c$102:$c$127,0),MATCH('Project-level output'!AQ$5,calculation!$c$102:$cl$102,0))</f>
        <v>#NAME?</v>
      </c>
      <c r="AR36" s="69" t="e">
        <f aca="false" t="array" ref="AR36:AR36">INDEX(calculation!$c$102:$cl$127,MATCH('Project-level output'!$A36,calculation!$c$102:$c$127,0),MATCH('Project-level output'!AR$5,calculation!$c$102:$cl$102,0))</f>
        <v>#NAME?</v>
      </c>
      <c r="AS36" s="69" t="e">
        <f aca="false" t="array" ref="AS36:AS36">INDEX(calculation!$c$102:$cl$127,MATCH('Project-level output'!$A36,calculation!$c$102:$c$127,0),MATCH('Project-level output'!AS$5,calculation!$c$102:$cl$102,0))</f>
        <v>#NAME?</v>
      </c>
      <c r="AT36" s="69" t="e">
        <f aca="false" t="array" ref="AT36:AT36">INDEX(calculation!$c$102:$cl$127,MATCH('Project-level output'!$A36,calculation!$c$102:$c$127,0),MATCH('Project-level output'!AT$5,calculation!$c$102:$cl$102,0))</f>
        <v>#NAME?</v>
      </c>
      <c r="AU36" s="69" t="e">
        <f aca="false" t="array" ref="AU36:AU36">INDEX(calculation!$c$102:$cl$127,MATCH('Project-level output'!$A36,calculation!$c$102:$c$127,0),MATCH('Project-level output'!AU$5,calculation!$c$102:$cl$102,0))</f>
        <v>#NAME?</v>
      </c>
      <c r="AV36" s="69" t="e">
        <f aca="false" t="array" ref="AV36:AV36">INDEX(calculation!$c$102:$cl$127,MATCH('Project-level output'!$A36,calculation!$c$102:$c$127,0),MATCH('Project-level output'!AV$5,calculation!$c$102:$cl$102,0))</f>
        <v>#NAME?</v>
      </c>
      <c r="AW36" s="69" t="e">
        <f aca="false" t="array" ref="AW36:AW36">INDEX(calculation!$c$102:$cl$127,MATCH('Project-level output'!$A36,calculation!$c$102:$c$127,0),MATCH('Project-level output'!AW$5,calculation!$c$102:$cl$102,0))</f>
        <v>#NAME?</v>
      </c>
      <c r="AX36" s="69" t="e">
        <f aca="false" t="array" ref="AX36:AX36">INDEX(calculation!$c$102:$cl$127,MATCH('Project-level output'!$A36,calculation!$c$102:$c$127,0),MATCH('Project-level output'!AX$5,calculation!$c$102:$cl$102,0))</f>
        <v>#NAME?</v>
      </c>
      <c r="AY36" s="69" t="e">
        <f aca="false" t="array" ref="AY36:AY36">INDEX(calculation!$c$102:$cl$127,MATCH('Project-level output'!$A36,calculation!$c$102:$c$127,0),MATCH('Project-level output'!AY$5,calculation!$c$102:$cl$102,0))</f>
        <v>#NAME?</v>
      </c>
      <c r="AZ36" s="69" t="e">
        <f aca="false" t="array" ref="AZ36:AZ36">INDEX(calculation!$c$102:$cl$127,MATCH('Project-level output'!$A36,calculation!$c$102:$c$127,0),MATCH('Project-level output'!AZ$5,calculation!$c$102:$cl$102,0))</f>
        <v>#NAME?</v>
      </c>
      <c r="BA36" s="69" t="e">
        <f aca="false" t="array" ref="BA36:BA36">INDEX(calculation!$c$102:$cl$127,MATCH('Project-level output'!$A36,calculation!$c$102:$c$127,0),MATCH('Project-level output'!BA$5,calculation!$c$102:$cl$102,0))</f>
        <v>#NAME?</v>
      </c>
      <c r="BB36" s="69" t="e">
        <f aca="false" t="array" ref="BB36:BB36">INDEX(calculation!$c$102:$cl$127,MATCH('Project-level output'!$A36,calculation!$c$102:$c$127,0),MATCH('Project-level output'!BB$5,calculation!$c$102:$cl$102,0))</f>
        <v>#NAME?</v>
      </c>
      <c r="BC36" s="70" t="e">
        <f aca="false" t="array" ref="BC36:BC36">INDEX(calculation!$c$102:$cl$127,MATCH('Project-level output'!$A36,calculation!$c$102:$c$127,0),MATCH('Project-level output'!BC$5,calculation!$c$102:$cl$102,0))</f>
        <v>#NAME?</v>
      </c>
    </row>
    <row r="37" customFormat="false" ht="12.75" hidden="false" customHeight="true" outlineLevel="0" collapsed="false">
      <c r="A37" s="63" t="s">
        <v>50</v>
      </c>
      <c r="B37" s="73" t="e">
        <f aca="false" t="array" ref="B37:B37">INDEX(calculation!$c$102:$cl$127,MATCH('Project-level output'!$A37,calculation!$c$102:$c$127,0),MATCH('Project-level output'!B$5,calculation!$c$102:$cl$102,0))</f>
        <v>#NAME?</v>
      </c>
      <c r="C37" s="73" t="e">
        <f aca="false" t="array" ref="C37:C37">INDEX(calculation!$c$102:$cl$127,MATCH('Project-level output'!$A37,calculation!$c$102:$c$127,0),MATCH('Project-level output'!C$5,calculation!$c$102:$cl$102,0))</f>
        <v>#NAME?</v>
      </c>
      <c r="D37" s="73" t="e">
        <f aca="false" t="array" ref="D37:D37">INDEX(calculation!$c$102:$cl$127,MATCH('Project-level output'!$A37,calculation!$c$102:$c$127,0),MATCH('Project-level output'!D$5,calculation!$c$102:$cl$102,0))</f>
        <v>#NAME?</v>
      </c>
      <c r="E37" s="73" t="e">
        <f aca="false" t="array" ref="E37:E37">INDEX(calculation!$c$102:$cl$127,MATCH('Project-level output'!$A37,calculation!$c$102:$c$127,0),MATCH('Project-level output'!E$5,calculation!$c$102:$cl$102,0))</f>
        <v>#NAME?</v>
      </c>
      <c r="F37" s="73" t="e">
        <f aca="false" t="array" ref="F37:F37">INDEX(calculation!$c$102:$cl$127,MATCH('Project-level output'!$A37,calculation!$c$102:$c$127,0),MATCH('Project-level output'!F$5,calculation!$c$102:$cl$102,0))</f>
        <v>#NAME?</v>
      </c>
      <c r="G37" s="73" t="e">
        <f aca="false" t="array" ref="G37:G37">INDEX(calculation!$c$102:$cl$127,MATCH('Project-level output'!$A37,calculation!$c$102:$c$127,0),MATCH('Project-level output'!G$5,calculation!$c$102:$cl$102,0))</f>
        <v>#NAME?</v>
      </c>
      <c r="H37" s="73" t="e">
        <f aca="false" t="array" ref="H37:H37">INDEX(calculation!$c$102:$cl$127,MATCH('Project-level output'!$A37,calculation!$c$102:$c$127,0),MATCH('Project-level output'!H$5,calculation!$c$102:$cl$102,0))</f>
        <v>#NAME?</v>
      </c>
      <c r="I37" s="73" t="e">
        <f aca="false" t="array" ref="I37:I37">INDEX(calculation!$c$102:$cl$127,MATCH('Project-level output'!$A37,calculation!$c$102:$c$127,0),MATCH('Project-level output'!I$5,calculation!$c$102:$cl$102,0))</f>
        <v>#NAME?</v>
      </c>
      <c r="J37" s="73" t="e">
        <f aca="false" t="array" ref="J37:J37">INDEX(calculation!$c$102:$cl$127,MATCH('Project-level output'!$A37,calculation!$c$102:$c$127,0),MATCH('Project-level output'!J$5,calculation!$c$102:$cl$102,0))</f>
        <v>#NAME?</v>
      </c>
      <c r="K37" s="73" t="e">
        <f aca="false" t="array" ref="K37:K37">INDEX(calculation!$c$102:$cl$127,MATCH('Project-level output'!$A37,calculation!$c$102:$c$127,0),MATCH('Project-level output'!K$5,calculation!$c$102:$cl$102,0))</f>
        <v>#NAME?</v>
      </c>
      <c r="L37" s="73" t="e">
        <f aca="false" t="array" ref="L37:L37">INDEX(calculation!$c$102:$cl$127,MATCH('Project-level output'!$A37,calculation!$c$102:$c$127,0),MATCH('Project-level output'!L$5,calculation!$c$102:$cl$102,0))</f>
        <v>#NAME?</v>
      </c>
      <c r="M37" s="73" t="e">
        <f aca="false" t="array" ref="M37:M37">INDEX(calculation!$c$102:$cl$127,MATCH('Project-level output'!$A37,calculation!$c$102:$c$127,0),MATCH('Project-level output'!M$5,calculation!$c$102:$cl$102,0))</f>
        <v>#NAME?</v>
      </c>
      <c r="N37" s="73" t="e">
        <f aca="false" t="array" ref="N37:N37">INDEX(calculation!$c$102:$cl$127,MATCH('Project-level output'!$A37,calculation!$c$102:$c$127,0),MATCH('Project-level output'!N$5,calculation!$c$102:$cl$102,0))</f>
        <v>#NAME?</v>
      </c>
      <c r="O37" s="73" t="e">
        <f aca="false" t="array" ref="O37:O37">INDEX(calculation!$c$102:$cl$127,MATCH('Project-level output'!$A37,calculation!$c$102:$c$127,0),MATCH('Project-level output'!O$5,calculation!$c$102:$cl$102,0))</f>
        <v>#NAME?</v>
      </c>
      <c r="P37" s="73" t="e">
        <f aca="false" t="array" ref="P37:P37">INDEX(calculation!$c$102:$cl$127,MATCH('Project-level output'!$A37,calculation!$c$102:$c$127,0),MATCH('Project-level output'!P$5,calculation!$c$102:$cl$102,0))</f>
        <v>#NAME?</v>
      </c>
      <c r="Q37" s="73" t="e">
        <f aca="false" t="array" ref="Q37:Q37">INDEX(calculation!$c$102:$cl$127,MATCH('Project-level output'!$A37,calculation!$c$102:$c$127,0),MATCH('Project-level output'!Q$5,calculation!$c$102:$cl$102,0))</f>
        <v>#NAME?</v>
      </c>
      <c r="R37" s="73" t="e">
        <f aca="false" t="array" ref="R37:R37">INDEX(calculation!$c$102:$cl$127,MATCH('Project-level output'!$A37,calculation!$c$102:$c$127,0),MATCH('Project-level output'!R$5,calculation!$c$102:$cl$102,0))</f>
        <v>#NAME?</v>
      </c>
      <c r="S37" s="73" t="e">
        <f aca="false" t="array" ref="S37:S37">INDEX(calculation!$c$102:$cl$127,MATCH('Project-level output'!$A37,calculation!$c$102:$c$127,0),MATCH('Project-level output'!S$5,calculation!$c$102:$cl$102,0))</f>
        <v>#NAME?</v>
      </c>
      <c r="T37" s="73" t="e">
        <f aca="false" t="array" ref="T37:T37">INDEX(calculation!$c$102:$cl$127,MATCH('Project-level output'!$A37,calculation!$c$102:$c$127,0),MATCH('Project-level output'!T$5,calculation!$c$102:$cl$102,0))</f>
        <v>#NAME?</v>
      </c>
      <c r="U37" s="73" t="e">
        <f aca="false" t="array" ref="U37:U37">INDEX(calculation!$c$102:$cl$127,MATCH('Project-level output'!$A37,calculation!$c$102:$c$127,0),MATCH('Project-level output'!U$5,calculation!$c$102:$cl$102,0))</f>
        <v>#NAME?</v>
      </c>
      <c r="V37" s="73" t="e">
        <f aca="false" t="array" ref="V37:V37">INDEX(calculation!$c$102:$cl$127,MATCH('Project-level output'!$A37,calculation!$c$102:$c$127,0),MATCH('Project-level output'!V$5,calculation!$c$102:$cl$102,0))</f>
        <v>#NAME?</v>
      </c>
      <c r="W37" s="73" t="e">
        <f aca="false" t="array" ref="W37:W37">INDEX(calculation!$c$102:$cl$127,MATCH('Project-level output'!$A37,calculation!$c$102:$c$127,0),MATCH('Project-level output'!W$5,calculation!$c$102:$cl$102,0))</f>
        <v>#NAME?</v>
      </c>
      <c r="X37" s="73" t="e">
        <f aca="false" t="array" ref="X37:X37">INDEX(calculation!$c$102:$cl$127,MATCH('Project-level output'!$A37,calculation!$c$102:$c$127,0),MATCH('Project-level output'!X$5,calculation!$c$102:$cl$102,0))</f>
        <v>#NAME?</v>
      </c>
      <c r="Y37" s="73" t="e">
        <f aca="false" t="array" ref="Y37:Y37">INDEX(calculation!$c$102:$cl$127,MATCH('Project-level output'!$A37,calculation!$c$102:$c$127,0),MATCH('Project-level output'!Y$5,calculation!$c$102:$cl$102,0))</f>
        <v>#NAME?</v>
      </c>
      <c r="Z37" s="73" t="e">
        <f aca="false" t="array" ref="Z37:Z37">INDEX(calculation!$c$102:$cl$127,MATCH('Project-level output'!$A37,calculation!$c$102:$c$127,0),MATCH('Project-level output'!Z$5,calculation!$c$102:$cl$102,0))</f>
        <v>#NAME?</v>
      </c>
      <c r="AA37" s="73" t="e">
        <f aca="false" t="array" ref="AA37:AA37">INDEX(calculation!$c$102:$cl$127,MATCH('Project-level output'!$A37,calculation!$c$102:$c$127,0),MATCH('Project-level output'!AA$5,calculation!$c$102:$cl$102,0))</f>
        <v>#NAME?</v>
      </c>
      <c r="AB37" s="73" t="e">
        <f aca="false" t="array" ref="AB37:AB37">INDEX(calculation!$c$102:$cl$127,MATCH('Project-level output'!$A37,calculation!$c$102:$c$127,0),MATCH('Project-level output'!AB$5,calculation!$c$102:$cl$102,0))</f>
        <v>#NAME?</v>
      </c>
      <c r="AC37" s="73" t="e">
        <f aca="false" t="array" ref="AC37:AC37">INDEX(calculation!$c$102:$cl$127,MATCH('Project-level output'!$A37,calculation!$c$102:$c$127,0),MATCH('Project-level output'!AC$5,calculation!$c$102:$cl$102,0))</f>
        <v>#NAME?</v>
      </c>
      <c r="AD37" s="73" t="e">
        <f aca="false" t="array" ref="AD37:AD37">INDEX(calculation!$c$102:$cl$127,MATCH('Project-level output'!$A37,calculation!$c$102:$c$127,0),MATCH('Project-level output'!AD$5,calculation!$c$102:$cl$102,0))</f>
        <v>#NAME?</v>
      </c>
      <c r="AE37" s="73" t="e">
        <f aca="false" t="array" ref="AE37:AE37">INDEX(calculation!$c$102:$cl$127,MATCH('Project-level output'!$A37,calculation!$c$102:$c$127,0),MATCH('Project-level output'!AE$5,calculation!$c$102:$cl$102,0))</f>
        <v>#NAME?</v>
      </c>
      <c r="AF37" s="73" t="e">
        <f aca="false" t="array" ref="AF37:AF37">INDEX(calculation!$c$102:$cl$127,MATCH('Project-level output'!$A37,calculation!$c$102:$c$127,0),MATCH('Project-level output'!AF$5,calculation!$c$102:$cl$102,0))</f>
        <v>#NAME?</v>
      </c>
      <c r="AG37" s="73" t="e">
        <f aca="false" t="array" ref="AG37:AG37">INDEX(calculation!$c$102:$cl$127,MATCH('Project-level output'!$A37,calculation!$c$102:$c$127,0),MATCH('Project-level output'!AG$5,calculation!$c$102:$cl$102,0))</f>
        <v>#NAME?</v>
      </c>
      <c r="AH37" s="73" t="e">
        <f aca="false" t="array" ref="AH37:AH37">INDEX(calculation!$c$102:$cl$127,MATCH('Project-level output'!$A37,calculation!$c$102:$c$127,0),MATCH('Project-level output'!AH$5,calculation!$c$102:$cl$102,0))</f>
        <v>#NAME?</v>
      </c>
      <c r="AI37" s="73" t="e">
        <f aca="false" t="array" ref="AI37:AI37">INDEX(calculation!$c$102:$cl$127,MATCH('Project-level output'!$A37,calculation!$c$102:$c$127,0),MATCH('Project-level output'!AI$5,calculation!$c$102:$cl$102,0))</f>
        <v>#NAME?</v>
      </c>
      <c r="AJ37" s="73" t="e">
        <f aca="false" t="array" ref="AJ37:AJ37">INDEX(calculation!$c$102:$cl$127,MATCH('Project-level output'!$A37,calculation!$c$102:$c$127,0),MATCH('Project-level output'!AJ$5,calculation!$c$102:$cl$102,0))</f>
        <v>#NAME?</v>
      </c>
      <c r="AK37" s="73" t="e">
        <f aca="false" t="array" ref="AK37:AK37">INDEX(calculation!$c$102:$cl$127,MATCH('Project-level output'!$A37,calculation!$c$102:$c$127,0),MATCH('Project-level output'!AK$5,calculation!$c$102:$cl$102,0))</f>
        <v>#NAME?</v>
      </c>
      <c r="AL37" s="73" t="e">
        <f aca="false" t="array" ref="AL37:AL37">INDEX(calculation!$c$102:$cl$127,MATCH('Project-level output'!$A37,calculation!$c$102:$c$127,0),MATCH('Project-level output'!AL$5,calculation!$c$102:$cl$102,0))</f>
        <v>#NAME?</v>
      </c>
      <c r="AM37" s="73" t="e">
        <f aca="false" t="array" ref="AM37:AM37">INDEX(calculation!$c$102:$cl$127,MATCH('Project-level output'!$A37,calculation!$c$102:$c$127,0),MATCH('Project-level output'!AM$5,calculation!$c$102:$cl$102,0))</f>
        <v>#NAME?</v>
      </c>
      <c r="AN37" s="73" t="e">
        <f aca="false" t="array" ref="AN37:AN37">INDEX(calculation!$c$102:$cl$127,MATCH('Project-level output'!$A37,calculation!$c$102:$c$127,0),MATCH('Project-level output'!AN$5,calculation!$c$102:$cl$102,0))</f>
        <v>#NAME?</v>
      </c>
      <c r="AO37" s="73" t="e">
        <f aca="false" t="array" ref="AO37:AO37">INDEX(calculation!$c$102:$cl$127,MATCH('Project-level output'!$A37,calculation!$c$102:$c$127,0),MATCH('Project-level output'!AO$5,calculation!$c$102:$cl$102,0))</f>
        <v>#NAME?</v>
      </c>
      <c r="AP37" s="73" t="e">
        <f aca="false" t="array" ref="AP37:AP37">INDEX(calculation!$c$102:$cl$127,MATCH('Project-level output'!$A37,calculation!$c$102:$c$127,0),MATCH('Project-level output'!AP$5,calculation!$c$102:$cl$102,0))</f>
        <v>#NAME?</v>
      </c>
      <c r="AQ37" s="73" t="e">
        <f aca="false" t="array" ref="AQ37:AQ37">INDEX(calculation!$c$102:$cl$127,MATCH('Project-level output'!$A37,calculation!$c$102:$c$127,0),MATCH('Project-level output'!AQ$5,calculation!$c$102:$cl$102,0))</f>
        <v>#NAME?</v>
      </c>
      <c r="AR37" s="73" t="e">
        <f aca="false" t="array" ref="AR37:AR37">INDEX(calculation!$c$102:$cl$127,MATCH('Project-level output'!$A37,calculation!$c$102:$c$127,0),MATCH('Project-level output'!AR$5,calculation!$c$102:$cl$102,0))</f>
        <v>#NAME?</v>
      </c>
      <c r="AS37" s="73" t="e">
        <f aca="false" t="array" ref="AS37:AS37">INDEX(calculation!$c$102:$cl$127,MATCH('Project-level output'!$A37,calculation!$c$102:$c$127,0),MATCH('Project-level output'!AS$5,calculation!$c$102:$cl$102,0))</f>
        <v>#NAME?</v>
      </c>
      <c r="AT37" s="73" t="e">
        <f aca="false" t="array" ref="AT37:AT37">INDEX(calculation!$c$102:$cl$127,MATCH('Project-level output'!$A37,calculation!$c$102:$c$127,0),MATCH('Project-level output'!AT$5,calculation!$c$102:$cl$102,0))</f>
        <v>#NAME?</v>
      </c>
      <c r="AU37" s="73" t="e">
        <f aca="false" t="array" ref="AU37:AU37">INDEX(calculation!$c$102:$cl$127,MATCH('Project-level output'!$A37,calculation!$c$102:$c$127,0),MATCH('Project-level output'!AU$5,calculation!$c$102:$cl$102,0))</f>
        <v>#NAME?</v>
      </c>
      <c r="AV37" s="73" t="e">
        <f aca="false" t="array" ref="AV37:AV37">INDEX(calculation!$c$102:$cl$127,MATCH('Project-level output'!$A37,calculation!$c$102:$c$127,0),MATCH('Project-level output'!AV$5,calculation!$c$102:$cl$102,0))</f>
        <v>#NAME?</v>
      </c>
      <c r="AW37" s="73" t="e">
        <f aca="false" t="array" ref="AW37:AW37">INDEX(calculation!$c$102:$cl$127,MATCH('Project-level output'!$A37,calculation!$c$102:$c$127,0),MATCH('Project-level output'!AW$5,calculation!$c$102:$cl$102,0))</f>
        <v>#NAME?</v>
      </c>
      <c r="AX37" s="73" t="e">
        <f aca="false" t="array" ref="AX37:AX37">INDEX(calculation!$c$102:$cl$127,MATCH('Project-level output'!$A37,calculation!$c$102:$c$127,0),MATCH('Project-level output'!AX$5,calculation!$c$102:$cl$102,0))</f>
        <v>#NAME?</v>
      </c>
      <c r="AY37" s="73" t="e">
        <f aca="false" t="array" ref="AY37:AY37">INDEX(calculation!$c$102:$cl$127,MATCH('Project-level output'!$A37,calculation!$c$102:$c$127,0),MATCH('Project-level output'!AY$5,calculation!$c$102:$cl$102,0))</f>
        <v>#NAME?</v>
      </c>
      <c r="AZ37" s="73" t="e">
        <f aca="false" t="array" ref="AZ37:AZ37">INDEX(calculation!$c$102:$cl$127,MATCH('Project-level output'!$A37,calculation!$c$102:$c$127,0),MATCH('Project-level output'!AZ$5,calculation!$c$102:$cl$102,0))</f>
        <v>#NAME?</v>
      </c>
      <c r="BA37" s="73" t="e">
        <f aca="false" t="array" ref="BA37:BA37">INDEX(calculation!$c$102:$cl$127,MATCH('Project-level output'!$A37,calculation!$c$102:$c$127,0),MATCH('Project-level output'!BA$5,calculation!$c$102:$cl$102,0))</f>
        <v>#NAME?</v>
      </c>
      <c r="BB37" s="73" t="e">
        <f aca="false" t="array" ref="BB37:BB37">INDEX(calculation!$c$102:$cl$127,MATCH('Project-level output'!$A37,calculation!$c$102:$c$127,0),MATCH('Project-level output'!BB$5,calculation!$c$102:$cl$102,0))</f>
        <v>#NAME?</v>
      </c>
      <c r="BC37" s="74" t="e">
        <f aca="false" t="array" ref="BC37:BC37">INDEX(calculation!$c$102:$cl$127,MATCH('Project-level output'!$A37,calculation!$c$102:$c$127,0),MATCH('Project-level output'!BC$5,calculation!$c$102:$cl$102,0))</f>
        <v>#NAME?</v>
      </c>
    </row>
    <row r="38" customFormat="false" ht="12.75" hidden="false" customHeight="true" outlineLevel="0" collapsed="false"/>
    <row r="39" customFormat="false" ht="12.75" hidden="false" customHeight="true" outlineLevel="0" collapsed="false">
      <c r="A39" s="39" t="s">
        <v>132</v>
      </c>
      <c r="F39" s="2"/>
      <c r="G39" s="2"/>
      <c r="H39" s="2"/>
      <c r="I39" s="2"/>
    </row>
    <row r="40" customFormat="false" ht="12.75" hidden="false" customHeight="true" outlineLevel="0" collapsed="false">
      <c r="A40" s="59" t="s">
        <v>133</v>
      </c>
      <c r="B40" s="75" t="e">
        <f aca="false" t="array" ref="B40:B40">INDEX('inputs &amp; summary'!$d$28:$an$73,MATCH('Project-level output'!B$5,'inputs &amp; summary'!$d$28:$d$73,0),MATCH('Project-level output'!$A40,'inputs &amp; summary'!$d$28:$an$28,0))</f>
        <v>#NAME?</v>
      </c>
      <c r="C40" s="75" t="e">
        <f aca="false" t="array" ref="C40:C40">INDEX('inputs &amp; summary'!$d$28:$an$73,MATCH('Project-level output'!C$5,'inputs &amp; summary'!$d$28:$d$73,0),MATCH('Project-level output'!$A40,'inputs &amp; summary'!$d$28:$an$28,0))</f>
        <v>#NAME?</v>
      </c>
      <c r="D40" s="75" t="e">
        <f aca="false" t="array" ref="D40:D40">INDEX('inputs &amp; summary'!$d$28:$an$73,MATCH('Project-level output'!D$5,'inputs &amp; summary'!$d$28:$d$73,0),MATCH('Project-level output'!$A40,'inputs &amp; summary'!$d$28:$an$28,0))</f>
        <v>#NAME?</v>
      </c>
      <c r="E40" s="75" t="e">
        <f aca="false" t="array" ref="E40:E40">INDEX('inputs &amp; summary'!$d$28:$an$73,MATCH('Project-level output'!E$5,'inputs &amp; summary'!$d$28:$d$73,0),MATCH('Project-level output'!$A40,'inputs &amp; summary'!$d$28:$an$28,0))</f>
        <v>#NAME?</v>
      </c>
      <c r="F40" s="75" t="e">
        <f aca="false" t="array" ref="F40:F40">INDEX('inputs &amp; summary'!$d$28:$an$73,MATCH('Project-level output'!F$5,'inputs &amp; summary'!$d$28:$d$73,0),MATCH('Project-level output'!$A40,'inputs &amp; summary'!$d$28:$an$28,0))</f>
        <v>#NAME?</v>
      </c>
      <c r="G40" s="75" t="e">
        <f aca="false" t="array" ref="G40:G40">INDEX('inputs &amp; summary'!$d$28:$an$73,MATCH('Project-level output'!G$5,'inputs &amp; summary'!$d$28:$d$73,0),MATCH('Project-level output'!$A40,'inputs &amp; summary'!$d$28:$an$28,0))</f>
        <v>#NAME?</v>
      </c>
      <c r="H40" s="75" t="e">
        <f aca="false" t="array" ref="H40:H40">INDEX('inputs &amp; summary'!$d$28:$an$73,MATCH('Project-level output'!H$5,'inputs &amp; summary'!$d$28:$d$73,0),MATCH('Project-level output'!$A40,'inputs &amp; summary'!$d$28:$an$28,0))</f>
        <v>#NAME?</v>
      </c>
      <c r="I40" s="75" t="e">
        <f aca="false" t="array" ref="I40:I40">INDEX('inputs &amp; summary'!$d$28:$an$73,MATCH('Project-level output'!I$5,'inputs &amp; summary'!$d$28:$d$73,0),MATCH('Project-level output'!$A40,'inputs &amp; summary'!$d$28:$an$28,0))</f>
        <v>#NAME?</v>
      </c>
      <c r="J40" s="75" t="e">
        <f aca="false" t="array" ref="J40:J40">INDEX('inputs &amp; summary'!$d$28:$an$73,MATCH('Project-level output'!J$5,'inputs &amp; summary'!$d$28:$d$73,0),MATCH('Project-level output'!$A40,'inputs &amp; summary'!$d$28:$an$28,0))</f>
        <v>#NAME?</v>
      </c>
      <c r="K40" s="75" t="e">
        <f aca="false" t="array" ref="K40:K40">INDEX('inputs &amp; summary'!$d$28:$an$73,MATCH('Project-level output'!K$5,'inputs &amp; summary'!$d$28:$d$73,0),MATCH('Project-level output'!$A40,'inputs &amp; summary'!$d$28:$an$28,0))</f>
        <v>#NAME?</v>
      </c>
      <c r="L40" s="75" t="e">
        <f aca="false" t="array" ref="L40:L40">INDEX('inputs &amp; summary'!$d$28:$an$73,MATCH('Project-level output'!L$5,'inputs &amp; summary'!$d$28:$d$73,0),MATCH('Project-level output'!$A40,'inputs &amp; summary'!$d$28:$an$28,0))</f>
        <v>#NAME?</v>
      </c>
      <c r="M40" s="75" t="e">
        <f aca="false" t="array" ref="M40:M40">INDEX('inputs &amp; summary'!$d$28:$an$73,MATCH('Project-level output'!M$5,'inputs &amp; summary'!$d$28:$d$73,0),MATCH('Project-level output'!$A40,'inputs &amp; summary'!$d$28:$an$28,0))</f>
        <v>#NAME?</v>
      </c>
      <c r="N40" s="75" t="e">
        <f aca="false" t="array" ref="N40:N40">INDEX('inputs &amp; summary'!$d$28:$an$73,MATCH('Project-level output'!N$5,'inputs &amp; summary'!$d$28:$d$73,0),MATCH('Project-level output'!$A40,'inputs &amp; summary'!$d$28:$an$28,0))</f>
        <v>#NAME?</v>
      </c>
      <c r="O40" s="75" t="e">
        <f aca="false" t="array" ref="O40:O40">INDEX('inputs &amp; summary'!$d$28:$an$73,MATCH('Project-level output'!O$5,'inputs &amp; summary'!$d$28:$d$73,0),MATCH('Project-level output'!$A40,'inputs &amp; summary'!$d$28:$an$28,0))</f>
        <v>#NAME?</v>
      </c>
      <c r="P40" s="75" t="e">
        <f aca="false" t="array" ref="P40:P40">INDEX('inputs &amp; summary'!$d$28:$an$73,MATCH('Project-level output'!P$5,'inputs &amp; summary'!$d$28:$d$73,0),MATCH('Project-level output'!$A40,'inputs &amp; summary'!$d$28:$an$28,0))</f>
        <v>#NAME?</v>
      </c>
      <c r="Q40" s="75" t="e">
        <f aca="false" t="array" ref="Q40:Q40">INDEX('inputs &amp; summary'!$d$28:$an$73,MATCH('Project-level output'!Q$5,'inputs &amp; summary'!$d$28:$d$73,0),MATCH('Project-level output'!$A40,'inputs &amp; summary'!$d$28:$an$28,0))</f>
        <v>#NAME?</v>
      </c>
      <c r="R40" s="75" t="e">
        <f aca="false" t="array" ref="R40:R40">INDEX('inputs &amp; summary'!$d$28:$an$73,MATCH('Project-level output'!R$5,'inputs &amp; summary'!$d$28:$d$73,0),MATCH('Project-level output'!$A40,'inputs &amp; summary'!$d$28:$an$28,0))</f>
        <v>#NAME?</v>
      </c>
      <c r="S40" s="75" t="e">
        <f aca="false" t="array" ref="S40:S40">INDEX('inputs &amp; summary'!$d$28:$an$73,MATCH('Project-level output'!S$5,'inputs &amp; summary'!$d$28:$d$73,0),MATCH('Project-level output'!$A40,'inputs &amp; summary'!$d$28:$an$28,0))</f>
        <v>#NAME?</v>
      </c>
      <c r="T40" s="75" t="e">
        <f aca="false" t="array" ref="T40:T40">INDEX('inputs &amp; summary'!$d$28:$an$73,MATCH('Project-level output'!T$5,'inputs &amp; summary'!$d$28:$d$73,0),MATCH('Project-level output'!$A40,'inputs &amp; summary'!$d$28:$an$28,0))</f>
        <v>#NAME?</v>
      </c>
      <c r="U40" s="75" t="e">
        <f aca="false" t="array" ref="U40:U40">INDEX('inputs &amp; summary'!$d$28:$an$73,MATCH('Project-level output'!U$5,'inputs &amp; summary'!$d$28:$d$73,0),MATCH('Project-level output'!$A40,'inputs &amp; summary'!$d$28:$an$28,0))</f>
        <v>#NAME?</v>
      </c>
      <c r="V40" s="75" t="e">
        <f aca="false" t="array" ref="V40:V40">INDEX('inputs &amp; summary'!$d$28:$an$73,MATCH('Project-level output'!V$5,'inputs &amp; summary'!$d$28:$d$73,0),MATCH('Project-level output'!$A40,'inputs &amp; summary'!$d$28:$an$28,0))</f>
        <v>#NAME?</v>
      </c>
      <c r="W40" s="75" t="e">
        <f aca="false" t="array" ref="W40:W40">INDEX('inputs &amp; summary'!$d$28:$an$73,MATCH('Project-level output'!W$5,'inputs &amp; summary'!$d$28:$d$73,0),MATCH('Project-level output'!$A40,'inputs &amp; summary'!$d$28:$an$28,0))</f>
        <v>#NAME?</v>
      </c>
      <c r="X40" s="75" t="e">
        <f aca="false" t="array" ref="X40:X40">INDEX('inputs &amp; summary'!$d$28:$an$73,MATCH('Project-level output'!X$5,'inputs &amp; summary'!$d$28:$d$73,0),MATCH('Project-level output'!$A40,'inputs &amp; summary'!$d$28:$an$28,0))</f>
        <v>#NAME?</v>
      </c>
      <c r="Y40" s="75" t="e">
        <f aca="false" t="array" ref="Y40:Y40">INDEX('inputs &amp; summary'!$d$28:$an$73,MATCH('Project-level output'!Y$5,'inputs &amp; summary'!$d$28:$d$73,0),MATCH('Project-level output'!$A40,'inputs &amp; summary'!$d$28:$an$28,0))</f>
        <v>#NAME?</v>
      </c>
      <c r="Z40" s="75" t="e">
        <f aca="false" t="array" ref="Z40:Z40">INDEX('inputs &amp; summary'!$d$28:$an$73,MATCH('Project-level output'!Z$5,'inputs &amp; summary'!$d$28:$d$73,0),MATCH('Project-level output'!$A40,'inputs &amp; summary'!$d$28:$an$28,0))</f>
        <v>#NAME?</v>
      </c>
      <c r="AA40" s="75" t="e">
        <f aca="false" t="array" ref="AA40:AA40">INDEX('inputs &amp; summary'!$d$28:$an$73,MATCH('Project-level output'!AA$5,'inputs &amp; summary'!$d$28:$d$73,0),MATCH('Project-level output'!$A40,'inputs &amp; summary'!$d$28:$an$28,0))</f>
        <v>#NAME?</v>
      </c>
      <c r="AB40" s="75" t="e">
        <f aca="false" t="array" ref="AB40:AB40">INDEX('inputs &amp; summary'!$d$28:$an$73,MATCH('Project-level output'!AB$5,'inputs &amp; summary'!$d$28:$d$73,0),MATCH('Project-level output'!$A40,'inputs &amp; summary'!$d$28:$an$28,0))</f>
        <v>#NAME?</v>
      </c>
      <c r="AC40" s="75" t="e">
        <f aca="false" t="array" ref="AC40:AC40">INDEX('inputs &amp; summary'!$d$28:$an$73,MATCH('Project-level output'!AC$5,'inputs &amp; summary'!$d$28:$d$73,0),MATCH('Project-level output'!$A40,'inputs &amp; summary'!$d$28:$an$28,0))</f>
        <v>#NAME?</v>
      </c>
      <c r="AD40" s="75" t="e">
        <f aca="false" t="array" ref="AD40:AD40">INDEX('inputs &amp; summary'!$d$28:$an$73,MATCH('Project-level output'!AD$5,'inputs &amp; summary'!$d$28:$d$73,0),MATCH('Project-level output'!$A40,'inputs &amp; summary'!$d$28:$an$28,0))</f>
        <v>#NAME?</v>
      </c>
      <c r="AE40" s="75" t="e">
        <f aca="false" t="array" ref="AE40:AE40">INDEX('inputs &amp; summary'!$d$28:$an$73,MATCH('Project-level output'!AE$5,'inputs &amp; summary'!$d$28:$d$73,0),MATCH('Project-level output'!$A40,'inputs &amp; summary'!$d$28:$an$28,0))</f>
        <v>#NAME?</v>
      </c>
      <c r="AF40" s="75" t="e">
        <f aca="false" t="array" ref="AF40:AF40">INDEX('inputs &amp; summary'!$d$28:$an$73,MATCH('Project-level output'!AF$5,'inputs &amp; summary'!$d$28:$d$73,0),MATCH('Project-level output'!$A40,'inputs &amp; summary'!$d$28:$an$28,0))</f>
        <v>#NAME?</v>
      </c>
      <c r="AG40" s="75" t="e">
        <f aca="false" t="array" ref="AG40:AG40">INDEX('inputs &amp; summary'!$d$28:$an$73,MATCH('Project-level output'!AG$5,'inputs &amp; summary'!$d$28:$d$73,0),MATCH('Project-level output'!$A40,'inputs &amp; summary'!$d$28:$an$28,0))</f>
        <v>#NAME?</v>
      </c>
      <c r="AH40" s="75" t="e">
        <f aca="false" t="array" ref="AH40:AH40">INDEX('inputs &amp; summary'!$d$28:$an$73,MATCH('Project-level output'!AH$5,'inputs &amp; summary'!$d$28:$d$73,0),MATCH('Project-level output'!$A40,'inputs &amp; summary'!$d$28:$an$28,0))</f>
        <v>#NAME?</v>
      </c>
      <c r="AI40" s="75" t="e">
        <f aca="false" t="array" ref="AI40:AI40">INDEX('inputs &amp; summary'!$d$28:$an$73,MATCH('Project-level output'!AI$5,'inputs &amp; summary'!$d$28:$d$73,0),MATCH('Project-level output'!$A40,'inputs &amp; summary'!$d$28:$an$28,0))</f>
        <v>#NAME?</v>
      </c>
      <c r="AJ40" s="75" t="e">
        <f aca="false" t="array" ref="AJ40:AJ40">INDEX('inputs &amp; summary'!$d$28:$an$73,MATCH('Project-level output'!AJ$5,'inputs &amp; summary'!$d$28:$d$73,0),MATCH('Project-level output'!$A40,'inputs &amp; summary'!$d$28:$an$28,0))</f>
        <v>#NAME?</v>
      </c>
      <c r="AK40" s="75" t="e">
        <f aca="false" t="array" ref="AK40:AK40">INDEX('inputs &amp; summary'!$d$28:$an$73,MATCH('Project-level output'!AK$5,'inputs &amp; summary'!$d$28:$d$73,0),MATCH('Project-level output'!$A40,'inputs &amp; summary'!$d$28:$an$28,0))</f>
        <v>#NAME?</v>
      </c>
      <c r="AL40" s="75" t="e">
        <f aca="false" t="array" ref="AL40:AL40">INDEX('inputs &amp; summary'!$d$28:$an$73,MATCH('Project-level output'!AL$5,'inputs &amp; summary'!$d$28:$d$73,0),MATCH('Project-level output'!$A40,'inputs &amp; summary'!$d$28:$an$28,0))</f>
        <v>#NAME?</v>
      </c>
      <c r="AM40" s="75" t="e">
        <f aca="false" t="array" ref="AM40:AM40">INDEX('inputs &amp; summary'!$d$28:$an$73,MATCH('Project-level output'!AM$5,'inputs &amp; summary'!$d$28:$d$73,0),MATCH('Project-level output'!$A40,'inputs &amp; summary'!$d$28:$an$28,0))</f>
        <v>#NAME?</v>
      </c>
      <c r="AN40" s="75" t="e">
        <f aca="false" t="array" ref="AN40:AN40">INDEX('inputs &amp; summary'!$d$28:$an$73,MATCH('Project-level output'!AN$5,'inputs &amp; summary'!$d$28:$d$73,0),MATCH('Project-level output'!$A40,'inputs &amp; summary'!$d$28:$an$28,0))</f>
        <v>#NAME?</v>
      </c>
      <c r="AO40" s="75" t="e">
        <f aca="false" t="array" ref="AO40:AO40">INDEX('inputs &amp; summary'!$d$28:$an$73,MATCH('Project-level output'!AO$5,'inputs &amp; summary'!$d$28:$d$73,0),MATCH('Project-level output'!$A40,'inputs &amp; summary'!$d$28:$an$28,0))</f>
        <v>#NAME?</v>
      </c>
      <c r="AP40" s="75" t="e">
        <f aca="false" t="array" ref="AP40:AP40">INDEX('inputs &amp; summary'!$d$28:$an$73,MATCH('Project-level output'!AP$5,'inputs &amp; summary'!$d$28:$d$73,0),MATCH('Project-level output'!$A40,'inputs &amp; summary'!$d$28:$an$28,0))</f>
        <v>#NAME?</v>
      </c>
      <c r="AQ40" s="75" t="e">
        <f aca="false" t="array" ref="AQ40:AQ40">INDEX('inputs &amp; summary'!$d$28:$an$73,MATCH('Project-level output'!AQ$5,'inputs &amp; summary'!$d$28:$d$73,0),MATCH('Project-level output'!$A40,'inputs &amp; summary'!$d$28:$an$28,0))</f>
        <v>#NAME?</v>
      </c>
      <c r="AR40" s="75" t="e">
        <f aca="false" t="array" ref="AR40:AR40">INDEX('inputs &amp; summary'!$d$28:$an$73,MATCH('Project-level output'!AR$5,'inputs &amp; summary'!$d$28:$d$73,0),MATCH('Project-level output'!$A40,'inputs &amp; summary'!$d$28:$an$28,0))</f>
        <v>#NAME?</v>
      </c>
      <c r="AS40" s="75" t="e">
        <f aca="false" t="array" ref="AS40:AS40">INDEX('inputs &amp; summary'!$d$28:$an$73,MATCH('Project-level output'!AS$5,'inputs &amp; summary'!$d$28:$d$73,0),MATCH('Project-level output'!$A40,'inputs &amp; summary'!$d$28:$an$28,0))</f>
        <v>#NAME?</v>
      </c>
      <c r="AT40" s="75" t="e">
        <f aca="false" t="array" ref="AT40:AT40">INDEX('inputs &amp; summary'!$d$28:$an$73,MATCH('Project-level output'!AT$5,'inputs &amp; summary'!$d$28:$d$73,0),MATCH('Project-level output'!$A40,'inputs &amp; summary'!$d$28:$an$28,0))</f>
        <v>#NAME?</v>
      </c>
      <c r="AU40" s="75" t="e">
        <f aca="false" t="array" ref="AU40:AU40">INDEX('inputs &amp; summary'!$d$28:$an$73,MATCH('Project-level output'!AU$5,'inputs &amp; summary'!$d$28:$d$73,0),MATCH('Project-level output'!$A40,'inputs &amp; summary'!$d$28:$an$28,0))</f>
        <v>#NAME?</v>
      </c>
      <c r="AV40" s="75" t="e">
        <f aca="false" t="array" ref="AV40:AV40">INDEX('inputs &amp; summary'!$d$28:$an$73,MATCH('Project-level output'!AV$5,'inputs &amp; summary'!$d$28:$d$73,0),MATCH('Project-level output'!$A40,'inputs &amp; summary'!$d$28:$an$28,0))</f>
        <v>#NAME?</v>
      </c>
      <c r="AW40" s="75" t="e">
        <f aca="false" t="array" ref="AW40:AW40">INDEX('inputs &amp; summary'!$d$28:$an$73,MATCH('Project-level output'!AW$5,'inputs &amp; summary'!$d$28:$d$73,0),MATCH('Project-level output'!$A40,'inputs &amp; summary'!$d$28:$an$28,0))</f>
        <v>#NAME?</v>
      </c>
      <c r="AX40" s="75" t="e">
        <f aca="false" t="array" ref="AX40:AX40">INDEX('inputs &amp; summary'!$d$28:$an$73,MATCH('Project-level output'!AX$5,'inputs &amp; summary'!$d$28:$d$73,0),MATCH('Project-level output'!$A40,'inputs &amp; summary'!$d$28:$an$28,0))</f>
        <v>#NAME?</v>
      </c>
      <c r="AY40" s="75" t="e">
        <f aca="false" t="array" ref="AY40:AY40">INDEX('inputs &amp; summary'!$d$28:$an$73,MATCH('Project-level output'!AY$5,'inputs &amp; summary'!$d$28:$d$73,0),MATCH('Project-level output'!$A40,'inputs &amp; summary'!$d$28:$an$28,0))</f>
        <v>#NAME?</v>
      </c>
      <c r="AZ40" s="75" t="e">
        <f aca="false" t="array" ref="AZ40:AZ40">INDEX('inputs &amp; summary'!$d$28:$an$73,MATCH('Project-level output'!AZ$5,'inputs &amp; summary'!$d$28:$d$73,0),MATCH('Project-level output'!$A40,'inputs &amp; summary'!$d$28:$an$28,0))</f>
        <v>#NAME?</v>
      </c>
      <c r="BA40" s="75" t="e">
        <f aca="false" t="array" ref="BA40:BA40">INDEX('inputs &amp; summary'!$d$28:$an$73,MATCH('Project-level output'!BA$5,'inputs &amp; summary'!$d$28:$d$73,0),MATCH('Project-level output'!$A40,'inputs &amp; summary'!$d$28:$an$28,0))</f>
        <v>#NAME?</v>
      </c>
      <c r="BB40" s="75" t="e">
        <f aca="false" t="array" ref="BB40:BB40">INDEX('inputs &amp; summary'!$d$28:$an$73,MATCH('Project-level output'!BB$5,'inputs &amp; summary'!$d$28:$d$73,0),MATCH('Project-level output'!$A40,'inputs &amp; summary'!$d$28:$an$28,0))</f>
        <v>#NAME?</v>
      </c>
      <c r="BC40" s="76" t="e">
        <f aca="false" t="array" ref="BC40:BC40">INDEX('inputs &amp; summary'!$d$28:$an$73,MATCH('Project-level output'!BC$5,'inputs &amp; summary'!$d$28:$d$73,0),MATCH('Project-level output'!$A40,'inputs &amp; summary'!$d$28:$an$28,0))</f>
        <v>#NAME?</v>
      </c>
    </row>
    <row r="41" customFormat="false" ht="12.75" hidden="false" customHeight="true" outlineLevel="0" collapsed="false">
      <c r="A41" s="62" t="s">
        <v>134</v>
      </c>
      <c r="B41" s="77" t="e">
        <f aca="false">B33/B58</f>
        <v>#NAME?</v>
      </c>
      <c r="C41" s="77" t="e">
        <f aca="false">C33/C58</f>
        <v>#NAME?</v>
      </c>
      <c r="D41" s="77" t="e">
        <f aca="false">D33/D58</f>
        <v>#NAME?</v>
      </c>
      <c r="E41" s="77" t="e">
        <f aca="false">E33/E58</f>
        <v>#NAME?</v>
      </c>
      <c r="F41" s="77" t="e">
        <f aca="false">F33/F58</f>
        <v>#NAME?</v>
      </c>
      <c r="G41" s="77" t="e">
        <f aca="false">G33/G58</f>
        <v>#NAME?</v>
      </c>
      <c r="H41" s="77" t="e">
        <f aca="false">H33/H58</f>
        <v>#NAME?</v>
      </c>
      <c r="I41" s="77" t="e">
        <f aca="false">I33/I58</f>
        <v>#NAME?</v>
      </c>
      <c r="J41" s="77" t="e">
        <f aca="false">J33/J58</f>
        <v>#NAME?</v>
      </c>
      <c r="K41" s="77" t="e">
        <f aca="false">K33/K58</f>
        <v>#NAME?</v>
      </c>
      <c r="L41" s="77" t="e">
        <f aca="false">L33/L58</f>
        <v>#NAME?</v>
      </c>
      <c r="M41" s="77" t="e">
        <f aca="false">M33/M58</f>
        <v>#NAME?</v>
      </c>
      <c r="N41" s="77" t="e">
        <f aca="false">N33/N58</f>
        <v>#NAME?</v>
      </c>
      <c r="O41" s="77" t="e">
        <f aca="false">O33/O58</f>
        <v>#NAME?</v>
      </c>
      <c r="P41" s="77" t="e">
        <f aca="false">P33/P58</f>
        <v>#NAME?</v>
      </c>
      <c r="Q41" s="77" t="e">
        <f aca="false">Q33/Q58</f>
        <v>#NAME?</v>
      </c>
      <c r="R41" s="77" t="e">
        <f aca="false">R33/R58</f>
        <v>#NAME?</v>
      </c>
      <c r="S41" s="77" t="e">
        <f aca="false">S33/S58</f>
        <v>#NAME?</v>
      </c>
      <c r="T41" s="77" t="e">
        <f aca="false">T33/T58</f>
        <v>#NAME?</v>
      </c>
      <c r="U41" s="77" t="e">
        <f aca="false">U33/U58</f>
        <v>#NAME?</v>
      </c>
      <c r="V41" s="77" t="e">
        <f aca="false">V33/V58</f>
        <v>#NAME?</v>
      </c>
      <c r="W41" s="77" t="e">
        <f aca="false">W33/W58</f>
        <v>#NAME?</v>
      </c>
      <c r="X41" s="77" t="e">
        <f aca="false">X33/X58</f>
        <v>#NAME?</v>
      </c>
      <c r="Y41" s="77" t="e">
        <f aca="false">Y33/Y58</f>
        <v>#NAME?</v>
      </c>
      <c r="Z41" s="77" t="e">
        <f aca="false">Z33/Z58</f>
        <v>#NAME?</v>
      </c>
      <c r="AA41" s="77" t="e">
        <f aca="false">AA33/AA58</f>
        <v>#NAME?</v>
      </c>
      <c r="AB41" s="77" t="e">
        <f aca="false">AB33/AB58</f>
        <v>#NAME?</v>
      </c>
      <c r="AC41" s="77" t="e">
        <f aca="false">AC33/AC58</f>
        <v>#NAME?</v>
      </c>
      <c r="AD41" s="77" t="e">
        <f aca="false">AD33/AD58</f>
        <v>#NAME?</v>
      </c>
      <c r="AE41" s="77" t="e">
        <f aca="false">AE33/AE58</f>
        <v>#NAME?</v>
      </c>
      <c r="AF41" s="77" t="e">
        <f aca="false">AF33/AF58</f>
        <v>#NAME?</v>
      </c>
      <c r="AG41" s="77" t="e">
        <f aca="false">AG33/AG58</f>
        <v>#NAME?</v>
      </c>
      <c r="AH41" s="77" t="e">
        <f aca="false">AH33/AH58</f>
        <v>#NAME?</v>
      </c>
      <c r="AI41" s="77" t="e">
        <f aca="false">AI33/AI58</f>
        <v>#NAME?</v>
      </c>
      <c r="AJ41" s="77" t="e">
        <f aca="false">AJ33/AJ58</f>
        <v>#NAME?</v>
      </c>
      <c r="AK41" s="77" t="e">
        <f aca="false">AK33/AK58</f>
        <v>#NAME?</v>
      </c>
      <c r="AL41" s="77" t="e">
        <f aca="false">AL33/AL58</f>
        <v>#NAME?</v>
      </c>
      <c r="AM41" s="77" t="e">
        <f aca="false">AM33/AM58</f>
        <v>#NAME?</v>
      </c>
      <c r="AN41" s="77" t="e">
        <f aca="false">AN33/AN58</f>
        <v>#NAME?</v>
      </c>
      <c r="AO41" s="77" t="e">
        <f aca="false">AO33/AO58</f>
        <v>#NAME?</v>
      </c>
      <c r="AP41" s="77" t="e">
        <f aca="false">AP33/AP58</f>
        <v>#NAME?</v>
      </c>
      <c r="AQ41" s="77" t="e">
        <f aca="false">AQ33/AQ58</f>
        <v>#NAME?</v>
      </c>
      <c r="AR41" s="77" t="e">
        <f aca="false">AR33/AR58</f>
        <v>#NAME?</v>
      </c>
      <c r="AS41" s="77" t="e">
        <f aca="false">AS33/AS58</f>
        <v>#NAME?</v>
      </c>
      <c r="AT41" s="77" t="e">
        <f aca="false">AT33/AT58</f>
        <v>#NAME?</v>
      </c>
      <c r="AU41" s="77" t="e">
        <f aca="false">AU33/AU58</f>
        <v>#NAME?</v>
      </c>
      <c r="AV41" s="77" t="e">
        <f aca="false">AV33/AV58</f>
        <v>#NAME?</v>
      </c>
      <c r="AW41" s="77" t="e">
        <f aca="false">AW33/AW58</f>
        <v>#NAME?</v>
      </c>
      <c r="AX41" s="77" t="e">
        <f aca="false">AX33/AX58</f>
        <v>#NAME?</v>
      </c>
      <c r="AY41" s="77" t="e">
        <f aca="false">AY33/AY58</f>
        <v>#NAME?</v>
      </c>
      <c r="AZ41" s="77" t="e">
        <f aca="false">AZ33/AZ58</f>
        <v>#NAME?</v>
      </c>
      <c r="BA41" s="77" t="e">
        <f aca="false">BA33/BA58</f>
        <v>#NAME?</v>
      </c>
      <c r="BB41" s="77" t="e">
        <f aca="false">BB33/BB58</f>
        <v>#NAME?</v>
      </c>
      <c r="BC41" s="78" t="e">
        <f aca="false">BC33/BC58</f>
        <v>#NAME?</v>
      </c>
    </row>
    <row r="42" customFormat="false" ht="12.75" hidden="false" customHeight="true" outlineLevel="0" collapsed="false">
      <c r="A42" s="62" t="s">
        <v>135</v>
      </c>
      <c r="B42" s="77" t="e">
        <f aca="false">B33/B20</f>
        <v>#NAME?</v>
      </c>
      <c r="C42" s="77" t="e">
        <f aca="false">C33/C20</f>
        <v>#NAME?</v>
      </c>
      <c r="D42" s="77" t="e">
        <f aca="false">D33/D20</f>
        <v>#NAME?</v>
      </c>
      <c r="E42" s="77" t="e">
        <f aca="false">E33/E20</f>
        <v>#NAME?</v>
      </c>
      <c r="F42" s="77" t="e">
        <f aca="false">F33/F20</f>
        <v>#NAME?</v>
      </c>
      <c r="G42" s="77" t="e">
        <f aca="false">G33/G20</f>
        <v>#NAME?</v>
      </c>
      <c r="H42" s="77" t="e">
        <f aca="false">H33/H20</f>
        <v>#NAME?</v>
      </c>
      <c r="I42" s="77" t="e">
        <f aca="false">I33/I20</f>
        <v>#NAME?</v>
      </c>
      <c r="J42" s="77" t="e">
        <f aca="false">J33/J20</f>
        <v>#NAME?</v>
      </c>
      <c r="K42" s="77" t="e">
        <f aca="false">K33/K20</f>
        <v>#NAME?</v>
      </c>
      <c r="L42" s="77" t="e">
        <f aca="false">L33/L20</f>
        <v>#NAME?</v>
      </c>
      <c r="M42" s="77" t="e">
        <f aca="false">M33/M20</f>
        <v>#NAME?</v>
      </c>
      <c r="N42" s="77" t="e">
        <f aca="false">N33/N20</f>
        <v>#NAME?</v>
      </c>
      <c r="O42" s="77" t="e">
        <f aca="false">O33/O20</f>
        <v>#NAME?</v>
      </c>
      <c r="P42" s="77" t="e">
        <f aca="false">P33/P20</f>
        <v>#NAME?</v>
      </c>
      <c r="Q42" s="77" t="e">
        <f aca="false">Q33/Q20</f>
        <v>#NAME?</v>
      </c>
      <c r="R42" s="77" t="e">
        <f aca="false">R33/R20</f>
        <v>#NAME?</v>
      </c>
      <c r="S42" s="77" t="e">
        <f aca="false">S33/S20</f>
        <v>#NAME?</v>
      </c>
      <c r="T42" s="77" t="e">
        <f aca="false">T33/T20</f>
        <v>#NAME?</v>
      </c>
      <c r="U42" s="77" t="e">
        <f aca="false">U33/U20</f>
        <v>#NAME?</v>
      </c>
      <c r="V42" s="77" t="e">
        <f aca="false">V33/V20</f>
        <v>#NAME?</v>
      </c>
      <c r="W42" s="77" t="e">
        <f aca="false">W33/W20</f>
        <v>#NAME?</v>
      </c>
      <c r="X42" s="77" t="e">
        <f aca="false">X33/X20</f>
        <v>#NAME?</v>
      </c>
      <c r="Y42" s="77" t="e">
        <f aca="false">Y33/Y20</f>
        <v>#NAME?</v>
      </c>
      <c r="Z42" s="77" t="e">
        <f aca="false">Z33/Z20</f>
        <v>#NAME?</v>
      </c>
      <c r="AA42" s="77" t="e">
        <f aca="false">AA33/AA20</f>
        <v>#NAME?</v>
      </c>
      <c r="AB42" s="77" t="e">
        <f aca="false">AB33/AB20</f>
        <v>#NAME?</v>
      </c>
      <c r="AC42" s="77" t="e">
        <f aca="false">AC33/AC20</f>
        <v>#NAME?</v>
      </c>
      <c r="AD42" s="77" t="e">
        <f aca="false">AD33/AD20</f>
        <v>#NAME?</v>
      </c>
      <c r="AE42" s="77" t="e">
        <f aca="false">AE33/AE20</f>
        <v>#NAME?</v>
      </c>
      <c r="AF42" s="77" t="e">
        <f aca="false">AF33/AF20</f>
        <v>#NAME?</v>
      </c>
      <c r="AG42" s="77" t="e">
        <f aca="false">AG33/AG20</f>
        <v>#NAME?</v>
      </c>
      <c r="AH42" s="77" t="e">
        <f aca="false">AH33/AH20</f>
        <v>#NAME?</v>
      </c>
      <c r="AI42" s="77" t="e">
        <f aca="false">AI33/AI20</f>
        <v>#NAME?</v>
      </c>
      <c r="AJ42" s="77" t="e">
        <f aca="false">AJ33/AJ20</f>
        <v>#NAME?</v>
      </c>
      <c r="AK42" s="77" t="e">
        <f aca="false">AK33/AK20</f>
        <v>#NAME?</v>
      </c>
      <c r="AL42" s="77" t="e">
        <f aca="false">AL33/AL20</f>
        <v>#NAME?</v>
      </c>
      <c r="AM42" s="77" t="e">
        <f aca="false">AM33/AM20</f>
        <v>#NAME?</v>
      </c>
      <c r="AN42" s="77" t="e">
        <f aca="false">AN33/AN20</f>
        <v>#NAME?</v>
      </c>
      <c r="AO42" s="77" t="e">
        <f aca="false">AO33/AO20</f>
        <v>#NAME?</v>
      </c>
      <c r="AP42" s="77" t="e">
        <f aca="false">AP33/AP20</f>
        <v>#NAME?</v>
      </c>
      <c r="AQ42" s="77" t="e">
        <f aca="false">AQ33/AQ20</f>
        <v>#NAME?</v>
      </c>
      <c r="AR42" s="77" t="e">
        <f aca="false">AR33/AR20</f>
        <v>#NAME?</v>
      </c>
      <c r="AS42" s="77" t="e">
        <f aca="false">AS33/AS20</f>
        <v>#NAME?</v>
      </c>
      <c r="AT42" s="77" t="e">
        <f aca="false">AT33/AT20</f>
        <v>#NAME?</v>
      </c>
      <c r="AU42" s="77" t="e">
        <f aca="false">AU33/AU20</f>
        <v>#NAME?</v>
      </c>
      <c r="AV42" s="77" t="e">
        <f aca="false">AV33/AV20</f>
        <v>#NAME?</v>
      </c>
      <c r="AW42" s="77" t="e">
        <f aca="false">AW33/AW20</f>
        <v>#NAME?</v>
      </c>
      <c r="AX42" s="77" t="e">
        <f aca="false">AX33/AX20</f>
        <v>#NAME?</v>
      </c>
      <c r="AY42" s="77" t="e">
        <f aca="false">AY33/AY20</f>
        <v>#NAME?</v>
      </c>
      <c r="AZ42" s="77" t="e">
        <f aca="false">AZ33/AZ20</f>
        <v>#NAME?</v>
      </c>
      <c r="BA42" s="77" t="e">
        <f aca="false">BA33/BA20</f>
        <v>#NAME?</v>
      </c>
      <c r="BB42" s="77" t="e">
        <f aca="false">BB33/BB20</f>
        <v>#NAME?</v>
      </c>
      <c r="BC42" s="78" t="e">
        <f aca="false">BC33/BC20</f>
        <v>#NAME?</v>
      </c>
    </row>
    <row r="43" customFormat="false" ht="12.75" hidden="false" customHeight="true" outlineLevel="0" collapsed="false">
      <c r="A43" s="62" t="s">
        <v>136</v>
      </c>
      <c r="B43" s="77" t="e">
        <f aca="false">B33/B44</f>
        <v>#NAME?</v>
      </c>
      <c r="C43" s="77" t="e">
        <f aca="false">C33/SUM(C34:C37,C31:C32)</f>
        <v>#NAME?</v>
      </c>
      <c r="D43" s="77" t="e">
        <f aca="false">D33/SUM(D34:D37,D31:D32)</f>
        <v>#NAME?</v>
      </c>
      <c r="E43" s="77" t="e">
        <f aca="false">E33/SUM(E34:E37,E31:E32)</f>
        <v>#NAME?</v>
      </c>
      <c r="F43" s="77" t="e">
        <f aca="false">F33/SUM(F34:F37,F31:F32)</f>
        <v>#NAME?</v>
      </c>
      <c r="G43" s="77" t="e">
        <f aca="false">G33/SUM(G34:G37,G31:G32)</f>
        <v>#NAME?</v>
      </c>
      <c r="H43" s="77" t="e">
        <f aca="false">H33/SUM(H34:H37,H31:H32)</f>
        <v>#NAME?</v>
      </c>
      <c r="I43" s="77" t="e">
        <f aca="false">I33/SUM(I34:I37,I31:I32)</f>
        <v>#NAME?</v>
      </c>
      <c r="J43" s="77" t="e">
        <f aca="false">J33/SUM(J34:J37,J31:J32)</f>
        <v>#NAME?</v>
      </c>
      <c r="K43" s="77" t="e">
        <f aca="false">K33/SUM(K34:K37,K31:K32)</f>
        <v>#NAME?</v>
      </c>
      <c r="L43" s="77" t="e">
        <f aca="false">L33/SUM(L34:L37,L31:L32)</f>
        <v>#NAME?</v>
      </c>
      <c r="M43" s="77" t="e">
        <f aca="false">M33/SUM(M34:M37,M31:M32)</f>
        <v>#NAME?</v>
      </c>
      <c r="N43" s="77" t="e">
        <f aca="false">N33/SUM(N34:N37,N31:N32)</f>
        <v>#NAME?</v>
      </c>
      <c r="O43" s="77" t="e">
        <f aca="false">O33/SUM(O34:O37,O31:O32)</f>
        <v>#NAME?</v>
      </c>
      <c r="P43" s="77" t="e">
        <f aca="false">P33/SUM(P34:P37,P31:P32)</f>
        <v>#NAME?</v>
      </c>
      <c r="Q43" s="77" t="e">
        <f aca="false">Q33/SUM(Q34:Q37,Q31:Q32)</f>
        <v>#NAME?</v>
      </c>
      <c r="R43" s="77" t="e">
        <f aca="false">R33/SUM(R34:R37,R31:R32)</f>
        <v>#NAME?</v>
      </c>
      <c r="S43" s="77" t="e">
        <f aca="false">S33/SUM(S34:S37,S31:S32)</f>
        <v>#NAME?</v>
      </c>
      <c r="T43" s="77" t="e">
        <f aca="false">T33/SUM(T34:T37,T31:T32)</f>
        <v>#NAME?</v>
      </c>
      <c r="U43" s="77" t="e">
        <f aca="false">U33/SUM(U34:U37,U31:U32)</f>
        <v>#NAME?</v>
      </c>
      <c r="V43" s="77" t="e">
        <f aca="false">V33/SUM(V34:V37,V31:V32)</f>
        <v>#NAME?</v>
      </c>
      <c r="W43" s="77" t="e">
        <f aca="false">W33/SUM(W34:W37,W31:W32)</f>
        <v>#NAME?</v>
      </c>
      <c r="X43" s="77" t="e">
        <f aca="false">X33/SUM(X34:X37,X31:X32)</f>
        <v>#NAME?</v>
      </c>
      <c r="Y43" s="77" t="e">
        <f aca="false">Y33/SUM(Y34:Y37,Y31:Y32)</f>
        <v>#NAME?</v>
      </c>
      <c r="Z43" s="77" t="e">
        <f aca="false">Z33/SUM(Z34:Z37,Z31:Z32)</f>
        <v>#NAME?</v>
      </c>
      <c r="AA43" s="77" t="e">
        <f aca="false">AA33/SUM(AA34:AA37,AA31:AA32)</f>
        <v>#NAME?</v>
      </c>
      <c r="AB43" s="77" t="e">
        <f aca="false">AB33/SUM(AB34:AB37,AB31:AB32)</f>
        <v>#NAME?</v>
      </c>
      <c r="AC43" s="77" t="e">
        <f aca="false">AC33/SUM(AC34:AC37,AC31:AC32)</f>
        <v>#NAME?</v>
      </c>
      <c r="AD43" s="77" t="e">
        <f aca="false">AD33/SUM(AD34:AD37,AD31:AD32)</f>
        <v>#NAME?</v>
      </c>
      <c r="AE43" s="77" t="e">
        <f aca="false">AE33/SUM(AE34:AE37,AE31:AE32)</f>
        <v>#NAME?</v>
      </c>
      <c r="AF43" s="77" t="e">
        <f aca="false">AF33/SUM(AF34:AF37,AF31:AF32)</f>
        <v>#NAME?</v>
      </c>
      <c r="AG43" s="77" t="e">
        <f aca="false">AG33/SUM(AG34:AG37,AG31:AG32)</f>
        <v>#NAME?</v>
      </c>
      <c r="AH43" s="77" t="e">
        <f aca="false">AH33/SUM(AH34:AH37,AH31:AH32)</f>
        <v>#NAME?</v>
      </c>
      <c r="AI43" s="77" t="e">
        <f aca="false">AI33/SUM(AI34:AI37,AI31:AI32)</f>
        <v>#NAME?</v>
      </c>
      <c r="AJ43" s="77" t="e">
        <f aca="false">AJ33/SUM(AJ34:AJ37,AJ31:AJ32)</f>
        <v>#NAME?</v>
      </c>
      <c r="AK43" s="77" t="e">
        <f aca="false">AK33/SUM(AK34:AK37,AK31:AK32)</f>
        <v>#NAME?</v>
      </c>
      <c r="AL43" s="77" t="e">
        <f aca="false">AL33/SUM(AL34:AL37,AL31:AL32)</f>
        <v>#NAME?</v>
      </c>
      <c r="AM43" s="77" t="e">
        <f aca="false">AM33/SUM(AM34:AM37,AM31:AM32)</f>
        <v>#NAME?</v>
      </c>
      <c r="AN43" s="77" t="e">
        <f aca="false">AN33/SUM(AN34:AN37,AN31:AN32)</f>
        <v>#NAME?</v>
      </c>
      <c r="AO43" s="77" t="e">
        <f aca="false">AO33/SUM(AO34:AO37,AO31:AO32)</f>
        <v>#NAME?</v>
      </c>
      <c r="AP43" s="77" t="e">
        <f aca="false">AP33/SUM(AP34:AP37,AP31:AP32)</f>
        <v>#NAME?</v>
      </c>
      <c r="AQ43" s="77" t="e">
        <f aca="false">AQ33/SUM(AQ34:AQ37,AQ31:AQ32)</f>
        <v>#NAME?</v>
      </c>
      <c r="AR43" s="77" t="e">
        <f aca="false">AR33/SUM(AR34:AR37,AR31:AR32)</f>
        <v>#NAME?</v>
      </c>
      <c r="AS43" s="77" t="e">
        <f aca="false">AS33/SUM(AS34:AS37,AS31:AS32)</f>
        <v>#NAME?</v>
      </c>
      <c r="AT43" s="77" t="e">
        <f aca="false">AT33/SUM(AT34:AT37,AT31:AT32)</f>
        <v>#NAME?</v>
      </c>
      <c r="AU43" s="77" t="e">
        <f aca="false">AU33/SUM(AU34:AU37,AU31:AU32)</f>
        <v>#NAME?</v>
      </c>
      <c r="AV43" s="77" t="e">
        <f aca="false">AV33/SUM(AV34:AV37,AV31:AV32)</f>
        <v>#NAME?</v>
      </c>
      <c r="AW43" s="77" t="e">
        <f aca="false">AW33/SUM(AW34:AW37,AW31:AW32)</f>
        <v>#NAME?</v>
      </c>
      <c r="AX43" s="77" t="e">
        <f aca="false">AX33/SUM(AX34:AX37,AX31:AX32)</f>
        <v>#NAME?</v>
      </c>
      <c r="AY43" s="77" t="e">
        <f aca="false">AY33/SUM(AY34:AY37,AY31:AY32)</f>
        <v>#NAME?</v>
      </c>
      <c r="AZ43" s="77" t="e">
        <f aca="false">AZ33/SUM(AZ34:AZ37,AZ31:AZ32)</f>
        <v>#NAME?</v>
      </c>
      <c r="BA43" s="77" t="e">
        <f aca="false">BA33/SUM(BA34:BA37,BA31:BA32)</f>
        <v>#NAME?</v>
      </c>
      <c r="BB43" s="77" t="e">
        <f aca="false">BB33/SUM(BB34:BB37,BB31:BB32)</f>
        <v>#NAME?</v>
      </c>
      <c r="BC43" s="78" t="e">
        <f aca="false">BC33/SUM(BC34:BC37,BC31:BC32)</f>
        <v>#NAME?</v>
      </c>
    </row>
    <row r="44" customFormat="false" ht="12.75" hidden="false" customHeight="true" outlineLevel="0" collapsed="false">
      <c r="A44" s="62" t="s">
        <v>137</v>
      </c>
      <c r="B44" s="79" t="e">
        <f aca="false">SUM(B34:B37,B31:B32)</f>
        <v>#NAME?</v>
      </c>
      <c r="C44" s="79" t="e">
        <f aca="false">SUM(C34:C37,C31:C32)</f>
        <v>#NAME?</v>
      </c>
      <c r="D44" s="79" t="e">
        <f aca="false">SUM(D34:D37,D31:D32)</f>
        <v>#NAME?</v>
      </c>
      <c r="E44" s="79" t="e">
        <f aca="false">SUM(E34:E37,E31:E32)</f>
        <v>#NAME?</v>
      </c>
      <c r="F44" s="79" t="e">
        <f aca="false">SUM(F34:F37,F31:F32)</f>
        <v>#NAME?</v>
      </c>
      <c r="G44" s="79" t="e">
        <f aca="false">SUM(G34:G37,G31:G32)</f>
        <v>#NAME?</v>
      </c>
      <c r="H44" s="79" t="e">
        <f aca="false">SUM(H34:H37,H31:H32)</f>
        <v>#NAME?</v>
      </c>
      <c r="I44" s="79" t="e">
        <f aca="false">SUM(I34:I37,I31:I32)</f>
        <v>#NAME?</v>
      </c>
      <c r="J44" s="79" t="e">
        <f aca="false">SUM(J34:J37,J31:J32)</f>
        <v>#NAME?</v>
      </c>
      <c r="K44" s="79" t="e">
        <f aca="false">SUM(K34:K37,K31:K32)</f>
        <v>#NAME?</v>
      </c>
      <c r="L44" s="79" t="e">
        <f aca="false">SUM(L34:L37,L31:L32)</f>
        <v>#NAME?</v>
      </c>
      <c r="M44" s="79" t="e">
        <f aca="false">SUM(M34:M37,M31:M32)</f>
        <v>#NAME?</v>
      </c>
      <c r="N44" s="79" t="e">
        <f aca="false">SUM(N34:N37,N31:N32)</f>
        <v>#NAME?</v>
      </c>
      <c r="O44" s="79" t="e">
        <f aca="false">SUM(O34:O37,O31:O32)</f>
        <v>#NAME?</v>
      </c>
      <c r="P44" s="79" t="e">
        <f aca="false">SUM(P34:P37,P31:P32)</f>
        <v>#NAME?</v>
      </c>
      <c r="Q44" s="79" t="e">
        <f aca="false">SUM(Q34:Q37,Q31:Q32)</f>
        <v>#NAME?</v>
      </c>
      <c r="R44" s="79" t="e">
        <f aca="false">SUM(R34:R37,R31:R32)</f>
        <v>#NAME?</v>
      </c>
      <c r="S44" s="79" t="e">
        <f aca="false">SUM(S34:S37,S31:S32)</f>
        <v>#NAME?</v>
      </c>
      <c r="T44" s="79" t="e">
        <f aca="false">SUM(T34:T37,T31:T32)</f>
        <v>#NAME?</v>
      </c>
      <c r="U44" s="79" t="e">
        <f aca="false">SUM(U34:U37,U31:U32)</f>
        <v>#NAME?</v>
      </c>
      <c r="V44" s="79" t="e">
        <f aca="false">SUM(V34:V37,V31:V32)</f>
        <v>#NAME?</v>
      </c>
      <c r="W44" s="79" t="e">
        <f aca="false">SUM(W34:W37,W31:W32)</f>
        <v>#NAME?</v>
      </c>
      <c r="X44" s="79" t="e">
        <f aca="false">SUM(X34:X37,X31:X32)</f>
        <v>#NAME?</v>
      </c>
      <c r="Y44" s="79" t="e">
        <f aca="false">SUM(Y34:Y37,Y31:Y32)</f>
        <v>#NAME?</v>
      </c>
      <c r="Z44" s="79" t="e">
        <f aca="false">SUM(Z34:Z37,Z31:Z32)</f>
        <v>#NAME?</v>
      </c>
      <c r="AA44" s="79" t="e">
        <f aca="false">SUM(AA34:AA37,AA31:AA32)</f>
        <v>#NAME?</v>
      </c>
      <c r="AB44" s="79" t="e">
        <f aca="false">SUM(AB34:AB37,AB31:AB32)</f>
        <v>#NAME?</v>
      </c>
      <c r="AC44" s="79" t="e">
        <f aca="false">SUM(AC34:AC37,AC31:AC32)</f>
        <v>#NAME?</v>
      </c>
      <c r="AD44" s="79" t="e">
        <f aca="false">SUM(AD34:AD37,AD31:AD32)</f>
        <v>#NAME?</v>
      </c>
      <c r="AE44" s="79" t="e">
        <f aca="false">SUM(AE34:AE37,AE31:AE32)</f>
        <v>#NAME?</v>
      </c>
      <c r="AF44" s="79" t="e">
        <f aca="false">SUM(AF34:AF37,AF31:AF32)</f>
        <v>#NAME?</v>
      </c>
      <c r="AG44" s="79" t="e">
        <f aca="false">SUM(AG34:AG37,AG31:AG32)</f>
        <v>#NAME?</v>
      </c>
      <c r="AH44" s="79" t="e">
        <f aca="false">SUM(AH34:AH37,AH31:AH32)</f>
        <v>#NAME?</v>
      </c>
      <c r="AI44" s="79" t="e">
        <f aca="false">SUM(AI34:AI37,AI31:AI32)</f>
        <v>#NAME?</v>
      </c>
      <c r="AJ44" s="79" t="e">
        <f aca="false">SUM(AJ34:AJ37,AJ31:AJ32)</f>
        <v>#NAME?</v>
      </c>
      <c r="AK44" s="79" t="e">
        <f aca="false">SUM(AK34:AK37,AK31:AK32)</f>
        <v>#NAME?</v>
      </c>
      <c r="AL44" s="79" t="e">
        <f aca="false">SUM(AL34:AL37,AL31:AL32)</f>
        <v>#NAME?</v>
      </c>
      <c r="AM44" s="79" t="e">
        <f aca="false">SUM(AM34:AM37,AM31:AM32)</f>
        <v>#NAME?</v>
      </c>
      <c r="AN44" s="79" t="e">
        <f aca="false">SUM(AN34:AN37,AN31:AN32)</f>
        <v>#NAME?</v>
      </c>
      <c r="AO44" s="79" t="e">
        <f aca="false">SUM(AO34:AO37,AO31:AO32)</f>
        <v>#NAME?</v>
      </c>
      <c r="AP44" s="79" t="e">
        <f aca="false">SUM(AP34:AP37,AP31:AP32)</f>
        <v>#NAME?</v>
      </c>
      <c r="AQ44" s="79" t="e">
        <f aca="false">SUM(AQ34:AQ37,AQ31:AQ32)</f>
        <v>#NAME?</v>
      </c>
      <c r="AR44" s="79" t="e">
        <f aca="false">SUM(AR34:AR37,AR31:AR32)</f>
        <v>#NAME?</v>
      </c>
      <c r="AS44" s="79" t="e">
        <f aca="false">SUM(AS34:AS37,AS31:AS32)</f>
        <v>#NAME?</v>
      </c>
      <c r="AT44" s="79" t="e">
        <f aca="false">SUM(AT34:AT37,AT31:AT32)</f>
        <v>#NAME?</v>
      </c>
      <c r="AU44" s="79" t="e">
        <f aca="false">SUM(AU34:AU37,AU31:AU32)</f>
        <v>#NAME?</v>
      </c>
      <c r="AV44" s="79" t="e">
        <f aca="false">SUM(AV34:AV37,AV31:AV32)</f>
        <v>#NAME?</v>
      </c>
      <c r="AW44" s="79" t="e">
        <f aca="false">SUM(AW34:AW37,AW31:AW32)</f>
        <v>#NAME?</v>
      </c>
      <c r="AX44" s="79" t="e">
        <f aca="false">SUM(AX34:AX37,AX31:AX32)</f>
        <v>#NAME?</v>
      </c>
      <c r="AY44" s="79" t="e">
        <f aca="false">SUM(AY34:AY37,AY31:AY32)</f>
        <v>#NAME?</v>
      </c>
      <c r="AZ44" s="79" t="e">
        <f aca="false">SUM(AZ34:AZ37,AZ31:AZ32)</f>
        <v>#NAME?</v>
      </c>
      <c r="BA44" s="79" t="e">
        <f aca="false">SUM(BA34:BA37,BA31:BA32)</f>
        <v>#NAME?</v>
      </c>
      <c r="BB44" s="79" t="e">
        <f aca="false">SUM(BB34:BB37,BB31:BB32)</f>
        <v>#NAME?</v>
      </c>
      <c r="BC44" s="80" t="e">
        <f aca="false">SUM(BC34:BC37,BC31:BC32)</f>
        <v>#NAME?</v>
      </c>
    </row>
    <row r="45" customFormat="false" ht="12.75" hidden="false" customHeight="true" outlineLevel="0" collapsed="false">
      <c r="A45" s="62" t="s">
        <v>138</v>
      </c>
      <c r="B45" s="69" t="e">
        <f aca="false" t="array" ref="B45:B45">INDEX(calculation!$c$102:$cl$127,MATCH('Project-level output'!$A45,calculation!$c$102:$c$127,0),MATCH('Project-level output'!B$5,calculation!$c$102:$cl$102,0))</f>
        <v>#NAME?</v>
      </c>
      <c r="C45" s="69" t="e">
        <f aca="false" t="array" ref="C45:C45">INDEX(calculation!$c$102:$cl$127,MATCH('Project-level output'!$A45,calculation!$c$102:$c$127,0),MATCH('Project-level output'!C$5,calculation!$c$102:$cl$102,0))</f>
        <v>#NAME?</v>
      </c>
      <c r="D45" s="69" t="e">
        <f aca="false" t="array" ref="D45:D45">INDEX(calculation!$c$102:$cl$127,MATCH('Project-level output'!$A45,calculation!$c$102:$c$127,0),MATCH('Project-level output'!D$5,calculation!$c$102:$cl$102,0))</f>
        <v>#NAME?</v>
      </c>
      <c r="E45" s="69" t="e">
        <f aca="false" t="array" ref="E45:E45">INDEX(calculation!$c$102:$cl$127,MATCH('Project-level output'!$A45,calculation!$c$102:$c$127,0),MATCH('Project-level output'!E$5,calculation!$c$102:$cl$102,0))</f>
        <v>#NAME?</v>
      </c>
      <c r="F45" s="69" t="e">
        <f aca="false" t="array" ref="F45:F45">INDEX(calculation!$c$102:$cl$127,MATCH('Project-level output'!$A45,calculation!$c$102:$c$127,0),MATCH('Project-level output'!F$5,calculation!$c$102:$cl$102,0))</f>
        <v>#NAME?</v>
      </c>
      <c r="G45" s="69" t="e">
        <f aca="false" t="array" ref="G45:G45">INDEX(calculation!$c$102:$cl$127,MATCH('Project-level output'!$A45,calculation!$c$102:$c$127,0),MATCH('Project-level output'!G$5,calculation!$c$102:$cl$102,0))</f>
        <v>#NAME?</v>
      </c>
      <c r="H45" s="69" t="e">
        <f aca="false" t="array" ref="H45:H45">INDEX(calculation!$c$102:$cl$127,MATCH('Project-level output'!$A45,calculation!$c$102:$c$127,0),MATCH('Project-level output'!H$5,calculation!$c$102:$cl$102,0))</f>
        <v>#NAME?</v>
      </c>
      <c r="I45" s="69" t="e">
        <f aca="false" t="array" ref="I45:I45">INDEX(calculation!$c$102:$cl$127,MATCH('Project-level output'!$A45,calculation!$c$102:$c$127,0),MATCH('Project-level output'!I$5,calculation!$c$102:$cl$102,0))</f>
        <v>#NAME?</v>
      </c>
      <c r="J45" s="69" t="e">
        <f aca="false" t="array" ref="J45:J45">INDEX(calculation!$c$102:$cl$127,MATCH('Project-level output'!$A45,calculation!$c$102:$c$127,0),MATCH('Project-level output'!J$5,calculation!$c$102:$cl$102,0))</f>
        <v>#NAME?</v>
      </c>
      <c r="K45" s="69" t="e">
        <f aca="false" t="array" ref="K45:K45">INDEX(calculation!$c$102:$cl$127,MATCH('Project-level output'!$A45,calculation!$c$102:$c$127,0),MATCH('Project-level output'!K$5,calculation!$c$102:$cl$102,0))</f>
        <v>#NAME?</v>
      </c>
      <c r="L45" s="69" t="e">
        <f aca="false" t="array" ref="L45:L45">INDEX(calculation!$c$102:$cl$127,MATCH('Project-level output'!$A45,calculation!$c$102:$c$127,0),MATCH('Project-level output'!L$5,calculation!$c$102:$cl$102,0))</f>
        <v>#NAME?</v>
      </c>
      <c r="M45" s="69" t="e">
        <f aca="false" t="array" ref="M45:M45">INDEX(calculation!$c$102:$cl$127,MATCH('Project-level output'!$A45,calculation!$c$102:$c$127,0),MATCH('Project-level output'!M$5,calculation!$c$102:$cl$102,0))</f>
        <v>#NAME?</v>
      </c>
      <c r="N45" s="69" t="e">
        <f aca="false" t="array" ref="N45:N45">INDEX(calculation!$c$102:$cl$127,MATCH('Project-level output'!$A45,calculation!$c$102:$c$127,0),MATCH('Project-level output'!N$5,calculation!$c$102:$cl$102,0))</f>
        <v>#NAME?</v>
      </c>
      <c r="O45" s="69" t="e">
        <f aca="false" t="array" ref="O45:O45">INDEX(calculation!$c$102:$cl$127,MATCH('Project-level output'!$A45,calculation!$c$102:$c$127,0),MATCH('Project-level output'!O$5,calculation!$c$102:$cl$102,0))</f>
        <v>#NAME?</v>
      </c>
      <c r="P45" s="69" t="e">
        <f aca="false" t="array" ref="P45:P45">INDEX(calculation!$c$102:$cl$127,MATCH('Project-level output'!$A45,calculation!$c$102:$c$127,0),MATCH('Project-level output'!P$5,calculation!$c$102:$cl$102,0))</f>
        <v>#NAME?</v>
      </c>
      <c r="Q45" s="69" t="e">
        <f aca="false" t="array" ref="Q45:Q45">INDEX(calculation!$c$102:$cl$127,MATCH('Project-level output'!$A45,calculation!$c$102:$c$127,0),MATCH('Project-level output'!Q$5,calculation!$c$102:$cl$102,0))</f>
        <v>#NAME?</v>
      </c>
      <c r="R45" s="69" t="e">
        <f aca="false" t="array" ref="R45:R45">INDEX(calculation!$c$102:$cl$127,MATCH('Project-level output'!$A45,calculation!$c$102:$c$127,0),MATCH('Project-level output'!R$5,calculation!$c$102:$cl$102,0))</f>
        <v>#NAME?</v>
      </c>
      <c r="S45" s="69" t="e">
        <f aca="false" t="array" ref="S45:S45">INDEX(calculation!$c$102:$cl$127,MATCH('Project-level output'!$A45,calculation!$c$102:$c$127,0),MATCH('Project-level output'!S$5,calculation!$c$102:$cl$102,0))</f>
        <v>#NAME?</v>
      </c>
      <c r="T45" s="69" t="e">
        <f aca="false" t="array" ref="T45:T45">INDEX(calculation!$c$102:$cl$127,MATCH('Project-level output'!$A45,calculation!$c$102:$c$127,0),MATCH('Project-level output'!T$5,calculation!$c$102:$cl$102,0))</f>
        <v>#NAME?</v>
      </c>
      <c r="U45" s="69" t="e">
        <f aca="false" t="array" ref="U45:U45">INDEX(calculation!$c$102:$cl$127,MATCH('Project-level output'!$A45,calculation!$c$102:$c$127,0),MATCH('Project-level output'!U$5,calculation!$c$102:$cl$102,0))</f>
        <v>#NAME?</v>
      </c>
      <c r="V45" s="69" t="e">
        <f aca="false" t="array" ref="V45:V45">INDEX(calculation!$c$102:$cl$127,MATCH('Project-level output'!$A45,calculation!$c$102:$c$127,0),MATCH('Project-level output'!V$5,calculation!$c$102:$cl$102,0))</f>
        <v>#NAME?</v>
      </c>
      <c r="W45" s="69" t="e">
        <f aca="false" t="array" ref="W45:W45">INDEX(calculation!$c$102:$cl$127,MATCH('Project-level output'!$A45,calculation!$c$102:$c$127,0),MATCH('Project-level output'!W$5,calculation!$c$102:$cl$102,0))</f>
        <v>#NAME?</v>
      </c>
      <c r="X45" s="69" t="e">
        <f aca="false" t="array" ref="X45:X45">INDEX(calculation!$c$102:$cl$127,MATCH('Project-level output'!$A45,calculation!$c$102:$c$127,0),MATCH('Project-level output'!X$5,calculation!$c$102:$cl$102,0))</f>
        <v>#NAME?</v>
      </c>
      <c r="Y45" s="69" t="e">
        <f aca="false" t="array" ref="Y45:Y45">INDEX(calculation!$c$102:$cl$127,MATCH('Project-level output'!$A45,calculation!$c$102:$c$127,0),MATCH('Project-level output'!Y$5,calculation!$c$102:$cl$102,0))</f>
        <v>#NAME?</v>
      </c>
      <c r="Z45" s="69" t="e">
        <f aca="false" t="array" ref="Z45:Z45">INDEX(calculation!$c$102:$cl$127,MATCH('Project-level output'!$A45,calculation!$c$102:$c$127,0),MATCH('Project-level output'!Z$5,calculation!$c$102:$cl$102,0))</f>
        <v>#NAME?</v>
      </c>
      <c r="AA45" s="69" t="e">
        <f aca="false" t="array" ref="AA45:AA45">INDEX(calculation!$c$102:$cl$127,MATCH('Project-level output'!$A45,calculation!$c$102:$c$127,0),MATCH('Project-level output'!AA$5,calculation!$c$102:$cl$102,0))</f>
        <v>#NAME?</v>
      </c>
      <c r="AB45" s="69" t="e">
        <f aca="false" t="array" ref="AB45:AB45">INDEX(calculation!$c$102:$cl$127,MATCH('Project-level output'!$A45,calculation!$c$102:$c$127,0),MATCH('Project-level output'!AB$5,calculation!$c$102:$cl$102,0))</f>
        <v>#NAME?</v>
      </c>
      <c r="AC45" s="69" t="e">
        <f aca="false" t="array" ref="AC45:AC45">INDEX(calculation!$c$102:$cl$127,MATCH('Project-level output'!$A45,calculation!$c$102:$c$127,0),MATCH('Project-level output'!AC$5,calculation!$c$102:$cl$102,0))</f>
        <v>#NAME?</v>
      </c>
      <c r="AD45" s="69" t="e">
        <f aca="false" t="array" ref="AD45:AD45">INDEX(calculation!$c$102:$cl$127,MATCH('Project-level output'!$A45,calculation!$c$102:$c$127,0),MATCH('Project-level output'!AD$5,calculation!$c$102:$cl$102,0))</f>
        <v>#NAME?</v>
      </c>
      <c r="AE45" s="69" t="e">
        <f aca="false" t="array" ref="AE45:AE45">INDEX(calculation!$c$102:$cl$127,MATCH('Project-level output'!$A45,calculation!$c$102:$c$127,0),MATCH('Project-level output'!AE$5,calculation!$c$102:$cl$102,0))</f>
        <v>#NAME?</v>
      </c>
      <c r="AF45" s="69" t="e">
        <f aca="false" t="array" ref="AF45:AF45">INDEX(calculation!$c$102:$cl$127,MATCH('Project-level output'!$A45,calculation!$c$102:$c$127,0),MATCH('Project-level output'!AF$5,calculation!$c$102:$cl$102,0))</f>
        <v>#NAME?</v>
      </c>
      <c r="AG45" s="69" t="e">
        <f aca="false" t="array" ref="AG45:AG45">INDEX(calculation!$c$102:$cl$127,MATCH('Project-level output'!$A45,calculation!$c$102:$c$127,0),MATCH('Project-level output'!AG$5,calculation!$c$102:$cl$102,0))</f>
        <v>#NAME?</v>
      </c>
      <c r="AH45" s="69" t="e">
        <f aca="false" t="array" ref="AH45:AH45">INDEX(calculation!$c$102:$cl$127,MATCH('Project-level output'!$A45,calculation!$c$102:$c$127,0),MATCH('Project-level output'!AH$5,calculation!$c$102:$cl$102,0))</f>
        <v>#NAME?</v>
      </c>
      <c r="AI45" s="69" t="e">
        <f aca="false" t="array" ref="AI45:AI45">INDEX(calculation!$c$102:$cl$127,MATCH('Project-level output'!$A45,calculation!$c$102:$c$127,0),MATCH('Project-level output'!AI$5,calculation!$c$102:$cl$102,0))</f>
        <v>#NAME?</v>
      </c>
      <c r="AJ45" s="69" t="e">
        <f aca="false" t="array" ref="AJ45:AJ45">INDEX(calculation!$c$102:$cl$127,MATCH('Project-level output'!$A45,calculation!$c$102:$c$127,0),MATCH('Project-level output'!AJ$5,calculation!$c$102:$cl$102,0))</f>
        <v>#NAME?</v>
      </c>
      <c r="AK45" s="69" t="e">
        <f aca="false" t="array" ref="AK45:AK45">INDEX(calculation!$c$102:$cl$127,MATCH('Project-level output'!$A45,calculation!$c$102:$c$127,0),MATCH('Project-level output'!AK$5,calculation!$c$102:$cl$102,0))</f>
        <v>#NAME?</v>
      </c>
      <c r="AL45" s="69" t="e">
        <f aca="false" t="array" ref="AL45:AL45">INDEX(calculation!$c$102:$cl$127,MATCH('Project-level output'!$A45,calculation!$c$102:$c$127,0),MATCH('Project-level output'!AL$5,calculation!$c$102:$cl$102,0))</f>
        <v>#NAME?</v>
      </c>
      <c r="AM45" s="69" t="e">
        <f aca="false" t="array" ref="AM45:AM45">INDEX(calculation!$c$102:$cl$127,MATCH('Project-level output'!$A45,calculation!$c$102:$c$127,0),MATCH('Project-level output'!AM$5,calculation!$c$102:$cl$102,0))</f>
        <v>#NAME?</v>
      </c>
      <c r="AN45" s="69" t="e">
        <f aca="false" t="array" ref="AN45:AN45">INDEX(calculation!$c$102:$cl$127,MATCH('Project-level output'!$A45,calculation!$c$102:$c$127,0),MATCH('Project-level output'!AN$5,calculation!$c$102:$cl$102,0))</f>
        <v>#NAME?</v>
      </c>
      <c r="AO45" s="69" t="e">
        <f aca="false" t="array" ref="AO45:AO45">INDEX(calculation!$c$102:$cl$127,MATCH('Project-level output'!$A45,calculation!$c$102:$c$127,0),MATCH('Project-level output'!AO$5,calculation!$c$102:$cl$102,0))</f>
        <v>#NAME?</v>
      </c>
      <c r="AP45" s="69" t="e">
        <f aca="false" t="array" ref="AP45:AP45">INDEX(calculation!$c$102:$cl$127,MATCH('Project-level output'!$A45,calculation!$c$102:$c$127,0),MATCH('Project-level output'!AP$5,calculation!$c$102:$cl$102,0))</f>
        <v>#NAME?</v>
      </c>
      <c r="AQ45" s="69" t="e">
        <f aca="false" t="array" ref="AQ45:AQ45">INDEX(calculation!$c$102:$cl$127,MATCH('Project-level output'!$A45,calculation!$c$102:$c$127,0),MATCH('Project-level output'!AQ$5,calculation!$c$102:$cl$102,0))</f>
        <v>#NAME?</v>
      </c>
      <c r="AR45" s="69" t="e">
        <f aca="false" t="array" ref="AR45:AR45">INDEX(calculation!$c$102:$cl$127,MATCH('Project-level output'!$A45,calculation!$c$102:$c$127,0),MATCH('Project-level output'!AR$5,calculation!$c$102:$cl$102,0))</f>
        <v>#NAME?</v>
      </c>
      <c r="AS45" s="69" t="e">
        <f aca="false" t="array" ref="AS45:AS45">INDEX(calculation!$c$102:$cl$127,MATCH('Project-level output'!$A45,calculation!$c$102:$c$127,0),MATCH('Project-level output'!AS$5,calculation!$c$102:$cl$102,0))</f>
        <v>#NAME?</v>
      </c>
      <c r="AT45" s="69" t="e">
        <f aca="false" t="array" ref="AT45:AT45">INDEX(calculation!$c$102:$cl$127,MATCH('Project-level output'!$A45,calculation!$c$102:$c$127,0),MATCH('Project-level output'!AT$5,calculation!$c$102:$cl$102,0))</f>
        <v>#NAME?</v>
      </c>
      <c r="AU45" s="69" t="e">
        <f aca="false" t="array" ref="AU45:AU45">INDEX(calculation!$c$102:$cl$127,MATCH('Project-level output'!$A45,calculation!$c$102:$c$127,0),MATCH('Project-level output'!AU$5,calculation!$c$102:$cl$102,0))</f>
        <v>#NAME?</v>
      </c>
      <c r="AV45" s="69" t="e">
        <f aca="false" t="array" ref="AV45:AV45">INDEX(calculation!$c$102:$cl$127,MATCH('Project-level output'!$A45,calculation!$c$102:$c$127,0),MATCH('Project-level output'!AV$5,calculation!$c$102:$cl$102,0))</f>
        <v>#NAME?</v>
      </c>
      <c r="AW45" s="69" t="e">
        <f aca="false" t="array" ref="AW45:AW45">INDEX(calculation!$c$102:$cl$127,MATCH('Project-level output'!$A45,calculation!$c$102:$c$127,0),MATCH('Project-level output'!AW$5,calculation!$c$102:$cl$102,0))</f>
        <v>#NAME?</v>
      </c>
      <c r="AX45" s="69" t="e">
        <f aca="false" t="array" ref="AX45:AX45">INDEX(calculation!$c$102:$cl$127,MATCH('Project-level output'!$A45,calculation!$c$102:$c$127,0),MATCH('Project-level output'!AX$5,calculation!$c$102:$cl$102,0))</f>
        <v>#NAME?</v>
      </c>
      <c r="AY45" s="69" t="e">
        <f aca="false" t="array" ref="AY45:AY45">INDEX(calculation!$c$102:$cl$127,MATCH('Project-level output'!$A45,calculation!$c$102:$c$127,0),MATCH('Project-level output'!AY$5,calculation!$c$102:$cl$102,0))</f>
        <v>#NAME?</v>
      </c>
      <c r="AZ45" s="69" t="e">
        <f aca="false" t="array" ref="AZ45:AZ45">INDEX(calculation!$c$102:$cl$127,MATCH('Project-level output'!$A45,calculation!$c$102:$c$127,0),MATCH('Project-level output'!AZ$5,calculation!$c$102:$cl$102,0))</f>
        <v>#NAME?</v>
      </c>
      <c r="BA45" s="69" t="e">
        <f aca="false" t="array" ref="BA45:BA45">INDEX(calculation!$c$102:$cl$127,MATCH('Project-level output'!$A45,calculation!$c$102:$c$127,0),MATCH('Project-level output'!BA$5,calculation!$c$102:$cl$102,0))</f>
        <v>#NAME?</v>
      </c>
      <c r="BB45" s="69" t="e">
        <f aca="false" t="array" ref="BB45:BB45">INDEX(calculation!$c$102:$cl$127,MATCH('Project-level output'!$A45,calculation!$c$102:$c$127,0),MATCH('Project-level output'!BB$5,calculation!$c$102:$cl$102,0))</f>
        <v>#NAME?</v>
      </c>
      <c r="BC45" s="70" t="e">
        <f aca="false" t="array" ref="BC45:BC45">INDEX(calculation!$c$102:$cl$127,MATCH('Project-level output'!$A45,calculation!$c$102:$c$127,0),MATCH('Project-level output'!BC$5,calculation!$c$102:$cl$102,0))</f>
        <v>#NAME?</v>
      </c>
    </row>
    <row r="46" customFormat="false" ht="12.75" hidden="false" customHeight="true" outlineLevel="0" collapsed="false">
      <c r="A46" s="62" t="s">
        <v>139</v>
      </c>
      <c r="B46" s="79" t="e">
        <f aca="false">SUM(B37,B33,B31)</f>
        <v>#NAME?</v>
      </c>
      <c r="C46" s="79" t="e">
        <f aca="false">SUM(C37,C33,C31)</f>
        <v>#NAME?</v>
      </c>
      <c r="D46" s="79" t="e">
        <f aca="false">SUM(D33)</f>
        <v>#NAME?</v>
      </c>
      <c r="E46" s="79" t="e">
        <f aca="false">SUM(E33)</f>
        <v>#NAME?</v>
      </c>
      <c r="F46" s="79" t="e">
        <f aca="false">SUM(F37,F33,F31)</f>
        <v>#NAME?</v>
      </c>
      <c r="G46" s="79" t="e">
        <f aca="false">SUM(G33)</f>
        <v>#NAME?</v>
      </c>
      <c r="H46" s="79" t="e">
        <f aca="false">SUM(H37,H33,H31)</f>
        <v>#NAME?</v>
      </c>
      <c r="I46" s="79" t="e">
        <f aca="false">SUM(I37,I33,I31)</f>
        <v>#NAME?</v>
      </c>
      <c r="J46" s="79" t="e">
        <f aca="false">SUM(J37,J33,J31)</f>
        <v>#NAME?</v>
      </c>
      <c r="K46" s="79" t="e">
        <f aca="false">SUM(K37,K33,K31)</f>
        <v>#NAME?</v>
      </c>
      <c r="L46" s="79" t="e">
        <f aca="false">SUM(L37,L33,L31)</f>
        <v>#NAME?</v>
      </c>
      <c r="M46" s="79" t="e">
        <f aca="false">SUM(M37,M33,M31)</f>
        <v>#NAME?</v>
      </c>
      <c r="N46" s="79" t="e">
        <f aca="false">SUM(N37,N33,N31)</f>
        <v>#NAME?</v>
      </c>
      <c r="O46" s="79" t="e">
        <f aca="false">SUM(O37,O33,O31)</f>
        <v>#NAME?</v>
      </c>
      <c r="P46" s="79" t="e">
        <f aca="false">SUM(P37,P33,P31)</f>
        <v>#NAME?</v>
      </c>
      <c r="Q46" s="79" t="e">
        <f aca="false">SUM(Q37,Q33,Q31)</f>
        <v>#NAME?</v>
      </c>
      <c r="R46" s="79" t="e">
        <f aca="false">SUM(R37,R33,R31)</f>
        <v>#NAME?</v>
      </c>
      <c r="S46" s="79" t="e">
        <f aca="false">SUM(S37,S33,S31)</f>
        <v>#NAME?</v>
      </c>
      <c r="T46" s="79" t="e">
        <f aca="false">SUM(T37,T33,T31)</f>
        <v>#NAME?</v>
      </c>
      <c r="U46" s="79" t="e">
        <f aca="false">SUM(U37,U33,U31)</f>
        <v>#NAME?</v>
      </c>
      <c r="V46" s="79" t="e">
        <f aca="false">SUM(V37,V33,V31)</f>
        <v>#NAME?</v>
      </c>
      <c r="W46" s="79" t="e">
        <f aca="false">SUM(W37,W33,W31)</f>
        <v>#NAME?</v>
      </c>
      <c r="X46" s="79" t="e">
        <f aca="false">SUM(X37,X33,X31)</f>
        <v>#NAME?</v>
      </c>
      <c r="Y46" s="79" t="e">
        <f aca="false">SUM(Y37,Y33,Y31)</f>
        <v>#NAME?</v>
      </c>
      <c r="Z46" s="79" t="e">
        <f aca="false">SUM(Z37,Z33,Z31)</f>
        <v>#NAME?</v>
      </c>
      <c r="AA46" s="79" t="e">
        <f aca="false">SUM(AA37,AA33,AA31)</f>
        <v>#NAME?</v>
      </c>
      <c r="AB46" s="79" t="e">
        <f aca="false">SUM(AB37,AB33,AB31)</f>
        <v>#NAME?</v>
      </c>
      <c r="AC46" s="79" t="e">
        <f aca="false">SUM(AC37,AC33,AC31)</f>
        <v>#NAME?</v>
      </c>
      <c r="AD46" s="79" t="e">
        <f aca="false">SUM(AD37,AD33,AD31)</f>
        <v>#NAME?</v>
      </c>
      <c r="AE46" s="79" t="e">
        <f aca="false">SUM(AE37,AE33,AE31)</f>
        <v>#NAME?</v>
      </c>
      <c r="AF46" s="79" t="e">
        <f aca="false">SUM(AF37,AF33,AF31)</f>
        <v>#NAME?</v>
      </c>
      <c r="AG46" s="79" t="e">
        <f aca="false">SUM(AG37,AG33,AG31)</f>
        <v>#NAME?</v>
      </c>
      <c r="AH46" s="79" t="e">
        <f aca="false">SUM(AH37,AH33,AH31)</f>
        <v>#NAME?</v>
      </c>
      <c r="AI46" s="79" t="e">
        <f aca="false">SUM(AI37,AI33,AI31)</f>
        <v>#NAME?</v>
      </c>
      <c r="AJ46" s="79" t="e">
        <f aca="false">SUM(AJ37,AJ33,AJ31)</f>
        <v>#NAME?</v>
      </c>
      <c r="AK46" s="79" t="e">
        <f aca="false">SUM(AK37,AK33,AK31)</f>
        <v>#NAME?</v>
      </c>
      <c r="AL46" s="79" t="e">
        <f aca="false">SUM(AL37,AL33,AL31)</f>
        <v>#NAME?</v>
      </c>
      <c r="AM46" s="79" t="e">
        <f aca="false">SUM(AM37,AM33,AM31)</f>
        <v>#NAME?</v>
      </c>
      <c r="AN46" s="79" t="e">
        <f aca="false">SUM(AN37,AN33,AN31)</f>
        <v>#NAME?</v>
      </c>
      <c r="AO46" s="79" t="e">
        <f aca="false">SUM(AO37,AO33,AO31)</f>
        <v>#NAME?</v>
      </c>
      <c r="AP46" s="79" t="e">
        <f aca="false">SUM(AP37,AP33,AP31)</f>
        <v>#NAME?</v>
      </c>
      <c r="AQ46" s="79" t="e">
        <f aca="false">SUM(AQ37,AQ33,AQ31)</f>
        <v>#NAME?</v>
      </c>
      <c r="AR46" s="79" t="e">
        <f aca="false">SUM(AR37,AR33,AR31)</f>
        <v>#NAME?</v>
      </c>
      <c r="AS46" s="79" t="e">
        <f aca="false">SUM(AS37,AS33,AS31)</f>
        <v>#NAME?</v>
      </c>
      <c r="AT46" s="79" t="e">
        <f aca="false">SUM(AT37,AT33,AT31)</f>
        <v>#NAME?</v>
      </c>
      <c r="AU46" s="79" t="e">
        <f aca="false">SUM(AU37,AU33,AU31)</f>
        <v>#NAME?</v>
      </c>
      <c r="AV46" s="79" t="e">
        <f aca="false">SUM(AV37,AV33,AV31)</f>
        <v>#NAME?</v>
      </c>
      <c r="AW46" s="79" t="e">
        <f aca="false">SUM(AW37,AW33,AW31)</f>
        <v>#NAME?</v>
      </c>
      <c r="AX46" s="79" t="e">
        <f aca="false">SUM(AX37,AX33,AX31)</f>
        <v>#NAME?</v>
      </c>
      <c r="AY46" s="79" t="e">
        <f aca="false">SUM(AY37,AY33,AY31)</f>
        <v>#NAME?</v>
      </c>
      <c r="AZ46" s="79" t="e">
        <f aca="false">SUM(AZ37,AZ33,AZ31)</f>
        <v>#NAME?</v>
      </c>
      <c r="BA46" s="79" t="e">
        <f aca="false">SUM(BA37,BA33,BA31)</f>
        <v>#NAME?</v>
      </c>
      <c r="BB46" s="79" t="e">
        <f aca="false">SUM(BB37,BB33,BB31)</f>
        <v>#NAME?</v>
      </c>
      <c r="BC46" s="80" t="e">
        <f aca="false">SUM(BC37,BC33,BC31)</f>
        <v>#NAME?</v>
      </c>
    </row>
    <row r="47" customFormat="false" ht="12.75" hidden="false" customHeight="true" outlineLevel="0" collapsed="false">
      <c r="A47" s="62" t="s">
        <v>140</v>
      </c>
      <c r="B47" s="69" t="e">
        <f aca="false" t="array" ref="B47:B47">INDEX('inputs &amp; summary'!$d$28:$an$73,MATCH('Project-level output'!B$5,'inputs &amp; summary'!$d$28:$d$73,0),MATCH('Project-level output'!$A47,'inputs &amp; summary'!$d$28:$an$28,0))</f>
        <v>#NAME?</v>
      </c>
      <c r="C47" s="69" t="e">
        <f aca="false" t="array" ref="C47:C47">INDEX('inputs &amp; summary'!$d$28:$an$73,MATCH('Project-level output'!C$5,'inputs &amp; summary'!$d$28:$d$73,0),MATCH('Project-level output'!$A47,'inputs &amp; summary'!$d$28:$an$28,0))</f>
        <v>#NAME?</v>
      </c>
      <c r="D47" s="69" t="e">
        <f aca="false" t="array" ref="D47:D47">INDEX('inputs &amp; summary'!$d$28:$an$73,MATCH('Project-level output'!D$5,'inputs &amp; summary'!$d$28:$d$73,0),MATCH('Project-level output'!$A47,'inputs &amp; summary'!$d$28:$an$28,0))</f>
        <v>#NAME?</v>
      </c>
      <c r="E47" s="69" t="e">
        <f aca="false" t="array" ref="E47:E47">INDEX('inputs &amp; summary'!$d$28:$an$73,MATCH('Project-level output'!E$5,'inputs &amp; summary'!$d$28:$d$73,0),MATCH('Project-level output'!$A47,'inputs &amp; summary'!$d$28:$an$28,0))</f>
        <v>#NAME?</v>
      </c>
      <c r="F47" s="69" t="e">
        <f aca="false" t="array" ref="F47:F47">INDEX('inputs &amp; summary'!$d$28:$an$73,MATCH('Project-level output'!F$5,'inputs &amp; summary'!$d$28:$d$73,0),MATCH('Project-level output'!$A47,'inputs &amp; summary'!$d$28:$an$28,0))</f>
        <v>#NAME?</v>
      </c>
      <c r="G47" s="69" t="e">
        <f aca="false" t="array" ref="G47:G47">INDEX('inputs &amp; summary'!$d$28:$an$73,MATCH('Project-level output'!G$5,'inputs &amp; summary'!$d$28:$d$73,0),MATCH('Project-level output'!$A47,'inputs &amp; summary'!$d$28:$an$28,0))</f>
        <v>#NAME?</v>
      </c>
      <c r="H47" s="69" t="e">
        <f aca="false" t="array" ref="H47:H47">INDEX('inputs &amp; summary'!$d$28:$an$73,MATCH('Project-level output'!H$5,'inputs &amp; summary'!$d$28:$d$73,0),MATCH('Project-level output'!$A47,'inputs &amp; summary'!$d$28:$an$28,0))</f>
        <v>#NAME?</v>
      </c>
      <c r="I47" s="69" t="e">
        <f aca="false" t="array" ref="I47:I47">INDEX('inputs &amp; summary'!$d$28:$an$73,MATCH('Project-level output'!I$5,'inputs &amp; summary'!$d$28:$d$73,0),MATCH('Project-level output'!$A47,'inputs &amp; summary'!$d$28:$an$28,0))</f>
        <v>#NAME?</v>
      </c>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c r="AN47" s="79"/>
      <c r="AO47" s="79"/>
      <c r="AP47" s="79"/>
      <c r="AQ47" s="79"/>
      <c r="AR47" s="79"/>
      <c r="AS47" s="79"/>
      <c r="AT47" s="79"/>
      <c r="AU47" s="79"/>
      <c r="AV47" s="79"/>
      <c r="AW47" s="79"/>
      <c r="AX47" s="79"/>
      <c r="AY47" s="79"/>
      <c r="AZ47" s="79"/>
      <c r="BA47" s="79"/>
      <c r="BB47" s="79"/>
      <c r="BC47" s="80"/>
    </row>
    <row r="48" customFormat="false" ht="12.75" hidden="false" customHeight="true" outlineLevel="0" collapsed="false">
      <c r="A48" s="62" t="s">
        <v>141</v>
      </c>
      <c r="B48" s="77" t="e">
        <f aca="false">B46/B58</f>
        <v>#NAME?</v>
      </c>
      <c r="C48" s="77" t="e">
        <f aca="false">C46/C58</f>
        <v>#NAME?</v>
      </c>
      <c r="D48" s="77" t="e">
        <f aca="false">D46/D58</f>
        <v>#NAME?</v>
      </c>
      <c r="E48" s="77" t="e">
        <f aca="false">E46/E58</f>
        <v>#NAME?</v>
      </c>
      <c r="F48" s="77" t="e">
        <f aca="false">F46/F58</f>
        <v>#NAME?</v>
      </c>
      <c r="G48" s="77" t="e">
        <f aca="false">G46/G58</f>
        <v>#NAME?</v>
      </c>
      <c r="H48" s="77" t="e">
        <f aca="false">H46/H58</f>
        <v>#NAME?</v>
      </c>
      <c r="I48" s="77" t="e">
        <f aca="false">I46/I58</f>
        <v>#NAME?</v>
      </c>
      <c r="J48" s="77" t="e">
        <f aca="false">J46/J58</f>
        <v>#NAME?</v>
      </c>
      <c r="K48" s="77" t="e">
        <f aca="false">K46/K58</f>
        <v>#NAME?</v>
      </c>
      <c r="L48" s="77" t="e">
        <f aca="false">L46/L58</f>
        <v>#NAME?</v>
      </c>
      <c r="M48" s="77" t="e">
        <f aca="false">M46/M58</f>
        <v>#NAME?</v>
      </c>
      <c r="N48" s="77" t="e">
        <f aca="false">N46/N58</f>
        <v>#NAME?</v>
      </c>
      <c r="O48" s="77" t="e">
        <f aca="false">O46/O58</f>
        <v>#NAME?</v>
      </c>
      <c r="P48" s="77" t="e">
        <f aca="false">P46/P58</f>
        <v>#NAME?</v>
      </c>
      <c r="Q48" s="77" t="e">
        <f aca="false">Q46/Q58</f>
        <v>#NAME?</v>
      </c>
      <c r="R48" s="77" t="e">
        <f aca="false">R46/R58</f>
        <v>#NAME?</v>
      </c>
      <c r="S48" s="77" t="e">
        <f aca="false">S46/S58</f>
        <v>#NAME?</v>
      </c>
      <c r="T48" s="77" t="e">
        <f aca="false">T46/T58</f>
        <v>#NAME?</v>
      </c>
      <c r="U48" s="77" t="e">
        <f aca="false">U46/U58</f>
        <v>#NAME?</v>
      </c>
      <c r="V48" s="77" t="e">
        <f aca="false">V46/V58</f>
        <v>#NAME?</v>
      </c>
      <c r="W48" s="77" t="e">
        <f aca="false">W46/W58</f>
        <v>#NAME?</v>
      </c>
      <c r="X48" s="77" t="e">
        <f aca="false">X46/X58</f>
        <v>#NAME?</v>
      </c>
      <c r="Y48" s="77" t="e">
        <f aca="false">Y46/Y58</f>
        <v>#NAME?</v>
      </c>
      <c r="Z48" s="77" t="e">
        <f aca="false">Z46/Z58</f>
        <v>#NAME?</v>
      </c>
      <c r="AA48" s="77" t="e">
        <f aca="false">AA46/AA58</f>
        <v>#NAME?</v>
      </c>
      <c r="AB48" s="77" t="e">
        <f aca="false">AB46/AB58</f>
        <v>#NAME?</v>
      </c>
      <c r="AC48" s="77" t="e">
        <f aca="false">AC46/AC58</f>
        <v>#NAME?</v>
      </c>
      <c r="AD48" s="77" t="e">
        <f aca="false">AD46/AD58</f>
        <v>#NAME?</v>
      </c>
      <c r="AE48" s="77" t="e">
        <f aca="false">AE46/AE58</f>
        <v>#NAME?</v>
      </c>
      <c r="AF48" s="77" t="e">
        <f aca="false">AF46/AF58</f>
        <v>#NAME?</v>
      </c>
      <c r="AG48" s="77" t="e">
        <f aca="false">AG46/AG58</f>
        <v>#NAME?</v>
      </c>
      <c r="AH48" s="77" t="e">
        <f aca="false">AH46/AH58</f>
        <v>#NAME?</v>
      </c>
      <c r="AI48" s="77" t="e">
        <f aca="false">AI46/AI58</f>
        <v>#NAME?</v>
      </c>
      <c r="AJ48" s="77" t="e">
        <f aca="false">AJ46/AJ58</f>
        <v>#NAME?</v>
      </c>
      <c r="AK48" s="77" t="e">
        <f aca="false">AK46/AK58</f>
        <v>#NAME?</v>
      </c>
      <c r="AL48" s="77" t="e">
        <f aca="false">AL46/AL58</f>
        <v>#NAME?</v>
      </c>
      <c r="AM48" s="77" t="e">
        <f aca="false">AM46/AM58</f>
        <v>#NAME?</v>
      </c>
      <c r="AN48" s="77" t="e">
        <f aca="false">AN46/AN58</f>
        <v>#NAME?</v>
      </c>
      <c r="AO48" s="77" t="e">
        <f aca="false">AO46/AO58</f>
        <v>#NAME?</v>
      </c>
      <c r="AP48" s="77" t="e">
        <f aca="false">AP46/AP58</f>
        <v>#NAME?</v>
      </c>
      <c r="AQ48" s="77" t="e">
        <f aca="false">AQ46/AQ58</f>
        <v>#NAME?</v>
      </c>
      <c r="AR48" s="77" t="e">
        <f aca="false">AR46/AR58</f>
        <v>#NAME?</v>
      </c>
      <c r="AS48" s="77" t="e">
        <f aca="false">AS46/AS58</f>
        <v>#NAME?</v>
      </c>
      <c r="AT48" s="77" t="e">
        <f aca="false">AT46/AT58</f>
        <v>#NAME?</v>
      </c>
      <c r="AU48" s="77" t="e">
        <f aca="false">AU46/AU58</f>
        <v>#NAME?</v>
      </c>
      <c r="AV48" s="77" t="e">
        <f aca="false">AV46/AV58</f>
        <v>#NAME?</v>
      </c>
      <c r="AW48" s="77" t="e">
        <f aca="false">AW46/AW58</f>
        <v>#NAME?</v>
      </c>
      <c r="AX48" s="77" t="e">
        <f aca="false">AX46/AX58</f>
        <v>#NAME?</v>
      </c>
      <c r="AY48" s="77" t="e">
        <f aca="false">AY46/AY58</f>
        <v>#NAME?</v>
      </c>
      <c r="AZ48" s="77" t="e">
        <f aca="false">AZ46/AZ58</f>
        <v>#NAME?</v>
      </c>
      <c r="BA48" s="77" t="e">
        <f aca="false">BA46/BA58</f>
        <v>#NAME?</v>
      </c>
      <c r="BB48" s="77" t="e">
        <f aca="false">BB46/BB58</f>
        <v>#NAME?</v>
      </c>
      <c r="BC48" s="78" t="e">
        <f aca="false">BC46/BC58</f>
        <v>#NAME?</v>
      </c>
    </row>
    <row r="49" customFormat="false" ht="12.75" hidden="false" customHeight="true" outlineLevel="0" collapsed="false">
      <c r="A49" s="62" t="s">
        <v>142</v>
      </c>
      <c r="B49" s="77" t="e">
        <f aca="false">B46/B20</f>
        <v>#NAME?</v>
      </c>
      <c r="C49" s="77" t="e">
        <f aca="false">C46/C20</f>
        <v>#NAME?</v>
      </c>
      <c r="D49" s="77" t="e">
        <f aca="false">D46/D20</f>
        <v>#NAME?</v>
      </c>
      <c r="E49" s="77" t="e">
        <f aca="false">E46/E20</f>
        <v>#NAME?</v>
      </c>
      <c r="F49" s="77" t="e">
        <f aca="false">F46/F20</f>
        <v>#NAME?</v>
      </c>
      <c r="G49" s="77" t="e">
        <f aca="false">G46/G20</f>
        <v>#NAME?</v>
      </c>
      <c r="H49" s="77" t="e">
        <f aca="false">H46/H20</f>
        <v>#NAME?</v>
      </c>
      <c r="I49" s="77" t="e">
        <f aca="false">I46/I20</f>
        <v>#NAME?</v>
      </c>
      <c r="J49" s="77" t="e">
        <f aca="false">J46/J20</f>
        <v>#NAME?</v>
      </c>
      <c r="K49" s="77" t="e">
        <f aca="false">K46/K20</f>
        <v>#NAME?</v>
      </c>
      <c r="L49" s="77" t="e">
        <f aca="false">L46/L20</f>
        <v>#NAME?</v>
      </c>
      <c r="M49" s="77" t="e">
        <f aca="false">M46/M20</f>
        <v>#NAME?</v>
      </c>
      <c r="N49" s="77" t="e">
        <f aca="false">N46/N20</f>
        <v>#NAME?</v>
      </c>
      <c r="O49" s="77" t="e">
        <f aca="false">O46/O20</f>
        <v>#NAME?</v>
      </c>
      <c r="P49" s="77" t="e">
        <f aca="false">P46/P20</f>
        <v>#NAME?</v>
      </c>
      <c r="Q49" s="77" t="e">
        <f aca="false">Q46/Q20</f>
        <v>#NAME?</v>
      </c>
      <c r="R49" s="77" t="e">
        <f aca="false">R46/R20</f>
        <v>#NAME?</v>
      </c>
      <c r="S49" s="77" t="e">
        <f aca="false">S46/S20</f>
        <v>#NAME?</v>
      </c>
      <c r="T49" s="77" t="e">
        <f aca="false">T46/T20</f>
        <v>#NAME?</v>
      </c>
      <c r="U49" s="77" t="e">
        <f aca="false">U46/U20</f>
        <v>#NAME?</v>
      </c>
      <c r="V49" s="77" t="e">
        <f aca="false">V46/V20</f>
        <v>#NAME?</v>
      </c>
      <c r="W49" s="77" t="e">
        <f aca="false">W46/W20</f>
        <v>#NAME?</v>
      </c>
      <c r="X49" s="77" t="e">
        <f aca="false">X46/X20</f>
        <v>#NAME?</v>
      </c>
      <c r="Y49" s="77" t="e">
        <f aca="false">Y46/Y20</f>
        <v>#NAME?</v>
      </c>
      <c r="Z49" s="77" t="e">
        <f aca="false">Z46/Z20</f>
        <v>#NAME?</v>
      </c>
      <c r="AA49" s="77" t="e">
        <f aca="false">AA46/AA20</f>
        <v>#NAME?</v>
      </c>
      <c r="AB49" s="77" t="e">
        <f aca="false">AB46/AB20</f>
        <v>#NAME?</v>
      </c>
      <c r="AC49" s="77" t="e">
        <f aca="false">AC46/AC20</f>
        <v>#NAME?</v>
      </c>
      <c r="AD49" s="77" t="e">
        <f aca="false">AD46/AD20</f>
        <v>#NAME?</v>
      </c>
      <c r="AE49" s="77" t="e">
        <f aca="false">AE46/AE20</f>
        <v>#NAME?</v>
      </c>
      <c r="AF49" s="77" t="e">
        <f aca="false">AF46/AF20</f>
        <v>#NAME?</v>
      </c>
      <c r="AG49" s="77" t="e">
        <f aca="false">AG46/AG20</f>
        <v>#NAME?</v>
      </c>
      <c r="AH49" s="77" t="e">
        <f aca="false">AH46/AH20</f>
        <v>#NAME?</v>
      </c>
      <c r="AI49" s="77" t="e">
        <f aca="false">AI46/AI20</f>
        <v>#NAME?</v>
      </c>
      <c r="AJ49" s="77" t="e">
        <f aca="false">AJ46/AJ20</f>
        <v>#NAME?</v>
      </c>
      <c r="AK49" s="77" t="e">
        <f aca="false">AK46/AK20</f>
        <v>#NAME?</v>
      </c>
      <c r="AL49" s="77" t="e">
        <f aca="false">AL46/AL20</f>
        <v>#NAME?</v>
      </c>
      <c r="AM49" s="77" t="e">
        <f aca="false">AM46/AM20</f>
        <v>#NAME?</v>
      </c>
      <c r="AN49" s="77" t="e">
        <f aca="false">AN46/AN20</f>
        <v>#NAME?</v>
      </c>
      <c r="AO49" s="77" t="e">
        <f aca="false">AO46/AO20</f>
        <v>#NAME?</v>
      </c>
      <c r="AP49" s="77" t="e">
        <f aca="false">AP46/AP20</f>
        <v>#NAME?</v>
      </c>
      <c r="AQ49" s="77" t="e">
        <f aca="false">AQ46/AQ20</f>
        <v>#NAME?</v>
      </c>
      <c r="AR49" s="77" t="e">
        <f aca="false">AR46/AR20</f>
        <v>#NAME?</v>
      </c>
      <c r="AS49" s="77" t="e">
        <f aca="false">AS46/AS20</f>
        <v>#NAME?</v>
      </c>
      <c r="AT49" s="77" t="e">
        <f aca="false">AT46/AT20</f>
        <v>#NAME?</v>
      </c>
      <c r="AU49" s="77" t="e">
        <f aca="false">AU46/AU20</f>
        <v>#NAME?</v>
      </c>
      <c r="AV49" s="77" t="e">
        <f aca="false">AV46/AV20</f>
        <v>#NAME?</v>
      </c>
      <c r="AW49" s="77" t="e">
        <f aca="false">AW46/AW20</f>
        <v>#NAME?</v>
      </c>
      <c r="AX49" s="77" t="e">
        <f aca="false">AX46/AX20</f>
        <v>#NAME?</v>
      </c>
      <c r="AY49" s="77" t="e">
        <f aca="false">AY46/AY20</f>
        <v>#NAME?</v>
      </c>
      <c r="AZ49" s="77" t="e">
        <f aca="false">AZ46/AZ20</f>
        <v>#NAME?</v>
      </c>
      <c r="BA49" s="77" t="e">
        <f aca="false">BA46/BA20</f>
        <v>#NAME?</v>
      </c>
      <c r="BB49" s="77" t="e">
        <f aca="false">BB46/BB20</f>
        <v>#NAME?</v>
      </c>
      <c r="BC49" s="78" t="e">
        <f aca="false">BC46/BC20</f>
        <v>#NAME?</v>
      </c>
    </row>
    <row r="50" customFormat="false" ht="12.75" hidden="false" customHeight="true" outlineLevel="0" collapsed="false">
      <c r="A50" s="62" t="s">
        <v>143</v>
      </c>
      <c r="B50" s="69" t="e">
        <f aca="false" t="array" ref="B50:B50">INDEX('inputs &amp; summary'!$d$28:$an$73,MATCH('Project-level output'!B$5,'inputs &amp; summary'!$d$28:$d$73,0),MATCH('Project-level output'!$A50,'inputs &amp; summary'!$d$28:$an$28,0))</f>
        <v>#NAME?</v>
      </c>
      <c r="C50" s="69" t="e">
        <f aca="false" t="array" ref="C50:C50">INDEX('inputs &amp; summary'!$d$28:$an$73,MATCH('Project-level output'!C$5,'inputs &amp; summary'!$d$28:$d$73,0),MATCH('Project-level output'!$A50,'inputs &amp; summary'!$d$28:$an$28,0))</f>
        <v>#NAME?</v>
      </c>
      <c r="D50" s="69" t="e">
        <f aca="false" t="array" ref="D50:D50">INDEX('inputs &amp; summary'!$d$28:$an$73,MATCH('Project-level output'!D$5,'inputs &amp; summary'!$d$28:$d$73,0),MATCH('Project-level output'!$A50,'inputs &amp; summary'!$d$28:$an$28,0))</f>
        <v>#NAME?</v>
      </c>
      <c r="E50" s="69" t="e">
        <f aca="false" t="array" ref="E50:E50">INDEX('inputs &amp; summary'!$d$28:$an$73,MATCH('Project-level output'!E$5,'inputs &amp; summary'!$d$28:$d$73,0),MATCH('Project-level output'!$A50,'inputs &amp; summary'!$d$28:$an$28,0))</f>
        <v>#NAME?</v>
      </c>
      <c r="F50" s="69" t="e">
        <f aca="false" t="array" ref="F50:F50">INDEX('inputs &amp; summary'!$d$28:$an$73,MATCH('Project-level output'!F$5,'inputs &amp; summary'!$d$28:$d$73,0),MATCH('Project-level output'!$A50,'inputs &amp; summary'!$d$28:$an$28,0))</f>
        <v>#NAME?</v>
      </c>
      <c r="G50" s="69" t="e">
        <f aca="false" t="array" ref="G50:G50">INDEX('inputs &amp; summary'!$d$28:$an$73,MATCH('Project-level output'!G$5,'inputs &amp; summary'!$d$28:$d$73,0),MATCH('Project-level output'!$A50,'inputs &amp; summary'!$d$28:$an$28,0))</f>
        <v>#NAME?</v>
      </c>
      <c r="H50" s="69" t="e">
        <f aca="false" t="array" ref="H50:H50">INDEX('inputs &amp; summary'!$d$28:$an$73,MATCH('Project-level output'!H$5,'inputs &amp; summary'!$d$28:$d$73,0),MATCH('Project-level output'!$A50,'inputs &amp; summary'!$d$28:$an$28,0))</f>
        <v>#NAME?</v>
      </c>
      <c r="I50" s="69" t="e">
        <f aca="false" t="array" ref="I50:I50">INDEX('inputs &amp; summary'!$d$28:$an$73,MATCH('Project-level output'!I$5,'inputs &amp; summary'!$d$28:$d$73,0),MATCH('Project-level output'!$A50,'inputs &amp; summary'!$d$28:$an$28,0))</f>
        <v>#NAME?</v>
      </c>
      <c r="J50" s="69" t="e">
        <f aca="false" t="array" ref="J50:J50">INDEX('inputs &amp; summary'!$d$28:$an$73,MATCH('Project-level output'!J$5,'inputs &amp; summary'!$d$28:$d$73,0),MATCH('Project-level output'!$A50,'inputs &amp; summary'!$d$28:$an$28,0))</f>
        <v>#NAME?</v>
      </c>
      <c r="K50" s="69" t="e">
        <f aca="false" t="array" ref="K50:K50">INDEX('inputs &amp; summary'!$d$28:$an$73,MATCH('Project-level output'!K$5,'inputs &amp; summary'!$d$28:$d$73,0),MATCH('Project-level output'!$A50,'inputs &amp; summary'!$d$28:$an$28,0))</f>
        <v>#NAME?</v>
      </c>
      <c r="L50" s="69" t="e">
        <f aca="false" t="array" ref="L50:L50">INDEX('inputs &amp; summary'!$d$28:$an$73,MATCH('Project-level output'!L$5,'inputs &amp; summary'!$d$28:$d$73,0),MATCH('Project-level output'!$A50,'inputs &amp; summary'!$d$28:$an$28,0))</f>
        <v>#NAME?</v>
      </c>
      <c r="M50" s="69" t="e">
        <f aca="false" t="array" ref="M50:M50">INDEX('inputs &amp; summary'!$d$28:$an$73,MATCH('Project-level output'!M$5,'inputs &amp; summary'!$d$28:$d$73,0),MATCH('Project-level output'!$A50,'inputs &amp; summary'!$d$28:$an$28,0))</f>
        <v>#NAME?</v>
      </c>
      <c r="N50" s="69" t="e">
        <f aca="false" t="array" ref="N50:N50">INDEX('inputs &amp; summary'!$d$28:$an$73,MATCH('Project-level output'!N$5,'inputs &amp; summary'!$d$28:$d$73,0),MATCH('Project-level output'!$A50,'inputs &amp; summary'!$d$28:$an$28,0))</f>
        <v>#NAME?</v>
      </c>
      <c r="O50" s="69" t="e">
        <f aca="false" t="array" ref="O50:O50">INDEX('inputs &amp; summary'!$d$28:$an$73,MATCH('Project-level output'!O$5,'inputs &amp; summary'!$d$28:$d$73,0),MATCH('Project-level output'!$A50,'inputs &amp; summary'!$d$28:$an$28,0))</f>
        <v>#NAME?</v>
      </c>
      <c r="P50" s="69" t="e">
        <f aca="false" t="array" ref="P50:P50">INDEX('inputs &amp; summary'!$d$28:$an$73,MATCH('Project-level output'!P$5,'inputs &amp; summary'!$d$28:$d$73,0),MATCH('Project-level output'!$A50,'inputs &amp; summary'!$d$28:$an$28,0))</f>
        <v>#NAME?</v>
      </c>
      <c r="Q50" s="69" t="e">
        <f aca="false" t="array" ref="Q50:Q50">INDEX('inputs &amp; summary'!$d$28:$an$73,MATCH('Project-level output'!Q$5,'inputs &amp; summary'!$d$28:$d$73,0),MATCH('Project-level output'!$A50,'inputs &amp; summary'!$d$28:$an$28,0))</f>
        <v>#NAME?</v>
      </c>
      <c r="R50" s="69" t="e">
        <f aca="false" t="array" ref="R50:R50">INDEX('inputs &amp; summary'!$d$28:$an$73,MATCH('Project-level output'!R$5,'inputs &amp; summary'!$d$28:$d$73,0),MATCH('Project-level output'!$A50,'inputs &amp; summary'!$d$28:$an$28,0))</f>
        <v>#NAME?</v>
      </c>
      <c r="S50" s="69" t="e">
        <f aca="false" t="array" ref="S50:S50">INDEX('inputs &amp; summary'!$d$28:$an$73,MATCH('Project-level output'!S$5,'inputs &amp; summary'!$d$28:$d$73,0),MATCH('Project-level output'!$A50,'inputs &amp; summary'!$d$28:$an$28,0))</f>
        <v>#NAME?</v>
      </c>
      <c r="T50" s="69" t="e">
        <f aca="false" t="array" ref="T50:T50">INDEX('inputs &amp; summary'!$d$28:$an$73,MATCH('Project-level output'!T$5,'inputs &amp; summary'!$d$28:$d$73,0),MATCH('Project-level output'!$A50,'inputs &amp; summary'!$d$28:$an$28,0))</f>
        <v>#NAME?</v>
      </c>
      <c r="U50" s="69" t="e">
        <f aca="false" t="array" ref="U50:U50">INDEX('inputs &amp; summary'!$d$28:$an$73,MATCH('Project-level output'!U$5,'inputs &amp; summary'!$d$28:$d$73,0),MATCH('Project-level output'!$A50,'inputs &amp; summary'!$d$28:$an$28,0))</f>
        <v>#NAME?</v>
      </c>
      <c r="V50" s="69" t="e">
        <f aca="false" t="array" ref="V50:V50">INDEX('inputs &amp; summary'!$d$28:$an$73,MATCH('Project-level output'!V$5,'inputs &amp; summary'!$d$28:$d$73,0),MATCH('Project-level output'!$A50,'inputs &amp; summary'!$d$28:$an$28,0))</f>
        <v>#NAME?</v>
      </c>
      <c r="W50" s="69" t="e">
        <f aca="false" t="array" ref="W50:W50">INDEX('inputs &amp; summary'!$d$28:$an$73,MATCH('Project-level output'!W$5,'inputs &amp; summary'!$d$28:$d$73,0),MATCH('Project-level output'!$A50,'inputs &amp; summary'!$d$28:$an$28,0))</f>
        <v>#NAME?</v>
      </c>
      <c r="X50" s="69" t="e">
        <f aca="false" t="array" ref="X50:X50">INDEX('inputs &amp; summary'!$d$28:$an$73,MATCH('Project-level output'!X$5,'inputs &amp; summary'!$d$28:$d$73,0),MATCH('Project-level output'!$A50,'inputs &amp; summary'!$d$28:$an$28,0))</f>
        <v>#NAME?</v>
      </c>
      <c r="Y50" s="69" t="e">
        <f aca="false" t="array" ref="Y50:Y50">INDEX('inputs &amp; summary'!$d$28:$an$73,MATCH('Project-level output'!Y$5,'inputs &amp; summary'!$d$28:$d$73,0),MATCH('Project-level output'!$A50,'inputs &amp; summary'!$d$28:$an$28,0))</f>
        <v>#NAME?</v>
      </c>
      <c r="Z50" s="69" t="e">
        <f aca="false" t="array" ref="Z50:Z50">INDEX('inputs &amp; summary'!$d$28:$an$73,MATCH('Project-level output'!Z$5,'inputs &amp; summary'!$d$28:$d$73,0),MATCH('Project-level output'!$A50,'inputs &amp; summary'!$d$28:$an$28,0))</f>
        <v>#NAME?</v>
      </c>
      <c r="AA50" s="69" t="e">
        <f aca="false" t="array" ref="AA50:AA50">INDEX('inputs &amp; summary'!$d$28:$an$73,MATCH('Project-level output'!AA$5,'inputs &amp; summary'!$d$28:$d$73,0),MATCH('Project-level output'!$A50,'inputs &amp; summary'!$d$28:$an$28,0))</f>
        <v>#NAME?</v>
      </c>
      <c r="AB50" s="69" t="e">
        <f aca="false" t="array" ref="AB50:AB50">INDEX('inputs &amp; summary'!$d$28:$an$73,MATCH('Project-level output'!AB$5,'inputs &amp; summary'!$d$28:$d$73,0),MATCH('Project-level output'!$A50,'inputs &amp; summary'!$d$28:$an$28,0))</f>
        <v>#NAME?</v>
      </c>
      <c r="AC50" s="69" t="e">
        <f aca="false" t="array" ref="AC50:AC50">INDEX('inputs &amp; summary'!$d$28:$an$73,MATCH('Project-level output'!AC$5,'inputs &amp; summary'!$d$28:$d$73,0),MATCH('Project-level output'!$A50,'inputs &amp; summary'!$d$28:$an$28,0))</f>
        <v>#NAME?</v>
      </c>
      <c r="AD50" s="69" t="e">
        <f aca="false" t="array" ref="AD50:AD50">INDEX('inputs &amp; summary'!$d$28:$an$73,MATCH('Project-level output'!AD$5,'inputs &amp; summary'!$d$28:$d$73,0),MATCH('Project-level output'!$A50,'inputs &amp; summary'!$d$28:$an$28,0))</f>
        <v>#NAME?</v>
      </c>
      <c r="AE50" s="69" t="e">
        <f aca="false" t="array" ref="AE50:AE50">INDEX('inputs &amp; summary'!$d$28:$an$73,MATCH('Project-level output'!AE$5,'inputs &amp; summary'!$d$28:$d$73,0),MATCH('Project-level output'!$A50,'inputs &amp; summary'!$d$28:$an$28,0))</f>
        <v>#NAME?</v>
      </c>
      <c r="AF50" s="69" t="e">
        <f aca="false" t="array" ref="AF50:AF50">INDEX('inputs &amp; summary'!$d$28:$an$73,MATCH('Project-level output'!AF$5,'inputs &amp; summary'!$d$28:$d$73,0),MATCH('Project-level output'!$A50,'inputs &amp; summary'!$d$28:$an$28,0))</f>
        <v>#NAME?</v>
      </c>
      <c r="AG50" s="69" t="e">
        <f aca="false" t="array" ref="AG50:AG50">INDEX('inputs &amp; summary'!$d$28:$an$73,MATCH('Project-level output'!AG$5,'inputs &amp; summary'!$d$28:$d$73,0),MATCH('Project-level output'!$A50,'inputs &amp; summary'!$d$28:$an$28,0))</f>
        <v>#NAME?</v>
      </c>
      <c r="AH50" s="69" t="e">
        <f aca="false" t="array" ref="AH50:AH50">INDEX('inputs &amp; summary'!$d$28:$an$73,MATCH('Project-level output'!AH$5,'inputs &amp; summary'!$d$28:$d$73,0),MATCH('Project-level output'!$A50,'inputs &amp; summary'!$d$28:$an$28,0))</f>
        <v>#NAME?</v>
      </c>
      <c r="AI50" s="69" t="e">
        <f aca="false" t="array" ref="AI50:AI50">INDEX('inputs &amp; summary'!$d$28:$an$73,MATCH('Project-level output'!AI$5,'inputs &amp; summary'!$d$28:$d$73,0),MATCH('Project-level output'!$A50,'inputs &amp; summary'!$d$28:$an$28,0))</f>
        <v>#NAME?</v>
      </c>
      <c r="AJ50" s="69" t="e">
        <f aca="false" t="array" ref="AJ50:AJ50">INDEX('inputs &amp; summary'!$d$28:$an$73,MATCH('Project-level output'!AJ$5,'inputs &amp; summary'!$d$28:$d$73,0),MATCH('Project-level output'!$A50,'inputs &amp; summary'!$d$28:$an$28,0))</f>
        <v>#NAME?</v>
      </c>
      <c r="AK50" s="69" t="e">
        <f aca="false" t="array" ref="AK50:AK50">INDEX('inputs &amp; summary'!$d$28:$an$73,MATCH('Project-level output'!AK$5,'inputs &amp; summary'!$d$28:$d$73,0),MATCH('Project-level output'!$A50,'inputs &amp; summary'!$d$28:$an$28,0))</f>
        <v>#NAME?</v>
      </c>
      <c r="AL50" s="69" t="e">
        <f aca="false" t="array" ref="AL50:AL50">INDEX('inputs &amp; summary'!$d$28:$an$73,MATCH('Project-level output'!AL$5,'inputs &amp; summary'!$d$28:$d$73,0),MATCH('Project-level output'!$A50,'inputs &amp; summary'!$d$28:$an$28,0))</f>
        <v>#NAME?</v>
      </c>
      <c r="AM50" s="69" t="e">
        <f aca="false" t="array" ref="AM50:AM50">INDEX('inputs &amp; summary'!$d$28:$an$73,MATCH('Project-level output'!AM$5,'inputs &amp; summary'!$d$28:$d$73,0),MATCH('Project-level output'!$A50,'inputs &amp; summary'!$d$28:$an$28,0))</f>
        <v>#NAME?</v>
      </c>
      <c r="AN50" s="69" t="e">
        <f aca="false" t="array" ref="AN50:AN50">INDEX('inputs &amp; summary'!$d$28:$an$73,MATCH('Project-level output'!AN$5,'inputs &amp; summary'!$d$28:$d$73,0),MATCH('Project-level output'!$A50,'inputs &amp; summary'!$d$28:$an$28,0))</f>
        <v>#NAME?</v>
      </c>
      <c r="AO50" s="69" t="e">
        <f aca="false" t="array" ref="AO50:AO50">INDEX('inputs &amp; summary'!$d$28:$an$73,MATCH('Project-level output'!AO$5,'inputs &amp; summary'!$d$28:$d$73,0),MATCH('Project-level output'!$A50,'inputs &amp; summary'!$d$28:$an$28,0))</f>
        <v>#NAME?</v>
      </c>
      <c r="AP50" s="69" t="e">
        <f aca="false" t="array" ref="AP50:AP50">INDEX('inputs &amp; summary'!$d$28:$an$73,MATCH('Project-level output'!AP$5,'inputs &amp; summary'!$d$28:$d$73,0),MATCH('Project-level output'!$A50,'inputs &amp; summary'!$d$28:$an$28,0))</f>
        <v>#NAME?</v>
      </c>
      <c r="AQ50" s="69" t="e">
        <f aca="false" t="array" ref="AQ50:AQ50">INDEX('inputs &amp; summary'!$d$28:$an$73,MATCH('Project-level output'!AQ$5,'inputs &amp; summary'!$d$28:$d$73,0),MATCH('Project-level output'!$A50,'inputs &amp; summary'!$d$28:$an$28,0))</f>
        <v>#NAME?</v>
      </c>
      <c r="AR50" s="69" t="e">
        <f aca="false" t="array" ref="AR50:AR50">INDEX('inputs &amp; summary'!$d$28:$an$73,MATCH('Project-level output'!AR$5,'inputs &amp; summary'!$d$28:$d$73,0),MATCH('Project-level output'!$A50,'inputs &amp; summary'!$d$28:$an$28,0))</f>
        <v>#NAME?</v>
      </c>
      <c r="AS50" s="69" t="e">
        <f aca="false" t="array" ref="AS50:AS50">INDEX('inputs &amp; summary'!$d$28:$an$73,MATCH('Project-level output'!AS$5,'inputs &amp; summary'!$d$28:$d$73,0),MATCH('Project-level output'!$A50,'inputs &amp; summary'!$d$28:$an$28,0))</f>
        <v>#NAME?</v>
      </c>
      <c r="AT50" s="69" t="e">
        <f aca="false" t="array" ref="AT50:AT50">INDEX('inputs &amp; summary'!$d$28:$an$73,MATCH('Project-level output'!AT$5,'inputs &amp; summary'!$d$28:$d$73,0),MATCH('Project-level output'!$A50,'inputs &amp; summary'!$d$28:$an$28,0))</f>
        <v>#NAME?</v>
      </c>
      <c r="AU50" s="69" t="e">
        <f aca="false" t="array" ref="AU50:AU50">INDEX('inputs &amp; summary'!$d$28:$an$73,MATCH('Project-level output'!AU$5,'inputs &amp; summary'!$d$28:$d$73,0),MATCH('Project-level output'!$A50,'inputs &amp; summary'!$d$28:$an$28,0))</f>
        <v>#NAME?</v>
      </c>
      <c r="AV50" s="69" t="e">
        <f aca="false" t="array" ref="AV50:AV50">INDEX('inputs &amp; summary'!$d$28:$an$73,MATCH('Project-level output'!AV$5,'inputs &amp; summary'!$d$28:$d$73,0),MATCH('Project-level output'!$A50,'inputs &amp; summary'!$d$28:$an$28,0))</f>
        <v>#NAME?</v>
      </c>
      <c r="AW50" s="69" t="e">
        <f aca="false" t="array" ref="AW50:AW50">INDEX('inputs &amp; summary'!$d$28:$an$73,MATCH('Project-level output'!AW$5,'inputs &amp; summary'!$d$28:$d$73,0),MATCH('Project-level output'!$A50,'inputs &amp; summary'!$d$28:$an$28,0))</f>
        <v>#NAME?</v>
      </c>
      <c r="AX50" s="69" t="e">
        <f aca="false" t="array" ref="AX50:AX50">INDEX('inputs &amp; summary'!$d$28:$an$73,MATCH('Project-level output'!AX$5,'inputs &amp; summary'!$d$28:$d$73,0),MATCH('Project-level output'!$A50,'inputs &amp; summary'!$d$28:$an$28,0))</f>
        <v>#NAME?</v>
      </c>
      <c r="AY50" s="69" t="e">
        <f aca="false" t="array" ref="AY50:AY50">INDEX('inputs &amp; summary'!$d$28:$an$73,MATCH('Project-level output'!AY$5,'inputs &amp; summary'!$d$28:$d$73,0),MATCH('Project-level output'!$A50,'inputs &amp; summary'!$d$28:$an$28,0))</f>
        <v>#NAME?</v>
      </c>
      <c r="AZ50" s="69" t="e">
        <f aca="false" t="array" ref="AZ50:AZ50">INDEX('inputs &amp; summary'!$d$28:$an$73,MATCH('Project-level output'!AZ$5,'inputs &amp; summary'!$d$28:$d$73,0),MATCH('Project-level output'!$A50,'inputs &amp; summary'!$d$28:$an$28,0))</f>
        <v>#NAME?</v>
      </c>
      <c r="BA50" s="69" t="e">
        <f aca="false" t="array" ref="BA50:BA50">INDEX('inputs &amp; summary'!$d$28:$an$73,MATCH('Project-level output'!BA$5,'inputs &amp; summary'!$d$28:$d$73,0),MATCH('Project-level output'!$A50,'inputs &amp; summary'!$d$28:$an$28,0))</f>
        <v>#NAME?</v>
      </c>
      <c r="BB50" s="69" t="e">
        <f aca="false" t="array" ref="BB50:BB50">INDEX('inputs &amp; summary'!$d$28:$an$73,MATCH('Project-level output'!BB$5,'inputs &amp; summary'!$d$28:$d$73,0),MATCH('Project-level output'!$A50,'inputs &amp; summary'!$d$28:$an$28,0))</f>
        <v>#NAME?</v>
      </c>
      <c r="BC50" s="70" t="e">
        <f aca="false" t="array" ref="BC50:BC50">INDEX('inputs &amp; summary'!$d$28:$an$73,MATCH('Project-level output'!BC$5,'inputs &amp; summary'!$d$28:$d$73,0),MATCH('Project-level output'!$A50,'inputs &amp; summary'!$d$28:$an$28,0))</f>
        <v>#NAME?</v>
      </c>
    </row>
    <row r="51" customFormat="false" ht="12.75" hidden="false" customHeight="true" outlineLevel="0" collapsed="false">
      <c r="A51" s="62" t="s">
        <v>144</v>
      </c>
      <c r="B51" s="79" t="e">
        <f aca="false">SUM(B34:B36,B32)</f>
        <v>#NAME?</v>
      </c>
      <c r="C51" s="79" t="e">
        <f aca="false">SUM(C34:C36,C32)</f>
        <v>#NAME?</v>
      </c>
      <c r="D51" s="79" t="e">
        <f aca="false">SUM(D34:D37,D31:D32)</f>
        <v>#NAME?</v>
      </c>
      <c r="E51" s="79" t="e">
        <f aca="false">SUM(E34:E37,E31:E32)</f>
        <v>#NAME?</v>
      </c>
      <c r="F51" s="79" t="e">
        <f aca="false">SUM(F34:F36,F32)</f>
        <v>#NAME?</v>
      </c>
      <c r="G51" s="79" t="e">
        <f aca="false">SUM(G34:G37,G31:G32)</f>
        <v>#NAME?</v>
      </c>
      <c r="H51" s="79" t="e">
        <f aca="false">SUM(H34:H36,H32)</f>
        <v>#NAME?</v>
      </c>
      <c r="I51" s="79" t="e">
        <f aca="false">SUM(I34:I36,I32)</f>
        <v>#NAME?</v>
      </c>
      <c r="J51" s="79" t="e">
        <f aca="false">SUM(J34:J36,J32)</f>
        <v>#NAME?</v>
      </c>
      <c r="K51" s="79" t="e">
        <f aca="false">SUM(K34:K36,K32)</f>
        <v>#NAME?</v>
      </c>
      <c r="L51" s="79" t="e">
        <f aca="false">SUM(L34:L36,L32)</f>
        <v>#NAME?</v>
      </c>
      <c r="M51" s="79" t="e">
        <f aca="false">SUM(M34:M36,M32)</f>
        <v>#NAME?</v>
      </c>
      <c r="N51" s="79" t="e">
        <f aca="false">SUM(N34:N36,N32)</f>
        <v>#NAME?</v>
      </c>
      <c r="O51" s="79" t="e">
        <f aca="false">SUM(O34:O36,O32)</f>
        <v>#NAME?</v>
      </c>
      <c r="P51" s="79" t="e">
        <f aca="false">SUM(P34:P36,P32)</f>
        <v>#NAME?</v>
      </c>
      <c r="Q51" s="79" t="e">
        <f aca="false">SUM(Q34:Q36,Q32)</f>
        <v>#NAME?</v>
      </c>
      <c r="R51" s="79" t="e">
        <f aca="false">SUM(R34:R36,R32)</f>
        <v>#NAME?</v>
      </c>
      <c r="S51" s="79" t="e">
        <f aca="false">SUM(S34:S36,S32)</f>
        <v>#NAME?</v>
      </c>
      <c r="T51" s="79" t="e">
        <f aca="false">SUM(T34:T36,T32)</f>
        <v>#NAME?</v>
      </c>
      <c r="U51" s="79" t="e">
        <f aca="false">SUM(U34:U36,U32)</f>
        <v>#NAME?</v>
      </c>
      <c r="V51" s="79" t="e">
        <f aca="false">SUM(V34:V36,V32)</f>
        <v>#NAME?</v>
      </c>
      <c r="W51" s="79" t="e">
        <f aca="false">SUM(W34:W36,W32)</f>
        <v>#NAME?</v>
      </c>
      <c r="X51" s="79" t="e">
        <f aca="false">SUM(X34:X36,X32)</f>
        <v>#NAME?</v>
      </c>
      <c r="Y51" s="79" t="e">
        <f aca="false">SUM(Y34:Y36,Y32)</f>
        <v>#NAME?</v>
      </c>
      <c r="Z51" s="79" t="e">
        <f aca="false">SUM(Z34:Z36,Z32)</f>
        <v>#NAME?</v>
      </c>
      <c r="AA51" s="79" t="e">
        <f aca="false">SUM(AA34:AA36,AA32)</f>
        <v>#NAME?</v>
      </c>
      <c r="AB51" s="79" t="e">
        <f aca="false">SUM(AB34:AB36,AB32)</f>
        <v>#NAME?</v>
      </c>
      <c r="AC51" s="79" t="e">
        <f aca="false">SUM(AC34:AC36,AC32)</f>
        <v>#NAME?</v>
      </c>
      <c r="AD51" s="79" t="e">
        <f aca="false">SUM(AD34:AD36,AD32)</f>
        <v>#NAME?</v>
      </c>
      <c r="AE51" s="79" t="e">
        <f aca="false">SUM(AE34:AE36,AE32)</f>
        <v>#NAME?</v>
      </c>
      <c r="AF51" s="79" t="e">
        <f aca="false">SUM(AF34:AF36,AF32)</f>
        <v>#NAME?</v>
      </c>
      <c r="AG51" s="79" t="e">
        <f aca="false">SUM(AG34:AG36,AG32)</f>
        <v>#NAME?</v>
      </c>
      <c r="AH51" s="79" t="e">
        <f aca="false">SUM(AH34:AH36,AH32)</f>
        <v>#NAME?</v>
      </c>
      <c r="AI51" s="79" t="e">
        <f aca="false">SUM(AI34:AI36,AI32)</f>
        <v>#NAME?</v>
      </c>
      <c r="AJ51" s="79" t="e">
        <f aca="false">SUM(AJ34:AJ36,AJ32)</f>
        <v>#NAME?</v>
      </c>
      <c r="AK51" s="79" t="e">
        <f aca="false">SUM(AK34:AK36,AK32)</f>
        <v>#NAME?</v>
      </c>
      <c r="AL51" s="79" t="e">
        <f aca="false">SUM(AL34:AL36,AL32)</f>
        <v>#NAME?</v>
      </c>
      <c r="AM51" s="79" t="e">
        <f aca="false">SUM(AM34:AM36,AM32)</f>
        <v>#NAME?</v>
      </c>
      <c r="AN51" s="79" t="e">
        <f aca="false">SUM(AN34:AN36,AN32)</f>
        <v>#NAME?</v>
      </c>
      <c r="AO51" s="79" t="e">
        <f aca="false">SUM(AO34:AO36,AO32)</f>
        <v>#NAME?</v>
      </c>
      <c r="AP51" s="79" t="e">
        <f aca="false">SUM(AP34:AP36,AP32)</f>
        <v>#NAME?</v>
      </c>
      <c r="AQ51" s="79" t="e">
        <f aca="false">SUM(AQ34:AQ36,AQ32)</f>
        <v>#NAME?</v>
      </c>
      <c r="AR51" s="79" t="e">
        <f aca="false">SUM(AR34:AR36,AR32)</f>
        <v>#NAME?</v>
      </c>
      <c r="AS51" s="79" t="e">
        <f aca="false">SUM(AS34:AS36,AS32)</f>
        <v>#NAME?</v>
      </c>
      <c r="AT51" s="79" t="e">
        <f aca="false">SUM(AT34:AT36,AT32)</f>
        <v>#NAME?</v>
      </c>
      <c r="AU51" s="79" t="e">
        <f aca="false">SUM(AU34:AU36,AU32)</f>
        <v>#NAME?</v>
      </c>
      <c r="AV51" s="79" t="e">
        <f aca="false">SUM(AV34:AV36,AV32)</f>
        <v>#NAME?</v>
      </c>
      <c r="AW51" s="79" t="e">
        <f aca="false">SUM(AW34:AW36,AW32)</f>
        <v>#NAME?</v>
      </c>
      <c r="AX51" s="79" t="e">
        <f aca="false">SUM(AX34:AX36,AX32)</f>
        <v>#NAME?</v>
      </c>
      <c r="AY51" s="79" t="e">
        <f aca="false">SUM(AY34:AY36,AY32)</f>
        <v>#NAME?</v>
      </c>
      <c r="AZ51" s="79" t="e">
        <f aca="false">SUM(AZ34:AZ36,AZ32)</f>
        <v>#NAME?</v>
      </c>
      <c r="BA51" s="79" t="e">
        <f aca="false">SUM(BA34:BA36,BA32)</f>
        <v>#NAME?</v>
      </c>
      <c r="BB51" s="79" t="e">
        <f aca="false">SUM(BB34:BB36,BB32)</f>
        <v>#NAME?</v>
      </c>
      <c r="BC51" s="80" t="e">
        <f aca="false">SUM(BC34:BC36,BC32)</f>
        <v>#NAME?</v>
      </c>
    </row>
    <row r="52" customFormat="false" ht="12.75" hidden="false" customHeight="true" outlineLevel="0" collapsed="false">
      <c r="A52" s="81" t="s">
        <v>65</v>
      </c>
      <c r="B52" s="82" t="e">
        <f aca="false" t="array" ref="B52:B52">IF(B$7="restoration",INDEX(calculation!$a$27:$ga$1151,MATCH('Project-level output'!$A52,calculation!$a$27:$a$1151,0),MATCH('Project-level output'!B$5,calculation!$a$27:$ga$27,0)),"-")</f>
        <v>#NAME?</v>
      </c>
      <c r="C52" s="82" t="e">
        <f aca="false" t="array" ref="C52:C52">IF(C$7="restoration",INDEX(calculation!$a$27:$ga$1151,MATCH('Project-level output'!$A52,calculation!$a$27:$a$1151,0),MATCH('Project-level output'!C$5,calculation!$a$27:$ga$27,0)),"-")</f>
        <v>#NAME?</v>
      </c>
      <c r="D52" s="82" t="e">
        <f aca="false" t="array" ref="D52:D52">IF(D$7="restoration",INDEX(calculation!$a$27:$ga$1151,MATCH('Project-level output'!$A52,calculation!$a$27:$a$1151,0),MATCH('Project-level output'!D$5,calculation!$a$27:$ga$27,0)),"-")</f>
        <v>#NAME?</v>
      </c>
      <c r="E52" s="82" t="e">
        <f aca="false" t="array" ref="E52:E52">IF(E$7="restoration",INDEX(calculation!$a$27:$ga$1151,MATCH('Project-level output'!$A52,calculation!$a$27:$a$1151,0),MATCH('Project-level output'!E$5,calculation!$a$27:$ga$27,0)),"-")</f>
        <v>#NAME?</v>
      </c>
      <c r="F52" s="82" t="e">
        <f aca="false" t="array" ref="F52:F52">IF(F$7="restoration",INDEX(calculation!$a$27:$ga$1151,MATCH('Project-level output'!$A52,calculation!$a$27:$a$1151,0),MATCH('Project-level output'!F$5,calculation!$a$27:$ga$27,0)),"-")</f>
        <v>#NAME?</v>
      </c>
      <c r="G52" s="82" t="e">
        <f aca="false" t="array" ref="G52:G52">IF(G$7="restoration",INDEX(calculation!$a$27:$ga$1151,MATCH('Project-level output'!$A52,calculation!$a$27:$a$1151,0),MATCH('Project-level output'!G$5,calculation!$a$27:$ga$27,0)),"-")</f>
        <v>#NAME?</v>
      </c>
      <c r="H52" s="82" t="e">
        <f aca="false" t="array" ref="H52:H52">IF(H$7="restoration",INDEX(calculation!$a$27:$ga$1151,MATCH('Project-level output'!$A52,calculation!$a$27:$a$1151,0),MATCH('Project-level output'!H$5,calculation!$a$27:$ga$27,0)),"-")</f>
        <v>#NAME?</v>
      </c>
      <c r="I52" s="82" t="e">
        <f aca="false" t="array" ref="I52:I52">IF(I$7="restoration",INDEX(calculation!$a$27:$ga$1151,MATCH('Project-level output'!$A52,calculation!$a$27:$a$1151,0),MATCH('Project-level output'!I$5,calculation!$a$27:$ga$27,0)),"-")</f>
        <v>#NAME?</v>
      </c>
      <c r="J52" s="82" t="e">
        <f aca="false" t="array" ref="J52:J52">IF(J$7="restoration",INDEX(calculation!$a$27:$ga$1151,MATCH('Project-level output'!$A52,calculation!$a$27:$a$1151,0),MATCH('Project-level output'!J$5,calculation!$a$27:$ga$27,0)),"-")</f>
        <v>#NAME?</v>
      </c>
      <c r="K52" s="82" t="e">
        <f aca="false" t="array" ref="K52:K52">IF(K$7="restoration",INDEX(calculation!$a$27:$ga$1151,MATCH('Project-level output'!$A52,calculation!$a$27:$a$1151,0),MATCH('Project-level output'!K$5,calculation!$a$27:$ga$27,0)),"-")</f>
        <v>#NAME?</v>
      </c>
      <c r="L52" s="82" t="e">
        <f aca="false" t="array" ref="L52:L52">IF(L$7="restoration",INDEX(calculation!$a$27:$ga$1151,MATCH('Project-level output'!$A52,calculation!$a$27:$a$1151,0),MATCH('Project-level output'!L$5,calculation!$a$27:$ga$27,0)),"-")</f>
        <v>#NAME?</v>
      </c>
      <c r="M52" s="82" t="e">
        <f aca="false" t="array" ref="M52:M52">IF(M$7="restoration",INDEX(calculation!$a$27:$ga$1151,MATCH('Project-level output'!$A52,calculation!$a$27:$a$1151,0),MATCH('Project-level output'!M$5,calculation!$a$27:$ga$27,0)),"-")</f>
        <v>#NAME?</v>
      </c>
      <c r="N52" s="82" t="e">
        <f aca="false" t="array" ref="N52:N52">IF(N$7="restoration",INDEX(calculation!$a$27:$ga$1151,MATCH('Project-level output'!$A52,calculation!$a$27:$a$1151,0),MATCH('Project-level output'!N$5,calculation!$a$27:$ga$27,0)),"-")</f>
        <v>#NAME?</v>
      </c>
      <c r="O52" s="82" t="e">
        <f aca="false" t="array" ref="O52:O52">IF(O$7="restoration",INDEX(calculation!$a$27:$ga$1151,MATCH('Project-level output'!$A52,calculation!$a$27:$a$1151,0),MATCH('Project-level output'!O$5,calculation!$a$27:$ga$27,0)),"-")</f>
        <v>#NAME?</v>
      </c>
      <c r="P52" s="82" t="e">
        <f aca="false" t="array" ref="P52:P52">IF(P$7="restoration",INDEX(calculation!$a$27:$ga$1151,MATCH('Project-level output'!$A52,calculation!$a$27:$a$1151,0),MATCH('Project-level output'!P$5,calculation!$a$27:$ga$27,0)),"-")</f>
        <v>#NAME?</v>
      </c>
      <c r="Q52" s="82" t="e">
        <f aca="false" t="array" ref="Q52:Q52">IF(Q$7="restoration",INDEX(calculation!$a$27:$ga$1151,MATCH('Project-level output'!$A52,calculation!$a$27:$a$1151,0),MATCH('Project-level output'!Q$5,calculation!$a$27:$ga$27,0)),"-")</f>
        <v>#NAME?</v>
      </c>
      <c r="R52" s="82" t="e">
        <f aca="false" t="array" ref="R52:R52">IF(R$7="restoration",INDEX(calculation!$a$27:$ga$1151,MATCH('Project-level output'!$A52,calculation!$a$27:$a$1151,0),MATCH('Project-level output'!R$5,calculation!$a$27:$ga$27,0)),"-")</f>
        <v>#NAME?</v>
      </c>
      <c r="S52" s="82" t="e">
        <f aca="false" t="array" ref="S52:S52">IF(S$7="restoration",INDEX(calculation!$a$27:$ga$1151,MATCH('Project-level output'!$A52,calculation!$a$27:$a$1151,0),MATCH('Project-level output'!S$5,calculation!$a$27:$ga$27,0)),"-")</f>
        <v>#NAME?</v>
      </c>
      <c r="T52" s="82" t="e">
        <f aca="false" t="array" ref="T52:T52">IF(T$7="restoration",INDEX(calculation!$a$27:$ga$1151,MATCH('Project-level output'!$A52,calculation!$a$27:$a$1151,0),MATCH('Project-level output'!T$5,calculation!$a$27:$ga$27,0)),"-")</f>
        <v>#NAME?</v>
      </c>
      <c r="U52" s="82" t="e">
        <f aca="false" t="array" ref="U52:U52">IF(U$7="restoration",INDEX(calculation!$a$27:$ga$1151,MATCH('Project-level output'!$A52,calculation!$a$27:$a$1151,0),MATCH('Project-level output'!U$5,calculation!$a$27:$ga$27,0)),"-")</f>
        <v>#NAME?</v>
      </c>
      <c r="V52" s="82" t="e">
        <f aca="false" t="array" ref="V52:V52">IF(V$7="restoration",INDEX(calculation!$a$27:$ga$1151,MATCH('Project-level output'!$A52,calculation!$a$27:$a$1151,0),MATCH('Project-level output'!V$5,calculation!$a$27:$ga$27,0)),"-")</f>
        <v>#NAME?</v>
      </c>
      <c r="W52" s="82" t="e">
        <f aca="false" t="array" ref="W52:W52">IF(W$7="restoration",INDEX(calculation!$a$27:$ga$1151,MATCH('Project-level output'!$A52,calculation!$a$27:$a$1151,0),MATCH('Project-level output'!W$5,calculation!$a$27:$ga$27,0)),"-")</f>
        <v>#NAME?</v>
      </c>
      <c r="X52" s="82" t="e">
        <f aca="false" t="array" ref="X52:X52">IF(X$7="restoration",INDEX(calculation!$a$27:$ga$1151,MATCH('Project-level output'!$A52,calculation!$a$27:$a$1151,0),MATCH('Project-level output'!X$5,calculation!$a$27:$ga$27,0)),"-")</f>
        <v>#NAME?</v>
      </c>
      <c r="Y52" s="82" t="e">
        <f aca="false" t="array" ref="Y52:Y52">IF(Y$7="restoration",INDEX(calculation!$a$27:$ga$1151,MATCH('Project-level output'!$A52,calculation!$a$27:$a$1151,0),MATCH('Project-level output'!Y$5,calculation!$a$27:$ga$27,0)),"-")</f>
        <v>#NAME?</v>
      </c>
      <c r="Z52" s="82" t="e">
        <f aca="false" t="array" ref="Z52:Z52">IF(Z$7="restoration",INDEX(calculation!$a$27:$ga$1151,MATCH('Project-level output'!$A52,calculation!$a$27:$a$1151,0),MATCH('Project-level output'!Z$5,calculation!$a$27:$ga$27,0)),"-")</f>
        <v>#NAME?</v>
      </c>
      <c r="AA52" s="82" t="e">
        <f aca="false" t="array" ref="AA52:AA52">IF(AA$7="restoration",INDEX(calculation!$a$27:$ga$1151,MATCH('Project-level output'!$A52,calculation!$a$27:$a$1151,0),MATCH('Project-level output'!AA$5,calculation!$a$27:$ga$27,0)),"-")</f>
        <v>#NAME?</v>
      </c>
      <c r="AB52" s="82" t="e">
        <f aca="false" t="array" ref="AB52:AB52">IF(AB$7="restoration",INDEX(calculation!$a$27:$ga$1151,MATCH('Project-level output'!$A52,calculation!$a$27:$a$1151,0),MATCH('Project-level output'!AB$5,calculation!$a$27:$ga$27,0)),"-")</f>
        <v>#NAME?</v>
      </c>
      <c r="AC52" s="82" t="e">
        <f aca="false" t="array" ref="AC52:AC52">IF(AC$7="restoration",INDEX(calculation!$a$27:$ga$1151,MATCH('Project-level output'!$A52,calculation!$a$27:$a$1151,0),MATCH('Project-level output'!AC$5,calculation!$a$27:$ga$27,0)),"-")</f>
        <v>#NAME?</v>
      </c>
      <c r="AD52" s="82" t="e">
        <f aca="false" t="array" ref="AD52:AD52">IF(AD$7="restoration",INDEX(calculation!$a$27:$ga$1151,MATCH('Project-level output'!$A52,calculation!$a$27:$a$1151,0),MATCH('Project-level output'!AD$5,calculation!$a$27:$ga$27,0)),"-")</f>
        <v>#NAME?</v>
      </c>
      <c r="AE52" s="82" t="e">
        <f aca="false" t="array" ref="AE52:AE52">IF(AE$7="restoration",INDEX(calculation!$a$27:$ga$1151,MATCH('Project-level output'!$A52,calculation!$a$27:$a$1151,0),MATCH('Project-level output'!AE$5,calculation!$a$27:$ga$27,0)),"-")</f>
        <v>#NAME?</v>
      </c>
      <c r="AF52" s="82" t="e">
        <f aca="false" t="array" ref="AF52:AF52">IF(AF$7="restoration",INDEX(calculation!$a$27:$ga$1151,MATCH('Project-level output'!$A52,calculation!$a$27:$a$1151,0),MATCH('Project-level output'!AF$5,calculation!$a$27:$ga$27,0)),"-")</f>
        <v>#NAME?</v>
      </c>
      <c r="AG52" s="82" t="e">
        <f aca="false" t="array" ref="AG52:AG52">IF(AG$7="restoration",INDEX(calculation!$a$27:$ga$1151,MATCH('Project-level output'!$A52,calculation!$a$27:$a$1151,0),MATCH('Project-level output'!AG$5,calculation!$a$27:$ga$27,0)),"-")</f>
        <v>#NAME?</v>
      </c>
      <c r="AH52" s="82" t="e">
        <f aca="false" t="array" ref="AH52:AH52">IF(AH$7="restoration",INDEX(calculation!$a$27:$ga$1151,MATCH('Project-level output'!$A52,calculation!$a$27:$a$1151,0),MATCH('Project-level output'!AH$5,calculation!$a$27:$ga$27,0)),"-")</f>
        <v>#NAME?</v>
      </c>
      <c r="AI52" s="82" t="e">
        <f aca="false" t="array" ref="AI52:AI52">IF(AI$7="restoration",INDEX(calculation!$a$27:$ga$1151,MATCH('Project-level output'!$A52,calculation!$a$27:$a$1151,0),MATCH('Project-level output'!AI$5,calculation!$a$27:$ga$27,0)),"-")</f>
        <v>#NAME?</v>
      </c>
      <c r="AJ52" s="82" t="e">
        <f aca="false" t="array" ref="AJ52:AJ52">IF(AJ$7="restoration",INDEX(calculation!$a$27:$ga$1151,MATCH('Project-level output'!$A52,calculation!$a$27:$a$1151,0),MATCH('Project-level output'!AJ$5,calculation!$a$27:$ga$27,0)),"-")</f>
        <v>#NAME?</v>
      </c>
      <c r="AK52" s="82" t="e">
        <f aca="false" t="array" ref="AK52:AK52">IF(AK$7="restoration",INDEX(calculation!$a$27:$ga$1151,MATCH('Project-level output'!$A52,calculation!$a$27:$a$1151,0),MATCH('Project-level output'!AK$5,calculation!$a$27:$ga$27,0)),"-")</f>
        <v>#NAME?</v>
      </c>
      <c r="AL52" s="82" t="e">
        <f aca="false" t="array" ref="AL52:AL52">IF(AL$7="restoration",INDEX(calculation!$a$27:$ga$1151,MATCH('Project-level output'!$A52,calculation!$a$27:$a$1151,0),MATCH('Project-level output'!AL$5,calculation!$a$27:$ga$27,0)),"-")</f>
        <v>#NAME?</v>
      </c>
      <c r="AM52" s="82" t="e">
        <f aca="false" t="array" ref="AM52:AM52">IF(AM$7="restoration",INDEX(calculation!$a$27:$ga$1151,MATCH('Project-level output'!$A52,calculation!$a$27:$a$1151,0),MATCH('Project-level output'!AM$5,calculation!$a$27:$ga$27,0)),"-")</f>
        <v>#NAME?</v>
      </c>
      <c r="AN52" s="82" t="e">
        <f aca="false" t="array" ref="AN52:AN52">IF(AN$7="restoration",INDEX(calculation!$a$27:$ga$1151,MATCH('Project-level output'!$A52,calculation!$a$27:$a$1151,0),MATCH('Project-level output'!AN$5,calculation!$a$27:$ga$27,0)),"-")</f>
        <v>#NAME?</v>
      </c>
      <c r="AO52" s="82" t="e">
        <f aca="false" t="array" ref="AO52:AO52">IF(AO$7="restoration",INDEX(calculation!$a$27:$ga$1151,MATCH('Project-level output'!$A52,calculation!$a$27:$a$1151,0),MATCH('Project-level output'!AO$5,calculation!$a$27:$ga$27,0)),"-")</f>
        <v>#NAME?</v>
      </c>
      <c r="AP52" s="82" t="e">
        <f aca="false" t="array" ref="AP52:AP52">IF(AP$7="restoration",INDEX(calculation!$a$27:$ga$1151,MATCH('Project-level output'!$A52,calculation!$a$27:$a$1151,0),MATCH('Project-level output'!AP$5,calculation!$a$27:$ga$27,0)),"-")</f>
        <v>#NAME?</v>
      </c>
      <c r="AQ52" s="82" t="e">
        <f aca="false" t="array" ref="AQ52:AQ52">IF(AQ$7="restoration",INDEX(calculation!$a$27:$ga$1151,MATCH('Project-level output'!$A52,calculation!$a$27:$a$1151,0),MATCH('Project-level output'!AQ$5,calculation!$a$27:$ga$27,0)),"-")</f>
        <v>#NAME?</v>
      </c>
      <c r="AR52" s="82" t="e">
        <f aca="false" t="array" ref="AR52:AR52">IF(AR$7="restoration",INDEX(calculation!$a$27:$ga$1151,MATCH('Project-level output'!$A52,calculation!$a$27:$a$1151,0),MATCH('Project-level output'!AR$5,calculation!$a$27:$ga$27,0)),"-")</f>
        <v>#NAME?</v>
      </c>
      <c r="AS52" s="82" t="e">
        <f aca="false" t="array" ref="AS52:AS52">IF(AS$7="restoration",INDEX(calculation!$a$27:$ga$1151,MATCH('Project-level output'!$A52,calculation!$a$27:$a$1151,0),MATCH('Project-level output'!AS$5,calculation!$a$27:$ga$27,0)),"-")</f>
        <v>#NAME?</v>
      </c>
      <c r="AT52" s="82" t="e">
        <f aca="false" t="array" ref="AT52:AT52">IF(AT$7="restoration",INDEX(calculation!$a$27:$ga$1151,MATCH('Project-level output'!$A52,calculation!$a$27:$a$1151,0),MATCH('Project-level output'!AT$5,calculation!$a$27:$ga$27,0)),"-")</f>
        <v>#NAME?</v>
      </c>
      <c r="AU52" s="82" t="e">
        <f aca="false" t="array" ref="AU52:AU52">IF(AU$7="restoration",INDEX(calculation!$a$27:$ga$1151,MATCH('Project-level output'!$A52,calculation!$a$27:$a$1151,0),MATCH('Project-level output'!AU$5,calculation!$a$27:$ga$27,0)),"-")</f>
        <v>#NAME?</v>
      </c>
      <c r="AV52" s="82" t="e">
        <f aca="false" t="array" ref="AV52:AV52">IF(AV$7="restoration",INDEX(calculation!$a$27:$ga$1151,MATCH('Project-level output'!$A52,calculation!$a$27:$a$1151,0),MATCH('Project-level output'!AV$5,calculation!$a$27:$ga$27,0)),"-")</f>
        <v>#NAME?</v>
      </c>
      <c r="AW52" s="82" t="e">
        <f aca="false" t="array" ref="AW52:AW52">IF(AW$7="restoration",INDEX(calculation!$a$27:$ga$1151,MATCH('Project-level output'!$A52,calculation!$a$27:$a$1151,0),MATCH('Project-level output'!AW$5,calculation!$a$27:$ga$27,0)),"-")</f>
        <v>#NAME?</v>
      </c>
      <c r="AX52" s="82" t="e">
        <f aca="false" t="array" ref="AX52:AX52">IF(AX$7="restoration",INDEX(calculation!$a$27:$ga$1151,MATCH('Project-level output'!$A52,calculation!$a$27:$a$1151,0),MATCH('Project-level output'!AX$5,calculation!$a$27:$ga$27,0)),"-")</f>
        <v>#NAME?</v>
      </c>
      <c r="AY52" s="82" t="e">
        <f aca="false" t="array" ref="AY52:AY52">IF(AY$7="restoration",INDEX(calculation!$a$27:$ga$1151,MATCH('Project-level output'!$A52,calculation!$a$27:$a$1151,0),MATCH('Project-level output'!AY$5,calculation!$a$27:$ga$27,0)),"-")</f>
        <v>#NAME?</v>
      </c>
      <c r="AZ52" s="82" t="e">
        <f aca="false" t="array" ref="AZ52:AZ52">IF(AZ$7="restoration",INDEX(calculation!$a$27:$ga$1151,MATCH('Project-level output'!$A52,calculation!$a$27:$a$1151,0),MATCH('Project-level output'!AZ$5,calculation!$a$27:$ga$27,0)),"-")</f>
        <v>#NAME?</v>
      </c>
      <c r="BA52" s="82" t="e">
        <f aca="false" t="array" ref="BA52:BA52">IF(BA$7="restoration",INDEX(calculation!$a$27:$ga$1151,MATCH('Project-level output'!$A52,calculation!$a$27:$a$1151,0),MATCH('Project-level output'!BA$5,calculation!$a$27:$ga$27,0)),"-")</f>
        <v>#NAME?</v>
      </c>
      <c r="BB52" s="82" t="e">
        <f aca="false" t="array" ref="BB52:BB52">IF(BB$7="restoration",INDEX(calculation!$a$27:$ga$1151,MATCH('Project-level output'!$A52,calculation!$a$27:$a$1151,0),MATCH('Project-level output'!BB$5,calculation!$a$27:$ga$27,0)),"-")</f>
        <v>#NAME?</v>
      </c>
      <c r="BC52" s="82" t="e">
        <f aca="false" t="array" ref="BC52:BC52">IF(BC$7="restoration",INDEX(calculation!$a$27:$ga$1151,MATCH('Project-level output'!$A52,calculation!$a$27:$a$1151,0),MATCH('Project-level output'!BC$5,calculation!$a$27:$ga$27,0)),"-")</f>
        <v>#NAME?</v>
      </c>
    </row>
    <row r="53" customFormat="false" ht="12.75" hidden="false" customHeight="true" outlineLevel="0" collapsed="false">
      <c r="A53" s="81" t="s">
        <v>145</v>
      </c>
      <c r="B53" s="83" t="e">
        <f aca="false" t="array" ref="B53:B53">IF(B$7="conservation",INDEX(calculation!$a$27:$ga$1151,MATCH('Project-level output'!$A53,calculation!$a$27:$a$1151,0),MATCH('Project-level output'!B$5,calculation!$a$27:$ga$27,0)),"-")</f>
        <v>#NAME?</v>
      </c>
      <c r="C53" s="83" t="e">
        <f aca="false" t="array" ref="C53:C53">IF(C$7="conservation",INDEX(calculation!$a$27:$ga$1151,MATCH('Project-level output'!$A53,calculation!$a$27:$a$1151,0),MATCH('Project-level output'!C$5,calculation!$a$27:$ga$27,0)),"-")</f>
        <v>#NAME?</v>
      </c>
      <c r="D53" s="83" t="e">
        <f aca="false" t="array" ref="D53:D53">IF(D$7="conservation",INDEX(calculation!$a$27:$ga$1151,MATCH('Project-level output'!$A53,calculation!$a$27:$a$1151,0),MATCH('Project-level output'!D$5,calculation!$a$27:$ga$27,0)),"-")</f>
        <v>#NAME?</v>
      </c>
      <c r="E53" s="83" t="e">
        <f aca="false" t="array" ref="E53:E53">IF(E$7="conservation",INDEX(calculation!$a$27:$ga$1151,MATCH('Project-level output'!$A53,calculation!$a$27:$a$1151,0),MATCH('Project-level output'!E$5,calculation!$a$27:$ga$27,0)),"-")</f>
        <v>#NAME?</v>
      </c>
      <c r="F53" s="83" t="e">
        <f aca="false" t="array" ref="F53:F53">IF(F$7="conservation",INDEX(calculation!$a$27:$ga$1151,MATCH('Project-level output'!$A53,calculation!$a$27:$a$1151,0),MATCH('Project-level output'!F$5,calculation!$a$27:$ga$27,0)),"-")</f>
        <v>#NAME?</v>
      </c>
      <c r="G53" s="83" t="e">
        <f aca="false" t="array" ref="G53:G53">IF(G$7="conservation",INDEX(calculation!$a$27:$ga$1151,MATCH('Project-level output'!$A53,calculation!$a$27:$a$1151,0),MATCH('Project-level output'!G$5,calculation!$a$27:$ga$27,0)),"-")</f>
        <v>#NAME?</v>
      </c>
      <c r="H53" s="83" t="e">
        <f aca="false" t="array" ref="H53:H53">IF(H$7="conservation",INDEX(calculation!$a$27:$ga$1151,MATCH('Project-level output'!$A53,calculation!$a$27:$a$1151,0),MATCH('Project-level output'!H$5,calculation!$a$27:$ga$27,0)),"-")</f>
        <v>#NAME?</v>
      </c>
      <c r="I53" s="83" t="e">
        <f aca="false" t="array" ref="I53:I53">IF(I$7="conservation",INDEX(calculation!$a$27:$ga$1151,MATCH('Project-level output'!$A53,calculation!$a$27:$a$1151,0),MATCH('Project-level output'!I$5,calculation!$a$27:$ga$27,0)),"-")</f>
        <v>#NAME?</v>
      </c>
      <c r="J53" s="83" t="e">
        <f aca="false" t="array" ref="J53:J53">IF(J$7="conservation",INDEX(calculation!$a$27:$ga$1151,MATCH('Project-level output'!$A53,calculation!$a$27:$a$1151,0),MATCH('Project-level output'!J$5,calculation!$a$27:$ga$27,0)),"-")</f>
        <v>#NAME?</v>
      </c>
      <c r="K53" s="83" t="e">
        <f aca="false" t="array" ref="K53:K53">IF(K$7="conservation",INDEX(calculation!$a$27:$ga$1151,MATCH('Project-level output'!$A53,calculation!$a$27:$a$1151,0),MATCH('Project-level output'!K$5,calculation!$a$27:$ga$27,0)),"-")</f>
        <v>#NAME?</v>
      </c>
      <c r="L53" s="83" t="e">
        <f aca="false" t="array" ref="L53:L53">IF(L$7="conservation",INDEX(calculation!$a$27:$ga$1151,MATCH('Project-level output'!$A53,calculation!$a$27:$a$1151,0),MATCH('Project-level output'!L$5,calculation!$a$27:$ga$27,0)),"-")</f>
        <v>#NAME?</v>
      </c>
      <c r="M53" s="83" t="e">
        <f aca="false" t="array" ref="M53:M53">IF(M$7="conservation",INDEX(calculation!$a$27:$ga$1151,MATCH('Project-level output'!$A53,calculation!$a$27:$a$1151,0),MATCH('Project-level output'!M$5,calculation!$a$27:$ga$27,0)),"-")</f>
        <v>#NAME?</v>
      </c>
      <c r="N53" s="83" t="e">
        <f aca="false" t="array" ref="N53:N53">IF(N$7="conservation",INDEX(calculation!$a$27:$ga$1151,MATCH('Project-level output'!$A53,calculation!$a$27:$a$1151,0),MATCH('Project-level output'!N$5,calculation!$a$27:$ga$27,0)),"-")</f>
        <v>#NAME?</v>
      </c>
      <c r="O53" s="83" t="e">
        <f aca="false" t="array" ref="O53:O53">IF(O$7="conservation",INDEX(calculation!$a$27:$ga$1151,MATCH('Project-level output'!$A53,calculation!$a$27:$a$1151,0),MATCH('Project-level output'!O$5,calculation!$a$27:$ga$27,0)),"-")</f>
        <v>#NAME?</v>
      </c>
      <c r="P53" s="83" t="e">
        <f aca="false" t="array" ref="P53:P53">IF(P$7="conservation",INDEX(calculation!$a$27:$ga$1151,MATCH('Project-level output'!$A53,calculation!$a$27:$a$1151,0),MATCH('Project-level output'!P$5,calculation!$a$27:$ga$27,0)),"-")</f>
        <v>#NAME?</v>
      </c>
      <c r="Q53" s="83" t="e">
        <f aca="false" t="array" ref="Q53:Q53">IF(Q$7="conservation",INDEX(calculation!$a$27:$ga$1151,MATCH('Project-level output'!$A53,calculation!$a$27:$a$1151,0),MATCH('Project-level output'!Q$5,calculation!$a$27:$ga$27,0)),"-")</f>
        <v>#NAME?</v>
      </c>
      <c r="R53" s="83" t="e">
        <f aca="false" t="array" ref="R53:R53">IF(R$7="conservation",INDEX(calculation!$a$27:$ga$1151,MATCH('Project-level output'!$A53,calculation!$a$27:$a$1151,0),MATCH('Project-level output'!R$5,calculation!$a$27:$ga$27,0)),"-")</f>
        <v>#NAME?</v>
      </c>
      <c r="S53" s="83" t="e">
        <f aca="false" t="array" ref="S53:S53">IF(S$7="conservation",INDEX(calculation!$a$27:$ga$1151,MATCH('Project-level output'!$A53,calculation!$a$27:$a$1151,0),MATCH('Project-level output'!S$5,calculation!$a$27:$ga$27,0)),"-")</f>
        <v>#NAME?</v>
      </c>
      <c r="T53" s="83" t="e">
        <f aca="false" t="array" ref="T53:T53">IF(T$7="conservation",INDEX(calculation!$a$27:$ga$1151,MATCH('Project-level output'!$A53,calculation!$a$27:$a$1151,0),MATCH('Project-level output'!T$5,calculation!$a$27:$ga$27,0)),"-")</f>
        <v>#NAME?</v>
      </c>
      <c r="U53" s="83" t="e">
        <f aca="false" t="array" ref="U53:U53">IF(U$7="conservation",INDEX(calculation!$a$27:$ga$1151,MATCH('Project-level output'!$A53,calculation!$a$27:$a$1151,0),MATCH('Project-level output'!U$5,calculation!$a$27:$ga$27,0)),"-")</f>
        <v>#NAME?</v>
      </c>
      <c r="V53" s="83" t="e">
        <f aca="false" t="array" ref="V53:V53">IF(V$7="conservation",INDEX(calculation!$a$27:$ga$1151,MATCH('Project-level output'!$A53,calculation!$a$27:$a$1151,0),MATCH('Project-level output'!V$5,calculation!$a$27:$ga$27,0)),"-")</f>
        <v>#NAME?</v>
      </c>
      <c r="W53" s="83" t="e">
        <f aca="false" t="array" ref="W53:W53">IF(W$7="conservation",INDEX(calculation!$a$27:$ga$1151,MATCH('Project-level output'!$A53,calculation!$a$27:$a$1151,0),MATCH('Project-level output'!W$5,calculation!$a$27:$ga$27,0)),"-")</f>
        <v>#NAME?</v>
      </c>
      <c r="X53" s="83" t="e">
        <f aca="false" t="array" ref="X53:X53">IF(X$7="conservation",INDEX(calculation!$a$27:$ga$1151,MATCH('Project-level output'!$A53,calculation!$a$27:$a$1151,0),MATCH('Project-level output'!X$5,calculation!$a$27:$ga$27,0)),"-")</f>
        <v>#NAME?</v>
      </c>
      <c r="Y53" s="83" t="e">
        <f aca="false" t="array" ref="Y53:Y53">IF(Y$7="conservation",INDEX(calculation!$a$27:$ga$1151,MATCH('Project-level output'!$A53,calculation!$a$27:$a$1151,0),MATCH('Project-level output'!Y$5,calculation!$a$27:$ga$27,0)),"-")</f>
        <v>#NAME?</v>
      </c>
      <c r="Z53" s="83" t="e">
        <f aca="false" t="array" ref="Z53:Z53">IF(Z$7="conservation",INDEX(calculation!$a$27:$ga$1151,MATCH('Project-level output'!$A53,calculation!$a$27:$a$1151,0),MATCH('Project-level output'!Z$5,calculation!$a$27:$ga$27,0)),"-")</f>
        <v>#NAME?</v>
      </c>
      <c r="AA53" s="83" t="e">
        <f aca="false" t="array" ref="AA53:AA53">IF(AA$7="conservation",INDEX(calculation!$a$27:$ga$1151,MATCH('Project-level output'!$A53,calculation!$a$27:$a$1151,0),MATCH('Project-level output'!AA$5,calculation!$a$27:$ga$27,0)),"-")</f>
        <v>#NAME?</v>
      </c>
      <c r="AB53" s="83" t="e">
        <f aca="false" t="array" ref="AB53:AB53">IF(AB$7="conservation",INDEX(calculation!$a$27:$ga$1151,MATCH('Project-level output'!$A53,calculation!$a$27:$a$1151,0),MATCH('Project-level output'!AB$5,calculation!$a$27:$ga$27,0)),"-")</f>
        <v>#NAME?</v>
      </c>
      <c r="AC53" s="83" t="e">
        <f aca="false" t="array" ref="AC53:AC53">IF(AC$7="conservation",INDEX(calculation!$a$27:$ga$1151,MATCH('Project-level output'!$A53,calculation!$a$27:$a$1151,0),MATCH('Project-level output'!AC$5,calculation!$a$27:$ga$27,0)),"-")</f>
        <v>#NAME?</v>
      </c>
      <c r="AD53" s="83" t="e">
        <f aca="false" t="array" ref="AD53:AD53">IF(AD$7="conservation",INDEX(calculation!$a$27:$ga$1151,MATCH('Project-level output'!$A53,calculation!$a$27:$a$1151,0),MATCH('Project-level output'!AD$5,calculation!$a$27:$ga$27,0)),"-")</f>
        <v>#NAME?</v>
      </c>
      <c r="AE53" s="83" t="e">
        <f aca="false" t="array" ref="AE53:AE53">IF(AE$7="conservation",INDEX(calculation!$a$27:$ga$1151,MATCH('Project-level output'!$A53,calculation!$a$27:$a$1151,0),MATCH('Project-level output'!AE$5,calculation!$a$27:$ga$27,0)),"-")</f>
        <v>#NAME?</v>
      </c>
      <c r="AF53" s="83" t="e">
        <f aca="false" t="array" ref="AF53:AF53">IF(AF$7="conservation",INDEX(calculation!$a$27:$ga$1151,MATCH('Project-level output'!$A53,calculation!$a$27:$a$1151,0),MATCH('Project-level output'!AF$5,calculation!$a$27:$ga$27,0)),"-")</f>
        <v>#NAME?</v>
      </c>
      <c r="AG53" s="83" t="e">
        <f aca="false" t="array" ref="AG53:AG53">IF(AG$7="conservation",INDEX(calculation!$a$27:$ga$1151,MATCH('Project-level output'!$A53,calculation!$a$27:$a$1151,0),MATCH('Project-level output'!AG$5,calculation!$a$27:$ga$27,0)),"-")</f>
        <v>#NAME?</v>
      </c>
      <c r="AH53" s="83" t="e">
        <f aca="false" t="array" ref="AH53:AH53">IF(AH$7="conservation",INDEX(calculation!$a$27:$ga$1151,MATCH('Project-level output'!$A53,calculation!$a$27:$a$1151,0),MATCH('Project-level output'!AH$5,calculation!$a$27:$ga$27,0)),"-")</f>
        <v>#NAME?</v>
      </c>
      <c r="AI53" s="83" t="e">
        <f aca="false" t="array" ref="AI53:AI53">IF(AI$7="conservation",INDEX(calculation!$a$27:$ga$1151,MATCH('Project-level output'!$A53,calculation!$a$27:$a$1151,0),MATCH('Project-level output'!AI$5,calculation!$a$27:$ga$27,0)),"-")</f>
        <v>#NAME?</v>
      </c>
      <c r="AJ53" s="83" t="e">
        <f aca="false" t="array" ref="AJ53:AJ53">IF(AJ$7="conservation",INDEX(calculation!$a$27:$ga$1151,MATCH('Project-level output'!$A53,calculation!$a$27:$a$1151,0),MATCH('Project-level output'!AJ$5,calculation!$a$27:$ga$27,0)),"-")</f>
        <v>#NAME?</v>
      </c>
      <c r="AK53" s="83" t="e">
        <f aca="false" t="array" ref="AK53:AK53">IF(AK$7="conservation",INDEX(calculation!$a$27:$ga$1151,MATCH('Project-level output'!$A53,calculation!$a$27:$a$1151,0),MATCH('Project-level output'!AK$5,calculation!$a$27:$ga$27,0)),"-")</f>
        <v>#NAME?</v>
      </c>
      <c r="AL53" s="83" t="e">
        <f aca="false" t="array" ref="AL53:AL53">IF(AL$7="conservation",INDEX(calculation!$a$27:$ga$1151,MATCH('Project-level output'!$A53,calculation!$a$27:$a$1151,0),MATCH('Project-level output'!AL$5,calculation!$a$27:$ga$27,0)),"-")</f>
        <v>#NAME?</v>
      </c>
      <c r="AM53" s="83" t="e">
        <f aca="false" t="array" ref="AM53:AM53">IF(AM$7="conservation",INDEX(calculation!$a$27:$ga$1151,MATCH('Project-level output'!$A53,calculation!$a$27:$a$1151,0),MATCH('Project-level output'!AM$5,calculation!$a$27:$ga$27,0)),"-")</f>
        <v>#NAME?</v>
      </c>
      <c r="AN53" s="83" t="e">
        <f aca="false" t="array" ref="AN53:AN53">IF(AN$7="conservation",INDEX(calculation!$a$27:$ga$1151,MATCH('Project-level output'!$A53,calculation!$a$27:$a$1151,0),MATCH('Project-level output'!AN$5,calculation!$a$27:$ga$27,0)),"-")</f>
        <v>#NAME?</v>
      </c>
      <c r="AO53" s="83" t="e">
        <f aca="false" t="array" ref="AO53:AO53">IF(AO$7="conservation",INDEX(calculation!$a$27:$ga$1151,MATCH('Project-level output'!$A53,calculation!$a$27:$a$1151,0),MATCH('Project-level output'!AO$5,calculation!$a$27:$ga$27,0)),"-")</f>
        <v>#NAME?</v>
      </c>
      <c r="AP53" s="83" t="e">
        <f aca="false" t="array" ref="AP53:AP53">IF(AP$7="conservation",INDEX(calculation!$a$27:$ga$1151,MATCH('Project-level output'!$A53,calculation!$a$27:$a$1151,0),MATCH('Project-level output'!AP$5,calculation!$a$27:$ga$27,0)),"-")</f>
        <v>#NAME?</v>
      </c>
      <c r="AQ53" s="83" t="e">
        <f aca="false" t="array" ref="AQ53:AQ53">IF(AQ$7="conservation",INDEX(calculation!$a$27:$ga$1151,MATCH('Project-level output'!$A53,calculation!$a$27:$a$1151,0),MATCH('Project-level output'!AQ$5,calculation!$a$27:$ga$27,0)),"-")</f>
        <v>#NAME?</v>
      </c>
      <c r="AR53" s="83" t="e">
        <f aca="false" t="array" ref="AR53:AR53">IF(AR$7="conservation",INDEX(calculation!$a$27:$ga$1151,MATCH('Project-level output'!$A53,calculation!$a$27:$a$1151,0),MATCH('Project-level output'!AR$5,calculation!$a$27:$ga$27,0)),"-")</f>
        <v>#NAME?</v>
      </c>
      <c r="AS53" s="83" t="e">
        <f aca="false" t="array" ref="AS53:AS53">IF(AS$7="conservation",INDEX(calculation!$a$27:$ga$1151,MATCH('Project-level output'!$A53,calculation!$a$27:$a$1151,0),MATCH('Project-level output'!AS$5,calculation!$a$27:$ga$27,0)),"-")</f>
        <v>#NAME?</v>
      </c>
      <c r="AT53" s="83" t="e">
        <f aca="false" t="array" ref="AT53:AT53">IF(AT$7="conservation",INDEX(calculation!$a$27:$ga$1151,MATCH('Project-level output'!$A53,calculation!$a$27:$a$1151,0),MATCH('Project-level output'!AT$5,calculation!$a$27:$ga$27,0)),"-")</f>
        <v>#NAME?</v>
      </c>
      <c r="AU53" s="83" t="e">
        <f aca="false" t="array" ref="AU53:AU53">IF(AU$7="conservation",INDEX(calculation!$a$27:$ga$1151,MATCH('Project-level output'!$A53,calculation!$a$27:$a$1151,0),MATCH('Project-level output'!AU$5,calculation!$a$27:$ga$27,0)),"-")</f>
        <v>#NAME?</v>
      </c>
      <c r="AV53" s="83" t="e">
        <f aca="false" t="array" ref="AV53:AV53">IF(AV$7="conservation",INDEX(calculation!$a$27:$ga$1151,MATCH('Project-level output'!$A53,calculation!$a$27:$a$1151,0),MATCH('Project-level output'!AV$5,calculation!$a$27:$ga$27,0)),"-")</f>
        <v>#NAME?</v>
      </c>
      <c r="AW53" s="83" t="e">
        <f aca="false" t="array" ref="AW53:AW53">IF(AW$7="conservation",INDEX(calculation!$a$27:$ga$1151,MATCH('Project-level output'!$A53,calculation!$a$27:$a$1151,0),MATCH('Project-level output'!AW$5,calculation!$a$27:$ga$27,0)),"-")</f>
        <v>#NAME?</v>
      </c>
      <c r="AX53" s="83" t="e">
        <f aca="false" t="array" ref="AX53:AX53">IF(AX$7="conservation",INDEX(calculation!$a$27:$ga$1151,MATCH('Project-level output'!$A53,calculation!$a$27:$a$1151,0),MATCH('Project-level output'!AX$5,calculation!$a$27:$ga$27,0)),"-")</f>
        <v>#NAME?</v>
      </c>
      <c r="AY53" s="83" t="e">
        <f aca="false" t="array" ref="AY53:AY53">IF(AY$7="conservation",INDEX(calculation!$a$27:$ga$1151,MATCH('Project-level output'!$A53,calculation!$a$27:$a$1151,0),MATCH('Project-level output'!AY$5,calculation!$a$27:$ga$27,0)),"-")</f>
        <v>#NAME?</v>
      </c>
      <c r="AZ53" s="83" t="e">
        <f aca="false" t="array" ref="AZ53:AZ53">IF(AZ$7="conservation",INDEX(calculation!$a$27:$ga$1151,MATCH('Project-level output'!$A53,calculation!$a$27:$a$1151,0),MATCH('Project-level output'!AZ$5,calculation!$a$27:$ga$27,0)),"-")</f>
        <v>#NAME?</v>
      </c>
      <c r="BA53" s="83" t="e">
        <f aca="false" t="array" ref="BA53:BA53">IF(BA$7="conservation",INDEX(calculation!$a$27:$ga$1151,MATCH('Project-level output'!$A53,calculation!$a$27:$a$1151,0),MATCH('Project-level output'!BA$5,calculation!$a$27:$ga$27,0)),"-")</f>
        <v>#NAME?</v>
      </c>
      <c r="BB53" s="83" t="e">
        <f aca="false" t="array" ref="BB53:BB53">IF(BB$7="conservation",INDEX(calculation!$a$27:$ga$1151,MATCH('Project-level output'!$A53,calculation!$a$27:$a$1151,0),MATCH('Project-level output'!BB$5,calculation!$a$27:$ga$27,0)),"-")</f>
        <v>#NAME?</v>
      </c>
      <c r="BC53" s="83" t="e">
        <f aca="false" t="array" ref="BC53:BC53">IF(BC$7="conservation",INDEX(calculation!$a$27:$ga$1151,MATCH('Project-level output'!$A53,calculation!$a$27:$a$1151,0),MATCH('Project-level output'!BC$5,calculation!$a$27:$ga$27,0)),"-")</f>
        <v>#NAME?</v>
      </c>
    </row>
    <row r="54" customFormat="false" ht="12.75" hidden="false" customHeight="true" outlineLevel="0" collapsed="false"/>
    <row r="55" customFormat="false" ht="12.75" hidden="false" customHeight="true" outlineLevel="0" collapsed="false">
      <c r="A55" s="84" t="s">
        <v>146</v>
      </c>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c r="AF55" s="85"/>
      <c r="AG55" s="85"/>
      <c r="AH55" s="85"/>
      <c r="AI55" s="85"/>
      <c r="AJ55" s="85"/>
      <c r="AK55" s="85"/>
      <c r="AL55" s="85"/>
      <c r="AM55" s="85"/>
      <c r="AN55" s="85"/>
      <c r="AO55" s="85"/>
      <c r="AP55" s="85"/>
      <c r="AQ55" s="85"/>
      <c r="AR55" s="85"/>
      <c r="AS55" s="85"/>
      <c r="AT55" s="85"/>
      <c r="AU55" s="85"/>
      <c r="AV55" s="85"/>
      <c r="AW55" s="85"/>
      <c r="AX55" s="85"/>
      <c r="AY55" s="85"/>
      <c r="AZ55" s="85"/>
      <c r="BA55" s="85"/>
      <c r="BB55" s="85"/>
      <c r="BC55" s="86"/>
    </row>
    <row r="56" customFormat="false" ht="12.75" hidden="false" customHeight="true" outlineLevel="0" collapsed="false">
      <c r="A56" s="59" t="s">
        <v>147</v>
      </c>
      <c r="B56" s="75" t="e">
        <f aca="false">SUM(B23:B37)</f>
        <v>#NAME?</v>
      </c>
      <c r="C56" s="75" t="e">
        <f aca="false">SUM(C23:C37)</f>
        <v>#NAME?</v>
      </c>
      <c r="D56" s="75" t="e">
        <f aca="false">SUM(D23:D37)</f>
        <v>#NAME?</v>
      </c>
      <c r="E56" s="75" t="e">
        <f aca="false">SUM(E23:E37)</f>
        <v>#NAME?</v>
      </c>
      <c r="F56" s="75" t="e">
        <f aca="false">SUM(F23:F37)</f>
        <v>#NAME?</v>
      </c>
      <c r="G56" s="75" t="e">
        <f aca="false">SUM(G23:G37)</f>
        <v>#NAME?</v>
      </c>
      <c r="H56" s="75" t="e">
        <f aca="false">SUM(H23:H37)</f>
        <v>#NAME?</v>
      </c>
      <c r="I56" s="75" t="e">
        <f aca="false">SUM(I23:I37)</f>
        <v>#NAME?</v>
      </c>
      <c r="J56" s="75" t="e">
        <f aca="false">SUM(J23:J37)</f>
        <v>#NAME?</v>
      </c>
      <c r="K56" s="75" t="e">
        <f aca="false">SUM(K23:K37)</f>
        <v>#NAME?</v>
      </c>
      <c r="L56" s="75" t="e">
        <f aca="false">SUM(L23:L37)</f>
        <v>#NAME?</v>
      </c>
      <c r="M56" s="75" t="e">
        <f aca="false">SUM(M23:M37)</f>
        <v>#NAME?</v>
      </c>
      <c r="N56" s="75" t="e">
        <f aca="false">SUM(N23:N37)</f>
        <v>#NAME?</v>
      </c>
      <c r="O56" s="75" t="e">
        <f aca="false">SUM(O23:O37)</f>
        <v>#NAME?</v>
      </c>
      <c r="P56" s="75" t="e">
        <f aca="false">SUM(P23:P37)</f>
        <v>#NAME?</v>
      </c>
      <c r="Q56" s="75" t="e">
        <f aca="false">SUM(Q23:Q37)</f>
        <v>#NAME?</v>
      </c>
      <c r="R56" s="75" t="e">
        <f aca="false">SUM(R23:R37)</f>
        <v>#NAME?</v>
      </c>
      <c r="S56" s="75" t="e">
        <f aca="false">SUM(S23:S37)</f>
        <v>#NAME?</v>
      </c>
      <c r="T56" s="75" t="e">
        <f aca="false">SUM(T23:T37)</f>
        <v>#NAME?</v>
      </c>
      <c r="U56" s="75" t="e">
        <f aca="false">SUM(U23:U37)</f>
        <v>#NAME?</v>
      </c>
      <c r="V56" s="75" t="e">
        <f aca="false">SUM(V23:V37)</f>
        <v>#NAME?</v>
      </c>
      <c r="W56" s="75" t="e">
        <f aca="false">SUM(W23:W37)</f>
        <v>#NAME?</v>
      </c>
      <c r="X56" s="75" t="e">
        <f aca="false">SUM(X23:X37)</f>
        <v>#NAME?</v>
      </c>
      <c r="Y56" s="75" t="e">
        <f aca="false">SUM(Y23:Y37)</f>
        <v>#NAME?</v>
      </c>
      <c r="Z56" s="75" t="e">
        <f aca="false">SUM(Z23:Z37)</f>
        <v>#NAME?</v>
      </c>
      <c r="AA56" s="75" t="e">
        <f aca="false">SUM(AA23:AA37)</f>
        <v>#NAME?</v>
      </c>
      <c r="AB56" s="75" t="e">
        <f aca="false">SUM(AB23:AB37)</f>
        <v>#NAME?</v>
      </c>
      <c r="AC56" s="75" t="e">
        <f aca="false">SUM(AC23:AC37)</f>
        <v>#NAME?</v>
      </c>
      <c r="AD56" s="75" t="e">
        <f aca="false">SUM(AD23:AD37)</f>
        <v>#NAME?</v>
      </c>
      <c r="AE56" s="75" t="e">
        <f aca="false">SUM(AE23:AE37)</f>
        <v>#NAME?</v>
      </c>
      <c r="AF56" s="75" t="e">
        <f aca="false">SUM(AF23:AF37)</f>
        <v>#NAME?</v>
      </c>
      <c r="AG56" s="75" t="e">
        <f aca="false">SUM(AG23:AG37)</f>
        <v>#NAME?</v>
      </c>
      <c r="AH56" s="75" t="e">
        <f aca="false">SUM(AH23:AH37)</f>
        <v>#NAME?</v>
      </c>
      <c r="AI56" s="75" t="e">
        <f aca="false">SUM(AI23:AI37)</f>
        <v>#NAME?</v>
      </c>
      <c r="AJ56" s="75" t="e">
        <f aca="false">SUM(AJ23:AJ37)</f>
        <v>#NAME?</v>
      </c>
      <c r="AK56" s="75" t="e">
        <f aca="false">SUM(AK23:AK37)</f>
        <v>#NAME?</v>
      </c>
      <c r="AL56" s="75" t="e">
        <f aca="false">SUM(AL23:AL37)</f>
        <v>#NAME?</v>
      </c>
      <c r="AM56" s="75" t="e">
        <f aca="false">SUM(AM23:AM37)</f>
        <v>#NAME?</v>
      </c>
      <c r="AN56" s="75" t="e">
        <f aca="false">SUM(AN23:AN37)</f>
        <v>#NAME?</v>
      </c>
      <c r="AO56" s="75" t="e">
        <f aca="false">SUM(AO23:AO37)</f>
        <v>#NAME?</v>
      </c>
      <c r="AP56" s="75" t="e">
        <f aca="false">SUM(AP23:AP37)</f>
        <v>#NAME?</v>
      </c>
      <c r="AQ56" s="75" t="e">
        <f aca="false">SUM(AQ23:AQ37)</f>
        <v>#NAME?</v>
      </c>
      <c r="AR56" s="75" t="e">
        <f aca="false">SUM(AR23:AR37)</f>
        <v>#NAME?</v>
      </c>
      <c r="AS56" s="75" t="e">
        <f aca="false">SUM(AS23:AS37)</f>
        <v>#NAME?</v>
      </c>
      <c r="AT56" s="75" t="e">
        <f aca="false">SUM(AT23:AT37)</f>
        <v>#NAME?</v>
      </c>
      <c r="AU56" s="75" t="e">
        <f aca="false">SUM(AU23:AU37)</f>
        <v>#NAME?</v>
      </c>
      <c r="AV56" s="75" t="e">
        <f aca="false">SUM(AV23:AV37)</f>
        <v>#NAME?</v>
      </c>
      <c r="AW56" s="75" t="e">
        <f aca="false">SUM(AW23:AW37)</f>
        <v>#NAME?</v>
      </c>
      <c r="AX56" s="75" t="e">
        <f aca="false">SUM(AX23:AX37)</f>
        <v>#NAME?</v>
      </c>
      <c r="AY56" s="75" t="e">
        <f aca="false">SUM(AY23:AY37)</f>
        <v>#NAME?</v>
      </c>
      <c r="AZ56" s="75" t="e">
        <f aca="false">SUM(AZ23:AZ37)</f>
        <v>#NAME?</v>
      </c>
      <c r="BA56" s="75" t="e">
        <f aca="false">SUM(BA23:BA37)</f>
        <v>#NAME?</v>
      </c>
      <c r="BB56" s="75" t="e">
        <f aca="false">SUM(BB23:BB37)</f>
        <v>#NAME?</v>
      </c>
      <c r="BC56" s="76" t="e">
        <f aca="false">SUM(BC23:BC37)</f>
        <v>#NAME?</v>
      </c>
    </row>
    <row r="57" customFormat="false" ht="12.75" hidden="false" customHeight="true" outlineLevel="0" collapsed="false">
      <c r="A57" s="62" t="s">
        <v>146</v>
      </c>
      <c r="B57" s="49" t="e">
        <f aca="false">IF(ROUND(B13,2)=ROUND(B56,2),"TRUE","FALSE")</f>
        <v>#NAME?</v>
      </c>
      <c r="C57" s="49" t="e">
        <f aca="false">IF(ROUND(C13,2)=ROUND(C56,2),"TRUE","FALSE")</f>
        <v>#NAME?</v>
      </c>
      <c r="D57" s="49" t="e">
        <f aca="false">IF(ROUND(D13,2)=ROUND(D56,2),"TRUE","FALSE")</f>
        <v>#NAME?</v>
      </c>
      <c r="E57" s="49" t="e">
        <f aca="false">IF(ROUND(E13,2)=ROUND(E56,2),"TRUE","FALSE")</f>
        <v>#NAME?</v>
      </c>
      <c r="F57" s="49" t="e">
        <f aca="false">IF(ROUND(F13,2)=ROUND(F56,2),"TRUE","FALSE")</f>
        <v>#NAME?</v>
      </c>
      <c r="G57" s="49" t="e">
        <f aca="false">IF(ROUND(G13,2)=ROUND(G56,2),"TRUE","FALSE")</f>
        <v>#NAME?</v>
      </c>
      <c r="H57" s="49" t="e">
        <f aca="false">IF(ROUND(H13,2)=ROUND(H56,2),"TRUE","FALSE")</f>
        <v>#NAME?</v>
      </c>
      <c r="I57" s="49" t="e">
        <f aca="false">IF(ROUND(I13,2)=ROUND(I56,2),"TRUE","FALSE")</f>
        <v>#NAME?</v>
      </c>
      <c r="J57" s="49" t="e">
        <f aca="false">IF(ROUND(J13,2)=ROUND(J56,2),"TRUE","FALSE")</f>
        <v>#NAME?</v>
      </c>
      <c r="K57" s="49" t="e">
        <f aca="false">IF(ROUND(K13,2)=ROUND(K56,2),"TRUE","FALSE")</f>
        <v>#NAME?</v>
      </c>
      <c r="L57" s="49" t="e">
        <f aca="false">IF(ROUND(L13,2)=ROUND(L56,2),"TRUE","FALSE")</f>
        <v>#NAME?</v>
      </c>
      <c r="M57" s="49" t="e">
        <f aca="false">IF(ROUND(M13,2)=ROUND(M56,2),"TRUE","FALSE")</f>
        <v>#NAME?</v>
      </c>
      <c r="N57" s="49" t="e">
        <f aca="false">IF(ROUND(N13,2)=ROUND(N56,2),"TRUE","FALSE")</f>
        <v>#NAME?</v>
      </c>
      <c r="O57" s="49" t="e">
        <f aca="false">IF(ROUND(O13,2)=ROUND(O56,2),"TRUE","FALSE")</f>
        <v>#NAME?</v>
      </c>
      <c r="P57" s="49" t="e">
        <f aca="false">IF(ROUND(P13,2)=ROUND(P56,2),"TRUE","FALSE")</f>
        <v>#NAME?</v>
      </c>
      <c r="Q57" s="49" t="e">
        <f aca="false">IF(ROUND(Q13,2)=ROUND(Q56,2),"TRUE","FALSE")</f>
        <v>#NAME?</v>
      </c>
      <c r="R57" s="49" t="e">
        <f aca="false">IF(ROUND(R13,2)=ROUND(R56,2),"TRUE","FALSE")</f>
        <v>#NAME?</v>
      </c>
      <c r="S57" s="49" t="e">
        <f aca="false">IF(ROUND(S13,2)=ROUND(S56,2),"TRUE","FALSE")</f>
        <v>#NAME?</v>
      </c>
      <c r="T57" s="49" t="e">
        <f aca="false">IF(ROUND(T13,2)=ROUND(T56,2),"TRUE","FALSE")</f>
        <v>#NAME?</v>
      </c>
      <c r="U57" s="49" t="e">
        <f aca="false">IF(ROUND(U13,2)=ROUND(U56,2),"TRUE","FALSE")</f>
        <v>#NAME?</v>
      </c>
      <c r="V57" s="49" t="e">
        <f aca="false">IF(ROUND(V13,2)=ROUND(V56,2),"TRUE","FALSE")</f>
        <v>#NAME?</v>
      </c>
      <c r="W57" s="49" t="e">
        <f aca="false">IF(ROUND(W13,2)=ROUND(W56,2),"TRUE","FALSE")</f>
        <v>#NAME?</v>
      </c>
      <c r="X57" s="49" t="e">
        <f aca="false">IF(ROUND(X13,2)=ROUND(X56,2),"TRUE","FALSE")</f>
        <v>#NAME?</v>
      </c>
      <c r="Y57" s="49" t="e">
        <f aca="false">IF(ROUND(Y13,2)=ROUND(Y56,2),"TRUE","FALSE")</f>
        <v>#NAME?</v>
      </c>
      <c r="Z57" s="49" t="e">
        <f aca="false">IF(ROUND(Z13,2)=ROUND(Z56,2),"TRUE","FALSE")</f>
        <v>#NAME?</v>
      </c>
      <c r="AA57" s="49" t="e">
        <f aca="false">IF(ROUND(AA13,2)=ROUND(AA56,2),"TRUE","FALSE")</f>
        <v>#NAME?</v>
      </c>
      <c r="AB57" s="49" t="e">
        <f aca="false">IF(ROUND(AB13,2)=ROUND(AB56,2),"TRUE","FALSE")</f>
        <v>#NAME?</v>
      </c>
      <c r="AC57" s="49" t="e">
        <f aca="false">IF(ROUND(AC13,2)=ROUND(AC56,2),"TRUE","FALSE")</f>
        <v>#NAME?</v>
      </c>
      <c r="AD57" s="49" t="e">
        <f aca="false">IF(ROUND(AD13,2)=ROUND(AD56,2),"TRUE","FALSE")</f>
        <v>#NAME?</v>
      </c>
      <c r="AE57" s="49" t="e">
        <f aca="false">IF(ROUND(AE13,2)=ROUND(AE56,2),"TRUE","FALSE")</f>
        <v>#NAME?</v>
      </c>
      <c r="AF57" s="49" t="e">
        <f aca="false">IF(ROUND(AF13,2)=ROUND(AF56,2),"TRUE","FALSE")</f>
        <v>#NAME?</v>
      </c>
      <c r="AG57" s="49" t="e">
        <f aca="false">IF(ROUND(AG13,2)=ROUND(AG56,2),"TRUE","FALSE")</f>
        <v>#NAME?</v>
      </c>
      <c r="AH57" s="49" t="e">
        <f aca="false">IF(ROUND(AH13,2)=ROUND(AH56,2),"TRUE","FALSE")</f>
        <v>#NAME?</v>
      </c>
      <c r="AI57" s="49" t="e">
        <f aca="false">IF(ROUND(AI13,2)=ROUND(AI56,2),"TRUE","FALSE")</f>
        <v>#NAME?</v>
      </c>
      <c r="AJ57" s="49" t="e">
        <f aca="false">IF(ROUND(AJ13,2)=ROUND(AJ56,2),"TRUE","FALSE")</f>
        <v>#NAME?</v>
      </c>
      <c r="AK57" s="49" t="e">
        <f aca="false">IF(ROUND(AK13,2)=ROUND(AK56,2),"TRUE","FALSE")</f>
        <v>#NAME?</v>
      </c>
      <c r="AL57" s="49" t="e">
        <f aca="false">IF(ROUND(AL13,2)=ROUND(AL56,2),"TRUE","FALSE")</f>
        <v>#NAME?</v>
      </c>
      <c r="AM57" s="49" t="e">
        <f aca="false">IF(ROUND(AM13,2)=ROUND(AM56,2),"TRUE","FALSE")</f>
        <v>#NAME?</v>
      </c>
      <c r="AN57" s="49" t="e">
        <f aca="false">IF(ROUND(AN13,2)=ROUND(AN56,2),"TRUE","FALSE")</f>
        <v>#NAME?</v>
      </c>
      <c r="AO57" s="49" t="e">
        <f aca="false">IF(ROUND(AO13,2)=ROUND(AO56,2),"TRUE","FALSE")</f>
        <v>#NAME?</v>
      </c>
      <c r="AP57" s="49" t="e">
        <f aca="false">IF(ROUND(AP13,2)=ROUND(AP56,2),"TRUE","FALSE")</f>
        <v>#NAME?</v>
      </c>
      <c r="AQ57" s="49" t="e">
        <f aca="false">IF(ROUND(AQ13,2)=ROUND(AQ56,2),"TRUE","FALSE")</f>
        <v>#NAME?</v>
      </c>
      <c r="AR57" s="49" t="e">
        <f aca="false">IF(ROUND(AR13,2)=ROUND(AR56,2),"TRUE","FALSE")</f>
        <v>#NAME?</v>
      </c>
      <c r="AS57" s="49" t="e">
        <f aca="false">IF(ROUND(AS13,2)=ROUND(AS56,2),"TRUE","FALSE")</f>
        <v>#NAME?</v>
      </c>
      <c r="AT57" s="49" t="e">
        <f aca="false">IF(ROUND(AT13,2)=ROUND(AT56,2),"TRUE","FALSE")</f>
        <v>#NAME?</v>
      </c>
      <c r="AU57" s="49" t="e">
        <f aca="false">IF(ROUND(AU13,2)=ROUND(AU56,2),"TRUE","FALSE")</f>
        <v>#NAME?</v>
      </c>
      <c r="AV57" s="49" t="e">
        <f aca="false">IF(ROUND(AV13,2)=ROUND(AV56,2),"TRUE","FALSE")</f>
        <v>#NAME?</v>
      </c>
      <c r="AW57" s="49" t="e">
        <f aca="false">IF(ROUND(AW13,2)=ROUND(AW56,2),"TRUE","FALSE")</f>
        <v>#NAME?</v>
      </c>
      <c r="AX57" s="49" t="e">
        <f aca="false">IF(ROUND(AX13,2)=ROUND(AX56,2),"TRUE","FALSE")</f>
        <v>#NAME?</v>
      </c>
      <c r="AY57" s="49" t="e">
        <f aca="false">IF(ROUND(AY13,2)=ROUND(AY56,2),"TRUE","FALSE")</f>
        <v>#NAME?</v>
      </c>
      <c r="AZ57" s="49" t="e">
        <f aca="false">IF(ROUND(AZ13,2)=ROUND(AZ56,2),"TRUE","FALSE")</f>
        <v>#NAME?</v>
      </c>
      <c r="BA57" s="49" t="e">
        <f aca="false">IF(ROUND(BA13,2)=ROUND(BA56,2),"TRUE","FALSE")</f>
        <v>#NAME?</v>
      </c>
      <c r="BB57" s="49" t="e">
        <f aca="false">IF(ROUND(BB13,2)=ROUND(BB56,2),"TRUE","FALSE")</f>
        <v>#NAME?</v>
      </c>
      <c r="BC57" s="50" t="e">
        <f aca="false">IF(ROUND(BC13,2)=ROUND(BC56,2),"TRUE","FALSE")</f>
        <v>#NAME?</v>
      </c>
    </row>
    <row r="58" customFormat="false" ht="12.75" hidden="false" customHeight="true" outlineLevel="0" collapsed="false">
      <c r="A58" s="62" t="s">
        <v>148</v>
      </c>
      <c r="B58" s="49" t="e">
        <f aca="false">SUM(B31:B37)</f>
        <v>#NAME?</v>
      </c>
      <c r="C58" s="49" t="e">
        <f aca="false">SUM(C31:C37)</f>
        <v>#NAME?</v>
      </c>
      <c r="D58" s="49" t="e">
        <f aca="false">SUM(D31:D37)</f>
        <v>#NAME?</v>
      </c>
      <c r="E58" s="49" t="e">
        <f aca="false">SUM(E31:E37)</f>
        <v>#NAME?</v>
      </c>
      <c r="F58" s="49" t="e">
        <f aca="false">SUM(F31:F37)</f>
        <v>#NAME?</v>
      </c>
      <c r="G58" s="49" t="e">
        <f aca="false">SUM(G31:G37)</f>
        <v>#NAME?</v>
      </c>
      <c r="H58" s="49" t="e">
        <f aca="false">SUM(H31:H37)</f>
        <v>#NAME?</v>
      </c>
      <c r="I58" s="49" t="e">
        <f aca="false">SUM(I31:I37)</f>
        <v>#NAME?</v>
      </c>
      <c r="J58" s="49" t="e">
        <f aca="false">SUM(J31:J37)</f>
        <v>#NAME?</v>
      </c>
      <c r="K58" s="49" t="e">
        <f aca="false">SUM(K31:K37)</f>
        <v>#NAME?</v>
      </c>
      <c r="L58" s="49" t="e">
        <f aca="false">SUM(L31:L37)</f>
        <v>#NAME?</v>
      </c>
      <c r="M58" s="49" t="e">
        <f aca="false">SUM(M31:M37)</f>
        <v>#NAME?</v>
      </c>
      <c r="N58" s="49" t="e">
        <f aca="false">SUM(N31:N37)</f>
        <v>#NAME?</v>
      </c>
      <c r="O58" s="49" t="e">
        <f aca="false">SUM(O31:O37)</f>
        <v>#NAME?</v>
      </c>
      <c r="P58" s="49" t="e">
        <f aca="false">SUM(P31:P37)</f>
        <v>#NAME?</v>
      </c>
      <c r="Q58" s="49" t="e">
        <f aca="false">SUM(Q31:Q37)</f>
        <v>#NAME?</v>
      </c>
      <c r="R58" s="49" t="e">
        <f aca="false">SUM(R31:R37)</f>
        <v>#NAME?</v>
      </c>
      <c r="S58" s="49" t="e">
        <f aca="false">SUM(S31:S37)</f>
        <v>#NAME?</v>
      </c>
      <c r="T58" s="49" t="e">
        <f aca="false">SUM(T31:T37)</f>
        <v>#NAME?</v>
      </c>
      <c r="U58" s="49" t="e">
        <f aca="false">SUM(U31:U37)</f>
        <v>#NAME?</v>
      </c>
      <c r="V58" s="49" t="e">
        <f aca="false">SUM(V31:V37)</f>
        <v>#NAME?</v>
      </c>
      <c r="W58" s="49" t="e">
        <f aca="false">SUM(W31:W37)</f>
        <v>#NAME?</v>
      </c>
      <c r="X58" s="49" t="e">
        <f aca="false">SUM(X31:X37)</f>
        <v>#NAME?</v>
      </c>
      <c r="Y58" s="49" t="e">
        <f aca="false">SUM(Y31:Y37)</f>
        <v>#NAME?</v>
      </c>
      <c r="Z58" s="49" t="e">
        <f aca="false">SUM(Z31:Z37)</f>
        <v>#NAME?</v>
      </c>
      <c r="AA58" s="49" t="e">
        <f aca="false">SUM(AA31:AA37)</f>
        <v>#NAME?</v>
      </c>
      <c r="AB58" s="49" t="e">
        <f aca="false">SUM(AB31:AB37)</f>
        <v>#NAME?</v>
      </c>
      <c r="AC58" s="49" t="e">
        <f aca="false">SUM(AC31:AC37)</f>
        <v>#NAME?</v>
      </c>
      <c r="AD58" s="49" t="e">
        <f aca="false">SUM(AD31:AD37)</f>
        <v>#NAME?</v>
      </c>
      <c r="AE58" s="49" t="e">
        <f aca="false">SUM(AE31:AE37)</f>
        <v>#NAME?</v>
      </c>
      <c r="AF58" s="49" t="e">
        <f aca="false">SUM(AF31:AF37)</f>
        <v>#NAME?</v>
      </c>
      <c r="AG58" s="49" t="e">
        <f aca="false">SUM(AG31:AG37)</f>
        <v>#NAME?</v>
      </c>
      <c r="AH58" s="49" t="e">
        <f aca="false">SUM(AH31:AH37)</f>
        <v>#NAME?</v>
      </c>
      <c r="AI58" s="49" t="e">
        <f aca="false">SUM(AI31:AI37)</f>
        <v>#NAME?</v>
      </c>
      <c r="AJ58" s="49" t="e">
        <f aca="false">SUM(AJ31:AJ37)</f>
        <v>#NAME?</v>
      </c>
      <c r="AK58" s="49" t="e">
        <f aca="false">SUM(AK31:AK37)</f>
        <v>#NAME?</v>
      </c>
      <c r="AL58" s="49" t="e">
        <f aca="false">SUM(AL31:AL37)</f>
        <v>#NAME?</v>
      </c>
      <c r="AM58" s="49" t="e">
        <f aca="false">SUM(AM31:AM37)</f>
        <v>#NAME?</v>
      </c>
      <c r="AN58" s="49" t="e">
        <f aca="false">SUM(AN31:AN37)</f>
        <v>#NAME?</v>
      </c>
      <c r="AO58" s="49" t="e">
        <f aca="false">SUM(AO31:AO37)</f>
        <v>#NAME?</v>
      </c>
      <c r="AP58" s="49" t="e">
        <f aca="false">SUM(AP31:AP37)</f>
        <v>#NAME?</v>
      </c>
      <c r="AQ58" s="49" t="e">
        <f aca="false">SUM(AQ31:AQ37)</f>
        <v>#NAME?</v>
      </c>
      <c r="AR58" s="49" t="e">
        <f aca="false">SUM(AR31:AR37)</f>
        <v>#NAME?</v>
      </c>
      <c r="AS58" s="49" t="e">
        <f aca="false">SUM(AS31:AS37)</f>
        <v>#NAME?</v>
      </c>
      <c r="AT58" s="49" t="e">
        <f aca="false">SUM(AT31:AT37)</f>
        <v>#NAME?</v>
      </c>
      <c r="AU58" s="49" t="e">
        <f aca="false">SUM(AU31:AU37)</f>
        <v>#NAME?</v>
      </c>
      <c r="AV58" s="49" t="e">
        <f aca="false">SUM(AV31:AV37)</f>
        <v>#NAME?</v>
      </c>
      <c r="AW58" s="49" t="e">
        <f aca="false">SUM(AW31:AW37)</f>
        <v>#NAME?</v>
      </c>
      <c r="AX58" s="49" t="e">
        <f aca="false">SUM(AX31:AX37)</f>
        <v>#NAME?</v>
      </c>
      <c r="AY58" s="49" t="e">
        <f aca="false">SUM(AY31:AY37)</f>
        <v>#NAME?</v>
      </c>
      <c r="AZ58" s="49" t="e">
        <f aca="false">SUM(AZ31:AZ37)</f>
        <v>#NAME?</v>
      </c>
      <c r="BA58" s="49" t="e">
        <f aca="false">SUM(BA31:BA37)</f>
        <v>#NAME?</v>
      </c>
      <c r="BB58" s="49" t="e">
        <f aca="false">SUM(BB31:BB37)</f>
        <v>#NAME?</v>
      </c>
      <c r="BC58" s="50" t="e">
        <f aca="false">SUM(BC31:BC37)</f>
        <v>#NAME?</v>
      </c>
    </row>
    <row r="59" customFormat="false" ht="12.75" hidden="false" customHeight="true" outlineLevel="0" collapsed="false">
      <c r="A59" s="63" t="s">
        <v>146</v>
      </c>
      <c r="B59" s="64" t="e">
        <f aca="false">IF(ROUND(B15,2)=ROUND(B58,2),"TRUE","FALSE")</f>
        <v>#NAME?</v>
      </c>
      <c r="C59" s="64" t="e">
        <f aca="false">IF(ROUND(C15,2)=ROUND(C58,2),"TRUE","FALSE")</f>
        <v>#NAME?</v>
      </c>
      <c r="D59" s="64" t="e">
        <f aca="false">IF(ROUND(D15,2)=ROUND(D58,2),"TRUE","FALSE")</f>
        <v>#NAME?</v>
      </c>
      <c r="E59" s="64" t="e">
        <f aca="false">IF(ROUND(E15,2)=ROUND(E58,2),"TRUE","FALSE")</f>
        <v>#NAME?</v>
      </c>
      <c r="F59" s="64" t="e">
        <f aca="false">IF(ROUND(F15,2)=ROUND(F58,2),"TRUE","FALSE")</f>
        <v>#NAME?</v>
      </c>
      <c r="G59" s="64" t="e">
        <f aca="false">IF(ROUND(G15,2)=ROUND(G58,2),"TRUE","FALSE")</f>
        <v>#NAME?</v>
      </c>
      <c r="H59" s="64" t="e">
        <f aca="false">IF(ROUND(H15,2)=ROUND(H58,2),"TRUE","FALSE")</f>
        <v>#NAME?</v>
      </c>
      <c r="I59" s="64" t="e">
        <f aca="false">IF(ROUND(I15,2)=ROUND(I58,2),"TRUE","FALSE")</f>
        <v>#NAME?</v>
      </c>
      <c r="J59" s="64" t="e">
        <f aca="false">IF(ROUND(J15,2)=ROUND(J58,2),"TRUE","FALSE")</f>
        <v>#NAME?</v>
      </c>
      <c r="K59" s="64" t="e">
        <f aca="false">IF(ROUND(K15,2)=ROUND(K58,2),"TRUE","FALSE")</f>
        <v>#NAME?</v>
      </c>
      <c r="L59" s="64" t="e">
        <f aca="false">IF(ROUND(L15,2)=ROUND(L58,2),"TRUE","FALSE")</f>
        <v>#NAME?</v>
      </c>
      <c r="M59" s="64" t="e">
        <f aca="false">IF(ROUND(M15,2)=ROUND(M58,2),"TRUE","FALSE")</f>
        <v>#NAME?</v>
      </c>
      <c r="N59" s="64" t="e">
        <f aca="false">IF(ROUND(N15,2)=ROUND(N58,2),"TRUE","FALSE")</f>
        <v>#NAME?</v>
      </c>
      <c r="O59" s="64" t="e">
        <f aca="false">IF(ROUND(O15,2)=ROUND(O58,2),"TRUE","FALSE")</f>
        <v>#NAME?</v>
      </c>
      <c r="P59" s="64" t="e">
        <f aca="false">IF(ROUND(P15,2)=ROUND(P58,2),"TRUE","FALSE")</f>
        <v>#NAME?</v>
      </c>
      <c r="Q59" s="64" t="e">
        <f aca="false">IF(ROUND(Q15,2)=ROUND(Q58,2),"TRUE","FALSE")</f>
        <v>#NAME?</v>
      </c>
      <c r="R59" s="64" t="e">
        <f aca="false">IF(ROUND(R15,2)=ROUND(R58,2),"TRUE","FALSE")</f>
        <v>#NAME?</v>
      </c>
      <c r="S59" s="64" t="e">
        <f aca="false">IF(ROUND(S15,2)=ROUND(S58,2),"TRUE","FALSE")</f>
        <v>#NAME?</v>
      </c>
      <c r="T59" s="64" t="e">
        <f aca="false">IF(ROUND(T15,2)=ROUND(T58,2),"TRUE","FALSE")</f>
        <v>#NAME?</v>
      </c>
      <c r="U59" s="64" t="e">
        <f aca="false">IF(ROUND(U15,2)=ROUND(U58,2),"TRUE","FALSE")</f>
        <v>#NAME?</v>
      </c>
      <c r="V59" s="64" t="e">
        <f aca="false">IF(ROUND(V15,2)=ROUND(V58,2),"TRUE","FALSE")</f>
        <v>#NAME?</v>
      </c>
      <c r="W59" s="64" t="e">
        <f aca="false">IF(ROUND(W15,2)=ROUND(W58,2),"TRUE","FALSE")</f>
        <v>#NAME?</v>
      </c>
      <c r="X59" s="64" t="e">
        <f aca="false">IF(ROUND(X15,2)=ROUND(X58,2),"TRUE","FALSE")</f>
        <v>#NAME?</v>
      </c>
      <c r="Y59" s="64" t="e">
        <f aca="false">IF(ROUND(Y15,2)=ROUND(Y58,2),"TRUE","FALSE")</f>
        <v>#NAME?</v>
      </c>
      <c r="Z59" s="64" t="e">
        <f aca="false">IF(ROUND(Z15,2)=ROUND(Z58,2),"TRUE","FALSE")</f>
        <v>#NAME?</v>
      </c>
      <c r="AA59" s="64" t="e">
        <f aca="false">IF(ROUND(AA15,2)=ROUND(AA58,2),"TRUE","FALSE")</f>
        <v>#NAME?</v>
      </c>
      <c r="AB59" s="64" t="e">
        <f aca="false">IF(ROUND(AB15,2)=ROUND(AB58,2),"TRUE","FALSE")</f>
        <v>#NAME?</v>
      </c>
      <c r="AC59" s="64" t="e">
        <f aca="false">IF(ROUND(AC15,2)=ROUND(AC58,2),"TRUE","FALSE")</f>
        <v>#NAME?</v>
      </c>
      <c r="AD59" s="64" t="e">
        <f aca="false">IF(ROUND(AD15,2)=ROUND(AD58,2),"TRUE","FALSE")</f>
        <v>#NAME?</v>
      </c>
      <c r="AE59" s="64" t="e">
        <f aca="false">IF(ROUND(AE15,2)=ROUND(AE58,2),"TRUE","FALSE")</f>
        <v>#NAME?</v>
      </c>
      <c r="AF59" s="64" t="e">
        <f aca="false">IF(ROUND(AF15,2)=ROUND(AF58,2),"TRUE","FALSE")</f>
        <v>#NAME?</v>
      </c>
      <c r="AG59" s="64" t="e">
        <f aca="false">IF(ROUND(AG15,2)=ROUND(AG58,2),"TRUE","FALSE")</f>
        <v>#NAME?</v>
      </c>
      <c r="AH59" s="64" t="e">
        <f aca="false">IF(ROUND(AH15,2)=ROUND(AH58,2),"TRUE","FALSE")</f>
        <v>#NAME?</v>
      </c>
      <c r="AI59" s="64" t="e">
        <f aca="false">IF(ROUND(AI15,2)=ROUND(AI58,2),"TRUE","FALSE")</f>
        <v>#NAME?</v>
      </c>
      <c r="AJ59" s="64" t="e">
        <f aca="false">IF(ROUND(AJ15,2)=ROUND(AJ58,2),"TRUE","FALSE")</f>
        <v>#NAME?</v>
      </c>
      <c r="AK59" s="64" t="e">
        <f aca="false">IF(ROUND(AK15,2)=ROUND(AK58,2),"TRUE","FALSE")</f>
        <v>#NAME?</v>
      </c>
      <c r="AL59" s="64" t="e">
        <f aca="false">IF(ROUND(AL15,2)=ROUND(AL58,2),"TRUE","FALSE")</f>
        <v>#NAME?</v>
      </c>
      <c r="AM59" s="64" t="e">
        <f aca="false">IF(ROUND(AM15,2)=ROUND(AM58,2),"TRUE","FALSE")</f>
        <v>#NAME?</v>
      </c>
      <c r="AN59" s="64" t="e">
        <f aca="false">IF(ROUND(AN15,2)=ROUND(AN58,2),"TRUE","FALSE")</f>
        <v>#NAME?</v>
      </c>
      <c r="AO59" s="64" t="e">
        <f aca="false">IF(ROUND(AO15,2)=ROUND(AO58,2),"TRUE","FALSE")</f>
        <v>#NAME?</v>
      </c>
      <c r="AP59" s="64" t="e">
        <f aca="false">IF(ROUND(AP15,2)=ROUND(AP58,2),"TRUE","FALSE")</f>
        <v>#NAME?</v>
      </c>
      <c r="AQ59" s="64" t="e">
        <f aca="false">IF(ROUND(AQ15,2)=ROUND(AQ58,2),"TRUE","FALSE")</f>
        <v>#NAME?</v>
      </c>
      <c r="AR59" s="64" t="e">
        <f aca="false">IF(ROUND(AR15,2)=ROUND(AR58,2),"TRUE","FALSE")</f>
        <v>#NAME?</v>
      </c>
      <c r="AS59" s="64" t="e">
        <f aca="false">IF(ROUND(AS15,2)=ROUND(AS58,2),"TRUE","FALSE")</f>
        <v>#NAME?</v>
      </c>
      <c r="AT59" s="64" t="e">
        <f aca="false">IF(ROUND(AT15,2)=ROUND(AT58,2),"TRUE","FALSE")</f>
        <v>#NAME?</v>
      </c>
      <c r="AU59" s="64" t="e">
        <f aca="false">IF(ROUND(AU15,2)=ROUND(AU58,2),"TRUE","FALSE")</f>
        <v>#NAME?</v>
      </c>
      <c r="AV59" s="64" t="e">
        <f aca="false">IF(ROUND(AV15,2)=ROUND(AV58,2),"TRUE","FALSE")</f>
        <v>#NAME?</v>
      </c>
      <c r="AW59" s="64" t="e">
        <f aca="false">IF(ROUND(AW15,2)=ROUND(AW58,2),"TRUE","FALSE")</f>
        <v>#NAME?</v>
      </c>
      <c r="AX59" s="64" t="e">
        <f aca="false">IF(ROUND(AX15,2)=ROUND(AX58,2),"TRUE","FALSE")</f>
        <v>#NAME?</v>
      </c>
      <c r="AY59" s="64" t="e">
        <f aca="false">IF(ROUND(AY15,2)=ROUND(AY58,2),"TRUE","FALSE")</f>
        <v>#NAME?</v>
      </c>
      <c r="AZ59" s="64" t="e">
        <f aca="false">IF(ROUND(AZ15,2)=ROUND(AZ58,2),"TRUE","FALSE")</f>
        <v>#NAME?</v>
      </c>
      <c r="BA59" s="64" t="e">
        <f aca="false">IF(ROUND(BA15,2)=ROUND(BA58,2),"TRUE","FALSE")</f>
        <v>#NAME?</v>
      </c>
      <c r="BB59" s="64" t="e">
        <f aca="false">IF(ROUND(BB15,2)=ROUND(BB58,2),"TRUE","FALSE")</f>
        <v>#NAME?</v>
      </c>
      <c r="BC59" s="65" t="e">
        <f aca="false">IF(ROUND(BC15,2)=ROUND(BC58,2),"TRUE","FALSE")</f>
        <v>#NAME?</v>
      </c>
    </row>
    <row r="60" customFormat="false" ht="12.75" hidden="false" customHeight="true" outlineLevel="0" collapsed="false">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row>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c r="F65" s="2"/>
      <c r="G65" s="2"/>
      <c r="H65" s="2"/>
      <c r="I65" s="2"/>
    </row>
    <row r="66" customFormat="false" ht="12.75" hidden="false" customHeight="true" outlineLevel="0" collapsed="false">
      <c r="F66" s="2"/>
      <c r="G66" s="2"/>
      <c r="H66" s="2"/>
      <c r="I66" s="2"/>
    </row>
    <row r="67" customFormat="false" ht="12.75" hidden="false" customHeight="true" outlineLevel="0" collapsed="false">
      <c r="F67" s="2"/>
      <c r="G67" s="2"/>
      <c r="H67" s="2"/>
      <c r="I67" s="2"/>
    </row>
    <row r="68" customFormat="false" ht="12.75" hidden="false" customHeight="true" outlineLevel="0" collapsed="false">
      <c r="F68" s="2"/>
      <c r="G68" s="2"/>
      <c r="H68" s="2"/>
      <c r="I68" s="2"/>
    </row>
    <row r="69" customFormat="false" ht="12.75" hidden="false" customHeight="true" outlineLevel="0" collapsed="false">
      <c r="F69" s="2"/>
      <c r="G69" s="2"/>
      <c r="H69" s="2"/>
      <c r="I69" s="2"/>
    </row>
    <row r="70" customFormat="false" ht="12.75" hidden="false" customHeight="true" outlineLevel="0" collapsed="false">
      <c r="F70" s="2"/>
      <c r="G70" s="2"/>
      <c r="H70" s="2"/>
      <c r="I70" s="2"/>
    </row>
    <row r="71" customFormat="false" ht="12.75" hidden="false" customHeight="true" outlineLevel="0" collapsed="false">
      <c r="F71" s="2"/>
      <c r="G71" s="2"/>
      <c r="H71" s="2"/>
      <c r="I71" s="2"/>
    </row>
    <row r="72" customFormat="false" ht="12.75" hidden="false" customHeight="true" outlineLevel="0" collapsed="false">
      <c r="F72" s="2"/>
      <c r="G72" s="2"/>
      <c r="H72" s="2"/>
      <c r="I72" s="2"/>
    </row>
    <row r="73" customFormat="false" ht="12.75" hidden="false" customHeight="true" outlineLevel="0" collapsed="false">
      <c r="F73" s="2"/>
      <c r="G73" s="2"/>
      <c r="H73" s="2"/>
      <c r="I73" s="2"/>
    </row>
    <row r="74" customFormat="false" ht="12.75" hidden="false" customHeight="true" outlineLevel="0" collapsed="false">
      <c r="F74" s="2"/>
      <c r="G74" s="2"/>
      <c r="H74" s="2"/>
      <c r="I74" s="2"/>
    </row>
    <row r="75" customFormat="false" ht="12.75" hidden="false" customHeight="true" outlineLevel="0" collapsed="false">
      <c r="F75" s="2"/>
      <c r="G75" s="2"/>
      <c r="H75" s="2"/>
      <c r="I75" s="2"/>
    </row>
    <row r="76" customFormat="false" ht="12.75" hidden="false" customHeight="true" outlineLevel="0" collapsed="false">
      <c r="F76" s="2"/>
      <c r="G76" s="2"/>
      <c r="H76" s="2"/>
      <c r="I76" s="2"/>
    </row>
    <row r="77" customFormat="false" ht="12.75" hidden="false" customHeight="true" outlineLevel="0" collapsed="false">
      <c r="F77" s="2"/>
      <c r="G77" s="2"/>
      <c r="H77" s="2"/>
      <c r="I77" s="2"/>
    </row>
    <row r="78" customFormat="false" ht="12.75" hidden="false" customHeight="true" outlineLevel="0" collapsed="false">
      <c r="F78" s="2"/>
      <c r="G78" s="2"/>
      <c r="H78" s="2"/>
      <c r="I78" s="2"/>
    </row>
    <row r="79" customFormat="false" ht="12.75" hidden="false" customHeight="true" outlineLevel="0" collapsed="false">
      <c r="F79" s="2"/>
      <c r="G79" s="2"/>
      <c r="H79" s="2"/>
      <c r="I79" s="2"/>
    </row>
    <row r="80" customFormat="false" ht="12.75" hidden="false" customHeight="true" outlineLevel="0" collapsed="false">
      <c r="F80" s="2"/>
      <c r="G80" s="2"/>
      <c r="H80" s="2"/>
      <c r="I80" s="2"/>
    </row>
    <row r="81" customFormat="false" ht="12.75" hidden="false" customHeight="true" outlineLevel="0" collapsed="false">
      <c r="F81" s="2"/>
      <c r="G81" s="2"/>
      <c r="H81" s="2"/>
      <c r="I81" s="2"/>
    </row>
    <row r="82" customFormat="false" ht="12.75" hidden="false" customHeight="true" outlineLevel="0" collapsed="false">
      <c r="F82" s="2"/>
      <c r="G82" s="2"/>
      <c r="H82" s="2"/>
      <c r="I82" s="2"/>
    </row>
    <row r="83" customFormat="false" ht="12.75" hidden="false" customHeight="true" outlineLevel="0" collapsed="false">
      <c r="F83" s="2"/>
      <c r="G83" s="2"/>
      <c r="H83" s="2"/>
      <c r="I83" s="2"/>
    </row>
    <row r="84" customFormat="false" ht="12.75" hidden="false" customHeight="true" outlineLevel="0" collapsed="false">
      <c r="F84" s="2"/>
      <c r="G84" s="2"/>
      <c r="H84" s="2"/>
      <c r="I84" s="2"/>
    </row>
    <row r="85" customFormat="false" ht="12.75" hidden="false" customHeight="true" outlineLevel="0" collapsed="false">
      <c r="F85" s="2"/>
      <c r="G85" s="2"/>
      <c r="H85" s="2"/>
      <c r="I85" s="2"/>
    </row>
    <row r="86" customFormat="false" ht="12.75" hidden="false" customHeight="true" outlineLevel="0" collapsed="false">
      <c r="F86" s="2"/>
      <c r="G86" s="2"/>
      <c r="H86" s="2"/>
      <c r="I86" s="2"/>
    </row>
    <row r="87" customFormat="false" ht="12.75" hidden="false" customHeight="true" outlineLevel="0" collapsed="false">
      <c r="F87" s="2"/>
      <c r="G87" s="2"/>
      <c r="H87" s="2"/>
      <c r="I87" s="2"/>
    </row>
    <row r="88" customFormat="false" ht="12.75" hidden="false" customHeight="true" outlineLevel="0" collapsed="false">
      <c r="F88" s="2"/>
      <c r="G88" s="2"/>
      <c r="H88" s="2"/>
      <c r="I88" s="2"/>
    </row>
    <row r="89" customFormat="false" ht="12.75" hidden="false" customHeight="true" outlineLevel="0" collapsed="false">
      <c r="F89" s="2"/>
      <c r="G89" s="2"/>
      <c r="H89" s="2"/>
      <c r="I89" s="2"/>
    </row>
    <row r="90" customFormat="false" ht="12.75" hidden="false" customHeight="true" outlineLevel="0" collapsed="false">
      <c r="F90" s="2"/>
      <c r="G90" s="2"/>
      <c r="H90" s="2"/>
      <c r="I90" s="2"/>
    </row>
    <row r="91" customFormat="false" ht="12.75" hidden="false" customHeight="true" outlineLevel="0" collapsed="false">
      <c r="F91" s="2"/>
      <c r="G91" s="2"/>
      <c r="H91" s="2"/>
      <c r="I91" s="2"/>
    </row>
    <row r="92" customFormat="false" ht="12.75" hidden="false" customHeight="true" outlineLevel="0" collapsed="false">
      <c r="F92" s="2"/>
      <c r="G92" s="2"/>
      <c r="H92" s="2"/>
      <c r="I92" s="2"/>
    </row>
    <row r="93" customFormat="false" ht="12.75" hidden="false" customHeight="true" outlineLevel="0" collapsed="false">
      <c r="F93" s="2"/>
      <c r="G93" s="2"/>
      <c r="H93" s="2"/>
      <c r="I93" s="2"/>
    </row>
    <row r="94" customFormat="false" ht="12.75" hidden="false" customHeight="true" outlineLevel="0" collapsed="false">
      <c r="F94" s="2"/>
      <c r="G94" s="2"/>
      <c r="H94" s="2"/>
      <c r="I94" s="2"/>
    </row>
    <row r="95" customFormat="false" ht="12.75" hidden="false" customHeight="true" outlineLevel="0" collapsed="false">
      <c r="F95" s="2"/>
      <c r="G95" s="2"/>
      <c r="H95" s="2"/>
      <c r="I95" s="2"/>
    </row>
    <row r="96" customFormat="false" ht="12.75" hidden="false" customHeight="true" outlineLevel="0" collapsed="false">
      <c r="F96" s="2"/>
      <c r="G96" s="2"/>
      <c r="H96" s="2"/>
      <c r="I96" s="2"/>
    </row>
    <row r="97" customFormat="false" ht="12.75" hidden="false" customHeight="true" outlineLevel="0" collapsed="false">
      <c r="F97" s="2"/>
      <c r="G97" s="2"/>
      <c r="H97" s="2"/>
      <c r="I97" s="2"/>
    </row>
    <row r="98" customFormat="false" ht="12.75" hidden="false" customHeight="true" outlineLevel="0" collapsed="false">
      <c r="F98" s="2"/>
      <c r="G98" s="2"/>
      <c r="H98" s="2"/>
      <c r="I98" s="2"/>
    </row>
    <row r="99" customFormat="false" ht="12.75" hidden="false" customHeight="true" outlineLevel="0" collapsed="false">
      <c r="F99" s="2"/>
      <c r="G99" s="2"/>
      <c r="H99" s="2"/>
      <c r="I99" s="2"/>
    </row>
    <row r="100" customFormat="false" ht="12.75" hidden="false" customHeight="true" outlineLevel="0" collapsed="false">
      <c r="F100" s="2"/>
      <c r="G100" s="2"/>
      <c r="H100" s="2"/>
      <c r="I100" s="2"/>
    </row>
    <row r="101" customFormat="false" ht="12.75" hidden="false" customHeight="true" outlineLevel="0" collapsed="false">
      <c r="F101" s="2"/>
      <c r="G101" s="2"/>
      <c r="H101" s="2"/>
      <c r="I101" s="2"/>
    </row>
    <row r="102" customFormat="false" ht="12.75" hidden="false" customHeight="true" outlineLevel="0" collapsed="false">
      <c r="F102" s="2"/>
      <c r="G102" s="2"/>
      <c r="H102" s="2"/>
      <c r="I102" s="2"/>
    </row>
    <row r="103" customFormat="false" ht="12.75" hidden="false" customHeight="true" outlineLevel="0" collapsed="false">
      <c r="F103" s="2"/>
      <c r="G103" s="2"/>
      <c r="H103" s="2"/>
      <c r="I103" s="2"/>
    </row>
    <row r="104" customFormat="false" ht="12.75" hidden="false" customHeight="true" outlineLevel="0" collapsed="false">
      <c r="F104" s="2"/>
      <c r="G104" s="2"/>
      <c r="H104" s="2"/>
      <c r="I104" s="2"/>
    </row>
    <row r="105" customFormat="false" ht="12.75" hidden="false" customHeight="true" outlineLevel="0" collapsed="false">
      <c r="F105" s="2"/>
      <c r="G105" s="2"/>
      <c r="H105" s="2"/>
      <c r="I105" s="2"/>
    </row>
    <row r="106" customFormat="false" ht="12.75" hidden="false" customHeight="true" outlineLevel="0" collapsed="false">
      <c r="F106" s="2"/>
      <c r="G106" s="2"/>
      <c r="H106" s="2"/>
      <c r="I106" s="2"/>
    </row>
    <row r="107" customFormat="false" ht="12.75" hidden="false" customHeight="true" outlineLevel="0" collapsed="false">
      <c r="F107" s="2"/>
      <c r="G107" s="2"/>
      <c r="H107" s="2"/>
      <c r="I107" s="2"/>
    </row>
    <row r="108" customFormat="false" ht="12.75" hidden="false" customHeight="true" outlineLevel="0" collapsed="false">
      <c r="F108" s="2"/>
      <c r="G108" s="2"/>
      <c r="H108" s="2"/>
      <c r="I108" s="2"/>
    </row>
    <row r="109" customFormat="false" ht="12.75" hidden="false" customHeight="true" outlineLevel="0" collapsed="false">
      <c r="F109" s="2"/>
      <c r="G109" s="2"/>
      <c r="H109" s="2"/>
      <c r="I109" s="2"/>
    </row>
    <row r="110" customFormat="false" ht="12.75" hidden="false" customHeight="true" outlineLevel="0" collapsed="false">
      <c r="F110" s="2"/>
      <c r="G110" s="2"/>
      <c r="H110" s="2"/>
      <c r="I110" s="2"/>
    </row>
    <row r="111" customFormat="false" ht="12.75" hidden="false" customHeight="true" outlineLevel="0" collapsed="false">
      <c r="F111" s="2"/>
      <c r="G111" s="2"/>
      <c r="H111" s="2"/>
      <c r="I111" s="2"/>
    </row>
    <row r="112" customFormat="false" ht="12.75" hidden="false" customHeight="true" outlineLevel="0" collapsed="false">
      <c r="F112" s="2"/>
      <c r="G112" s="2"/>
      <c r="H112" s="2"/>
      <c r="I112" s="2"/>
    </row>
    <row r="113" customFormat="false" ht="12.75" hidden="false" customHeight="true" outlineLevel="0" collapsed="false">
      <c r="F113" s="2"/>
      <c r="G113" s="2"/>
      <c r="H113" s="2"/>
      <c r="I113" s="2"/>
    </row>
    <row r="114" customFormat="false" ht="12.75" hidden="false" customHeight="true" outlineLevel="0" collapsed="false">
      <c r="F114" s="2"/>
      <c r="G114" s="2"/>
      <c r="H114" s="2"/>
      <c r="I114" s="2"/>
    </row>
    <row r="115" customFormat="false" ht="12.75" hidden="false" customHeight="true" outlineLevel="0" collapsed="false">
      <c r="F115" s="2"/>
      <c r="G115" s="2"/>
      <c r="H115" s="2"/>
      <c r="I115" s="2"/>
    </row>
    <row r="116" customFormat="false" ht="12.75" hidden="false" customHeight="true" outlineLevel="0" collapsed="false">
      <c r="F116" s="2"/>
      <c r="G116" s="2"/>
      <c r="H116" s="2"/>
      <c r="I116" s="2"/>
    </row>
    <row r="117" customFormat="false" ht="12.75" hidden="false" customHeight="true" outlineLevel="0" collapsed="false">
      <c r="F117" s="2"/>
      <c r="G117" s="2"/>
      <c r="H117" s="2"/>
      <c r="I117" s="2"/>
    </row>
    <row r="118" customFormat="false" ht="12.75" hidden="false" customHeight="true" outlineLevel="0" collapsed="false">
      <c r="F118" s="2"/>
      <c r="G118" s="2"/>
      <c r="H118" s="2"/>
      <c r="I118" s="2"/>
    </row>
    <row r="119" customFormat="false" ht="12.75" hidden="false" customHeight="true" outlineLevel="0" collapsed="false">
      <c r="F119" s="2"/>
      <c r="G119" s="2"/>
      <c r="H119" s="2"/>
      <c r="I119" s="2"/>
    </row>
    <row r="120" customFormat="false" ht="12.75" hidden="false" customHeight="true" outlineLevel="0" collapsed="false">
      <c r="F120" s="2"/>
      <c r="G120" s="2"/>
      <c r="H120" s="2"/>
      <c r="I120" s="2"/>
    </row>
    <row r="121" customFormat="false" ht="12.75" hidden="false" customHeight="true" outlineLevel="0" collapsed="false">
      <c r="F121" s="2"/>
      <c r="G121" s="2"/>
      <c r="H121" s="2"/>
      <c r="I121" s="2"/>
    </row>
    <row r="122" customFormat="false" ht="12.75" hidden="false" customHeight="true" outlineLevel="0" collapsed="false">
      <c r="F122" s="2"/>
      <c r="G122" s="2"/>
      <c r="H122" s="2"/>
      <c r="I122" s="2"/>
    </row>
    <row r="123" customFormat="false" ht="12.75" hidden="false" customHeight="true" outlineLevel="0" collapsed="false">
      <c r="F123" s="2"/>
      <c r="G123" s="2"/>
      <c r="H123" s="2"/>
      <c r="I123" s="2"/>
    </row>
    <row r="124" customFormat="false" ht="12.75" hidden="false" customHeight="true" outlineLevel="0" collapsed="false">
      <c r="F124" s="2"/>
      <c r="G124" s="2"/>
      <c r="H124" s="2"/>
      <c r="I124" s="2"/>
    </row>
    <row r="125" customFormat="false" ht="12.75" hidden="false" customHeight="true" outlineLevel="0" collapsed="false">
      <c r="F125" s="2"/>
      <c r="G125" s="2"/>
      <c r="H125" s="2"/>
      <c r="I125" s="2"/>
    </row>
    <row r="126" customFormat="false" ht="12.75" hidden="false" customHeight="true" outlineLevel="0" collapsed="false">
      <c r="F126" s="2"/>
      <c r="G126" s="2"/>
      <c r="H126" s="2"/>
      <c r="I126" s="2"/>
    </row>
    <row r="127" customFormat="false" ht="12.75" hidden="false" customHeight="true" outlineLevel="0" collapsed="false">
      <c r="F127" s="2"/>
      <c r="G127" s="2"/>
      <c r="H127" s="2"/>
      <c r="I127" s="2"/>
    </row>
    <row r="128" customFormat="false" ht="12.75" hidden="false" customHeight="true" outlineLevel="0" collapsed="false">
      <c r="F128" s="2"/>
      <c r="G128" s="2"/>
      <c r="H128" s="2"/>
      <c r="I128" s="2"/>
    </row>
    <row r="129" customFormat="false" ht="12.75" hidden="false" customHeight="true" outlineLevel="0" collapsed="false">
      <c r="F129" s="2"/>
      <c r="G129" s="2"/>
      <c r="H129" s="2"/>
      <c r="I129" s="2"/>
    </row>
    <row r="130" customFormat="false" ht="12.75" hidden="false" customHeight="true" outlineLevel="0" collapsed="false">
      <c r="F130" s="2"/>
      <c r="G130" s="2"/>
      <c r="H130" s="2"/>
      <c r="I130" s="2"/>
    </row>
    <row r="131" customFormat="false" ht="12.75" hidden="false" customHeight="true" outlineLevel="0" collapsed="false">
      <c r="F131" s="2"/>
      <c r="G131" s="2"/>
      <c r="H131" s="2"/>
      <c r="I131" s="2"/>
    </row>
    <row r="132" customFormat="false" ht="12.75" hidden="false" customHeight="true" outlineLevel="0" collapsed="false">
      <c r="F132" s="2"/>
      <c r="G132" s="2"/>
      <c r="H132" s="2"/>
      <c r="I132" s="2"/>
    </row>
    <row r="133" customFormat="false" ht="12.75" hidden="false" customHeight="true" outlineLevel="0" collapsed="false">
      <c r="F133" s="2"/>
      <c r="G133" s="2"/>
      <c r="H133" s="2"/>
      <c r="I133" s="2"/>
    </row>
    <row r="134" customFormat="false" ht="12.75" hidden="false" customHeight="true" outlineLevel="0" collapsed="false">
      <c r="F134" s="2"/>
      <c r="G134" s="2"/>
      <c r="H134" s="2"/>
      <c r="I134" s="2"/>
    </row>
    <row r="135" customFormat="false" ht="12.75" hidden="false" customHeight="true" outlineLevel="0" collapsed="false">
      <c r="F135" s="2"/>
      <c r="G135" s="2"/>
      <c r="H135" s="2"/>
      <c r="I135" s="2"/>
    </row>
    <row r="136" customFormat="false" ht="12.75" hidden="false" customHeight="true" outlineLevel="0" collapsed="false">
      <c r="F136" s="2"/>
      <c r="G136" s="2"/>
      <c r="H136" s="2"/>
      <c r="I136" s="2"/>
    </row>
    <row r="137" customFormat="false" ht="12.75" hidden="false" customHeight="true" outlineLevel="0" collapsed="false">
      <c r="F137" s="2"/>
      <c r="G137" s="2"/>
      <c r="H137" s="2"/>
      <c r="I137" s="2"/>
    </row>
    <row r="138" customFormat="false" ht="12.75" hidden="false" customHeight="true" outlineLevel="0" collapsed="false">
      <c r="F138" s="2"/>
      <c r="G138" s="2"/>
      <c r="H138" s="2"/>
      <c r="I138" s="2"/>
    </row>
    <row r="139" customFormat="false" ht="12.75" hidden="false" customHeight="true" outlineLevel="0" collapsed="false">
      <c r="F139" s="2"/>
      <c r="G139" s="2"/>
      <c r="H139" s="2"/>
      <c r="I139" s="2"/>
    </row>
    <row r="140" customFormat="false" ht="12.75" hidden="false" customHeight="true" outlineLevel="0" collapsed="false">
      <c r="F140" s="2"/>
      <c r="G140" s="2"/>
      <c r="H140" s="2"/>
      <c r="I140" s="2"/>
    </row>
    <row r="141" customFormat="false" ht="12.75" hidden="false" customHeight="true" outlineLevel="0" collapsed="false">
      <c r="F141" s="2"/>
      <c r="G141" s="2"/>
      <c r="H141" s="2"/>
      <c r="I141" s="2"/>
    </row>
    <row r="142" customFormat="false" ht="12.75" hidden="false" customHeight="true" outlineLevel="0" collapsed="false">
      <c r="F142" s="2"/>
      <c r="G142" s="2"/>
      <c r="H142" s="2"/>
      <c r="I142" s="2"/>
    </row>
    <row r="143" customFormat="false" ht="12.75" hidden="false" customHeight="true" outlineLevel="0" collapsed="false">
      <c r="F143" s="2"/>
      <c r="G143" s="2"/>
      <c r="H143" s="2"/>
      <c r="I143" s="2"/>
    </row>
    <row r="144" customFormat="false" ht="12.75" hidden="false" customHeight="true" outlineLevel="0" collapsed="false">
      <c r="F144" s="2"/>
      <c r="G144" s="2"/>
      <c r="H144" s="2"/>
      <c r="I144" s="2"/>
    </row>
    <row r="145" customFormat="false" ht="12.75" hidden="false" customHeight="true" outlineLevel="0" collapsed="false">
      <c r="F145" s="2"/>
      <c r="G145" s="2"/>
      <c r="H145" s="2"/>
      <c r="I145" s="2"/>
    </row>
    <row r="146" customFormat="false" ht="12.75" hidden="false" customHeight="true" outlineLevel="0" collapsed="false">
      <c r="F146" s="2"/>
      <c r="G146" s="2"/>
      <c r="H146" s="2"/>
      <c r="I146" s="2"/>
    </row>
    <row r="147" customFormat="false" ht="12.75" hidden="false" customHeight="true" outlineLevel="0" collapsed="false">
      <c r="F147" s="2"/>
      <c r="G147" s="2"/>
      <c r="H147" s="2"/>
      <c r="I147" s="2"/>
    </row>
    <row r="148" customFormat="false" ht="12.75" hidden="false" customHeight="true" outlineLevel="0" collapsed="false">
      <c r="F148" s="2"/>
      <c r="G148" s="2"/>
      <c r="H148" s="2"/>
      <c r="I148" s="2"/>
    </row>
    <row r="149" customFormat="false" ht="12.75" hidden="false" customHeight="true" outlineLevel="0" collapsed="false">
      <c r="F149" s="2"/>
      <c r="G149" s="2"/>
      <c r="H149" s="2"/>
      <c r="I149" s="2"/>
    </row>
    <row r="150" customFormat="false" ht="12.75" hidden="false" customHeight="true" outlineLevel="0" collapsed="false">
      <c r="F150" s="2"/>
      <c r="G150" s="2"/>
      <c r="H150" s="2"/>
      <c r="I150" s="2"/>
    </row>
    <row r="151" customFormat="false" ht="12.75" hidden="false" customHeight="true" outlineLevel="0" collapsed="false">
      <c r="F151" s="2"/>
      <c r="G151" s="2"/>
      <c r="H151" s="2"/>
      <c r="I151" s="2"/>
    </row>
    <row r="152" customFormat="false" ht="12.75" hidden="false" customHeight="true" outlineLevel="0" collapsed="false">
      <c r="F152" s="2"/>
      <c r="G152" s="2"/>
      <c r="H152" s="2"/>
      <c r="I152" s="2"/>
    </row>
    <row r="153" customFormat="false" ht="12.75" hidden="false" customHeight="true" outlineLevel="0" collapsed="false">
      <c r="F153" s="2"/>
      <c r="G153" s="2"/>
      <c r="H153" s="2"/>
      <c r="I153" s="2"/>
    </row>
    <row r="154" customFormat="false" ht="12.75" hidden="false" customHeight="true" outlineLevel="0" collapsed="false">
      <c r="F154" s="2"/>
      <c r="G154" s="2"/>
      <c r="H154" s="2"/>
      <c r="I154" s="2"/>
    </row>
    <row r="155" customFormat="false" ht="12.75" hidden="false" customHeight="true" outlineLevel="0" collapsed="false">
      <c r="F155" s="2"/>
      <c r="G155" s="2"/>
      <c r="H155" s="2"/>
      <c r="I155" s="2"/>
    </row>
    <row r="156" customFormat="false" ht="12.75" hidden="false" customHeight="true" outlineLevel="0" collapsed="false">
      <c r="F156" s="2"/>
      <c r="G156" s="2"/>
      <c r="H156" s="2"/>
      <c r="I156" s="2"/>
    </row>
    <row r="157" customFormat="false" ht="12.75" hidden="false" customHeight="true" outlineLevel="0" collapsed="false">
      <c r="F157" s="2"/>
      <c r="G157" s="2"/>
      <c r="H157" s="2"/>
      <c r="I157" s="2"/>
    </row>
    <row r="158" customFormat="false" ht="12.75" hidden="false" customHeight="true" outlineLevel="0" collapsed="false">
      <c r="F158" s="2"/>
      <c r="G158" s="2"/>
      <c r="H158" s="2"/>
      <c r="I158" s="2"/>
    </row>
    <row r="159" customFormat="false" ht="12.75" hidden="false" customHeight="true" outlineLevel="0" collapsed="false">
      <c r="F159" s="2"/>
      <c r="G159" s="2"/>
      <c r="H159" s="2"/>
      <c r="I159" s="2"/>
    </row>
    <row r="160" customFormat="false" ht="12.75" hidden="false" customHeight="true" outlineLevel="0" collapsed="false">
      <c r="F160" s="2"/>
      <c r="G160" s="2"/>
      <c r="H160" s="2"/>
      <c r="I160" s="2"/>
    </row>
    <row r="161" customFormat="false" ht="12.75" hidden="false" customHeight="true" outlineLevel="0" collapsed="false">
      <c r="F161" s="2"/>
      <c r="G161" s="2"/>
      <c r="H161" s="2"/>
      <c r="I161" s="2"/>
    </row>
    <row r="162" customFormat="false" ht="12.75" hidden="false" customHeight="true" outlineLevel="0" collapsed="false">
      <c r="F162" s="2"/>
      <c r="G162" s="2"/>
      <c r="H162" s="2"/>
      <c r="I162" s="2"/>
    </row>
    <row r="163" customFormat="false" ht="12.75" hidden="false" customHeight="true" outlineLevel="0" collapsed="false">
      <c r="F163" s="2"/>
      <c r="G163" s="2"/>
      <c r="H163" s="2"/>
      <c r="I163" s="2"/>
    </row>
    <row r="164" customFormat="false" ht="12.75" hidden="false" customHeight="true" outlineLevel="0" collapsed="false">
      <c r="F164" s="2"/>
      <c r="G164" s="2"/>
      <c r="H164" s="2"/>
      <c r="I164" s="2"/>
    </row>
    <row r="165" customFormat="false" ht="12.75" hidden="false" customHeight="true" outlineLevel="0" collapsed="false">
      <c r="F165" s="2"/>
      <c r="G165" s="2"/>
      <c r="H165" s="2"/>
      <c r="I165" s="2"/>
    </row>
    <row r="166" customFormat="false" ht="12.75" hidden="false" customHeight="true" outlineLevel="0" collapsed="false">
      <c r="F166" s="2"/>
      <c r="G166" s="2"/>
      <c r="H166" s="2"/>
      <c r="I166" s="2"/>
    </row>
    <row r="167" customFormat="false" ht="12.75" hidden="false" customHeight="true" outlineLevel="0" collapsed="false">
      <c r="F167" s="2"/>
      <c r="G167" s="2"/>
      <c r="H167" s="2"/>
      <c r="I167" s="2"/>
    </row>
    <row r="168" customFormat="false" ht="12.75" hidden="false" customHeight="true" outlineLevel="0" collapsed="false">
      <c r="F168" s="2"/>
      <c r="G168" s="2"/>
      <c r="H168" s="2"/>
      <c r="I168" s="2"/>
    </row>
    <row r="169" customFormat="false" ht="12.75" hidden="false" customHeight="true" outlineLevel="0" collapsed="false">
      <c r="F169" s="2"/>
      <c r="G169" s="2"/>
      <c r="H169" s="2"/>
      <c r="I169" s="2"/>
    </row>
    <row r="170" customFormat="false" ht="12.75" hidden="false" customHeight="true" outlineLevel="0" collapsed="false">
      <c r="F170" s="2"/>
      <c r="G170" s="2"/>
      <c r="H170" s="2"/>
      <c r="I170" s="2"/>
    </row>
    <row r="171" customFormat="false" ht="12.75" hidden="false" customHeight="true" outlineLevel="0" collapsed="false">
      <c r="F171" s="2"/>
      <c r="G171" s="2"/>
      <c r="H171" s="2"/>
      <c r="I171" s="2"/>
    </row>
    <row r="172" customFormat="false" ht="12.75" hidden="false" customHeight="true" outlineLevel="0" collapsed="false">
      <c r="F172" s="2"/>
      <c r="G172" s="2"/>
      <c r="H172" s="2"/>
      <c r="I172" s="2"/>
    </row>
    <row r="173" customFormat="false" ht="12.75" hidden="false" customHeight="true" outlineLevel="0" collapsed="false">
      <c r="F173" s="2"/>
      <c r="G173" s="2"/>
      <c r="H173" s="2"/>
      <c r="I173" s="2"/>
    </row>
    <row r="174" customFormat="false" ht="12.75" hidden="false" customHeight="true" outlineLevel="0" collapsed="false">
      <c r="F174" s="2"/>
      <c r="G174" s="2"/>
      <c r="H174" s="2"/>
      <c r="I174" s="2"/>
    </row>
    <row r="175" customFormat="false" ht="12.75" hidden="false" customHeight="true" outlineLevel="0" collapsed="false">
      <c r="F175" s="2"/>
      <c r="G175" s="2"/>
      <c r="H175" s="2"/>
      <c r="I175" s="2"/>
    </row>
    <row r="176" customFormat="false" ht="12.75" hidden="false" customHeight="true" outlineLevel="0" collapsed="false">
      <c r="F176" s="2"/>
      <c r="G176" s="2"/>
      <c r="H176" s="2"/>
      <c r="I176" s="2"/>
    </row>
    <row r="177" customFormat="false" ht="12.75" hidden="false" customHeight="true" outlineLevel="0" collapsed="false">
      <c r="F177" s="2"/>
      <c r="G177" s="2"/>
      <c r="H177" s="2"/>
      <c r="I177" s="2"/>
    </row>
    <row r="178" customFormat="false" ht="12.75" hidden="false" customHeight="true" outlineLevel="0" collapsed="false">
      <c r="F178" s="2"/>
      <c r="G178" s="2"/>
      <c r="H178" s="2"/>
      <c r="I178" s="2"/>
    </row>
    <row r="179" customFormat="false" ht="12.75" hidden="false" customHeight="true" outlineLevel="0" collapsed="false">
      <c r="F179" s="2"/>
      <c r="G179" s="2"/>
      <c r="H179" s="2"/>
      <c r="I179" s="2"/>
    </row>
    <row r="180" customFormat="false" ht="12.75" hidden="false" customHeight="true" outlineLevel="0" collapsed="false">
      <c r="F180" s="2"/>
      <c r="G180" s="2"/>
      <c r="H180" s="2"/>
      <c r="I180" s="2"/>
    </row>
    <row r="181" customFormat="false" ht="12.75" hidden="false" customHeight="true" outlineLevel="0" collapsed="false">
      <c r="F181" s="2"/>
      <c r="G181" s="2"/>
      <c r="H181" s="2"/>
      <c r="I181" s="2"/>
    </row>
    <row r="182" customFormat="false" ht="12.75" hidden="false" customHeight="true" outlineLevel="0" collapsed="false">
      <c r="F182" s="2"/>
      <c r="G182" s="2"/>
      <c r="H182" s="2"/>
      <c r="I182" s="2"/>
    </row>
    <row r="183" customFormat="false" ht="12.75" hidden="false" customHeight="true" outlineLevel="0" collapsed="false">
      <c r="F183" s="2"/>
      <c r="G183" s="2"/>
      <c r="H183" s="2"/>
      <c r="I183" s="2"/>
    </row>
    <row r="184" customFormat="false" ht="12.75" hidden="false" customHeight="true" outlineLevel="0" collapsed="false">
      <c r="F184" s="2"/>
      <c r="G184" s="2"/>
      <c r="H184" s="2"/>
      <c r="I184" s="2"/>
    </row>
    <row r="185" customFormat="false" ht="12.75" hidden="false" customHeight="true" outlineLevel="0" collapsed="false">
      <c r="F185" s="2"/>
      <c r="G185" s="2"/>
      <c r="H185" s="2"/>
      <c r="I185" s="2"/>
    </row>
    <row r="186" customFormat="false" ht="12.75" hidden="false" customHeight="true" outlineLevel="0" collapsed="false">
      <c r="F186" s="2"/>
      <c r="G186" s="2"/>
      <c r="H186" s="2"/>
      <c r="I186" s="2"/>
    </row>
    <row r="187" customFormat="false" ht="12.75" hidden="false" customHeight="true" outlineLevel="0" collapsed="false">
      <c r="F187" s="2"/>
      <c r="G187" s="2"/>
      <c r="H187" s="2"/>
      <c r="I187" s="2"/>
    </row>
    <row r="188" customFormat="false" ht="12.75" hidden="false" customHeight="true" outlineLevel="0" collapsed="false">
      <c r="F188" s="2"/>
      <c r="G188" s="2"/>
      <c r="H188" s="2"/>
      <c r="I188" s="2"/>
    </row>
    <row r="189" customFormat="false" ht="12.75" hidden="false" customHeight="true" outlineLevel="0" collapsed="false">
      <c r="F189" s="2"/>
      <c r="G189" s="2"/>
      <c r="H189" s="2"/>
      <c r="I189" s="2"/>
    </row>
    <row r="190" customFormat="false" ht="12.75" hidden="false" customHeight="true" outlineLevel="0" collapsed="false">
      <c r="F190" s="2"/>
      <c r="G190" s="2"/>
      <c r="H190" s="2"/>
      <c r="I190" s="2"/>
    </row>
    <row r="191" customFormat="false" ht="12.75" hidden="false" customHeight="true" outlineLevel="0" collapsed="false">
      <c r="F191" s="2"/>
      <c r="G191" s="2"/>
      <c r="H191" s="2"/>
      <c r="I191" s="2"/>
    </row>
    <row r="192" customFormat="false" ht="12.75" hidden="false" customHeight="true" outlineLevel="0" collapsed="false">
      <c r="F192" s="2"/>
      <c r="G192" s="2"/>
      <c r="H192" s="2"/>
      <c r="I192" s="2"/>
    </row>
    <row r="193" customFormat="false" ht="12.75" hidden="false" customHeight="true" outlineLevel="0" collapsed="false">
      <c r="F193" s="2"/>
      <c r="G193" s="2"/>
      <c r="H193" s="2"/>
      <c r="I193" s="2"/>
    </row>
    <row r="194" customFormat="false" ht="12.75" hidden="false" customHeight="true" outlineLevel="0" collapsed="false">
      <c r="F194" s="2"/>
      <c r="G194" s="2"/>
      <c r="H194" s="2"/>
      <c r="I194" s="2"/>
    </row>
    <row r="195" customFormat="false" ht="12.75" hidden="false" customHeight="true" outlineLevel="0" collapsed="false">
      <c r="F195" s="2"/>
      <c r="G195" s="2"/>
      <c r="H195" s="2"/>
      <c r="I195" s="2"/>
    </row>
    <row r="196" customFormat="false" ht="12.75" hidden="false" customHeight="true" outlineLevel="0" collapsed="false">
      <c r="F196" s="2"/>
      <c r="G196" s="2"/>
      <c r="H196" s="2"/>
      <c r="I196" s="2"/>
    </row>
    <row r="197" customFormat="false" ht="12.75" hidden="false" customHeight="true" outlineLevel="0" collapsed="false">
      <c r="F197" s="2"/>
      <c r="G197" s="2"/>
      <c r="H197" s="2"/>
      <c r="I197" s="2"/>
    </row>
    <row r="198" customFormat="false" ht="12.75" hidden="false" customHeight="true" outlineLevel="0" collapsed="false">
      <c r="F198" s="2"/>
      <c r="G198" s="2"/>
      <c r="H198" s="2"/>
      <c r="I198" s="2"/>
    </row>
    <row r="199" customFormat="false" ht="12.75" hidden="false" customHeight="true" outlineLevel="0" collapsed="false">
      <c r="F199" s="2"/>
      <c r="G199" s="2"/>
      <c r="H199" s="2"/>
      <c r="I199" s="2"/>
    </row>
    <row r="200" customFormat="false" ht="12.75" hidden="false" customHeight="true" outlineLevel="0" collapsed="false">
      <c r="F200" s="2"/>
      <c r="G200" s="2"/>
      <c r="H200" s="2"/>
      <c r="I200" s="2"/>
    </row>
    <row r="201" customFormat="false" ht="12.75" hidden="false" customHeight="true" outlineLevel="0" collapsed="false">
      <c r="F201" s="2"/>
      <c r="G201" s="2"/>
      <c r="H201" s="2"/>
      <c r="I201" s="2"/>
    </row>
    <row r="202" customFormat="false" ht="12.75" hidden="false" customHeight="true" outlineLevel="0" collapsed="false">
      <c r="F202" s="2"/>
      <c r="G202" s="2"/>
      <c r="H202" s="2"/>
      <c r="I202" s="2"/>
    </row>
    <row r="203" customFormat="false" ht="12.75" hidden="false" customHeight="true" outlineLevel="0" collapsed="false">
      <c r="F203" s="2"/>
      <c r="G203" s="2"/>
      <c r="H203" s="2"/>
      <c r="I203" s="2"/>
    </row>
    <row r="204" customFormat="false" ht="12.75" hidden="false" customHeight="true" outlineLevel="0" collapsed="false">
      <c r="F204" s="2"/>
      <c r="G204" s="2"/>
      <c r="H204" s="2"/>
      <c r="I204" s="2"/>
    </row>
    <row r="205" customFormat="false" ht="12.75" hidden="false" customHeight="true" outlineLevel="0" collapsed="false">
      <c r="F205" s="2"/>
      <c r="G205" s="2"/>
      <c r="H205" s="2"/>
      <c r="I205" s="2"/>
    </row>
    <row r="206" customFormat="false" ht="12.75" hidden="false" customHeight="true" outlineLevel="0" collapsed="false">
      <c r="F206" s="2"/>
      <c r="G206" s="2"/>
      <c r="H206" s="2"/>
      <c r="I206" s="2"/>
    </row>
    <row r="207" customFormat="false" ht="12.75" hidden="false" customHeight="true" outlineLevel="0" collapsed="false">
      <c r="F207" s="2"/>
      <c r="G207" s="2"/>
      <c r="H207" s="2"/>
      <c r="I207" s="2"/>
    </row>
    <row r="208" customFormat="false" ht="12.75" hidden="false" customHeight="true" outlineLevel="0" collapsed="false">
      <c r="F208" s="2"/>
      <c r="G208" s="2"/>
      <c r="H208" s="2"/>
      <c r="I208" s="2"/>
    </row>
    <row r="209" customFormat="false" ht="12.75" hidden="false" customHeight="true" outlineLevel="0" collapsed="false">
      <c r="F209" s="2"/>
      <c r="G209" s="2"/>
      <c r="H209" s="2"/>
      <c r="I209" s="2"/>
    </row>
    <row r="210" customFormat="false" ht="12.75" hidden="false" customHeight="true" outlineLevel="0" collapsed="false">
      <c r="F210" s="2"/>
      <c r="G210" s="2"/>
      <c r="H210" s="2"/>
      <c r="I210" s="2"/>
    </row>
    <row r="211" customFormat="false" ht="12.75" hidden="false" customHeight="true" outlineLevel="0" collapsed="false">
      <c r="F211" s="2"/>
      <c r="G211" s="2"/>
      <c r="H211" s="2"/>
      <c r="I211" s="2"/>
    </row>
    <row r="212" customFormat="false" ht="12.75" hidden="false" customHeight="true" outlineLevel="0" collapsed="false">
      <c r="F212" s="2"/>
      <c r="G212" s="2"/>
      <c r="H212" s="2"/>
      <c r="I212" s="2"/>
    </row>
    <row r="213" customFormat="false" ht="12.75" hidden="false" customHeight="true" outlineLevel="0" collapsed="false">
      <c r="F213" s="2"/>
      <c r="G213" s="2"/>
      <c r="H213" s="2"/>
      <c r="I213" s="2"/>
    </row>
    <row r="214" customFormat="false" ht="12.75" hidden="false" customHeight="true" outlineLevel="0" collapsed="false">
      <c r="F214" s="2"/>
      <c r="G214" s="2"/>
      <c r="H214" s="2"/>
      <c r="I214" s="2"/>
    </row>
    <row r="215" customFormat="false" ht="12.75" hidden="false" customHeight="true" outlineLevel="0" collapsed="false">
      <c r="F215" s="2"/>
      <c r="G215" s="2"/>
      <c r="H215" s="2"/>
      <c r="I215" s="2"/>
    </row>
    <row r="216" customFormat="false" ht="12.75" hidden="false" customHeight="true" outlineLevel="0" collapsed="false">
      <c r="F216" s="2"/>
      <c r="G216" s="2"/>
      <c r="H216" s="2"/>
      <c r="I216" s="2"/>
    </row>
    <row r="217" customFormat="false" ht="12.75" hidden="false" customHeight="true" outlineLevel="0" collapsed="false">
      <c r="F217" s="2"/>
      <c r="G217" s="2"/>
      <c r="H217" s="2"/>
      <c r="I217" s="2"/>
    </row>
    <row r="218" customFormat="false" ht="12.75" hidden="false" customHeight="true" outlineLevel="0" collapsed="false">
      <c r="F218" s="2"/>
      <c r="G218" s="2"/>
      <c r="H218" s="2"/>
      <c r="I218" s="2"/>
    </row>
    <row r="219" customFormat="false" ht="12.75" hidden="false" customHeight="true" outlineLevel="0" collapsed="false">
      <c r="F219" s="2"/>
      <c r="G219" s="2"/>
      <c r="H219" s="2"/>
      <c r="I219" s="2"/>
    </row>
    <row r="220" customFormat="false" ht="12.75" hidden="false" customHeight="true" outlineLevel="0" collapsed="false">
      <c r="F220" s="2"/>
      <c r="G220" s="2"/>
      <c r="H220" s="2"/>
      <c r="I220" s="2"/>
    </row>
    <row r="221" customFormat="false" ht="12.75" hidden="false" customHeight="true" outlineLevel="0" collapsed="false">
      <c r="F221" s="2"/>
      <c r="G221" s="2"/>
      <c r="H221" s="2"/>
      <c r="I221" s="2"/>
    </row>
    <row r="222" customFormat="false" ht="12.75" hidden="false" customHeight="true" outlineLevel="0" collapsed="false">
      <c r="F222" s="2"/>
      <c r="G222" s="2"/>
      <c r="H222" s="2"/>
      <c r="I222" s="2"/>
    </row>
    <row r="223" customFormat="false" ht="12.75" hidden="false" customHeight="true" outlineLevel="0" collapsed="false">
      <c r="F223" s="2"/>
      <c r="G223" s="2"/>
      <c r="H223" s="2"/>
      <c r="I223" s="2"/>
    </row>
    <row r="224" customFormat="false" ht="12.75" hidden="false" customHeight="true" outlineLevel="0" collapsed="false">
      <c r="F224" s="2"/>
      <c r="G224" s="2"/>
      <c r="H224" s="2"/>
      <c r="I224" s="2"/>
    </row>
    <row r="225" customFormat="false" ht="12.75" hidden="false" customHeight="true" outlineLevel="0" collapsed="false">
      <c r="F225" s="2"/>
      <c r="G225" s="2"/>
      <c r="H225" s="2"/>
      <c r="I225" s="2"/>
    </row>
    <row r="226" customFormat="false" ht="12.75" hidden="false" customHeight="true" outlineLevel="0" collapsed="false">
      <c r="F226" s="2"/>
      <c r="G226" s="2"/>
      <c r="H226" s="2"/>
      <c r="I226" s="2"/>
    </row>
    <row r="227" customFormat="false" ht="12.75" hidden="false" customHeight="true" outlineLevel="0" collapsed="false">
      <c r="F227" s="2"/>
      <c r="G227" s="2"/>
      <c r="H227" s="2"/>
      <c r="I227" s="2"/>
    </row>
    <row r="228" customFormat="false" ht="12.75" hidden="false" customHeight="true" outlineLevel="0" collapsed="false">
      <c r="F228" s="2"/>
      <c r="G228" s="2"/>
      <c r="H228" s="2"/>
      <c r="I228" s="2"/>
    </row>
    <row r="229" customFormat="false" ht="12.75" hidden="false" customHeight="true" outlineLevel="0" collapsed="false">
      <c r="F229" s="2"/>
      <c r="G229" s="2"/>
      <c r="H229" s="2"/>
      <c r="I229" s="2"/>
    </row>
    <row r="230" customFormat="false" ht="12.75" hidden="false" customHeight="true" outlineLevel="0" collapsed="false">
      <c r="F230" s="2"/>
      <c r="G230" s="2"/>
      <c r="H230" s="2"/>
      <c r="I230" s="2"/>
    </row>
    <row r="231" customFormat="false" ht="12.75" hidden="false" customHeight="true" outlineLevel="0" collapsed="false">
      <c r="F231" s="2"/>
      <c r="G231" s="2"/>
      <c r="H231" s="2"/>
      <c r="I231" s="2"/>
    </row>
    <row r="232" customFormat="false" ht="12.75" hidden="false" customHeight="true" outlineLevel="0" collapsed="false">
      <c r="F232" s="2"/>
      <c r="G232" s="2"/>
      <c r="H232" s="2"/>
      <c r="I232" s="2"/>
    </row>
    <row r="233" customFormat="false" ht="12.75" hidden="false" customHeight="true" outlineLevel="0" collapsed="false">
      <c r="F233" s="2"/>
      <c r="G233" s="2"/>
      <c r="H233" s="2"/>
      <c r="I233" s="2"/>
    </row>
    <row r="234" customFormat="false" ht="12.75" hidden="false" customHeight="true" outlineLevel="0" collapsed="false">
      <c r="F234" s="2"/>
      <c r="G234" s="2"/>
      <c r="H234" s="2"/>
      <c r="I234" s="2"/>
    </row>
    <row r="235" customFormat="false" ht="12.75" hidden="false" customHeight="true" outlineLevel="0" collapsed="false">
      <c r="F235" s="2"/>
      <c r="G235" s="2"/>
      <c r="H235" s="2"/>
      <c r="I235" s="2"/>
    </row>
    <row r="236" customFormat="false" ht="12.75" hidden="false" customHeight="true" outlineLevel="0" collapsed="false">
      <c r="F236" s="2"/>
      <c r="G236" s="2"/>
      <c r="H236" s="2"/>
      <c r="I236" s="2"/>
    </row>
    <row r="237" customFormat="false" ht="12.75" hidden="false" customHeight="true" outlineLevel="0" collapsed="false">
      <c r="F237" s="2"/>
      <c r="G237" s="2"/>
      <c r="H237" s="2"/>
      <c r="I237" s="2"/>
    </row>
    <row r="238" customFormat="false" ht="12.75" hidden="false" customHeight="true" outlineLevel="0" collapsed="false">
      <c r="F238" s="2"/>
      <c r="G238" s="2"/>
      <c r="H238" s="2"/>
      <c r="I238" s="2"/>
    </row>
    <row r="239" customFormat="false" ht="12.75" hidden="false" customHeight="true" outlineLevel="0" collapsed="false">
      <c r="F239" s="2"/>
      <c r="G239" s="2"/>
      <c r="H239" s="2"/>
      <c r="I239" s="2"/>
    </row>
    <row r="240" customFormat="false" ht="12.75" hidden="false" customHeight="true" outlineLevel="0" collapsed="false">
      <c r="F240" s="2"/>
      <c r="G240" s="2"/>
      <c r="H240" s="2"/>
      <c r="I240" s="2"/>
    </row>
    <row r="241" customFormat="false" ht="12.75" hidden="false" customHeight="true" outlineLevel="0" collapsed="false">
      <c r="F241" s="2"/>
      <c r="G241" s="2"/>
      <c r="H241" s="2"/>
      <c r="I241" s="2"/>
    </row>
    <row r="242" customFormat="false" ht="12.75" hidden="false" customHeight="true" outlineLevel="0" collapsed="false">
      <c r="F242" s="2"/>
      <c r="G242" s="2"/>
      <c r="H242" s="2"/>
      <c r="I242" s="2"/>
    </row>
    <row r="243" customFormat="false" ht="12.75" hidden="false" customHeight="true" outlineLevel="0" collapsed="false">
      <c r="F243" s="2"/>
      <c r="G243" s="2"/>
      <c r="H243" s="2"/>
      <c r="I243" s="2"/>
    </row>
    <row r="244" customFormat="false" ht="12.75" hidden="false" customHeight="true" outlineLevel="0" collapsed="false">
      <c r="F244" s="2"/>
      <c r="G244" s="2"/>
      <c r="H244" s="2"/>
      <c r="I244" s="2"/>
    </row>
    <row r="245" customFormat="false" ht="12.75" hidden="false" customHeight="true" outlineLevel="0" collapsed="false">
      <c r="F245" s="2"/>
      <c r="G245" s="2"/>
      <c r="H245" s="2"/>
      <c r="I245" s="2"/>
    </row>
    <row r="246" customFormat="false" ht="12.75" hidden="false" customHeight="true" outlineLevel="0" collapsed="false">
      <c r="F246" s="2"/>
      <c r="G246" s="2"/>
      <c r="H246" s="2"/>
      <c r="I246" s="2"/>
    </row>
    <row r="247" customFormat="false" ht="12.75" hidden="false" customHeight="true" outlineLevel="0" collapsed="false">
      <c r="F247" s="2"/>
      <c r="G247" s="2"/>
      <c r="H247" s="2"/>
      <c r="I247" s="2"/>
    </row>
    <row r="248" customFormat="false" ht="12.75" hidden="false" customHeight="true" outlineLevel="0" collapsed="false">
      <c r="F248" s="2"/>
      <c r="G248" s="2"/>
      <c r="H248" s="2"/>
      <c r="I248" s="2"/>
    </row>
    <row r="249" customFormat="false" ht="12.75" hidden="false" customHeight="true" outlineLevel="0" collapsed="false">
      <c r="F249" s="2"/>
      <c r="G249" s="2"/>
      <c r="H249" s="2"/>
      <c r="I249" s="2"/>
    </row>
    <row r="250" customFormat="false" ht="12.75" hidden="false" customHeight="true" outlineLevel="0" collapsed="false">
      <c r="F250" s="2"/>
      <c r="G250" s="2"/>
      <c r="H250" s="2"/>
      <c r="I250" s="2"/>
    </row>
    <row r="251" customFormat="false" ht="12.75" hidden="false" customHeight="true" outlineLevel="0" collapsed="false">
      <c r="F251" s="2"/>
      <c r="G251" s="2"/>
      <c r="H251" s="2"/>
      <c r="I251" s="2"/>
    </row>
    <row r="252" customFormat="false" ht="12.75" hidden="false" customHeight="true" outlineLevel="0" collapsed="false">
      <c r="F252" s="2"/>
      <c r="G252" s="2"/>
      <c r="H252" s="2"/>
      <c r="I252" s="2"/>
    </row>
    <row r="253" customFormat="false" ht="12.75" hidden="false" customHeight="true" outlineLevel="0" collapsed="false">
      <c r="F253" s="2"/>
      <c r="G253" s="2"/>
      <c r="H253" s="2"/>
      <c r="I253" s="2"/>
    </row>
    <row r="254" customFormat="false" ht="12.75" hidden="false" customHeight="true" outlineLevel="0" collapsed="false">
      <c r="F254" s="2"/>
      <c r="G254" s="2"/>
      <c r="H254" s="2"/>
      <c r="I254" s="2"/>
    </row>
    <row r="255" customFormat="false" ht="12.75" hidden="false" customHeight="true" outlineLevel="0" collapsed="false">
      <c r="F255" s="2"/>
      <c r="G255" s="2"/>
      <c r="H255" s="2"/>
      <c r="I255" s="2"/>
    </row>
    <row r="256" customFormat="false" ht="12.75" hidden="false" customHeight="true" outlineLevel="0" collapsed="false">
      <c r="F256" s="2"/>
      <c r="G256" s="2"/>
      <c r="H256" s="2"/>
      <c r="I256" s="2"/>
    </row>
    <row r="257" customFormat="false" ht="12.75" hidden="false" customHeight="true" outlineLevel="0" collapsed="false">
      <c r="F257" s="2"/>
      <c r="G257" s="2"/>
      <c r="H257" s="2"/>
      <c r="I257" s="2"/>
    </row>
    <row r="258" customFormat="false" ht="12.75" hidden="false" customHeight="true" outlineLevel="0" collapsed="false">
      <c r="F258" s="2"/>
      <c r="G258" s="2"/>
      <c r="H258" s="2"/>
      <c r="I258" s="2"/>
    </row>
    <row r="259" customFormat="false" ht="12.75" hidden="false" customHeight="true" outlineLevel="0" collapsed="false">
      <c r="F259" s="2"/>
      <c r="G259" s="2"/>
      <c r="H259" s="2"/>
      <c r="I259" s="2"/>
    </row>
    <row r="260" customFormat="false" ht="12.75" hidden="false" customHeight="true" outlineLevel="0" collapsed="false">
      <c r="F260" s="2"/>
      <c r="G260" s="2"/>
      <c r="H260" s="2"/>
      <c r="I260" s="2"/>
    </row>
    <row r="261" customFormat="false" ht="12.75" hidden="false" customHeight="true" outlineLevel="0" collapsed="false">
      <c r="F261" s="2"/>
      <c r="G261" s="2"/>
      <c r="H261" s="2"/>
      <c r="I261" s="2"/>
    </row>
    <row r="262" customFormat="false" ht="12.75" hidden="false" customHeight="true" outlineLevel="0" collapsed="false">
      <c r="F262" s="2"/>
      <c r="G262" s="2"/>
      <c r="H262" s="2"/>
      <c r="I262" s="2"/>
    </row>
    <row r="263" customFormat="false" ht="12.75" hidden="false" customHeight="true" outlineLevel="0" collapsed="false">
      <c r="F263" s="2"/>
      <c r="G263" s="2"/>
      <c r="H263" s="2"/>
      <c r="I263" s="2"/>
    </row>
    <row r="264" customFormat="false" ht="12.75" hidden="false" customHeight="true" outlineLevel="0" collapsed="false">
      <c r="F264" s="2"/>
      <c r="G264" s="2"/>
      <c r="H264" s="2"/>
      <c r="I264" s="2"/>
    </row>
    <row r="265" customFormat="false" ht="12.75" hidden="false" customHeight="true" outlineLevel="0" collapsed="false">
      <c r="F265" s="2"/>
      <c r="G265" s="2"/>
      <c r="H265" s="2"/>
      <c r="I265" s="2"/>
    </row>
    <row r="266" customFormat="false" ht="12.75" hidden="false" customHeight="true" outlineLevel="0" collapsed="false">
      <c r="F266" s="2"/>
      <c r="G266" s="2"/>
      <c r="H266" s="2"/>
      <c r="I266" s="2"/>
    </row>
    <row r="267" customFormat="false" ht="12.75" hidden="false" customHeight="true" outlineLevel="0" collapsed="false">
      <c r="F267" s="2"/>
      <c r="G267" s="2"/>
      <c r="H267" s="2"/>
      <c r="I267" s="2"/>
    </row>
    <row r="268" customFormat="false" ht="12.75" hidden="false" customHeight="true" outlineLevel="0" collapsed="false">
      <c r="F268" s="2"/>
      <c r="G268" s="2"/>
      <c r="H268" s="2"/>
      <c r="I268" s="2"/>
    </row>
    <row r="269" customFormat="false" ht="12.75" hidden="false" customHeight="true" outlineLevel="0" collapsed="false">
      <c r="F269" s="2"/>
      <c r="G269" s="2"/>
      <c r="H269" s="2"/>
      <c r="I269" s="2"/>
    </row>
    <row r="270" customFormat="false" ht="12.75" hidden="false" customHeight="true" outlineLevel="0" collapsed="false">
      <c r="F270" s="2"/>
      <c r="G270" s="2"/>
      <c r="H270" s="2"/>
      <c r="I270" s="2"/>
    </row>
    <row r="271" customFormat="false" ht="12.75" hidden="false" customHeight="true" outlineLevel="0" collapsed="false">
      <c r="F271" s="2"/>
      <c r="G271" s="2"/>
      <c r="H271" s="2"/>
      <c r="I271" s="2"/>
    </row>
    <row r="272" customFormat="false" ht="12.75" hidden="false" customHeight="true" outlineLevel="0" collapsed="false">
      <c r="F272" s="2"/>
      <c r="G272" s="2"/>
      <c r="H272" s="2"/>
      <c r="I272" s="2"/>
    </row>
    <row r="273" customFormat="false" ht="12.75" hidden="false" customHeight="true" outlineLevel="0" collapsed="false">
      <c r="F273" s="2"/>
      <c r="G273" s="2"/>
      <c r="H273" s="2"/>
      <c r="I273" s="2"/>
    </row>
    <row r="274" customFormat="false" ht="12.75" hidden="false" customHeight="true" outlineLevel="0" collapsed="false">
      <c r="F274" s="2"/>
      <c r="G274" s="2"/>
      <c r="H274" s="2"/>
      <c r="I274" s="2"/>
    </row>
    <row r="275" customFormat="false" ht="12.75" hidden="false" customHeight="true" outlineLevel="0" collapsed="false">
      <c r="F275" s="2"/>
      <c r="G275" s="2"/>
      <c r="H275" s="2"/>
      <c r="I275" s="2"/>
    </row>
    <row r="276" customFormat="false" ht="12.75" hidden="false" customHeight="true" outlineLevel="0" collapsed="false">
      <c r="F276" s="2"/>
      <c r="G276" s="2"/>
      <c r="H276" s="2"/>
      <c r="I276" s="2"/>
    </row>
    <row r="277" customFormat="false" ht="12.75" hidden="false" customHeight="true" outlineLevel="0" collapsed="false">
      <c r="F277" s="2"/>
      <c r="G277" s="2"/>
      <c r="H277" s="2"/>
      <c r="I277" s="2"/>
    </row>
    <row r="278" customFormat="false" ht="12.75" hidden="false" customHeight="true" outlineLevel="0" collapsed="false">
      <c r="F278" s="2"/>
      <c r="G278" s="2"/>
      <c r="H278" s="2"/>
      <c r="I278" s="2"/>
    </row>
    <row r="279" customFormat="false" ht="12.75" hidden="false" customHeight="true" outlineLevel="0" collapsed="false">
      <c r="F279" s="2"/>
      <c r="G279" s="2"/>
      <c r="H279" s="2"/>
      <c r="I279" s="2"/>
    </row>
    <row r="280" customFormat="false" ht="12.75" hidden="false" customHeight="true" outlineLevel="0" collapsed="false">
      <c r="F280" s="2"/>
      <c r="G280" s="2"/>
      <c r="H280" s="2"/>
      <c r="I280" s="2"/>
    </row>
    <row r="281" customFormat="false" ht="12.75" hidden="false" customHeight="true" outlineLevel="0" collapsed="false">
      <c r="F281" s="2"/>
      <c r="G281" s="2"/>
      <c r="H281" s="2"/>
      <c r="I281" s="2"/>
    </row>
    <row r="282" customFormat="false" ht="12.75" hidden="false" customHeight="true" outlineLevel="0" collapsed="false">
      <c r="F282" s="2"/>
      <c r="G282" s="2"/>
      <c r="H282" s="2"/>
      <c r="I282" s="2"/>
    </row>
    <row r="283" customFormat="false" ht="12.75" hidden="false" customHeight="true" outlineLevel="0" collapsed="false">
      <c r="F283" s="2"/>
      <c r="G283" s="2"/>
      <c r="H283" s="2"/>
      <c r="I283" s="2"/>
    </row>
    <row r="284" customFormat="false" ht="12.75" hidden="false" customHeight="true" outlineLevel="0" collapsed="false">
      <c r="F284" s="2"/>
      <c r="G284" s="2"/>
      <c r="H284" s="2"/>
      <c r="I284" s="2"/>
    </row>
    <row r="285" customFormat="false" ht="12.75" hidden="false" customHeight="true" outlineLevel="0" collapsed="false">
      <c r="F285" s="2"/>
      <c r="G285" s="2"/>
      <c r="H285" s="2"/>
      <c r="I285" s="2"/>
    </row>
    <row r="286" customFormat="false" ht="12.75" hidden="false" customHeight="true" outlineLevel="0" collapsed="false">
      <c r="F286" s="2"/>
      <c r="G286" s="2"/>
      <c r="H286" s="2"/>
      <c r="I286" s="2"/>
    </row>
    <row r="287" customFormat="false" ht="12.75" hidden="false" customHeight="true" outlineLevel="0" collapsed="false">
      <c r="F287" s="2"/>
      <c r="G287" s="2"/>
      <c r="H287" s="2"/>
      <c r="I287" s="2"/>
    </row>
    <row r="288" customFormat="false" ht="12.75" hidden="false" customHeight="true" outlineLevel="0" collapsed="false">
      <c r="F288" s="2"/>
      <c r="G288" s="2"/>
      <c r="H288" s="2"/>
      <c r="I288" s="2"/>
    </row>
    <row r="289" customFormat="false" ht="12.75" hidden="false" customHeight="true" outlineLevel="0" collapsed="false">
      <c r="F289" s="2"/>
      <c r="G289" s="2"/>
      <c r="H289" s="2"/>
      <c r="I289" s="2"/>
    </row>
    <row r="290" customFormat="false" ht="12.75" hidden="false" customHeight="true" outlineLevel="0" collapsed="false">
      <c r="F290" s="2"/>
      <c r="G290" s="2"/>
      <c r="H290" s="2"/>
      <c r="I290" s="2"/>
    </row>
    <row r="291" customFormat="false" ht="12.75" hidden="false" customHeight="true" outlineLevel="0" collapsed="false">
      <c r="F291" s="2"/>
      <c r="G291" s="2"/>
      <c r="H291" s="2"/>
      <c r="I291" s="2"/>
    </row>
    <row r="292" customFormat="false" ht="12.75" hidden="false" customHeight="true" outlineLevel="0" collapsed="false">
      <c r="F292" s="2"/>
      <c r="G292" s="2"/>
      <c r="H292" s="2"/>
      <c r="I292" s="2"/>
    </row>
    <row r="293" customFormat="false" ht="12.75" hidden="false" customHeight="true" outlineLevel="0" collapsed="false">
      <c r="F293" s="2"/>
      <c r="G293" s="2"/>
      <c r="H293" s="2"/>
      <c r="I293" s="2"/>
    </row>
    <row r="294" customFormat="false" ht="12.75" hidden="false" customHeight="true" outlineLevel="0" collapsed="false">
      <c r="F294" s="2"/>
      <c r="G294" s="2"/>
      <c r="H294" s="2"/>
      <c r="I294" s="2"/>
    </row>
    <row r="295" customFormat="false" ht="12.75" hidden="false" customHeight="true" outlineLevel="0" collapsed="false">
      <c r="F295" s="2"/>
      <c r="G295" s="2"/>
      <c r="H295" s="2"/>
      <c r="I295" s="2"/>
    </row>
    <row r="296" customFormat="false" ht="12.75" hidden="false" customHeight="true" outlineLevel="0" collapsed="false">
      <c r="F296" s="2"/>
      <c r="G296" s="2"/>
      <c r="H296" s="2"/>
      <c r="I296" s="2"/>
    </row>
    <row r="297" customFormat="false" ht="12.75" hidden="false" customHeight="true" outlineLevel="0" collapsed="false">
      <c r="F297" s="2"/>
      <c r="G297" s="2"/>
      <c r="H297" s="2"/>
      <c r="I297" s="2"/>
    </row>
    <row r="298" customFormat="false" ht="12.75" hidden="false" customHeight="true" outlineLevel="0" collapsed="false">
      <c r="F298" s="2"/>
      <c r="G298" s="2"/>
      <c r="H298" s="2"/>
      <c r="I298" s="2"/>
    </row>
    <row r="299" customFormat="false" ht="12.75" hidden="false" customHeight="true" outlineLevel="0" collapsed="false">
      <c r="F299" s="2"/>
      <c r="G299" s="2"/>
      <c r="H299" s="2"/>
      <c r="I299" s="2"/>
    </row>
    <row r="300" customFormat="false" ht="12.75" hidden="false" customHeight="true" outlineLevel="0" collapsed="false">
      <c r="F300" s="2"/>
      <c r="G300" s="2"/>
      <c r="H300" s="2"/>
      <c r="I300" s="2"/>
    </row>
    <row r="301" customFormat="false" ht="12.75" hidden="false" customHeight="true" outlineLevel="0" collapsed="false">
      <c r="F301" s="2"/>
      <c r="G301" s="2"/>
      <c r="H301" s="2"/>
      <c r="I301" s="2"/>
    </row>
    <row r="302" customFormat="false" ht="12.75" hidden="false" customHeight="true" outlineLevel="0" collapsed="false">
      <c r="F302" s="2"/>
      <c r="G302" s="2"/>
      <c r="H302" s="2"/>
      <c r="I302" s="2"/>
    </row>
    <row r="303" customFormat="false" ht="12.75" hidden="false" customHeight="true" outlineLevel="0" collapsed="false">
      <c r="F303" s="2"/>
      <c r="G303" s="2"/>
      <c r="H303" s="2"/>
      <c r="I303" s="2"/>
    </row>
    <row r="304" customFormat="false" ht="12.75" hidden="false" customHeight="true" outlineLevel="0" collapsed="false">
      <c r="F304" s="2"/>
      <c r="G304" s="2"/>
      <c r="H304" s="2"/>
      <c r="I304" s="2"/>
    </row>
    <row r="305" customFormat="false" ht="12.75" hidden="false" customHeight="true" outlineLevel="0" collapsed="false">
      <c r="F305" s="2"/>
      <c r="G305" s="2"/>
      <c r="H305" s="2"/>
      <c r="I305" s="2"/>
    </row>
    <row r="306" customFormat="false" ht="12.75" hidden="false" customHeight="true" outlineLevel="0" collapsed="false">
      <c r="F306" s="2"/>
      <c r="G306" s="2"/>
      <c r="H306" s="2"/>
      <c r="I306" s="2"/>
    </row>
    <row r="307" customFormat="false" ht="12.75" hidden="false" customHeight="true" outlineLevel="0" collapsed="false">
      <c r="F307" s="2"/>
      <c r="G307" s="2"/>
      <c r="H307" s="2"/>
      <c r="I307" s="2"/>
    </row>
    <row r="308" customFormat="false" ht="12.75" hidden="false" customHeight="true" outlineLevel="0" collapsed="false">
      <c r="F308" s="2"/>
      <c r="G308" s="2"/>
      <c r="H308" s="2"/>
      <c r="I308" s="2"/>
    </row>
    <row r="309" customFormat="false" ht="12.75" hidden="false" customHeight="true" outlineLevel="0" collapsed="false">
      <c r="F309" s="2"/>
      <c r="G309" s="2"/>
      <c r="H309" s="2"/>
      <c r="I309" s="2"/>
    </row>
    <row r="310" customFormat="false" ht="12.75" hidden="false" customHeight="true" outlineLevel="0" collapsed="false">
      <c r="F310" s="2"/>
      <c r="G310" s="2"/>
      <c r="H310" s="2"/>
      <c r="I310" s="2"/>
    </row>
    <row r="311" customFormat="false" ht="12.75" hidden="false" customHeight="true" outlineLevel="0" collapsed="false">
      <c r="F311" s="2"/>
      <c r="G311" s="2"/>
      <c r="H311" s="2"/>
      <c r="I311" s="2"/>
    </row>
    <row r="312" customFormat="false" ht="12.75" hidden="false" customHeight="true" outlineLevel="0" collapsed="false">
      <c r="F312" s="2"/>
      <c r="G312" s="2"/>
      <c r="H312" s="2"/>
      <c r="I312" s="2"/>
    </row>
    <row r="313" customFormat="false" ht="12.75" hidden="false" customHeight="true" outlineLevel="0" collapsed="false">
      <c r="F313" s="2"/>
      <c r="G313" s="2"/>
      <c r="H313" s="2"/>
      <c r="I313" s="2"/>
    </row>
    <row r="314" customFormat="false" ht="12.75" hidden="false" customHeight="true" outlineLevel="0" collapsed="false">
      <c r="F314" s="2"/>
      <c r="G314" s="2"/>
      <c r="H314" s="2"/>
      <c r="I314" s="2"/>
    </row>
    <row r="315" customFormat="false" ht="12.75" hidden="false" customHeight="true" outlineLevel="0" collapsed="false">
      <c r="F315" s="2"/>
      <c r="G315" s="2"/>
      <c r="H315" s="2"/>
      <c r="I315" s="2"/>
    </row>
    <row r="316" customFormat="false" ht="12.75" hidden="false" customHeight="true" outlineLevel="0" collapsed="false">
      <c r="F316" s="2"/>
      <c r="G316" s="2"/>
      <c r="H316" s="2"/>
      <c r="I316" s="2"/>
    </row>
    <row r="317" customFormat="false" ht="12.75" hidden="false" customHeight="true" outlineLevel="0" collapsed="false">
      <c r="F317" s="2"/>
      <c r="G317" s="2"/>
      <c r="H317" s="2"/>
      <c r="I317" s="2"/>
    </row>
    <row r="318" customFormat="false" ht="12.75" hidden="false" customHeight="true" outlineLevel="0" collapsed="false">
      <c r="F318" s="2"/>
      <c r="G318" s="2"/>
      <c r="H318" s="2"/>
      <c r="I318" s="2"/>
    </row>
    <row r="319" customFormat="false" ht="12.75" hidden="false" customHeight="true" outlineLevel="0" collapsed="false">
      <c r="F319" s="2"/>
      <c r="G319" s="2"/>
      <c r="H319" s="2"/>
      <c r="I319" s="2"/>
    </row>
    <row r="320" customFormat="false" ht="12.75" hidden="false" customHeight="true" outlineLevel="0" collapsed="false">
      <c r="F320" s="2"/>
      <c r="G320" s="2"/>
      <c r="H320" s="2"/>
      <c r="I320" s="2"/>
    </row>
    <row r="321" customFormat="false" ht="12.75" hidden="false" customHeight="true" outlineLevel="0" collapsed="false">
      <c r="F321" s="2"/>
      <c r="G321" s="2"/>
      <c r="H321" s="2"/>
      <c r="I321" s="2"/>
    </row>
    <row r="322" customFormat="false" ht="12.75" hidden="false" customHeight="true" outlineLevel="0" collapsed="false">
      <c r="F322" s="2"/>
      <c r="G322" s="2"/>
      <c r="H322" s="2"/>
      <c r="I322" s="2"/>
    </row>
    <row r="323" customFormat="false" ht="12.75" hidden="false" customHeight="true" outlineLevel="0" collapsed="false">
      <c r="F323" s="2"/>
      <c r="G323" s="2"/>
      <c r="H323" s="2"/>
      <c r="I323" s="2"/>
    </row>
    <row r="324" customFormat="false" ht="12.75" hidden="false" customHeight="true" outlineLevel="0" collapsed="false">
      <c r="F324" s="2"/>
      <c r="G324" s="2"/>
      <c r="H324" s="2"/>
      <c r="I324" s="2"/>
    </row>
    <row r="325" customFormat="false" ht="12.75" hidden="false" customHeight="true" outlineLevel="0" collapsed="false">
      <c r="F325" s="2"/>
      <c r="G325" s="2"/>
      <c r="H325" s="2"/>
      <c r="I325" s="2"/>
    </row>
    <row r="326" customFormat="false" ht="12.75" hidden="false" customHeight="true" outlineLevel="0" collapsed="false">
      <c r="F326" s="2"/>
      <c r="G326" s="2"/>
      <c r="H326" s="2"/>
      <c r="I326" s="2"/>
    </row>
    <row r="327" customFormat="false" ht="12.75" hidden="false" customHeight="true" outlineLevel="0" collapsed="false">
      <c r="F327" s="2"/>
      <c r="G327" s="2"/>
      <c r="H327" s="2"/>
      <c r="I327" s="2"/>
    </row>
    <row r="328" customFormat="false" ht="12.75" hidden="false" customHeight="true" outlineLevel="0" collapsed="false">
      <c r="F328" s="2"/>
      <c r="G328" s="2"/>
      <c r="H328" s="2"/>
      <c r="I328" s="2"/>
    </row>
    <row r="329" customFormat="false" ht="12.75" hidden="false" customHeight="true" outlineLevel="0" collapsed="false">
      <c r="F329" s="2"/>
      <c r="G329" s="2"/>
      <c r="H329" s="2"/>
      <c r="I329" s="2"/>
    </row>
    <row r="330" customFormat="false" ht="12.75" hidden="false" customHeight="true" outlineLevel="0" collapsed="false">
      <c r="F330" s="2"/>
      <c r="G330" s="2"/>
      <c r="H330" s="2"/>
      <c r="I330" s="2"/>
    </row>
    <row r="331" customFormat="false" ht="12.75" hidden="false" customHeight="true" outlineLevel="0" collapsed="false">
      <c r="F331" s="2"/>
      <c r="G331" s="2"/>
      <c r="H331" s="2"/>
      <c r="I331" s="2"/>
    </row>
    <row r="332" customFormat="false" ht="12.75" hidden="false" customHeight="true" outlineLevel="0" collapsed="false">
      <c r="F332" s="2"/>
      <c r="G332" s="2"/>
      <c r="H332" s="2"/>
      <c r="I332" s="2"/>
    </row>
    <row r="333" customFormat="false" ht="12.75" hidden="false" customHeight="true" outlineLevel="0" collapsed="false">
      <c r="F333" s="2"/>
      <c r="G333" s="2"/>
      <c r="H333" s="2"/>
      <c r="I333" s="2"/>
    </row>
    <row r="334" customFormat="false" ht="12.75" hidden="false" customHeight="true" outlineLevel="0" collapsed="false">
      <c r="F334" s="2"/>
      <c r="G334" s="2"/>
      <c r="H334" s="2"/>
      <c r="I334" s="2"/>
    </row>
    <row r="335" customFormat="false" ht="12.75" hidden="false" customHeight="true" outlineLevel="0" collapsed="false">
      <c r="F335" s="2"/>
      <c r="G335" s="2"/>
      <c r="H335" s="2"/>
      <c r="I335" s="2"/>
    </row>
    <row r="336" customFormat="false" ht="12.75" hidden="false" customHeight="true" outlineLevel="0" collapsed="false">
      <c r="F336" s="2"/>
      <c r="G336" s="2"/>
      <c r="H336" s="2"/>
      <c r="I336" s="2"/>
    </row>
    <row r="337" customFormat="false" ht="12.75" hidden="false" customHeight="true" outlineLevel="0" collapsed="false">
      <c r="F337" s="2"/>
      <c r="G337" s="2"/>
      <c r="H337" s="2"/>
      <c r="I337" s="2"/>
    </row>
    <row r="338" customFormat="false" ht="12.75" hidden="false" customHeight="true" outlineLevel="0" collapsed="false">
      <c r="F338" s="2"/>
      <c r="G338" s="2"/>
      <c r="H338" s="2"/>
      <c r="I338" s="2"/>
    </row>
    <row r="339" customFormat="false" ht="12.75" hidden="false" customHeight="true" outlineLevel="0" collapsed="false">
      <c r="F339" s="2"/>
      <c r="G339" s="2"/>
      <c r="H339" s="2"/>
      <c r="I339" s="2"/>
    </row>
    <row r="340" customFormat="false" ht="12.75" hidden="false" customHeight="true" outlineLevel="0" collapsed="false">
      <c r="F340" s="2"/>
      <c r="G340" s="2"/>
      <c r="H340" s="2"/>
      <c r="I340" s="2"/>
    </row>
    <row r="341" customFormat="false" ht="12.75" hidden="false" customHeight="true" outlineLevel="0" collapsed="false">
      <c r="F341" s="2"/>
      <c r="G341" s="2"/>
      <c r="H341" s="2"/>
      <c r="I341" s="2"/>
    </row>
    <row r="342" customFormat="false" ht="12.75" hidden="false" customHeight="true" outlineLevel="0" collapsed="false">
      <c r="F342" s="2"/>
      <c r="G342" s="2"/>
      <c r="H342" s="2"/>
      <c r="I342" s="2"/>
    </row>
    <row r="343" customFormat="false" ht="12.75" hidden="false" customHeight="true" outlineLevel="0" collapsed="false">
      <c r="F343" s="2"/>
      <c r="G343" s="2"/>
      <c r="H343" s="2"/>
      <c r="I343" s="2"/>
    </row>
    <row r="344" customFormat="false" ht="12.75" hidden="false" customHeight="true" outlineLevel="0" collapsed="false">
      <c r="F344" s="2"/>
      <c r="G344" s="2"/>
      <c r="H344" s="2"/>
      <c r="I344" s="2"/>
    </row>
    <row r="345" customFormat="false" ht="12.75" hidden="false" customHeight="true" outlineLevel="0" collapsed="false">
      <c r="F345" s="2"/>
      <c r="G345" s="2"/>
      <c r="H345" s="2"/>
      <c r="I345" s="2"/>
    </row>
    <row r="346" customFormat="false" ht="12.75" hidden="false" customHeight="true" outlineLevel="0" collapsed="false">
      <c r="F346" s="2"/>
      <c r="G346" s="2"/>
      <c r="H346" s="2"/>
      <c r="I346" s="2"/>
    </row>
    <row r="347" customFormat="false" ht="12.75" hidden="false" customHeight="true" outlineLevel="0" collapsed="false">
      <c r="F347" s="2"/>
      <c r="G347" s="2"/>
      <c r="H347" s="2"/>
      <c r="I347" s="2"/>
    </row>
    <row r="348" customFormat="false" ht="12.75" hidden="false" customHeight="true" outlineLevel="0" collapsed="false">
      <c r="F348" s="2"/>
      <c r="G348" s="2"/>
      <c r="H348" s="2"/>
      <c r="I348" s="2"/>
    </row>
    <row r="349" customFormat="false" ht="12.75" hidden="false" customHeight="true" outlineLevel="0" collapsed="false">
      <c r="F349" s="2"/>
      <c r="G349" s="2"/>
      <c r="H349" s="2"/>
      <c r="I349" s="2"/>
    </row>
    <row r="350" customFormat="false" ht="12.75" hidden="false" customHeight="true" outlineLevel="0" collapsed="false">
      <c r="F350" s="2"/>
      <c r="G350" s="2"/>
      <c r="H350" s="2"/>
      <c r="I350" s="2"/>
    </row>
    <row r="351" customFormat="false" ht="12.75" hidden="false" customHeight="true" outlineLevel="0" collapsed="false">
      <c r="F351" s="2"/>
      <c r="G351" s="2"/>
      <c r="H351" s="2"/>
      <c r="I351" s="2"/>
    </row>
    <row r="352" customFormat="false" ht="12.75" hidden="false" customHeight="true" outlineLevel="0" collapsed="false">
      <c r="F352" s="2"/>
      <c r="G352" s="2"/>
      <c r="H352" s="2"/>
      <c r="I352" s="2"/>
    </row>
    <row r="353" customFormat="false" ht="12.75" hidden="false" customHeight="true" outlineLevel="0" collapsed="false">
      <c r="F353" s="2"/>
      <c r="G353" s="2"/>
      <c r="H353" s="2"/>
      <c r="I353" s="2"/>
    </row>
    <row r="354" customFormat="false" ht="12.75" hidden="false" customHeight="true" outlineLevel="0" collapsed="false">
      <c r="F354" s="2"/>
      <c r="G354" s="2"/>
      <c r="H354" s="2"/>
      <c r="I354" s="2"/>
    </row>
    <row r="355" customFormat="false" ht="12.75" hidden="false" customHeight="true" outlineLevel="0" collapsed="false">
      <c r="F355" s="2"/>
      <c r="G355" s="2"/>
      <c r="H355" s="2"/>
      <c r="I355" s="2"/>
    </row>
    <row r="356" customFormat="false" ht="12.75" hidden="false" customHeight="true" outlineLevel="0" collapsed="false">
      <c r="F356" s="2"/>
      <c r="G356" s="2"/>
      <c r="H356" s="2"/>
      <c r="I356" s="2"/>
    </row>
    <row r="357" customFormat="false" ht="12.75" hidden="false" customHeight="true" outlineLevel="0" collapsed="false">
      <c r="F357" s="2"/>
      <c r="G357" s="2"/>
      <c r="H357" s="2"/>
      <c r="I357" s="2"/>
    </row>
    <row r="358" customFormat="false" ht="12.75" hidden="false" customHeight="true" outlineLevel="0" collapsed="false">
      <c r="F358" s="2"/>
      <c r="G358" s="2"/>
      <c r="H358" s="2"/>
      <c r="I358" s="2"/>
    </row>
    <row r="359" customFormat="false" ht="12.75" hidden="false" customHeight="true" outlineLevel="0" collapsed="false">
      <c r="F359" s="2"/>
      <c r="G359" s="2"/>
      <c r="H359" s="2"/>
      <c r="I359" s="2"/>
    </row>
    <row r="360" customFormat="false" ht="12.75" hidden="false" customHeight="true" outlineLevel="0" collapsed="false">
      <c r="F360" s="2"/>
      <c r="G360" s="2"/>
      <c r="H360" s="2"/>
      <c r="I360" s="2"/>
    </row>
    <row r="361" customFormat="false" ht="12.75" hidden="false" customHeight="true" outlineLevel="0" collapsed="false">
      <c r="F361" s="2"/>
      <c r="G361" s="2"/>
      <c r="H361" s="2"/>
      <c r="I361" s="2"/>
    </row>
    <row r="362" customFormat="false" ht="12.75" hidden="false" customHeight="true" outlineLevel="0" collapsed="false">
      <c r="F362" s="2"/>
      <c r="G362" s="2"/>
      <c r="H362" s="2"/>
      <c r="I362" s="2"/>
    </row>
    <row r="363" customFormat="false" ht="12.75" hidden="false" customHeight="true" outlineLevel="0" collapsed="false">
      <c r="F363" s="2"/>
      <c r="G363" s="2"/>
      <c r="H363" s="2"/>
      <c r="I363" s="2"/>
    </row>
    <row r="364" customFormat="false" ht="12.75" hidden="false" customHeight="true" outlineLevel="0" collapsed="false">
      <c r="F364" s="2"/>
      <c r="G364" s="2"/>
      <c r="H364" s="2"/>
      <c r="I364" s="2"/>
    </row>
    <row r="365" customFormat="false" ht="12.75" hidden="false" customHeight="true" outlineLevel="0" collapsed="false">
      <c r="F365" s="2"/>
      <c r="G365" s="2"/>
      <c r="H365" s="2"/>
      <c r="I365" s="2"/>
    </row>
    <row r="366" customFormat="false" ht="12.75" hidden="false" customHeight="true" outlineLevel="0" collapsed="false">
      <c r="F366" s="2"/>
      <c r="G366" s="2"/>
      <c r="H366" s="2"/>
      <c r="I366" s="2"/>
    </row>
    <row r="367" customFormat="false" ht="12.75" hidden="false" customHeight="true" outlineLevel="0" collapsed="false">
      <c r="F367" s="2"/>
      <c r="G367" s="2"/>
      <c r="H367" s="2"/>
      <c r="I367" s="2"/>
    </row>
    <row r="368" customFormat="false" ht="12.75" hidden="false" customHeight="true" outlineLevel="0" collapsed="false">
      <c r="F368" s="2"/>
      <c r="G368" s="2"/>
      <c r="H368" s="2"/>
      <c r="I368" s="2"/>
    </row>
    <row r="369" customFormat="false" ht="12.75" hidden="false" customHeight="true" outlineLevel="0" collapsed="false">
      <c r="F369" s="2"/>
      <c r="G369" s="2"/>
      <c r="H369" s="2"/>
      <c r="I369" s="2"/>
    </row>
    <row r="370" customFormat="false" ht="12.75" hidden="false" customHeight="true" outlineLevel="0" collapsed="false">
      <c r="F370" s="2"/>
      <c r="G370" s="2"/>
      <c r="H370" s="2"/>
      <c r="I370" s="2"/>
    </row>
    <row r="371" customFormat="false" ht="12.75" hidden="false" customHeight="true" outlineLevel="0" collapsed="false">
      <c r="F371" s="2"/>
      <c r="G371" s="2"/>
      <c r="H371" s="2"/>
      <c r="I371" s="2"/>
    </row>
    <row r="372" customFormat="false" ht="12.75" hidden="false" customHeight="true" outlineLevel="0" collapsed="false">
      <c r="F372" s="2"/>
      <c r="G372" s="2"/>
      <c r="H372" s="2"/>
      <c r="I372" s="2"/>
    </row>
    <row r="373" customFormat="false" ht="12.75" hidden="false" customHeight="true" outlineLevel="0" collapsed="false">
      <c r="F373" s="2"/>
      <c r="G373" s="2"/>
      <c r="H373" s="2"/>
      <c r="I373" s="2"/>
    </row>
    <row r="374" customFormat="false" ht="12.75" hidden="false" customHeight="true" outlineLevel="0" collapsed="false">
      <c r="F374" s="2"/>
      <c r="G374" s="2"/>
      <c r="H374" s="2"/>
      <c r="I374" s="2"/>
    </row>
    <row r="375" customFormat="false" ht="12.75" hidden="false" customHeight="true" outlineLevel="0" collapsed="false">
      <c r="F375" s="2"/>
      <c r="G375" s="2"/>
      <c r="H375" s="2"/>
      <c r="I375" s="2"/>
    </row>
    <row r="376" customFormat="false" ht="12.75" hidden="false" customHeight="true" outlineLevel="0" collapsed="false">
      <c r="F376" s="2"/>
      <c r="G376" s="2"/>
      <c r="H376" s="2"/>
      <c r="I376" s="2"/>
    </row>
    <row r="377" customFormat="false" ht="12.75" hidden="false" customHeight="true" outlineLevel="0" collapsed="false">
      <c r="F377" s="2"/>
      <c r="G377" s="2"/>
      <c r="H377" s="2"/>
      <c r="I377" s="2"/>
    </row>
    <row r="378" customFormat="false" ht="12.75" hidden="false" customHeight="true" outlineLevel="0" collapsed="false">
      <c r="F378" s="2"/>
      <c r="G378" s="2"/>
      <c r="H378" s="2"/>
      <c r="I378" s="2"/>
    </row>
    <row r="379" customFormat="false" ht="12.75" hidden="false" customHeight="true" outlineLevel="0" collapsed="false">
      <c r="F379" s="2"/>
      <c r="G379" s="2"/>
      <c r="H379" s="2"/>
      <c r="I379" s="2"/>
    </row>
    <row r="380" customFormat="false" ht="12.75" hidden="false" customHeight="true" outlineLevel="0" collapsed="false">
      <c r="F380" s="2"/>
      <c r="G380" s="2"/>
      <c r="H380" s="2"/>
      <c r="I380" s="2"/>
    </row>
    <row r="381" customFormat="false" ht="12.75" hidden="false" customHeight="true" outlineLevel="0" collapsed="false">
      <c r="F381" s="2"/>
      <c r="G381" s="2"/>
      <c r="H381" s="2"/>
      <c r="I381" s="2"/>
    </row>
    <row r="382" customFormat="false" ht="12.75" hidden="false" customHeight="true" outlineLevel="0" collapsed="false">
      <c r="F382" s="2"/>
      <c r="G382" s="2"/>
      <c r="H382" s="2"/>
      <c r="I382" s="2"/>
    </row>
    <row r="383" customFormat="false" ht="12.75" hidden="false" customHeight="true" outlineLevel="0" collapsed="false">
      <c r="F383" s="2"/>
      <c r="G383" s="2"/>
      <c r="H383" s="2"/>
      <c r="I383" s="2"/>
    </row>
    <row r="384" customFormat="false" ht="12.75" hidden="false" customHeight="true" outlineLevel="0" collapsed="false">
      <c r="F384" s="2"/>
      <c r="G384" s="2"/>
      <c r="H384" s="2"/>
      <c r="I384" s="2"/>
    </row>
    <row r="385" customFormat="false" ht="12.75" hidden="false" customHeight="true" outlineLevel="0" collapsed="false">
      <c r="F385" s="2"/>
      <c r="G385" s="2"/>
      <c r="H385" s="2"/>
      <c r="I385" s="2"/>
    </row>
    <row r="386" customFormat="false" ht="12.75" hidden="false" customHeight="true" outlineLevel="0" collapsed="false">
      <c r="F386" s="2"/>
      <c r="G386" s="2"/>
      <c r="H386" s="2"/>
      <c r="I386" s="2"/>
    </row>
    <row r="387" customFormat="false" ht="12.75" hidden="false" customHeight="true" outlineLevel="0" collapsed="false">
      <c r="F387" s="2"/>
      <c r="G387" s="2"/>
      <c r="H387" s="2"/>
      <c r="I387" s="2"/>
    </row>
    <row r="388" customFormat="false" ht="12.75" hidden="false" customHeight="true" outlineLevel="0" collapsed="false">
      <c r="F388" s="2"/>
      <c r="G388" s="2"/>
      <c r="H388" s="2"/>
      <c r="I388" s="2"/>
    </row>
    <row r="389" customFormat="false" ht="12.75" hidden="false" customHeight="true" outlineLevel="0" collapsed="false">
      <c r="F389" s="2"/>
      <c r="G389" s="2"/>
      <c r="H389" s="2"/>
      <c r="I389" s="2"/>
    </row>
    <row r="390" customFormat="false" ht="12.75" hidden="false" customHeight="true" outlineLevel="0" collapsed="false">
      <c r="F390" s="2"/>
      <c r="G390" s="2"/>
      <c r="H390" s="2"/>
      <c r="I390" s="2"/>
    </row>
    <row r="391" customFormat="false" ht="12.75" hidden="false" customHeight="true" outlineLevel="0" collapsed="false">
      <c r="F391" s="2"/>
      <c r="G391" s="2"/>
      <c r="H391" s="2"/>
      <c r="I391" s="2"/>
    </row>
    <row r="392" customFormat="false" ht="12.75" hidden="false" customHeight="true" outlineLevel="0" collapsed="false">
      <c r="F392" s="2"/>
      <c r="G392" s="2"/>
      <c r="H392" s="2"/>
      <c r="I392" s="2"/>
    </row>
    <row r="393" customFormat="false" ht="12.75" hidden="false" customHeight="true" outlineLevel="0" collapsed="false">
      <c r="F393" s="2"/>
      <c r="G393" s="2"/>
      <c r="H393" s="2"/>
      <c r="I393" s="2"/>
    </row>
    <row r="394" customFormat="false" ht="12.75" hidden="false" customHeight="true" outlineLevel="0" collapsed="false">
      <c r="F394" s="2"/>
      <c r="G394" s="2"/>
      <c r="H394" s="2"/>
      <c r="I394" s="2"/>
    </row>
    <row r="395" customFormat="false" ht="12.75" hidden="false" customHeight="true" outlineLevel="0" collapsed="false">
      <c r="F395" s="2"/>
      <c r="G395" s="2"/>
      <c r="H395" s="2"/>
      <c r="I395" s="2"/>
    </row>
    <row r="396" customFormat="false" ht="12.75" hidden="false" customHeight="true" outlineLevel="0" collapsed="false">
      <c r="F396" s="2"/>
      <c r="G396" s="2"/>
      <c r="H396" s="2"/>
      <c r="I396" s="2"/>
    </row>
    <row r="397" customFormat="false" ht="12.75" hidden="false" customHeight="true" outlineLevel="0" collapsed="false">
      <c r="F397" s="2"/>
      <c r="G397" s="2"/>
      <c r="H397" s="2"/>
      <c r="I397" s="2"/>
    </row>
    <row r="398" customFormat="false" ht="12.75" hidden="false" customHeight="true" outlineLevel="0" collapsed="false">
      <c r="F398" s="2"/>
      <c r="G398" s="2"/>
      <c r="H398" s="2"/>
      <c r="I398" s="2"/>
    </row>
    <row r="399" customFormat="false" ht="12.75" hidden="false" customHeight="true" outlineLevel="0" collapsed="false">
      <c r="F399" s="2"/>
      <c r="G399" s="2"/>
      <c r="H399" s="2"/>
      <c r="I399" s="2"/>
    </row>
    <row r="400" customFormat="false" ht="12.75" hidden="false" customHeight="true" outlineLevel="0" collapsed="false">
      <c r="F400" s="2"/>
      <c r="G400" s="2"/>
      <c r="H400" s="2"/>
      <c r="I400" s="2"/>
    </row>
    <row r="401" customFormat="false" ht="12.75" hidden="false" customHeight="true" outlineLevel="0" collapsed="false">
      <c r="F401" s="2"/>
      <c r="G401" s="2"/>
      <c r="H401" s="2"/>
      <c r="I401" s="2"/>
    </row>
    <row r="402" customFormat="false" ht="12.75" hidden="false" customHeight="true" outlineLevel="0" collapsed="false">
      <c r="F402" s="2"/>
      <c r="G402" s="2"/>
      <c r="H402" s="2"/>
      <c r="I402" s="2"/>
    </row>
    <row r="403" customFormat="false" ht="12.75" hidden="false" customHeight="true" outlineLevel="0" collapsed="false">
      <c r="F403" s="2"/>
      <c r="G403" s="2"/>
      <c r="H403" s="2"/>
      <c r="I403" s="2"/>
    </row>
    <row r="404" customFormat="false" ht="12.75" hidden="false" customHeight="true" outlineLevel="0" collapsed="false">
      <c r="F404" s="2"/>
      <c r="G404" s="2"/>
      <c r="H404" s="2"/>
      <c r="I404" s="2"/>
    </row>
    <row r="405" customFormat="false" ht="12.75" hidden="false" customHeight="true" outlineLevel="0" collapsed="false">
      <c r="F405" s="2"/>
      <c r="G405" s="2"/>
      <c r="H405" s="2"/>
      <c r="I405" s="2"/>
    </row>
    <row r="406" customFormat="false" ht="12.75" hidden="false" customHeight="true" outlineLevel="0" collapsed="false">
      <c r="F406" s="2"/>
      <c r="G406" s="2"/>
      <c r="H406" s="2"/>
      <c r="I406" s="2"/>
    </row>
    <row r="407" customFormat="false" ht="12.75" hidden="false" customHeight="true" outlineLevel="0" collapsed="false">
      <c r="F407" s="2"/>
      <c r="G407" s="2"/>
      <c r="H407" s="2"/>
      <c r="I407" s="2"/>
    </row>
    <row r="408" customFormat="false" ht="12.75" hidden="false" customHeight="true" outlineLevel="0" collapsed="false">
      <c r="F408" s="2"/>
      <c r="G408" s="2"/>
      <c r="H408" s="2"/>
      <c r="I408" s="2"/>
    </row>
    <row r="409" customFormat="false" ht="12.75" hidden="false" customHeight="true" outlineLevel="0" collapsed="false">
      <c r="F409" s="2"/>
      <c r="G409" s="2"/>
      <c r="H409" s="2"/>
      <c r="I409" s="2"/>
    </row>
    <row r="410" customFormat="false" ht="12.75" hidden="false" customHeight="true" outlineLevel="0" collapsed="false">
      <c r="F410" s="2"/>
      <c r="G410" s="2"/>
      <c r="H410" s="2"/>
      <c r="I410" s="2"/>
    </row>
    <row r="411" customFormat="false" ht="12.75" hidden="false" customHeight="true" outlineLevel="0" collapsed="false">
      <c r="F411" s="2"/>
      <c r="G411" s="2"/>
      <c r="H411" s="2"/>
      <c r="I411" s="2"/>
    </row>
    <row r="412" customFormat="false" ht="12.75" hidden="false" customHeight="true" outlineLevel="0" collapsed="false">
      <c r="F412" s="2"/>
      <c r="G412" s="2"/>
      <c r="H412" s="2"/>
      <c r="I412" s="2"/>
    </row>
    <row r="413" customFormat="false" ht="12.75" hidden="false" customHeight="true" outlineLevel="0" collapsed="false">
      <c r="F413" s="2"/>
      <c r="G413" s="2"/>
      <c r="H413" s="2"/>
      <c r="I413" s="2"/>
    </row>
    <row r="414" customFormat="false" ht="12.75" hidden="false" customHeight="true" outlineLevel="0" collapsed="false">
      <c r="F414" s="2"/>
      <c r="G414" s="2"/>
      <c r="H414" s="2"/>
      <c r="I414" s="2"/>
    </row>
    <row r="415" customFormat="false" ht="12.75" hidden="false" customHeight="true" outlineLevel="0" collapsed="false">
      <c r="F415" s="2"/>
      <c r="G415" s="2"/>
      <c r="H415" s="2"/>
      <c r="I415" s="2"/>
    </row>
    <row r="416" customFormat="false" ht="12.75" hidden="false" customHeight="true" outlineLevel="0" collapsed="false">
      <c r="F416" s="2"/>
      <c r="G416" s="2"/>
      <c r="H416" s="2"/>
      <c r="I416" s="2"/>
    </row>
    <row r="417" customFormat="false" ht="12.75" hidden="false" customHeight="true" outlineLevel="0" collapsed="false">
      <c r="F417" s="2"/>
      <c r="G417" s="2"/>
      <c r="H417" s="2"/>
      <c r="I417" s="2"/>
    </row>
    <row r="418" customFormat="false" ht="12.75" hidden="false" customHeight="true" outlineLevel="0" collapsed="false">
      <c r="F418" s="2"/>
      <c r="G418" s="2"/>
      <c r="H418" s="2"/>
      <c r="I418" s="2"/>
    </row>
    <row r="419" customFormat="false" ht="12.75" hidden="false" customHeight="true" outlineLevel="0" collapsed="false">
      <c r="F419" s="2"/>
      <c r="G419" s="2"/>
      <c r="H419" s="2"/>
      <c r="I419" s="2"/>
    </row>
    <row r="420" customFormat="false" ht="12.75" hidden="false" customHeight="true" outlineLevel="0" collapsed="false">
      <c r="F420" s="2"/>
      <c r="G420" s="2"/>
      <c r="H420" s="2"/>
      <c r="I420" s="2"/>
    </row>
    <row r="421" customFormat="false" ht="12.75" hidden="false" customHeight="true" outlineLevel="0" collapsed="false">
      <c r="F421" s="2"/>
      <c r="G421" s="2"/>
      <c r="H421" s="2"/>
      <c r="I421" s="2"/>
    </row>
    <row r="422" customFormat="false" ht="12.75" hidden="false" customHeight="true" outlineLevel="0" collapsed="false">
      <c r="F422" s="2"/>
      <c r="G422" s="2"/>
      <c r="H422" s="2"/>
      <c r="I422" s="2"/>
    </row>
    <row r="423" customFormat="false" ht="12.75" hidden="false" customHeight="true" outlineLevel="0" collapsed="false">
      <c r="F423" s="2"/>
      <c r="G423" s="2"/>
      <c r="H423" s="2"/>
      <c r="I423" s="2"/>
    </row>
    <row r="424" customFormat="false" ht="12.75" hidden="false" customHeight="true" outlineLevel="0" collapsed="false">
      <c r="F424" s="2"/>
      <c r="G424" s="2"/>
      <c r="H424" s="2"/>
      <c r="I424" s="2"/>
    </row>
    <row r="425" customFormat="false" ht="12.75" hidden="false" customHeight="true" outlineLevel="0" collapsed="false">
      <c r="F425" s="2"/>
      <c r="G425" s="2"/>
      <c r="H425" s="2"/>
      <c r="I425" s="2"/>
    </row>
    <row r="426" customFormat="false" ht="12.75" hidden="false" customHeight="true" outlineLevel="0" collapsed="false">
      <c r="F426" s="2"/>
      <c r="G426" s="2"/>
      <c r="H426" s="2"/>
      <c r="I426" s="2"/>
    </row>
    <row r="427" customFormat="false" ht="12.75" hidden="false" customHeight="true" outlineLevel="0" collapsed="false">
      <c r="F427" s="2"/>
      <c r="G427" s="2"/>
      <c r="H427" s="2"/>
      <c r="I427" s="2"/>
    </row>
    <row r="428" customFormat="false" ht="12.75" hidden="false" customHeight="true" outlineLevel="0" collapsed="false">
      <c r="F428" s="2"/>
      <c r="G428" s="2"/>
      <c r="H428" s="2"/>
      <c r="I428" s="2"/>
    </row>
    <row r="429" customFormat="false" ht="12.75" hidden="false" customHeight="true" outlineLevel="0" collapsed="false">
      <c r="F429" s="2"/>
      <c r="G429" s="2"/>
      <c r="H429" s="2"/>
      <c r="I429" s="2"/>
    </row>
    <row r="430" customFormat="false" ht="12.75" hidden="false" customHeight="true" outlineLevel="0" collapsed="false">
      <c r="F430" s="2"/>
      <c r="G430" s="2"/>
      <c r="H430" s="2"/>
      <c r="I430" s="2"/>
    </row>
    <row r="431" customFormat="false" ht="12.75" hidden="false" customHeight="true" outlineLevel="0" collapsed="false">
      <c r="F431" s="2"/>
      <c r="G431" s="2"/>
      <c r="H431" s="2"/>
      <c r="I431" s="2"/>
    </row>
    <row r="432" customFormat="false" ht="12.75" hidden="false" customHeight="true" outlineLevel="0" collapsed="false">
      <c r="F432" s="2"/>
      <c r="G432" s="2"/>
      <c r="H432" s="2"/>
      <c r="I432" s="2"/>
    </row>
    <row r="433" customFormat="false" ht="12.75" hidden="false" customHeight="true" outlineLevel="0" collapsed="false">
      <c r="F433" s="2"/>
      <c r="G433" s="2"/>
      <c r="H433" s="2"/>
      <c r="I433" s="2"/>
    </row>
    <row r="434" customFormat="false" ht="12.75" hidden="false" customHeight="true" outlineLevel="0" collapsed="false">
      <c r="F434" s="2"/>
      <c r="G434" s="2"/>
      <c r="H434" s="2"/>
      <c r="I434" s="2"/>
    </row>
    <row r="435" customFormat="false" ht="12.75" hidden="false" customHeight="true" outlineLevel="0" collapsed="false">
      <c r="F435" s="2"/>
      <c r="G435" s="2"/>
      <c r="H435" s="2"/>
      <c r="I435" s="2"/>
    </row>
    <row r="436" customFormat="false" ht="12.75" hidden="false" customHeight="true" outlineLevel="0" collapsed="false">
      <c r="F436" s="2"/>
      <c r="G436" s="2"/>
      <c r="H436" s="2"/>
      <c r="I436" s="2"/>
    </row>
    <row r="437" customFormat="false" ht="12.75" hidden="false" customHeight="true" outlineLevel="0" collapsed="false">
      <c r="F437" s="2"/>
      <c r="G437" s="2"/>
      <c r="H437" s="2"/>
      <c r="I437" s="2"/>
    </row>
    <row r="438" customFormat="false" ht="12.75" hidden="false" customHeight="true" outlineLevel="0" collapsed="false">
      <c r="F438" s="2"/>
      <c r="G438" s="2"/>
      <c r="H438" s="2"/>
      <c r="I438" s="2"/>
    </row>
    <row r="439" customFormat="false" ht="12.75" hidden="false" customHeight="true" outlineLevel="0" collapsed="false">
      <c r="F439" s="2"/>
      <c r="G439" s="2"/>
      <c r="H439" s="2"/>
      <c r="I439" s="2"/>
    </row>
    <row r="440" customFormat="false" ht="12.75" hidden="false" customHeight="true" outlineLevel="0" collapsed="false">
      <c r="F440" s="2"/>
      <c r="G440" s="2"/>
      <c r="H440" s="2"/>
      <c r="I440" s="2"/>
    </row>
    <row r="441" customFormat="false" ht="12.75" hidden="false" customHeight="true" outlineLevel="0" collapsed="false">
      <c r="F441" s="2"/>
      <c r="G441" s="2"/>
      <c r="H441" s="2"/>
      <c r="I441" s="2"/>
    </row>
    <row r="442" customFormat="false" ht="12.75" hidden="false" customHeight="true" outlineLevel="0" collapsed="false">
      <c r="F442" s="2"/>
      <c r="G442" s="2"/>
      <c r="H442" s="2"/>
      <c r="I442" s="2"/>
    </row>
    <row r="443" customFormat="false" ht="12.75" hidden="false" customHeight="true" outlineLevel="0" collapsed="false">
      <c r="F443" s="2"/>
      <c r="G443" s="2"/>
      <c r="H443" s="2"/>
      <c r="I443" s="2"/>
    </row>
    <row r="444" customFormat="false" ht="12.75" hidden="false" customHeight="true" outlineLevel="0" collapsed="false">
      <c r="F444" s="2"/>
      <c r="G444" s="2"/>
      <c r="H444" s="2"/>
      <c r="I444" s="2"/>
    </row>
    <row r="445" customFormat="false" ht="12.75" hidden="false" customHeight="true" outlineLevel="0" collapsed="false">
      <c r="F445" s="2"/>
      <c r="G445" s="2"/>
      <c r="H445" s="2"/>
      <c r="I445" s="2"/>
    </row>
    <row r="446" customFormat="false" ht="12.75" hidden="false" customHeight="true" outlineLevel="0" collapsed="false">
      <c r="F446" s="2"/>
      <c r="G446" s="2"/>
      <c r="H446" s="2"/>
      <c r="I446" s="2"/>
    </row>
    <row r="447" customFormat="false" ht="12.75" hidden="false" customHeight="true" outlineLevel="0" collapsed="false">
      <c r="F447" s="2"/>
      <c r="G447" s="2"/>
      <c r="H447" s="2"/>
      <c r="I447" s="2"/>
    </row>
    <row r="448" customFormat="false" ht="12.75" hidden="false" customHeight="true" outlineLevel="0" collapsed="false">
      <c r="F448" s="2"/>
      <c r="G448" s="2"/>
      <c r="H448" s="2"/>
      <c r="I448" s="2"/>
    </row>
    <row r="449" customFormat="false" ht="12.75" hidden="false" customHeight="true" outlineLevel="0" collapsed="false">
      <c r="F449" s="2"/>
      <c r="G449" s="2"/>
      <c r="H449" s="2"/>
      <c r="I449" s="2"/>
    </row>
    <row r="450" customFormat="false" ht="12.75" hidden="false" customHeight="true" outlineLevel="0" collapsed="false">
      <c r="F450" s="2"/>
      <c r="G450" s="2"/>
      <c r="H450" s="2"/>
      <c r="I450" s="2"/>
    </row>
    <row r="451" customFormat="false" ht="12.75" hidden="false" customHeight="true" outlineLevel="0" collapsed="false">
      <c r="F451" s="2"/>
      <c r="G451" s="2"/>
      <c r="H451" s="2"/>
      <c r="I451" s="2"/>
    </row>
    <row r="452" customFormat="false" ht="12.75" hidden="false" customHeight="true" outlineLevel="0" collapsed="false">
      <c r="F452" s="2"/>
      <c r="G452" s="2"/>
      <c r="H452" s="2"/>
      <c r="I452" s="2"/>
    </row>
    <row r="453" customFormat="false" ht="12.75" hidden="false" customHeight="true" outlineLevel="0" collapsed="false">
      <c r="F453" s="2"/>
      <c r="G453" s="2"/>
      <c r="H453" s="2"/>
      <c r="I453" s="2"/>
    </row>
    <row r="454" customFormat="false" ht="12.75" hidden="false" customHeight="true" outlineLevel="0" collapsed="false">
      <c r="F454" s="2"/>
      <c r="G454" s="2"/>
      <c r="H454" s="2"/>
      <c r="I454" s="2"/>
    </row>
    <row r="455" customFormat="false" ht="12.75" hidden="false" customHeight="true" outlineLevel="0" collapsed="false">
      <c r="F455" s="2"/>
      <c r="G455" s="2"/>
      <c r="H455" s="2"/>
      <c r="I455" s="2"/>
    </row>
    <row r="456" customFormat="false" ht="12.75" hidden="false" customHeight="true" outlineLevel="0" collapsed="false">
      <c r="F456" s="2"/>
      <c r="G456" s="2"/>
      <c r="H456" s="2"/>
      <c r="I456" s="2"/>
    </row>
    <row r="457" customFormat="false" ht="12.75" hidden="false" customHeight="true" outlineLevel="0" collapsed="false">
      <c r="F457" s="2"/>
      <c r="G457" s="2"/>
      <c r="H457" s="2"/>
      <c r="I457" s="2"/>
    </row>
    <row r="458" customFormat="false" ht="12.75" hidden="false" customHeight="true" outlineLevel="0" collapsed="false">
      <c r="F458" s="2"/>
      <c r="G458" s="2"/>
      <c r="H458" s="2"/>
      <c r="I458" s="2"/>
    </row>
    <row r="459" customFormat="false" ht="12.75" hidden="false" customHeight="true" outlineLevel="0" collapsed="false">
      <c r="F459" s="2"/>
      <c r="G459" s="2"/>
      <c r="H459" s="2"/>
      <c r="I459" s="2"/>
    </row>
    <row r="460" customFormat="false" ht="12.75" hidden="false" customHeight="true" outlineLevel="0" collapsed="false">
      <c r="F460" s="2"/>
      <c r="G460" s="2"/>
      <c r="H460" s="2"/>
      <c r="I460" s="2"/>
    </row>
    <row r="461" customFormat="false" ht="12.75" hidden="false" customHeight="true" outlineLevel="0" collapsed="false">
      <c r="F461" s="2"/>
      <c r="G461" s="2"/>
      <c r="H461" s="2"/>
      <c r="I461" s="2"/>
    </row>
    <row r="462" customFormat="false" ht="12.75" hidden="false" customHeight="true" outlineLevel="0" collapsed="false">
      <c r="F462" s="2"/>
      <c r="G462" s="2"/>
      <c r="H462" s="2"/>
      <c r="I462" s="2"/>
    </row>
    <row r="463" customFormat="false" ht="12.75" hidden="false" customHeight="true" outlineLevel="0" collapsed="false">
      <c r="F463" s="2"/>
      <c r="G463" s="2"/>
      <c r="H463" s="2"/>
      <c r="I463" s="2"/>
    </row>
    <row r="464" customFormat="false" ht="12.75" hidden="false" customHeight="true" outlineLevel="0" collapsed="false">
      <c r="F464" s="2"/>
      <c r="G464" s="2"/>
      <c r="H464" s="2"/>
      <c r="I464" s="2"/>
    </row>
    <row r="465" customFormat="false" ht="12.75" hidden="false" customHeight="true" outlineLevel="0" collapsed="false">
      <c r="F465" s="2"/>
      <c r="G465" s="2"/>
      <c r="H465" s="2"/>
      <c r="I465" s="2"/>
    </row>
    <row r="466" customFormat="false" ht="12.75" hidden="false" customHeight="true" outlineLevel="0" collapsed="false">
      <c r="F466" s="2"/>
      <c r="G466" s="2"/>
      <c r="H466" s="2"/>
      <c r="I466" s="2"/>
    </row>
    <row r="467" customFormat="false" ht="12.75" hidden="false" customHeight="true" outlineLevel="0" collapsed="false">
      <c r="F467" s="2"/>
      <c r="G467" s="2"/>
      <c r="H467" s="2"/>
      <c r="I467" s="2"/>
    </row>
    <row r="468" customFormat="false" ht="12.75" hidden="false" customHeight="true" outlineLevel="0" collapsed="false">
      <c r="F468" s="2"/>
      <c r="G468" s="2"/>
      <c r="H468" s="2"/>
      <c r="I468" s="2"/>
    </row>
    <row r="469" customFormat="false" ht="12.75" hidden="false" customHeight="true" outlineLevel="0" collapsed="false">
      <c r="F469" s="2"/>
      <c r="G469" s="2"/>
      <c r="H469" s="2"/>
      <c r="I469" s="2"/>
    </row>
    <row r="470" customFormat="false" ht="12.75" hidden="false" customHeight="true" outlineLevel="0" collapsed="false">
      <c r="F470" s="2"/>
      <c r="G470" s="2"/>
      <c r="H470" s="2"/>
      <c r="I470" s="2"/>
    </row>
    <row r="471" customFormat="false" ht="12.75" hidden="false" customHeight="true" outlineLevel="0" collapsed="false">
      <c r="F471" s="2"/>
      <c r="G471" s="2"/>
      <c r="H471" s="2"/>
      <c r="I471" s="2"/>
    </row>
    <row r="472" customFormat="false" ht="12.75" hidden="false" customHeight="true" outlineLevel="0" collapsed="false">
      <c r="F472" s="2"/>
      <c r="G472" s="2"/>
      <c r="H472" s="2"/>
      <c r="I472" s="2"/>
    </row>
    <row r="473" customFormat="false" ht="12.75" hidden="false" customHeight="true" outlineLevel="0" collapsed="false">
      <c r="F473" s="2"/>
      <c r="G473" s="2"/>
      <c r="H473" s="2"/>
      <c r="I473" s="2"/>
    </row>
    <row r="474" customFormat="false" ht="12.75" hidden="false" customHeight="true" outlineLevel="0" collapsed="false">
      <c r="F474" s="2"/>
      <c r="G474" s="2"/>
      <c r="H474" s="2"/>
      <c r="I474" s="2"/>
    </row>
    <row r="475" customFormat="false" ht="12.75" hidden="false" customHeight="true" outlineLevel="0" collapsed="false">
      <c r="F475" s="2"/>
      <c r="G475" s="2"/>
      <c r="H475" s="2"/>
      <c r="I475" s="2"/>
    </row>
    <row r="476" customFormat="false" ht="12.75" hidden="false" customHeight="true" outlineLevel="0" collapsed="false">
      <c r="F476" s="2"/>
      <c r="G476" s="2"/>
      <c r="H476" s="2"/>
      <c r="I476" s="2"/>
    </row>
    <row r="477" customFormat="false" ht="12.75" hidden="false" customHeight="true" outlineLevel="0" collapsed="false">
      <c r="F477" s="2"/>
      <c r="G477" s="2"/>
      <c r="H477" s="2"/>
      <c r="I477" s="2"/>
    </row>
    <row r="478" customFormat="false" ht="12.75" hidden="false" customHeight="true" outlineLevel="0" collapsed="false">
      <c r="F478" s="2"/>
      <c r="G478" s="2"/>
      <c r="H478" s="2"/>
      <c r="I478" s="2"/>
    </row>
    <row r="479" customFormat="false" ht="12.75" hidden="false" customHeight="true" outlineLevel="0" collapsed="false">
      <c r="F479" s="2"/>
      <c r="G479" s="2"/>
      <c r="H479" s="2"/>
      <c r="I479" s="2"/>
    </row>
    <row r="480" customFormat="false" ht="12.75" hidden="false" customHeight="true" outlineLevel="0" collapsed="false">
      <c r="F480" s="2"/>
      <c r="G480" s="2"/>
      <c r="H480" s="2"/>
      <c r="I480" s="2"/>
    </row>
    <row r="481" customFormat="false" ht="12.75" hidden="false" customHeight="true" outlineLevel="0" collapsed="false">
      <c r="F481" s="2"/>
      <c r="G481" s="2"/>
      <c r="H481" s="2"/>
      <c r="I481" s="2"/>
    </row>
    <row r="482" customFormat="false" ht="12.75" hidden="false" customHeight="true" outlineLevel="0" collapsed="false">
      <c r="F482" s="2"/>
      <c r="G482" s="2"/>
      <c r="H482" s="2"/>
      <c r="I482" s="2"/>
    </row>
    <row r="483" customFormat="false" ht="12.75" hidden="false" customHeight="true" outlineLevel="0" collapsed="false">
      <c r="F483" s="2"/>
      <c r="G483" s="2"/>
      <c r="H483" s="2"/>
      <c r="I483" s="2"/>
    </row>
    <row r="484" customFormat="false" ht="12.75" hidden="false" customHeight="true" outlineLevel="0" collapsed="false">
      <c r="F484" s="2"/>
      <c r="G484" s="2"/>
      <c r="H484" s="2"/>
      <c r="I484" s="2"/>
    </row>
    <row r="485" customFormat="false" ht="12.75" hidden="false" customHeight="true" outlineLevel="0" collapsed="false">
      <c r="F485" s="2"/>
      <c r="G485" s="2"/>
      <c r="H485" s="2"/>
      <c r="I485" s="2"/>
    </row>
    <row r="486" customFormat="false" ht="12.75" hidden="false" customHeight="true" outlineLevel="0" collapsed="false">
      <c r="F486" s="2"/>
      <c r="G486" s="2"/>
      <c r="H486" s="2"/>
      <c r="I486" s="2"/>
    </row>
    <row r="487" customFormat="false" ht="12.75" hidden="false" customHeight="true" outlineLevel="0" collapsed="false">
      <c r="F487" s="2"/>
      <c r="G487" s="2"/>
      <c r="H487" s="2"/>
      <c r="I487" s="2"/>
    </row>
    <row r="488" customFormat="false" ht="12.75" hidden="false" customHeight="true" outlineLevel="0" collapsed="false">
      <c r="F488" s="2"/>
      <c r="G488" s="2"/>
      <c r="H488" s="2"/>
      <c r="I488" s="2"/>
    </row>
    <row r="489" customFormat="false" ht="12.75" hidden="false" customHeight="true" outlineLevel="0" collapsed="false">
      <c r="F489" s="2"/>
      <c r="G489" s="2"/>
      <c r="H489" s="2"/>
      <c r="I489" s="2"/>
    </row>
    <row r="490" customFormat="false" ht="12.75" hidden="false" customHeight="true" outlineLevel="0" collapsed="false">
      <c r="F490" s="2"/>
      <c r="G490" s="2"/>
      <c r="H490" s="2"/>
      <c r="I490" s="2"/>
    </row>
    <row r="491" customFormat="false" ht="12.75" hidden="false" customHeight="true" outlineLevel="0" collapsed="false">
      <c r="F491" s="2"/>
      <c r="G491" s="2"/>
      <c r="H491" s="2"/>
      <c r="I491" s="2"/>
    </row>
    <row r="492" customFormat="false" ht="12.75" hidden="false" customHeight="true" outlineLevel="0" collapsed="false">
      <c r="F492" s="2"/>
      <c r="G492" s="2"/>
      <c r="H492" s="2"/>
      <c r="I492" s="2"/>
    </row>
    <row r="493" customFormat="false" ht="12.75" hidden="false" customHeight="true" outlineLevel="0" collapsed="false">
      <c r="F493" s="2"/>
      <c r="G493" s="2"/>
      <c r="H493" s="2"/>
      <c r="I493" s="2"/>
    </row>
    <row r="494" customFormat="false" ht="12.75" hidden="false" customHeight="true" outlineLevel="0" collapsed="false">
      <c r="F494" s="2"/>
      <c r="G494" s="2"/>
      <c r="H494" s="2"/>
      <c r="I494" s="2"/>
    </row>
    <row r="495" customFormat="false" ht="12.75" hidden="false" customHeight="true" outlineLevel="0" collapsed="false">
      <c r="F495" s="2"/>
      <c r="G495" s="2"/>
      <c r="H495" s="2"/>
      <c r="I495" s="2"/>
    </row>
    <row r="496" customFormat="false" ht="12.75" hidden="false" customHeight="true" outlineLevel="0" collapsed="false">
      <c r="F496" s="2"/>
      <c r="G496" s="2"/>
      <c r="H496" s="2"/>
      <c r="I496" s="2"/>
    </row>
    <row r="497" customFormat="false" ht="12.75" hidden="false" customHeight="true" outlineLevel="0" collapsed="false">
      <c r="F497" s="2"/>
      <c r="G497" s="2"/>
      <c r="H497" s="2"/>
      <c r="I497" s="2"/>
    </row>
    <row r="498" customFormat="false" ht="12.75" hidden="false" customHeight="true" outlineLevel="0" collapsed="false">
      <c r="F498" s="2"/>
      <c r="G498" s="2"/>
      <c r="H498" s="2"/>
      <c r="I498" s="2"/>
    </row>
    <row r="499" customFormat="false" ht="12.75" hidden="false" customHeight="true" outlineLevel="0" collapsed="false">
      <c r="F499" s="2"/>
      <c r="G499" s="2"/>
      <c r="H499" s="2"/>
      <c r="I499" s="2"/>
    </row>
    <row r="500" customFormat="false" ht="12.75" hidden="false" customHeight="true" outlineLevel="0" collapsed="false">
      <c r="F500" s="2"/>
      <c r="G500" s="2"/>
      <c r="H500" s="2"/>
      <c r="I500" s="2"/>
    </row>
    <row r="501" customFormat="false" ht="12.75" hidden="false" customHeight="true" outlineLevel="0" collapsed="false">
      <c r="F501" s="2"/>
      <c r="G501" s="2"/>
      <c r="H501" s="2"/>
      <c r="I501" s="2"/>
    </row>
    <row r="502" customFormat="false" ht="12.75" hidden="false" customHeight="true" outlineLevel="0" collapsed="false">
      <c r="F502" s="2"/>
      <c r="G502" s="2"/>
      <c r="H502" s="2"/>
      <c r="I502" s="2"/>
    </row>
    <row r="503" customFormat="false" ht="12.75" hidden="false" customHeight="true" outlineLevel="0" collapsed="false">
      <c r="F503" s="2"/>
      <c r="G503" s="2"/>
      <c r="H503" s="2"/>
      <c r="I503" s="2"/>
    </row>
    <row r="504" customFormat="false" ht="12.75" hidden="false" customHeight="true" outlineLevel="0" collapsed="false">
      <c r="F504" s="2"/>
      <c r="G504" s="2"/>
      <c r="H504" s="2"/>
      <c r="I504" s="2"/>
    </row>
    <row r="505" customFormat="false" ht="12.75" hidden="false" customHeight="true" outlineLevel="0" collapsed="false">
      <c r="F505" s="2"/>
      <c r="G505" s="2"/>
      <c r="H505" s="2"/>
      <c r="I505" s="2"/>
    </row>
    <row r="506" customFormat="false" ht="12.75" hidden="false" customHeight="true" outlineLevel="0" collapsed="false">
      <c r="F506" s="2"/>
      <c r="G506" s="2"/>
      <c r="H506" s="2"/>
      <c r="I506" s="2"/>
    </row>
    <row r="507" customFormat="false" ht="12.75" hidden="false" customHeight="true" outlineLevel="0" collapsed="false">
      <c r="F507" s="2"/>
      <c r="G507" s="2"/>
      <c r="H507" s="2"/>
      <c r="I507" s="2"/>
    </row>
    <row r="508" customFormat="false" ht="12.75" hidden="false" customHeight="true" outlineLevel="0" collapsed="false">
      <c r="F508" s="2"/>
      <c r="G508" s="2"/>
      <c r="H508" s="2"/>
      <c r="I508" s="2"/>
    </row>
    <row r="509" customFormat="false" ht="12.75" hidden="false" customHeight="true" outlineLevel="0" collapsed="false">
      <c r="F509" s="2"/>
      <c r="G509" s="2"/>
      <c r="H509" s="2"/>
      <c r="I509" s="2"/>
    </row>
    <row r="510" customFormat="false" ht="12.75" hidden="false" customHeight="true" outlineLevel="0" collapsed="false">
      <c r="F510" s="2"/>
      <c r="G510" s="2"/>
      <c r="H510" s="2"/>
      <c r="I510" s="2"/>
    </row>
    <row r="511" customFormat="false" ht="12.75" hidden="false" customHeight="true" outlineLevel="0" collapsed="false">
      <c r="F511" s="2"/>
      <c r="G511" s="2"/>
      <c r="H511" s="2"/>
      <c r="I511" s="2"/>
    </row>
    <row r="512" customFormat="false" ht="12.75" hidden="false" customHeight="true" outlineLevel="0" collapsed="false">
      <c r="F512" s="2"/>
      <c r="G512" s="2"/>
      <c r="H512" s="2"/>
      <c r="I512" s="2"/>
    </row>
    <row r="513" customFormat="false" ht="12.75" hidden="false" customHeight="true" outlineLevel="0" collapsed="false">
      <c r="F513" s="2"/>
      <c r="G513" s="2"/>
      <c r="H513" s="2"/>
      <c r="I513" s="2"/>
    </row>
    <row r="514" customFormat="false" ht="12.75" hidden="false" customHeight="true" outlineLevel="0" collapsed="false">
      <c r="F514" s="2"/>
      <c r="G514" s="2"/>
      <c r="H514" s="2"/>
      <c r="I514" s="2"/>
    </row>
    <row r="515" customFormat="false" ht="12.75" hidden="false" customHeight="true" outlineLevel="0" collapsed="false">
      <c r="F515" s="2"/>
      <c r="G515" s="2"/>
      <c r="H515" s="2"/>
      <c r="I515" s="2"/>
    </row>
    <row r="516" customFormat="false" ht="12.75" hidden="false" customHeight="true" outlineLevel="0" collapsed="false">
      <c r="F516" s="2"/>
      <c r="G516" s="2"/>
      <c r="H516" s="2"/>
      <c r="I516" s="2"/>
    </row>
    <row r="517" customFormat="false" ht="12.75" hidden="false" customHeight="true" outlineLevel="0" collapsed="false">
      <c r="F517" s="2"/>
      <c r="G517" s="2"/>
      <c r="H517" s="2"/>
      <c r="I517" s="2"/>
    </row>
    <row r="518" customFormat="false" ht="12.75" hidden="false" customHeight="true" outlineLevel="0" collapsed="false">
      <c r="F518" s="2"/>
      <c r="G518" s="2"/>
      <c r="H518" s="2"/>
      <c r="I518" s="2"/>
    </row>
    <row r="519" customFormat="false" ht="12.75" hidden="false" customHeight="true" outlineLevel="0" collapsed="false">
      <c r="F519" s="2"/>
      <c r="G519" s="2"/>
      <c r="H519" s="2"/>
      <c r="I519" s="2"/>
    </row>
    <row r="520" customFormat="false" ht="12.75" hidden="false" customHeight="true" outlineLevel="0" collapsed="false">
      <c r="F520" s="2"/>
      <c r="G520" s="2"/>
      <c r="H520" s="2"/>
      <c r="I520" s="2"/>
    </row>
    <row r="521" customFormat="false" ht="12.75" hidden="false" customHeight="true" outlineLevel="0" collapsed="false">
      <c r="F521" s="2"/>
      <c r="G521" s="2"/>
      <c r="H521" s="2"/>
      <c r="I521" s="2"/>
    </row>
    <row r="522" customFormat="false" ht="12.75" hidden="false" customHeight="true" outlineLevel="0" collapsed="false">
      <c r="F522" s="2"/>
      <c r="G522" s="2"/>
      <c r="H522" s="2"/>
      <c r="I522" s="2"/>
    </row>
    <row r="523" customFormat="false" ht="12.75" hidden="false" customHeight="true" outlineLevel="0" collapsed="false">
      <c r="F523" s="2"/>
      <c r="G523" s="2"/>
      <c r="H523" s="2"/>
      <c r="I523" s="2"/>
    </row>
    <row r="524" customFormat="false" ht="12.75" hidden="false" customHeight="true" outlineLevel="0" collapsed="false">
      <c r="F524" s="2"/>
      <c r="G524" s="2"/>
      <c r="H524" s="2"/>
      <c r="I524" s="2"/>
    </row>
    <row r="525" customFormat="false" ht="12.75" hidden="false" customHeight="true" outlineLevel="0" collapsed="false">
      <c r="F525" s="2"/>
      <c r="G525" s="2"/>
      <c r="H525" s="2"/>
      <c r="I525" s="2"/>
    </row>
    <row r="526" customFormat="false" ht="12.75" hidden="false" customHeight="true" outlineLevel="0" collapsed="false">
      <c r="F526" s="2"/>
      <c r="G526" s="2"/>
      <c r="H526" s="2"/>
      <c r="I526" s="2"/>
    </row>
    <row r="527" customFormat="false" ht="12.75" hidden="false" customHeight="true" outlineLevel="0" collapsed="false">
      <c r="F527" s="2"/>
      <c r="G527" s="2"/>
      <c r="H527" s="2"/>
      <c r="I527" s="2"/>
    </row>
    <row r="528" customFormat="false" ht="12.75" hidden="false" customHeight="true" outlineLevel="0" collapsed="false">
      <c r="F528" s="2"/>
      <c r="G528" s="2"/>
      <c r="H528" s="2"/>
      <c r="I528" s="2"/>
    </row>
    <row r="529" customFormat="false" ht="12.75" hidden="false" customHeight="true" outlineLevel="0" collapsed="false">
      <c r="F529" s="2"/>
      <c r="G529" s="2"/>
      <c r="H529" s="2"/>
      <c r="I529" s="2"/>
    </row>
    <row r="530" customFormat="false" ht="12.75" hidden="false" customHeight="true" outlineLevel="0" collapsed="false">
      <c r="F530" s="2"/>
      <c r="G530" s="2"/>
      <c r="H530" s="2"/>
      <c r="I530" s="2"/>
    </row>
    <row r="531" customFormat="false" ht="12.75" hidden="false" customHeight="true" outlineLevel="0" collapsed="false">
      <c r="F531" s="2"/>
      <c r="G531" s="2"/>
      <c r="H531" s="2"/>
      <c r="I531" s="2"/>
    </row>
    <row r="532" customFormat="false" ht="12.75" hidden="false" customHeight="true" outlineLevel="0" collapsed="false">
      <c r="F532" s="2"/>
      <c r="G532" s="2"/>
      <c r="H532" s="2"/>
      <c r="I532" s="2"/>
    </row>
    <row r="533" customFormat="false" ht="12.75" hidden="false" customHeight="true" outlineLevel="0" collapsed="false">
      <c r="F533" s="2"/>
      <c r="G533" s="2"/>
      <c r="H533" s="2"/>
      <c r="I533" s="2"/>
    </row>
    <row r="534" customFormat="false" ht="12.75" hidden="false" customHeight="true" outlineLevel="0" collapsed="false">
      <c r="F534" s="2"/>
      <c r="G534" s="2"/>
      <c r="H534" s="2"/>
      <c r="I534" s="2"/>
    </row>
    <row r="535" customFormat="false" ht="12.75" hidden="false" customHeight="true" outlineLevel="0" collapsed="false">
      <c r="F535" s="2"/>
      <c r="G535" s="2"/>
      <c r="H535" s="2"/>
      <c r="I535" s="2"/>
    </row>
    <row r="536" customFormat="false" ht="12.75" hidden="false" customHeight="true" outlineLevel="0" collapsed="false">
      <c r="F536" s="2"/>
      <c r="G536" s="2"/>
      <c r="H536" s="2"/>
      <c r="I536" s="2"/>
    </row>
    <row r="537" customFormat="false" ht="12.75" hidden="false" customHeight="true" outlineLevel="0" collapsed="false">
      <c r="F537" s="2"/>
      <c r="G537" s="2"/>
      <c r="H537" s="2"/>
      <c r="I537" s="2"/>
    </row>
    <row r="538" customFormat="false" ht="12.75" hidden="false" customHeight="true" outlineLevel="0" collapsed="false">
      <c r="F538" s="2"/>
      <c r="G538" s="2"/>
      <c r="H538" s="2"/>
      <c r="I538" s="2"/>
    </row>
    <row r="539" customFormat="false" ht="12.75" hidden="false" customHeight="true" outlineLevel="0" collapsed="false">
      <c r="F539" s="2"/>
      <c r="G539" s="2"/>
      <c r="H539" s="2"/>
      <c r="I539" s="2"/>
    </row>
    <row r="540" customFormat="false" ht="12.75" hidden="false" customHeight="true" outlineLevel="0" collapsed="false">
      <c r="F540" s="2"/>
      <c r="G540" s="2"/>
      <c r="H540" s="2"/>
      <c r="I540" s="2"/>
    </row>
    <row r="541" customFormat="false" ht="12.75" hidden="false" customHeight="true" outlineLevel="0" collapsed="false">
      <c r="F541" s="2"/>
      <c r="G541" s="2"/>
      <c r="H541" s="2"/>
      <c r="I541" s="2"/>
    </row>
    <row r="542" customFormat="false" ht="12.75" hidden="false" customHeight="true" outlineLevel="0" collapsed="false">
      <c r="F542" s="2"/>
      <c r="G542" s="2"/>
      <c r="H542" s="2"/>
      <c r="I542" s="2"/>
    </row>
    <row r="543" customFormat="false" ht="12.75" hidden="false" customHeight="true" outlineLevel="0" collapsed="false">
      <c r="F543" s="2"/>
      <c r="G543" s="2"/>
      <c r="H543" s="2"/>
      <c r="I543" s="2"/>
    </row>
    <row r="544" customFormat="false" ht="12.75" hidden="false" customHeight="true" outlineLevel="0" collapsed="false">
      <c r="F544" s="2"/>
      <c r="G544" s="2"/>
      <c r="H544" s="2"/>
      <c r="I544" s="2"/>
    </row>
    <row r="545" customFormat="false" ht="12.75" hidden="false" customHeight="true" outlineLevel="0" collapsed="false">
      <c r="F545" s="2"/>
      <c r="G545" s="2"/>
      <c r="H545" s="2"/>
      <c r="I545" s="2"/>
    </row>
    <row r="546" customFormat="false" ht="12.75" hidden="false" customHeight="true" outlineLevel="0" collapsed="false">
      <c r="F546" s="2"/>
      <c r="G546" s="2"/>
      <c r="H546" s="2"/>
      <c r="I546" s="2"/>
    </row>
    <row r="547" customFormat="false" ht="12.75" hidden="false" customHeight="true" outlineLevel="0" collapsed="false">
      <c r="F547" s="2"/>
      <c r="G547" s="2"/>
      <c r="H547" s="2"/>
      <c r="I547" s="2"/>
    </row>
    <row r="548" customFormat="false" ht="12.75" hidden="false" customHeight="true" outlineLevel="0" collapsed="false">
      <c r="F548" s="2"/>
      <c r="G548" s="2"/>
      <c r="H548" s="2"/>
      <c r="I548" s="2"/>
    </row>
    <row r="549" customFormat="false" ht="12.75" hidden="false" customHeight="true" outlineLevel="0" collapsed="false">
      <c r="F549" s="2"/>
      <c r="G549" s="2"/>
      <c r="H549" s="2"/>
      <c r="I549" s="2"/>
    </row>
    <row r="550" customFormat="false" ht="12.75" hidden="false" customHeight="true" outlineLevel="0" collapsed="false">
      <c r="F550" s="2"/>
      <c r="G550" s="2"/>
      <c r="H550" s="2"/>
      <c r="I550" s="2"/>
    </row>
    <row r="551" customFormat="false" ht="12.75" hidden="false" customHeight="true" outlineLevel="0" collapsed="false">
      <c r="F551" s="2"/>
      <c r="G551" s="2"/>
      <c r="H551" s="2"/>
      <c r="I551" s="2"/>
    </row>
    <row r="552" customFormat="false" ht="12.75" hidden="false" customHeight="true" outlineLevel="0" collapsed="false">
      <c r="F552" s="2"/>
      <c r="G552" s="2"/>
      <c r="H552" s="2"/>
      <c r="I552" s="2"/>
    </row>
    <row r="553" customFormat="false" ht="12.75" hidden="false" customHeight="true" outlineLevel="0" collapsed="false">
      <c r="F553" s="2"/>
      <c r="G553" s="2"/>
      <c r="H553" s="2"/>
      <c r="I553" s="2"/>
    </row>
    <row r="554" customFormat="false" ht="12.75" hidden="false" customHeight="true" outlineLevel="0" collapsed="false">
      <c r="F554" s="2"/>
      <c r="G554" s="2"/>
      <c r="H554" s="2"/>
      <c r="I554" s="2"/>
    </row>
    <row r="555" customFormat="false" ht="12.75" hidden="false" customHeight="true" outlineLevel="0" collapsed="false">
      <c r="F555" s="2"/>
      <c r="G555" s="2"/>
      <c r="H555" s="2"/>
      <c r="I555" s="2"/>
    </row>
    <row r="556" customFormat="false" ht="12.75" hidden="false" customHeight="true" outlineLevel="0" collapsed="false">
      <c r="F556" s="2"/>
      <c r="G556" s="2"/>
      <c r="H556" s="2"/>
      <c r="I556" s="2"/>
    </row>
    <row r="557" customFormat="false" ht="12.75" hidden="false" customHeight="true" outlineLevel="0" collapsed="false">
      <c r="F557" s="2"/>
      <c r="G557" s="2"/>
      <c r="H557" s="2"/>
      <c r="I557" s="2"/>
    </row>
    <row r="558" customFormat="false" ht="12.75" hidden="false" customHeight="true" outlineLevel="0" collapsed="false">
      <c r="F558" s="2"/>
      <c r="G558" s="2"/>
      <c r="H558" s="2"/>
      <c r="I558" s="2"/>
    </row>
    <row r="559" customFormat="false" ht="12.75" hidden="false" customHeight="true" outlineLevel="0" collapsed="false">
      <c r="F559" s="2"/>
      <c r="G559" s="2"/>
      <c r="H559" s="2"/>
      <c r="I559" s="2"/>
    </row>
    <row r="560" customFormat="false" ht="12.75" hidden="false" customHeight="true" outlineLevel="0" collapsed="false">
      <c r="F560" s="2"/>
      <c r="G560" s="2"/>
      <c r="H560" s="2"/>
      <c r="I560" s="2"/>
    </row>
    <row r="561" customFormat="false" ht="12.75" hidden="false" customHeight="true" outlineLevel="0" collapsed="false">
      <c r="F561" s="2"/>
      <c r="G561" s="2"/>
      <c r="H561" s="2"/>
      <c r="I561" s="2"/>
    </row>
    <row r="562" customFormat="false" ht="12.75" hidden="false" customHeight="true" outlineLevel="0" collapsed="false">
      <c r="F562" s="2"/>
      <c r="G562" s="2"/>
      <c r="H562" s="2"/>
      <c r="I562" s="2"/>
    </row>
    <row r="563" customFormat="false" ht="12.75" hidden="false" customHeight="true" outlineLevel="0" collapsed="false">
      <c r="F563" s="2"/>
      <c r="G563" s="2"/>
      <c r="H563" s="2"/>
      <c r="I563" s="2"/>
    </row>
    <row r="564" customFormat="false" ht="12.75" hidden="false" customHeight="true" outlineLevel="0" collapsed="false">
      <c r="F564" s="2"/>
      <c r="G564" s="2"/>
      <c r="H564" s="2"/>
      <c r="I564" s="2"/>
    </row>
    <row r="565" customFormat="false" ht="12.75" hidden="false" customHeight="true" outlineLevel="0" collapsed="false">
      <c r="F565" s="2"/>
      <c r="G565" s="2"/>
      <c r="H565" s="2"/>
      <c r="I565" s="2"/>
    </row>
    <row r="566" customFormat="false" ht="12.75" hidden="false" customHeight="true" outlineLevel="0" collapsed="false">
      <c r="F566" s="2"/>
      <c r="G566" s="2"/>
      <c r="H566" s="2"/>
      <c r="I566" s="2"/>
    </row>
    <row r="567" customFormat="false" ht="12.75" hidden="false" customHeight="true" outlineLevel="0" collapsed="false">
      <c r="F567" s="2"/>
      <c r="G567" s="2"/>
      <c r="H567" s="2"/>
      <c r="I567" s="2"/>
    </row>
    <row r="568" customFormat="false" ht="12.75" hidden="false" customHeight="true" outlineLevel="0" collapsed="false">
      <c r="F568" s="2"/>
      <c r="G568" s="2"/>
      <c r="H568" s="2"/>
      <c r="I568" s="2"/>
    </row>
    <row r="569" customFormat="false" ht="12.75" hidden="false" customHeight="true" outlineLevel="0" collapsed="false">
      <c r="F569" s="2"/>
      <c r="G569" s="2"/>
      <c r="H569" s="2"/>
      <c r="I569" s="2"/>
    </row>
    <row r="570" customFormat="false" ht="12.75" hidden="false" customHeight="true" outlineLevel="0" collapsed="false">
      <c r="F570" s="2"/>
      <c r="G570" s="2"/>
      <c r="H570" s="2"/>
      <c r="I570" s="2"/>
    </row>
    <row r="571" customFormat="false" ht="12.75" hidden="false" customHeight="true" outlineLevel="0" collapsed="false">
      <c r="F571" s="2"/>
      <c r="G571" s="2"/>
      <c r="H571" s="2"/>
      <c r="I571" s="2"/>
    </row>
    <row r="572" customFormat="false" ht="12.75" hidden="false" customHeight="true" outlineLevel="0" collapsed="false">
      <c r="F572" s="2"/>
      <c r="G572" s="2"/>
      <c r="H572" s="2"/>
      <c r="I572" s="2"/>
    </row>
    <row r="573" customFormat="false" ht="12.75" hidden="false" customHeight="true" outlineLevel="0" collapsed="false">
      <c r="F573" s="2"/>
      <c r="G573" s="2"/>
      <c r="H573" s="2"/>
      <c r="I573" s="2"/>
    </row>
    <row r="574" customFormat="false" ht="12.75" hidden="false" customHeight="true" outlineLevel="0" collapsed="false">
      <c r="F574" s="2"/>
      <c r="G574" s="2"/>
      <c r="H574" s="2"/>
      <c r="I574" s="2"/>
    </row>
    <row r="575" customFormat="false" ht="12.75" hidden="false" customHeight="true" outlineLevel="0" collapsed="false">
      <c r="F575" s="2"/>
      <c r="G575" s="2"/>
      <c r="H575" s="2"/>
      <c r="I575" s="2"/>
    </row>
    <row r="576" customFormat="false" ht="12.75" hidden="false" customHeight="true" outlineLevel="0" collapsed="false">
      <c r="F576" s="2"/>
      <c r="G576" s="2"/>
      <c r="H576" s="2"/>
      <c r="I576" s="2"/>
    </row>
    <row r="577" customFormat="false" ht="12.75" hidden="false" customHeight="true" outlineLevel="0" collapsed="false">
      <c r="F577" s="2"/>
      <c r="G577" s="2"/>
      <c r="H577" s="2"/>
      <c r="I577" s="2"/>
    </row>
    <row r="578" customFormat="false" ht="12.75" hidden="false" customHeight="true" outlineLevel="0" collapsed="false">
      <c r="F578" s="2"/>
      <c r="G578" s="2"/>
      <c r="H578" s="2"/>
      <c r="I578" s="2"/>
    </row>
    <row r="579" customFormat="false" ht="12.75" hidden="false" customHeight="true" outlineLevel="0" collapsed="false">
      <c r="F579" s="2"/>
      <c r="G579" s="2"/>
      <c r="H579" s="2"/>
      <c r="I579" s="2"/>
    </row>
    <row r="580" customFormat="false" ht="12.75" hidden="false" customHeight="true" outlineLevel="0" collapsed="false">
      <c r="F580" s="2"/>
      <c r="G580" s="2"/>
      <c r="H580" s="2"/>
      <c r="I580" s="2"/>
    </row>
    <row r="581" customFormat="false" ht="12.75" hidden="false" customHeight="true" outlineLevel="0" collapsed="false">
      <c r="F581" s="2"/>
      <c r="G581" s="2"/>
      <c r="H581" s="2"/>
      <c r="I581" s="2"/>
    </row>
    <row r="582" customFormat="false" ht="12.75" hidden="false" customHeight="true" outlineLevel="0" collapsed="false">
      <c r="F582" s="2"/>
      <c r="G582" s="2"/>
      <c r="H582" s="2"/>
      <c r="I582" s="2"/>
    </row>
    <row r="583" customFormat="false" ht="12.75" hidden="false" customHeight="true" outlineLevel="0" collapsed="false">
      <c r="F583" s="2"/>
      <c r="G583" s="2"/>
      <c r="H583" s="2"/>
      <c r="I583" s="2"/>
    </row>
    <row r="584" customFormat="false" ht="12.75" hidden="false" customHeight="true" outlineLevel="0" collapsed="false">
      <c r="F584" s="2"/>
      <c r="G584" s="2"/>
      <c r="H584" s="2"/>
      <c r="I584" s="2"/>
    </row>
    <row r="585" customFormat="false" ht="12.75" hidden="false" customHeight="true" outlineLevel="0" collapsed="false">
      <c r="F585" s="2"/>
      <c r="G585" s="2"/>
      <c r="H585" s="2"/>
      <c r="I585" s="2"/>
    </row>
    <row r="586" customFormat="false" ht="12.75" hidden="false" customHeight="true" outlineLevel="0" collapsed="false">
      <c r="F586" s="2"/>
      <c r="G586" s="2"/>
      <c r="H586" s="2"/>
      <c r="I586" s="2"/>
    </row>
    <row r="587" customFormat="false" ht="12.75" hidden="false" customHeight="true" outlineLevel="0" collapsed="false">
      <c r="F587" s="2"/>
      <c r="G587" s="2"/>
      <c r="H587" s="2"/>
      <c r="I587" s="2"/>
    </row>
    <row r="588" customFormat="false" ht="12.75" hidden="false" customHeight="true" outlineLevel="0" collapsed="false">
      <c r="F588" s="2"/>
      <c r="G588" s="2"/>
      <c r="H588" s="2"/>
      <c r="I588" s="2"/>
    </row>
    <row r="589" customFormat="false" ht="12.75" hidden="false" customHeight="true" outlineLevel="0" collapsed="false">
      <c r="F589" s="2"/>
      <c r="G589" s="2"/>
      <c r="H589" s="2"/>
      <c r="I589" s="2"/>
    </row>
    <row r="590" customFormat="false" ht="12.75" hidden="false" customHeight="true" outlineLevel="0" collapsed="false">
      <c r="F590" s="2"/>
      <c r="G590" s="2"/>
      <c r="H590" s="2"/>
      <c r="I590" s="2"/>
    </row>
    <row r="591" customFormat="false" ht="12.75" hidden="false" customHeight="true" outlineLevel="0" collapsed="false">
      <c r="F591" s="2"/>
      <c r="G591" s="2"/>
      <c r="H591" s="2"/>
      <c r="I591" s="2"/>
    </row>
    <row r="592" customFormat="false" ht="12.75" hidden="false" customHeight="true" outlineLevel="0" collapsed="false">
      <c r="F592" s="2"/>
      <c r="G592" s="2"/>
      <c r="H592" s="2"/>
      <c r="I592" s="2"/>
    </row>
    <row r="593" customFormat="false" ht="12.75" hidden="false" customHeight="true" outlineLevel="0" collapsed="false">
      <c r="F593" s="2"/>
      <c r="G593" s="2"/>
      <c r="H593" s="2"/>
      <c r="I593" s="2"/>
    </row>
    <row r="594" customFormat="false" ht="12.75" hidden="false" customHeight="true" outlineLevel="0" collapsed="false">
      <c r="F594" s="2"/>
      <c r="G594" s="2"/>
      <c r="H594" s="2"/>
      <c r="I594" s="2"/>
    </row>
    <row r="595" customFormat="false" ht="12.75" hidden="false" customHeight="true" outlineLevel="0" collapsed="false">
      <c r="F595" s="2"/>
      <c r="G595" s="2"/>
      <c r="H595" s="2"/>
      <c r="I595" s="2"/>
    </row>
    <row r="596" customFormat="false" ht="12.75" hidden="false" customHeight="true" outlineLevel="0" collapsed="false">
      <c r="F596" s="2"/>
      <c r="G596" s="2"/>
      <c r="H596" s="2"/>
      <c r="I596" s="2"/>
    </row>
    <row r="597" customFormat="false" ht="12.75" hidden="false" customHeight="true" outlineLevel="0" collapsed="false">
      <c r="F597" s="2"/>
      <c r="G597" s="2"/>
      <c r="H597" s="2"/>
      <c r="I597" s="2"/>
    </row>
    <row r="598" customFormat="false" ht="12.75" hidden="false" customHeight="true" outlineLevel="0" collapsed="false">
      <c r="F598" s="2"/>
      <c r="G598" s="2"/>
      <c r="H598" s="2"/>
      <c r="I598" s="2"/>
    </row>
    <row r="599" customFormat="false" ht="12.75" hidden="false" customHeight="true" outlineLevel="0" collapsed="false">
      <c r="F599" s="2"/>
      <c r="G599" s="2"/>
      <c r="H599" s="2"/>
      <c r="I599" s="2"/>
    </row>
    <row r="600" customFormat="false" ht="12.75" hidden="false" customHeight="true" outlineLevel="0" collapsed="false">
      <c r="F600" s="2"/>
      <c r="G600" s="2"/>
      <c r="H600" s="2"/>
      <c r="I600" s="2"/>
    </row>
    <row r="601" customFormat="false" ht="12.75" hidden="false" customHeight="true" outlineLevel="0" collapsed="false">
      <c r="F601" s="2"/>
      <c r="G601" s="2"/>
      <c r="H601" s="2"/>
      <c r="I601" s="2"/>
    </row>
    <row r="602" customFormat="false" ht="12.75" hidden="false" customHeight="true" outlineLevel="0" collapsed="false">
      <c r="F602" s="2"/>
      <c r="G602" s="2"/>
      <c r="H602" s="2"/>
      <c r="I602" s="2"/>
    </row>
    <row r="603" customFormat="false" ht="12.75" hidden="false" customHeight="true" outlineLevel="0" collapsed="false">
      <c r="F603" s="2"/>
      <c r="G603" s="2"/>
      <c r="H603" s="2"/>
      <c r="I603" s="2"/>
    </row>
    <row r="604" customFormat="false" ht="12.75" hidden="false" customHeight="true" outlineLevel="0" collapsed="false">
      <c r="F604" s="2"/>
      <c r="G604" s="2"/>
      <c r="H604" s="2"/>
      <c r="I604" s="2"/>
    </row>
    <row r="605" customFormat="false" ht="12.75" hidden="false" customHeight="true" outlineLevel="0" collapsed="false">
      <c r="F605" s="2"/>
      <c r="G605" s="2"/>
      <c r="H605" s="2"/>
      <c r="I605" s="2"/>
    </row>
    <row r="606" customFormat="false" ht="12.75" hidden="false" customHeight="true" outlineLevel="0" collapsed="false">
      <c r="F606" s="2"/>
      <c r="G606" s="2"/>
      <c r="H606" s="2"/>
      <c r="I606" s="2"/>
    </row>
    <row r="607" customFormat="false" ht="12.75" hidden="false" customHeight="true" outlineLevel="0" collapsed="false">
      <c r="F607" s="2"/>
      <c r="G607" s="2"/>
      <c r="H607" s="2"/>
      <c r="I607" s="2"/>
    </row>
    <row r="608" customFormat="false" ht="12.75" hidden="false" customHeight="true" outlineLevel="0" collapsed="false">
      <c r="F608" s="2"/>
      <c r="G608" s="2"/>
      <c r="H608" s="2"/>
      <c r="I608" s="2"/>
    </row>
    <row r="609" customFormat="false" ht="12.75" hidden="false" customHeight="true" outlineLevel="0" collapsed="false">
      <c r="F609" s="2"/>
      <c r="G609" s="2"/>
      <c r="H609" s="2"/>
      <c r="I609" s="2"/>
    </row>
    <row r="610" customFormat="false" ht="12.75" hidden="false" customHeight="true" outlineLevel="0" collapsed="false">
      <c r="F610" s="2"/>
      <c r="G610" s="2"/>
      <c r="H610" s="2"/>
      <c r="I610" s="2"/>
    </row>
    <row r="611" customFormat="false" ht="12.75" hidden="false" customHeight="true" outlineLevel="0" collapsed="false">
      <c r="F611" s="2"/>
      <c r="G611" s="2"/>
      <c r="H611" s="2"/>
      <c r="I611" s="2"/>
    </row>
    <row r="612" customFormat="false" ht="12.75" hidden="false" customHeight="true" outlineLevel="0" collapsed="false">
      <c r="F612" s="2"/>
      <c r="G612" s="2"/>
      <c r="H612" s="2"/>
      <c r="I612" s="2"/>
    </row>
    <row r="613" customFormat="false" ht="12.75" hidden="false" customHeight="true" outlineLevel="0" collapsed="false">
      <c r="F613" s="2"/>
      <c r="G613" s="2"/>
      <c r="H613" s="2"/>
      <c r="I613" s="2"/>
    </row>
    <row r="614" customFormat="false" ht="12.75" hidden="false" customHeight="true" outlineLevel="0" collapsed="false">
      <c r="F614" s="2"/>
      <c r="G614" s="2"/>
      <c r="H614" s="2"/>
      <c r="I614" s="2"/>
    </row>
    <row r="615" customFormat="false" ht="12.75" hidden="false" customHeight="true" outlineLevel="0" collapsed="false">
      <c r="F615" s="2"/>
      <c r="G615" s="2"/>
      <c r="H615" s="2"/>
      <c r="I615" s="2"/>
    </row>
    <row r="616" customFormat="false" ht="12.75" hidden="false" customHeight="true" outlineLevel="0" collapsed="false">
      <c r="F616" s="2"/>
      <c r="G616" s="2"/>
      <c r="H616" s="2"/>
      <c r="I616" s="2"/>
    </row>
    <row r="617" customFormat="false" ht="12.75" hidden="false" customHeight="true" outlineLevel="0" collapsed="false">
      <c r="F617" s="2"/>
      <c r="G617" s="2"/>
      <c r="H617" s="2"/>
      <c r="I617" s="2"/>
    </row>
    <row r="618" customFormat="false" ht="12.75" hidden="false" customHeight="true" outlineLevel="0" collapsed="false">
      <c r="F618" s="2"/>
      <c r="G618" s="2"/>
      <c r="H618" s="2"/>
      <c r="I618" s="2"/>
    </row>
    <row r="619" customFormat="false" ht="12.75" hidden="false" customHeight="true" outlineLevel="0" collapsed="false">
      <c r="F619" s="2"/>
      <c r="G619" s="2"/>
      <c r="H619" s="2"/>
      <c r="I619" s="2"/>
    </row>
    <row r="620" customFormat="false" ht="12.75" hidden="false" customHeight="true" outlineLevel="0" collapsed="false">
      <c r="F620" s="2"/>
      <c r="G620" s="2"/>
      <c r="H620" s="2"/>
      <c r="I620" s="2"/>
    </row>
    <row r="621" customFormat="false" ht="12.75" hidden="false" customHeight="true" outlineLevel="0" collapsed="false">
      <c r="F621" s="2"/>
      <c r="G621" s="2"/>
      <c r="H621" s="2"/>
      <c r="I621" s="2"/>
    </row>
    <row r="622" customFormat="false" ht="12.75" hidden="false" customHeight="true" outlineLevel="0" collapsed="false">
      <c r="F622" s="2"/>
      <c r="G622" s="2"/>
      <c r="H622" s="2"/>
      <c r="I622" s="2"/>
    </row>
    <row r="623" customFormat="false" ht="12.75" hidden="false" customHeight="true" outlineLevel="0" collapsed="false">
      <c r="F623" s="2"/>
      <c r="G623" s="2"/>
      <c r="H623" s="2"/>
      <c r="I623" s="2"/>
    </row>
    <row r="624" customFormat="false" ht="12.75" hidden="false" customHeight="true" outlineLevel="0" collapsed="false">
      <c r="F624" s="2"/>
      <c r="G624" s="2"/>
      <c r="H624" s="2"/>
      <c r="I624" s="2"/>
    </row>
    <row r="625" customFormat="false" ht="12.75" hidden="false" customHeight="true" outlineLevel="0" collapsed="false">
      <c r="F625" s="2"/>
      <c r="G625" s="2"/>
      <c r="H625" s="2"/>
      <c r="I625" s="2"/>
    </row>
    <row r="626" customFormat="false" ht="12.75" hidden="false" customHeight="true" outlineLevel="0" collapsed="false">
      <c r="F626" s="2"/>
      <c r="G626" s="2"/>
      <c r="H626" s="2"/>
      <c r="I626" s="2"/>
    </row>
    <row r="627" customFormat="false" ht="12.75" hidden="false" customHeight="true" outlineLevel="0" collapsed="false">
      <c r="F627" s="2"/>
      <c r="G627" s="2"/>
      <c r="H627" s="2"/>
      <c r="I627" s="2"/>
    </row>
    <row r="628" customFormat="false" ht="12.75" hidden="false" customHeight="true" outlineLevel="0" collapsed="false">
      <c r="F628" s="2"/>
      <c r="G628" s="2"/>
      <c r="H628" s="2"/>
      <c r="I628" s="2"/>
    </row>
    <row r="629" customFormat="false" ht="12.75" hidden="false" customHeight="true" outlineLevel="0" collapsed="false">
      <c r="F629" s="2"/>
      <c r="G629" s="2"/>
      <c r="H629" s="2"/>
      <c r="I629" s="2"/>
    </row>
    <row r="630" customFormat="false" ht="12.75" hidden="false" customHeight="true" outlineLevel="0" collapsed="false">
      <c r="F630" s="2"/>
      <c r="G630" s="2"/>
      <c r="H630" s="2"/>
      <c r="I630" s="2"/>
    </row>
    <row r="631" customFormat="false" ht="12.75" hidden="false" customHeight="true" outlineLevel="0" collapsed="false">
      <c r="F631" s="2"/>
      <c r="G631" s="2"/>
      <c r="H631" s="2"/>
      <c r="I631" s="2"/>
    </row>
    <row r="632" customFormat="false" ht="12.75" hidden="false" customHeight="true" outlineLevel="0" collapsed="false">
      <c r="F632" s="2"/>
      <c r="G632" s="2"/>
      <c r="H632" s="2"/>
      <c r="I632" s="2"/>
    </row>
    <row r="633" customFormat="false" ht="12.75" hidden="false" customHeight="true" outlineLevel="0" collapsed="false">
      <c r="F633" s="2"/>
      <c r="G633" s="2"/>
      <c r="H633" s="2"/>
      <c r="I633" s="2"/>
    </row>
    <row r="634" customFormat="false" ht="12.75" hidden="false" customHeight="true" outlineLevel="0" collapsed="false">
      <c r="F634" s="2"/>
      <c r="G634" s="2"/>
      <c r="H634" s="2"/>
      <c r="I634" s="2"/>
    </row>
    <row r="635" customFormat="false" ht="12.75" hidden="false" customHeight="true" outlineLevel="0" collapsed="false">
      <c r="F635" s="2"/>
      <c r="G635" s="2"/>
      <c r="H635" s="2"/>
      <c r="I635" s="2"/>
    </row>
    <row r="636" customFormat="false" ht="12.75" hidden="false" customHeight="true" outlineLevel="0" collapsed="false">
      <c r="F636" s="2"/>
      <c r="G636" s="2"/>
      <c r="H636" s="2"/>
      <c r="I636" s="2"/>
    </row>
    <row r="637" customFormat="false" ht="12.75" hidden="false" customHeight="true" outlineLevel="0" collapsed="false">
      <c r="F637" s="2"/>
      <c r="G637" s="2"/>
      <c r="H637" s="2"/>
      <c r="I637" s="2"/>
    </row>
    <row r="638" customFormat="false" ht="12.75" hidden="false" customHeight="true" outlineLevel="0" collapsed="false">
      <c r="F638" s="2"/>
      <c r="G638" s="2"/>
      <c r="H638" s="2"/>
      <c r="I638" s="2"/>
    </row>
    <row r="639" customFormat="false" ht="12.75" hidden="false" customHeight="true" outlineLevel="0" collapsed="false">
      <c r="F639" s="2"/>
      <c r="G639" s="2"/>
      <c r="H639" s="2"/>
      <c r="I639" s="2"/>
    </row>
    <row r="640" customFormat="false" ht="12.75" hidden="false" customHeight="true" outlineLevel="0" collapsed="false">
      <c r="F640" s="2"/>
      <c r="G640" s="2"/>
      <c r="H640" s="2"/>
      <c r="I640" s="2"/>
    </row>
    <row r="641" customFormat="false" ht="12.75" hidden="false" customHeight="true" outlineLevel="0" collapsed="false">
      <c r="F641" s="2"/>
      <c r="G641" s="2"/>
      <c r="H641" s="2"/>
      <c r="I641" s="2"/>
    </row>
    <row r="642" customFormat="false" ht="12.75" hidden="false" customHeight="true" outlineLevel="0" collapsed="false">
      <c r="F642" s="2"/>
      <c r="G642" s="2"/>
      <c r="H642" s="2"/>
      <c r="I642" s="2"/>
    </row>
    <row r="643" customFormat="false" ht="12.75" hidden="false" customHeight="true" outlineLevel="0" collapsed="false">
      <c r="F643" s="2"/>
      <c r="G643" s="2"/>
      <c r="H643" s="2"/>
      <c r="I643" s="2"/>
    </row>
    <row r="644" customFormat="false" ht="12.75" hidden="false" customHeight="true" outlineLevel="0" collapsed="false">
      <c r="F644" s="2"/>
      <c r="G644" s="2"/>
      <c r="H644" s="2"/>
      <c r="I644" s="2"/>
    </row>
    <row r="645" customFormat="false" ht="12.75" hidden="false" customHeight="true" outlineLevel="0" collapsed="false">
      <c r="F645" s="2"/>
      <c r="G645" s="2"/>
      <c r="H645" s="2"/>
      <c r="I645" s="2"/>
    </row>
    <row r="646" customFormat="false" ht="12.75" hidden="false" customHeight="true" outlineLevel="0" collapsed="false">
      <c r="F646" s="2"/>
      <c r="G646" s="2"/>
      <c r="H646" s="2"/>
      <c r="I646" s="2"/>
    </row>
    <row r="647" customFormat="false" ht="12.75" hidden="false" customHeight="true" outlineLevel="0" collapsed="false">
      <c r="F647" s="2"/>
      <c r="G647" s="2"/>
      <c r="H647" s="2"/>
      <c r="I647" s="2"/>
    </row>
    <row r="648" customFormat="false" ht="12.75" hidden="false" customHeight="true" outlineLevel="0" collapsed="false">
      <c r="F648" s="2"/>
      <c r="G648" s="2"/>
      <c r="H648" s="2"/>
      <c r="I648" s="2"/>
    </row>
    <row r="649" customFormat="false" ht="12.75" hidden="false" customHeight="true" outlineLevel="0" collapsed="false">
      <c r="F649" s="2"/>
      <c r="G649" s="2"/>
      <c r="H649" s="2"/>
      <c r="I649" s="2"/>
    </row>
    <row r="650" customFormat="false" ht="12.75" hidden="false" customHeight="true" outlineLevel="0" collapsed="false">
      <c r="F650" s="2"/>
      <c r="G650" s="2"/>
      <c r="H650" s="2"/>
      <c r="I650" s="2"/>
    </row>
    <row r="651" customFormat="false" ht="12.75" hidden="false" customHeight="true" outlineLevel="0" collapsed="false">
      <c r="F651" s="2"/>
      <c r="G651" s="2"/>
      <c r="H651" s="2"/>
      <c r="I651" s="2"/>
    </row>
    <row r="652" customFormat="false" ht="12.75" hidden="false" customHeight="true" outlineLevel="0" collapsed="false">
      <c r="F652" s="2"/>
      <c r="G652" s="2"/>
      <c r="H652" s="2"/>
      <c r="I652" s="2"/>
    </row>
    <row r="653" customFormat="false" ht="12.75" hidden="false" customHeight="true" outlineLevel="0" collapsed="false">
      <c r="F653" s="2"/>
      <c r="G653" s="2"/>
      <c r="H653" s="2"/>
      <c r="I653" s="2"/>
    </row>
    <row r="654" customFormat="false" ht="12.75" hidden="false" customHeight="true" outlineLevel="0" collapsed="false">
      <c r="F654" s="2"/>
      <c r="G654" s="2"/>
      <c r="H654" s="2"/>
      <c r="I654" s="2"/>
    </row>
    <row r="655" customFormat="false" ht="12.75" hidden="false" customHeight="true" outlineLevel="0" collapsed="false">
      <c r="F655" s="2"/>
      <c r="G655" s="2"/>
      <c r="H655" s="2"/>
      <c r="I655" s="2"/>
    </row>
    <row r="656" customFormat="false" ht="12.75" hidden="false" customHeight="true" outlineLevel="0" collapsed="false">
      <c r="F656" s="2"/>
      <c r="G656" s="2"/>
      <c r="H656" s="2"/>
      <c r="I656" s="2"/>
    </row>
    <row r="657" customFormat="false" ht="12.75" hidden="false" customHeight="true" outlineLevel="0" collapsed="false">
      <c r="F657" s="2"/>
      <c r="G657" s="2"/>
      <c r="H657" s="2"/>
      <c r="I657" s="2"/>
    </row>
    <row r="658" customFormat="false" ht="12.75" hidden="false" customHeight="true" outlineLevel="0" collapsed="false">
      <c r="F658" s="2"/>
      <c r="G658" s="2"/>
      <c r="H658" s="2"/>
      <c r="I658" s="2"/>
    </row>
    <row r="659" customFormat="false" ht="12.75" hidden="false" customHeight="true" outlineLevel="0" collapsed="false">
      <c r="F659" s="2"/>
      <c r="G659" s="2"/>
      <c r="H659" s="2"/>
      <c r="I659" s="2"/>
    </row>
    <row r="660" customFormat="false" ht="12.75" hidden="false" customHeight="true" outlineLevel="0" collapsed="false">
      <c r="F660" s="2"/>
      <c r="G660" s="2"/>
      <c r="H660" s="2"/>
      <c r="I660" s="2"/>
    </row>
    <row r="661" customFormat="false" ht="12.75" hidden="false" customHeight="true" outlineLevel="0" collapsed="false">
      <c r="F661" s="2"/>
      <c r="G661" s="2"/>
      <c r="H661" s="2"/>
      <c r="I661" s="2"/>
    </row>
    <row r="662" customFormat="false" ht="12.75" hidden="false" customHeight="true" outlineLevel="0" collapsed="false">
      <c r="F662" s="2"/>
      <c r="G662" s="2"/>
      <c r="H662" s="2"/>
      <c r="I662" s="2"/>
    </row>
    <row r="663" customFormat="false" ht="12.75" hidden="false" customHeight="true" outlineLevel="0" collapsed="false">
      <c r="F663" s="2"/>
      <c r="G663" s="2"/>
      <c r="H663" s="2"/>
      <c r="I663" s="2"/>
    </row>
    <row r="664" customFormat="false" ht="12.75" hidden="false" customHeight="true" outlineLevel="0" collapsed="false">
      <c r="F664" s="2"/>
      <c r="G664" s="2"/>
      <c r="H664" s="2"/>
      <c r="I664" s="2"/>
    </row>
    <row r="665" customFormat="false" ht="12.75" hidden="false" customHeight="true" outlineLevel="0" collapsed="false">
      <c r="F665" s="2"/>
      <c r="G665" s="2"/>
      <c r="H665" s="2"/>
      <c r="I665" s="2"/>
    </row>
    <row r="666" customFormat="false" ht="12.75" hidden="false" customHeight="true" outlineLevel="0" collapsed="false">
      <c r="F666" s="2"/>
      <c r="G666" s="2"/>
      <c r="H666" s="2"/>
      <c r="I666" s="2"/>
    </row>
    <row r="667" customFormat="false" ht="12.75" hidden="false" customHeight="true" outlineLevel="0" collapsed="false">
      <c r="F667" s="2"/>
      <c r="G667" s="2"/>
      <c r="H667" s="2"/>
      <c r="I667" s="2"/>
    </row>
    <row r="668" customFormat="false" ht="12.75" hidden="false" customHeight="true" outlineLevel="0" collapsed="false">
      <c r="F668" s="2"/>
      <c r="G668" s="2"/>
      <c r="H668" s="2"/>
      <c r="I668" s="2"/>
    </row>
    <row r="669" customFormat="false" ht="12.75" hidden="false" customHeight="true" outlineLevel="0" collapsed="false">
      <c r="F669" s="2"/>
      <c r="G669" s="2"/>
      <c r="H669" s="2"/>
      <c r="I669" s="2"/>
    </row>
    <row r="670" customFormat="false" ht="12.75" hidden="false" customHeight="true" outlineLevel="0" collapsed="false">
      <c r="F670" s="2"/>
      <c r="G670" s="2"/>
      <c r="H670" s="2"/>
      <c r="I670" s="2"/>
    </row>
    <row r="671" customFormat="false" ht="12.75" hidden="false" customHeight="true" outlineLevel="0" collapsed="false">
      <c r="F671" s="2"/>
      <c r="G671" s="2"/>
      <c r="H671" s="2"/>
      <c r="I671" s="2"/>
    </row>
    <row r="672" customFormat="false" ht="12.75" hidden="false" customHeight="true" outlineLevel="0" collapsed="false">
      <c r="F672" s="2"/>
      <c r="G672" s="2"/>
      <c r="H672" s="2"/>
      <c r="I672" s="2"/>
    </row>
    <row r="673" customFormat="false" ht="12.75" hidden="false" customHeight="true" outlineLevel="0" collapsed="false">
      <c r="F673" s="2"/>
      <c r="G673" s="2"/>
      <c r="H673" s="2"/>
      <c r="I673" s="2"/>
    </row>
    <row r="674" customFormat="false" ht="12.75" hidden="false" customHeight="true" outlineLevel="0" collapsed="false">
      <c r="F674" s="2"/>
      <c r="G674" s="2"/>
      <c r="H674" s="2"/>
      <c r="I674" s="2"/>
    </row>
    <row r="675" customFormat="false" ht="12.75" hidden="false" customHeight="true" outlineLevel="0" collapsed="false">
      <c r="F675" s="2"/>
      <c r="G675" s="2"/>
      <c r="H675" s="2"/>
      <c r="I675" s="2"/>
    </row>
    <row r="676" customFormat="false" ht="12.75" hidden="false" customHeight="true" outlineLevel="0" collapsed="false">
      <c r="F676" s="2"/>
      <c r="G676" s="2"/>
      <c r="H676" s="2"/>
      <c r="I676" s="2"/>
    </row>
    <row r="677" customFormat="false" ht="12.75" hidden="false" customHeight="true" outlineLevel="0" collapsed="false">
      <c r="F677" s="2"/>
      <c r="G677" s="2"/>
      <c r="H677" s="2"/>
      <c r="I677" s="2"/>
    </row>
    <row r="678" customFormat="false" ht="12.75" hidden="false" customHeight="true" outlineLevel="0" collapsed="false">
      <c r="F678" s="2"/>
      <c r="G678" s="2"/>
      <c r="H678" s="2"/>
      <c r="I678" s="2"/>
    </row>
    <row r="679" customFormat="false" ht="12.75" hidden="false" customHeight="true" outlineLevel="0" collapsed="false">
      <c r="F679" s="2"/>
      <c r="G679" s="2"/>
      <c r="H679" s="2"/>
      <c r="I679" s="2"/>
    </row>
    <row r="680" customFormat="false" ht="12.75" hidden="false" customHeight="true" outlineLevel="0" collapsed="false">
      <c r="F680" s="2"/>
      <c r="G680" s="2"/>
      <c r="H680" s="2"/>
      <c r="I680" s="2"/>
    </row>
    <row r="681" customFormat="false" ht="12.75" hidden="false" customHeight="true" outlineLevel="0" collapsed="false">
      <c r="F681" s="2"/>
      <c r="G681" s="2"/>
      <c r="H681" s="2"/>
      <c r="I681" s="2"/>
    </row>
    <row r="682" customFormat="false" ht="12.75" hidden="false" customHeight="true" outlineLevel="0" collapsed="false">
      <c r="F682" s="2"/>
      <c r="G682" s="2"/>
      <c r="H682" s="2"/>
      <c r="I682" s="2"/>
    </row>
    <row r="683" customFormat="false" ht="12.75" hidden="false" customHeight="true" outlineLevel="0" collapsed="false">
      <c r="F683" s="2"/>
      <c r="G683" s="2"/>
      <c r="H683" s="2"/>
      <c r="I683" s="2"/>
    </row>
    <row r="684" customFormat="false" ht="12.75" hidden="false" customHeight="true" outlineLevel="0" collapsed="false">
      <c r="F684" s="2"/>
      <c r="G684" s="2"/>
      <c r="H684" s="2"/>
      <c r="I684" s="2"/>
    </row>
    <row r="685" customFormat="false" ht="12.75" hidden="false" customHeight="true" outlineLevel="0" collapsed="false">
      <c r="F685" s="2"/>
      <c r="G685" s="2"/>
      <c r="H685" s="2"/>
      <c r="I685" s="2"/>
    </row>
    <row r="686" customFormat="false" ht="12.75" hidden="false" customHeight="true" outlineLevel="0" collapsed="false">
      <c r="F686" s="2"/>
      <c r="G686" s="2"/>
      <c r="H686" s="2"/>
      <c r="I686" s="2"/>
    </row>
    <row r="687" customFormat="false" ht="12.75" hidden="false" customHeight="true" outlineLevel="0" collapsed="false">
      <c r="F687" s="2"/>
      <c r="G687" s="2"/>
      <c r="H687" s="2"/>
      <c r="I687" s="2"/>
    </row>
    <row r="688" customFormat="false" ht="12.75" hidden="false" customHeight="true" outlineLevel="0" collapsed="false">
      <c r="F688" s="2"/>
      <c r="G688" s="2"/>
      <c r="H688" s="2"/>
      <c r="I688" s="2"/>
    </row>
    <row r="689" customFormat="false" ht="12.75" hidden="false" customHeight="true" outlineLevel="0" collapsed="false">
      <c r="F689" s="2"/>
      <c r="G689" s="2"/>
      <c r="H689" s="2"/>
      <c r="I689" s="2"/>
    </row>
    <row r="690" customFormat="false" ht="12.75" hidden="false" customHeight="true" outlineLevel="0" collapsed="false">
      <c r="F690" s="2"/>
      <c r="G690" s="2"/>
      <c r="H690" s="2"/>
      <c r="I690" s="2"/>
    </row>
    <row r="691" customFormat="false" ht="12.75" hidden="false" customHeight="true" outlineLevel="0" collapsed="false">
      <c r="F691" s="2"/>
      <c r="G691" s="2"/>
      <c r="H691" s="2"/>
      <c r="I691" s="2"/>
    </row>
    <row r="692" customFormat="false" ht="12.75" hidden="false" customHeight="true" outlineLevel="0" collapsed="false">
      <c r="F692" s="2"/>
      <c r="G692" s="2"/>
      <c r="H692" s="2"/>
      <c r="I692" s="2"/>
    </row>
    <row r="693" customFormat="false" ht="12.75" hidden="false" customHeight="true" outlineLevel="0" collapsed="false">
      <c r="F693" s="2"/>
      <c r="G693" s="2"/>
      <c r="H693" s="2"/>
      <c r="I693" s="2"/>
    </row>
    <row r="694" customFormat="false" ht="12.75" hidden="false" customHeight="true" outlineLevel="0" collapsed="false">
      <c r="F694" s="2"/>
      <c r="G694" s="2"/>
      <c r="H694" s="2"/>
      <c r="I694" s="2"/>
    </row>
    <row r="695" customFormat="false" ht="12.75" hidden="false" customHeight="true" outlineLevel="0" collapsed="false">
      <c r="F695" s="2"/>
      <c r="G695" s="2"/>
      <c r="H695" s="2"/>
      <c r="I695" s="2"/>
    </row>
    <row r="696" customFormat="false" ht="12.75" hidden="false" customHeight="true" outlineLevel="0" collapsed="false">
      <c r="F696" s="2"/>
      <c r="G696" s="2"/>
      <c r="H696" s="2"/>
      <c r="I696" s="2"/>
    </row>
    <row r="697" customFormat="false" ht="12.75" hidden="false" customHeight="true" outlineLevel="0" collapsed="false">
      <c r="F697" s="2"/>
      <c r="G697" s="2"/>
      <c r="H697" s="2"/>
      <c r="I697" s="2"/>
    </row>
    <row r="698" customFormat="false" ht="12.75" hidden="false" customHeight="true" outlineLevel="0" collapsed="false">
      <c r="F698" s="2"/>
      <c r="G698" s="2"/>
      <c r="H698" s="2"/>
      <c r="I698" s="2"/>
    </row>
    <row r="699" customFormat="false" ht="12.75" hidden="false" customHeight="true" outlineLevel="0" collapsed="false">
      <c r="F699" s="2"/>
      <c r="G699" s="2"/>
      <c r="H699" s="2"/>
      <c r="I699" s="2"/>
    </row>
    <row r="700" customFormat="false" ht="12.75" hidden="false" customHeight="true" outlineLevel="0" collapsed="false">
      <c r="F700" s="2"/>
      <c r="G700" s="2"/>
      <c r="H700" s="2"/>
      <c r="I700" s="2"/>
    </row>
    <row r="701" customFormat="false" ht="12.75" hidden="false" customHeight="true" outlineLevel="0" collapsed="false">
      <c r="F701" s="2"/>
      <c r="G701" s="2"/>
      <c r="H701" s="2"/>
      <c r="I701" s="2"/>
    </row>
    <row r="702" customFormat="false" ht="12.75" hidden="false" customHeight="true" outlineLevel="0" collapsed="false">
      <c r="F702" s="2"/>
      <c r="G702" s="2"/>
      <c r="H702" s="2"/>
      <c r="I702" s="2"/>
    </row>
    <row r="703" customFormat="false" ht="12.75" hidden="false" customHeight="true" outlineLevel="0" collapsed="false">
      <c r="F703" s="2"/>
      <c r="G703" s="2"/>
      <c r="H703" s="2"/>
      <c r="I703" s="2"/>
    </row>
    <row r="704" customFormat="false" ht="12.75" hidden="false" customHeight="true" outlineLevel="0" collapsed="false">
      <c r="F704" s="2"/>
      <c r="G704" s="2"/>
      <c r="H704" s="2"/>
      <c r="I704" s="2"/>
    </row>
    <row r="705" customFormat="false" ht="12.75" hidden="false" customHeight="true" outlineLevel="0" collapsed="false">
      <c r="F705" s="2"/>
      <c r="G705" s="2"/>
      <c r="H705" s="2"/>
      <c r="I705" s="2"/>
    </row>
    <row r="706" customFormat="false" ht="12.75" hidden="false" customHeight="true" outlineLevel="0" collapsed="false">
      <c r="F706" s="2"/>
      <c r="G706" s="2"/>
      <c r="H706" s="2"/>
      <c r="I706" s="2"/>
    </row>
    <row r="707" customFormat="false" ht="12.75" hidden="false" customHeight="true" outlineLevel="0" collapsed="false">
      <c r="F707" s="2"/>
      <c r="G707" s="2"/>
      <c r="H707" s="2"/>
      <c r="I707" s="2"/>
    </row>
    <row r="708" customFormat="false" ht="12.75" hidden="false" customHeight="true" outlineLevel="0" collapsed="false">
      <c r="F708" s="2"/>
      <c r="G708" s="2"/>
      <c r="H708" s="2"/>
      <c r="I708" s="2"/>
    </row>
    <row r="709" customFormat="false" ht="12.75" hidden="false" customHeight="true" outlineLevel="0" collapsed="false">
      <c r="F709" s="2"/>
      <c r="G709" s="2"/>
      <c r="H709" s="2"/>
      <c r="I709" s="2"/>
    </row>
    <row r="710" customFormat="false" ht="12.75" hidden="false" customHeight="true" outlineLevel="0" collapsed="false">
      <c r="F710" s="2"/>
      <c r="G710" s="2"/>
      <c r="H710" s="2"/>
      <c r="I710" s="2"/>
    </row>
    <row r="711" customFormat="false" ht="12.75" hidden="false" customHeight="true" outlineLevel="0" collapsed="false">
      <c r="F711" s="2"/>
      <c r="G711" s="2"/>
      <c r="H711" s="2"/>
      <c r="I711" s="2"/>
    </row>
    <row r="712" customFormat="false" ht="12.75" hidden="false" customHeight="true" outlineLevel="0" collapsed="false">
      <c r="F712" s="2"/>
      <c r="G712" s="2"/>
      <c r="H712" s="2"/>
      <c r="I712" s="2"/>
    </row>
    <row r="713" customFormat="false" ht="12.75" hidden="false" customHeight="true" outlineLevel="0" collapsed="false">
      <c r="F713" s="2"/>
      <c r="G713" s="2"/>
      <c r="H713" s="2"/>
      <c r="I713" s="2"/>
    </row>
    <row r="714" customFormat="false" ht="12.75" hidden="false" customHeight="true" outlineLevel="0" collapsed="false">
      <c r="F714" s="2"/>
      <c r="G714" s="2"/>
      <c r="H714" s="2"/>
      <c r="I714" s="2"/>
    </row>
    <row r="715" customFormat="false" ht="12.75" hidden="false" customHeight="true" outlineLevel="0" collapsed="false">
      <c r="F715" s="2"/>
      <c r="G715" s="2"/>
      <c r="H715" s="2"/>
      <c r="I715" s="2"/>
    </row>
    <row r="716" customFormat="false" ht="12.75" hidden="false" customHeight="true" outlineLevel="0" collapsed="false">
      <c r="F716" s="2"/>
      <c r="G716" s="2"/>
      <c r="H716" s="2"/>
      <c r="I716" s="2"/>
    </row>
    <row r="717" customFormat="false" ht="12.75" hidden="false" customHeight="true" outlineLevel="0" collapsed="false">
      <c r="F717" s="2"/>
      <c r="G717" s="2"/>
      <c r="H717" s="2"/>
      <c r="I717" s="2"/>
    </row>
    <row r="718" customFormat="false" ht="12.75" hidden="false" customHeight="true" outlineLevel="0" collapsed="false">
      <c r="F718" s="2"/>
      <c r="G718" s="2"/>
      <c r="H718" s="2"/>
      <c r="I718" s="2"/>
    </row>
    <row r="719" customFormat="false" ht="12.75" hidden="false" customHeight="true" outlineLevel="0" collapsed="false">
      <c r="F719" s="2"/>
      <c r="G719" s="2"/>
      <c r="H719" s="2"/>
      <c r="I719" s="2"/>
    </row>
    <row r="720" customFormat="false" ht="12.75" hidden="false" customHeight="true" outlineLevel="0" collapsed="false">
      <c r="F720" s="2"/>
      <c r="G720" s="2"/>
      <c r="H720" s="2"/>
      <c r="I720" s="2"/>
    </row>
    <row r="721" customFormat="false" ht="12.75" hidden="false" customHeight="true" outlineLevel="0" collapsed="false">
      <c r="F721" s="2"/>
      <c r="G721" s="2"/>
      <c r="H721" s="2"/>
      <c r="I721" s="2"/>
    </row>
    <row r="722" customFormat="false" ht="12.75" hidden="false" customHeight="true" outlineLevel="0" collapsed="false">
      <c r="F722" s="2"/>
      <c r="G722" s="2"/>
      <c r="H722" s="2"/>
      <c r="I722" s="2"/>
    </row>
    <row r="723" customFormat="false" ht="12.75" hidden="false" customHeight="true" outlineLevel="0" collapsed="false">
      <c r="F723" s="2"/>
      <c r="G723" s="2"/>
      <c r="H723" s="2"/>
      <c r="I723" s="2"/>
    </row>
    <row r="724" customFormat="false" ht="12.75" hidden="false" customHeight="true" outlineLevel="0" collapsed="false">
      <c r="F724" s="2"/>
      <c r="G724" s="2"/>
      <c r="H724" s="2"/>
      <c r="I724" s="2"/>
    </row>
    <row r="725" customFormat="false" ht="12.75" hidden="false" customHeight="true" outlineLevel="0" collapsed="false">
      <c r="F725" s="2"/>
      <c r="G725" s="2"/>
      <c r="H725" s="2"/>
      <c r="I725" s="2"/>
    </row>
    <row r="726" customFormat="false" ht="12.75" hidden="false" customHeight="true" outlineLevel="0" collapsed="false">
      <c r="F726" s="2"/>
      <c r="G726" s="2"/>
      <c r="H726" s="2"/>
      <c r="I726" s="2"/>
    </row>
    <row r="727" customFormat="false" ht="12.75" hidden="false" customHeight="true" outlineLevel="0" collapsed="false">
      <c r="F727" s="2"/>
      <c r="G727" s="2"/>
      <c r="H727" s="2"/>
      <c r="I727" s="2"/>
    </row>
    <row r="728" customFormat="false" ht="12.75" hidden="false" customHeight="true" outlineLevel="0" collapsed="false">
      <c r="F728" s="2"/>
      <c r="G728" s="2"/>
      <c r="H728" s="2"/>
      <c r="I728" s="2"/>
    </row>
    <row r="729" customFormat="false" ht="12.75" hidden="false" customHeight="true" outlineLevel="0" collapsed="false">
      <c r="F729" s="2"/>
      <c r="G729" s="2"/>
      <c r="H729" s="2"/>
      <c r="I729" s="2"/>
    </row>
    <row r="730" customFormat="false" ht="12.75" hidden="false" customHeight="true" outlineLevel="0" collapsed="false">
      <c r="F730" s="2"/>
      <c r="G730" s="2"/>
      <c r="H730" s="2"/>
      <c r="I730" s="2"/>
    </row>
    <row r="731" customFormat="false" ht="12.75" hidden="false" customHeight="true" outlineLevel="0" collapsed="false">
      <c r="F731" s="2"/>
      <c r="G731" s="2"/>
      <c r="H731" s="2"/>
      <c r="I731" s="2"/>
    </row>
    <row r="732" customFormat="false" ht="12.75" hidden="false" customHeight="true" outlineLevel="0" collapsed="false">
      <c r="F732" s="2"/>
      <c r="G732" s="2"/>
      <c r="H732" s="2"/>
      <c r="I732" s="2"/>
    </row>
    <row r="733" customFormat="false" ht="12.75" hidden="false" customHeight="true" outlineLevel="0" collapsed="false">
      <c r="F733" s="2"/>
      <c r="G733" s="2"/>
      <c r="H733" s="2"/>
      <c r="I733" s="2"/>
    </row>
    <row r="734" customFormat="false" ht="12.75" hidden="false" customHeight="true" outlineLevel="0" collapsed="false">
      <c r="F734" s="2"/>
      <c r="G734" s="2"/>
      <c r="H734" s="2"/>
      <c r="I734" s="2"/>
    </row>
    <row r="735" customFormat="false" ht="12.75" hidden="false" customHeight="true" outlineLevel="0" collapsed="false">
      <c r="F735" s="2"/>
      <c r="G735" s="2"/>
      <c r="H735" s="2"/>
      <c r="I735" s="2"/>
    </row>
    <row r="736" customFormat="false" ht="12.75" hidden="false" customHeight="true" outlineLevel="0" collapsed="false">
      <c r="F736" s="2"/>
      <c r="G736" s="2"/>
      <c r="H736" s="2"/>
      <c r="I736" s="2"/>
    </row>
    <row r="737" customFormat="false" ht="12.75" hidden="false" customHeight="true" outlineLevel="0" collapsed="false">
      <c r="F737" s="2"/>
      <c r="G737" s="2"/>
      <c r="H737" s="2"/>
      <c r="I737" s="2"/>
    </row>
    <row r="738" customFormat="false" ht="12.75" hidden="false" customHeight="true" outlineLevel="0" collapsed="false">
      <c r="F738" s="2"/>
      <c r="G738" s="2"/>
      <c r="H738" s="2"/>
      <c r="I738" s="2"/>
    </row>
    <row r="739" customFormat="false" ht="12.75" hidden="false" customHeight="true" outlineLevel="0" collapsed="false">
      <c r="F739" s="2"/>
      <c r="G739" s="2"/>
      <c r="H739" s="2"/>
      <c r="I739" s="2"/>
    </row>
    <row r="740" customFormat="false" ht="12.75" hidden="false" customHeight="true" outlineLevel="0" collapsed="false">
      <c r="F740" s="2"/>
      <c r="G740" s="2"/>
      <c r="H740" s="2"/>
      <c r="I740" s="2"/>
    </row>
    <row r="741" customFormat="false" ht="12.75" hidden="false" customHeight="true" outlineLevel="0" collapsed="false">
      <c r="F741" s="2"/>
      <c r="G741" s="2"/>
      <c r="H741" s="2"/>
      <c r="I741" s="2"/>
    </row>
    <row r="742" customFormat="false" ht="12.75" hidden="false" customHeight="true" outlineLevel="0" collapsed="false">
      <c r="F742" s="2"/>
      <c r="G742" s="2"/>
      <c r="H742" s="2"/>
      <c r="I742" s="2"/>
    </row>
    <row r="743" customFormat="false" ht="12.75" hidden="false" customHeight="true" outlineLevel="0" collapsed="false">
      <c r="F743" s="2"/>
      <c r="G743" s="2"/>
      <c r="H743" s="2"/>
      <c r="I743" s="2"/>
    </row>
    <row r="744" customFormat="false" ht="12.75" hidden="false" customHeight="true" outlineLevel="0" collapsed="false">
      <c r="F744" s="2"/>
      <c r="G744" s="2"/>
      <c r="H744" s="2"/>
      <c r="I744" s="2"/>
    </row>
    <row r="745" customFormat="false" ht="12.75" hidden="false" customHeight="true" outlineLevel="0" collapsed="false">
      <c r="F745" s="2"/>
      <c r="G745" s="2"/>
      <c r="H745" s="2"/>
      <c r="I745" s="2"/>
    </row>
    <row r="746" customFormat="false" ht="12.75" hidden="false" customHeight="true" outlineLevel="0" collapsed="false">
      <c r="F746" s="2"/>
      <c r="G746" s="2"/>
      <c r="H746" s="2"/>
      <c r="I746" s="2"/>
    </row>
    <row r="747" customFormat="false" ht="12.75" hidden="false" customHeight="true" outlineLevel="0" collapsed="false">
      <c r="F747" s="2"/>
      <c r="G747" s="2"/>
      <c r="H747" s="2"/>
      <c r="I747" s="2"/>
    </row>
    <row r="748" customFormat="false" ht="12.75" hidden="false" customHeight="true" outlineLevel="0" collapsed="false">
      <c r="F748" s="2"/>
      <c r="G748" s="2"/>
      <c r="H748" s="2"/>
      <c r="I748" s="2"/>
    </row>
    <row r="749" customFormat="false" ht="12.75" hidden="false" customHeight="true" outlineLevel="0" collapsed="false">
      <c r="F749" s="2"/>
      <c r="G749" s="2"/>
      <c r="H749" s="2"/>
      <c r="I749" s="2"/>
    </row>
    <row r="750" customFormat="false" ht="12.75" hidden="false" customHeight="true" outlineLevel="0" collapsed="false">
      <c r="F750" s="2"/>
      <c r="G750" s="2"/>
      <c r="H750" s="2"/>
      <c r="I750" s="2"/>
    </row>
    <row r="751" customFormat="false" ht="12.75" hidden="false" customHeight="true" outlineLevel="0" collapsed="false">
      <c r="F751" s="2"/>
      <c r="G751" s="2"/>
      <c r="H751" s="2"/>
      <c r="I751" s="2"/>
    </row>
    <row r="752" customFormat="false" ht="12.75" hidden="false" customHeight="true" outlineLevel="0" collapsed="false">
      <c r="F752" s="2"/>
      <c r="G752" s="2"/>
      <c r="H752" s="2"/>
      <c r="I752" s="2"/>
    </row>
    <row r="753" customFormat="false" ht="12.75" hidden="false" customHeight="true" outlineLevel="0" collapsed="false">
      <c r="F753" s="2"/>
      <c r="G753" s="2"/>
      <c r="H753" s="2"/>
      <c r="I753" s="2"/>
    </row>
    <row r="754" customFormat="false" ht="12.75" hidden="false" customHeight="true" outlineLevel="0" collapsed="false">
      <c r="F754" s="2"/>
      <c r="G754" s="2"/>
      <c r="H754" s="2"/>
      <c r="I754" s="2"/>
    </row>
    <row r="755" customFormat="false" ht="12.75" hidden="false" customHeight="true" outlineLevel="0" collapsed="false">
      <c r="F755" s="2"/>
      <c r="G755" s="2"/>
      <c r="H755" s="2"/>
      <c r="I755" s="2"/>
    </row>
    <row r="756" customFormat="false" ht="12.75" hidden="false" customHeight="true" outlineLevel="0" collapsed="false">
      <c r="F756" s="2"/>
      <c r="G756" s="2"/>
      <c r="H756" s="2"/>
      <c r="I756" s="2"/>
    </row>
    <row r="757" customFormat="false" ht="12.75" hidden="false" customHeight="true" outlineLevel="0" collapsed="false">
      <c r="F757" s="2"/>
      <c r="G757" s="2"/>
      <c r="H757" s="2"/>
      <c r="I757" s="2"/>
    </row>
    <row r="758" customFormat="false" ht="12.75" hidden="false" customHeight="true" outlineLevel="0" collapsed="false">
      <c r="F758" s="2"/>
      <c r="G758" s="2"/>
      <c r="H758" s="2"/>
      <c r="I758" s="2"/>
    </row>
    <row r="759" customFormat="false" ht="12.75" hidden="false" customHeight="true" outlineLevel="0" collapsed="false">
      <c r="F759" s="2"/>
      <c r="G759" s="2"/>
      <c r="H759" s="2"/>
      <c r="I759" s="2"/>
    </row>
    <row r="760" customFormat="false" ht="12.75" hidden="false" customHeight="true" outlineLevel="0" collapsed="false">
      <c r="F760" s="2"/>
      <c r="G760" s="2"/>
      <c r="H760" s="2"/>
      <c r="I760" s="2"/>
    </row>
    <row r="761" customFormat="false" ht="12.75" hidden="false" customHeight="true" outlineLevel="0" collapsed="false">
      <c r="F761" s="2"/>
      <c r="G761" s="2"/>
      <c r="H761" s="2"/>
      <c r="I761" s="2"/>
    </row>
    <row r="762" customFormat="false" ht="12.75" hidden="false" customHeight="true" outlineLevel="0" collapsed="false">
      <c r="F762" s="2"/>
      <c r="G762" s="2"/>
      <c r="H762" s="2"/>
      <c r="I762" s="2"/>
    </row>
    <row r="763" customFormat="false" ht="12.75" hidden="false" customHeight="true" outlineLevel="0" collapsed="false">
      <c r="F763" s="2"/>
      <c r="G763" s="2"/>
      <c r="H763" s="2"/>
      <c r="I763" s="2"/>
    </row>
    <row r="764" customFormat="false" ht="12.75" hidden="false" customHeight="true" outlineLevel="0" collapsed="false">
      <c r="F764" s="2"/>
      <c r="G764" s="2"/>
      <c r="H764" s="2"/>
      <c r="I764" s="2"/>
    </row>
    <row r="765" customFormat="false" ht="12.75" hidden="false" customHeight="true" outlineLevel="0" collapsed="false">
      <c r="F765" s="2"/>
      <c r="G765" s="2"/>
      <c r="H765" s="2"/>
      <c r="I765" s="2"/>
    </row>
    <row r="766" customFormat="false" ht="12.75" hidden="false" customHeight="true" outlineLevel="0" collapsed="false">
      <c r="F766" s="2"/>
      <c r="G766" s="2"/>
      <c r="H766" s="2"/>
      <c r="I766" s="2"/>
    </row>
    <row r="767" customFormat="false" ht="12.75" hidden="false" customHeight="true" outlineLevel="0" collapsed="false">
      <c r="F767" s="2"/>
      <c r="G767" s="2"/>
      <c r="H767" s="2"/>
      <c r="I767" s="2"/>
    </row>
    <row r="768" customFormat="false" ht="12.75" hidden="false" customHeight="true" outlineLevel="0" collapsed="false">
      <c r="F768" s="2"/>
      <c r="G768" s="2"/>
      <c r="H768" s="2"/>
      <c r="I768" s="2"/>
    </row>
    <row r="769" customFormat="false" ht="12.75" hidden="false" customHeight="true" outlineLevel="0" collapsed="false">
      <c r="F769" s="2"/>
      <c r="G769" s="2"/>
      <c r="H769" s="2"/>
      <c r="I769" s="2"/>
    </row>
    <row r="770" customFormat="false" ht="12.75" hidden="false" customHeight="true" outlineLevel="0" collapsed="false">
      <c r="F770" s="2"/>
      <c r="G770" s="2"/>
      <c r="H770" s="2"/>
      <c r="I770" s="2"/>
    </row>
    <row r="771" customFormat="false" ht="12.75" hidden="false" customHeight="true" outlineLevel="0" collapsed="false">
      <c r="F771" s="2"/>
      <c r="G771" s="2"/>
      <c r="H771" s="2"/>
      <c r="I771" s="2"/>
    </row>
    <row r="772" customFormat="false" ht="12.75" hidden="false" customHeight="true" outlineLevel="0" collapsed="false">
      <c r="F772" s="2"/>
      <c r="G772" s="2"/>
      <c r="H772" s="2"/>
      <c r="I772" s="2"/>
    </row>
    <row r="773" customFormat="false" ht="12.75" hidden="false" customHeight="true" outlineLevel="0" collapsed="false">
      <c r="F773" s="2"/>
      <c r="G773" s="2"/>
      <c r="H773" s="2"/>
      <c r="I773" s="2"/>
    </row>
    <row r="774" customFormat="false" ht="12.75" hidden="false" customHeight="true" outlineLevel="0" collapsed="false">
      <c r="F774" s="2"/>
      <c r="G774" s="2"/>
      <c r="H774" s="2"/>
      <c r="I774" s="2"/>
    </row>
    <row r="775" customFormat="false" ht="12.75" hidden="false" customHeight="true" outlineLevel="0" collapsed="false">
      <c r="F775" s="2"/>
      <c r="G775" s="2"/>
      <c r="H775" s="2"/>
      <c r="I775" s="2"/>
    </row>
    <row r="776" customFormat="false" ht="12.75" hidden="false" customHeight="true" outlineLevel="0" collapsed="false">
      <c r="F776" s="2"/>
      <c r="G776" s="2"/>
      <c r="H776" s="2"/>
      <c r="I776" s="2"/>
    </row>
    <row r="777" customFormat="false" ht="12.75" hidden="false" customHeight="true" outlineLevel="0" collapsed="false">
      <c r="F777" s="2"/>
      <c r="G777" s="2"/>
      <c r="H777" s="2"/>
      <c r="I777" s="2"/>
    </row>
    <row r="778" customFormat="false" ht="12.75" hidden="false" customHeight="true" outlineLevel="0" collapsed="false">
      <c r="F778" s="2"/>
      <c r="G778" s="2"/>
      <c r="H778" s="2"/>
      <c r="I778" s="2"/>
    </row>
    <row r="779" customFormat="false" ht="12.75" hidden="false" customHeight="true" outlineLevel="0" collapsed="false">
      <c r="F779" s="2"/>
      <c r="G779" s="2"/>
      <c r="H779" s="2"/>
      <c r="I779" s="2"/>
    </row>
    <row r="780" customFormat="false" ht="12.75" hidden="false" customHeight="true" outlineLevel="0" collapsed="false">
      <c r="F780" s="2"/>
      <c r="G780" s="2"/>
      <c r="H780" s="2"/>
      <c r="I780" s="2"/>
    </row>
    <row r="781" customFormat="false" ht="12.75" hidden="false" customHeight="true" outlineLevel="0" collapsed="false">
      <c r="F781" s="2"/>
      <c r="G781" s="2"/>
      <c r="H781" s="2"/>
      <c r="I781" s="2"/>
    </row>
    <row r="782" customFormat="false" ht="12.75" hidden="false" customHeight="true" outlineLevel="0" collapsed="false">
      <c r="F782" s="2"/>
      <c r="G782" s="2"/>
      <c r="H782" s="2"/>
      <c r="I782" s="2"/>
    </row>
    <row r="783" customFormat="false" ht="12.75" hidden="false" customHeight="true" outlineLevel="0" collapsed="false">
      <c r="F783" s="2"/>
      <c r="G783" s="2"/>
      <c r="H783" s="2"/>
      <c r="I783" s="2"/>
    </row>
    <row r="784" customFormat="false" ht="12.75" hidden="false" customHeight="true" outlineLevel="0" collapsed="false">
      <c r="F784" s="2"/>
      <c r="G784" s="2"/>
      <c r="H784" s="2"/>
      <c r="I784" s="2"/>
    </row>
    <row r="785" customFormat="false" ht="12.75" hidden="false" customHeight="true" outlineLevel="0" collapsed="false">
      <c r="F785" s="2"/>
      <c r="G785" s="2"/>
      <c r="H785" s="2"/>
      <c r="I785" s="2"/>
    </row>
    <row r="786" customFormat="false" ht="12.75" hidden="false" customHeight="true" outlineLevel="0" collapsed="false">
      <c r="F786" s="2"/>
      <c r="G786" s="2"/>
      <c r="H786" s="2"/>
      <c r="I786" s="2"/>
    </row>
    <row r="787" customFormat="false" ht="12.75" hidden="false" customHeight="true" outlineLevel="0" collapsed="false">
      <c r="F787" s="2"/>
      <c r="G787" s="2"/>
      <c r="H787" s="2"/>
      <c r="I787" s="2"/>
    </row>
    <row r="788" customFormat="false" ht="12.75" hidden="false" customHeight="true" outlineLevel="0" collapsed="false">
      <c r="F788" s="2"/>
      <c r="G788" s="2"/>
      <c r="H788" s="2"/>
      <c r="I788" s="2"/>
    </row>
    <row r="789" customFormat="false" ht="12.75" hidden="false" customHeight="true" outlineLevel="0" collapsed="false">
      <c r="F789" s="2"/>
      <c r="G789" s="2"/>
      <c r="H789" s="2"/>
      <c r="I789" s="2"/>
    </row>
    <row r="790" customFormat="false" ht="12.75" hidden="false" customHeight="true" outlineLevel="0" collapsed="false">
      <c r="F790" s="2"/>
      <c r="G790" s="2"/>
      <c r="H790" s="2"/>
      <c r="I790" s="2"/>
    </row>
    <row r="791" customFormat="false" ht="12.75" hidden="false" customHeight="true" outlineLevel="0" collapsed="false">
      <c r="F791" s="2"/>
      <c r="G791" s="2"/>
      <c r="H791" s="2"/>
      <c r="I791" s="2"/>
    </row>
    <row r="792" customFormat="false" ht="12.75" hidden="false" customHeight="true" outlineLevel="0" collapsed="false">
      <c r="F792" s="2"/>
      <c r="G792" s="2"/>
      <c r="H792" s="2"/>
      <c r="I792" s="2"/>
    </row>
    <row r="793" customFormat="false" ht="12.75" hidden="false" customHeight="true" outlineLevel="0" collapsed="false">
      <c r="F793" s="2"/>
      <c r="G793" s="2"/>
      <c r="H793" s="2"/>
      <c r="I793" s="2"/>
    </row>
    <row r="794" customFormat="false" ht="12.75" hidden="false" customHeight="true" outlineLevel="0" collapsed="false">
      <c r="F794" s="2"/>
      <c r="G794" s="2"/>
      <c r="H794" s="2"/>
      <c r="I794" s="2"/>
    </row>
    <row r="795" customFormat="false" ht="12.75" hidden="false" customHeight="true" outlineLevel="0" collapsed="false">
      <c r="F795" s="2"/>
      <c r="G795" s="2"/>
      <c r="H795" s="2"/>
      <c r="I795" s="2"/>
    </row>
    <row r="796" customFormat="false" ht="12.75" hidden="false" customHeight="true" outlineLevel="0" collapsed="false">
      <c r="F796" s="2"/>
      <c r="G796" s="2"/>
      <c r="H796" s="2"/>
      <c r="I796" s="2"/>
    </row>
    <row r="797" customFormat="false" ht="12.75" hidden="false" customHeight="true" outlineLevel="0" collapsed="false">
      <c r="F797" s="2"/>
      <c r="G797" s="2"/>
      <c r="H797" s="2"/>
      <c r="I797" s="2"/>
    </row>
    <row r="798" customFormat="false" ht="12.75" hidden="false" customHeight="true" outlineLevel="0" collapsed="false">
      <c r="F798" s="2"/>
      <c r="G798" s="2"/>
      <c r="H798" s="2"/>
      <c r="I798" s="2"/>
    </row>
    <row r="799" customFormat="false" ht="12.75" hidden="false" customHeight="true" outlineLevel="0" collapsed="false">
      <c r="F799" s="2"/>
      <c r="G799" s="2"/>
      <c r="H799" s="2"/>
      <c r="I799" s="2"/>
    </row>
    <row r="800" customFormat="false" ht="12.75" hidden="false" customHeight="true" outlineLevel="0" collapsed="false">
      <c r="F800" s="2"/>
      <c r="G800" s="2"/>
      <c r="H800" s="2"/>
      <c r="I800" s="2"/>
    </row>
    <row r="801" customFormat="false" ht="12.75" hidden="false" customHeight="true" outlineLevel="0" collapsed="false">
      <c r="F801" s="2"/>
      <c r="G801" s="2"/>
      <c r="H801" s="2"/>
      <c r="I801" s="2"/>
    </row>
    <row r="802" customFormat="false" ht="12.75" hidden="false" customHeight="true" outlineLevel="0" collapsed="false">
      <c r="F802" s="2"/>
      <c r="G802" s="2"/>
      <c r="H802" s="2"/>
      <c r="I802" s="2"/>
    </row>
    <row r="803" customFormat="false" ht="12.75" hidden="false" customHeight="true" outlineLevel="0" collapsed="false">
      <c r="F803" s="2"/>
      <c r="G803" s="2"/>
      <c r="H803" s="2"/>
      <c r="I803" s="2"/>
    </row>
    <row r="804" customFormat="false" ht="12.75" hidden="false" customHeight="true" outlineLevel="0" collapsed="false">
      <c r="F804" s="2"/>
      <c r="G804" s="2"/>
      <c r="H804" s="2"/>
      <c r="I804" s="2"/>
    </row>
    <row r="805" customFormat="false" ht="12.75" hidden="false" customHeight="true" outlineLevel="0" collapsed="false">
      <c r="F805" s="2"/>
      <c r="G805" s="2"/>
      <c r="H805" s="2"/>
      <c r="I805" s="2"/>
    </row>
    <row r="806" customFormat="false" ht="12.75" hidden="false" customHeight="true" outlineLevel="0" collapsed="false">
      <c r="F806" s="2"/>
      <c r="G806" s="2"/>
      <c r="H806" s="2"/>
      <c r="I806" s="2"/>
    </row>
    <row r="807" customFormat="false" ht="12.75" hidden="false" customHeight="true" outlineLevel="0" collapsed="false">
      <c r="F807" s="2"/>
      <c r="G807" s="2"/>
      <c r="H807" s="2"/>
      <c r="I807" s="2"/>
    </row>
    <row r="808" customFormat="false" ht="12.75" hidden="false" customHeight="true" outlineLevel="0" collapsed="false">
      <c r="F808" s="2"/>
      <c r="G808" s="2"/>
      <c r="H808" s="2"/>
      <c r="I808" s="2"/>
    </row>
    <row r="809" customFormat="false" ht="12.75" hidden="false" customHeight="true" outlineLevel="0" collapsed="false">
      <c r="F809" s="2"/>
      <c r="G809" s="2"/>
      <c r="H809" s="2"/>
      <c r="I809" s="2"/>
    </row>
    <row r="810" customFormat="false" ht="12.75" hidden="false" customHeight="true" outlineLevel="0" collapsed="false">
      <c r="F810" s="2"/>
      <c r="G810" s="2"/>
      <c r="H810" s="2"/>
      <c r="I810" s="2"/>
    </row>
    <row r="811" customFormat="false" ht="12.75" hidden="false" customHeight="true" outlineLevel="0" collapsed="false">
      <c r="F811" s="2"/>
      <c r="G811" s="2"/>
      <c r="H811" s="2"/>
      <c r="I811" s="2"/>
    </row>
    <row r="812" customFormat="false" ht="12.75" hidden="false" customHeight="true" outlineLevel="0" collapsed="false">
      <c r="F812" s="2"/>
      <c r="G812" s="2"/>
      <c r="H812" s="2"/>
      <c r="I812" s="2"/>
    </row>
    <row r="813" customFormat="false" ht="12.75" hidden="false" customHeight="true" outlineLevel="0" collapsed="false">
      <c r="F813" s="2"/>
      <c r="G813" s="2"/>
      <c r="H813" s="2"/>
      <c r="I813" s="2"/>
    </row>
    <row r="814" customFormat="false" ht="12.75" hidden="false" customHeight="true" outlineLevel="0" collapsed="false">
      <c r="F814" s="2"/>
      <c r="G814" s="2"/>
      <c r="H814" s="2"/>
      <c r="I814" s="2"/>
    </row>
    <row r="815" customFormat="false" ht="12.75" hidden="false" customHeight="true" outlineLevel="0" collapsed="false">
      <c r="F815" s="2"/>
      <c r="G815" s="2"/>
      <c r="H815" s="2"/>
      <c r="I815" s="2"/>
    </row>
    <row r="816" customFormat="false" ht="12.75" hidden="false" customHeight="true" outlineLevel="0" collapsed="false">
      <c r="F816" s="2"/>
      <c r="G816" s="2"/>
      <c r="H816" s="2"/>
      <c r="I816" s="2"/>
    </row>
    <row r="817" customFormat="false" ht="12.75" hidden="false" customHeight="true" outlineLevel="0" collapsed="false">
      <c r="F817" s="2"/>
      <c r="G817" s="2"/>
      <c r="H817" s="2"/>
      <c r="I817" s="2"/>
    </row>
    <row r="818" customFormat="false" ht="12.75" hidden="false" customHeight="true" outlineLevel="0" collapsed="false">
      <c r="F818" s="2"/>
      <c r="G818" s="2"/>
      <c r="H818" s="2"/>
      <c r="I818" s="2"/>
    </row>
    <row r="819" customFormat="false" ht="12.75" hidden="false" customHeight="true" outlineLevel="0" collapsed="false">
      <c r="F819" s="2"/>
      <c r="G819" s="2"/>
      <c r="H819" s="2"/>
      <c r="I819" s="2"/>
    </row>
    <row r="820" customFormat="false" ht="12.75" hidden="false" customHeight="true" outlineLevel="0" collapsed="false">
      <c r="F820" s="2"/>
      <c r="G820" s="2"/>
      <c r="H820" s="2"/>
      <c r="I820" s="2"/>
    </row>
    <row r="821" customFormat="false" ht="12.75" hidden="false" customHeight="true" outlineLevel="0" collapsed="false">
      <c r="F821" s="2"/>
      <c r="G821" s="2"/>
      <c r="H821" s="2"/>
      <c r="I821" s="2"/>
    </row>
    <row r="822" customFormat="false" ht="12.75" hidden="false" customHeight="true" outlineLevel="0" collapsed="false">
      <c r="F822" s="2"/>
      <c r="G822" s="2"/>
      <c r="H822" s="2"/>
      <c r="I822" s="2"/>
    </row>
    <row r="823" customFormat="false" ht="12.75" hidden="false" customHeight="true" outlineLevel="0" collapsed="false">
      <c r="F823" s="2"/>
      <c r="G823" s="2"/>
      <c r="H823" s="2"/>
      <c r="I823" s="2"/>
    </row>
    <row r="824" customFormat="false" ht="12.75" hidden="false" customHeight="true" outlineLevel="0" collapsed="false">
      <c r="F824" s="2"/>
      <c r="G824" s="2"/>
      <c r="H824" s="2"/>
      <c r="I824" s="2"/>
    </row>
    <row r="825" customFormat="false" ht="12.75" hidden="false" customHeight="true" outlineLevel="0" collapsed="false">
      <c r="F825" s="2"/>
      <c r="G825" s="2"/>
      <c r="H825" s="2"/>
      <c r="I825" s="2"/>
    </row>
    <row r="826" customFormat="false" ht="12.75" hidden="false" customHeight="true" outlineLevel="0" collapsed="false">
      <c r="F826" s="2"/>
      <c r="G826" s="2"/>
      <c r="H826" s="2"/>
      <c r="I826" s="2"/>
    </row>
    <row r="827" customFormat="false" ht="12.75" hidden="false" customHeight="true" outlineLevel="0" collapsed="false">
      <c r="F827" s="2"/>
      <c r="G827" s="2"/>
      <c r="H827" s="2"/>
      <c r="I827" s="2"/>
    </row>
    <row r="828" customFormat="false" ht="12.75" hidden="false" customHeight="true" outlineLevel="0" collapsed="false">
      <c r="F828" s="2"/>
      <c r="G828" s="2"/>
      <c r="H828" s="2"/>
      <c r="I828" s="2"/>
    </row>
    <row r="829" customFormat="false" ht="12.75" hidden="false" customHeight="true" outlineLevel="0" collapsed="false">
      <c r="F829" s="2"/>
      <c r="G829" s="2"/>
      <c r="H829" s="2"/>
      <c r="I829" s="2"/>
    </row>
    <row r="830" customFormat="false" ht="12.75" hidden="false" customHeight="true" outlineLevel="0" collapsed="false">
      <c r="F830" s="2"/>
      <c r="G830" s="2"/>
      <c r="H830" s="2"/>
      <c r="I830" s="2"/>
    </row>
    <row r="831" customFormat="false" ht="12.75" hidden="false" customHeight="true" outlineLevel="0" collapsed="false">
      <c r="F831" s="2"/>
      <c r="G831" s="2"/>
      <c r="H831" s="2"/>
      <c r="I831" s="2"/>
    </row>
    <row r="832" customFormat="false" ht="12.75" hidden="false" customHeight="true" outlineLevel="0" collapsed="false">
      <c r="F832" s="2"/>
      <c r="G832" s="2"/>
      <c r="H832" s="2"/>
      <c r="I832" s="2"/>
    </row>
    <row r="833" customFormat="false" ht="12.75" hidden="false" customHeight="true" outlineLevel="0" collapsed="false">
      <c r="F833" s="2"/>
      <c r="G833" s="2"/>
      <c r="H833" s="2"/>
      <c r="I833" s="2"/>
    </row>
    <row r="834" customFormat="false" ht="12.75" hidden="false" customHeight="true" outlineLevel="0" collapsed="false">
      <c r="F834" s="2"/>
      <c r="G834" s="2"/>
      <c r="H834" s="2"/>
      <c r="I834" s="2"/>
    </row>
    <row r="835" customFormat="false" ht="12.75" hidden="false" customHeight="true" outlineLevel="0" collapsed="false">
      <c r="F835" s="2"/>
      <c r="G835" s="2"/>
      <c r="H835" s="2"/>
      <c r="I835" s="2"/>
    </row>
    <row r="836" customFormat="false" ht="12.75" hidden="false" customHeight="true" outlineLevel="0" collapsed="false">
      <c r="F836" s="2"/>
      <c r="G836" s="2"/>
      <c r="H836" s="2"/>
      <c r="I836" s="2"/>
    </row>
    <row r="837" customFormat="false" ht="12.75" hidden="false" customHeight="true" outlineLevel="0" collapsed="false">
      <c r="F837" s="2"/>
      <c r="G837" s="2"/>
      <c r="H837" s="2"/>
      <c r="I837" s="2"/>
    </row>
    <row r="838" customFormat="false" ht="12.75" hidden="false" customHeight="true" outlineLevel="0" collapsed="false">
      <c r="F838" s="2"/>
      <c r="G838" s="2"/>
      <c r="H838" s="2"/>
      <c r="I838" s="2"/>
    </row>
    <row r="839" customFormat="false" ht="12.75" hidden="false" customHeight="true" outlineLevel="0" collapsed="false">
      <c r="F839" s="2"/>
      <c r="G839" s="2"/>
      <c r="H839" s="2"/>
      <c r="I839" s="2"/>
    </row>
    <row r="840" customFormat="false" ht="12.75" hidden="false" customHeight="true" outlineLevel="0" collapsed="false">
      <c r="F840" s="2"/>
      <c r="G840" s="2"/>
      <c r="H840" s="2"/>
      <c r="I840" s="2"/>
    </row>
    <row r="841" customFormat="false" ht="12.75" hidden="false" customHeight="true" outlineLevel="0" collapsed="false">
      <c r="F841" s="2"/>
      <c r="G841" s="2"/>
      <c r="H841" s="2"/>
      <c r="I841" s="2"/>
    </row>
    <row r="842" customFormat="false" ht="12.75" hidden="false" customHeight="true" outlineLevel="0" collapsed="false">
      <c r="F842" s="2"/>
      <c r="G842" s="2"/>
      <c r="H842" s="2"/>
      <c r="I842" s="2"/>
    </row>
    <row r="843" customFormat="false" ht="12.75" hidden="false" customHeight="true" outlineLevel="0" collapsed="false">
      <c r="F843" s="2"/>
      <c r="G843" s="2"/>
      <c r="H843" s="2"/>
      <c r="I843" s="2"/>
    </row>
    <row r="844" customFormat="false" ht="12.75" hidden="false" customHeight="true" outlineLevel="0" collapsed="false">
      <c r="F844" s="2"/>
      <c r="G844" s="2"/>
      <c r="H844" s="2"/>
      <c r="I844" s="2"/>
    </row>
    <row r="845" customFormat="false" ht="12.75" hidden="false" customHeight="true" outlineLevel="0" collapsed="false">
      <c r="F845" s="2"/>
      <c r="G845" s="2"/>
      <c r="H845" s="2"/>
      <c r="I845" s="2"/>
    </row>
    <row r="846" customFormat="false" ht="12.75" hidden="false" customHeight="true" outlineLevel="0" collapsed="false">
      <c r="F846" s="2"/>
      <c r="G846" s="2"/>
      <c r="H846" s="2"/>
      <c r="I846" s="2"/>
    </row>
    <row r="847" customFormat="false" ht="12.75" hidden="false" customHeight="true" outlineLevel="0" collapsed="false">
      <c r="F847" s="2"/>
      <c r="G847" s="2"/>
      <c r="H847" s="2"/>
      <c r="I847" s="2"/>
    </row>
    <row r="848" customFormat="false" ht="12.75" hidden="false" customHeight="true" outlineLevel="0" collapsed="false">
      <c r="F848" s="2"/>
      <c r="G848" s="2"/>
      <c r="H848" s="2"/>
      <c r="I848" s="2"/>
    </row>
    <row r="849" customFormat="false" ht="12.75" hidden="false" customHeight="true" outlineLevel="0" collapsed="false">
      <c r="F849" s="2"/>
      <c r="G849" s="2"/>
      <c r="H849" s="2"/>
      <c r="I849" s="2"/>
    </row>
    <row r="850" customFormat="false" ht="12.75" hidden="false" customHeight="true" outlineLevel="0" collapsed="false">
      <c r="F850" s="2"/>
      <c r="G850" s="2"/>
      <c r="H850" s="2"/>
      <c r="I850" s="2"/>
    </row>
    <row r="851" customFormat="false" ht="12.75" hidden="false" customHeight="true" outlineLevel="0" collapsed="false">
      <c r="F851" s="2"/>
      <c r="G851" s="2"/>
      <c r="H851" s="2"/>
      <c r="I851" s="2"/>
    </row>
    <row r="852" customFormat="false" ht="12.75" hidden="false" customHeight="true" outlineLevel="0" collapsed="false">
      <c r="F852" s="2"/>
      <c r="G852" s="2"/>
      <c r="H852" s="2"/>
      <c r="I852" s="2"/>
    </row>
    <row r="853" customFormat="false" ht="12.75" hidden="false" customHeight="true" outlineLevel="0" collapsed="false">
      <c r="F853" s="2"/>
      <c r="G853" s="2"/>
      <c r="H853" s="2"/>
      <c r="I853" s="2"/>
    </row>
    <row r="854" customFormat="false" ht="12.75" hidden="false" customHeight="true" outlineLevel="0" collapsed="false">
      <c r="F854" s="2"/>
      <c r="G854" s="2"/>
      <c r="H854" s="2"/>
      <c r="I854" s="2"/>
    </row>
    <row r="855" customFormat="false" ht="12.75" hidden="false" customHeight="true" outlineLevel="0" collapsed="false">
      <c r="F855" s="2"/>
      <c r="G855" s="2"/>
      <c r="H855" s="2"/>
      <c r="I855" s="2"/>
    </row>
    <row r="856" customFormat="false" ht="12.75" hidden="false" customHeight="true" outlineLevel="0" collapsed="false">
      <c r="F856" s="2"/>
      <c r="G856" s="2"/>
      <c r="H856" s="2"/>
      <c r="I856" s="2"/>
    </row>
    <row r="857" customFormat="false" ht="12.75" hidden="false" customHeight="true" outlineLevel="0" collapsed="false">
      <c r="F857" s="2"/>
      <c r="G857" s="2"/>
      <c r="H857" s="2"/>
      <c r="I857" s="2"/>
    </row>
    <row r="858" customFormat="false" ht="12.75" hidden="false" customHeight="true" outlineLevel="0" collapsed="false">
      <c r="F858" s="2"/>
      <c r="G858" s="2"/>
      <c r="H858" s="2"/>
      <c r="I858" s="2"/>
    </row>
    <row r="859" customFormat="false" ht="12.75" hidden="false" customHeight="true" outlineLevel="0" collapsed="false">
      <c r="F859" s="2"/>
      <c r="G859" s="2"/>
      <c r="H859" s="2"/>
      <c r="I859" s="2"/>
    </row>
    <row r="860" customFormat="false" ht="12.75" hidden="false" customHeight="true" outlineLevel="0" collapsed="false">
      <c r="F860" s="2"/>
      <c r="G860" s="2"/>
      <c r="H860" s="2"/>
      <c r="I860" s="2"/>
    </row>
    <row r="861" customFormat="false" ht="12.75" hidden="false" customHeight="true" outlineLevel="0" collapsed="false">
      <c r="F861" s="2"/>
      <c r="G861" s="2"/>
      <c r="H861" s="2"/>
      <c r="I861" s="2"/>
    </row>
    <row r="862" customFormat="false" ht="12.75" hidden="false" customHeight="true" outlineLevel="0" collapsed="false">
      <c r="F862" s="2"/>
      <c r="G862" s="2"/>
      <c r="H862" s="2"/>
      <c r="I862" s="2"/>
    </row>
    <row r="863" customFormat="false" ht="12.75" hidden="false" customHeight="true" outlineLevel="0" collapsed="false">
      <c r="F863" s="2"/>
      <c r="G863" s="2"/>
      <c r="H863" s="2"/>
      <c r="I863" s="2"/>
    </row>
    <row r="864" customFormat="false" ht="12.75" hidden="false" customHeight="true" outlineLevel="0" collapsed="false">
      <c r="F864" s="2"/>
      <c r="G864" s="2"/>
      <c r="H864" s="2"/>
      <c r="I864" s="2"/>
    </row>
    <row r="865" customFormat="false" ht="12.75" hidden="false" customHeight="true" outlineLevel="0" collapsed="false">
      <c r="F865" s="2"/>
      <c r="G865" s="2"/>
      <c r="H865" s="2"/>
      <c r="I865" s="2"/>
    </row>
    <row r="866" customFormat="false" ht="12.75" hidden="false" customHeight="true" outlineLevel="0" collapsed="false">
      <c r="F866" s="2"/>
      <c r="G866" s="2"/>
      <c r="H866" s="2"/>
      <c r="I866" s="2"/>
    </row>
    <row r="867" customFormat="false" ht="12.75" hidden="false" customHeight="true" outlineLevel="0" collapsed="false">
      <c r="F867" s="2"/>
      <c r="G867" s="2"/>
      <c r="H867" s="2"/>
      <c r="I867" s="2"/>
    </row>
    <row r="868" customFormat="false" ht="12.75" hidden="false" customHeight="true" outlineLevel="0" collapsed="false">
      <c r="F868" s="2"/>
      <c r="G868" s="2"/>
      <c r="H868" s="2"/>
      <c r="I868" s="2"/>
    </row>
    <row r="869" customFormat="false" ht="12.75" hidden="false" customHeight="true" outlineLevel="0" collapsed="false">
      <c r="F869" s="2"/>
      <c r="G869" s="2"/>
      <c r="H869" s="2"/>
      <c r="I869" s="2"/>
    </row>
    <row r="870" customFormat="false" ht="12.75" hidden="false" customHeight="true" outlineLevel="0" collapsed="false">
      <c r="F870" s="2"/>
      <c r="G870" s="2"/>
      <c r="H870" s="2"/>
      <c r="I870" s="2"/>
    </row>
    <row r="871" customFormat="false" ht="12.75" hidden="false" customHeight="true" outlineLevel="0" collapsed="false">
      <c r="F871" s="2"/>
      <c r="G871" s="2"/>
      <c r="H871" s="2"/>
      <c r="I871" s="2"/>
    </row>
    <row r="872" customFormat="false" ht="12.75" hidden="false" customHeight="true" outlineLevel="0" collapsed="false">
      <c r="F872" s="2"/>
      <c r="G872" s="2"/>
      <c r="H872" s="2"/>
      <c r="I872" s="2"/>
    </row>
    <row r="873" customFormat="false" ht="12.75" hidden="false" customHeight="true" outlineLevel="0" collapsed="false">
      <c r="F873" s="2"/>
      <c r="G873" s="2"/>
      <c r="H873" s="2"/>
      <c r="I873" s="2"/>
    </row>
    <row r="874" customFormat="false" ht="12.75" hidden="false" customHeight="true" outlineLevel="0" collapsed="false">
      <c r="F874" s="2"/>
      <c r="G874" s="2"/>
      <c r="H874" s="2"/>
      <c r="I874" s="2"/>
    </row>
    <row r="875" customFormat="false" ht="12.75" hidden="false" customHeight="true" outlineLevel="0" collapsed="false">
      <c r="F875" s="2"/>
      <c r="G875" s="2"/>
      <c r="H875" s="2"/>
      <c r="I875" s="2"/>
    </row>
    <row r="876" customFormat="false" ht="12.75" hidden="false" customHeight="true" outlineLevel="0" collapsed="false">
      <c r="F876" s="2"/>
      <c r="G876" s="2"/>
      <c r="H876" s="2"/>
      <c r="I876" s="2"/>
    </row>
    <row r="877" customFormat="false" ht="12.75" hidden="false" customHeight="true" outlineLevel="0" collapsed="false">
      <c r="F877" s="2"/>
      <c r="G877" s="2"/>
      <c r="H877" s="2"/>
      <c r="I877" s="2"/>
    </row>
    <row r="878" customFormat="false" ht="12.75" hidden="false" customHeight="true" outlineLevel="0" collapsed="false">
      <c r="F878" s="2"/>
      <c r="G878" s="2"/>
      <c r="H878" s="2"/>
      <c r="I878" s="2"/>
    </row>
    <row r="879" customFormat="false" ht="12.75" hidden="false" customHeight="true" outlineLevel="0" collapsed="false">
      <c r="F879" s="2"/>
      <c r="G879" s="2"/>
      <c r="H879" s="2"/>
      <c r="I879" s="2"/>
    </row>
    <row r="880" customFormat="false" ht="12.75" hidden="false" customHeight="true" outlineLevel="0" collapsed="false">
      <c r="F880" s="2"/>
      <c r="G880" s="2"/>
      <c r="H880" s="2"/>
      <c r="I880" s="2"/>
    </row>
    <row r="881" customFormat="false" ht="12.75" hidden="false" customHeight="true" outlineLevel="0" collapsed="false">
      <c r="F881" s="2"/>
      <c r="G881" s="2"/>
      <c r="H881" s="2"/>
      <c r="I881" s="2"/>
    </row>
    <row r="882" customFormat="false" ht="12.75" hidden="false" customHeight="true" outlineLevel="0" collapsed="false">
      <c r="F882" s="2"/>
      <c r="G882" s="2"/>
      <c r="H882" s="2"/>
      <c r="I882" s="2"/>
    </row>
    <row r="883" customFormat="false" ht="12.75" hidden="false" customHeight="true" outlineLevel="0" collapsed="false">
      <c r="F883" s="2"/>
      <c r="G883" s="2"/>
      <c r="H883" s="2"/>
      <c r="I883" s="2"/>
    </row>
    <row r="884" customFormat="false" ht="12.75" hidden="false" customHeight="true" outlineLevel="0" collapsed="false">
      <c r="F884" s="2"/>
      <c r="G884" s="2"/>
      <c r="H884" s="2"/>
      <c r="I884" s="2"/>
    </row>
    <row r="885" customFormat="false" ht="12.75" hidden="false" customHeight="true" outlineLevel="0" collapsed="false">
      <c r="F885" s="2"/>
      <c r="G885" s="2"/>
      <c r="H885" s="2"/>
      <c r="I885" s="2"/>
    </row>
    <row r="886" customFormat="false" ht="12.75" hidden="false" customHeight="true" outlineLevel="0" collapsed="false">
      <c r="F886" s="2"/>
      <c r="G886" s="2"/>
      <c r="H886" s="2"/>
      <c r="I886" s="2"/>
    </row>
    <row r="887" customFormat="false" ht="12.75" hidden="false" customHeight="true" outlineLevel="0" collapsed="false">
      <c r="F887" s="2"/>
      <c r="G887" s="2"/>
      <c r="H887" s="2"/>
      <c r="I887" s="2"/>
    </row>
    <row r="888" customFormat="false" ht="12.75" hidden="false" customHeight="true" outlineLevel="0" collapsed="false">
      <c r="F888" s="2"/>
      <c r="G888" s="2"/>
      <c r="H888" s="2"/>
      <c r="I888" s="2"/>
    </row>
    <row r="889" customFormat="false" ht="12.75" hidden="false" customHeight="true" outlineLevel="0" collapsed="false">
      <c r="F889" s="2"/>
      <c r="G889" s="2"/>
      <c r="H889" s="2"/>
      <c r="I889" s="2"/>
    </row>
    <row r="890" customFormat="false" ht="12.75" hidden="false" customHeight="true" outlineLevel="0" collapsed="false">
      <c r="F890" s="2"/>
      <c r="G890" s="2"/>
      <c r="H890" s="2"/>
      <c r="I890" s="2"/>
    </row>
    <row r="891" customFormat="false" ht="12.75" hidden="false" customHeight="true" outlineLevel="0" collapsed="false">
      <c r="F891" s="2"/>
      <c r="G891" s="2"/>
      <c r="H891" s="2"/>
      <c r="I891" s="2"/>
    </row>
    <row r="892" customFormat="false" ht="12.75" hidden="false" customHeight="true" outlineLevel="0" collapsed="false">
      <c r="F892" s="2"/>
      <c r="G892" s="2"/>
      <c r="H892" s="2"/>
      <c r="I892" s="2"/>
    </row>
    <row r="893" customFormat="false" ht="12.75" hidden="false" customHeight="true" outlineLevel="0" collapsed="false">
      <c r="F893" s="2"/>
      <c r="G893" s="2"/>
      <c r="H893" s="2"/>
      <c r="I893" s="2"/>
    </row>
    <row r="894" customFormat="false" ht="12.75" hidden="false" customHeight="true" outlineLevel="0" collapsed="false">
      <c r="F894" s="2"/>
      <c r="G894" s="2"/>
      <c r="H894" s="2"/>
      <c r="I894" s="2"/>
    </row>
    <row r="895" customFormat="false" ht="12.75" hidden="false" customHeight="true" outlineLevel="0" collapsed="false">
      <c r="F895" s="2"/>
      <c r="G895" s="2"/>
      <c r="H895" s="2"/>
      <c r="I895" s="2"/>
    </row>
    <row r="896" customFormat="false" ht="12.75" hidden="false" customHeight="true" outlineLevel="0" collapsed="false">
      <c r="F896" s="2"/>
      <c r="G896" s="2"/>
      <c r="H896" s="2"/>
      <c r="I896" s="2"/>
    </row>
    <row r="897" customFormat="false" ht="12.75" hidden="false" customHeight="true" outlineLevel="0" collapsed="false">
      <c r="F897" s="2"/>
      <c r="G897" s="2"/>
      <c r="H897" s="2"/>
      <c r="I897" s="2"/>
    </row>
    <row r="898" customFormat="false" ht="12.75" hidden="false" customHeight="true" outlineLevel="0" collapsed="false">
      <c r="F898" s="2"/>
      <c r="G898" s="2"/>
      <c r="H898" s="2"/>
      <c r="I898" s="2"/>
    </row>
    <row r="899" customFormat="false" ht="12.75" hidden="false" customHeight="true" outlineLevel="0" collapsed="false">
      <c r="F899" s="2"/>
      <c r="G899" s="2"/>
      <c r="H899" s="2"/>
      <c r="I899" s="2"/>
    </row>
    <row r="900" customFormat="false" ht="12.75" hidden="false" customHeight="true" outlineLevel="0" collapsed="false">
      <c r="F900" s="2"/>
      <c r="G900" s="2"/>
      <c r="H900" s="2"/>
      <c r="I900" s="2"/>
    </row>
    <row r="901" customFormat="false" ht="12.75" hidden="false" customHeight="true" outlineLevel="0" collapsed="false">
      <c r="F901" s="2"/>
      <c r="G901" s="2"/>
      <c r="H901" s="2"/>
      <c r="I901" s="2"/>
    </row>
    <row r="902" customFormat="false" ht="12.75" hidden="false" customHeight="true" outlineLevel="0" collapsed="false">
      <c r="F902" s="2"/>
      <c r="G902" s="2"/>
      <c r="H902" s="2"/>
      <c r="I902" s="2"/>
    </row>
    <row r="903" customFormat="false" ht="12.75" hidden="false" customHeight="true" outlineLevel="0" collapsed="false">
      <c r="F903" s="2"/>
      <c r="G903" s="2"/>
      <c r="H903" s="2"/>
      <c r="I903" s="2"/>
    </row>
    <row r="904" customFormat="false" ht="12.75" hidden="false" customHeight="true" outlineLevel="0" collapsed="false">
      <c r="F904" s="2"/>
      <c r="G904" s="2"/>
      <c r="H904" s="2"/>
      <c r="I904" s="2"/>
    </row>
    <row r="905" customFormat="false" ht="12.75" hidden="false" customHeight="true" outlineLevel="0" collapsed="false">
      <c r="F905" s="2"/>
      <c r="G905" s="2"/>
      <c r="H905" s="2"/>
      <c r="I905" s="2"/>
    </row>
    <row r="906" customFormat="false" ht="12.75" hidden="false" customHeight="true" outlineLevel="0" collapsed="false">
      <c r="F906" s="2"/>
      <c r="G906" s="2"/>
      <c r="H906" s="2"/>
      <c r="I906" s="2"/>
    </row>
    <row r="907" customFormat="false" ht="12.75" hidden="false" customHeight="true" outlineLevel="0" collapsed="false">
      <c r="F907" s="2"/>
      <c r="G907" s="2"/>
      <c r="H907" s="2"/>
      <c r="I907" s="2"/>
    </row>
    <row r="908" customFormat="false" ht="12.75" hidden="false" customHeight="true" outlineLevel="0" collapsed="false">
      <c r="F908" s="2"/>
      <c r="G908" s="2"/>
      <c r="H908" s="2"/>
      <c r="I908" s="2"/>
    </row>
    <row r="909" customFormat="false" ht="12.75" hidden="false" customHeight="true" outlineLevel="0" collapsed="false">
      <c r="F909" s="2"/>
      <c r="G909" s="2"/>
      <c r="H909" s="2"/>
      <c r="I909" s="2"/>
    </row>
    <row r="910" customFormat="false" ht="12.75" hidden="false" customHeight="true" outlineLevel="0" collapsed="false">
      <c r="F910" s="2"/>
      <c r="G910" s="2"/>
      <c r="H910" s="2"/>
      <c r="I910" s="2"/>
    </row>
    <row r="911" customFormat="false" ht="12.75" hidden="false" customHeight="true" outlineLevel="0" collapsed="false">
      <c r="F911" s="2"/>
      <c r="G911" s="2"/>
      <c r="H911" s="2"/>
      <c r="I911" s="2"/>
    </row>
    <row r="912" customFormat="false" ht="12.75" hidden="false" customHeight="true" outlineLevel="0" collapsed="false">
      <c r="F912" s="2"/>
      <c r="G912" s="2"/>
      <c r="H912" s="2"/>
      <c r="I912" s="2"/>
    </row>
    <row r="913" customFormat="false" ht="12.75" hidden="false" customHeight="true" outlineLevel="0" collapsed="false">
      <c r="F913" s="2"/>
      <c r="G913" s="2"/>
      <c r="H913" s="2"/>
      <c r="I913" s="2"/>
    </row>
    <row r="914" customFormat="false" ht="12.75" hidden="false" customHeight="true" outlineLevel="0" collapsed="false">
      <c r="F914" s="2"/>
      <c r="G914" s="2"/>
      <c r="H914" s="2"/>
      <c r="I914" s="2"/>
    </row>
    <row r="915" customFormat="false" ht="12.75" hidden="false" customHeight="true" outlineLevel="0" collapsed="false">
      <c r="F915" s="2"/>
      <c r="G915" s="2"/>
      <c r="H915" s="2"/>
      <c r="I915" s="2"/>
    </row>
    <row r="916" customFormat="false" ht="12.75" hidden="false" customHeight="true" outlineLevel="0" collapsed="false">
      <c r="F916" s="2"/>
      <c r="G916" s="2"/>
      <c r="H916" s="2"/>
      <c r="I916" s="2"/>
    </row>
    <row r="917" customFormat="false" ht="12.75" hidden="false" customHeight="true" outlineLevel="0" collapsed="false">
      <c r="F917" s="2"/>
      <c r="G917" s="2"/>
      <c r="H917" s="2"/>
      <c r="I917" s="2"/>
    </row>
    <row r="918" customFormat="false" ht="12.75" hidden="false" customHeight="true" outlineLevel="0" collapsed="false">
      <c r="F918" s="2"/>
      <c r="G918" s="2"/>
      <c r="H918" s="2"/>
      <c r="I918" s="2"/>
    </row>
    <row r="919" customFormat="false" ht="12.75" hidden="false" customHeight="true" outlineLevel="0" collapsed="false">
      <c r="F919" s="2"/>
      <c r="G919" s="2"/>
      <c r="H919" s="2"/>
      <c r="I919" s="2"/>
    </row>
    <row r="920" customFormat="false" ht="12.75" hidden="false" customHeight="true" outlineLevel="0" collapsed="false">
      <c r="F920" s="2"/>
      <c r="G920" s="2"/>
      <c r="H920" s="2"/>
      <c r="I920" s="2"/>
    </row>
    <row r="921" customFormat="false" ht="12.75" hidden="false" customHeight="true" outlineLevel="0" collapsed="false">
      <c r="F921" s="2"/>
      <c r="G921" s="2"/>
      <c r="H921" s="2"/>
      <c r="I921" s="2"/>
    </row>
    <row r="922" customFormat="false" ht="12.75" hidden="false" customHeight="true" outlineLevel="0" collapsed="false">
      <c r="F922" s="2"/>
      <c r="G922" s="2"/>
      <c r="H922" s="2"/>
      <c r="I922" s="2"/>
    </row>
    <row r="923" customFormat="false" ht="12.75" hidden="false" customHeight="true" outlineLevel="0" collapsed="false">
      <c r="F923" s="2"/>
      <c r="G923" s="2"/>
      <c r="H923" s="2"/>
      <c r="I923" s="2"/>
    </row>
    <row r="924" customFormat="false" ht="12.75" hidden="false" customHeight="true" outlineLevel="0" collapsed="false">
      <c r="F924" s="2"/>
      <c r="G924" s="2"/>
      <c r="H924" s="2"/>
      <c r="I924" s="2"/>
    </row>
    <row r="925" customFormat="false" ht="12.75" hidden="false" customHeight="true" outlineLevel="0" collapsed="false">
      <c r="F925" s="2"/>
      <c r="G925" s="2"/>
      <c r="H925" s="2"/>
      <c r="I925" s="2"/>
    </row>
    <row r="926" customFormat="false" ht="12.75" hidden="false" customHeight="true" outlineLevel="0" collapsed="false">
      <c r="F926" s="2"/>
      <c r="G926" s="2"/>
      <c r="H926" s="2"/>
      <c r="I926" s="2"/>
    </row>
    <row r="927" customFormat="false" ht="12.75" hidden="false" customHeight="true" outlineLevel="0" collapsed="false">
      <c r="F927" s="2"/>
      <c r="G927" s="2"/>
      <c r="H927" s="2"/>
      <c r="I927" s="2"/>
    </row>
    <row r="928" customFormat="false" ht="12.75" hidden="false" customHeight="true" outlineLevel="0" collapsed="false">
      <c r="F928" s="2"/>
      <c r="G928" s="2"/>
      <c r="H928" s="2"/>
      <c r="I928" s="2"/>
    </row>
    <row r="929" customFormat="false" ht="12.75" hidden="false" customHeight="true" outlineLevel="0" collapsed="false">
      <c r="F929" s="2"/>
      <c r="G929" s="2"/>
      <c r="H929" s="2"/>
      <c r="I929" s="2"/>
    </row>
    <row r="930" customFormat="false" ht="12.75" hidden="false" customHeight="true" outlineLevel="0" collapsed="false">
      <c r="F930" s="2"/>
      <c r="G930" s="2"/>
      <c r="H930" s="2"/>
      <c r="I930" s="2"/>
    </row>
    <row r="931" customFormat="false" ht="12.75" hidden="false" customHeight="true" outlineLevel="0" collapsed="false">
      <c r="F931" s="2"/>
      <c r="G931" s="2"/>
      <c r="H931" s="2"/>
      <c r="I931" s="2"/>
    </row>
    <row r="932" customFormat="false" ht="12.75" hidden="false" customHeight="true" outlineLevel="0" collapsed="false">
      <c r="F932" s="2"/>
      <c r="G932" s="2"/>
      <c r="H932" s="2"/>
      <c r="I932" s="2"/>
    </row>
    <row r="933" customFormat="false" ht="12.75" hidden="false" customHeight="true" outlineLevel="0" collapsed="false">
      <c r="F933" s="2"/>
      <c r="G933" s="2"/>
      <c r="H933" s="2"/>
      <c r="I933" s="2"/>
    </row>
    <row r="934" customFormat="false" ht="12.75" hidden="false" customHeight="true" outlineLevel="0" collapsed="false">
      <c r="F934" s="2"/>
      <c r="G934" s="2"/>
      <c r="H934" s="2"/>
      <c r="I934" s="2"/>
    </row>
    <row r="935" customFormat="false" ht="12.75" hidden="false" customHeight="true" outlineLevel="0" collapsed="false">
      <c r="F935" s="2"/>
      <c r="G935" s="2"/>
      <c r="H935" s="2"/>
      <c r="I935" s="2"/>
    </row>
    <row r="936" customFormat="false" ht="12.75" hidden="false" customHeight="true" outlineLevel="0" collapsed="false">
      <c r="F936" s="2"/>
      <c r="G936" s="2"/>
      <c r="H936" s="2"/>
      <c r="I936" s="2"/>
    </row>
    <row r="937" customFormat="false" ht="12.75" hidden="false" customHeight="true" outlineLevel="0" collapsed="false">
      <c r="F937" s="2"/>
      <c r="G937" s="2"/>
      <c r="H937" s="2"/>
      <c r="I937" s="2"/>
    </row>
    <row r="938" customFormat="false" ht="12.75" hidden="false" customHeight="true" outlineLevel="0" collapsed="false">
      <c r="F938" s="2"/>
      <c r="G938" s="2"/>
      <c r="H938" s="2"/>
      <c r="I938" s="2"/>
    </row>
    <row r="939" customFormat="false" ht="12.75" hidden="false" customHeight="true" outlineLevel="0" collapsed="false">
      <c r="F939" s="2"/>
      <c r="G939" s="2"/>
      <c r="H939" s="2"/>
      <c r="I939" s="2"/>
    </row>
    <row r="940" customFormat="false" ht="12.75" hidden="false" customHeight="true" outlineLevel="0" collapsed="false">
      <c r="F940" s="2"/>
      <c r="G940" s="2"/>
      <c r="H940" s="2"/>
      <c r="I940" s="2"/>
    </row>
    <row r="941" customFormat="false" ht="12.75" hidden="false" customHeight="true" outlineLevel="0" collapsed="false">
      <c r="F941" s="2"/>
      <c r="G941" s="2"/>
      <c r="H941" s="2"/>
      <c r="I941" s="2"/>
    </row>
    <row r="942" customFormat="false" ht="12.75" hidden="false" customHeight="true" outlineLevel="0" collapsed="false">
      <c r="F942" s="2"/>
      <c r="G942" s="2"/>
      <c r="H942" s="2"/>
      <c r="I942" s="2"/>
    </row>
    <row r="943" customFormat="false" ht="12.75" hidden="false" customHeight="true" outlineLevel="0" collapsed="false">
      <c r="F943" s="2"/>
      <c r="G943" s="2"/>
      <c r="H943" s="2"/>
      <c r="I943" s="2"/>
    </row>
    <row r="944" customFormat="false" ht="12.75" hidden="false" customHeight="true" outlineLevel="0" collapsed="false">
      <c r="F944" s="2"/>
      <c r="G944" s="2"/>
      <c r="H944" s="2"/>
      <c r="I944" s="2"/>
    </row>
    <row r="945" customFormat="false" ht="12.75" hidden="false" customHeight="true" outlineLevel="0" collapsed="false">
      <c r="F945" s="2"/>
      <c r="G945" s="2"/>
      <c r="H945" s="2"/>
      <c r="I945" s="2"/>
    </row>
    <row r="946" customFormat="false" ht="12.75" hidden="false" customHeight="true" outlineLevel="0" collapsed="false">
      <c r="F946" s="2"/>
      <c r="G946" s="2"/>
      <c r="H946" s="2"/>
      <c r="I946" s="2"/>
    </row>
    <row r="947" customFormat="false" ht="12.75" hidden="false" customHeight="true" outlineLevel="0" collapsed="false">
      <c r="F947" s="2"/>
      <c r="G947" s="2"/>
      <c r="H947" s="2"/>
      <c r="I947" s="2"/>
    </row>
    <row r="948" customFormat="false" ht="12.75" hidden="false" customHeight="true" outlineLevel="0" collapsed="false">
      <c r="F948" s="2"/>
      <c r="G948" s="2"/>
      <c r="H948" s="2"/>
      <c r="I948" s="2"/>
    </row>
    <row r="949" customFormat="false" ht="12.75" hidden="false" customHeight="true" outlineLevel="0" collapsed="false">
      <c r="F949" s="2"/>
      <c r="G949" s="2"/>
      <c r="H949" s="2"/>
      <c r="I949" s="2"/>
    </row>
    <row r="950" customFormat="false" ht="12.75" hidden="false" customHeight="true" outlineLevel="0" collapsed="false">
      <c r="F950" s="2"/>
      <c r="G950" s="2"/>
      <c r="H950" s="2"/>
      <c r="I950" s="2"/>
    </row>
    <row r="951" customFormat="false" ht="12.75" hidden="false" customHeight="true" outlineLevel="0" collapsed="false">
      <c r="F951" s="2"/>
      <c r="G951" s="2"/>
      <c r="H951" s="2"/>
      <c r="I951" s="2"/>
    </row>
    <row r="952" customFormat="false" ht="12.75" hidden="false" customHeight="true" outlineLevel="0" collapsed="false">
      <c r="F952" s="2"/>
      <c r="G952" s="2"/>
      <c r="H952" s="2"/>
      <c r="I952" s="2"/>
    </row>
    <row r="953" customFormat="false" ht="12.75" hidden="false" customHeight="true" outlineLevel="0" collapsed="false">
      <c r="F953" s="2"/>
      <c r="G953" s="2"/>
      <c r="H953" s="2"/>
      <c r="I953" s="2"/>
    </row>
    <row r="954" customFormat="false" ht="12.75" hidden="false" customHeight="true" outlineLevel="0" collapsed="false">
      <c r="F954" s="2"/>
      <c r="G954" s="2"/>
      <c r="H954" s="2"/>
      <c r="I954" s="2"/>
    </row>
    <row r="955" customFormat="false" ht="12.75" hidden="false" customHeight="true" outlineLevel="0" collapsed="false">
      <c r="F955" s="2"/>
      <c r="G955" s="2"/>
      <c r="H955" s="2"/>
      <c r="I955" s="2"/>
    </row>
    <row r="956" customFormat="false" ht="12.75" hidden="false" customHeight="true" outlineLevel="0" collapsed="false">
      <c r="F956" s="2"/>
      <c r="G956" s="2"/>
      <c r="H956" s="2"/>
      <c r="I956" s="2"/>
    </row>
    <row r="957" customFormat="false" ht="12.75" hidden="false" customHeight="true" outlineLevel="0" collapsed="false">
      <c r="F957" s="2"/>
      <c r="G957" s="2"/>
      <c r="H957" s="2"/>
      <c r="I957" s="2"/>
    </row>
    <row r="958" customFormat="false" ht="12.75" hidden="false" customHeight="true" outlineLevel="0" collapsed="false">
      <c r="F958" s="2"/>
      <c r="G958" s="2"/>
      <c r="H958" s="2"/>
      <c r="I958" s="2"/>
    </row>
    <row r="959" customFormat="false" ht="12.75" hidden="false" customHeight="true" outlineLevel="0" collapsed="false">
      <c r="F959" s="2"/>
      <c r="G959" s="2"/>
      <c r="H959" s="2"/>
      <c r="I959" s="2"/>
    </row>
    <row r="960" customFormat="false" ht="12.75" hidden="false" customHeight="true" outlineLevel="0" collapsed="false">
      <c r="F960" s="2"/>
      <c r="G960" s="2"/>
      <c r="H960" s="2"/>
      <c r="I960" s="2"/>
    </row>
    <row r="961" customFormat="false" ht="12.75" hidden="false" customHeight="true" outlineLevel="0" collapsed="false">
      <c r="F961" s="2"/>
      <c r="G961" s="2"/>
      <c r="H961" s="2"/>
      <c r="I961" s="2"/>
    </row>
    <row r="962" customFormat="false" ht="12.75" hidden="false" customHeight="true" outlineLevel="0" collapsed="false">
      <c r="F962" s="2"/>
      <c r="G962" s="2"/>
      <c r="H962" s="2"/>
      <c r="I962" s="2"/>
    </row>
    <row r="963" customFormat="false" ht="12.75" hidden="false" customHeight="true" outlineLevel="0" collapsed="false">
      <c r="F963" s="2"/>
      <c r="G963" s="2"/>
      <c r="H963" s="2"/>
      <c r="I963" s="2"/>
    </row>
    <row r="964" customFormat="false" ht="12.75" hidden="false" customHeight="true" outlineLevel="0" collapsed="false">
      <c r="F964" s="2"/>
      <c r="G964" s="2"/>
      <c r="H964" s="2"/>
      <c r="I964" s="2"/>
    </row>
    <row r="965" customFormat="false" ht="12.75" hidden="false" customHeight="true" outlineLevel="0" collapsed="false">
      <c r="F965" s="2"/>
      <c r="G965" s="2"/>
      <c r="H965" s="2"/>
      <c r="I965" s="2"/>
    </row>
    <row r="966" customFormat="false" ht="12.75" hidden="false" customHeight="true" outlineLevel="0" collapsed="false">
      <c r="F966" s="2"/>
      <c r="G966" s="2"/>
      <c r="H966" s="2"/>
      <c r="I966" s="2"/>
    </row>
    <row r="967" customFormat="false" ht="12.75" hidden="false" customHeight="true" outlineLevel="0" collapsed="false">
      <c r="F967" s="2"/>
      <c r="G967" s="2"/>
      <c r="H967" s="2"/>
      <c r="I967" s="2"/>
    </row>
    <row r="968" customFormat="false" ht="12.75" hidden="false" customHeight="true" outlineLevel="0" collapsed="false">
      <c r="F968" s="2"/>
      <c r="G968" s="2"/>
      <c r="H968" s="2"/>
      <c r="I968" s="2"/>
    </row>
    <row r="969" customFormat="false" ht="12.75" hidden="false" customHeight="true" outlineLevel="0" collapsed="false">
      <c r="F969" s="2"/>
      <c r="G969" s="2"/>
      <c r="H969" s="2"/>
      <c r="I969" s="2"/>
    </row>
    <row r="970" customFormat="false" ht="12.75" hidden="false" customHeight="true" outlineLevel="0" collapsed="false">
      <c r="F970" s="2"/>
      <c r="G970" s="2"/>
      <c r="H970" s="2"/>
      <c r="I970" s="2"/>
    </row>
    <row r="971" customFormat="false" ht="12.75" hidden="false" customHeight="true" outlineLevel="0" collapsed="false">
      <c r="F971" s="2"/>
      <c r="G971" s="2"/>
      <c r="H971" s="2"/>
      <c r="I971" s="2"/>
    </row>
    <row r="972" customFormat="false" ht="12.75" hidden="false" customHeight="true" outlineLevel="0" collapsed="false">
      <c r="F972" s="2"/>
      <c r="G972" s="2"/>
      <c r="H972" s="2"/>
      <c r="I972" s="2"/>
    </row>
    <row r="973" customFormat="false" ht="12.75" hidden="false" customHeight="true" outlineLevel="0" collapsed="false">
      <c r="F973" s="2"/>
      <c r="G973" s="2"/>
      <c r="H973" s="2"/>
      <c r="I973" s="2"/>
    </row>
    <row r="974" customFormat="false" ht="12.75" hidden="false" customHeight="true" outlineLevel="0" collapsed="false">
      <c r="F974" s="2"/>
      <c r="G974" s="2"/>
      <c r="H974" s="2"/>
      <c r="I974" s="2"/>
    </row>
    <row r="975" customFormat="false" ht="12.75" hidden="false" customHeight="true" outlineLevel="0" collapsed="false">
      <c r="F975" s="2"/>
      <c r="G975" s="2"/>
      <c r="H975" s="2"/>
      <c r="I975" s="2"/>
    </row>
    <row r="976" customFormat="false" ht="12.75" hidden="false" customHeight="true" outlineLevel="0" collapsed="false">
      <c r="F976" s="2"/>
      <c r="G976" s="2"/>
      <c r="H976" s="2"/>
      <c r="I976" s="2"/>
    </row>
    <row r="977" customFormat="false" ht="12.75" hidden="false" customHeight="true" outlineLevel="0" collapsed="false">
      <c r="F977" s="2"/>
      <c r="G977" s="2"/>
      <c r="H977" s="2"/>
      <c r="I977" s="2"/>
    </row>
    <row r="978" customFormat="false" ht="12.75" hidden="false" customHeight="true" outlineLevel="0" collapsed="false">
      <c r="F978" s="2"/>
      <c r="G978" s="2"/>
      <c r="H978" s="2"/>
      <c r="I978" s="2"/>
    </row>
    <row r="979" customFormat="false" ht="12.75" hidden="false" customHeight="true" outlineLevel="0" collapsed="false">
      <c r="F979" s="2"/>
      <c r="G979" s="2"/>
      <c r="H979" s="2"/>
      <c r="I979" s="2"/>
    </row>
    <row r="980" customFormat="false" ht="12.75" hidden="false" customHeight="true" outlineLevel="0" collapsed="false">
      <c r="F980" s="2"/>
      <c r="G980" s="2"/>
      <c r="H980" s="2"/>
      <c r="I980" s="2"/>
    </row>
    <row r="981" customFormat="false" ht="12.75" hidden="false" customHeight="true" outlineLevel="0" collapsed="false">
      <c r="F981" s="2"/>
      <c r="G981" s="2"/>
      <c r="H981" s="2"/>
      <c r="I981" s="2"/>
    </row>
    <row r="982" customFormat="false" ht="12.75" hidden="false" customHeight="true" outlineLevel="0" collapsed="false">
      <c r="F982" s="2"/>
      <c r="G982" s="2"/>
      <c r="H982" s="2"/>
      <c r="I982" s="2"/>
    </row>
    <row r="983" customFormat="false" ht="12.75" hidden="false" customHeight="true" outlineLevel="0" collapsed="false">
      <c r="F983" s="2"/>
      <c r="G983" s="2"/>
      <c r="H983" s="2"/>
      <c r="I983" s="2"/>
    </row>
    <row r="984" customFormat="false" ht="12.75" hidden="false" customHeight="true" outlineLevel="0" collapsed="false">
      <c r="F984" s="2"/>
      <c r="G984" s="2"/>
      <c r="H984" s="2"/>
      <c r="I984" s="2"/>
    </row>
    <row r="985" customFormat="false" ht="12.75" hidden="false" customHeight="true" outlineLevel="0" collapsed="false">
      <c r="F985" s="2"/>
      <c r="G985" s="2"/>
      <c r="H985" s="2"/>
      <c r="I985" s="2"/>
    </row>
    <row r="986" customFormat="false" ht="12.75" hidden="false" customHeight="true" outlineLevel="0" collapsed="false">
      <c r="F986" s="2"/>
      <c r="G986" s="2"/>
      <c r="H986" s="2"/>
      <c r="I986" s="2"/>
    </row>
    <row r="987" customFormat="false" ht="12.75" hidden="false" customHeight="true" outlineLevel="0" collapsed="false">
      <c r="F987" s="2"/>
      <c r="G987" s="2"/>
      <c r="H987" s="2"/>
      <c r="I987" s="2"/>
    </row>
    <row r="988" customFormat="false" ht="12.75" hidden="false" customHeight="true" outlineLevel="0" collapsed="false">
      <c r="F988" s="2"/>
      <c r="G988" s="2"/>
      <c r="H988" s="2"/>
      <c r="I988" s="2"/>
    </row>
    <row r="989" customFormat="false" ht="12.75" hidden="false" customHeight="true" outlineLevel="0" collapsed="false">
      <c r="F989" s="2"/>
      <c r="G989" s="2"/>
      <c r="H989" s="2"/>
      <c r="I989" s="2"/>
    </row>
    <row r="990" customFormat="false" ht="12.75" hidden="false" customHeight="true" outlineLevel="0" collapsed="false">
      <c r="F990" s="2"/>
      <c r="G990" s="2"/>
      <c r="H990" s="2"/>
      <c r="I990" s="2"/>
    </row>
    <row r="991" customFormat="false" ht="12.75" hidden="false" customHeight="true" outlineLevel="0" collapsed="false">
      <c r="F991" s="2"/>
      <c r="G991" s="2"/>
      <c r="H991" s="2"/>
      <c r="I991" s="2"/>
    </row>
    <row r="992" customFormat="false" ht="12.75" hidden="false" customHeight="true" outlineLevel="0" collapsed="false">
      <c r="F992" s="2"/>
      <c r="G992" s="2"/>
      <c r="H992" s="2"/>
      <c r="I992" s="2"/>
    </row>
    <row r="993" customFormat="false" ht="12.75" hidden="false" customHeight="true" outlineLevel="0" collapsed="false">
      <c r="F993" s="2"/>
      <c r="G993" s="2"/>
      <c r="H993" s="2"/>
      <c r="I993" s="2"/>
    </row>
    <row r="994" customFormat="false" ht="12.75" hidden="false" customHeight="true" outlineLevel="0" collapsed="false">
      <c r="F994" s="2"/>
      <c r="G994" s="2"/>
      <c r="H994" s="2"/>
      <c r="I994" s="2"/>
    </row>
    <row r="995" customFormat="false" ht="12.75" hidden="false" customHeight="true" outlineLevel="0" collapsed="false">
      <c r="F995" s="2"/>
      <c r="G995" s="2"/>
      <c r="H995" s="2"/>
      <c r="I995" s="2"/>
    </row>
    <row r="996" customFormat="false" ht="12.75" hidden="false" customHeight="true" outlineLevel="0" collapsed="false">
      <c r="F996" s="2"/>
      <c r="G996" s="2"/>
      <c r="H996" s="2"/>
      <c r="I996" s="2"/>
    </row>
    <row r="997" customFormat="false" ht="12.75" hidden="false" customHeight="true" outlineLevel="0" collapsed="false">
      <c r="F997" s="2"/>
      <c r="G997" s="2"/>
      <c r="H997" s="2"/>
      <c r="I997" s="2"/>
    </row>
    <row r="998" customFormat="false" ht="12.75" hidden="false" customHeight="true" outlineLevel="0" collapsed="false">
      <c r="F998" s="2"/>
      <c r="G998" s="2"/>
      <c r="H998" s="2"/>
      <c r="I998" s="2"/>
    </row>
    <row r="999" customFormat="false" ht="12.75" hidden="false" customHeight="true" outlineLevel="0" collapsed="false">
      <c r="F999" s="2"/>
      <c r="G999" s="2"/>
      <c r="H999" s="2"/>
      <c r="I999" s="2"/>
    </row>
    <row r="1000" customFormat="false" ht="12.75" hidden="false" customHeight="true" outlineLevel="0" collapsed="false">
      <c r="F1000" s="2"/>
      <c r="G1000" s="2"/>
      <c r="H1000" s="2"/>
      <c r="I1000" s="2"/>
    </row>
  </sheetData>
  <mergeCells count="3">
    <mergeCell ref="A1:G1"/>
    <mergeCell ref="A2:G2"/>
    <mergeCell ref="A3:G3"/>
  </mergeCells>
  <conditionalFormatting sqref="B57:BC58">
    <cfRule type="containsText" priority="2" operator="containsText" aboveAverage="0" equalAverage="0" bottom="0" percent="0" rank="0" text="FALSE" dxfId="15">
      <formula>NOT(ISERROR(SEARCH("FALSE",B57)))</formula>
    </cfRule>
  </conditionalFormatting>
  <conditionalFormatting sqref="B59:BC60">
    <cfRule type="containsText" priority="3" operator="containsText" aboveAverage="0" equalAverage="0" bottom="0" percent="0" rank="0" text="FALSE" dxfId="15">
      <formula>NOT(ISERROR(SEARCH("FALSE",B59)))</formula>
    </cfRule>
  </conditionalFormatting>
  <printOptions headings="false" gridLines="false" gridLinesSet="true" horizontalCentered="false" verticalCentered="false"/>
  <pageMargins left="0.7" right="0.7"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B3B3"/>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2" min="2" style="0" width="13.5"/>
    <col collapsed="false" customWidth="true" hidden="false" outlineLevel="0" max="3" min="3" style="0" width="31.88"/>
    <col collapsed="false" customWidth="true" hidden="false" outlineLevel="0" max="4" min="4" style="0" width="17.88"/>
    <col collapsed="false" customWidth="true" hidden="false" outlineLevel="0" max="5" min="5" style="0" width="31.5"/>
    <col collapsed="false" customWidth="true" hidden="false" outlineLevel="0" max="6" min="6" style="0" width="15.51"/>
    <col collapsed="false" customWidth="true" hidden="false" outlineLevel="0" max="7" min="7" style="0" width="33.13"/>
    <col collapsed="false" customWidth="true" hidden="false" outlineLevel="0" max="8" min="8" style="0" width="13"/>
    <col collapsed="false" customWidth="true" hidden="false" outlineLevel="0" max="9" min="9" style="0" width="32.13"/>
    <col collapsed="false" customWidth="true" hidden="false" outlineLevel="0" max="10" min="10" style="0" width="12.88"/>
    <col collapsed="false" customWidth="true" hidden="false" outlineLevel="0" max="11" min="11" style="0" width="14.51"/>
    <col collapsed="false" customWidth="true" hidden="false" outlineLevel="0" max="12" min="12" style="0" width="16"/>
    <col collapsed="false" customWidth="true" hidden="false" outlineLevel="0" max="13" min="13" style="0" width="16.5"/>
    <col collapsed="false" customWidth="true" hidden="false" outlineLevel="0" max="14" min="14" style="0" width="18.13"/>
    <col collapsed="false" customWidth="true" hidden="false" outlineLevel="0" max="15" min="15" style="0" width="15"/>
    <col collapsed="false" customWidth="true" hidden="false" outlineLevel="0" max="16" min="16" style="0" width="16"/>
    <col collapsed="false" customWidth="true" hidden="false" outlineLevel="0" max="17" min="17" style="0" width="14.51"/>
    <col collapsed="false" customWidth="true" hidden="false" outlineLevel="0" max="18" min="18" style="0" width="15"/>
    <col collapsed="false" customWidth="true" hidden="false" outlineLevel="0" max="19" min="19" style="0" width="16.5"/>
    <col collapsed="false" customWidth="true" hidden="false" outlineLevel="0" max="20" min="20" style="0" width="14.51"/>
    <col collapsed="false" customWidth="true" hidden="true" outlineLevel="0" max="24" min="21" style="0" width="8.63"/>
    <col collapsed="false" customWidth="true" hidden="false" outlineLevel="0" max="26" min="25" style="0" width="8.63"/>
  </cols>
  <sheetData>
    <row r="1" customFormat="false" ht="42" hidden="false" customHeight="true" outlineLevel="0" collapsed="false">
      <c r="A1" s="87" t="s">
        <v>149</v>
      </c>
      <c r="B1" s="87"/>
      <c r="C1" s="87"/>
      <c r="D1" s="87"/>
      <c r="E1" s="87"/>
      <c r="F1" s="87"/>
      <c r="G1" s="87"/>
      <c r="H1" s="87"/>
      <c r="I1" s="87"/>
      <c r="J1" s="87"/>
      <c r="K1" s="87"/>
    </row>
    <row r="2" customFormat="false" ht="30" hidden="false" customHeight="true" outlineLevel="0" collapsed="false">
      <c r="A2" s="43" t="s">
        <v>150</v>
      </c>
      <c r="B2" s="43"/>
      <c r="C2" s="43"/>
      <c r="D2" s="43"/>
      <c r="E2" s="43"/>
      <c r="F2" s="43"/>
      <c r="G2" s="43"/>
    </row>
    <row r="3" customFormat="false" ht="37.5" hidden="false" customHeight="true" outlineLevel="0" collapsed="false">
      <c r="A3" s="44" t="s">
        <v>151</v>
      </c>
      <c r="B3" s="44"/>
      <c r="C3" s="44"/>
      <c r="D3" s="44"/>
      <c r="E3" s="44"/>
      <c r="F3" s="44"/>
      <c r="G3" s="44"/>
      <c r="H3" s="2"/>
      <c r="I3" s="2"/>
      <c r="J3" s="2"/>
      <c r="K3" s="2"/>
      <c r="L3" s="2"/>
      <c r="M3" s="2"/>
      <c r="N3" s="2"/>
      <c r="O3" s="2"/>
      <c r="P3" s="2"/>
      <c r="Q3" s="2"/>
      <c r="R3" s="2"/>
      <c r="S3" s="2"/>
      <c r="T3" s="2"/>
      <c r="U3" s="2"/>
      <c r="V3" s="2"/>
      <c r="W3" s="2"/>
      <c r="X3" s="2"/>
      <c r="Y3" s="2"/>
      <c r="Z3" s="2"/>
    </row>
    <row r="4" customFormat="false" ht="24.75" hidden="false" customHeight="true" outlineLevel="0" collapsed="false">
      <c r="A4" s="39" t="s">
        <v>152</v>
      </c>
      <c r="B4" s="2"/>
      <c r="C4" s="2"/>
      <c r="D4" s="2"/>
      <c r="E4" s="2"/>
      <c r="F4" s="2"/>
      <c r="G4" s="2"/>
      <c r="H4" s="2"/>
      <c r="I4" s="2"/>
      <c r="J4" s="2"/>
      <c r="K4" s="2"/>
      <c r="L4" s="2"/>
      <c r="M4" s="2"/>
      <c r="N4" s="2"/>
      <c r="O4" s="2"/>
      <c r="P4" s="2"/>
      <c r="Q4" s="2"/>
      <c r="R4" s="2"/>
      <c r="S4" s="2"/>
      <c r="T4" s="2"/>
      <c r="U4" s="2"/>
      <c r="V4" s="2"/>
      <c r="W4" s="2"/>
      <c r="X4" s="2"/>
      <c r="Y4" s="2"/>
      <c r="Z4" s="2"/>
    </row>
    <row r="5" customFormat="false" ht="12.75" hidden="false" customHeight="true" outlineLevel="0" collapsed="false">
      <c r="A5" s="88" t="e">
        <f aca="false">SUM(D63:D68)</f>
        <v>#NAME?</v>
      </c>
      <c r="B5" s="2"/>
      <c r="C5" s="2"/>
      <c r="D5" s="2"/>
      <c r="E5" s="2"/>
      <c r="F5" s="2"/>
      <c r="G5" s="2"/>
      <c r="H5" s="2"/>
      <c r="I5" s="2"/>
      <c r="J5" s="2"/>
      <c r="K5" s="2"/>
      <c r="L5" s="2"/>
      <c r="M5" s="2"/>
      <c r="N5" s="2"/>
      <c r="O5" s="2"/>
      <c r="P5" s="2"/>
      <c r="Q5" s="2"/>
      <c r="R5" s="2"/>
      <c r="S5" s="2"/>
      <c r="T5" s="2"/>
      <c r="U5" s="2"/>
      <c r="V5" s="2"/>
      <c r="W5" s="2"/>
      <c r="X5" s="2"/>
      <c r="Y5" s="2"/>
      <c r="Z5" s="2"/>
    </row>
    <row r="6" customFormat="false" ht="12.75" hidden="false" customHeight="true" outlineLevel="0" collapsed="false">
      <c r="A6" s="2"/>
      <c r="B6" s="2"/>
      <c r="C6" s="2"/>
      <c r="D6" s="2"/>
      <c r="E6" s="2"/>
      <c r="F6" s="2"/>
      <c r="G6" s="2"/>
      <c r="H6" s="2"/>
      <c r="I6" s="2"/>
      <c r="J6" s="2"/>
      <c r="K6" s="2"/>
      <c r="L6" s="2"/>
      <c r="M6" s="2"/>
      <c r="N6" s="2"/>
      <c r="O6" s="2"/>
      <c r="P6" s="2"/>
      <c r="Q6" s="2"/>
      <c r="R6" s="2"/>
      <c r="S6" s="2"/>
      <c r="T6" s="2"/>
      <c r="U6" s="2"/>
      <c r="V6" s="2"/>
      <c r="W6" s="2"/>
      <c r="X6" s="2"/>
      <c r="Y6" s="2"/>
      <c r="Z6" s="2"/>
    </row>
    <row r="7" customFormat="false" ht="25.5" hidden="false" customHeight="true" outlineLevel="0" collapsed="false">
      <c r="A7" s="89" t="s">
        <v>79</v>
      </c>
      <c r="B7" s="90" t="s">
        <v>153</v>
      </c>
      <c r="C7" s="90" t="s">
        <v>154</v>
      </c>
      <c r="D7" s="90" t="s">
        <v>155</v>
      </c>
      <c r="E7" s="90" t="s">
        <v>156</v>
      </c>
      <c r="F7" s="90" t="s">
        <v>155</v>
      </c>
      <c r="G7" s="90" t="s">
        <v>157</v>
      </c>
      <c r="H7" s="90" t="s">
        <v>155</v>
      </c>
      <c r="I7" s="90" t="s">
        <v>158</v>
      </c>
      <c r="J7" s="90" t="s">
        <v>155</v>
      </c>
      <c r="K7" s="91" t="s">
        <v>159</v>
      </c>
    </row>
    <row r="8" customFormat="false" ht="12.75" hidden="false" customHeight="true" outlineLevel="0" collapsed="false">
      <c r="A8" s="92" t="s">
        <v>160</v>
      </c>
      <c r="B8" s="93" t="s">
        <v>161</v>
      </c>
      <c r="C8" s="93" t="e">
        <f aca="false">SUMIFS('carbon potential calculations'!$e$18:$e$722,'carbon potential calculations'!$a$18:$a$722,'Global potential output'!$B8,'carbon potential calculations'!$d$18:$d$722,'Global potential output'!$A8)</f>
        <v>#NAME?</v>
      </c>
      <c r="D8" s="94" t="e">
        <f aca="false">C8/C$26</f>
        <v>#NAME?</v>
      </c>
      <c r="E8" s="93" t="e">
        <f aca="false">SUMIFS('carbon potential calculations'!$g$18:$g$720,'carbon potential calculations'!$a$18:$a$720,'Global potential output'!$B8,'carbon potential calculations'!$d$18:$d$720,'Global potential output'!$A8)</f>
        <v>#NAME?</v>
      </c>
      <c r="F8" s="94" t="e">
        <f aca="false">E8/E$26</f>
        <v>#NAME?</v>
      </c>
      <c r="G8" s="93" t="e">
        <f aca="false">SUMIFS('carbon potential calculations'!$o$18:$o$720,'carbon potential calculations'!$a$18:$a$720,'Global potential output'!$B8,'carbon potential calculations'!$d$18:$d$720,'Global potential output'!$A8)</f>
        <v>#NAME?</v>
      </c>
      <c r="H8" s="94" t="e">
        <f aca="false">G8/G$26</f>
        <v>#NAME?</v>
      </c>
      <c r="I8" s="93" t="e">
        <f aca="false">SUM(E8,G8)</f>
        <v>#NAME?</v>
      </c>
      <c r="J8" s="94" t="e">
        <f aca="false">I8/I$26</f>
        <v>#NAME?</v>
      </c>
      <c r="K8" s="95" t="e">
        <f aca="false">SUMIFS('carbon potential calculations'!$h$18:$h$720,'carbon potential calculations'!$a$18:$a$720,'Global potential output'!$B8,'carbon potential calculations'!$d$18:$d$720,'Global potential output'!$A8)</f>
        <v>#NAME?</v>
      </c>
    </row>
    <row r="9" customFormat="false" ht="12.75" hidden="false" customHeight="true" outlineLevel="0" collapsed="false">
      <c r="A9" s="96" t="str">
        <f aca="false">A8</f>
        <v>Mangrove</v>
      </c>
      <c r="B9" s="2" t="s">
        <v>162</v>
      </c>
      <c r="C9" s="2" t="e">
        <f aca="false">SUMIFS('carbon potential calculations'!$e$18:$e$722,'carbon potential calculations'!$a$18:$a$722,'Global potential output'!$B9,'carbon potential calculations'!$d$18:$d$722,'Global potential output'!$A9)</f>
        <v>#NAME?</v>
      </c>
      <c r="D9" s="97" t="e">
        <f aca="false">C9/C$26</f>
        <v>#NAME?</v>
      </c>
      <c r="E9" s="2" t="e">
        <f aca="false">SUMIFS('carbon potential calculations'!$g$18:$g$720,'carbon potential calculations'!$a$18:$a$720,'Global potential output'!$B9,'carbon potential calculations'!$d$18:$d$720,'Global potential output'!$A9)</f>
        <v>#NAME?</v>
      </c>
      <c r="F9" s="97" t="e">
        <f aca="false">E9/E$26</f>
        <v>#NAME?</v>
      </c>
      <c r="G9" s="2" t="e">
        <f aca="false">SUMIFS('carbon potential calculations'!$o$18:$o$720,'carbon potential calculations'!$a$18:$a$720,'Global potential output'!$B9,'carbon potential calculations'!$d$18:$d$720,'Global potential output'!$A9)</f>
        <v>#NAME?</v>
      </c>
      <c r="H9" s="97" t="e">
        <f aca="false">G9/G$26</f>
        <v>#NAME?</v>
      </c>
      <c r="I9" s="2" t="e">
        <f aca="false">SUM(E9,G9)</f>
        <v>#NAME?</v>
      </c>
      <c r="J9" s="97" t="e">
        <f aca="false">I9/I$26</f>
        <v>#NAME?</v>
      </c>
      <c r="K9" s="98" t="e">
        <f aca="false">SUMIFS('carbon potential calculations'!$h$18:$h$720,'carbon potential calculations'!$a$18:$a$720,'Global potential output'!$B9,'carbon potential calculations'!$d$18:$d$720,'Global potential output'!$A9)</f>
        <v>#NAME?</v>
      </c>
    </row>
    <row r="10" customFormat="false" ht="12.75" hidden="false" customHeight="true" outlineLevel="0" collapsed="false">
      <c r="A10" s="96" t="str">
        <f aca="false">A9</f>
        <v>Mangrove</v>
      </c>
      <c r="B10" s="2" t="s">
        <v>163</v>
      </c>
      <c r="C10" s="2" t="e">
        <f aca="false">SUMIFS('carbon potential calculations'!$e$18:$e$722,'carbon potential calculations'!$a$18:$a$722,'Global potential output'!$B10,'carbon potential calculations'!$d$18:$d$722,'Global potential output'!$A10)</f>
        <v>#NAME?</v>
      </c>
      <c r="D10" s="97" t="e">
        <f aca="false">C10/C$26</f>
        <v>#NAME?</v>
      </c>
      <c r="E10" s="2" t="e">
        <f aca="false">SUMIFS('carbon potential calculations'!$g$18:$g$720,'carbon potential calculations'!$a$18:$a$720,'Global potential output'!$B10,'carbon potential calculations'!$d$18:$d$720,'Global potential output'!$A10)</f>
        <v>#NAME?</v>
      </c>
      <c r="F10" s="97" t="e">
        <f aca="false">E10/E$26</f>
        <v>#NAME?</v>
      </c>
      <c r="G10" s="2" t="e">
        <f aca="false">SUMIFS('carbon potential calculations'!$o$18:$o$720,'carbon potential calculations'!$a$18:$a$720,'Global potential output'!$B10,'carbon potential calculations'!$d$18:$d$720,'Global potential output'!$A10)</f>
        <v>#NAME?</v>
      </c>
      <c r="H10" s="97" t="e">
        <f aca="false">G10/G$26</f>
        <v>#NAME?</v>
      </c>
      <c r="I10" s="2" t="e">
        <f aca="false">SUM(E10,G10)</f>
        <v>#NAME?</v>
      </c>
      <c r="J10" s="97" t="e">
        <f aca="false">I10/I$26</f>
        <v>#NAME?</v>
      </c>
      <c r="K10" s="98" t="e">
        <f aca="false">SUMIFS('carbon potential calculations'!$h$18:$h$720,'carbon potential calculations'!$a$18:$a$720,'Global potential output'!$B10,'carbon potential calculations'!$d$18:$d$720,'Global potential output'!$A10)</f>
        <v>#NAME?</v>
      </c>
    </row>
    <row r="11" customFormat="false" ht="12.75" hidden="false" customHeight="true" outlineLevel="0" collapsed="false">
      <c r="A11" s="96" t="str">
        <f aca="false">A10</f>
        <v>Mangrove</v>
      </c>
      <c r="B11" s="2" t="s">
        <v>164</v>
      </c>
      <c r="C11" s="2" t="e">
        <f aca="false">SUMIFS('carbon potential calculations'!$e$18:$e$722,'carbon potential calculations'!$a$18:$a$722,'Global potential output'!$B11,'carbon potential calculations'!$d$18:$d$722,'Global potential output'!$A11)</f>
        <v>#NAME?</v>
      </c>
      <c r="D11" s="97" t="e">
        <f aca="false">C11/C$26</f>
        <v>#NAME?</v>
      </c>
      <c r="E11" s="2" t="e">
        <f aca="false">SUMIFS('carbon potential calculations'!$g$18:$g$720,'carbon potential calculations'!$a$18:$a$720,'Global potential output'!$B11,'carbon potential calculations'!$d$18:$d$720,'Global potential output'!$A11)</f>
        <v>#NAME?</v>
      </c>
      <c r="F11" s="97" t="e">
        <f aca="false">E11/E$26</f>
        <v>#NAME?</v>
      </c>
      <c r="G11" s="2" t="e">
        <f aca="false">SUMIFS('carbon potential calculations'!$o$18:$o$720,'carbon potential calculations'!$a$18:$a$720,'Global potential output'!$B11,'carbon potential calculations'!$d$18:$d$720,'Global potential output'!$A11)</f>
        <v>#NAME?</v>
      </c>
      <c r="H11" s="97" t="e">
        <f aca="false">G11/G$26</f>
        <v>#NAME?</v>
      </c>
      <c r="I11" s="2" t="e">
        <f aca="false">SUM(E11,G11)</f>
        <v>#NAME?</v>
      </c>
      <c r="J11" s="97" t="e">
        <f aca="false">I11/I$26</f>
        <v>#NAME?</v>
      </c>
      <c r="K11" s="98" t="e">
        <f aca="false">SUMIFS('carbon potential calculations'!$h$18:$h$720,'carbon potential calculations'!$a$18:$a$720,'Global potential output'!$B11,'carbon potential calculations'!$d$18:$d$720,'Global potential output'!$A11)</f>
        <v>#NAME?</v>
      </c>
    </row>
    <row r="12" customFormat="false" ht="12.75" hidden="false" customHeight="true" outlineLevel="0" collapsed="false">
      <c r="A12" s="96" t="str">
        <f aca="false">A11</f>
        <v>Mangrove</v>
      </c>
      <c r="B12" s="2" t="s">
        <v>165</v>
      </c>
      <c r="C12" s="2" t="e">
        <f aca="false">SUMIFS('carbon potential calculations'!$e$18:$e$722,'carbon potential calculations'!$a$18:$a$722,'Global potential output'!$B12,'carbon potential calculations'!$d$18:$d$722,'Global potential output'!$A12)</f>
        <v>#NAME?</v>
      </c>
      <c r="D12" s="97" t="e">
        <f aca="false">C12/C$26</f>
        <v>#NAME?</v>
      </c>
      <c r="E12" s="2" t="e">
        <f aca="false">SUMIFS('carbon potential calculations'!$g$18:$g$720,'carbon potential calculations'!$a$18:$a$720,'Global potential output'!$B12,'carbon potential calculations'!$d$18:$d$720,'Global potential output'!$A12)</f>
        <v>#NAME?</v>
      </c>
      <c r="F12" s="97" t="e">
        <f aca="false">E12/E$26</f>
        <v>#NAME?</v>
      </c>
      <c r="G12" s="2" t="e">
        <f aca="false">SUMIFS('carbon potential calculations'!$o$18:$o$720,'carbon potential calculations'!$a$18:$a$720,'Global potential output'!$B12,'carbon potential calculations'!$d$18:$d$720,'Global potential output'!$A12)</f>
        <v>#NAME?</v>
      </c>
      <c r="H12" s="97" t="e">
        <f aca="false">G12/G$26</f>
        <v>#NAME?</v>
      </c>
      <c r="I12" s="2" t="e">
        <f aca="false">SUM(E12,G12)</f>
        <v>#NAME?</v>
      </c>
      <c r="J12" s="97" t="e">
        <f aca="false">I12/I$26</f>
        <v>#NAME?</v>
      </c>
      <c r="K12" s="98" t="e">
        <f aca="false">SUMIFS('carbon potential calculations'!$h$18:$h$720,'carbon potential calculations'!$a$18:$a$720,'Global potential output'!$B12,'carbon potential calculations'!$d$18:$d$720,'Global potential output'!$A12)</f>
        <v>#NAME?</v>
      </c>
    </row>
    <row r="13" customFormat="false" ht="12.75" hidden="false" customHeight="true" outlineLevel="0" collapsed="false">
      <c r="A13" s="96" t="str">
        <f aca="false">A12</f>
        <v>Mangrove</v>
      </c>
      <c r="B13" s="2" t="s">
        <v>166</v>
      </c>
      <c r="C13" s="2" t="e">
        <f aca="false">SUMIFS('carbon potential calculations'!$e$18:$e$722,'carbon potential calculations'!$a$18:$a$722,'Global potential output'!$B13,'carbon potential calculations'!$d$18:$d$722,'Global potential output'!$A13)</f>
        <v>#NAME?</v>
      </c>
      <c r="D13" s="97" t="e">
        <f aca="false">C13/C$26</f>
        <v>#NAME?</v>
      </c>
      <c r="E13" s="2" t="e">
        <f aca="false">SUMIFS('carbon potential calculations'!$g$18:$g$720,'carbon potential calculations'!$a$18:$a$720,'Global potential output'!$B13,'carbon potential calculations'!$d$18:$d$720,'Global potential output'!$A13)</f>
        <v>#NAME?</v>
      </c>
      <c r="F13" s="97" t="e">
        <f aca="false">E13/E$26</f>
        <v>#NAME?</v>
      </c>
      <c r="G13" s="2" t="e">
        <f aca="false">SUMIFS('carbon potential calculations'!$o$18:$o$720,'carbon potential calculations'!$a$18:$a$720,'Global potential output'!$B13,'carbon potential calculations'!$d$18:$d$720,'Global potential output'!$A13)</f>
        <v>#NAME?</v>
      </c>
      <c r="H13" s="97" t="e">
        <f aca="false">G13/G$26</f>
        <v>#NAME?</v>
      </c>
      <c r="I13" s="2" t="e">
        <f aca="false">SUM(E13,G13)</f>
        <v>#NAME?</v>
      </c>
      <c r="J13" s="97" t="e">
        <f aca="false">I13/I$26</f>
        <v>#NAME?</v>
      </c>
      <c r="K13" s="98" t="e">
        <f aca="false">SUMIFS('carbon potential calculations'!$h$18:$h$720,'carbon potential calculations'!$a$18:$a$720,'Global potential output'!$B13,'carbon potential calculations'!$d$18:$d$720,'Global potential output'!$A13)</f>
        <v>#NAME?</v>
      </c>
    </row>
    <row r="14" customFormat="false" ht="12.75" hidden="false" customHeight="true" outlineLevel="0" collapsed="false">
      <c r="A14" s="96" t="s">
        <v>167</v>
      </c>
      <c r="B14" s="2" t="s">
        <v>161</v>
      </c>
      <c r="C14" s="2" t="e">
        <f aca="false">SUMIFS('carbon potential calculations'!$e$18:$e$722,'carbon potential calculations'!$a$18:$a$722,'Global potential output'!$B14,'carbon potential calculations'!$d$18:$d$722,'Global potential output'!$A14)</f>
        <v>#NAME?</v>
      </c>
      <c r="D14" s="97" t="e">
        <f aca="false">C14/C$27</f>
        <v>#NAME?</v>
      </c>
      <c r="E14" s="2" t="e">
        <f aca="false">SUMIFS('carbon potential calculations'!$g$18:$g$720,'carbon potential calculations'!$a$18:$a$720,'Global potential output'!$B14,'carbon potential calculations'!$d$18:$d$720,'Global potential output'!$A14)</f>
        <v>#NAME?</v>
      </c>
      <c r="F14" s="97" t="e">
        <f aca="false">E14/E$27</f>
        <v>#NAME?</v>
      </c>
      <c r="G14" s="2" t="e">
        <f aca="false">SUMIFS('carbon potential calculations'!$o$18:$o$720,'carbon potential calculations'!$a$18:$a$720,'Global potential output'!$B14,'carbon potential calculations'!$d$18:$d$720,'Global potential output'!$A14)</f>
        <v>#NAME?</v>
      </c>
      <c r="H14" s="97" t="e">
        <f aca="false">G14/G$27</f>
        <v>#NAME?</v>
      </c>
      <c r="I14" s="2" t="e">
        <f aca="false">SUM(E14,G14)</f>
        <v>#NAME?</v>
      </c>
      <c r="J14" s="97" t="e">
        <f aca="false">I14/I$27</f>
        <v>#NAME?</v>
      </c>
      <c r="K14" s="98" t="e">
        <f aca="false">SUMIFS('carbon potential calculations'!$h$18:$h$720,'carbon potential calculations'!$a$18:$a$720,'Global potential output'!$B14,'carbon potential calculations'!$d$18:$d$720,'Global potential output'!$A14)</f>
        <v>#NAME?</v>
      </c>
    </row>
    <row r="15" customFormat="false" ht="12.75" hidden="false" customHeight="true" outlineLevel="0" collapsed="false">
      <c r="A15" s="96" t="str">
        <f aca="false">A14</f>
        <v>Seagrass</v>
      </c>
      <c r="B15" s="2" t="s">
        <v>162</v>
      </c>
      <c r="C15" s="2" t="e">
        <f aca="false">SUMIFS('carbon potential calculations'!$e$18:$e$722,'carbon potential calculations'!$a$18:$a$722,'Global potential output'!$B15,'carbon potential calculations'!$d$18:$d$722,'Global potential output'!$A15)</f>
        <v>#NAME?</v>
      </c>
      <c r="D15" s="97" t="e">
        <f aca="false">C15/C$27</f>
        <v>#NAME?</v>
      </c>
      <c r="E15" s="2" t="e">
        <f aca="false">SUMIFS('carbon potential calculations'!$g$18:$g$720,'carbon potential calculations'!$a$18:$a$720,'Global potential output'!$B15,'carbon potential calculations'!$d$18:$d$720,'Global potential output'!$A15)</f>
        <v>#NAME?</v>
      </c>
      <c r="F15" s="97" t="e">
        <f aca="false">E15/E$27</f>
        <v>#NAME?</v>
      </c>
      <c r="G15" s="2" t="e">
        <f aca="false">SUMIFS('carbon potential calculations'!$o$18:$o$720,'carbon potential calculations'!$a$18:$a$720,'Global potential output'!$B15,'carbon potential calculations'!$d$18:$d$720,'Global potential output'!$A15)</f>
        <v>#NAME?</v>
      </c>
      <c r="H15" s="97" t="e">
        <f aca="false">G15/G$27</f>
        <v>#NAME?</v>
      </c>
      <c r="I15" s="2" t="e">
        <f aca="false">SUM(E15,G15)</f>
        <v>#NAME?</v>
      </c>
      <c r="J15" s="97" t="e">
        <f aca="false">I15/I$27</f>
        <v>#NAME?</v>
      </c>
      <c r="K15" s="98" t="e">
        <f aca="false">SUMIFS('carbon potential calculations'!$h$18:$h$720,'carbon potential calculations'!$a$18:$a$720,'Global potential output'!$B15,'carbon potential calculations'!$d$18:$d$720,'Global potential output'!$A15)</f>
        <v>#NAME?</v>
      </c>
    </row>
    <row r="16" customFormat="false" ht="12.75" hidden="false" customHeight="true" outlineLevel="0" collapsed="false">
      <c r="A16" s="96" t="str">
        <f aca="false">A15</f>
        <v>Seagrass</v>
      </c>
      <c r="B16" s="2" t="s">
        <v>163</v>
      </c>
      <c r="C16" s="2" t="e">
        <f aca="false">SUMIFS('carbon potential calculations'!$e$18:$e$722,'carbon potential calculations'!$a$18:$a$722,'Global potential output'!$B16,'carbon potential calculations'!$d$18:$d$722,'Global potential output'!$A16)</f>
        <v>#NAME?</v>
      </c>
      <c r="D16" s="97" t="e">
        <f aca="false">C16/C$27</f>
        <v>#NAME?</v>
      </c>
      <c r="E16" s="2" t="e">
        <f aca="false">SUMIFS('carbon potential calculations'!$g$18:$g$720,'carbon potential calculations'!$a$18:$a$720,'Global potential output'!$B16,'carbon potential calculations'!$d$18:$d$720,'Global potential output'!$A16)</f>
        <v>#NAME?</v>
      </c>
      <c r="F16" s="97" t="e">
        <f aca="false">E16/E$27</f>
        <v>#NAME?</v>
      </c>
      <c r="G16" s="2" t="e">
        <f aca="false">SUMIFS('carbon potential calculations'!$o$18:$o$720,'carbon potential calculations'!$a$18:$a$720,'Global potential output'!$B16,'carbon potential calculations'!$d$18:$d$720,'Global potential output'!$A16)</f>
        <v>#NAME?</v>
      </c>
      <c r="H16" s="97" t="e">
        <f aca="false">G16/G$27</f>
        <v>#NAME?</v>
      </c>
      <c r="I16" s="2" t="e">
        <f aca="false">SUM(E16,G16)</f>
        <v>#NAME?</v>
      </c>
      <c r="J16" s="97" t="e">
        <f aca="false">I16/I$27</f>
        <v>#NAME?</v>
      </c>
      <c r="K16" s="98" t="e">
        <f aca="false">SUMIFS('carbon potential calculations'!$h$18:$h$720,'carbon potential calculations'!$a$18:$a$720,'Global potential output'!$B16,'carbon potential calculations'!$d$18:$d$720,'Global potential output'!$A16)</f>
        <v>#NAME?</v>
      </c>
    </row>
    <row r="17" customFormat="false" ht="12.75" hidden="false" customHeight="true" outlineLevel="0" collapsed="false">
      <c r="A17" s="96" t="str">
        <f aca="false">A16</f>
        <v>Seagrass</v>
      </c>
      <c r="B17" s="2" t="s">
        <v>164</v>
      </c>
      <c r="C17" s="2" t="e">
        <f aca="false">SUMIFS('carbon potential calculations'!$e$18:$e$722,'carbon potential calculations'!$a$18:$a$722,'Global potential output'!$B17,'carbon potential calculations'!$d$18:$d$722,'Global potential output'!$A17)</f>
        <v>#NAME?</v>
      </c>
      <c r="D17" s="97" t="e">
        <f aca="false">C17/C$27</f>
        <v>#NAME?</v>
      </c>
      <c r="E17" s="2" t="e">
        <f aca="false">SUMIFS('carbon potential calculations'!$g$18:$g$720,'carbon potential calculations'!$a$18:$a$720,'Global potential output'!$B17,'carbon potential calculations'!$d$18:$d$720,'Global potential output'!$A17)</f>
        <v>#NAME?</v>
      </c>
      <c r="F17" s="97" t="e">
        <f aca="false">E17/E$27</f>
        <v>#NAME?</v>
      </c>
      <c r="G17" s="2" t="e">
        <f aca="false">SUMIFS('carbon potential calculations'!$o$18:$o$720,'carbon potential calculations'!$a$18:$a$720,'Global potential output'!$B17,'carbon potential calculations'!$d$18:$d$720,'Global potential output'!$A17)</f>
        <v>#NAME?</v>
      </c>
      <c r="H17" s="97" t="e">
        <f aca="false">G17/G$27</f>
        <v>#NAME?</v>
      </c>
      <c r="I17" s="2" t="e">
        <f aca="false">SUM(E17,G17)</f>
        <v>#NAME?</v>
      </c>
      <c r="J17" s="97" t="e">
        <f aca="false">I17/I$27</f>
        <v>#NAME?</v>
      </c>
      <c r="K17" s="98" t="e">
        <f aca="false">SUMIFS('carbon potential calculations'!$h$18:$h$720,'carbon potential calculations'!$a$18:$a$720,'Global potential output'!$B17,'carbon potential calculations'!$d$18:$d$720,'Global potential output'!$A17)</f>
        <v>#NAME?</v>
      </c>
    </row>
    <row r="18" customFormat="false" ht="12.75" hidden="false" customHeight="true" outlineLevel="0" collapsed="false">
      <c r="A18" s="96" t="str">
        <f aca="false">A17</f>
        <v>Seagrass</v>
      </c>
      <c r="B18" s="2" t="s">
        <v>165</v>
      </c>
      <c r="C18" s="2" t="e">
        <f aca="false">SUMIFS('carbon potential calculations'!$e$18:$e$722,'carbon potential calculations'!$a$18:$a$722,'Global potential output'!$B18,'carbon potential calculations'!$d$18:$d$722,'Global potential output'!$A18)</f>
        <v>#NAME?</v>
      </c>
      <c r="D18" s="97" t="e">
        <f aca="false">C18/C$27</f>
        <v>#NAME?</v>
      </c>
      <c r="E18" s="2" t="e">
        <f aca="false">SUMIFS('carbon potential calculations'!$g$18:$g$720,'carbon potential calculations'!$a$18:$a$720,'Global potential output'!$B18,'carbon potential calculations'!$d$18:$d$720,'Global potential output'!$A18)</f>
        <v>#NAME?</v>
      </c>
      <c r="F18" s="97" t="e">
        <f aca="false">E18/E$27</f>
        <v>#NAME?</v>
      </c>
      <c r="G18" s="2" t="e">
        <f aca="false">SUMIFS('carbon potential calculations'!$o$18:$o$720,'carbon potential calculations'!$a$18:$a$720,'Global potential output'!$B18,'carbon potential calculations'!$d$18:$d$720,'Global potential output'!$A18)</f>
        <v>#NAME?</v>
      </c>
      <c r="H18" s="97" t="e">
        <f aca="false">G18/G$27</f>
        <v>#NAME?</v>
      </c>
      <c r="I18" s="2" t="e">
        <f aca="false">SUM(E18,G18)</f>
        <v>#NAME?</v>
      </c>
      <c r="J18" s="97" t="e">
        <f aca="false">I18/I$27</f>
        <v>#NAME?</v>
      </c>
      <c r="K18" s="98" t="e">
        <f aca="false">SUMIFS('carbon potential calculations'!$h$18:$h$720,'carbon potential calculations'!$a$18:$a$720,'Global potential output'!$B18,'carbon potential calculations'!$d$18:$d$720,'Global potential output'!$A18)</f>
        <v>#NAME?</v>
      </c>
    </row>
    <row r="19" customFormat="false" ht="12.75" hidden="false" customHeight="true" outlineLevel="0" collapsed="false">
      <c r="A19" s="96" t="str">
        <f aca="false">A18</f>
        <v>Seagrass</v>
      </c>
      <c r="B19" s="2" t="s">
        <v>166</v>
      </c>
      <c r="C19" s="2" t="e">
        <f aca="false">SUMIFS('carbon potential calculations'!$e$18:$e$722,'carbon potential calculations'!$a$18:$a$722,'Global potential output'!$B19,'carbon potential calculations'!$d$18:$d$722,'Global potential output'!$A19)</f>
        <v>#NAME?</v>
      </c>
      <c r="D19" s="97" t="e">
        <f aca="false">C19/C$27</f>
        <v>#NAME?</v>
      </c>
      <c r="E19" s="2" t="e">
        <f aca="false">SUMIFS('carbon potential calculations'!$g$18:$g$720,'carbon potential calculations'!$a$18:$a$720,'Global potential output'!$B19,'carbon potential calculations'!$d$18:$d$720,'Global potential output'!$A19)</f>
        <v>#NAME?</v>
      </c>
      <c r="F19" s="97" t="e">
        <f aca="false">E19/E$27</f>
        <v>#NAME?</v>
      </c>
      <c r="G19" s="2" t="e">
        <f aca="false">SUMIFS('carbon potential calculations'!$o$18:$o$720,'carbon potential calculations'!$a$18:$a$720,'Global potential output'!$B19,'carbon potential calculations'!$d$18:$d$720,'Global potential output'!$A19)</f>
        <v>#NAME?</v>
      </c>
      <c r="H19" s="97" t="e">
        <f aca="false">G19/G$27</f>
        <v>#NAME?</v>
      </c>
      <c r="I19" s="2" t="e">
        <f aca="false">SUM(E19,G19)</f>
        <v>#NAME?</v>
      </c>
      <c r="J19" s="97" t="e">
        <f aca="false">I19/I$27</f>
        <v>#NAME?</v>
      </c>
      <c r="K19" s="98" t="e">
        <f aca="false">SUMIFS('carbon potential calculations'!$h$18:$h$720,'carbon potential calculations'!$a$18:$a$720,'Global potential output'!$B19,'carbon potential calculations'!$d$18:$d$720,'Global potential output'!$A19)</f>
        <v>#NAME?</v>
      </c>
    </row>
    <row r="20" customFormat="false" ht="12.75" hidden="false" customHeight="true" outlineLevel="0" collapsed="false">
      <c r="A20" s="96" t="s">
        <v>168</v>
      </c>
      <c r="B20" s="2" t="s">
        <v>161</v>
      </c>
      <c r="C20" s="2" t="e">
        <f aca="false">SUMIFS('carbon potential calculations'!$e$18:$e$722,'carbon potential calculations'!$a$18:$a$722,'Global potential output'!$B20,'carbon potential calculations'!$d$18:$d$722,'Global potential output'!$A20)</f>
        <v>#NAME?</v>
      </c>
      <c r="D20" s="97" t="e">
        <f aca="false">C20/C$28</f>
        <v>#NAME?</v>
      </c>
      <c r="E20" s="2" t="e">
        <f aca="false">SUMIFS('carbon potential calculations'!$g$18:$g$720,'carbon potential calculations'!$a$18:$a$720,'Global potential output'!$B20,'carbon potential calculations'!$d$18:$d$720,'Global potential output'!$A20)</f>
        <v>#NAME?</v>
      </c>
      <c r="F20" s="97" t="e">
        <f aca="false">E20/E$28</f>
        <v>#NAME?</v>
      </c>
      <c r="G20" s="2" t="e">
        <f aca="false">SUMIFS('carbon potential calculations'!$o$18:$o$720,'carbon potential calculations'!$a$18:$a$720,'Global potential output'!$B20,'carbon potential calculations'!$d$18:$d$720,'Global potential output'!$A20)</f>
        <v>#NAME?</v>
      </c>
      <c r="H20" s="97" t="e">
        <f aca="false">G20/G$28</f>
        <v>#NAME?</v>
      </c>
      <c r="I20" s="2" t="e">
        <f aca="false">SUM(E20,G20)</f>
        <v>#NAME?</v>
      </c>
      <c r="J20" s="97" t="e">
        <f aca="false">I20/I$28</f>
        <v>#NAME?</v>
      </c>
      <c r="K20" s="98" t="e">
        <f aca="false">SUMIFS('carbon potential calculations'!$h$18:$h$720,'carbon potential calculations'!$a$18:$a$720,'Global potential output'!$B20,'carbon potential calculations'!$d$18:$d$720,'Global potential output'!$A20)</f>
        <v>#NAME?</v>
      </c>
    </row>
    <row r="21" customFormat="false" ht="12.75" hidden="false" customHeight="true" outlineLevel="0" collapsed="false">
      <c r="A21" s="96" t="str">
        <f aca="false">A20</f>
        <v>Salt marsh</v>
      </c>
      <c r="B21" s="2" t="s">
        <v>162</v>
      </c>
      <c r="C21" s="2" t="e">
        <f aca="false">SUMIFS('carbon potential calculations'!$e$18:$e$722,'carbon potential calculations'!$a$18:$a$722,'Global potential output'!$B21,'carbon potential calculations'!$d$18:$d$722,'Global potential output'!$A21)</f>
        <v>#NAME?</v>
      </c>
      <c r="D21" s="97" t="e">
        <f aca="false">C21/C$28</f>
        <v>#NAME?</v>
      </c>
      <c r="E21" s="2" t="e">
        <f aca="false">SUMIFS('carbon potential calculations'!$g$18:$g$720,'carbon potential calculations'!$a$18:$a$720,'Global potential output'!$B21,'carbon potential calculations'!$d$18:$d$720,'Global potential output'!$A21)</f>
        <v>#NAME?</v>
      </c>
      <c r="F21" s="97" t="e">
        <f aca="false">E21/E$28</f>
        <v>#NAME?</v>
      </c>
      <c r="G21" s="2" t="e">
        <f aca="false">SUMIFS('carbon potential calculations'!$o$18:$o$720,'carbon potential calculations'!$a$18:$a$720,'Global potential output'!$B21,'carbon potential calculations'!$d$18:$d$720,'Global potential output'!$A21)</f>
        <v>#NAME?</v>
      </c>
      <c r="H21" s="97" t="e">
        <f aca="false">G21/G$28</f>
        <v>#NAME?</v>
      </c>
      <c r="I21" s="2" t="e">
        <f aca="false">SUM(E21,G21)</f>
        <v>#NAME?</v>
      </c>
      <c r="J21" s="97" t="e">
        <f aca="false">I21/I$28</f>
        <v>#NAME?</v>
      </c>
      <c r="K21" s="98" t="e">
        <f aca="false">SUMIFS('carbon potential calculations'!$h$18:$h$720,'carbon potential calculations'!$a$18:$a$720,'Global potential output'!$B21,'carbon potential calculations'!$d$18:$d$720,'Global potential output'!$A21)</f>
        <v>#NAME?</v>
      </c>
    </row>
    <row r="22" customFormat="false" ht="12.75" hidden="false" customHeight="true" outlineLevel="0" collapsed="false">
      <c r="A22" s="96" t="str">
        <f aca="false">A21</f>
        <v>Salt marsh</v>
      </c>
      <c r="B22" s="2" t="s">
        <v>163</v>
      </c>
      <c r="C22" s="2" t="e">
        <f aca="false">SUMIFS('carbon potential calculations'!$e$18:$e$722,'carbon potential calculations'!$a$18:$a$722,'Global potential output'!$B22,'carbon potential calculations'!$d$18:$d$722,'Global potential output'!$A22)</f>
        <v>#NAME?</v>
      </c>
      <c r="D22" s="97" t="e">
        <f aca="false">C22/C$28</f>
        <v>#NAME?</v>
      </c>
      <c r="E22" s="2" t="e">
        <f aca="false">SUMIFS('carbon potential calculations'!$g$18:$g$720,'carbon potential calculations'!$a$18:$a$720,'Global potential output'!$B22,'carbon potential calculations'!$d$18:$d$720,'Global potential output'!$A22)</f>
        <v>#NAME?</v>
      </c>
      <c r="F22" s="97" t="e">
        <f aca="false">E22/E$28</f>
        <v>#NAME?</v>
      </c>
      <c r="G22" s="2" t="e">
        <f aca="false">SUMIFS('carbon potential calculations'!$o$18:$o$720,'carbon potential calculations'!$a$18:$a$720,'Global potential output'!$B22,'carbon potential calculations'!$d$18:$d$720,'Global potential output'!$A22)</f>
        <v>#NAME?</v>
      </c>
      <c r="H22" s="97" t="e">
        <f aca="false">G22/G$28</f>
        <v>#NAME?</v>
      </c>
      <c r="I22" s="2" t="e">
        <f aca="false">SUM(E22,G22)</f>
        <v>#NAME?</v>
      </c>
      <c r="J22" s="97" t="e">
        <f aca="false">I22/I$28</f>
        <v>#NAME?</v>
      </c>
      <c r="K22" s="98" t="e">
        <f aca="false">SUMIFS('carbon potential calculations'!$h$18:$h$720,'carbon potential calculations'!$a$18:$a$720,'Global potential output'!$B22,'carbon potential calculations'!$d$18:$d$720,'Global potential output'!$A22)</f>
        <v>#NAME?</v>
      </c>
    </row>
    <row r="23" customFormat="false" ht="12.75" hidden="false" customHeight="true" outlineLevel="0" collapsed="false">
      <c r="A23" s="96" t="str">
        <f aca="false">A22</f>
        <v>Salt marsh</v>
      </c>
      <c r="B23" s="2" t="s">
        <v>164</v>
      </c>
      <c r="C23" s="2" t="e">
        <f aca="false">SUMIFS('carbon potential calculations'!$e$18:$e$722,'carbon potential calculations'!$a$18:$a$722,'Global potential output'!$B23,'carbon potential calculations'!$d$18:$d$722,'Global potential output'!$A23)</f>
        <v>#NAME?</v>
      </c>
      <c r="D23" s="97" t="e">
        <f aca="false">C23/C$28</f>
        <v>#NAME?</v>
      </c>
      <c r="E23" s="2" t="e">
        <f aca="false">SUMIFS('carbon potential calculations'!$g$18:$g$720,'carbon potential calculations'!$a$18:$a$720,'Global potential output'!$B23,'carbon potential calculations'!$d$18:$d$720,'Global potential output'!$A23)</f>
        <v>#NAME?</v>
      </c>
      <c r="F23" s="97" t="e">
        <f aca="false">E23/E$28</f>
        <v>#NAME?</v>
      </c>
      <c r="G23" s="2" t="e">
        <f aca="false">SUMIFS('carbon potential calculations'!$o$18:$o$720,'carbon potential calculations'!$a$18:$a$720,'Global potential output'!$B23,'carbon potential calculations'!$d$18:$d$720,'Global potential output'!$A23)</f>
        <v>#NAME?</v>
      </c>
      <c r="H23" s="97" t="e">
        <f aca="false">G23/G$28</f>
        <v>#NAME?</v>
      </c>
      <c r="I23" s="2" t="e">
        <f aca="false">SUM(E23,G23)</f>
        <v>#NAME?</v>
      </c>
      <c r="J23" s="97" t="e">
        <f aca="false">I23/I$28</f>
        <v>#NAME?</v>
      </c>
      <c r="K23" s="98" t="e">
        <f aca="false">SUMIFS('carbon potential calculations'!$h$18:$h$720,'carbon potential calculations'!$a$18:$a$720,'Global potential output'!$B23,'carbon potential calculations'!$d$18:$d$720,'Global potential output'!$A23)</f>
        <v>#NAME?</v>
      </c>
    </row>
    <row r="24" customFormat="false" ht="12.75" hidden="false" customHeight="true" outlineLevel="0" collapsed="false">
      <c r="A24" s="96" t="str">
        <f aca="false">A23</f>
        <v>Salt marsh</v>
      </c>
      <c r="B24" s="2" t="s">
        <v>165</v>
      </c>
      <c r="C24" s="2" t="e">
        <f aca="false">SUMIFS('carbon potential calculations'!$e$18:$e$722,'carbon potential calculations'!$a$18:$a$722,'Global potential output'!$B24,'carbon potential calculations'!$d$18:$d$722,'Global potential output'!$A24)</f>
        <v>#NAME?</v>
      </c>
      <c r="D24" s="97" t="e">
        <f aca="false">C24/C$28</f>
        <v>#NAME?</v>
      </c>
      <c r="E24" s="2" t="e">
        <f aca="false">SUMIFS('carbon potential calculations'!$g$18:$g$720,'carbon potential calculations'!$a$18:$a$720,'Global potential output'!$B24,'carbon potential calculations'!$d$18:$d$720,'Global potential output'!$A24)</f>
        <v>#NAME?</v>
      </c>
      <c r="F24" s="97" t="e">
        <f aca="false">E24/E$28</f>
        <v>#NAME?</v>
      </c>
      <c r="G24" s="2" t="e">
        <f aca="false">SUMIFS('carbon potential calculations'!$o$18:$o$720,'carbon potential calculations'!$a$18:$a$720,'Global potential output'!$B24,'carbon potential calculations'!$d$18:$d$720,'Global potential output'!$A24)</f>
        <v>#NAME?</v>
      </c>
      <c r="H24" s="97" t="e">
        <f aca="false">G24/G$28</f>
        <v>#NAME?</v>
      </c>
      <c r="I24" s="2" t="e">
        <f aca="false">SUM(E24,G24)</f>
        <v>#NAME?</v>
      </c>
      <c r="J24" s="97" t="e">
        <f aca="false">I24/I$28</f>
        <v>#NAME?</v>
      </c>
      <c r="K24" s="98" t="e">
        <f aca="false">SUMIFS('carbon potential calculations'!$h$18:$h$720,'carbon potential calculations'!$a$18:$a$720,'Global potential output'!$B24,'carbon potential calculations'!$d$18:$d$720,'Global potential output'!$A24)</f>
        <v>#NAME?</v>
      </c>
    </row>
    <row r="25" customFormat="false" ht="12.75" hidden="false" customHeight="true" outlineLevel="0" collapsed="false">
      <c r="A25" s="96" t="str">
        <f aca="false">A24</f>
        <v>Salt marsh</v>
      </c>
      <c r="B25" s="2" t="s">
        <v>166</v>
      </c>
      <c r="C25" s="2" t="e">
        <f aca="false">SUMIFS('carbon potential calculations'!$e$18:$e$722,'carbon potential calculations'!$a$18:$a$722,'Global potential output'!$B25,'carbon potential calculations'!$d$18:$d$722,'Global potential output'!$A25)</f>
        <v>#NAME?</v>
      </c>
      <c r="D25" s="97" t="e">
        <f aca="false">C25/C$28</f>
        <v>#NAME?</v>
      </c>
      <c r="E25" s="2" t="e">
        <f aca="false">SUMIFS('carbon potential calculations'!$g$18:$g$720,'carbon potential calculations'!$a$18:$a$720,'Global potential output'!$B25,'carbon potential calculations'!$d$18:$d$720,'Global potential output'!$A25)</f>
        <v>#NAME?</v>
      </c>
      <c r="F25" s="97" t="e">
        <f aca="false">E25/E$28</f>
        <v>#NAME?</v>
      </c>
      <c r="G25" s="2" t="e">
        <f aca="false">SUMIFS('carbon potential calculations'!$o$18:$o$720,'carbon potential calculations'!$a$18:$a$720,'Global potential output'!$B25,'carbon potential calculations'!$d$18:$d$720,'Global potential output'!$A25)</f>
        <v>#NAME?</v>
      </c>
      <c r="H25" s="97" t="e">
        <f aca="false">G25/G$28</f>
        <v>#NAME?</v>
      </c>
      <c r="I25" s="2" t="e">
        <f aca="false">SUM(E25,G25)</f>
        <v>#NAME?</v>
      </c>
      <c r="J25" s="97" t="e">
        <f aca="false">I25/I$28</f>
        <v>#NAME?</v>
      </c>
      <c r="K25" s="98" t="e">
        <f aca="false">SUMIFS('carbon potential calculations'!$h$18:$h$720,'carbon potential calculations'!$a$18:$a$720,'Global potential output'!$B25,'carbon potential calculations'!$d$18:$d$720,'Global potential output'!$A25)</f>
        <v>#NAME?</v>
      </c>
    </row>
    <row r="26" customFormat="false" ht="12.75" hidden="false" customHeight="true" outlineLevel="0" collapsed="false">
      <c r="A26" s="84" t="str">
        <f aca="false">A13</f>
        <v>Mangrove</v>
      </c>
      <c r="B26" s="39" t="s">
        <v>169</v>
      </c>
      <c r="C26" s="39" t="e">
        <f aca="false">SUM(C8:C13)</f>
        <v>#NAME?</v>
      </c>
      <c r="D26" s="39"/>
      <c r="E26" s="39" t="e">
        <f aca="false">SUM(E8:E13)</f>
        <v>#NAME?</v>
      </c>
      <c r="F26" s="39"/>
      <c r="G26" s="39" t="e">
        <f aca="false">SUM(G8:G13)</f>
        <v>#NAME?</v>
      </c>
      <c r="H26" s="39"/>
      <c r="I26" s="39" t="e">
        <f aca="false">SUM(I8:I13)</f>
        <v>#NAME?</v>
      </c>
      <c r="J26" s="39"/>
      <c r="K26" s="99" t="e">
        <f aca="false">SUM(K8:K13)</f>
        <v>#NAME?</v>
      </c>
      <c r="L26" s="2"/>
      <c r="M26" s="2"/>
      <c r="N26" s="2"/>
      <c r="O26" s="2"/>
      <c r="P26" s="2"/>
      <c r="Q26" s="2"/>
      <c r="R26" s="2"/>
      <c r="S26" s="2"/>
      <c r="T26" s="2"/>
      <c r="U26" s="2"/>
      <c r="V26" s="2"/>
      <c r="W26" s="2"/>
      <c r="X26" s="2"/>
      <c r="Y26" s="2"/>
      <c r="Z26" s="2"/>
    </row>
    <row r="27" customFormat="false" ht="12.75" hidden="false" customHeight="true" outlineLevel="0" collapsed="false">
      <c r="A27" s="84" t="str">
        <f aca="false">A19</f>
        <v>Seagrass</v>
      </c>
      <c r="B27" s="39" t="s">
        <v>169</v>
      </c>
      <c r="C27" s="39" t="e">
        <f aca="false">SUM(C14:C19)</f>
        <v>#NAME?</v>
      </c>
      <c r="D27" s="39"/>
      <c r="E27" s="39" t="e">
        <f aca="false">SUM(E14:E19)</f>
        <v>#NAME?</v>
      </c>
      <c r="F27" s="39"/>
      <c r="G27" s="39" t="e">
        <f aca="false">SUM(G14:G19)</f>
        <v>#NAME?</v>
      </c>
      <c r="H27" s="39"/>
      <c r="I27" s="39" t="e">
        <f aca="false">SUM(I14:I19)</f>
        <v>#NAME?</v>
      </c>
      <c r="J27" s="39"/>
      <c r="K27" s="99" t="e">
        <f aca="false">SUM(K14:K19)</f>
        <v>#NAME?</v>
      </c>
      <c r="L27" s="2"/>
      <c r="M27" s="2"/>
      <c r="N27" s="2"/>
      <c r="O27" s="2"/>
      <c r="P27" s="2"/>
      <c r="Q27" s="2"/>
      <c r="R27" s="2"/>
      <c r="S27" s="2"/>
      <c r="T27" s="2"/>
      <c r="U27" s="2"/>
      <c r="V27" s="2"/>
      <c r="W27" s="2"/>
      <c r="X27" s="2"/>
      <c r="Y27" s="2"/>
      <c r="Z27" s="2"/>
    </row>
    <row r="28" customFormat="false" ht="12.75" hidden="false" customHeight="true" outlineLevel="0" collapsed="false">
      <c r="A28" s="84" t="str">
        <f aca="false">A25</f>
        <v>Salt marsh</v>
      </c>
      <c r="B28" s="39" t="s">
        <v>169</v>
      </c>
      <c r="C28" s="39" t="e">
        <f aca="false">SUM(C20:C25)</f>
        <v>#NAME?</v>
      </c>
      <c r="D28" s="39"/>
      <c r="E28" s="39" t="e">
        <f aca="false">SUM(E20:E25)</f>
        <v>#NAME?</v>
      </c>
      <c r="F28" s="39"/>
      <c r="G28" s="39" t="e">
        <f aca="false">SUM(G20:G25)</f>
        <v>#NAME?</v>
      </c>
      <c r="H28" s="39"/>
      <c r="I28" s="39" t="e">
        <f aca="false">SUM(I20:I25)</f>
        <v>#NAME?</v>
      </c>
      <c r="J28" s="39"/>
      <c r="K28" s="99" t="e">
        <f aca="false">SUM(K20:K25)</f>
        <v>#NAME?</v>
      </c>
    </row>
    <row r="29" customFormat="false" ht="12.75" hidden="false" customHeight="true" outlineLevel="0" collapsed="false">
      <c r="A29" s="96" t="s">
        <v>160</v>
      </c>
      <c r="B29" s="2"/>
      <c r="C29" s="2" t="e">
        <f aca="false">SUMIFS('carbon potential calculations'!$e$18:$e$722,'carbon potential calculations'!$d$18:$d$722,'Global potential output'!$A29)</f>
        <v>#NAME?</v>
      </c>
      <c r="D29" s="2" t="e">
        <f aca="false">IF(ROUND(C29,2)=ROUND(C26,2),"Pass","ERROR")</f>
        <v>#NAME?</v>
      </c>
      <c r="E29" s="2" t="e">
        <f aca="false">SUMIFS('carbon potential calculations'!$g$18:$g$720,'carbon potential calculations'!$d$18:$d$720,'Global potential output'!$A29)</f>
        <v>#NAME?</v>
      </c>
      <c r="F29" s="2" t="e">
        <f aca="false">IF(ROUND(E29,2)=ROUND(E26,2),"Pass","ERROR")</f>
        <v>#NAME?</v>
      </c>
      <c r="G29" s="2" t="e">
        <f aca="false">SUMIFS('carbon potential calculations'!$o$18:$o$720,'carbon potential calculations'!$d$18:$d$720,'Global potential output'!$A29)</f>
        <v>#NAME?</v>
      </c>
      <c r="H29" s="2" t="e">
        <f aca="false">IF(ROUND(G29,2)=ROUND(G26,2),"Pass","ERROR")</f>
        <v>#NAME?</v>
      </c>
      <c r="I29" s="2" t="e">
        <f aca="false">SUM(E29,G29)</f>
        <v>#NAME?</v>
      </c>
      <c r="J29" s="2"/>
      <c r="K29" s="98" t="e">
        <f aca="false">SUM(K26:K28)</f>
        <v>#NAME?</v>
      </c>
    </row>
    <row r="30" customFormat="false" ht="12.75" hidden="false" customHeight="true" outlineLevel="0" collapsed="false">
      <c r="A30" s="96" t="s">
        <v>167</v>
      </c>
      <c r="B30" s="2"/>
      <c r="C30" s="2" t="e">
        <f aca="false">SUMIFS('carbon potential calculations'!$e$18:$e$722,'carbon potential calculations'!$d$18:$d$722,'Global potential output'!$A30)</f>
        <v>#NAME?</v>
      </c>
      <c r="D30" s="2" t="e">
        <f aca="false">IF(ROUND(C30,2)=ROUND(C27,2),"Pass","ERROR")</f>
        <v>#NAME?</v>
      </c>
      <c r="E30" s="2" t="e">
        <f aca="false">SUMIFS('carbon potential calculations'!$g$18:$g$720,'carbon potential calculations'!$d$18:$d$720,'Global potential output'!$A30)</f>
        <v>#NAME?</v>
      </c>
      <c r="F30" s="2" t="e">
        <f aca="false">IF(ROUND(E30,2)=ROUND(E27,2),"Pass","ERROR")</f>
        <v>#NAME?</v>
      </c>
      <c r="G30" s="2" t="e">
        <f aca="false">SUMIFS('carbon potential calculations'!$o$18:$o$720,'carbon potential calculations'!$d$18:$d$720,'Global potential output'!$A30)</f>
        <v>#NAME?</v>
      </c>
      <c r="H30" s="2" t="e">
        <f aca="false">IF(ROUND(G30,2)=ROUND(G27,2),"Pass","ERROR")</f>
        <v>#NAME?</v>
      </c>
      <c r="I30" s="2"/>
      <c r="J30" s="2"/>
      <c r="K30" s="98"/>
    </row>
    <row r="31" customFormat="false" ht="12.75" hidden="false" customHeight="true" outlineLevel="0" collapsed="false">
      <c r="A31" s="100" t="s">
        <v>168</v>
      </c>
      <c r="B31" s="101"/>
      <c r="C31" s="101" t="e">
        <f aca="false">SUMIFS('carbon potential calculations'!$e$18:$e$722,'carbon potential calculations'!$d$18:$d$722,'Global potential output'!$A31)</f>
        <v>#NAME?</v>
      </c>
      <c r="D31" s="101" t="e">
        <f aca="false">IF(ROUND(C31,2)=ROUND(C28,2),"Pass","ERROR")</f>
        <v>#NAME?</v>
      </c>
      <c r="E31" s="101" t="e">
        <f aca="false">SUMIFS('carbon potential calculations'!$g$18:$g$720,'carbon potential calculations'!$d$18:$d$720,'Global potential output'!$A31)</f>
        <v>#NAME?</v>
      </c>
      <c r="F31" s="101" t="e">
        <f aca="false">IF(ROUND(E31,2)=ROUND(E28,2),"Pass","ERROR")</f>
        <v>#NAME?</v>
      </c>
      <c r="G31" s="101" t="e">
        <f aca="false">SUMIFS('carbon potential calculations'!$o$18:$o$720,'carbon potential calculations'!$d$18:$d$720,'Global potential output'!$A31)</f>
        <v>#NAME?</v>
      </c>
      <c r="H31" s="101" t="e">
        <f aca="false">IF(ROUND(G31,2)=ROUND(G28,2),"Pass","ERROR")</f>
        <v>#NAME?</v>
      </c>
      <c r="I31" s="101"/>
      <c r="J31" s="101"/>
      <c r="K31" s="102"/>
    </row>
    <row r="32" customFormat="false" ht="12.75" hidden="false" customHeight="true" outlineLevel="0" collapsed="false"/>
    <row r="33" customFormat="false" ht="12.75" hidden="false" customHeight="true" outlineLevel="0" collapsed="false"/>
    <row r="34" customFormat="false" ht="12.75" hidden="false" customHeight="true" outlineLevel="0" collapsed="false">
      <c r="A34" s="103" t="s">
        <v>160</v>
      </c>
      <c r="B34" s="103"/>
      <c r="C34" s="103"/>
      <c r="D34" s="103"/>
    </row>
    <row r="35" customFormat="false" ht="12.75" hidden="false" customHeight="true" outlineLevel="0" collapsed="false">
      <c r="A35" s="92" t="s">
        <v>153</v>
      </c>
      <c r="B35" s="93" t="s">
        <v>170</v>
      </c>
      <c r="C35" s="93" t="s">
        <v>171</v>
      </c>
      <c r="D35" s="95" t="s">
        <v>169</v>
      </c>
    </row>
    <row r="36" customFormat="false" ht="12.75" hidden="false" customHeight="true" outlineLevel="0" collapsed="false">
      <c r="A36" s="96" t="s">
        <v>161</v>
      </c>
      <c r="B36" s="2" t="e">
        <f aca="false">E8</f>
        <v>#NAME?</v>
      </c>
      <c r="C36" s="2" t="e">
        <f aca="false">G8</f>
        <v>#NAME?</v>
      </c>
      <c r="D36" s="98" t="e">
        <f aca="false">I8</f>
        <v>#NAME?</v>
      </c>
    </row>
    <row r="37" customFormat="false" ht="12.75" hidden="false" customHeight="true" outlineLevel="0" collapsed="false">
      <c r="A37" s="96" t="s">
        <v>162</v>
      </c>
      <c r="B37" s="2" t="e">
        <f aca="false">E9</f>
        <v>#NAME?</v>
      </c>
      <c r="C37" s="2" t="e">
        <f aca="false">G9</f>
        <v>#NAME?</v>
      </c>
      <c r="D37" s="98" t="e">
        <f aca="false">I9</f>
        <v>#NAME?</v>
      </c>
      <c r="F37" s="2"/>
    </row>
    <row r="38" customFormat="false" ht="12.75" hidden="false" customHeight="true" outlineLevel="0" collapsed="false">
      <c r="A38" s="96" t="s">
        <v>163</v>
      </c>
      <c r="B38" s="2" t="e">
        <f aca="false">E10</f>
        <v>#NAME?</v>
      </c>
      <c r="C38" s="2" t="e">
        <f aca="false">G10</f>
        <v>#NAME?</v>
      </c>
      <c r="D38" s="98" t="e">
        <f aca="false">I10</f>
        <v>#NAME?</v>
      </c>
      <c r="F38" s="2"/>
    </row>
    <row r="39" customFormat="false" ht="12.75" hidden="false" customHeight="true" outlineLevel="0" collapsed="false">
      <c r="A39" s="96" t="s">
        <v>164</v>
      </c>
      <c r="B39" s="2" t="e">
        <f aca="false">E11</f>
        <v>#NAME?</v>
      </c>
      <c r="C39" s="2" t="e">
        <f aca="false">G11</f>
        <v>#NAME?</v>
      </c>
      <c r="D39" s="98" t="e">
        <f aca="false">I11</f>
        <v>#NAME?</v>
      </c>
      <c r="F39" s="2"/>
    </row>
    <row r="40" customFormat="false" ht="12.75" hidden="false" customHeight="true" outlineLevel="0" collapsed="false">
      <c r="A40" s="96" t="s">
        <v>165</v>
      </c>
      <c r="B40" s="2" t="e">
        <f aca="false">E12</f>
        <v>#NAME?</v>
      </c>
      <c r="C40" s="2" t="e">
        <f aca="false">G12</f>
        <v>#NAME?</v>
      </c>
      <c r="D40" s="98" t="e">
        <f aca="false">I12</f>
        <v>#NAME?</v>
      </c>
      <c r="F40" s="2"/>
    </row>
    <row r="41" customFormat="false" ht="12.75" hidden="false" customHeight="true" outlineLevel="0" collapsed="false">
      <c r="A41" s="100" t="s">
        <v>166</v>
      </c>
      <c r="B41" s="101" t="e">
        <f aca="false">E13</f>
        <v>#NAME?</v>
      </c>
      <c r="C41" s="101" t="e">
        <f aca="false">G13</f>
        <v>#NAME?</v>
      </c>
      <c r="D41" s="102" t="e">
        <f aca="false">I13</f>
        <v>#NAME?</v>
      </c>
      <c r="F41" s="2"/>
    </row>
    <row r="42" customFormat="false" ht="12.75" hidden="false" customHeight="true" outlineLevel="0" collapsed="false">
      <c r="C42" s="2"/>
      <c r="D42" s="2"/>
      <c r="F42" s="2"/>
    </row>
    <row r="43" customFormat="false" ht="12.75" hidden="false" customHeight="true" outlineLevel="0" collapsed="false">
      <c r="A43" s="103" t="s">
        <v>167</v>
      </c>
      <c r="B43" s="103"/>
      <c r="C43" s="103"/>
      <c r="D43" s="103"/>
      <c r="F43" s="2"/>
    </row>
    <row r="44" customFormat="false" ht="12.75" hidden="false" customHeight="true" outlineLevel="0" collapsed="false">
      <c r="A44" s="92" t="s">
        <v>153</v>
      </c>
      <c r="B44" s="93" t="s">
        <v>170</v>
      </c>
      <c r="C44" s="93" t="s">
        <v>171</v>
      </c>
      <c r="D44" s="95" t="s">
        <v>169</v>
      </c>
      <c r="F44" s="2"/>
    </row>
    <row r="45" customFormat="false" ht="12.75" hidden="false" customHeight="true" outlineLevel="0" collapsed="false">
      <c r="A45" s="96" t="s">
        <v>161</v>
      </c>
      <c r="B45" s="2" t="e">
        <f aca="false">E14</f>
        <v>#NAME?</v>
      </c>
      <c r="C45" s="2" t="e">
        <f aca="false">G14</f>
        <v>#NAME?</v>
      </c>
      <c r="D45" s="98" t="e">
        <f aca="false">I14</f>
        <v>#NAME?</v>
      </c>
      <c r="F45" s="2"/>
    </row>
    <row r="46" customFormat="false" ht="12.75" hidden="false" customHeight="true" outlineLevel="0" collapsed="false">
      <c r="A46" s="96" t="s">
        <v>162</v>
      </c>
      <c r="B46" s="2" t="e">
        <f aca="false">E15</f>
        <v>#NAME?</v>
      </c>
      <c r="C46" s="2" t="e">
        <f aca="false">G15</f>
        <v>#NAME?</v>
      </c>
      <c r="D46" s="98" t="e">
        <f aca="false">I15</f>
        <v>#NAME?</v>
      </c>
      <c r="F46" s="2"/>
    </row>
    <row r="47" customFormat="false" ht="12.75" hidden="false" customHeight="true" outlineLevel="0" collapsed="false">
      <c r="A47" s="96" t="s">
        <v>163</v>
      </c>
      <c r="B47" s="2" t="e">
        <f aca="false">E16</f>
        <v>#NAME?</v>
      </c>
      <c r="C47" s="2" t="e">
        <f aca="false">G16</f>
        <v>#NAME?</v>
      </c>
      <c r="D47" s="98" t="e">
        <f aca="false">I16</f>
        <v>#NAME?</v>
      </c>
      <c r="F47" s="2"/>
    </row>
    <row r="48" customFormat="false" ht="12.75" hidden="false" customHeight="true" outlineLevel="0" collapsed="false">
      <c r="A48" s="96" t="s">
        <v>164</v>
      </c>
      <c r="B48" s="2" t="e">
        <f aca="false">E17</f>
        <v>#NAME?</v>
      </c>
      <c r="C48" s="2" t="e">
        <f aca="false">G17</f>
        <v>#NAME?</v>
      </c>
      <c r="D48" s="98" t="e">
        <f aca="false">I17</f>
        <v>#NAME?</v>
      </c>
      <c r="F48" s="2"/>
    </row>
    <row r="49" customFormat="false" ht="12.75" hidden="false" customHeight="true" outlineLevel="0" collapsed="false">
      <c r="A49" s="96" t="s">
        <v>165</v>
      </c>
      <c r="B49" s="2" t="e">
        <f aca="false">E18</f>
        <v>#NAME?</v>
      </c>
      <c r="C49" s="2" t="e">
        <f aca="false">G18</f>
        <v>#NAME?</v>
      </c>
      <c r="D49" s="98" t="e">
        <f aca="false">I18</f>
        <v>#NAME?</v>
      </c>
      <c r="F49" s="2"/>
    </row>
    <row r="50" customFormat="false" ht="12.75" hidden="false" customHeight="true" outlineLevel="0" collapsed="false">
      <c r="A50" s="100" t="s">
        <v>166</v>
      </c>
      <c r="B50" s="101" t="e">
        <f aca="false">E19</f>
        <v>#NAME?</v>
      </c>
      <c r="C50" s="101" t="e">
        <f aca="false">G19</f>
        <v>#NAME?</v>
      </c>
      <c r="D50" s="102" t="e">
        <f aca="false">I19</f>
        <v>#NAME?</v>
      </c>
      <c r="F50" s="2"/>
    </row>
    <row r="51" customFormat="false" ht="12.75" hidden="false" customHeight="true" outlineLevel="0" collapsed="false">
      <c r="C51" s="2"/>
      <c r="D51" s="2"/>
      <c r="F51" s="2"/>
    </row>
    <row r="52" customFormat="false" ht="12.75" hidden="false" customHeight="true" outlineLevel="0" collapsed="false">
      <c r="A52" s="103" t="s">
        <v>172</v>
      </c>
      <c r="B52" s="103"/>
      <c r="C52" s="103"/>
      <c r="D52" s="103"/>
      <c r="F52" s="2"/>
    </row>
    <row r="53" customFormat="false" ht="12.75" hidden="false" customHeight="true" outlineLevel="0" collapsed="false">
      <c r="A53" s="92" t="s">
        <v>153</v>
      </c>
      <c r="B53" s="93" t="s">
        <v>170</v>
      </c>
      <c r="C53" s="93" t="s">
        <v>171</v>
      </c>
      <c r="D53" s="95" t="s">
        <v>169</v>
      </c>
      <c r="F53" s="2"/>
    </row>
    <row r="54" customFormat="false" ht="12.75" hidden="false" customHeight="true" outlineLevel="0" collapsed="false">
      <c r="A54" s="96" t="s">
        <v>161</v>
      </c>
      <c r="B54" s="2" t="e">
        <f aca="false">E20</f>
        <v>#NAME?</v>
      </c>
      <c r="C54" s="2" t="e">
        <f aca="false">G20</f>
        <v>#NAME?</v>
      </c>
      <c r="D54" s="98" t="e">
        <f aca="false">I20</f>
        <v>#NAME?</v>
      </c>
      <c r="F54" s="2"/>
    </row>
    <row r="55" customFormat="false" ht="12.75" hidden="false" customHeight="true" outlineLevel="0" collapsed="false">
      <c r="A55" s="96" t="s">
        <v>162</v>
      </c>
      <c r="B55" s="2" t="e">
        <f aca="false">E21</f>
        <v>#NAME?</v>
      </c>
      <c r="C55" s="2" t="e">
        <f aca="false">G21</f>
        <v>#NAME?</v>
      </c>
      <c r="D55" s="98" t="e">
        <f aca="false">I21</f>
        <v>#NAME?</v>
      </c>
      <c r="F55" s="2"/>
    </row>
    <row r="56" customFormat="false" ht="12.75" hidden="false" customHeight="true" outlineLevel="0" collapsed="false">
      <c r="A56" s="96" t="s">
        <v>163</v>
      </c>
      <c r="B56" s="2" t="e">
        <f aca="false">E22</f>
        <v>#NAME?</v>
      </c>
      <c r="C56" s="2" t="e">
        <f aca="false">G22</f>
        <v>#NAME?</v>
      </c>
      <c r="D56" s="98" t="e">
        <f aca="false">I22</f>
        <v>#NAME?</v>
      </c>
      <c r="F56" s="2"/>
    </row>
    <row r="57" customFormat="false" ht="12.75" hidden="false" customHeight="true" outlineLevel="0" collapsed="false">
      <c r="A57" s="96" t="s">
        <v>164</v>
      </c>
      <c r="B57" s="2" t="e">
        <f aca="false">E23</f>
        <v>#NAME?</v>
      </c>
      <c r="C57" s="2" t="e">
        <f aca="false">G23</f>
        <v>#NAME?</v>
      </c>
      <c r="D57" s="98" t="e">
        <f aca="false">I23</f>
        <v>#NAME?</v>
      </c>
      <c r="F57" s="2"/>
    </row>
    <row r="58" customFormat="false" ht="12.75" hidden="false" customHeight="true" outlineLevel="0" collapsed="false">
      <c r="A58" s="96" t="s">
        <v>165</v>
      </c>
      <c r="B58" s="2" t="e">
        <f aca="false">E24</f>
        <v>#NAME?</v>
      </c>
      <c r="C58" s="2" t="e">
        <f aca="false">G24</f>
        <v>#NAME?</v>
      </c>
      <c r="D58" s="98" t="e">
        <f aca="false">I24</f>
        <v>#NAME?</v>
      </c>
      <c r="F58" s="2"/>
    </row>
    <row r="59" customFormat="false" ht="12.75" hidden="false" customHeight="true" outlineLevel="0" collapsed="false">
      <c r="A59" s="100" t="s">
        <v>166</v>
      </c>
      <c r="B59" s="101" t="e">
        <f aca="false">E25</f>
        <v>#NAME?</v>
      </c>
      <c r="C59" s="101" t="e">
        <f aca="false">G25</f>
        <v>#NAME?</v>
      </c>
      <c r="D59" s="102" t="e">
        <f aca="false">I25</f>
        <v>#NAME?</v>
      </c>
      <c r="F59" s="2"/>
    </row>
    <row r="60" customFormat="false" ht="12.75" hidden="false" customHeight="true" outlineLevel="0" collapsed="false">
      <c r="C60" s="2"/>
      <c r="D60" s="2"/>
      <c r="F60" s="2"/>
    </row>
    <row r="61" customFormat="false" ht="12.75" hidden="false" customHeight="true" outlineLevel="0" collapsed="false">
      <c r="A61" s="103" t="s">
        <v>169</v>
      </c>
      <c r="B61" s="103"/>
      <c r="C61" s="103"/>
      <c r="D61" s="103"/>
      <c r="F61" s="2"/>
    </row>
    <row r="62" customFormat="false" ht="12.75" hidden="false" customHeight="true" outlineLevel="0" collapsed="false">
      <c r="A62" s="92" t="s">
        <v>153</v>
      </c>
      <c r="B62" s="93" t="s">
        <v>170</v>
      </c>
      <c r="C62" s="93" t="s">
        <v>171</v>
      </c>
      <c r="D62" s="95" t="s">
        <v>169</v>
      </c>
      <c r="F62" s="2"/>
    </row>
    <row r="63" customFormat="false" ht="12.75" hidden="false" customHeight="true" outlineLevel="0" collapsed="false">
      <c r="A63" s="96" t="s">
        <v>161</v>
      </c>
      <c r="B63" s="2" t="e">
        <f aca="false">SUM(E8,E14,E20)</f>
        <v>#NAME?</v>
      </c>
      <c r="C63" s="2" t="e">
        <f aca="false">SUM(G8,G14,G20)</f>
        <v>#NAME?</v>
      </c>
      <c r="D63" s="98" t="e">
        <f aca="false">SUM(I8,I14,I20)</f>
        <v>#NAME?</v>
      </c>
      <c r="E63" s="104" t="e">
        <f aca="false">IF(SUM(B36,B45,B54)=B63,"Pass","FALSE")</f>
        <v>#NAME?</v>
      </c>
      <c r="F63" s="104" t="e">
        <f aca="false">IF(SUM(C36,C45,C54)=C63,"Pass","FALSE")</f>
        <v>#NAME?</v>
      </c>
      <c r="G63" s="104" t="e">
        <f aca="false">IF(SUM(D36,D45,D54)=D63,"Pass","FALSE")</f>
        <v>#NAME?</v>
      </c>
    </row>
    <row r="64" customFormat="false" ht="12.75" hidden="false" customHeight="true" outlineLevel="0" collapsed="false">
      <c r="A64" s="96" t="s">
        <v>162</v>
      </c>
      <c r="B64" s="2" t="e">
        <f aca="false">SUM(E9,E15,E21)</f>
        <v>#NAME?</v>
      </c>
      <c r="C64" s="2" t="e">
        <f aca="false">SUM(G9,G15,G21)</f>
        <v>#NAME?</v>
      </c>
      <c r="D64" s="98" t="e">
        <f aca="false">SUM(I9,I15,I21)</f>
        <v>#NAME?</v>
      </c>
      <c r="E64" s="104" t="e">
        <f aca="false">IF(SUM(B37,B46,B55)=B64,"Pass","FALSE")</f>
        <v>#NAME?</v>
      </c>
      <c r="F64" s="104" t="e">
        <f aca="false">IF(SUM(C37,C46,C55)=C64,"Pass","FALSE")</f>
        <v>#NAME?</v>
      </c>
      <c r="G64" s="104" t="e">
        <f aca="false">IF(SUM(D37,D46,D55)=D64,"Pass","FALSE")</f>
        <v>#NAME?</v>
      </c>
    </row>
    <row r="65" customFormat="false" ht="12.75" hidden="false" customHeight="true" outlineLevel="0" collapsed="false">
      <c r="A65" s="96" t="s">
        <v>163</v>
      </c>
      <c r="B65" s="2" t="e">
        <f aca="false">SUM(E10,E16,E22)</f>
        <v>#NAME?</v>
      </c>
      <c r="C65" s="2" t="e">
        <f aca="false">SUM(G10,G16,G22)</f>
        <v>#NAME?</v>
      </c>
      <c r="D65" s="98" t="e">
        <f aca="false">SUM(I10,I16,I22)</f>
        <v>#NAME?</v>
      </c>
      <c r="E65" s="104" t="e">
        <f aca="false">IF(SUM(B38,B47,B56)=B65,"Pass","FALSE")</f>
        <v>#NAME?</v>
      </c>
      <c r="F65" s="104" t="e">
        <f aca="false">IF(SUM(C38,C47,C56)=C65,"Pass","FALSE")</f>
        <v>#NAME?</v>
      </c>
      <c r="G65" s="104" t="e">
        <f aca="false">IF(SUM(D38,D47,D56)=D65,"Pass","FALSE")</f>
        <v>#NAME?</v>
      </c>
    </row>
    <row r="66" customFormat="false" ht="12.75" hidden="false" customHeight="true" outlineLevel="0" collapsed="false">
      <c r="A66" s="96" t="s">
        <v>164</v>
      </c>
      <c r="B66" s="2" t="e">
        <f aca="false">SUM(E11,E17,E23)</f>
        <v>#NAME?</v>
      </c>
      <c r="C66" s="2" t="e">
        <f aca="false">SUM(G11,G17,G23)</f>
        <v>#NAME?</v>
      </c>
      <c r="D66" s="98" t="e">
        <f aca="false">SUM(I11,I17,I23)</f>
        <v>#NAME?</v>
      </c>
      <c r="E66" s="104" t="e">
        <f aca="false">IF(SUM(B39,B48,B57)=B66,"Pass","FALSE")</f>
        <v>#NAME?</v>
      </c>
      <c r="F66" s="104" t="e">
        <f aca="false">IF(SUM(C39,C48,C57)=C66,"Pass","FALSE")</f>
        <v>#NAME?</v>
      </c>
      <c r="G66" s="104" t="e">
        <f aca="false">IF(SUM(D39,D48,D57)=D66,"Pass","FALSE")</f>
        <v>#NAME?</v>
      </c>
    </row>
    <row r="67" customFormat="false" ht="12.75" hidden="false" customHeight="true" outlineLevel="0" collapsed="false">
      <c r="A67" s="96" t="s">
        <v>165</v>
      </c>
      <c r="B67" s="2" t="e">
        <f aca="false">SUM(E12,E18,E24)</f>
        <v>#NAME?</v>
      </c>
      <c r="C67" s="2" t="e">
        <f aca="false">SUM(G12,G18,G24)</f>
        <v>#NAME?</v>
      </c>
      <c r="D67" s="98" t="e">
        <f aca="false">SUM(I12,I18,I24)</f>
        <v>#NAME?</v>
      </c>
      <c r="E67" s="104" t="e">
        <f aca="false">IF(SUM(B40,B49,B58)=B67,"Pass","FALSE")</f>
        <v>#NAME?</v>
      </c>
      <c r="F67" s="104" t="e">
        <f aca="false">IF(SUM(C40,C49,C58)=C67,"Pass","FALSE")</f>
        <v>#NAME?</v>
      </c>
      <c r="G67" s="104" t="e">
        <f aca="false">IF(SUM(D40,D49,D58)=D67,"Pass","FALSE")</f>
        <v>#NAME?</v>
      </c>
    </row>
    <row r="68" customFormat="false" ht="12.75" hidden="false" customHeight="true" outlineLevel="0" collapsed="false">
      <c r="A68" s="100" t="s">
        <v>166</v>
      </c>
      <c r="B68" s="101" t="e">
        <f aca="false">SUM(E13,E19,E25)</f>
        <v>#NAME?</v>
      </c>
      <c r="C68" s="101" t="e">
        <f aca="false">SUM(G13,G19,G25)</f>
        <v>#NAME?</v>
      </c>
      <c r="D68" s="102" t="e">
        <f aca="false">SUM(I13,I19,I25)</f>
        <v>#NAME?</v>
      </c>
      <c r="E68" s="104" t="e">
        <f aca="false">IF(SUM(B41,B50,B59)=B68,"Pass","FALSE")</f>
        <v>#NAME?</v>
      </c>
      <c r="F68" s="104" t="e">
        <f aca="false">IF(SUM(C41,C50,C59)=C68,"Pass","FALSE")</f>
        <v>#NAME?</v>
      </c>
      <c r="G68" s="104" t="e">
        <f aca="false">IF(SUM(D41,D50,D59)=D68,"Pass","FALSE")</f>
        <v>#NAME?</v>
      </c>
      <c r="H68" s="88"/>
    </row>
    <row r="69" customFormat="false" ht="12.75" hidden="false" customHeight="true" outlineLevel="0" collapsed="false">
      <c r="A69" s="2"/>
      <c r="B69" s="2"/>
      <c r="C69" s="2"/>
      <c r="D69" s="2"/>
      <c r="E69" s="2"/>
      <c r="F69" s="2"/>
      <c r="G69" s="2"/>
      <c r="J69" s="2"/>
      <c r="K69" s="2"/>
      <c r="L69" s="2"/>
      <c r="M69" s="2"/>
      <c r="N69" s="2"/>
      <c r="O69" s="2"/>
      <c r="P69" s="2"/>
      <c r="Q69" s="2"/>
      <c r="R69" s="2"/>
      <c r="S69" s="2"/>
      <c r="T69" s="2"/>
      <c r="U69" s="2"/>
      <c r="V69" s="2"/>
      <c r="W69" s="2"/>
      <c r="X69" s="2"/>
      <c r="Y69" s="2"/>
      <c r="Z69" s="2"/>
    </row>
    <row r="70" customFormat="false" ht="12.75" hidden="false" customHeight="true" outlineLevel="0" collapsed="false">
      <c r="A70" s="103" t="s">
        <v>173</v>
      </c>
      <c r="B70" s="103"/>
      <c r="C70" s="103"/>
      <c r="D70" s="103"/>
      <c r="E70" s="2"/>
      <c r="F70" s="2"/>
      <c r="G70" s="2"/>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92"/>
      <c r="B71" s="93" t="s">
        <v>170</v>
      </c>
      <c r="C71" s="93" t="s">
        <v>171</v>
      </c>
      <c r="D71" s="95" t="s">
        <v>169</v>
      </c>
      <c r="F71" s="2"/>
    </row>
    <row r="72" customFormat="false" ht="12.75" hidden="false" customHeight="true" outlineLevel="0" collapsed="false">
      <c r="A72" s="96" t="s">
        <v>160</v>
      </c>
      <c r="B72" s="2" t="e">
        <f aca="false">SUM(B36:B41)</f>
        <v>#NAME?</v>
      </c>
      <c r="C72" s="2" t="e">
        <f aca="false">SUM(C36:C41)</f>
        <v>#NAME?</v>
      </c>
      <c r="D72" s="98" t="e">
        <f aca="false">SUM(D36:D41)</f>
        <v>#NAME?</v>
      </c>
      <c r="F72" s="2"/>
    </row>
    <row r="73" customFormat="false" ht="12.75" hidden="false" customHeight="true" outlineLevel="0" collapsed="false">
      <c r="A73" s="96" t="s">
        <v>167</v>
      </c>
      <c r="B73" s="2" t="e">
        <f aca="false">SUM(B45:B50)</f>
        <v>#NAME?</v>
      </c>
      <c r="C73" s="2" t="e">
        <f aca="false">SUM(C45:C50)</f>
        <v>#NAME?</v>
      </c>
      <c r="D73" s="98" t="e">
        <f aca="false">SUM(D45:D50)</f>
        <v>#NAME?</v>
      </c>
      <c r="F73" s="2"/>
    </row>
    <row r="74" customFormat="false" ht="12.75" hidden="false" customHeight="true" outlineLevel="0" collapsed="false">
      <c r="A74" s="100" t="s">
        <v>168</v>
      </c>
      <c r="B74" s="101" t="e">
        <f aca="false">SUM(B54:B59)</f>
        <v>#NAME?</v>
      </c>
      <c r="C74" s="101" t="e">
        <f aca="false">SUM(C54:C59)</f>
        <v>#NAME?</v>
      </c>
      <c r="D74" s="102" t="e">
        <f aca="false">SUM(D54:D59)</f>
        <v>#NAME?</v>
      </c>
      <c r="F74" s="2"/>
    </row>
    <row r="75" customFormat="false" ht="12.75" hidden="false" customHeight="true" outlineLevel="0" collapsed="false">
      <c r="C75" s="2"/>
      <c r="D75" s="2"/>
      <c r="F75" s="2"/>
    </row>
    <row r="76" customFormat="false" ht="12.75" hidden="false" customHeight="true" outlineLevel="0" collapsed="false">
      <c r="A76" s="103" t="s">
        <v>174</v>
      </c>
      <c r="B76" s="103"/>
      <c r="C76" s="103"/>
      <c r="D76" s="103"/>
      <c r="E76" s="103"/>
      <c r="F76" s="103"/>
      <c r="G76" s="103"/>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92"/>
      <c r="B77" s="93" t="s">
        <v>161</v>
      </c>
      <c r="C77" s="93" t="s">
        <v>162</v>
      </c>
      <c r="D77" s="93" t="s">
        <v>163</v>
      </c>
      <c r="E77" s="93" t="s">
        <v>164</v>
      </c>
      <c r="F77" s="93" t="s">
        <v>165</v>
      </c>
      <c r="G77" s="95" t="s">
        <v>166</v>
      </c>
    </row>
    <row r="78" customFormat="false" ht="12.75" hidden="false" customHeight="true" outlineLevel="0" collapsed="false">
      <c r="A78" s="96" t="s">
        <v>160</v>
      </c>
      <c r="B78" s="2" t="e">
        <f aca="false">SUMIFS($E$8:$E$31,$A$8:$A$31,$A78,$B$8:$B$31,B$77)</f>
        <v>#NAME?</v>
      </c>
      <c r="C78" s="2" t="e">
        <f aca="false">SUMIFS($E$8:$E$31,$A$8:$A$31,$A78,$B$8:$B$31,C$77)</f>
        <v>#NAME?</v>
      </c>
      <c r="D78" s="2" t="e">
        <f aca="false">SUMIFS($E$8:$E$31,$A$8:$A$31,$A78,$B$8:$B$31,D$77)</f>
        <v>#NAME?</v>
      </c>
      <c r="E78" s="2" t="e">
        <f aca="false">SUMIFS($E$8:$E$31,$A$8:$A$31,$A78,$B$8:$B$31,E$77)</f>
        <v>#NAME?</v>
      </c>
      <c r="F78" s="2" t="e">
        <f aca="false">SUMIFS($E$8:$E$31,$A$8:$A$31,$A78,$B$8:$B$31,F$77)</f>
        <v>#NAME?</v>
      </c>
      <c r="G78" s="98" t="e">
        <f aca="false">SUMIFS($E$8:$E$31,$A$8:$A$31,$A78,$B$8:$B$31,G$77)</f>
        <v>#NAME?</v>
      </c>
    </row>
    <row r="79" customFormat="false" ht="12.75" hidden="false" customHeight="true" outlineLevel="0" collapsed="false">
      <c r="A79" s="96" t="s">
        <v>167</v>
      </c>
      <c r="B79" s="2" t="e">
        <f aca="false">SUMIFS($E$8:$E$31,$A$8:$A$31,$A79,$B$8:$B$31,B$77)</f>
        <v>#NAME?</v>
      </c>
      <c r="C79" s="2" t="e">
        <f aca="false">SUMIFS($E$8:$E$31,$A$8:$A$31,$A79,$B$8:$B$31,C$77)</f>
        <v>#NAME?</v>
      </c>
      <c r="D79" s="2" t="e">
        <f aca="false">SUMIFS($E$8:$E$31,$A$8:$A$31,$A79,$B$8:$B$31,D$77)</f>
        <v>#NAME?</v>
      </c>
      <c r="E79" s="2" t="e">
        <f aca="false">SUMIFS($E$8:$E$31,$A$8:$A$31,$A79,$B$8:$B$31,E$77)</f>
        <v>#NAME?</v>
      </c>
      <c r="F79" s="2" t="e">
        <f aca="false">SUMIFS($E$8:$E$31,$A$8:$A$31,$A79,$B$8:$B$31,F$77)</f>
        <v>#NAME?</v>
      </c>
      <c r="G79" s="98" t="e">
        <f aca="false">SUMIFS($E$8:$E$31,$A$8:$A$31,$A79,$B$8:$B$31,G$77)</f>
        <v>#NAME?</v>
      </c>
    </row>
    <row r="80" customFormat="false" ht="12.75" hidden="false" customHeight="true" outlineLevel="0" collapsed="false">
      <c r="A80" s="100" t="s">
        <v>168</v>
      </c>
      <c r="B80" s="101" t="e">
        <f aca="false">SUMIFS($E$8:$E$31,$A$8:$A$31,$A80,$B$8:$B$31,B$77)</f>
        <v>#NAME?</v>
      </c>
      <c r="C80" s="101" t="e">
        <f aca="false">SUMIFS($E$8:$E$31,$A$8:$A$31,$A80,$B$8:$B$31,C$77)</f>
        <v>#NAME?</v>
      </c>
      <c r="D80" s="101" t="e">
        <f aca="false">SUMIFS($E$8:$E$31,$A$8:$A$31,$A80,$B$8:$B$31,D$77)</f>
        <v>#NAME?</v>
      </c>
      <c r="E80" s="101" t="e">
        <f aca="false">SUMIFS($E$8:$E$31,$A$8:$A$31,$A80,$B$8:$B$31,E$77)</f>
        <v>#NAME?</v>
      </c>
      <c r="F80" s="101" t="e">
        <f aca="false">SUMIFS($E$8:$E$31,$A$8:$A$31,$A80,$B$8:$B$31,F$77)</f>
        <v>#NAME?</v>
      </c>
      <c r="G80" s="102" t="e">
        <f aca="false">SUMIFS($E$8:$E$31,$A$8:$A$31,$A80,$B$8:$B$31,G$77)</f>
        <v>#NAME?</v>
      </c>
    </row>
    <row r="81" customFormat="false" ht="12.75" hidden="false" customHeight="true" outlineLevel="0" collapsed="false">
      <c r="C81" s="2"/>
      <c r="D81" s="2"/>
      <c r="F81" s="2"/>
    </row>
    <row r="82" customFormat="false" ht="12.75" hidden="false" customHeight="true" outlineLevel="0" collapsed="false">
      <c r="A82" s="103" t="s">
        <v>175</v>
      </c>
      <c r="B82" s="103"/>
      <c r="C82" s="103"/>
      <c r="D82" s="103"/>
      <c r="E82" s="103"/>
      <c r="F82" s="103"/>
      <c r="G82" s="103"/>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92"/>
      <c r="B83" s="93" t="s">
        <v>161</v>
      </c>
      <c r="C83" s="93" t="s">
        <v>162</v>
      </c>
      <c r="D83" s="93" t="s">
        <v>163</v>
      </c>
      <c r="E83" s="93" t="s">
        <v>164</v>
      </c>
      <c r="F83" s="93" t="s">
        <v>165</v>
      </c>
      <c r="G83" s="95" t="s">
        <v>166</v>
      </c>
    </row>
    <row r="84" customFormat="false" ht="12.75" hidden="false" customHeight="true" outlineLevel="0" collapsed="false">
      <c r="A84" s="96" t="s">
        <v>160</v>
      </c>
      <c r="B84" s="2" t="e">
        <f aca="false">SUMIFS($G$8:$G$31,$A$8:$A$31,$A84,$B$8:$B$31,B$77)</f>
        <v>#NAME?</v>
      </c>
      <c r="C84" s="2" t="e">
        <f aca="false">SUMIFS($G$8:$G$31,$A$8:$A$31,$A84,$B$8:$B$31,C$77)</f>
        <v>#NAME?</v>
      </c>
      <c r="D84" s="2" t="e">
        <f aca="false">SUMIFS($G$8:$G$31,$A$8:$A$31,$A84,$B$8:$B$31,D$77)</f>
        <v>#NAME?</v>
      </c>
      <c r="E84" s="2" t="e">
        <f aca="false">SUMIFS($G$8:$G$31,$A$8:$A$31,$A84,$B$8:$B$31,E$77)</f>
        <v>#NAME?</v>
      </c>
      <c r="F84" s="2" t="e">
        <f aca="false">SUMIFS($G$8:$G$31,$A$8:$A$31,$A84,$B$8:$B$31,F$77)</f>
        <v>#NAME?</v>
      </c>
      <c r="G84" s="98" t="e">
        <f aca="false">SUMIFS($G$8:$G$31,$A$8:$A$31,$A84,$B$8:$B$31,G$77)</f>
        <v>#NAME?</v>
      </c>
    </row>
    <row r="85" customFormat="false" ht="12.75" hidden="false" customHeight="true" outlineLevel="0" collapsed="false">
      <c r="A85" s="96" t="s">
        <v>167</v>
      </c>
      <c r="B85" s="2" t="e">
        <f aca="false">SUMIFS($G$8:$G$31,$A$8:$A$31,$A85,$B$8:$B$31,B$77)</f>
        <v>#NAME?</v>
      </c>
      <c r="C85" s="2" t="e">
        <f aca="false">SUMIFS($G$8:$G$31,$A$8:$A$31,$A85,$B$8:$B$31,C$77)</f>
        <v>#NAME?</v>
      </c>
      <c r="D85" s="2" t="e">
        <f aca="false">SUMIFS($G$8:$G$31,$A$8:$A$31,$A85,$B$8:$B$31,D$77)</f>
        <v>#NAME?</v>
      </c>
      <c r="E85" s="2" t="e">
        <f aca="false">SUMIFS($G$8:$G$31,$A$8:$A$31,$A85,$B$8:$B$31,E$77)</f>
        <v>#NAME?</v>
      </c>
      <c r="F85" s="2" t="e">
        <f aca="false">SUMIFS($G$8:$G$31,$A$8:$A$31,$A85,$B$8:$B$31,F$77)</f>
        <v>#NAME?</v>
      </c>
      <c r="G85" s="98" t="e">
        <f aca="false">SUMIFS($G$8:$G$31,$A$8:$A$31,$A85,$B$8:$B$31,G$77)</f>
        <v>#NAME?</v>
      </c>
    </row>
    <row r="86" customFormat="false" ht="12.75" hidden="false" customHeight="true" outlineLevel="0" collapsed="false">
      <c r="A86" s="100" t="s">
        <v>168</v>
      </c>
      <c r="B86" s="101" t="e">
        <f aca="false">SUMIFS($G$8:$G$31,$A$8:$A$31,$A86,$B$8:$B$31,B$77)</f>
        <v>#NAME?</v>
      </c>
      <c r="C86" s="101" t="e">
        <f aca="false">SUMIFS($G$8:$G$31,$A$8:$A$31,$A86,$B$8:$B$31,C$77)</f>
        <v>#NAME?</v>
      </c>
      <c r="D86" s="101" t="e">
        <f aca="false">SUMIFS($G$8:$G$31,$A$8:$A$31,$A86,$B$8:$B$31,D$77)</f>
        <v>#NAME?</v>
      </c>
      <c r="E86" s="101" t="e">
        <f aca="false">SUMIFS($G$8:$G$31,$A$8:$A$31,$A86,$B$8:$B$31,E$77)</f>
        <v>#NAME?</v>
      </c>
      <c r="F86" s="101" t="e">
        <f aca="false">SUMIFS($G$8:$G$31,$A$8:$A$31,$A86,$B$8:$B$31,F$77)</f>
        <v>#NAME?</v>
      </c>
      <c r="G86" s="102" t="e">
        <f aca="false">SUMIFS($G$8:$G$31,$A$8:$A$31,$A86,$B$8:$B$31,G$77)</f>
        <v>#NAME?</v>
      </c>
    </row>
    <row r="87" customFormat="false" ht="12.75" hidden="false" customHeight="true" outlineLevel="0" collapsed="false">
      <c r="C87" s="2"/>
      <c r="D87" s="2"/>
      <c r="F87" s="2"/>
    </row>
    <row r="88" customFormat="false" ht="12.75" hidden="false" customHeight="true" outlineLevel="0" collapsed="false">
      <c r="A88" s="103" t="s">
        <v>169</v>
      </c>
      <c r="B88" s="103"/>
      <c r="C88" s="103"/>
      <c r="D88" s="103"/>
      <c r="E88" s="103"/>
      <c r="F88" s="103"/>
      <c r="G88" s="103"/>
    </row>
    <row r="89" customFormat="false" ht="12.75" hidden="false" customHeight="true" outlineLevel="0" collapsed="false">
      <c r="A89" s="92"/>
      <c r="B89" s="93" t="s">
        <v>161</v>
      </c>
      <c r="C89" s="93" t="s">
        <v>162</v>
      </c>
      <c r="D89" s="93" t="s">
        <v>163</v>
      </c>
      <c r="E89" s="93" t="s">
        <v>164</v>
      </c>
      <c r="F89" s="93" t="s">
        <v>165</v>
      </c>
      <c r="G89" s="95" t="s">
        <v>166</v>
      </c>
    </row>
    <row r="90" customFormat="false" ht="12.75" hidden="false" customHeight="true" outlineLevel="0" collapsed="false">
      <c r="A90" s="96" t="s">
        <v>160</v>
      </c>
      <c r="B90" s="2" t="e">
        <f aca="false">SUMIFS($I$8:$I$31,$A$8:$A$31,$A90,$B$8:$B$31,B$77)</f>
        <v>#NAME?</v>
      </c>
      <c r="C90" s="2" t="e">
        <f aca="false">SUMIFS($I$8:$I$31,$A$8:$A$31,$A90,$B$8:$B$31,C$77)</f>
        <v>#NAME?</v>
      </c>
      <c r="D90" s="2" t="e">
        <f aca="false">SUMIFS($I$8:$I$31,$A$8:$A$31,$A90,$B$8:$B$31,D$77)</f>
        <v>#NAME?</v>
      </c>
      <c r="E90" s="2" t="e">
        <f aca="false">SUMIFS($I$8:$I$31,$A$8:$A$31,$A90,$B$8:$B$31,E$77)</f>
        <v>#NAME?</v>
      </c>
      <c r="F90" s="2" t="e">
        <f aca="false">SUMIFS($I$8:$I$31,$A$8:$A$31,$A90,$B$8:$B$31,F$77)</f>
        <v>#NAME?</v>
      </c>
      <c r="G90" s="98" t="e">
        <f aca="false">SUMIFS($I$8:$I$31,$A$8:$A$31,$A90,$B$8:$B$31,G$77)</f>
        <v>#NAME?</v>
      </c>
    </row>
    <row r="91" customFormat="false" ht="12.75" hidden="false" customHeight="true" outlineLevel="0" collapsed="false">
      <c r="A91" s="96" t="s">
        <v>167</v>
      </c>
      <c r="B91" s="2" t="e">
        <f aca="false">SUMIFS($I$8:$I$31,$A$8:$A$31,$A91,$B$8:$B$31,B$77)</f>
        <v>#NAME?</v>
      </c>
      <c r="C91" s="2" t="e">
        <f aca="false">SUMIFS($I$8:$I$31,$A$8:$A$31,$A91,$B$8:$B$31,C$77)</f>
        <v>#NAME?</v>
      </c>
      <c r="D91" s="2" t="e">
        <f aca="false">SUMIFS($I$8:$I$31,$A$8:$A$31,$A91,$B$8:$B$31,D$77)</f>
        <v>#NAME?</v>
      </c>
      <c r="E91" s="2" t="e">
        <f aca="false">SUMIFS($I$8:$I$31,$A$8:$A$31,$A91,$B$8:$B$31,E$77)</f>
        <v>#NAME?</v>
      </c>
      <c r="F91" s="2" t="e">
        <f aca="false">SUMIFS($I$8:$I$31,$A$8:$A$31,$A91,$B$8:$B$31,F$77)</f>
        <v>#NAME?</v>
      </c>
      <c r="G91" s="98" t="e">
        <f aca="false">SUMIFS($I$8:$I$31,$A$8:$A$31,$A91,$B$8:$B$31,G$77)</f>
        <v>#NAME?</v>
      </c>
    </row>
    <row r="92" customFormat="false" ht="12.75" hidden="false" customHeight="true" outlineLevel="0" collapsed="false">
      <c r="A92" s="100" t="s">
        <v>168</v>
      </c>
      <c r="B92" s="101" t="e">
        <f aca="false">SUMIFS($I$8:$I$31,$A$8:$A$31,$A92,$B$8:$B$31,B$77)</f>
        <v>#NAME?</v>
      </c>
      <c r="C92" s="101" t="e">
        <f aca="false">SUMIFS($I$8:$I$31,$A$8:$A$31,$A92,$B$8:$B$31,C$77)</f>
        <v>#NAME?</v>
      </c>
      <c r="D92" s="101" t="e">
        <f aca="false">SUMIFS($I$8:$I$31,$A$8:$A$31,$A92,$B$8:$B$31,D$77)</f>
        <v>#NAME?</v>
      </c>
      <c r="E92" s="101" t="e">
        <f aca="false">SUMIFS($I$8:$I$31,$A$8:$A$31,$A92,$B$8:$B$31,E$77)</f>
        <v>#NAME?</v>
      </c>
      <c r="F92" s="101" t="e">
        <f aca="false">SUMIFS($I$8:$I$31,$A$8:$A$31,$A92,$B$8:$B$31,F$77)</f>
        <v>#NAME?</v>
      </c>
      <c r="G92" s="102" t="e">
        <f aca="false">SUMIFS($I$8:$I$31,$A$8:$A$31,$A92,$B$8:$B$31,G$77)</f>
        <v>#NAME?</v>
      </c>
    </row>
    <row r="93" customFormat="false" ht="12.75" hidden="false" customHeight="true" outlineLevel="0" collapsed="false">
      <c r="C93" s="2"/>
      <c r="D93" s="2"/>
      <c r="F93" s="2"/>
    </row>
    <row r="94" customFormat="false" ht="12.75" hidden="false" customHeight="true" outlineLevel="0" collapsed="false">
      <c r="A94" s="103" t="s">
        <v>176</v>
      </c>
      <c r="B94" s="103"/>
      <c r="C94" s="103"/>
      <c r="D94" s="103"/>
      <c r="E94" s="103"/>
      <c r="F94" s="103"/>
      <c r="G94" s="103"/>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92"/>
      <c r="B95" s="93" t="str">
        <f aca="false">B77</f>
        <v>North America</v>
      </c>
      <c r="C95" s="93" t="str">
        <f aca="false">C77</f>
        <v>Asia</v>
      </c>
      <c r="D95" s="93" t="str">
        <f aca="false">D77</f>
        <v>Oceania</v>
      </c>
      <c r="E95" s="93" t="str">
        <f aca="false">E77</f>
        <v>Africa</v>
      </c>
      <c r="F95" s="93" t="str">
        <f aca="false">F77</f>
        <v>South America</v>
      </c>
      <c r="G95" s="95" t="str">
        <f aca="false">G77</f>
        <v>Europe</v>
      </c>
    </row>
    <row r="96" customFormat="false" ht="12.75" hidden="false" customHeight="true" outlineLevel="0" collapsed="false">
      <c r="A96" s="96" t="s">
        <v>177</v>
      </c>
      <c r="B96" s="2" t="e">
        <f aca="false">B78</f>
        <v>#NAME?</v>
      </c>
      <c r="C96" s="2" t="e">
        <f aca="false">C78</f>
        <v>#NAME?</v>
      </c>
      <c r="D96" s="2" t="e">
        <f aca="false">D78</f>
        <v>#NAME?</v>
      </c>
      <c r="E96" s="2" t="e">
        <f aca="false">E78</f>
        <v>#NAME?</v>
      </c>
      <c r="F96" s="2" t="e">
        <f aca="false">F78</f>
        <v>#NAME?</v>
      </c>
      <c r="G96" s="98" t="e">
        <f aca="false">G78</f>
        <v>#NAME?</v>
      </c>
    </row>
    <row r="97" customFormat="false" ht="12.75" hidden="false" customHeight="true" outlineLevel="0" collapsed="false">
      <c r="A97" s="96" t="s">
        <v>178</v>
      </c>
      <c r="B97" s="2" t="e">
        <f aca="false">B79</f>
        <v>#NAME?</v>
      </c>
      <c r="C97" s="2" t="e">
        <f aca="false">C79</f>
        <v>#NAME?</v>
      </c>
      <c r="D97" s="2" t="e">
        <f aca="false">D79</f>
        <v>#NAME?</v>
      </c>
      <c r="E97" s="2" t="e">
        <f aca="false">E79</f>
        <v>#NAME?</v>
      </c>
      <c r="F97" s="2" t="e">
        <f aca="false">F79</f>
        <v>#NAME?</v>
      </c>
      <c r="G97" s="98" t="e">
        <f aca="false">G79</f>
        <v>#NAME?</v>
      </c>
    </row>
    <row r="98" customFormat="false" ht="12.75" hidden="false" customHeight="true" outlineLevel="0" collapsed="false">
      <c r="A98" s="96" t="s">
        <v>179</v>
      </c>
      <c r="B98" s="2" t="e">
        <f aca="false">B80</f>
        <v>#NAME?</v>
      </c>
      <c r="C98" s="2" t="e">
        <f aca="false">C80</f>
        <v>#NAME?</v>
      </c>
      <c r="D98" s="2" t="e">
        <f aca="false">D80</f>
        <v>#NAME?</v>
      </c>
      <c r="E98" s="2" t="e">
        <f aca="false">E80</f>
        <v>#NAME?</v>
      </c>
      <c r="F98" s="2" t="e">
        <f aca="false">F80</f>
        <v>#NAME?</v>
      </c>
      <c r="G98" s="98" t="e">
        <f aca="false">G80</f>
        <v>#NAME?</v>
      </c>
    </row>
    <row r="99" customFormat="false" ht="12.75" hidden="false" customHeight="true" outlineLevel="0" collapsed="false">
      <c r="A99" s="96" t="s">
        <v>180</v>
      </c>
      <c r="B99" s="2" t="e">
        <f aca="false">B84</f>
        <v>#NAME?</v>
      </c>
      <c r="C99" s="2" t="e">
        <f aca="false">C84</f>
        <v>#NAME?</v>
      </c>
      <c r="D99" s="2" t="e">
        <f aca="false">D84</f>
        <v>#NAME?</v>
      </c>
      <c r="E99" s="2" t="e">
        <f aca="false">E84</f>
        <v>#NAME?</v>
      </c>
      <c r="F99" s="2" t="e">
        <f aca="false">F84</f>
        <v>#NAME?</v>
      </c>
      <c r="G99" s="98" t="e">
        <f aca="false">G84</f>
        <v>#NAME?</v>
      </c>
    </row>
    <row r="100" customFormat="false" ht="12.75" hidden="false" customHeight="true" outlineLevel="0" collapsed="false">
      <c r="A100" s="96" t="s">
        <v>181</v>
      </c>
      <c r="B100" s="2" t="e">
        <f aca="false">B85</f>
        <v>#NAME?</v>
      </c>
      <c r="C100" s="2" t="e">
        <f aca="false">C85</f>
        <v>#NAME?</v>
      </c>
      <c r="D100" s="2" t="e">
        <f aca="false">D85</f>
        <v>#NAME?</v>
      </c>
      <c r="E100" s="2" t="e">
        <f aca="false">E85</f>
        <v>#NAME?</v>
      </c>
      <c r="F100" s="2" t="e">
        <f aca="false">F85</f>
        <v>#NAME?</v>
      </c>
      <c r="G100" s="98" t="e">
        <f aca="false">G85</f>
        <v>#NAME?</v>
      </c>
    </row>
    <row r="101" customFormat="false" ht="12.75" hidden="false" customHeight="true" outlineLevel="0" collapsed="false">
      <c r="A101" s="100" t="s">
        <v>182</v>
      </c>
      <c r="B101" s="101" t="e">
        <f aca="false">B86</f>
        <v>#NAME?</v>
      </c>
      <c r="C101" s="101" t="e">
        <f aca="false">C86</f>
        <v>#NAME?</v>
      </c>
      <c r="D101" s="101" t="e">
        <f aca="false">D86</f>
        <v>#NAME?</v>
      </c>
      <c r="E101" s="101" t="e">
        <f aca="false">E86</f>
        <v>#NAME?</v>
      </c>
      <c r="F101" s="101" t="e">
        <f aca="false">F86</f>
        <v>#NAME?</v>
      </c>
      <c r="G101" s="102" t="e">
        <f aca="false">G86</f>
        <v>#NAME?</v>
      </c>
    </row>
    <row r="102" customFormat="false" ht="12.75" hidden="false" customHeight="true" outlineLevel="0" collapsed="false">
      <c r="C102" s="2"/>
      <c r="D102" s="2"/>
      <c r="F102" s="2"/>
    </row>
    <row r="103" customFormat="false" ht="12.75" hidden="false" customHeight="true" outlineLevel="0" collapsed="false">
      <c r="C103" s="2"/>
      <c r="D103" s="2"/>
      <c r="F103" s="2"/>
    </row>
    <row r="104" customFormat="false" ht="12.75" hidden="false" customHeight="true" outlineLevel="0" collapsed="false">
      <c r="C104" s="2"/>
      <c r="D104" s="2"/>
      <c r="F104" s="2"/>
    </row>
    <row r="105" customFormat="false" ht="12.75" hidden="false" customHeight="true" outlineLevel="0" collapsed="false">
      <c r="A105" s="40" t="s">
        <v>183</v>
      </c>
      <c r="B105" s="2" t="e">
        <f aca="false">SUMIFS('carbon potential calculations'!$e$18:$e$722,'carbon potential calculations'!$b$18:$b$722,'Global potential output'!$A105)</f>
        <v>#NAME?</v>
      </c>
      <c r="C105" s="2" t="e">
        <f aca="false">SUMIFS('carbon potential calculations'!$g$18:$g$722,'carbon potential calculations'!$b$18:$b$722,'Global potential output'!$A105)</f>
        <v>#NAME?</v>
      </c>
      <c r="D105" s="2" t="e">
        <f aca="false">SUMIFS('carbon potential calculations'!$o$18:$o$722,'carbon potential calculations'!$b$18:$b$722,'Global potential output'!$A105)</f>
        <v>#NAME?</v>
      </c>
      <c r="F105" s="2"/>
    </row>
    <row r="106" customFormat="false" ht="12.75" hidden="false" customHeight="true" outlineLevel="0" collapsed="false">
      <c r="A106" s="40" t="s">
        <v>184</v>
      </c>
      <c r="B106" s="2" t="e">
        <f aca="false">SUMIFS('carbon potential calculations'!$e$18:$e$722,'carbon potential calculations'!$b$18:$b$722,'Global potential output'!$A106)</f>
        <v>#NAME?</v>
      </c>
      <c r="C106" s="2" t="e">
        <f aca="false">SUMIFS('carbon potential calculations'!$g$18:$g$722,'carbon potential calculations'!$b$18:$b$722,'Global potential output'!$A106)</f>
        <v>#NAME?</v>
      </c>
      <c r="D106" s="2" t="e">
        <f aca="false">SUMIFS('carbon potential calculations'!$o$18:$o$722,'carbon potential calculations'!$b$18:$b$722,'Global potential output'!$A106)</f>
        <v>#NAME?</v>
      </c>
      <c r="F106" s="2"/>
    </row>
    <row r="107" customFormat="false" ht="12.75" hidden="false" customHeight="true" outlineLevel="0" collapsed="false">
      <c r="A107" s="40" t="s">
        <v>185</v>
      </c>
      <c r="B107" s="2" t="e">
        <f aca="false">SUMIFS('carbon potential calculations'!$e$18:$e$722,'carbon potential calculations'!$b$18:$b$722,'Global potential output'!$A107)</f>
        <v>#NAME?</v>
      </c>
      <c r="C107" s="2" t="e">
        <f aca="false">SUMIFS('carbon potential calculations'!$g$18:$g$722,'carbon potential calculations'!$b$18:$b$722,'Global potential output'!$A107)</f>
        <v>#NAME?</v>
      </c>
      <c r="D107" s="2" t="e">
        <f aca="false">SUMIFS('carbon potential calculations'!$o$18:$o$722,'carbon potential calculations'!$b$18:$b$722,'Global potential output'!$A107)</f>
        <v>#NAME?</v>
      </c>
      <c r="F107" s="2"/>
    </row>
    <row r="108" customFormat="false" ht="12.75" hidden="false" customHeight="true" outlineLevel="0" collapsed="false">
      <c r="A108" s="40" t="s">
        <v>186</v>
      </c>
      <c r="B108" s="2" t="e">
        <f aca="false">SUMIFS('carbon potential calculations'!$e$18:$e$722,'carbon potential calculations'!$b$18:$b$722,'Global potential output'!$A108)</f>
        <v>#NAME?</v>
      </c>
      <c r="C108" s="2" t="e">
        <f aca="false">SUMIFS('carbon potential calculations'!$g$18:$g$722,'carbon potential calculations'!$b$18:$b$722,'Global potential output'!$A108)</f>
        <v>#NAME?</v>
      </c>
      <c r="D108" s="2" t="e">
        <f aca="false">SUMIFS('carbon potential calculations'!$o$18:$o$722,'carbon potential calculations'!$b$18:$b$722,'Global potential output'!$A108)</f>
        <v>#NAME?</v>
      </c>
      <c r="F108" s="2"/>
    </row>
    <row r="109" customFormat="false" ht="12.75" hidden="false" customHeight="true" outlineLevel="0" collapsed="false">
      <c r="A109" s="40" t="s">
        <v>187</v>
      </c>
      <c r="B109" s="2" t="e">
        <f aca="false">SUMIFS('carbon potential calculations'!$e$18:$e$722,'carbon potential calculations'!$b$18:$b$722,'Global potential output'!$A109)</f>
        <v>#NAME?</v>
      </c>
      <c r="C109" s="2" t="e">
        <f aca="false">SUMIFS('carbon potential calculations'!$g$18:$g$722,'carbon potential calculations'!$b$18:$b$722,'Global potential output'!$A109)</f>
        <v>#NAME?</v>
      </c>
      <c r="D109" s="2" t="e">
        <f aca="false">SUMIFS('carbon potential calculations'!$o$18:$o$722,'carbon potential calculations'!$b$18:$b$722,'Global potential output'!$A109)</f>
        <v>#NAME?</v>
      </c>
      <c r="F109" s="2"/>
    </row>
    <row r="110" customFormat="false" ht="12.75" hidden="false" customHeight="true" outlineLevel="0" collapsed="false">
      <c r="A110" s="40" t="s">
        <v>188</v>
      </c>
      <c r="B110" s="2" t="e">
        <f aca="false">SUMIFS('carbon potential calculations'!$e$18:$e$722,'carbon potential calculations'!$b$18:$b$722,'Global potential output'!$A110)</f>
        <v>#NAME?</v>
      </c>
      <c r="C110" s="2" t="e">
        <f aca="false">SUMIFS('carbon potential calculations'!$g$18:$g$722,'carbon potential calculations'!$b$18:$b$722,'Global potential output'!$A110)</f>
        <v>#NAME?</v>
      </c>
      <c r="D110" s="2" t="e">
        <f aca="false">SUMIFS('carbon potential calculations'!$o$18:$o$722,'carbon potential calculations'!$b$18:$b$722,'Global potential output'!$A110)</f>
        <v>#NAME?</v>
      </c>
      <c r="F110" s="2"/>
    </row>
    <row r="111" customFormat="false" ht="12.75" hidden="false" customHeight="true" outlineLevel="0" collapsed="false">
      <c r="A111" s="40" t="s">
        <v>189</v>
      </c>
      <c r="B111" s="2" t="e">
        <f aca="false">SUMIFS('carbon potential calculations'!$e$18:$e$722,'carbon potential calculations'!$b$18:$b$722,'Global potential output'!$A111)</f>
        <v>#NAME?</v>
      </c>
      <c r="C111" s="2" t="e">
        <f aca="false">SUMIFS('carbon potential calculations'!$g$18:$g$722,'carbon potential calculations'!$b$18:$b$722,'Global potential output'!$A111)</f>
        <v>#NAME?</v>
      </c>
      <c r="D111" s="2" t="e">
        <f aca="false">SUMIFS('carbon potential calculations'!$o$18:$o$722,'carbon potential calculations'!$b$18:$b$722,'Global potential output'!$A111)</f>
        <v>#NAME?</v>
      </c>
      <c r="F111" s="2"/>
    </row>
    <row r="112" customFormat="false" ht="12.75" hidden="false" customHeight="true" outlineLevel="0" collapsed="false">
      <c r="A112" s="40" t="s">
        <v>190</v>
      </c>
      <c r="B112" s="2" t="e">
        <f aca="false">SUMIFS('carbon potential calculations'!$e$18:$e$722,'carbon potential calculations'!$b$18:$b$722,'Global potential output'!$A112)</f>
        <v>#NAME?</v>
      </c>
      <c r="C112" s="2" t="e">
        <f aca="false">SUMIFS('carbon potential calculations'!$g$18:$g$722,'carbon potential calculations'!$b$18:$b$722,'Global potential output'!$A112)</f>
        <v>#NAME?</v>
      </c>
      <c r="D112" s="2" t="e">
        <f aca="false">SUMIFS('carbon potential calculations'!$o$18:$o$722,'carbon potential calculations'!$b$18:$b$722,'Global potential output'!$A112)</f>
        <v>#NAME?</v>
      </c>
      <c r="F112" s="2"/>
    </row>
    <row r="113" customFormat="false" ht="12.75" hidden="false" customHeight="true" outlineLevel="0" collapsed="false">
      <c r="A113" s="40" t="s">
        <v>191</v>
      </c>
      <c r="B113" s="2" t="e">
        <f aca="false">SUMIFS('carbon potential calculations'!$e$18:$e$722,'carbon potential calculations'!$b$18:$b$722,'Global potential output'!$A113)</f>
        <v>#NAME?</v>
      </c>
      <c r="C113" s="2" t="e">
        <f aca="false">SUMIFS('carbon potential calculations'!$g$18:$g$722,'carbon potential calculations'!$b$18:$b$722,'Global potential output'!$A113)</f>
        <v>#NAME?</v>
      </c>
      <c r="D113" s="2" t="e">
        <f aca="false">SUMIFS('carbon potential calculations'!$o$18:$o$722,'carbon potential calculations'!$b$18:$b$722,'Global potential output'!$A113)</f>
        <v>#NAME?</v>
      </c>
      <c r="F113" s="2"/>
    </row>
    <row r="114" customFormat="false" ht="12.75" hidden="false" customHeight="true" outlineLevel="0" collapsed="false">
      <c r="A114" s="40" t="s">
        <v>161</v>
      </c>
      <c r="C114" s="2"/>
      <c r="D114" s="2"/>
      <c r="F114" s="2"/>
    </row>
    <row r="115" customFormat="false" ht="12.75" hidden="false" customHeight="true" outlineLevel="0" collapsed="false">
      <c r="A115" s="40" t="s">
        <v>162</v>
      </c>
      <c r="C115" s="2"/>
      <c r="D115" s="2"/>
      <c r="F115" s="2"/>
    </row>
    <row r="116" customFormat="false" ht="12.75" hidden="false" customHeight="true" outlineLevel="0" collapsed="false">
      <c r="A116" s="40" t="s">
        <v>163</v>
      </c>
      <c r="C116" s="2"/>
      <c r="D116" s="2"/>
      <c r="F116" s="2"/>
    </row>
    <row r="117" customFormat="false" ht="12.75" hidden="false" customHeight="true" outlineLevel="0" collapsed="false">
      <c r="A117" s="40" t="s">
        <v>164</v>
      </c>
      <c r="C117" s="2"/>
      <c r="D117" s="2"/>
      <c r="F117" s="2"/>
    </row>
    <row r="118" customFormat="false" ht="12.75" hidden="false" customHeight="true" outlineLevel="0" collapsed="false">
      <c r="A118" s="40" t="s">
        <v>165</v>
      </c>
      <c r="C118" s="2"/>
      <c r="D118" s="2"/>
      <c r="F118" s="2"/>
    </row>
    <row r="119" customFormat="false" ht="12.75" hidden="false" customHeight="true" outlineLevel="0" collapsed="false">
      <c r="A119" s="40" t="s">
        <v>166</v>
      </c>
      <c r="C119" s="2"/>
      <c r="D119" s="2"/>
      <c r="F119" s="2"/>
    </row>
    <row r="120" customFormat="false" ht="12.75" hidden="false" customHeight="true" outlineLevel="0" collapsed="false">
      <c r="C120" s="2"/>
      <c r="D120" s="2"/>
      <c r="F120" s="2"/>
      <c r="M120" s="40" t="s">
        <v>192</v>
      </c>
      <c r="N120" s="40" t="s">
        <v>193</v>
      </c>
      <c r="O120" s="40" t="s">
        <v>194</v>
      </c>
      <c r="P120" s="40" t="s">
        <v>195</v>
      </c>
      <c r="Q120" s="40" t="s">
        <v>196</v>
      </c>
    </row>
    <row r="121" customFormat="false" ht="12.75" hidden="false" customHeight="true" outlineLevel="0" collapsed="false">
      <c r="B121" s="2"/>
      <c r="D121" s="2" t="s">
        <v>183</v>
      </c>
      <c r="E121" s="2" t="s">
        <v>184</v>
      </c>
      <c r="F121" s="2" t="s">
        <v>185</v>
      </c>
      <c r="G121" s="2" t="s">
        <v>186</v>
      </c>
      <c r="H121" s="2" t="s">
        <v>187</v>
      </c>
      <c r="I121" s="2" t="s">
        <v>188</v>
      </c>
      <c r="J121" s="2" t="s">
        <v>189</v>
      </c>
      <c r="K121" s="2" t="s">
        <v>190</v>
      </c>
      <c r="L121" s="2" t="s">
        <v>191</v>
      </c>
      <c r="M121" s="2" t="s">
        <v>161</v>
      </c>
      <c r="N121" s="2" t="s">
        <v>162</v>
      </c>
      <c r="O121" s="2" t="s">
        <v>163</v>
      </c>
      <c r="P121" s="2" t="s">
        <v>164</v>
      </c>
      <c r="Q121" s="2" t="s">
        <v>165</v>
      </c>
      <c r="R121" s="2" t="s">
        <v>166</v>
      </c>
      <c r="S121" s="40" t="e">
        <f aca="false">IF(ROUND(S122,2)=ROUND(C8,2),"Pass","FALSE")</f>
        <v>#NAME?</v>
      </c>
      <c r="T121" s="2" t="e">
        <f aca="false">IF(ROUND(T122,2)=ROUND(C9,2),"Pass","FALSE")</f>
        <v>#NAME?</v>
      </c>
      <c r="U121" s="2" t="e">
        <f aca="false">IF(ROUND(U122,2)=ROUND(C10,2),"Pass","FALSE")</f>
        <v>#NAME?</v>
      </c>
      <c r="V121" s="2" t="e">
        <f aca="false">IF(ROUND(V122,2)=ROUND(C11,2),"Pass","FALSE")</f>
        <v>#NAME?</v>
      </c>
      <c r="W121" s="2" t="e">
        <f aca="false">IF(ROUND(W122,2)=ROUND(C12,2),"Pass","FALSE")</f>
        <v>#NAME?</v>
      </c>
      <c r="X121" s="2" t="e">
        <f aca="false">IF(ROUND(X122,2)=ROUND(C13,2),"Pass","FALSE")</f>
        <v>#NAME?</v>
      </c>
    </row>
    <row r="122" customFormat="false" ht="12.75" hidden="false" customHeight="true" outlineLevel="0" collapsed="false">
      <c r="A122" s="2" t="s">
        <v>160</v>
      </c>
      <c r="B122" s="2"/>
      <c r="C122" s="40" t="s">
        <v>197</v>
      </c>
      <c r="D122" s="2" t="e">
        <f aca="false">SUMIFS('carbon potential calculations'!$e$18:$e$722,'carbon potential calculations'!$b$18:$b$722,'Global potential output'!D$121,'carbon potential calculations'!$d$18:$d$722,'Global potential output'!$A122)</f>
        <v>#NAME?</v>
      </c>
      <c r="E122" s="2" t="e">
        <f aca="false">SUMIFS('carbon potential calculations'!$e$18:$e$722,'carbon potential calculations'!$b$18:$b$722,'Global potential output'!E$121,'carbon potential calculations'!$d$18:$d$722,'Global potential output'!$A122)</f>
        <v>#NAME?</v>
      </c>
      <c r="F122" s="2" t="e">
        <f aca="false">SUMIFS('carbon potential calculations'!$e$18:$e$722,'carbon potential calculations'!$b$18:$b$722,'Global potential output'!F$121,'carbon potential calculations'!$d$18:$d$722,'Global potential output'!$A122)</f>
        <v>#NAME?</v>
      </c>
      <c r="G122" s="2" t="e">
        <f aca="false">SUMIFS('carbon potential calculations'!$e$18:$e$722,'carbon potential calculations'!$b$18:$b$722,'Global potential output'!G$121,'carbon potential calculations'!$d$18:$d$722,'Global potential output'!$A122)</f>
        <v>#NAME?</v>
      </c>
      <c r="H122" s="2" t="e">
        <f aca="false">SUMIFS('carbon potential calculations'!$e$18:$e$722,'carbon potential calculations'!$b$18:$b$722,'Global potential output'!H$121,'carbon potential calculations'!$d$18:$d$722,'Global potential output'!$A122)</f>
        <v>#NAME?</v>
      </c>
      <c r="I122" s="2" t="e">
        <f aca="false">SUMIFS('carbon potential calculations'!$e$18:$e$722,'carbon potential calculations'!$b$18:$b$722,'Global potential output'!I$121,'carbon potential calculations'!$d$18:$d$722,'Global potential output'!$A122)</f>
        <v>#NAME?</v>
      </c>
      <c r="J122" s="2" t="e">
        <f aca="false">SUMIFS('carbon potential calculations'!$e$18:$e$722,'carbon potential calculations'!$b$18:$b$722,'Global potential output'!J$121,'carbon potential calculations'!$d$18:$d$722,'Global potential output'!$A122)</f>
        <v>#NAME?</v>
      </c>
      <c r="K122" s="2" t="e">
        <f aca="false">SUMIFS('carbon potential calculations'!$e$18:$e$722,'carbon potential calculations'!$b$18:$b$722,'Global potential output'!K$121,'carbon potential calculations'!$d$18:$d$722,'Global potential output'!$A122)</f>
        <v>#NAME?</v>
      </c>
      <c r="L122" s="2" t="e">
        <f aca="false">SUMIFS('carbon potential calculations'!$e$18:$e$722,'carbon potential calculations'!$b$18:$b$722,'Global potential output'!L$121,'carbon potential calculations'!$d$18:$d$722,'Global potential output'!$A122)</f>
        <v>#NAME?</v>
      </c>
      <c r="M122" s="2" t="e">
        <f aca="false">SUMIFS('carbon potential calculations'!$e$18:$e$722,'carbon potential calculations'!$a$18:$a$722,'Global potential output'!M$121,'carbon potential calculations'!$d$18:$d$722,'Global potential output'!$A122)-(D122+I122+G122)</f>
        <v>#NAME?</v>
      </c>
      <c r="N122" s="2" t="e">
        <f aca="false">SUMIFS('carbon potential calculations'!$e$18:$e$722,'carbon potential calculations'!$a$18:$a$722,'Global potential output'!N$121,'carbon potential calculations'!$d$18:$d$722,'Global potential output'!$A122)-(E122+K122+L122)</f>
        <v>#NAME?</v>
      </c>
      <c r="O122" s="2" t="e">
        <f aca="false">SUMIFS('carbon potential calculations'!$e$18:$e$722,'carbon potential calculations'!$a$18:$a$722,'Global potential output'!O$121,'carbon potential calculations'!$d$18:$d$722,'Global potential output'!$A122)-F122</f>
        <v>#NAME?</v>
      </c>
      <c r="P122" s="2" t="e">
        <f aca="false">SUMIFS('carbon potential calculations'!$e$18:$e$722,'carbon potential calculations'!$a$18:$a$722,'Global potential output'!P$121,'carbon potential calculations'!$d$18:$d$722,'Global potential output'!$A122)-H122</f>
        <v>#NAME?</v>
      </c>
      <c r="Q122" s="2" t="e">
        <f aca="false">SUMIFS('carbon potential calculations'!$e$18:$e$722,'carbon potential calculations'!$a$18:$a$722,'Global potential output'!Q$121,'carbon potential calculations'!$d$18:$d$722,'Global potential output'!$A122)-J122</f>
        <v>#NAME?</v>
      </c>
      <c r="R122" s="2" t="e">
        <f aca="false">SUMIFS('carbon potential calculations'!$e$18:$e$722,'carbon potential calculations'!$a$18:$a$722,'Global potential output'!R$121,'carbon potential calculations'!$d$18:$d$722,'Global potential output'!$A122)</f>
        <v>#NAME?</v>
      </c>
      <c r="S122" s="2" t="e">
        <f aca="false">SUM(M122,I122,G122,D122)</f>
        <v>#NAME?</v>
      </c>
      <c r="T122" s="2" t="e">
        <f aca="false">SUM(E122,K122,L122,N122)</f>
        <v>#NAME?</v>
      </c>
      <c r="U122" s="2" t="e">
        <f aca="false">SUM(O122,F122)</f>
        <v>#NAME?</v>
      </c>
      <c r="V122" s="2" t="e">
        <f aca="false">SUM(P122,H122)</f>
        <v>#NAME?</v>
      </c>
      <c r="W122" s="2" t="e">
        <f aca="false">SUM(Q122,J122)</f>
        <v>#NAME?</v>
      </c>
      <c r="X122" s="2" t="e">
        <f aca="false">R122</f>
        <v>#NAME?</v>
      </c>
      <c r="Y122" s="2"/>
      <c r="Z122" s="2"/>
    </row>
    <row r="123" customFormat="false" ht="12.75" hidden="false" customHeight="true" outlineLevel="0" collapsed="false">
      <c r="A123" s="2" t="s">
        <v>167</v>
      </c>
      <c r="B123" s="2"/>
      <c r="C123" s="2" t="s">
        <v>198</v>
      </c>
      <c r="D123" s="2" t="e">
        <f aca="false">SUMIFS('carbon potential calculations'!$e$18:$e$722,'carbon potential calculations'!$b$18:$b$722,'Global potential output'!D$121,'carbon potential calculations'!$d$18:$d$722,'Global potential output'!$A123)</f>
        <v>#NAME?</v>
      </c>
      <c r="E123" s="2" t="e">
        <f aca="false">SUMIFS('carbon potential calculations'!$e$18:$e$722,'carbon potential calculations'!$b$18:$b$722,'Global potential output'!E$121,'carbon potential calculations'!$d$18:$d$722,'Global potential output'!$A123)</f>
        <v>#NAME?</v>
      </c>
      <c r="F123" s="2" t="e">
        <f aca="false">SUMIFS('carbon potential calculations'!$e$18:$e$722,'carbon potential calculations'!$b$18:$b$722,'Global potential output'!F$121,'carbon potential calculations'!$d$18:$d$722,'Global potential output'!$A123)</f>
        <v>#NAME?</v>
      </c>
      <c r="G123" s="2" t="e">
        <f aca="false">SUMIFS('carbon potential calculations'!$e$18:$e$722,'carbon potential calculations'!$b$18:$b$722,'Global potential output'!G$121,'carbon potential calculations'!$d$18:$d$722,'Global potential output'!$A123)</f>
        <v>#NAME?</v>
      </c>
      <c r="H123" s="2" t="e">
        <f aca="false">SUMIFS('carbon potential calculations'!$e$18:$e$722,'carbon potential calculations'!$b$18:$b$722,'Global potential output'!H$121,'carbon potential calculations'!$d$18:$d$722,'Global potential output'!$A123)</f>
        <v>#NAME?</v>
      </c>
      <c r="I123" s="2" t="e">
        <f aca="false">SUMIFS('carbon potential calculations'!$e$18:$e$722,'carbon potential calculations'!$b$18:$b$722,'Global potential output'!I$121,'carbon potential calculations'!$d$18:$d$722,'Global potential output'!$A123)</f>
        <v>#NAME?</v>
      </c>
      <c r="J123" s="2" t="e">
        <f aca="false">SUMIFS('carbon potential calculations'!$e$18:$e$722,'carbon potential calculations'!$b$18:$b$722,'Global potential output'!J$121,'carbon potential calculations'!$d$18:$d$722,'Global potential output'!$A123)</f>
        <v>#NAME?</v>
      </c>
      <c r="K123" s="2" t="e">
        <f aca="false">SUMIFS('carbon potential calculations'!$e$18:$e$722,'carbon potential calculations'!$b$18:$b$722,'Global potential output'!K$121,'carbon potential calculations'!$d$18:$d$722,'Global potential output'!$A123)</f>
        <v>#NAME?</v>
      </c>
      <c r="L123" s="2" t="e">
        <f aca="false">SUMIFS('carbon potential calculations'!$e$18:$e$722,'carbon potential calculations'!$b$18:$b$722,'Global potential output'!L$121,'carbon potential calculations'!$d$18:$d$722,'Global potential output'!$A123)</f>
        <v>#NAME?</v>
      </c>
      <c r="M123" s="2" t="e">
        <f aca="false">SUMIFS('carbon potential calculations'!$e$18:$e$722,'carbon potential calculations'!$a$18:$a$722,'Global potential output'!M$121,'carbon potential calculations'!$d$18:$d$722,'Global potential output'!$A123)-(D123+I123+G123)</f>
        <v>#NAME?</v>
      </c>
      <c r="N123" s="2" t="e">
        <f aca="false">SUMIFS('carbon potential calculations'!$e$18:$e$722,'carbon potential calculations'!$a$18:$a$722,'Global potential output'!N$121,'carbon potential calculations'!$d$18:$d$722,'Global potential output'!$A123)-(E123+K123+L123)</f>
        <v>#NAME?</v>
      </c>
      <c r="O123" s="2" t="e">
        <f aca="false">SUMIFS('carbon potential calculations'!$e$18:$e$722,'carbon potential calculations'!$a$18:$a$722,'Global potential output'!O$121,'carbon potential calculations'!$d$18:$d$722,'Global potential output'!$A123)-F123</f>
        <v>#NAME?</v>
      </c>
      <c r="P123" s="2" t="e">
        <f aca="false">SUMIFS('carbon potential calculations'!$e$18:$e$722,'carbon potential calculations'!$a$18:$a$722,'Global potential output'!P$121,'carbon potential calculations'!$d$18:$d$722,'Global potential output'!$A123)-H123</f>
        <v>#NAME?</v>
      </c>
      <c r="Q123" s="2" t="e">
        <f aca="false">SUMIFS('carbon potential calculations'!$e$18:$e$722,'carbon potential calculations'!$a$18:$a$722,'Global potential output'!Q$121,'carbon potential calculations'!$d$18:$d$722,'Global potential output'!$A123)-J123</f>
        <v>#NAME?</v>
      </c>
      <c r="R123" s="2" t="e">
        <f aca="false">SUMIFS('carbon potential calculations'!$e$18:$e$722,'carbon potential calculations'!$a$18:$a$722,'Global potential output'!R$121,'carbon potential calculations'!$d$18:$d$722,'Global potential output'!$A123)</f>
        <v>#NAME?</v>
      </c>
      <c r="S123" s="2"/>
      <c r="T123" s="2"/>
      <c r="U123" s="2"/>
      <c r="V123" s="2"/>
      <c r="W123" s="2"/>
      <c r="X123" s="2"/>
      <c r="Y123" s="2"/>
      <c r="Z123" s="2"/>
    </row>
    <row r="124" customFormat="false" ht="12.75" hidden="false" customHeight="true" outlineLevel="0" collapsed="false">
      <c r="A124" s="2" t="s">
        <v>168</v>
      </c>
      <c r="B124" s="2"/>
      <c r="C124" s="2" t="s">
        <v>199</v>
      </c>
      <c r="D124" s="2" t="e">
        <f aca="false">SUMIFS('carbon potential calculations'!$e$18:$e$722,'carbon potential calculations'!$b$18:$b$722,'Global potential output'!D$121,'carbon potential calculations'!$d$18:$d$722,'Global potential output'!$A124)</f>
        <v>#NAME?</v>
      </c>
      <c r="E124" s="2" t="e">
        <f aca="false">SUMIFS('carbon potential calculations'!$e$18:$e$722,'carbon potential calculations'!$b$18:$b$722,'Global potential output'!E$121,'carbon potential calculations'!$d$18:$d$722,'Global potential output'!$A124)</f>
        <v>#NAME?</v>
      </c>
      <c r="F124" s="2" t="e">
        <f aca="false">SUMIFS('carbon potential calculations'!$e$18:$e$722,'carbon potential calculations'!$b$18:$b$722,'Global potential output'!F$121,'carbon potential calculations'!$d$18:$d$722,'Global potential output'!$A124)</f>
        <v>#NAME?</v>
      </c>
      <c r="G124" s="2" t="e">
        <f aca="false">SUMIFS('carbon potential calculations'!$e$18:$e$722,'carbon potential calculations'!$b$18:$b$722,'Global potential output'!G$121,'carbon potential calculations'!$d$18:$d$722,'Global potential output'!$A124)</f>
        <v>#NAME?</v>
      </c>
      <c r="H124" s="2" t="e">
        <f aca="false">SUMIFS('carbon potential calculations'!$e$18:$e$722,'carbon potential calculations'!$b$18:$b$722,'Global potential output'!H$121,'carbon potential calculations'!$d$18:$d$722,'Global potential output'!$A124)</f>
        <v>#NAME?</v>
      </c>
      <c r="I124" s="2" t="e">
        <f aca="false">SUMIFS('carbon potential calculations'!$e$18:$e$722,'carbon potential calculations'!$b$18:$b$722,'Global potential output'!I$121,'carbon potential calculations'!$d$18:$d$722,'Global potential output'!$A124)</f>
        <v>#NAME?</v>
      </c>
      <c r="J124" s="2" t="e">
        <f aca="false">SUMIFS('carbon potential calculations'!$e$18:$e$722,'carbon potential calculations'!$b$18:$b$722,'Global potential output'!J$121,'carbon potential calculations'!$d$18:$d$722,'Global potential output'!$A124)</f>
        <v>#NAME?</v>
      </c>
      <c r="K124" s="2" t="e">
        <f aca="false">SUMIFS('carbon potential calculations'!$e$18:$e$722,'carbon potential calculations'!$b$18:$b$722,'Global potential output'!K$121,'carbon potential calculations'!$d$18:$d$722,'Global potential output'!$A124)</f>
        <v>#NAME?</v>
      </c>
      <c r="L124" s="2" t="e">
        <f aca="false">SUMIFS('carbon potential calculations'!$e$18:$e$722,'carbon potential calculations'!$b$18:$b$722,'Global potential output'!L$121,'carbon potential calculations'!$d$18:$d$722,'Global potential output'!$A124)</f>
        <v>#NAME?</v>
      </c>
      <c r="M124" s="2" t="e">
        <f aca="false">SUMIFS('carbon potential calculations'!$e$18:$e$722,'carbon potential calculations'!$a$18:$a$722,'Global potential output'!M$121,'carbon potential calculations'!$d$18:$d$722,'Global potential output'!$A124)-(D124+I124+G124)</f>
        <v>#NAME?</v>
      </c>
      <c r="N124" s="2" t="e">
        <f aca="false">SUMIFS('carbon potential calculations'!$e$18:$e$722,'carbon potential calculations'!$a$18:$a$722,'Global potential output'!N$121,'carbon potential calculations'!$d$18:$d$722,'Global potential output'!$A124)-(E124+K124+L124)</f>
        <v>#NAME?</v>
      </c>
      <c r="O124" s="2" t="e">
        <f aca="false">SUMIFS('carbon potential calculations'!$e$18:$e$722,'carbon potential calculations'!$a$18:$a$722,'Global potential output'!O$121,'carbon potential calculations'!$d$18:$d$722,'Global potential output'!$A124)-F124</f>
        <v>#NAME?</v>
      </c>
      <c r="P124" s="2" t="e">
        <f aca="false">SUMIFS('carbon potential calculations'!$e$18:$e$722,'carbon potential calculations'!$a$18:$a$722,'Global potential output'!P$121,'carbon potential calculations'!$d$18:$d$722,'Global potential output'!$A124)-H124</f>
        <v>#NAME?</v>
      </c>
      <c r="Q124" s="2" t="e">
        <f aca="false">SUMIFS('carbon potential calculations'!$e$18:$e$722,'carbon potential calculations'!$a$18:$a$722,'Global potential output'!Q$121,'carbon potential calculations'!$d$18:$d$722,'Global potential output'!$A124)-J124</f>
        <v>#NAME?</v>
      </c>
      <c r="R124" s="2" t="e">
        <f aca="false">SUMIFS('carbon potential calculations'!$e$18:$e$722,'carbon potential calculations'!$a$18:$a$722,'Global potential output'!R$121,'carbon potential calculations'!$d$18:$d$722,'Global potential output'!$A124)</f>
        <v>#NAME?</v>
      </c>
      <c r="S124" s="2"/>
      <c r="T124" s="2"/>
      <c r="U124" s="2"/>
      <c r="V124" s="2"/>
      <c r="W124" s="2"/>
      <c r="X124" s="2"/>
      <c r="Y124" s="2"/>
      <c r="Z124" s="2"/>
    </row>
    <row r="125" customFormat="false" ht="12.75" hidden="false" customHeight="true" outlineLevel="0" collapsed="false">
      <c r="A125" s="2" t="s">
        <v>160</v>
      </c>
      <c r="B125" s="2"/>
      <c r="C125" s="2" t="s">
        <v>95</v>
      </c>
      <c r="D125" s="2" t="e">
        <f aca="false">SUMIFS('carbon potential calculations'!$h$18:$h$722,'carbon potential calculations'!$b$18:$b$722,'Global potential output'!D$121,'carbon potential calculations'!$d$18:$d$722,'Global potential output'!$A125)</f>
        <v>#NAME?</v>
      </c>
      <c r="E125" s="2" t="e">
        <f aca="false">SUMIFS('carbon potential calculations'!$h$18:$h$722,'carbon potential calculations'!$b$18:$b$722,'Global potential output'!E$121,'carbon potential calculations'!$d$18:$d$722,'Global potential output'!$A125)</f>
        <v>#NAME?</v>
      </c>
      <c r="F125" s="2" t="e">
        <f aca="false">SUMIFS('carbon potential calculations'!$h$18:$h$722,'carbon potential calculations'!$b$18:$b$722,'Global potential output'!F$121,'carbon potential calculations'!$d$18:$d$722,'Global potential output'!$A125)</f>
        <v>#NAME?</v>
      </c>
      <c r="G125" s="2" t="e">
        <f aca="false">SUMIFS('carbon potential calculations'!$h$18:$h$722,'carbon potential calculations'!$b$18:$b$722,'Global potential output'!G$121,'carbon potential calculations'!$d$18:$d$722,'Global potential output'!$A125)</f>
        <v>#NAME?</v>
      </c>
      <c r="H125" s="2" t="e">
        <f aca="false">SUMIFS('carbon potential calculations'!$h$18:$h$722,'carbon potential calculations'!$b$18:$b$722,'Global potential output'!H$121,'carbon potential calculations'!$d$18:$d$722,'Global potential output'!$A125)</f>
        <v>#NAME?</v>
      </c>
      <c r="I125" s="2" t="e">
        <f aca="false">SUMIFS('carbon potential calculations'!$h$18:$h$722,'carbon potential calculations'!$b$18:$b$722,'Global potential output'!I$121,'carbon potential calculations'!$d$18:$d$722,'Global potential output'!$A125)</f>
        <v>#NAME?</v>
      </c>
      <c r="J125" s="2" t="e">
        <f aca="false">SUMIFS('carbon potential calculations'!$h$18:$h$722,'carbon potential calculations'!$b$18:$b$722,'Global potential output'!J$121,'carbon potential calculations'!$d$18:$d$722,'Global potential output'!$A125)</f>
        <v>#NAME?</v>
      </c>
      <c r="K125" s="2" t="e">
        <f aca="false">SUMIFS('carbon potential calculations'!$h$18:$h$722,'carbon potential calculations'!$b$18:$b$722,'Global potential output'!K$121,'carbon potential calculations'!$d$18:$d$722,'Global potential output'!$A125)</f>
        <v>#NAME?</v>
      </c>
      <c r="L125" s="2" t="e">
        <f aca="false">SUMIFS('carbon potential calculations'!$h$18:$h$722,'carbon potential calculations'!$b$18:$b$722,'Global potential output'!L$121,'carbon potential calculations'!$d$18:$d$722,'Global potential output'!$A125)</f>
        <v>#NAME?</v>
      </c>
      <c r="M125" s="2" t="e">
        <f aca="false">SUMIFS('carbon potential calculations'!$h$18:$h$722,'carbon potential calculations'!$a$18:$a$722,'Global potential output'!M$121,'carbon potential calculations'!$d$18:$d$722,'Global potential output'!$A125)-(D125+I125+G125)</f>
        <v>#NAME?</v>
      </c>
      <c r="N125" s="2" t="e">
        <f aca="false">SUMIFS('carbon potential calculations'!$h$18:$h$722,'carbon potential calculations'!$a$18:$a$722,'Global potential output'!N$121,'carbon potential calculations'!$d$18:$d$722,'Global potential output'!$A125)-(E125+K125+L125)</f>
        <v>#NAME?</v>
      </c>
      <c r="O125" s="2" t="e">
        <f aca="false">SUMIFS('carbon potential calculations'!$h$18:$h$722,'carbon potential calculations'!$a$18:$a$722,'Global potential output'!O$121,'carbon potential calculations'!$d$18:$d$722,'Global potential output'!$A125)-F125</f>
        <v>#NAME?</v>
      </c>
      <c r="P125" s="2" t="e">
        <f aca="false">SUMIFS('carbon potential calculations'!$h$18:$h$722,'carbon potential calculations'!$a$18:$a$722,'Global potential output'!P$121,'carbon potential calculations'!$d$18:$d$722,'Global potential output'!$A125)-H125</f>
        <v>#NAME?</v>
      </c>
      <c r="Q125" s="2" t="e">
        <f aca="false">SUMIFS('carbon potential calculations'!$h$18:$h$722,'carbon potential calculations'!$a$18:$a$722,'Global potential output'!Q$121,'carbon potential calculations'!$d$18:$d$722,'Global potential output'!$A125)-J125</f>
        <v>#NAME?</v>
      </c>
      <c r="R125" s="2" t="e">
        <f aca="false">SUMIFS('carbon potential calculations'!$h$18:$h$722,'carbon potential calculations'!$a$18:$a$722,'Global potential output'!R$121,'carbon potential calculations'!$d$18:$d$722,'Global potential output'!$A125)</f>
        <v>#NAME?</v>
      </c>
      <c r="S125" s="2"/>
      <c r="T125" s="2"/>
      <c r="U125" s="2"/>
      <c r="V125" s="2"/>
      <c r="W125" s="2"/>
      <c r="X125" s="2"/>
      <c r="Y125" s="2"/>
      <c r="Z125" s="2"/>
    </row>
    <row r="126" customFormat="false" ht="12.75" hidden="false" customHeight="true" outlineLevel="0" collapsed="false">
      <c r="A126" s="2" t="s">
        <v>167</v>
      </c>
      <c r="B126" s="2"/>
      <c r="C126" s="2" t="s">
        <v>99</v>
      </c>
      <c r="D126" s="2" t="e">
        <f aca="false">SUMIFS('carbon potential calculations'!$h$18:$h$722,'carbon potential calculations'!$b$18:$b$722,'Global potential output'!D$121,'carbon potential calculations'!$d$18:$d$722,'Global potential output'!$A126)</f>
        <v>#NAME?</v>
      </c>
      <c r="E126" s="2" t="e">
        <f aca="false">SUMIFS('carbon potential calculations'!$h$18:$h$722,'carbon potential calculations'!$b$18:$b$722,'Global potential output'!E$121,'carbon potential calculations'!$d$18:$d$722,'Global potential output'!$A126)</f>
        <v>#NAME?</v>
      </c>
      <c r="F126" s="2" t="e">
        <f aca="false">SUMIFS('carbon potential calculations'!$h$18:$h$722,'carbon potential calculations'!$b$18:$b$722,'Global potential output'!F$121,'carbon potential calculations'!$d$18:$d$722,'Global potential output'!$A126)</f>
        <v>#NAME?</v>
      </c>
      <c r="G126" s="2" t="e">
        <f aca="false">SUMIFS('carbon potential calculations'!$h$18:$h$722,'carbon potential calculations'!$b$18:$b$722,'Global potential output'!G$121,'carbon potential calculations'!$d$18:$d$722,'Global potential output'!$A126)</f>
        <v>#NAME?</v>
      </c>
      <c r="H126" s="2" t="e">
        <f aca="false">SUMIFS('carbon potential calculations'!$h$18:$h$722,'carbon potential calculations'!$b$18:$b$722,'Global potential output'!H$121,'carbon potential calculations'!$d$18:$d$722,'Global potential output'!$A126)</f>
        <v>#NAME?</v>
      </c>
      <c r="I126" s="2" t="e">
        <f aca="false">SUMIFS('carbon potential calculations'!$h$18:$h$722,'carbon potential calculations'!$b$18:$b$722,'Global potential output'!I$121,'carbon potential calculations'!$d$18:$d$722,'Global potential output'!$A126)</f>
        <v>#NAME?</v>
      </c>
      <c r="J126" s="2" t="e">
        <f aca="false">SUMIFS('carbon potential calculations'!$h$18:$h$722,'carbon potential calculations'!$b$18:$b$722,'Global potential output'!J$121,'carbon potential calculations'!$d$18:$d$722,'Global potential output'!$A126)</f>
        <v>#NAME?</v>
      </c>
      <c r="K126" s="2" t="e">
        <f aca="false">SUMIFS('carbon potential calculations'!$h$18:$h$722,'carbon potential calculations'!$b$18:$b$722,'Global potential output'!K$121,'carbon potential calculations'!$d$18:$d$722,'Global potential output'!$A126)</f>
        <v>#NAME?</v>
      </c>
      <c r="L126" s="2" t="e">
        <f aca="false">SUMIFS('carbon potential calculations'!$h$18:$h$722,'carbon potential calculations'!$b$18:$b$722,'Global potential output'!L$121,'carbon potential calculations'!$d$18:$d$722,'Global potential output'!$A126)</f>
        <v>#NAME?</v>
      </c>
      <c r="M126" s="2" t="e">
        <f aca="false">SUMIFS('carbon potential calculations'!$h$18:$h$722,'carbon potential calculations'!$a$18:$a$722,'Global potential output'!M$121,'carbon potential calculations'!$d$18:$d$722,'Global potential output'!$A126)-(D126+I126+G126)</f>
        <v>#NAME?</v>
      </c>
      <c r="N126" s="2" t="e">
        <f aca="false">SUMIFS('carbon potential calculations'!$h$18:$h$722,'carbon potential calculations'!$a$18:$a$722,'Global potential output'!N$121,'carbon potential calculations'!$d$18:$d$722,'Global potential output'!$A126)-(E126+K126+L126)</f>
        <v>#NAME?</v>
      </c>
      <c r="O126" s="2" t="e">
        <f aca="false">SUMIFS('carbon potential calculations'!$h$18:$h$722,'carbon potential calculations'!$a$18:$a$722,'Global potential output'!O$121,'carbon potential calculations'!$d$18:$d$722,'Global potential output'!$A126)-F126</f>
        <v>#NAME?</v>
      </c>
      <c r="P126" s="2" t="e">
        <f aca="false">SUMIFS('carbon potential calculations'!$h$18:$h$722,'carbon potential calculations'!$a$18:$a$722,'Global potential output'!P$121,'carbon potential calculations'!$d$18:$d$722,'Global potential output'!$A126)-H126</f>
        <v>#NAME?</v>
      </c>
      <c r="Q126" s="2" t="e">
        <f aca="false">SUMIFS('carbon potential calculations'!$h$18:$h$722,'carbon potential calculations'!$a$18:$a$722,'Global potential output'!Q$121,'carbon potential calculations'!$d$18:$d$722,'Global potential output'!$A126)-J126</f>
        <v>#NAME?</v>
      </c>
      <c r="R126" s="2" t="e">
        <f aca="false">SUMIFS('carbon potential calculations'!$h$18:$h$722,'carbon potential calculations'!$a$18:$a$722,'Global potential output'!R$121,'carbon potential calculations'!$d$18:$d$722,'Global potential output'!$A126)</f>
        <v>#NAME?</v>
      </c>
      <c r="S126" s="2"/>
      <c r="T126" s="2"/>
      <c r="U126" s="2"/>
      <c r="V126" s="2"/>
      <c r="W126" s="2"/>
      <c r="X126" s="2"/>
      <c r="Y126" s="2"/>
      <c r="Z126" s="2"/>
    </row>
    <row r="127" customFormat="false" ht="12.75" hidden="false" customHeight="true" outlineLevel="0" collapsed="false">
      <c r="A127" s="40" t="s">
        <v>168</v>
      </c>
      <c r="B127" s="2"/>
      <c r="C127" s="40" t="s">
        <v>101</v>
      </c>
      <c r="D127" s="2" t="e">
        <f aca="false">SUMIFS('carbon potential calculations'!$h$18:$h$722,'carbon potential calculations'!$b$18:$b$722,'Global potential output'!D$121,'carbon potential calculations'!$d$18:$d$722,'Global potential output'!$A127)</f>
        <v>#NAME?</v>
      </c>
      <c r="E127" s="2" t="e">
        <f aca="false">SUMIFS('carbon potential calculations'!$h$18:$h$722,'carbon potential calculations'!$b$18:$b$722,'Global potential output'!E$121,'carbon potential calculations'!$d$18:$d$722,'Global potential output'!$A127)</f>
        <v>#NAME?</v>
      </c>
      <c r="F127" s="2" t="e">
        <f aca="false">SUMIFS('carbon potential calculations'!$h$18:$h$722,'carbon potential calculations'!$b$18:$b$722,'Global potential output'!F$121,'carbon potential calculations'!$d$18:$d$722,'Global potential output'!$A127)</f>
        <v>#NAME?</v>
      </c>
      <c r="G127" s="2" t="e">
        <f aca="false">SUMIFS('carbon potential calculations'!$h$18:$h$722,'carbon potential calculations'!$b$18:$b$722,'Global potential output'!G$121,'carbon potential calculations'!$d$18:$d$722,'Global potential output'!$A127)</f>
        <v>#NAME?</v>
      </c>
      <c r="H127" s="2" t="e">
        <f aca="false">SUMIFS('carbon potential calculations'!$h$18:$h$722,'carbon potential calculations'!$b$18:$b$722,'Global potential output'!H$121,'carbon potential calculations'!$d$18:$d$722,'Global potential output'!$A127)</f>
        <v>#NAME?</v>
      </c>
      <c r="I127" s="2" t="e">
        <f aca="false">SUMIFS('carbon potential calculations'!$h$18:$h$722,'carbon potential calculations'!$b$18:$b$722,'Global potential output'!I$121,'carbon potential calculations'!$d$18:$d$722,'Global potential output'!$A127)</f>
        <v>#NAME?</v>
      </c>
      <c r="J127" s="2" t="e">
        <f aca="false">SUMIFS('carbon potential calculations'!$h$18:$h$722,'carbon potential calculations'!$b$18:$b$722,'Global potential output'!J$121,'carbon potential calculations'!$d$18:$d$722,'Global potential output'!$A127)</f>
        <v>#NAME?</v>
      </c>
      <c r="K127" s="2" t="e">
        <f aca="false">SUMIFS('carbon potential calculations'!$h$18:$h$722,'carbon potential calculations'!$b$18:$b$722,'Global potential output'!K$121,'carbon potential calculations'!$d$18:$d$722,'Global potential output'!$A127)</f>
        <v>#NAME?</v>
      </c>
      <c r="L127" s="2" t="e">
        <f aca="false">SUMIFS('carbon potential calculations'!$h$18:$h$722,'carbon potential calculations'!$b$18:$b$722,'Global potential output'!L$121,'carbon potential calculations'!$d$18:$d$722,'Global potential output'!$A127)</f>
        <v>#NAME?</v>
      </c>
      <c r="M127" s="2" t="e">
        <f aca="false">SUMIFS('carbon potential calculations'!$h$18:$h$722,'carbon potential calculations'!$a$18:$a$722,'Global potential output'!M$121,'carbon potential calculations'!$d$18:$d$722,'Global potential output'!$A127)-(D127+I127+G127)</f>
        <v>#NAME?</v>
      </c>
      <c r="N127" s="2" t="e">
        <f aca="false">SUMIFS('carbon potential calculations'!$h$18:$h$722,'carbon potential calculations'!$a$18:$a$722,'Global potential output'!N$121,'carbon potential calculations'!$d$18:$d$722,'Global potential output'!$A127)-(E127+K127+L127)</f>
        <v>#NAME?</v>
      </c>
      <c r="O127" s="2" t="e">
        <f aca="false">SUMIFS('carbon potential calculations'!$h$18:$h$722,'carbon potential calculations'!$a$18:$a$722,'Global potential output'!O$121,'carbon potential calculations'!$d$18:$d$722,'Global potential output'!$A127)-F127</f>
        <v>#NAME?</v>
      </c>
      <c r="P127" s="2" t="e">
        <f aca="false">SUMIFS('carbon potential calculations'!$h$18:$h$722,'carbon potential calculations'!$a$18:$a$722,'Global potential output'!P$121,'carbon potential calculations'!$d$18:$d$722,'Global potential output'!$A127)-H127</f>
        <v>#NAME?</v>
      </c>
      <c r="Q127" s="2" t="e">
        <f aca="false">SUMIFS('carbon potential calculations'!$h$18:$h$722,'carbon potential calculations'!$a$18:$a$722,'Global potential output'!Q$121,'carbon potential calculations'!$d$18:$d$722,'Global potential output'!$A127)-J127</f>
        <v>#NAME?</v>
      </c>
      <c r="R127" s="2" t="e">
        <f aca="false">SUMIFS('carbon potential calculations'!$h$18:$h$722,'carbon potential calculations'!$a$18:$a$722,'Global potential output'!R$121,'carbon potential calculations'!$d$18:$d$722,'Global potential output'!$A127)</f>
        <v>#NAME?</v>
      </c>
    </row>
    <row r="128" customFormat="false" ht="12.75" hidden="false" customHeight="true" outlineLevel="0" collapsed="false">
      <c r="B128" s="2"/>
      <c r="C128" s="40" t="s">
        <v>200</v>
      </c>
      <c r="D128" s="40" t="e">
        <f aca="false">SUM(D125:D127)</f>
        <v>#NAME?</v>
      </c>
      <c r="E128" s="2" t="e">
        <f aca="false">SUM(E125:E127)</f>
        <v>#NAME?</v>
      </c>
      <c r="F128" s="2" t="e">
        <f aca="false">SUM(F125:F127)</f>
        <v>#NAME?</v>
      </c>
      <c r="G128" s="2" t="e">
        <f aca="false">SUM(G125:G127)</f>
        <v>#NAME?</v>
      </c>
      <c r="H128" s="2" t="e">
        <f aca="false">SUM(H125:H127)</f>
        <v>#NAME?</v>
      </c>
      <c r="I128" s="2" t="e">
        <f aca="false">SUM(I125:I127)</f>
        <v>#NAME?</v>
      </c>
      <c r="J128" s="2" t="e">
        <f aca="false">SUM(J125:J127)</f>
        <v>#NAME?</v>
      </c>
      <c r="K128" s="2" t="e">
        <f aca="false">SUM(K125:K127)</f>
        <v>#NAME?</v>
      </c>
      <c r="L128" s="2" t="e">
        <f aca="false">SUM(L125:L127)</f>
        <v>#NAME?</v>
      </c>
      <c r="M128" s="2" t="e">
        <f aca="false">SUM(M125:M127)</f>
        <v>#NAME?</v>
      </c>
      <c r="N128" s="2" t="e">
        <f aca="false">SUM(N125:N127)</f>
        <v>#NAME?</v>
      </c>
      <c r="O128" s="2" t="e">
        <f aca="false">SUM(O125:O127)</f>
        <v>#NAME?</v>
      </c>
      <c r="P128" s="2" t="e">
        <f aca="false">SUM(P125:P127)</f>
        <v>#NAME?</v>
      </c>
      <c r="Q128" s="2" t="e">
        <f aca="false">SUM(Q125:Q127)</f>
        <v>#NAME?</v>
      </c>
      <c r="R128" s="2" t="e">
        <f aca="false">SUM(R125:R127)</f>
        <v>#NAME?</v>
      </c>
    </row>
    <row r="129" customFormat="false" ht="12.75" hidden="false" customHeight="true" outlineLevel="0" collapsed="false">
      <c r="B129" s="2"/>
      <c r="C129" s="40" t="s">
        <v>201</v>
      </c>
      <c r="D129" s="88" t="str">
        <f aca="false">'Project size'!$C$8</f>
        <v>Restoration</v>
      </c>
      <c r="E129" s="88" t="str">
        <f aca="false">'Project size'!$C$8</f>
        <v>Restoration</v>
      </c>
      <c r="F129" s="88" t="str">
        <f aca="false">'Project size'!$C$8</f>
        <v>Restoration</v>
      </c>
      <c r="G129" s="88" t="str">
        <f aca="false">'Project size'!$C$8</f>
        <v>Restoration</v>
      </c>
      <c r="H129" s="88" t="str">
        <f aca="false">'Project size'!$C$8</f>
        <v>Restoration</v>
      </c>
      <c r="I129" s="88" t="str">
        <f aca="false">'Project size'!$C$8</f>
        <v>Restoration</v>
      </c>
      <c r="J129" s="88" t="str">
        <f aca="false">'Project size'!$C$8</f>
        <v>Restoration</v>
      </c>
      <c r="K129" s="88" t="str">
        <f aca="false">'Project size'!$C$8</f>
        <v>Restoration</v>
      </c>
      <c r="L129" s="88" t="str">
        <f aca="false">'Project size'!$C$8</f>
        <v>Restoration</v>
      </c>
      <c r="M129" s="88" t="str">
        <f aca="false">'Project size'!$C$8</f>
        <v>Restoration</v>
      </c>
      <c r="N129" s="88" t="str">
        <f aca="false">'Project size'!$C$8</f>
        <v>Restoration</v>
      </c>
      <c r="O129" s="88" t="str">
        <f aca="false">'Project size'!$C$8</f>
        <v>Restoration</v>
      </c>
      <c r="P129" s="88" t="str">
        <f aca="false">'Project size'!$C$8</f>
        <v>Restoration</v>
      </c>
      <c r="Q129" s="88" t="str">
        <f aca="false">'Project size'!$C$8</f>
        <v>Restoration</v>
      </c>
      <c r="R129" s="88" t="str">
        <f aca="false">'Project size'!$C$8</f>
        <v>Restoration</v>
      </c>
    </row>
    <row r="130" customFormat="false" ht="12.75" hidden="false" customHeight="true" outlineLevel="0" collapsed="false">
      <c r="A130" s="2"/>
      <c r="B130" s="2"/>
      <c r="C130" s="2" t="s">
        <v>202</v>
      </c>
      <c r="D130" s="88" t="str">
        <f aca="false">'Project size'!$D$8</f>
        <v>Mangrove</v>
      </c>
      <c r="E130" s="88" t="str">
        <f aca="false">'Project size'!$D$8</f>
        <v>Mangrove</v>
      </c>
      <c r="F130" s="88" t="str">
        <f aca="false">'Project size'!$D$8</f>
        <v>Mangrove</v>
      </c>
      <c r="G130" s="88" t="str">
        <f aca="false">'Project size'!$D$8</f>
        <v>Mangrove</v>
      </c>
      <c r="H130" s="88" t="str">
        <f aca="false">'Project size'!$D$8</f>
        <v>Mangrove</v>
      </c>
      <c r="I130" s="88" t="str">
        <f aca="false">'Project size'!$D$8</f>
        <v>Mangrove</v>
      </c>
      <c r="J130" s="88" t="str">
        <f aca="false">'Project size'!$D$8</f>
        <v>Mangrove</v>
      </c>
      <c r="K130" s="88" t="str">
        <f aca="false">'Project size'!$D$8</f>
        <v>Mangrove</v>
      </c>
      <c r="L130" s="88" t="str">
        <f aca="false">'Project size'!$D$8</f>
        <v>Mangrove</v>
      </c>
      <c r="M130" s="88" t="str">
        <f aca="false">'Project size'!$D$8</f>
        <v>Mangrove</v>
      </c>
      <c r="N130" s="88" t="str">
        <f aca="false">'Project size'!$D$8</f>
        <v>Mangrove</v>
      </c>
      <c r="O130" s="88" t="str">
        <f aca="false">'Project size'!$D$8</f>
        <v>Mangrove</v>
      </c>
      <c r="P130" s="88" t="str">
        <f aca="false">'Project size'!$D$8</f>
        <v>Mangrove</v>
      </c>
      <c r="Q130" s="88" t="str">
        <f aca="false">'Project size'!$D$8</f>
        <v>Mangrove</v>
      </c>
      <c r="R130" s="88" t="str">
        <f aca="false">'Project size'!$D$8</f>
        <v>Mangrove</v>
      </c>
      <c r="S130" s="2"/>
      <c r="T130" s="2"/>
      <c r="U130" s="2"/>
      <c r="V130" s="2"/>
      <c r="W130" s="2"/>
      <c r="X130" s="2"/>
      <c r="Y130" s="2"/>
      <c r="Z130" s="2"/>
    </row>
    <row r="131" customFormat="false" ht="12.75" hidden="false" customHeight="true" outlineLevel="0" collapsed="false">
      <c r="A131" s="2"/>
      <c r="B131" s="2"/>
      <c r="C131" s="2" t="s">
        <v>203</v>
      </c>
      <c r="D131" s="88" t="n">
        <f aca="false">'Project size'!$E$8</f>
        <v>500</v>
      </c>
      <c r="E131" s="88" t="n">
        <f aca="false">'Project size'!$E$8</f>
        <v>500</v>
      </c>
      <c r="F131" s="88" t="n">
        <f aca="false">'Project size'!$E$8</f>
        <v>500</v>
      </c>
      <c r="G131" s="88" t="n">
        <f aca="false">'Project size'!$E$8</f>
        <v>500</v>
      </c>
      <c r="H131" s="88" t="n">
        <f aca="false">'Project size'!$E$8</f>
        <v>500</v>
      </c>
      <c r="I131" s="88" t="n">
        <f aca="false">'Project size'!$E$8</f>
        <v>500</v>
      </c>
      <c r="J131" s="88" t="n">
        <f aca="false">'Project size'!$E$8</f>
        <v>500</v>
      </c>
      <c r="K131" s="88" t="n">
        <f aca="false">'Project size'!$E$8</f>
        <v>500</v>
      </c>
      <c r="L131" s="88" t="n">
        <f aca="false">'Project size'!$E$8</f>
        <v>500</v>
      </c>
      <c r="M131" s="88" t="n">
        <f aca="false">'Project size'!$E$8</f>
        <v>500</v>
      </c>
      <c r="N131" s="88" t="n">
        <f aca="false">'Project size'!$E$8</f>
        <v>500</v>
      </c>
      <c r="O131" s="88" t="n">
        <f aca="false">'Project size'!$E$8</f>
        <v>500</v>
      </c>
      <c r="P131" s="88" t="n">
        <f aca="false">'Project size'!$E$8</f>
        <v>500</v>
      </c>
      <c r="Q131" s="88" t="n">
        <f aca="false">'Project size'!$E$8</f>
        <v>500</v>
      </c>
      <c r="R131" s="88" t="n">
        <f aca="false">'Project size'!$E$8</f>
        <v>500</v>
      </c>
      <c r="S131" s="2"/>
      <c r="T131" s="2"/>
      <c r="U131" s="2"/>
      <c r="V131" s="2"/>
      <c r="W131" s="2"/>
      <c r="X131" s="2"/>
      <c r="Y131" s="2"/>
      <c r="Z131" s="2"/>
    </row>
    <row r="132" customFormat="false" ht="12.75" hidden="false" customHeight="true" outlineLevel="0" collapsed="false">
      <c r="A132" s="2" t="s">
        <v>160</v>
      </c>
      <c r="B132" s="2"/>
      <c r="C132" s="40" t="s">
        <v>204</v>
      </c>
      <c r="D132" s="85" t="e">
        <f aca="false">'data pull'!$g$9</f>
        <v>#NAME?</v>
      </c>
      <c r="E132" s="85" t="e">
        <f aca="false">'data pull'!$g$9</f>
        <v>#NAME?</v>
      </c>
      <c r="F132" s="85" t="e">
        <f aca="false">'data pull'!$g$9</f>
        <v>#NAME?</v>
      </c>
      <c r="G132" s="85" t="e">
        <f aca="false">'data pull'!$g$9</f>
        <v>#NAME?</v>
      </c>
      <c r="H132" s="85" t="e">
        <f aca="false">'data pull'!$g$9</f>
        <v>#NAME?</v>
      </c>
      <c r="I132" s="85" t="e">
        <f aca="false">'data pull'!$g$9</f>
        <v>#NAME?</v>
      </c>
      <c r="J132" s="85" t="e">
        <f aca="false">'data pull'!$g$9</f>
        <v>#NAME?</v>
      </c>
      <c r="K132" s="85" t="e">
        <f aca="false">'data pull'!$g$9</f>
        <v>#NAME?</v>
      </c>
      <c r="L132" s="85" t="e">
        <f aca="false">'data pull'!$g$9</f>
        <v>#NAME?</v>
      </c>
      <c r="M132" s="85" t="e">
        <f aca="false">'data pull'!$g$9</f>
        <v>#NAME?</v>
      </c>
      <c r="N132" s="85" t="e">
        <f aca="false">'data pull'!$g$9</f>
        <v>#NAME?</v>
      </c>
      <c r="O132" s="85" t="e">
        <f aca="false">'data pull'!$g$9</f>
        <v>#NAME?</v>
      </c>
      <c r="P132" s="85" t="e">
        <f aca="false">'data pull'!$g$9</f>
        <v>#NAME?</v>
      </c>
      <c r="Q132" s="85" t="e">
        <f aca="false">'data pull'!$g$9</f>
        <v>#NAME?</v>
      </c>
      <c r="R132" s="85" t="e">
        <f aca="false">'data pull'!$g$9</f>
        <v>#NAME?</v>
      </c>
    </row>
    <row r="133" customFormat="false" ht="12.75" hidden="false" customHeight="true" outlineLevel="0" collapsed="false">
      <c r="A133" s="2" t="s">
        <v>167</v>
      </c>
      <c r="B133" s="2"/>
      <c r="C133" s="40" t="s">
        <v>205</v>
      </c>
      <c r="D133" s="85" t="e">
        <f aca="false">'data pull'!$h$9</f>
        <v>#NAME?</v>
      </c>
      <c r="E133" s="85" t="e">
        <f aca="false">'data pull'!$h$9</f>
        <v>#NAME?</v>
      </c>
      <c r="F133" s="85" t="e">
        <f aca="false">'data pull'!$h$9</f>
        <v>#NAME?</v>
      </c>
      <c r="G133" s="85" t="e">
        <f aca="false">'data pull'!$h$9</f>
        <v>#NAME?</v>
      </c>
      <c r="H133" s="85" t="e">
        <f aca="false">'data pull'!$h$9</f>
        <v>#NAME?</v>
      </c>
      <c r="I133" s="85" t="e">
        <f aca="false">'data pull'!$h$9</f>
        <v>#NAME?</v>
      </c>
      <c r="J133" s="85" t="e">
        <f aca="false">'data pull'!$h$9</f>
        <v>#NAME?</v>
      </c>
      <c r="K133" s="85" t="e">
        <f aca="false">'data pull'!$h$9</f>
        <v>#NAME?</v>
      </c>
      <c r="L133" s="85" t="e">
        <f aca="false">'data pull'!$h$9</f>
        <v>#NAME?</v>
      </c>
      <c r="M133" s="85" t="e">
        <f aca="false">'data pull'!$h$9</f>
        <v>#NAME?</v>
      </c>
      <c r="N133" s="85" t="e">
        <f aca="false">'data pull'!$h$9</f>
        <v>#NAME?</v>
      </c>
      <c r="O133" s="85" t="e">
        <f aca="false">'data pull'!$h$9</f>
        <v>#NAME?</v>
      </c>
      <c r="P133" s="85" t="e">
        <f aca="false">'data pull'!$h$9</f>
        <v>#NAME?</v>
      </c>
      <c r="Q133" s="85" t="e">
        <f aca="false">'data pull'!$h$9</f>
        <v>#NAME?</v>
      </c>
      <c r="R133" s="85" t="e">
        <f aca="false">'data pull'!$h$9</f>
        <v>#NAME?</v>
      </c>
    </row>
    <row r="134" customFormat="false" ht="12.75" hidden="false" customHeight="true" outlineLevel="0" collapsed="false">
      <c r="A134" s="2" t="s">
        <v>168</v>
      </c>
      <c r="B134" s="2"/>
      <c r="C134" s="40" t="s">
        <v>206</v>
      </c>
      <c r="D134" s="85" t="e">
        <f aca="false">'data pull'!$i$9</f>
        <v>#NAME?</v>
      </c>
      <c r="E134" s="85" t="e">
        <f aca="false">'data pull'!$i$9</f>
        <v>#NAME?</v>
      </c>
      <c r="F134" s="85" t="e">
        <f aca="false">'data pull'!$i$9</f>
        <v>#NAME?</v>
      </c>
      <c r="G134" s="85" t="e">
        <f aca="false">'data pull'!$i$9</f>
        <v>#NAME?</v>
      </c>
      <c r="H134" s="85" t="e">
        <f aca="false">'data pull'!$i$9</f>
        <v>#NAME?</v>
      </c>
      <c r="I134" s="85" t="e">
        <f aca="false">'data pull'!$i$9</f>
        <v>#NAME?</v>
      </c>
      <c r="J134" s="85" t="e">
        <f aca="false">'data pull'!$i$9</f>
        <v>#NAME?</v>
      </c>
      <c r="K134" s="85" t="e">
        <f aca="false">'data pull'!$i$9</f>
        <v>#NAME?</v>
      </c>
      <c r="L134" s="85" t="e">
        <f aca="false">'data pull'!$i$9</f>
        <v>#NAME?</v>
      </c>
      <c r="M134" s="85" t="e">
        <f aca="false">'data pull'!$i$9</f>
        <v>#NAME?</v>
      </c>
      <c r="N134" s="85" t="e">
        <f aca="false">'data pull'!$i$9</f>
        <v>#NAME?</v>
      </c>
      <c r="O134" s="85" t="e">
        <f aca="false">'data pull'!$i$9</f>
        <v>#NAME?</v>
      </c>
      <c r="P134" s="85" t="e">
        <f aca="false">'data pull'!$i$9</f>
        <v>#NAME?</v>
      </c>
      <c r="Q134" s="85" t="e">
        <f aca="false">'data pull'!$i$9</f>
        <v>#NAME?</v>
      </c>
      <c r="R134" s="85" t="e">
        <f aca="false">'data pull'!$i$9</f>
        <v>#NAME?</v>
      </c>
    </row>
    <row r="135" customFormat="false" ht="12.75" hidden="false" customHeight="true" outlineLevel="0" collapsed="false">
      <c r="A135" s="2"/>
      <c r="B135" s="2"/>
      <c r="C135" s="2" t="s">
        <v>207</v>
      </c>
      <c r="D135" s="85" t="e">
        <f aca="false">D122/D$129</f>
        <v>#VALUE!</v>
      </c>
      <c r="E135" s="85" t="e">
        <f aca="false">E122/E$129</f>
        <v>#VALUE!</v>
      </c>
      <c r="F135" s="85" t="e">
        <f aca="false">F122/F$129</f>
        <v>#VALUE!</v>
      </c>
      <c r="G135" s="85" t="e">
        <f aca="false">G122/G$129</f>
        <v>#VALUE!</v>
      </c>
      <c r="H135" s="85" t="e">
        <f aca="false">H122/H$129</f>
        <v>#VALUE!</v>
      </c>
      <c r="I135" s="85" t="e">
        <f aca="false">I122/I$129</f>
        <v>#VALUE!</v>
      </c>
      <c r="J135" s="85" t="e">
        <f aca="false">J122/J$129</f>
        <v>#VALUE!</v>
      </c>
      <c r="K135" s="85" t="e">
        <f aca="false">K122/K$129</f>
        <v>#VALUE!</v>
      </c>
      <c r="L135" s="85" t="e">
        <f aca="false">L122/L$129</f>
        <v>#VALUE!</v>
      </c>
      <c r="M135" s="85" t="e">
        <f aca="false">M122/M$129</f>
        <v>#VALUE!</v>
      </c>
      <c r="N135" s="85" t="e">
        <f aca="false">N122/N$129</f>
        <v>#VALUE!</v>
      </c>
      <c r="O135" s="85" t="e">
        <f aca="false">O122/O$129</f>
        <v>#VALUE!</v>
      </c>
      <c r="P135" s="85" t="e">
        <f aca="false">P122/P$129</f>
        <v>#VALUE!</v>
      </c>
      <c r="Q135" s="85" t="e">
        <f aca="false">Q122/Q$129</f>
        <v>#VALUE!</v>
      </c>
      <c r="R135" s="85" t="e">
        <f aca="false">R122/R$129</f>
        <v>#VALUE!</v>
      </c>
      <c r="S135" s="2"/>
      <c r="T135" s="2"/>
      <c r="U135" s="2"/>
      <c r="V135" s="2"/>
      <c r="W135" s="2"/>
      <c r="X135" s="2"/>
      <c r="Y135" s="2"/>
      <c r="Z135" s="2"/>
    </row>
    <row r="136" customFormat="false" ht="12.75" hidden="false" customHeight="true" outlineLevel="0" collapsed="false">
      <c r="A136" s="2"/>
      <c r="B136" s="2"/>
      <c r="C136" s="2" t="s">
        <v>208</v>
      </c>
      <c r="D136" s="85" t="e">
        <f aca="false">D123/D$130</f>
        <v>#VALUE!</v>
      </c>
      <c r="E136" s="85" t="e">
        <f aca="false">E123/E$130</f>
        <v>#VALUE!</v>
      </c>
      <c r="F136" s="85" t="e">
        <f aca="false">F123/F$130</f>
        <v>#VALUE!</v>
      </c>
      <c r="G136" s="85" t="e">
        <f aca="false">G123/G$130</f>
        <v>#VALUE!</v>
      </c>
      <c r="H136" s="85" t="e">
        <f aca="false">H123/H$130</f>
        <v>#VALUE!</v>
      </c>
      <c r="I136" s="85" t="e">
        <f aca="false">I123/I$130</f>
        <v>#VALUE!</v>
      </c>
      <c r="J136" s="85" t="e">
        <f aca="false">J123/J$130</f>
        <v>#VALUE!</v>
      </c>
      <c r="K136" s="85" t="e">
        <f aca="false">K123/K$130</f>
        <v>#VALUE!</v>
      </c>
      <c r="L136" s="85" t="e">
        <f aca="false">L123/L$130</f>
        <v>#VALUE!</v>
      </c>
      <c r="M136" s="85" t="e">
        <f aca="false">M123/M$130</f>
        <v>#VALUE!</v>
      </c>
      <c r="N136" s="85" t="e">
        <f aca="false">N123/N$130</f>
        <v>#VALUE!</v>
      </c>
      <c r="O136" s="85" t="e">
        <f aca="false">O123/O$130</f>
        <v>#VALUE!</v>
      </c>
      <c r="P136" s="85" t="e">
        <f aca="false">P123/P$130</f>
        <v>#VALUE!</v>
      </c>
      <c r="Q136" s="85" t="e">
        <f aca="false">Q123/Q$130</f>
        <v>#VALUE!</v>
      </c>
      <c r="R136" s="85" t="e">
        <f aca="false">R123/R$130</f>
        <v>#VALUE!</v>
      </c>
      <c r="S136" s="2"/>
      <c r="T136" s="2"/>
      <c r="U136" s="2"/>
      <c r="V136" s="2"/>
      <c r="W136" s="2"/>
      <c r="X136" s="2"/>
      <c r="Y136" s="2"/>
      <c r="Z136" s="2"/>
    </row>
    <row r="137" customFormat="false" ht="12.75" hidden="false" customHeight="true" outlineLevel="0" collapsed="false">
      <c r="A137" s="2"/>
      <c r="B137" s="2"/>
      <c r="C137" s="2" t="s">
        <v>209</v>
      </c>
      <c r="D137" s="85" t="e">
        <f aca="false">D124/D$131</f>
        <v>#NAME?</v>
      </c>
      <c r="E137" s="85" t="e">
        <f aca="false">E124/E$131</f>
        <v>#NAME?</v>
      </c>
      <c r="F137" s="85" t="e">
        <f aca="false">F124/F$131</f>
        <v>#NAME?</v>
      </c>
      <c r="G137" s="85" t="e">
        <f aca="false">G124/G$131</f>
        <v>#NAME?</v>
      </c>
      <c r="H137" s="85" t="e">
        <f aca="false">H124/H$131</f>
        <v>#NAME?</v>
      </c>
      <c r="I137" s="85" t="e">
        <f aca="false">I124/I$131</f>
        <v>#NAME?</v>
      </c>
      <c r="J137" s="85" t="e">
        <f aca="false">J124/J$131</f>
        <v>#NAME?</v>
      </c>
      <c r="K137" s="85" t="e">
        <f aca="false">K124/K$131</f>
        <v>#NAME?</v>
      </c>
      <c r="L137" s="85" t="e">
        <f aca="false">L124/L$131</f>
        <v>#NAME?</v>
      </c>
      <c r="M137" s="85" t="e">
        <f aca="false">M124/M$131</f>
        <v>#NAME?</v>
      </c>
      <c r="N137" s="85" t="e">
        <f aca="false">N124/N$131</f>
        <v>#NAME?</v>
      </c>
      <c r="O137" s="85" t="e">
        <f aca="false">O124/O$131</f>
        <v>#NAME?</v>
      </c>
      <c r="P137" s="85" t="e">
        <f aca="false">P124/P$131</f>
        <v>#NAME?</v>
      </c>
      <c r="Q137" s="85" t="e">
        <f aca="false">Q124/Q$131</f>
        <v>#NAME?</v>
      </c>
      <c r="R137" s="85" t="e">
        <f aca="false">R124/R$131</f>
        <v>#NAME?</v>
      </c>
      <c r="S137" s="2"/>
      <c r="T137" s="2"/>
      <c r="U137" s="2"/>
      <c r="V137" s="2"/>
      <c r="W137" s="2"/>
      <c r="X137" s="2"/>
      <c r="Y137" s="2"/>
      <c r="Z137" s="2"/>
    </row>
    <row r="138" customFormat="false" ht="12.75" hidden="false" customHeight="true" outlineLevel="0" collapsed="false">
      <c r="A138" s="2"/>
      <c r="B138" s="2"/>
      <c r="C138" s="2" t="s">
        <v>210</v>
      </c>
      <c r="D138" s="85" t="e">
        <f aca="false">D125/D132</f>
        <v>#NAME?</v>
      </c>
      <c r="E138" s="85" t="e">
        <f aca="false">E125/E132</f>
        <v>#NAME?</v>
      </c>
      <c r="F138" s="85" t="e">
        <f aca="false">F125/F132</f>
        <v>#NAME?</v>
      </c>
      <c r="G138" s="85" t="e">
        <f aca="false">G125/G132</f>
        <v>#NAME?</v>
      </c>
      <c r="H138" s="85" t="e">
        <f aca="false">H125/H132</f>
        <v>#NAME?</v>
      </c>
      <c r="I138" s="85" t="e">
        <f aca="false">I125/I132</f>
        <v>#NAME?</v>
      </c>
      <c r="J138" s="85" t="e">
        <f aca="false">J125/J132</f>
        <v>#NAME?</v>
      </c>
      <c r="K138" s="85" t="e">
        <f aca="false">K125/K132</f>
        <v>#NAME?</v>
      </c>
      <c r="L138" s="85" t="e">
        <f aca="false">L125/L132</f>
        <v>#NAME?</v>
      </c>
      <c r="M138" s="85" t="e">
        <f aca="false">M125/M132</f>
        <v>#NAME?</v>
      </c>
      <c r="N138" s="85" t="e">
        <f aca="false">N125/N132</f>
        <v>#NAME?</v>
      </c>
      <c r="O138" s="85" t="e">
        <f aca="false">O125/O132</f>
        <v>#NAME?</v>
      </c>
      <c r="P138" s="85" t="e">
        <f aca="false">P125/P132</f>
        <v>#NAME?</v>
      </c>
      <c r="Q138" s="85" t="e">
        <f aca="false">Q125/Q132</f>
        <v>#NAME?</v>
      </c>
      <c r="R138" s="85" t="e">
        <f aca="false">R125/R132</f>
        <v>#NAME?</v>
      </c>
      <c r="S138" s="2"/>
      <c r="T138" s="2"/>
      <c r="U138" s="2"/>
      <c r="V138" s="2"/>
      <c r="W138" s="2"/>
      <c r="X138" s="2"/>
      <c r="Y138" s="2"/>
      <c r="Z138" s="2"/>
    </row>
    <row r="139" customFormat="false" ht="12.75" hidden="false" customHeight="true" outlineLevel="0" collapsed="false">
      <c r="A139" s="2"/>
      <c r="B139" s="2"/>
      <c r="C139" s="2" t="s">
        <v>211</v>
      </c>
      <c r="D139" s="85" t="e">
        <f aca="false">D126/D133</f>
        <v>#NAME?</v>
      </c>
      <c r="E139" s="85" t="e">
        <f aca="false">E126/E133</f>
        <v>#NAME?</v>
      </c>
      <c r="F139" s="85" t="e">
        <f aca="false">F126/F133</f>
        <v>#NAME?</v>
      </c>
      <c r="G139" s="85" t="e">
        <f aca="false">G126/G133</f>
        <v>#NAME?</v>
      </c>
      <c r="H139" s="85" t="e">
        <f aca="false">H126/H133</f>
        <v>#NAME?</v>
      </c>
      <c r="I139" s="85" t="e">
        <f aca="false">I126/I133</f>
        <v>#NAME?</v>
      </c>
      <c r="J139" s="85" t="e">
        <f aca="false">J126/J133</f>
        <v>#NAME?</v>
      </c>
      <c r="K139" s="85" t="e">
        <f aca="false">K126/K133</f>
        <v>#NAME?</v>
      </c>
      <c r="L139" s="85" t="e">
        <f aca="false">L126/L133</f>
        <v>#NAME?</v>
      </c>
      <c r="M139" s="85" t="e">
        <f aca="false">M126/M133</f>
        <v>#NAME?</v>
      </c>
      <c r="N139" s="85" t="e">
        <f aca="false">N126/N133</f>
        <v>#NAME?</v>
      </c>
      <c r="O139" s="85" t="e">
        <f aca="false">O126/O133</f>
        <v>#NAME?</v>
      </c>
      <c r="P139" s="85" t="e">
        <f aca="false">P126/P133</f>
        <v>#NAME?</v>
      </c>
      <c r="Q139" s="85" t="e">
        <f aca="false">Q126/Q133</f>
        <v>#NAME?</v>
      </c>
      <c r="R139" s="85" t="e">
        <f aca="false">R126/R133</f>
        <v>#NAME?</v>
      </c>
      <c r="S139" s="2"/>
      <c r="T139" s="2"/>
      <c r="U139" s="2"/>
      <c r="V139" s="2"/>
      <c r="W139" s="2"/>
      <c r="X139" s="2"/>
      <c r="Y139" s="2"/>
      <c r="Z139" s="2"/>
    </row>
    <row r="140" customFormat="false" ht="12.75" hidden="false" customHeight="true" outlineLevel="0" collapsed="false">
      <c r="A140" s="2"/>
      <c r="B140" s="2"/>
      <c r="C140" s="2" t="s">
        <v>212</v>
      </c>
      <c r="D140" s="85" t="e">
        <f aca="false">D127/D134</f>
        <v>#NAME?</v>
      </c>
      <c r="E140" s="85" t="e">
        <f aca="false">E127/E134</f>
        <v>#NAME?</v>
      </c>
      <c r="F140" s="85" t="e">
        <f aca="false">F127/F134</f>
        <v>#NAME?</v>
      </c>
      <c r="G140" s="85" t="e">
        <f aca="false">G127/G134</f>
        <v>#NAME?</v>
      </c>
      <c r="H140" s="85" t="e">
        <f aca="false">H127/H134</f>
        <v>#NAME?</v>
      </c>
      <c r="I140" s="85" t="e">
        <f aca="false">I127/I134</f>
        <v>#NAME?</v>
      </c>
      <c r="J140" s="85" t="e">
        <f aca="false">J127/J134</f>
        <v>#NAME?</v>
      </c>
      <c r="K140" s="85" t="e">
        <f aca="false">K127/K134</f>
        <v>#NAME?</v>
      </c>
      <c r="L140" s="85" t="e">
        <f aca="false">L127/L134</f>
        <v>#NAME?</v>
      </c>
      <c r="M140" s="85" t="e">
        <f aca="false">M127/M134</f>
        <v>#NAME?</v>
      </c>
      <c r="N140" s="85" t="e">
        <f aca="false">N127/N134</f>
        <v>#NAME?</v>
      </c>
      <c r="O140" s="85" t="e">
        <f aca="false">O127/O134</f>
        <v>#NAME?</v>
      </c>
      <c r="P140" s="85" t="e">
        <f aca="false">P127/P134</f>
        <v>#NAME?</v>
      </c>
      <c r="Q140" s="85" t="e">
        <f aca="false">Q127/Q134</f>
        <v>#NAME?</v>
      </c>
      <c r="R140" s="85" t="e">
        <f aca="false">R127/R134</f>
        <v>#NAME?</v>
      </c>
      <c r="S140" s="2"/>
      <c r="T140" s="2"/>
      <c r="U140" s="2"/>
      <c r="V140" s="2"/>
      <c r="W140" s="2"/>
      <c r="X140" s="2"/>
      <c r="Y140" s="2"/>
      <c r="Z140" s="2"/>
    </row>
    <row r="141" customFormat="false" ht="12.75" hidden="false" customHeight="true" outlineLevel="0" collapsed="false">
      <c r="A141" s="2" t="s">
        <v>160</v>
      </c>
      <c r="B141" s="2" t="s">
        <v>174</v>
      </c>
      <c r="C141" s="40" t="s">
        <v>213</v>
      </c>
      <c r="D141" s="88" t="n">
        <f aca="false">SUMIFS('Project-level output'!$B$14:$BC$14,'Project-level output'!$B$9:$BC$9,'Global potential output'!D$121,'Project-level output'!$B$8:$BC$8,'Global potential output'!$A141,'Project-level output'!$B$7:$BC$7,'Global potential output'!$B141)</f>
        <v>0</v>
      </c>
      <c r="E141" s="88" t="n">
        <f aca="false">SUMIFS('Project-level output'!$B$14:$BC$14,'Project-level output'!$B$9:$BC$9,'Global potential output'!E$121,'Project-level output'!$B$8:$BC$8,'Global potential output'!$A141,'Project-level output'!$B$7:$BC$7,'Global potential output'!$B141)</f>
        <v>0</v>
      </c>
      <c r="F141" s="88" t="n">
        <f aca="false">SUMIFS('Project-level output'!$B$14:$BC$14,'Project-level output'!$B$9:$BC$9,'Global potential output'!F$121,'Project-level output'!$B$8:$BC$8,'Global potential output'!$A141,'Project-level output'!$B$7:$BC$7,'Global potential output'!$B141)</f>
        <v>0</v>
      </c>
      <c r="G141" s="88" t="n">
        <f aca="false">SUMIFS('Project-level output'!$B$14:$BC$14,'Project-level output'!$B$9:$BC$9,'Global potential output'!G$121,'Project-level output'!$B$8:$BC$8,'Global potential output'!$A141,'Project-level output'!$B$7:$BC$7,'Global potential output'!$B141)</f>
        <v>0</v>
      </c>
      <c r="H141" s="88" t="n">
        <f aca="false">SUMIFS('Project-level output'!$B$14:$BC$14,'Project-level output'!$B$9:$BC$9,'Global potential output'!H$121,'Project-level output'!$B$8:$BC$8,'Global potential output'!$A141,'Project-level output'!$B$7:$BC$7,'Global potential output'!$B141)</f>
        <v>0</v>
      </c>
      <c r="I141" s="88" t="n">
        <f aca="false">SUMIFS('Project-level output'!$B$14:$BC$14,'Project-level output'!$B$9:$BC$9,'Global potential output'!I$121,'Project-level output'!$B$8:$BC$8,'Global potential output'!$A141,'Project-level output'!$B$7:$BC$7,'Global potential output'!$B141)</f>
        <v>0</v>
      </c>
      <c r="J141" s="88" t="n">
        <f aca="false">SUMIFS('Project-level output'!$B$14:$BC$14,'Project-level output'!$B$9:$BC$9,'Global potential output'!J$121,'Project-level output'!$B$8:$BC$8,'Global potential output'!$A141,'Project-level output'!$B$7:$BC$7,'Global potential output'!$B141)</f>
        <v>0</v>
      </c>
      <c r="K141" s="88" t="n">
        <f aca="false">SUMIFS('Project-level output'!$B$14:$BC$14,'Project-level output'!$B$9:$BC$9,'Global potential output'!K$121,'Project-level output'!$B$8:$BC$8,'Global potential output'!$A141,'Project-level output'!$B$7:$BC$7,'Global potential output'!$B141)</f>
        <v>0</v>
      </c>
      <c r="L141" s="88" t="n">
        <f aca="false">SUMIFS('Project-level output'!$B$14:$BC$14,'Project-level output'!$B$9:$BC$9,'Global potential output'!L$121,'Project-level output'!$B$8:$BC$8,'Global potential output'!$A141,'Project-level output'!$B$7:$BC$7,'Global potential output'!$B141)</f>
        <v>0</v>
      </c>
      <c r="M141" s="88" t="n">
        <f aca="false">AVERAGE(D141,G141,I141)</f>
        <v>0</v>
      </c>
      <c r="N141" s="88" t="n">
        <f aca="false">AVERAGE(E141,K141,L141,)</f>
        <v>0</v>
      </c>
      <c r="O141" s="88" t="n">
        <f aca="false">F141</f>
        <v>0</v>
      </c>
      <c r="P141" s="88" t="n">
        <f aca="false">H141</f>
        <v>0</v>
      </c>
      <c r="Q141" s="88" t="n">
        <f aca="false">J141</f>
        <v>0</v>
      </c>
      <c r="R141" s="88" t="n">
        <f aca="false">AVERAGE(D141,F141,G141,I141,)</f>
        <v>0</v>
      </c>
    </row>
    <row r="142" customFormat="false" ht="12.75" hidden="false" customHeight="true" outlineLevel="0" collapsed="false">
      <c r="A142" s="2" t="s">
        <v>167</v>
      </c>
      <c r="B142" s="2" t="s">
        <v>174</v>
      </c>
      <c r="C142" s="40" t="s">
        <v>214</v>
      </c>
      <c r="D142" s="88" t="n">
        <f aca="false">SUMIFS('Project-level output'!$B$14:$BC$14,'Project-level output'!$B$9:$BC$9,'Global potential output'!D$121,'Project-level output'!$B$8:$BC$8,'Global potential output'!$A142,'Project-level output'!$B$7:$BC$7,'Global potential output'!$B142)</f>
        <v>0</v>
      </c>
      <c r="E142" s="88" t="n">
        <f aca="false">SUMIFS('Project-level output'!$B$14:$BC$14,'Project-level output'!$B$9:$BC$9,'Global potential output'!E$121,'Project-level output'!$B$8:$BC$8,'Global potential output'!$A142,'Project-level output'!$B$7:$BC$7,'Global potential output'!$B142)</f>
        <v>0</v>
      </c>
      <c r="F142" s="88" t="n">
        <f aca="false">SUMIFS('Project-level output'!$B$14:$BC$14,'Project-level output'!$B$9:$BC$9,'Global potential output'!F$121,'Project-level output'!$B$8:$BC$8,'Global potential output'!$A142,'Project-level output'!$B$7:$BC$7,'Global potential output'!$B142)</f>
        <v>0</v>
      </c>
      <c r="G142" s="88" t="n">
        <f aca="false">SUMIFS('Project-level output'!$B$14:$BC$14,'Project-level output'!$B$9:$BC$9,'Global potential output'!G$121,'Project-level output'!$B$8:$BC$8,'Global potential output'!$A142,'Project-level output'!$B$7:$BC$7,'Global potential output'!$B142)</f>
        <v>0</v>
      </c>
      <c r="H142" s="88" t="n">
        <f aca="false">SUMIFS('Project-level output'!$B$14:$BC$14,'Project-level output'!$B$9:$BC$9,'Global potential output'!H$121,'Project-level output'!$B$8:$BC$8,'Global potential output'!$A142,'Project-level output'!$B$7:$BC$7,'Global potential output'!$B142)</f>
        <v>0</v>
      </c>
      <c r="I142" s="88" t="n">
        <f aca="false">SUMIFS('Project-level output'!$B$14:$BC$14,'Project-level output'!$B$9:$BC$9,'Global potential output'!I$121,'Project-level output'!$B$8:$BC$8,'Global potential output'!$A142,'Project-level output'!$B$7:$BC$7,'Global potential output'!$B142)</f>
        <v>0</v>
      </c>
      <c r="J142" s="88" t="n">
        <f aca="false">SUMIFS('Project-level output'!$B$14:$BC$14,'Project-level output'!$B$9:$BC$9,'Global potential output'!J$121,'Project-level output'!$B$8:$BC$8,'Global potential output'!$A142,'Project-level output'!$B$7:$BC$7,'Global potential output'!$B142)</f>
        <v>0</v>
      </c>
      <c r="K142" s="88" t="n">
        <f aca="false">SUMIFS('Project-level output'!$B$14:$BC$14,'Project-level output'!$B$9:$BC$9,'Global potential output'!K$121,'Project-level output'!$B$8:$BC$8,'Global potential output'!$A142,'Project-level output'!$B$7:$BC$7,'Global potential output'!$B142)</f>
        <v>0</v>
      </c>
      <c r="L142" s="88" t="n">
        <f aca="false">SUMIFS('Project-level output'!$B$14:$BC$14,'Project-level output'!$B$9:$BC$9,'Global potential output'!L$121,'Project-level output'!$B$8:$BC$8,'Global potential output'!$A142,'Project-level output'!$B$7:$BC$7,'Global potential output'!$B142)</f>
        <v>0</v>
      </c>
      <c r="M142" s="88" t="n">
        <f aca="false">AVERAGE(D142,G142,I142)</f>
        <v>0</v>
      </c>
      <c r="N142" s="88" t="n">
        <f aca="false">AVERAGE(E142,K142,L142,)</f>
        <v>0</v>
      </c>
      <c r="O142" s="88" t="n">
        <f aca="false">F142</f>
        <v>0</v>
      </c>
      <c r="P142" s="88" t="n">
        <f aca="false">H142</f>
        <v>0</v>
      </c>
      <c r="Q142" s="88" t="n">
        <f aca="false">J142</f>
        <v>0</v>
      </c>
      <c r="R142" s="88" t="n">
        <f aca="false">AVERAGE(D142,F142,G142,I142,)</f>
        <v>0</v>
      </c>
    </row>
    <row r="143" customFormat="false" ht="12.75" hidden="false" customHeight="true" outlineLevel="0" collapsed="false">
      <c r="A143" s="2" t="s">
        <v>168</v>
      </c>
      <c r="B143" s="2" t="s">
        <v>174</v>
      </c>
      <c r="C143" s="40" t="s">
        <v>215</v>
      </c>
      <c r="D143" s="88" t="n">
        <f aca="false">SUMIFS('Project-level output'!$B$14:$BC$14,'Project-level output'!$B$9:$BC$9,'Global potential output'!D$121,'Project-level output'!$B$8:$BC$8,'Global potential output'!$A143,'Project-level output'!$B$7:$BC$7,'Global potential output'!$B143)</f>
        <v>0</v>
      </c>
      <c r="E143" s="88" t="n">
        <f aca="false">SUMIFS('Project-level output'!$B$14:$BC$14,'Project-level output'!$B$9:$BC$9,'Global potential output'!E$121,'Project-level output'!$B$8:$BC$8,'Global potential output'!$A143,'Project-level output'!$B$7:$BC$7,'Global potential output'!$B143)</f>
        <v>0</v>
      </c>
      <c r="F143" s="88" t="n">
        <f aca="false">SUMIFS('Project-level output'!$B$14:$BC$14,'Project-level output'!$B$9:$BC$9,'Global potential output'!F$121,'Project-level output'!$B$8:$BC$8,'Global potential output'!$A143,'Project-level output'!$B$7:$BC$7,'Global potential output'!$B143)</f>
        <v>0</v>
      </c>
      <c r="G143" s="88" t="n">
        <f aca="false">SUMIFS('Project-level output'!$B$14:$BC$14,'Project-level output'!$B$9:$BC$9,'Global potential output'!G$121,'Project-level output'!$B$8:$BC$8,'Global potential output'!$A143,'Project-level output'!$B$7:$BC$7,'Global potential output'!$B143)</f>
        <v>0</v>
      </c>
      <c r="H143" s="88" t="n">
        <f aca="false">SUMIFS('Project-level output'!$B$14:$BC$14,'Project-level output'!$B$9:$BC$9,'Global potential output'!H$121,'Project-level output'!$B$8:$BC$8,'Global potential output'!$A143,'Project-level output'!$B$7:$BC$7,'Global potential output'!$B143)</f>
        <v>0</v>
      </c>
      <c r="I143" s="88" t="n">
        <f aca="false">SUMIFS('Project-level output'!$B$14:$BC$14,'Project-level output'!$B$9:$BC$9,'Global potential output'!I$121,'Project-level output'!$B$8:$BC$8,'Global potential output'!$A143,'Project-level output'!$B$7:$BC$7,'Global potential output'!$B143)</f>
        <v>0</v>
      </c>
      <c r="J143" s="88" t="n">
        <f aca="false">SUMIFS('Project-level output'!$B$14:$BC$14,'Project-level output'!$B$9:$BC$9,'Global potential output'!J$121,'Project-level output'!$B$8:$BC$8,'Global potential output'!$A143,'Project-level output'!$B$7:$BC$7,'Global potential output'!$B143)</f>
        <v>0</v>
      </c>
      <c r="K143" s="88" t="n">
        <f aca="false">SUMIFS('Project-level output'!$B$14:$BC$14,'Project-level output'!$B$9:$BC$9,'Global potential output'!K$121,'Project-level output'!$B$8:$BC$8,'Global potential output'!$A143,'Project-level output'!$B$7:$BC$7,'Global potential output'!$B143)</f>
        <v>0</v>
      </c>
      <c r="L143" s="88" t="n">
        <f aca="false">SUMIFS('Project-level output'!$B$14:$BC$14,'Project-level output'!$B$9:$BC$9,'Global potential output'!L$121,'Project-level output'!$B$8:$BC$8,'Global potential output'!$A143,'Project-level output'!$B$7:$BC$7,'Global potential output'!$B143)</f>
        <v>0</v>
      </c>
      <c r="M143" s="88" t="n">
        <f aca="false">AVERAGE(D143,G143,I143)</f>
        <v>0</v>
      </c>
      <c r="N143" s="88" t="n">
        <f aca="false">AVERAGE(E143,K143,L143,)</f>
        <v>0</v>
      </c>
      <c r="O143" s="88" t="n">
        <f aca="false">F143</f>
        <v>0</v>
      </c>
      <c r="P143" s="88" t="n">
        <f aca="false">H143</f>
        <v>0</v>
      </c>
      <c r="Q143" s="88" t="n">
        <f aca="false">J143</f>
        <v>0</v>
      </c>
      <c r="R143" s="88" t="n">
        <f aca="false">AVERAGE(D143,F143,G143,I143,)</f>
        <v>0</v>
      </c>
    </row>
    <row r="144" customFormat="false" ht="12.75" hidden="false" customHeight="true" outlineLevel="0" collapsed="false">
      <c r="A144" s="2" t="s">
        <v>160</v>
      </c>
      <c r="B144" s="2" t="s">
        <v>175</v>
      </c>
      <c r="C144" s="40" t="s">
        <v>216</v>
      </c>
      <c r="D144" s="88" t="n">
        <f aca="false">SUMIFS('Project-level output'!$B$14:$BC$14,'Project-level output'!$B$9:$BC$9,'Global potential output'!D$121,'Project-level output'!$B$8:$BC$8,'Global potential output'!$A144,'Project-level output'!$B$7:$BC$7,'Global potential output'!$B144)</f>
        <v>0</v>
      </c>
      <c r="E144" s="88" t="n">
        <f aca="false">SUMIFS('Project-level output'!$B$14:$BC$14,'Project-level output'!$B$9:$BC$9,'Global potential output'!E$121,'Project-level output'!$B$8:$BC$8,'Global potential output'!$A144,'Project-level output'!$B$7:$BC$7,'Global potential output'!$B144)</f>
        <v>0</v>
      </c>
      <c r="F144" s="88" t="n">
        <f aca="false">SUMIFS('Project-level output'!$B$14:$BC$14,'Project-level output'!$B$9:$BC$9,'Global potential output'!F$121,'Project-level output'!$B$8:$BC$8,'Global potential output'!$A144,'Project-level output'!$B$7:$BC$7,'Global potential output'!$B144)</f>
        <v>0</v>
      </c>
      <c r="G144" s="88" t="n">
        <f aca="false">SUMIFS('Project-level output'!$B$14:$BC$14,'Project-level output'!$B$9:$BC$9,'Global potential output'!G$121,'Project-level output'!$B$8:$BC$8,'Global potential output'!$A144,'Project-level output'!$B$7:$BC$7,'Global potential output'!$B144)</f>
        <v>0</v>
      </c>
      <c r="H144" s="88" t="n">
        <f aca="false">SUMIFS('Project-level output'!$B$14:$BC$14,'Project-level output'!$B$9:$BC$9,'Global potential output'!H$121,'Project-level output'!$B$8:$BC$8,'Global potential output'!$A144,'Project-level output'!$B$7:$BC$7,'Global potential output'!$B144)</f>
        <v>0</v>
      </c>
      <c r="I144" s="88" t="n">
        <f aca="false">SUMIFS('Project-level output'!$B$14:$BC$14,'Project-level output'!$B$9:$BC$9,'Global potential output'!I$121,'Project-level output'!$B$8:$BC$8,'Global potential output'!$A144,'Project-level output'!$B$7:$BC$7,'Global potential output'!$B144)</f>
        <v>0</v>
      </c>
      <c r="J144" s="88" t="n">
        <f aca="false">SUMIFS('Project-level output'!$B$14:$BC$14,'Project-level output'!$B$9:$BC$9,'Global potential output'!J$121,'Project-level output'!$B$8:$BC$8,'Global potential output'!$A144,'Project-level output'!$B$7:$BC$7,'Global potential output'!$B144)</f>
        <v>0</v>
      </c>
      <c r="K144" s="88" t="n">
        <f aca="false">SUMIFS('Project-level output'!$B$14:$BC$14,'Project-level output'!$B$9:$BC$9,'Global potential output'!K$121,'Project-level output'!$B$8:$BC$8,'Global potential output'!$A144,'Project-level output'!$B$7:$BC$7,'Global potential output'!$B144)</f>
        <v>0</v>
      </c>
      <c r="L144" s="88" t="n">
        <f aca="false">SUMIFS('Project-level output'!$B$14:$BC$14,'Project-level output'!$B$9:$BC$9,'Global potential output'!L$121,'Project-level output'!$B$8:$BC$8,'Global potential output'!$A144,'Project-level output'!$B$7:$BC$7,'Global potential output'!$B144)</f>
        <v>0</v>
      </c>
      <c r="M144" s="88" t="n">
        <f aca="false">AVERAGE(D144,G144,I144)</f>
        <v>0</v>
      </c>
      <c r="N144" s="88" t="n">
        <f aca="false">AVERAGE(E144,K144,L144,)</f>
        <v>0</v>
      </c>
      <c r="O144" s="88" t="n">
        <f aca="false">F144</f>
        <v>0</v>
      </c>
      <c r="P144" s="88" t="n">
        <f aca="false">H144</f>
        <v>0</v>
      </c>
      <c r="Q144" s="88" t="n">
        <f aca="false">J144</f>
        <v>0</v>
      </c>
      <c r="R144" s="88" t="n">
        <f aca="false">AVERAGE(D144,F144,G144,I144,)</f>
        <v>0</v>
      </c>
    </row>
    <row r="145" customFormat="false" ht="12.75" hidden="false" customHeight="true" outlineLevel="0" collapsed="false">
      <c r="A145" s="2" t="s">
        <v>167</v>
      </c>
      <c r="B145" s="2" t="s">
        <v>175</v>
      </c>
      <c r="C145" s="40" t="s">
        <v>217</v>
      </c>
      <c r="D145" s="88" t="n">
        <f aca="false">SUMIFS('Project-level output'!$B$14:$BC$14,'Project-level output'!$B$9:$BC$9,'Global potential output'!D$121,'Project-level output'!$B$8:$BC$8,'Global potential output'!$A145,'Project-level output'!$B$7:$BC$7,'Global potential output'!$B145)</f>
        <v>0</v>
      </c>
      <c r="E145" s="88" t="n">
        <f aca="false">SUMIFS('Project-level output'!$B$14:$BC$14,'Project-level output'!$B$9:$BC$9,'Global potential output'!E$121,'Project-level output'!$B$8:$BC$8,'Global potential output'!$A145,'Project-level output'!$B$7:$BC$7,'Global potential output'!$B145)</f>
        <v>0</v>
      </c>
      <c r="F145" s="88" t="n">
        <f aca="false">SUMIFS('Project-level output'!$B$14:$BC$14,'Project-level output'!$B$9:$BC$9,'Global potential output'!F$121,'Project-level output'!$B$8:$BC$8,'Global potential output'!$A145,'Project-level output'!$B$7:$BC$7,'Global potential output'!$B145)</f>
        <v>0</v>
      </c>
      <c r="G145" s="88" t="n">
        <f aca="false">SUMIFS('Project-level output'!$B$14:$BC$14,'Project-level output'!$B$9:$BC$9,'Global potential output'!G$121,'Project-level output'!$B$8:$BC$8,'Global potential output'!$A145,'Project-level output'!$B$7:$BC$7,'Global potential output'!$B145)</f>
        <v>0</v>
      </c>
      <c r="H145" s="88" t="n">
        <f aca="false">SUMIFS('Project-level output'!$B$14:$BC$14,'Project-level output'!$B$9:$BC$9,'Global potential output'!H$121,'Project-level output'!$B$8:$BC$8,'Global potential output'!$A145,'Project-level output'!$B$7:$BC$7,'Global potential output'!$B145)</f>
        <v>0</v>
      </c>
      <c r="I145" s="88" t="n">
        <f aca="false">SUMIFS('Project-level output'!$B$14:$BC$14,'Project-level output'!$B$9:$BC$9,'Global potential output'!I$121,'Project-level output'!$B$8:$BC$8,'Global potential output'!$A145,'Project-level output'!$B$7:$BC$7,'Global potential output'!$B145)</f>
        <v>0</v>
      </c>
      <c r="J145" s="88" t="n">
        <f aca="false">SUMIFS('Project-level output'!$B$14:$BC$14,'Project-level output'!$B$9:$BC$9,'Global potential output'!J$121,'Project-level output'!$B$8:$BC$8,'Global potential output'!$A145,'Project-level output'!$B$7:$BC$7,'Global potential output'!$B145)</f>
        <v>0</v>
      </c>
      <c r="K145" s="88" t="n">
        <f aca="false">SUMIFS('Project-level output'!$B$14:$BC$14,'Project-level output'!$B$9:$BC$9,'Global potential output'!K$121,'Project-level output'!$B$8:$BC$8,'Global potential output'!$A145,'Project-level output'!$B$7:$BC$7,'Global potential output'!$B145)</f>
        <v>0</v>
      </c>
      <c r="L145" s="88" t="n">
        <f aca="false">SUMIFS('Project-level output'!$B$14:$BC$14,'Project-level output'!$B$9:$BC$9,'Global potential output'!L$121,'Project-level output'!$B$8:$BC$8,'Global potential output'!$A145,'Project-level output'!$B$7:$BC$7,'Global potential output'!$B145)</f>
        <v>0</v>
      </c>
      <c r="M145" s="88" t="n">
        <f aca="false">AVERAGE(D145,G145,I145)</f>
        <v>0</v>
      </c>
      <c r="N145" s="88" t="n">
        <f aca="false">AVERAGE(E145,K145,L145,)</f>
        <v>0</v>
      </c>
      <c r="O145" s="88" t="n">
        <f aca="false">F145</f>
        <v>0</v>
      </c>
      <c r="P145" s="88" t="n">
        <f aca="false">H145</f>
        <v>0</v>
      </c>
      <c r="Q145" s="88" t="n">
        <f aca="false">J145</f>
        <v>0</v>
      </c>
      <c r="R145" s="88" t="n">
        <f aca="false">AVERAGE(D145,F145,G145,I145,)</f>
        <v>0</v>
      </c>
    </row>
    <row r="146" customFormat="false" ht="12.75" hidden="false" customHeight="true" outlineLevel="0" collapsed="false">
      <c r="A146" s="2" t="s">
        <v>168</v>
      </c>
      <c r="B146" s="2" t="s">
        <v>175</v>
      </c>
      <c r="C146" s="40" t="s">
        <v>218</v>
      </c>
      <c r="D146" s="88" t="n">
        <f aca="false">SUMIFS('Project-level output'!$B$14:$BC$14,'Project-level output'!$B$9:$BC$9,'Global potential output'!D$121,'Project-level output'!$B$8:$BC$8,'Global potential output'!$A146,'Project-level output'!$B$7:$BC$7,'Global potential output'!$B146)</f>
        <v>0</v>
      </c>
      <c r="E146" s="88" t="n">
        <f aca="false">SUMIFS('Project-level output'!$B$14:$BC$14,'Project-level output'!$B$9:$BC$9,'Global potential output'!E$121,'Project-level output'!$B$8:$BC$8,'Global potential output'!$A146,'Project-level output'!$B$7:$BC$7,'Global potential output'!$B146)</f>
        <v>0</v>
      </c>
      <c r="F146" s="88" t="n">
        <f aca="false">SUMIFS('Project-level output'!$B$14:$BC$14,'Project-level output'!$B$9:$BC$9,'Global potential output'!F$121,'Project-level output'!$B$8:$BC$8,'Global potential output'!$A146,'Project-level output'!$B$7:$BC$7,'Global potential output'!$B146)</f>
        <v>0</v>
      </c>
      <c r="G146" s="88" t="n">
        <f aca="false">SUMIFS('Project-level output'!$B$14:$BC$14,'Project-level output'!$B$9:$BC$9,'Global potential output'!G$121,'Project-level output'!$B$8:$BC$8,'Global potential output'!$A146,'Project-level output'!$B$7:$BC$7,'Global potential output'!$B146)</f>
        <v>0</v>
      </c>
      <c r="H146" s="88" t="n">
        <f aca="false">SUMIFS('Project-level output'!$B$14:$BC$14,'Project-level output'!$B$9:$BC$9,'Global potential output'!H$121,'Project-level output'!$B$8:$BC$8,'Global potential output'!$A146,'Project-level output'!$B$7:$BC$7,'Global potential output'!$B146)</f>
        <v>0</v>
      </c>
      <c r="I146" s="88" t="n">
        <f aca="false">SUMIFS('Project-level output'!$B$14:$BC$14,'Project-level output'!$B$9:$BC$9,'Global potential output'!I$121,'Project-level output'!$B$8:$BC$8,'Global potential output'!$A146,'Project-level output'!$B$7:$BC$7,'Global potential output'!$B146)</f>
        <v>0</v>
      </c>
      <c r="J146" s="88" t="n">
        <f aca="false">SUMIFS('Project-level output'!$B$14:$BC$14,'Project-level output'!$B$9:$BC$9,'Global potential output'!J$121,'Project-level output'!$B$8:$BC$8,'Global potential output'!$A146,'Project-level output'!$B$7:$BC$7,'Global potential output'!$B146)</f>
        <v>0</v>
      </c>
      <c r="K146" s="88" t="n">
        <f aca="false">SUMIFS('Project-level output'!$B$14:$BC$14,'Project-level output'!$B$9:$BC$9,'Global potential output'!K$121,'Project-level output'!$B$8:$BC$8,'Global potential output'!$A146,'Project-level output'!$B$7:$BC$7,'Global potential output'!$B146)</f>
        <v>0</v>
      </c>
      <c r="L146" s="88" t="n">
        <f aca="false">SUMIFS('Project-level output'!$B$14:$BC$14,'Project-level output'!$B$9:$BC$9,'Global potential output'!L$121,'Project-level output'!$B$8:$BC$8,'Global potential output'!$A146,'Project-level output'!$B$7:$BC$7,'Global potential output'!$B146)</f>
        <v>0</v>
      </c>
      <c r="M146" s="88" t="n">
        <f aca="false">AVERAGE(D146,G146,I146)</f>
        <v>0</v>
      </c>
      <c r="N146" s="88" t="n">
        <f aca="false">AVERAGE(E146,K146,L146,)</f>
        <v>0</v>
      </c>
      <c r="O146" s="88" t="n">
        <f aca="false">F146</f>
        <v>0</v>
      </c>
      <c r="P146" s="88" t="n">
        <f aca="false">H146</f>
        <v>0</v>
      </c>
      <c r="Q146" s="88" t="n">
        <f aca="false">J146</f>
        <v>0</v>
      </c>
      <c r="R146" s="88" t="n">
        <f aca="false">AVERAGE(D146,F146,G146,I146,)</f>
        <v>0</v>
      </c>
    </row>
    <row r="147" customFormat="false" ht="12.75" hidden="false" customHeight="true" outlineLevel="0" collapsed="false">
      <c r="A147" s="2" t="s">
        <v>160</v>
      </c>
      <c r="B147" s="2" t="s">
        <v>174</v>
      </c>
      <c r="C147" s="2" t="s">
        <v>219</v>
      </c>
      <c r="D147" s="88" t="n">
        <f aca="false">SUMIFS('Project-level output'!$B$15:$BC$15,'Project-level output'!$B$9:$BC$9,'Global potential output'!D$121,'Project-level output'!$B$8:$BC$8,'Global potential output'!$A147,'Project-level output'!$B$7:$BC$7,'Global potential output'!$B147)</f>
        <v>0</v>
      </c>
      <c r="E147" s="88" t="n">
        <f aca="false">SUMIFS('Project-level output'!$B$15:$BC$15,'Project-level output'!$B$9:$BC$9,'Global potential output'!E$121,'Project-level output'!$B$8:$BC$8,'Global potential output'!$A147,'Project-level output'!$B$7:$BC$7,'Global potential output'!$B147)</f>
        <v>0</v>
      </c>
      <c r="F147" s="88" t="n">
        <f aca="false">SUMIFS('Project-level output'!$B$15:$BC$15,'Project-level output'!$B$9:$BC$9,'Global potential output'!F$121,'Project-level output'!$B$8:$BC$8,'Global potential output'!$A147,'Project-level output'!$B$7:$BC$7,'Global potential output'!$B147)</f>
        <v>0</v>
      </c>
      <c r="G147" s="88" t="n">
        <f aca="false">SUMIFS('Project-level output'!$B$15:$BC$15,'Project-level output'!$B$9:$BC$9,'Global potential output'!G$121,'Project-level output'!$B$8:$BC$8,'Global potential output'!$A147,'Project-level output'!$B$7:$BC$7,'Global potential output'!$B147)</f>
        <v>0</v>
      </c>
      <c r="H147" s="88" t="n">
        <f aca="false">SUMIFS('Project-level output'!$B$15:$BC$15,'Project-level output'!$B$9:$BC$9,'Global potential output'!H$121,'Project-level output'!$B$8:$BC$8,'Global potential output'!$A147,'Project-level output'!$B$7:$BC$7,'Global potential output'!$B147)</f>
        <v>0</v>
      </c>
      <c r="I147" s="88" t="n">
        <f aca="false">SUMIFS('Project-level output'!$B$15:$BC$15,'Project-level output'!$B$9:$BC$9,'Global potential output'!I$121,'Project-level output'!$B$8:$BC$8,'Global potential output'!$A147,'Project-level output'!$B$7:$BC$7,'Global potential output'!$B147)</f>
        <v>0</v>
      </c>
      <c r="J147" s="88" t="n">
        <f aca="false">SUMIFS('Project-level output'!$B$15:$BC$15,'Project-level output'!$B$9:$BC$9,'Global potential output'!J$121,'Project-level output'!$B$8:$BC$8,'Global potential output'!$A147,'Project-level output'!$B$7:$BC$7,'Global potential output'!$B147)</f>
        <v>0</v>
      </c>
      <c r="K147" s="88" t="n">
        <f aca="false">SUMIFS('Project-level output'!$B$15:$BC$15,'Project-level output'!$B$9:$BC$9,'Global potential output'!K$121,'Project-level output'!$B$8:$BC$8,'Global potential output'!$A147,'Project-level output'!$B$7:$BC$7,'Global potential output'!$B147)</f>
        <v>0</v>
      </c>
      <c r="L147" s="88" t="n">
        <f aca="false">SUMIFS('Project-level output'!$B$15:$BC$15,'Project-level output'!$B$9:$BC$9,'Global potential output'!L$121,'Project-level output'!$B$8:$BC$8,'Global potential output'!$A147,'Project-level output'!$B$7:$BC$7,'Global potential output'!$B147)</f>
        <v>0</v>
      </c>
      <c r="M147" s="88" t="n">
        <f aca="false">AVERAGE(D147,G147,I147)</f>
        <v>0</v>
      </c>
      <c r="N147" s="88" t="n">
        <f aca="false">AVERAGE(E147,K147,L147,)</f>
        <v>0</v>
      </c>
      <c r="O147" s="88" t="n">
        <f aca="false">F147</f>
        <v>0</v>
      </c>
      <c r="P147" s="88" t="n">
        <f aca="false">H147</f>
        <v>0</v>
      </c>
      <c r="Q147" s="88" t="n">
        <f aca="false">J147</f>
        <v>0</v>
      </c>
      <c r="R147" s="88" t="n">
        <f aca="false">AVERAGE(D147,F147,G147,I147,)</f>
        <v>0</v>
      </c>
      <c r="S147" s="2"/>
      <c r="T147" s="2"/>
      <c r="U147" s="2"/>
      <c r="V147" s="2"/>
      <c r="W147" s="2"/>
      <c r="X147" s="2"/>
      <c r="Y147" s="2"/>
      <c r="Z147" s="2"/>
    </row>
    <row r="148" customFormat="false" ht="12.75" hidden="false" customHeight="true" outlineLevel="0" collapsed="false">
      <c r="A148" s="2" t="s">
        <v>167</v>
      </c>
      <c r="B148" s="2" t="s">
        <v>174</v>
      </c>
      <c r="C148" s="2" t="s">
        <v>220</v>
      </c>
      <c r="D148" s="88" t="n">
        <f aca="false">SUMIFS('Project-level output'!$B$15:$BC$15,'Project-level output'!$B$9:$BC$9,'Global potential output'!D$121,'Project-level output'!$B$8:$BC$8,'Global potential output'!$A148,'Project-level output'!$B$7:$BC$7,'Global potential output'!$B148)</f>
        <v>0</v>
      </c>
      <c r="E148" s="88" t="n">
        <f aca="false">SUMIFS('Project-level output'!$B$15:$BC$15,'Project-level output'!$B$9:$BC$9,'Global potential output'!E$121,'Project-level output'!$B$8:$BC$8,'Global potential output'!$A148,'Project-level output'!$B$7:$BC$7,'Global potential output'!$B148)</f>
        <v>0</v>
      </c>
      <c r="F148" s="88" t="n">
        <f aca="false">SUMIFS('Project-level output'!$B$15:$BC$15,'Project-level output'!$B$9:$BC$9,'Global potential output'!F$121,'Project-level output'!$B$8:$BC$8,'Global potential output'!$A148,'Project-level output'!$B$7:$BC$7,'Global potential output'!$B148)</f>
        <v>0</v>
      </c>
      <c r="G148" s="88" t="n">
        <f aca="false">SUMIFS('Project-level output'!$B$15:$BC$15,'Project-level output'!$B$9:$BC$9,'Global potential output'!G$121,'Project-level output'!$B$8:$BC$8,'Global potential output'!$A148,'Project-level output'!$B$7:$BC$7,'Global potential output'!$B148)</f>
        <v>0</v>
      </c>
      <c r="H148" s="88" t="n">
        <f aca="false">SUMIFS('Project-level output'!$B$15:$BC$15,'Project-level output'!$B$9:$BC$9,'Global potential output'!H$121,'Project-level output'!$B$8:$BC$8,'Global potential output'!$A148,'Project-level output'!$B$7:$BC$7,'Global potential output'!$B148)</f>
        <v>0</v>
      </c>
      <c r="I148" s="88" t="n">
        <f aca="false">SUMIFS('Project-level output'!$B$15:$BC$15,'Project-level output'!$B$9:$BC$9,'Global potential output'!I$121,'Project-level output'!$B$8:$BC$8,'Global potential output'!$A148,'Project-level output'!$B$7:$BC$7,'Global potential output'!$B148)</f>
        <v>0</v>
      </c>
      <c r="J148" s="88" t="n">
        <f aca="false">SUMIFS('Project-level output'!$B$15:$BC$15,'Project-level output'!$B$9:$BC$9,'Global potential output'!J$121,'Project-level output'!$B$8:$BC$8,'Global potential output'!$A148,'Project-level output'!$B$7:$BC$7,'Global potential output'!$B148)</f>
        <v>0</v>
      </c>
      <c r="K148" s="88" t="n">
        <f aca="false">SUMIFS('Project-level output'!$B$15:$BC$15,'Project-level output'!$B$9:$BC$9,'Global potential output'!K$121,'Project-level output'!$B$8:$BC$8,'Global potential output'!$A148,'Project-level output'!$B$7:$BC$7,'Global potential output'!$B148)</f>
        <v>0</v>
      </c>
      <c r="L148" s="88" t="n">
        <f aca="false">SUMIFS('Project-level output'!$B$15:$BC$15,'Project-level output'!$B$9:$BC$9,'Global potential output'!L$121,'Project-level output'!$B$8:$BC$8,'Global potential output'!$A148,'Project-level output'!$B$7:$BC$7,'Global potential output'!$B148)</f>
        <v>0</v>
      </c>
      <c r="M148" s="88" t="n">
        <f aca="false">AVERAGE(D148,G148,I148)</f>
        <v>0</v>
      </c>
      <c r="N148" s="88" t="n">
        <f aca="false">AVERAGE(E148,K148,L148,)</f>
        <v>0</v>
      </c>
      <c r="O148" s="88" t="n">
        <f aca="false">F148</f>
        <v>0</v>
      </c>
      <c r="P148" s="88" t="n">
        <f aca="false">H148</f>
        <v>0</v>
      </c>
      <c r="Q148" s="88" t="n">
        <f aca="false">J148</f>
        <v>0</v>
      </c>
      <c r="R148" s="88" t="n">
        <f aca="false">AVERAGE(D148,F148,G148,I148,)</f>
        <v>0</v>
      </c>
      <c r="S148" s="2"/>
      <c r="T148" s="2"/>
      <c r="U148" s="2"/>
      <c r="V148" s="2"/>
      <c r="W148" s="2"/>
      <c r="X148" s="2"/>
      <c r="Y148" s="2"/>
      <c r="Z148" s="2"/>
    </row>
    <row r="149" customFormat="false" ht="12.75" hidden="false" customHeight="true" outlineLevel="0" collapsed="false">
      <c r="A149" s="2" t="s">
        <v>168</v>
      </c>
      <c r="B149" s="2" t="s">
        <v>174</v>
      </c>
      <c r="C149" s="2" t="s">
        <v>221</v>
      </c>
      <c r="D149" s="88" t="n">
        <f aca="false">SUMIFS('Project-level output'!$B$15:$BC$15,'Project-level output'!$B$9:$BC$9,'Global potential output'!D$121,'Project-level output'!$B$8:$BC$8,'Global potential output'!$A149,'Project-level output'!$B$7:$BC$7,'Global potential output'!$B149)</f>
        <v>0</v>
      </c>
      <c r="E149" s="88" t="n">
        <f aca="false">SUMIFS('Project-level output'!$B$15:$BC$15,'Project-level output'!$B$9:$BC$9,'Global potential output'!E$121,'Project-level output'!$B$8:$BC$8,'Global potential output'!$A149,'Project-level output'!$B$7:$BC$7,'Global potential output'!$B149)</f>
        <v>0</v>
      </c>
      <c r="F149" s="88" t="n">
        <f aca="false">SUMIFS('Project-level output'!$B$15:$BC$15,'Project-level output'!$B$9:$BC$9,'Global potential output'!F$121,'Project-level output'!$B$8:$BC$8,'Global potential output'!$A149,'Project-level output'!$B$7:$BC$7,'Global potential output'!$B149)</f>
        <v>0</v>
      </c>
      <c r="G149" s="88" t="n">
        <f aca="false">SUMIFS('Project-level output'!$B$15:$BC$15,'Project-level output'!$B$9:$BC$9,'Global potential output'!G$121,'Project-level output'!$B$8:$BC$8,'Global potential output'!$A149,'Project-level output'!$B$7:$BC$7,'Global potential output'!$B149)</f>
        <v>0</v>
      </c>
      <c r="H149" s="88" t="n">
        <f aca="false">SUMIFS('Project-level output'!$B$15:$BC$15,'Project-level output'!$B$9:$BC$9,'Global potential output'!H$121,'Project-level output'!$B$8:$BC$8,'Global potential output'!$A149,'Project-level output'!$B$7:$BC$7,'Global potential output'!$B149)</f>
        <v>0</v>
      </c>
      <c r="I149" s="88" t="n">
        <f aca="false">SUMIFS('Project-level output'!$B$15:$BC$15,'Project-level output'!$B$9:$BC$9,'Global potential output'!I$121,'Project-level output'!$B$8:$BC$8,'Global potential output'!$A149,'Project-level output'!$B$7:$BC$7,'Global potential output'!$B149)</f>
        <v>0</v>
      </c>
      <c r="J149" s="88" t="n">
        <f aca="false">SUMIFS('Project-level output'!$B$15:$BC$15,'Project-level output'!$B$9:$BC$9,'Global potential output'!J$121,'Project-level output'!$B$8:$BC$8,'Global potential output'!$A149,'Project-level output'!$B$7:$BC$7,'Global potential output'!$B149)</f>
        <v>0</v>
      </c>
      <c r="K149" s="88" t="n">
        <f aca="false">SUMIFS('Project-level output'!$B$15:$BC$15,'Project-level output'!$B$9:$BC$9,'Global potential output'!K$121,'Project-level output'!$B$8:$BC$8,'Global potential output'!$A149,'Project-level output'!$B$7:$BC$7,'Global potential output'!$B149)</f>
        <v>0</v>
      </c>
      <c r="L149" s="88" t="n">
        <f aca="false">SUMIFS('Project-level output'!$B$15:$BC$15,'Project-level output'!$B$9:$BC$9,'Global potential output'!L$121,'Project-level output'!$B$8:$BC$8,'Global potential output'!$A149,'Project-level output'!$B$7:$BC$7,'Global potential output'!$B149)</f>
        <v>0</v>
      </c>
      <c r="M149" s="88" t="n">
        <f aca="false">AVERAGE(D149,G149,I149)</f>
        <v>0</v>
      </c>
      <c r="N149" s="88" t="n">
        <f aca="false">AVERAGE(E149,K149,L149,)</f>
        <v>0</v>
      </c>
      <c r="O149" s="88" t="n">
        <f aca="false">F149</f>
        <v>0</v>
      </c>
      <c r="P149" s="88" t="n">
        <f aca="false">H149</f>
        <v>0</v>
      </c>
      <c r="Q149" s="88" t="n">
        <f aca="false">J149</f>
        <v>0</v>
      </c>
      <c r="R149" s="88" t="n">
        <f aca="false">AVERAGE(D149,F149,G149,I149,)</f>
        <v>0</v>
      </c>
      <c r="S149" s="2"/>
      <c r="T149" s="2"/>
      <c r="U149" s="2"/>
      <c r="V149" s="2"/>
      <c r="W149" s="2"/>
      <c r="X149" s="2"/>
      <c r="Y149" s="2"/>
      <c r="Z149" s="2"/>
    </row>
    <row r="150" customFormat="false" ht="12.75" hidden="false" customHeight="true" outlineLevel="0" collapsed="false">
      <c r="A150" s="2" t="s">
        <v>160</v>
      </c>
      <c r="B150" s="2" t="s">
        <v>175</v>
      </c>
      <c r="C150" s="2" t="s">
        <v>222</v>
      </c>
      <c r="D150" s="88" t="n">
        <f aca="false">SUMIFS('Project-level output'!$B$15:$BC$15,'Project-level output'!$B$9:$BC$9,'Global potential output'!D$121,'Project-level output'!$B$8:$BC$8,'Global potential output'!$A150,'Project-level output'!$B$7:$BC$7,'Global potential output'!$B150)</f>
        <v>0</v>
      </c>
      <c r="E150" s="88" t="n">
        <f aca="false">SUMIFS('Project-level output'!$B$15:$BC$15,'Project-level output'!$B$9:$BC$9,'Global potential output'!E$121,'Project-level output'!$B$8:$BC$8,'Global potential output'!$A150,'Project-level output'!$B$7:$BC$7,'Global potential output'!$B150)</f>
        <v>0</v>
      </c>
      <c r="F150" s="88" t="n">
        <f aca="false">SUMIFS('Project-level output'!$B$15:$BC$15,'Project-level output'!$B$9:$BC$9,'Global potential output'!F$121,'Project-level output'!$B$8:$BC$8,'Global potential output'!$A150,'Project-level output'!$B$7:$BC$7,'Global potential output'!$B150)</f>
        <v>0</v>
      </c>
      <c r="G150" s="88" t="n">
        <f aca="false">SUMIFS('Project-level output'!$B$15:$BC$15,'Project-level output'!$B$9:$BC$9,'Global potential output'!G$121,'Project-level output'!$B$8:$BC$8,'Global potential output'!$A150,'Project-level output'!$B$7:$BC$7,'Global potential output'!$B150)</f>
        <v>0</v>
      </c>
      <c r="H150" s="88" t="n">
        <f aca="false">SUMIFS('Project-level output'!$B$15:$BC$15,'Project-level output'!$B$9:$BC$9,'Global potential output'!H$121,'Project-level output'!$B$8:$BC$8,'Global potential output'!$A150,'Project-level output'!$B$7:$BC$7,'Global potential output'!$B150)</f>
        <v>0</v>
      </c>
      <c r="I150" s="88" t="n">
        <f aca="false">SUMIFS('Project-level output'!$B$15:$BC$15,'Project-level output'!$B$9:$BC$9,'Global potential output'!I$121,'Project-level output'!$B$8:$BC$8,'Global potential output'!$A150,'Project-level output'!$B$7:$BC$7,'Global potential output'!$B150)</f>
        <v>0</v>
      </c>
      <c r="J150" s="88" t="n">
        <f aca="false">SUMIFS('Project-level output'!$B$15:$BC$15,'Project-level output'!$B$9:$BC$9,'Global potential output'!J$121,'Project-level output'!$B$8:$BC$8,'Global potential output'!$A150,'Project-level output'!$B$7:$BC$7,'Global potential output'!$B150)</f>
        <v>0</v>
      </c>
      <c r="K150" s="88" t="n">
        <f aca="false">SUMIFS('Project-level output'!$B$15:$BC$15,'Project-level output'!$B$9:$BC$9,'Global potential output'!K$121,'Project-level output'!$B$8:$BC$8,'Global potential output'!$A150,'Project-level output'!$B$7:$BC$7,'Global potential output'!$B150)</f>
        <v>0</v>
      </c>
      <c r="L150" s="88" t="n">
        <f aca="false">SUMIFS('Project-level output'!$B$15:$BC$15,'Project-level output'!$B$9:$BC$9,'Global potential output'!L$121,'Project-level output'!$B$8:$BC$8,'Global potential output'!$A150,'Project-level output'!$B$7:$BC$7,'Global potential output'!$B150)</f>
        <v>0</v>
      </c>
      <c r="M150" s="88" t="n">
        <f aca="false">AVERAGE(D150,G150,I150)</f>
        <v>0</v>
      </c>
      <c r="N150" s="88" t="n">
        <f aca="false">AVERAGE(E150,K150,L150,)</f>
        <v>0</v>
      </c>
      <c r="O150" s="88" t="n">
        <f aca="false">F150</f>
        <v>0</v>
      </c>
      <c r="P150" s="88" t="n">
        <f aca="false">H150</f>
        <v>0</v>
      </c>
      <c r="Q150" s="88" t="n">
        <f aca="false">J150</f>
        <v>0</v>
      </c>
      <c r="R150" s="88" t="n">
        <f aca="false">AVERAGE(D150,F150,G150,I150,)</f>
        <v>0</v>
      </c>
      <c r="S150" s="2"/>
      <c r="T150" s="2"/>
      <c r="U150" s="2"/>
      <c r="V150" s="2"/>
      <c r="W150" s="2"/>
      <c r="X150" s="2"/>
      <c r="Y150" s="2"/>
      <c r="Z150" s="2"/>
    </row>
    <row r="151" customFormat="false" ht="12.75" hidden="false" customHeight="true" outlineLevel="0" collapsed="false">
      <c r="A151" s="2" t="s">
        <v>167</v>
      </c>
      <c r="B151" s="2" t="s">
        <v>175</v>
      </c>
      <c r="C151" s="2" t="s">
        <v>223</v>
      </c>
      <c r="D151" s="88" t="n">
        <f aca="false">SUMIFS('Project-level output'!$B$15:$BC$15,'Project-level output'!$B$9:$BC$9,'Global potential output'!D$121,'Project-level output'!$B$8:$BC$8,'Global potential output'!$A151,'Project-level output'!$B$7:$BC$7,'Global potential output'!$B151)</f>
        <v>0</v>
      </c>
      <c r="E151" s="88" t="n">
        <f aca="false">SUMIFS('Project-level output'!$B$15:$BC$15,'Project-level output'!$B$9:$BC$9,'Global potential output'!E$121,'Project-level output'!$B$8:$BC$8,'Global potential output'!$A151,'Project-level output'!$B$7:$BC$7,'Global potential output'!$B151)</f>
        <v>0</v>
      </c>
      <c r="F151" s="88" t="n">
        <f aca="false">SUMIFS('Project-level output'!$B$15:$BC$15,'Project-level output'!$B$9:$BC$9,'Global potential output'!F$121,'Project-level output'!$B$8:$BC$8,'Global potential output'!$A151,'Project-level output'!$B$7:$BC$7,'Global potential output'!$B151)</f>
        <v>0</v>
      </c>
      <c r="G151" s="88" t="n">
        <f aca="false">SUMIFS('Project-level output'!$B$15:$BC$15,'Project-level output'!$B$9:$BC$9,'Global potential output'!G$121,'Project-level output'!$B$8:$BC$8,'Global potential output'!$A151,'Project-level output'!$B$7:$BC$7,'Global potential output'!$B151)</f>
        <v>0</v>
      </c>
      <c r="H151" s="88" t="n">
        <f aca="false">SUMIFS('Project-level output'!$B$15:$BC$15,'Project-level output'!$B$9:$BC$9,'Global potential output'!H$121,'Project-level output'!$B$8:$BC$8,'Global potential output'!$A151,'Project-level output'!$B$7:$BC$7,'Global potential output'!$B151)</f>
        <v>0</v>
      </c>
      <c r="I151" s="88" t="n">
        <f aca="false">SUMIFS('Project-level output'!$B$15:$BC$15,'Project-level output'!$B$9:$BC$9,'Global potential output'!I$121,'Project-level output'!$B$8:$BC$8,'Global potential output'!$A151,'Project-level output'!$B$7:$BC$7,'Global potential output'!$B151)</f>
        <v>0</v>
      </c>
      <c r="J151" s="88" t="n">
        <f aca="false">SUMIFS('Project-level output'!$B$15:$BC$15,'Project-level output'!$B$9:$BC$9,'Global potential output'!J$121,'Project-level output'!$B$8:$BC$8,'Global potential output'!$A151,'Project-level output'!$B$7:$BC$7,'Global potential output'!$B151)</f>
        <v>0</v>
      </c>
      <c r="K151" s="88" t="n">
        <f aca="false">SUMIFS('Project-level output'!$B$15:$BC$15,'Project-level output'!$B$9:$BC$9,'Global potential output'!K$121,'Project-level output'!$B$8:$BC$8,'Global potential output'!$A151,'Project-level output'!$B$7:$BC$7,'Global potential output'!$B151)</f>
        <v>0</v>
      </c>
      <c r="L151" s="88" t="n">
        <f aca="false">SUMIFS('Project-level output'!$B$15:$BC$15,'Project-level output'!$B$9:$BC$9,'Global potential output'!L$121,'Project-level output'!$B$8:$BC$8,'Global potential output'!$A151,'Project-level output'!$B$7:$BC$7,'Global potential output'!$B151)</f>
        <v>0</v>
      </c>
      <c r="M151" s="88" t="n">
        <f aca="false">AVERAGE(D151,G151,I151)</f>
        <v>0</v>
      </c>
      <c r="N151" s="88" t="n">
        <f aca="false">AVERAGE(E151,K151,L151,)</f>
        <v>0</v>
      </c>
      <c r="O151" s="88" t="n">
        <f aca="false">F151</f>
        <v>0</v>
      </c>
      <c r="P151" s="88" t="n">
        <f aca="false">H151</f>
        <v>0</v>
      </c>
      <c r="Q151" s="88" t="n">
        <f aca="false">J151</f>
        <v>0</v>
      </c>
      <c r="R151" s="88" t="n">
        <f aca="false">AVERAGE(D151,F151,G151,I151,)</f>
        <v>0</v>
      </c>
      <c r="S151" s="2"/>
      <c r="T151" s="2"/>
      <c r="U151" s="2"/>
      <c r="V151" s="2"/>
      <c r="W151" s="2"/>
      <c r="X151" s="2"/>
      <c r="Y151" s="2"/>
      <c r="Z151" s="2"/>
    </row>
    <row r="152" customFormat="false" ht="12.75" hidden="false" customHeight="true" outlineLevel="0" collapsed="false">
      <c r="A152" s="2" t="s">
        <v>168</v>
      </c>
      <c r="B152" s="2" t="s">
        <v>175</v>
      </c>
      <c r="C152" s="2" t="s">
        <v>224</v>
      </c>
      <c r="D152" s="88" t="n">
        <f aca="false">SUMIFS('Project-level output'!$B$15:$BC$15,'Project-level output'!$B$9:$BC$9,'Global potential output'!D$121,'Project-level output'!$B$8:$BC$8,'Global potential output'!$A152,'Project-level output'!$B$7:$BC$7,'Global potential output'!$B152)</f>
        <v>0</v>
      </c>
      <c r="E152" s="88" t="n">
        <f aca="false">SUMIFS('Project-level output'!$B$15:$BC$15,'Project-level output'!$B$9:$BC$9,'Global potential output'!E$121,'Project-level output'!$B$8:$BC$8,'Global potential output'!$A152,'Project-level output'!$B$7:$BC$7,'Global potential output'!$B152)</f>
        <v>0</v>
      </c>
      <c r="F152" s="88" t="n">
        <f aca="false">SUMIFS('Project-level output'!$B$15:$BC$15,'Project-level output'!$B$9:$BC$9,'Global potential output'!F$121,'Project-level output'!$B$8:$BC$8,'Global potential output'!$A152,'Project-level output'!$B$7:$BC$7,'Global potential output'!$B152)</f>
        <v>0</v>
      </c>
      <c r="G152" s="88" t="n">
        <f aca="false">SUMIFS('Project-level output'!$B$15:$BC$15,'Project-level output'!$B$9:$BC$9,'Global potential output'!G$121,'Project-level output'!$B$8:$BC$8,'Global potential output'!$A152,'Project-level output'!$B$7:$BC$7,'Global potential output'!$B152)</f>
        <v>0</v>
      </c>
      <c r="H152" s="88" t="n">
        <f aca="false">SUMIFS('Project-level output'!$B$15:$BC$15,'Project-level output'!$B$9:$BC$9,'Global potential output'!H$121,'Project-level output'!$B$8:$BC$8,'Global potential output'!$A152,'Project-level output'!$B$7:$BC$7,'Global potential output'!$B152)</f>
        <v>0</v>
      </c>
      <c r="I152" s="88" t="n">
        <f aca="false">SUMIFS('Project-level output'!$B$15:$BC$15,'Project-level output'!$B$9:$BC$9,'Global potential output'!I$121,'Project-level output'!$B$8:$BC$8,'Global potential output'!$A152,'Project-level output'!$B$7:$BC$7,'Global potential output'!$B152)</f>
        <v>0</v>
      </c>
      <c r="J152" s="88" t="n">
        <f aca="false">SUMIFS('Project-level output'!$B$15:$BC$15,'Project-level output'!$B$9:$BC$9,'Global potential output'!J$121,'Project-level output'!$B$8:$BC$8,'Global potential output'!$A152,'Project-level output'!$B$7:$BC$7,'Global potential output'!$B152)</f>
        <v>0</v>
      </c>
      <c r="K152" s="88" t="n">
        <f aca="false">SUMIFS('Project-level output'!$B$15:$BC$15,'Project-level output'!$B$9:$BC$9,'Global potential output'!K$121,'Project-level output'!$B$8:$BC$8,'Global potential output'!$A152,'Project-level output'!$B$7:$BC$7,'Global potential output'!$B152)</f>
        <v>0</v>
      </c>
      <c r="L152" s="88" t="n">
        <f aca="false">SUMIFS('Project-level output'!$B$15:$BC$15,'Project-level output'!$B$9:$BC$9,'Global potential output'!L$121,'Project-level output'!$B$8:$BC$8,'Global potential output'!$A152,'Project-level output'!$B$7:$BC$7,'Global potential output'!$B152)</f>
        <v>0</v>
      </c>
      <c r="M152" s="88" t="n">
        <f aca="false">AVERAGE(D152,G152,I152)</f>
        <v>0</v>
      </c>
      <c r="N152" s="88" t="n">
        <f aca="false">AVERAGE(E152,K152,L152,)</f>
        <v>0</v>
      </c>
      <c r="O152" s="88" t="n">
        <f aca="false">F152</f>
        <v>0</v>
      </c>
      <c r="P152" s="88" t="n">
        <f aca="false">H152</f>
        <v>0</v>
      </c>
      <c r="Q152" s="88" t="n">
        <f aca="false">J152</f>
        <v>0</v>
      </c>
      <c r="R152" s="88" t="n">
        <f aca="false">AVERAGE(D152,F152,G152,I152,)</f>
        <v>0</v>
      </c>
      <c r="S152" s="2"/>
      <c r="T152" s="2"/>
      <c r="U152" s="2"/>
      <c r="V152" s="2"/>
      <c r="W152" s="2"/>
      <c r="X152" s="2"/>
      <c r="Y152" s="2"/>
      <c r="Z152" s="2"/>
    </row>
    <row r="153" customFormat="false" ht="12.75" hidden="false" customHeight="true" outlineLevel="0" collapsed="false">
      <c r="A153" s="2"/>
      <c r="B153" s="2"/>
      <c r="C153" s="2" t="s">
        <v>225</v>
      </c>
      <c r="D153" s="88" t="e">
        <f aca="false">D135*D141</f>
        <v>#VALUE!</v>
      </c>
      <c r="E153" s="88" t="e">
        <f aca="false">E135*E141</f>
        <v>#VALUE!</v>
      </c>
      <c r="F153" s="88" t="e">
        <f aca="false">F135*F141</f>
        <v>#VALUE!</v>
      </c>
      <c r="G153" s="88" t="e">
        <f aca="false">G135*G141</f>
        <v>#VALUE!</v>
      </c>
      <c r="H153" s="88" t="e">
        <f aca="false">H135*H141</f>
        <v>#VALUE!</v>
      </c>
      <c r="I153" s="88" t="e">
        <f aca="false">I135*I141</f>
        <v>#VALUE!</v>
      </c>
      <c r="J153" s="88" t="e">
        <f aca="false">J135*J141</f>
        <v>#VALUE!</v>
      </c>
      <c r="K153" s="88" t="e">
        <f aca="false">K135*K141</f>
        <v>#VALUE!</v>
      </c>
      <c r="L153" s="88" t="e">
        <f aca="false">L135*L141</f>
        <v>#VALUE!</v>
      </c>
      <c r="M153" s="88" t="e">
        <f aca="false">M135*M141</f>
        <v>#VALUE!</v>
      </c>
      <c r="N153" s="88" t="e">
        <f aca="false">N135*N141</f>
        <v>#VALUE!</v>
      </c>
      <c r="O153" s="88" t="e">
        <f aca="false">O135*O141</f>
        <v>#VALUE!</v>
      </c>
      <c r="P153" s="88" t="e">
        <f aca="false">P135*P141</f>
        <v>#VALUE!</v>
      </c>
      <c r="Q153" s="88" t="e">
        <f aca="false">Q135*Q141</f>
        <v>#VALUE!</v>
      </c>
      <c r="R153" s="88" t="e">
        <f aca="false">R135*R141</f>
        <v>#VALUE!</v>
      </c>
      <c r="S153" s="2"/>
      <c r="T153" s="2"/>
      <c r="U153" s="2"/>
      <c r="V153" s="2"/>
      <c r="W153" s="2"/>
      <c r="X153" s="2"/>
      <c r="Y153" s="2"/>
      <c r="Z153" s="2"/>
    </row>
    <row r="154" customFormat="false" ht="12.75" hidden="false" customHeight="true" outlineLevel="0" collapsed="false">
      <c r="A154" s="2"/>
      <c r="B154" s="2"/>
      <c r="C154" s="2" t="s">
        <v>226</v>
      </c>
      <c r="D154" s="88" t="e">
        <f aca="false">D136*D142</f>
        <v>#VALUE!</v>
      </c>
      <c r="E154" s="88" t="e">
        <f aca="false">E136*E142</f>
        <v>#VALUE!</v>
      </c>
      <c r="F154" s="88" t="e">
        <f aca="false">F136*F142</f>
        <v>#VALUE!</v>
      </c>
      <c r="G154" s="88" t="e">
        <f aca="false">G136*G142</f>
        <v>#VALUE!</v>
      </c>
      <c r="H154" s="88" t="e">
        <f aca="false">H136*H142</f>
        <v>#VALUE!</v>
      </c>
      <c r="I154" s="88" t="e">
        <f aca="false">I136*I142</f>
        <v>#VALUE!</v>
      </c>
      <c r="J154" s="88" t="e">
        <f aca="false">J136*J142</f>
        <v>#VALUE!</v>
      </c>
      <c r="K154" s="88" t="e">
        <f aca="false">K136*K142</f>
        <v>#VALUE!</v>
      </c>
      <c r="L154" s="88" t="e">
        <f aca="false">L136*L142</f>
        <v>#VALUE!</v>
      </c>
      <c r="M154" s="88" t="e">
        <f aca="false">M136*M142</f>
        <v>#VALUE!</v>
      </c>
      <c r="N154" s="88" t="e">
        <f aca="false">N136*N142</f>
        <v>#VALUE!</v>
      </c>
      <c r="O154" s="88" t="e">
        <f aca="false">O136*O142</f>
        <v>#VALUE!</v>
      </c>
      <c r="P154" s="88" t="e">
        <f aca="false">P136*P142</f>
        <v>#VALUE!</v>
      </c>
      <c r="Q154" s="88" t="e">
        <f aca="false">Q136*Q142</f>
        <v>#VALUE!</v>
      </c>
      <c r="R154" s="88" t="e">
        <f aca="false">R136*R142</f>
        <v>#VALUE!</v>
      </c>
      <c r="S154" s="2"/>
      <c r="T154" s="2"/>
      <c r="U154" s="2"/>
      <c r="V154" s="2"/>
      <c r="W154" s="2"/>
      <c r="X154" s="2"/>
      <c r="Y154" s="2"/>
      <c r="Z154" s="2"/>
    </row>
    <row r="155" customFormat="false" ht="12.75" hidden="false" customHeight="true" outlineLevel="0" collapsed="false">
      <c r="A155" s="2"/>
      <c r="B155" s="2"/>
      <c r="C155" s="2" t="s">
        <v>227</v>
      </c>
      <c r="D155" s="88" t="e">
        <f aca="false">D137*D143</f>
        <v>#NAME?</v>
      </c>
      <c r="E155" s="88" t="e">
        <f aca="false">E137*E143</f>
        <v>#NAME?</v>
      </c>
      <c r="F155" s="88" t="e">
        <f aca="false">F137*F143</f>
        <v>#NAME?</v>
      </c>
      <c r="G155" s="88" t="e">
        <f aca="false">G137*G143</f>
        <v>#NAME?</v>
      </c>
      <c r="H155" s="88" t="e">
        <f aca="false">H137*H143</f>
        <v>#NAME?</v>
      </c>
      <c r="I155" s="88" t="e">
        <f aca="false">I137*I143</f>
        <v>#NAME?</v>
      </c>
      <c r="J155" s="88" t="e">
        <f aca="false">J137*J143</f>
        <v>#NAME?</v>
      </c>
      <c r="K155" s="88" t="e">
        <f aca="false">K137*K143</f>
        <v>#NAME?</v>
      </c>
      <c r="L155" s="88" t="e">
        <f aca="false">L137*L143</f>
        <v>#NAME?</v>
      </c>
      <c r="M155" s="88" t="e">
        <f aca="false">M137*M143</f>
        <v>#NAME?</v>
      </c>
      <c r="N155" s="88" t="e">
        <f aca="false">N137*N143</f>
        <v>#NAME?</v>
      </c>
      <c r="O155" s="88" t="e">
        <f aca="false">O137*O143</f>
        <v>#NAME?</v>
      </c>
      <c r="P155" s="88" t="e">
        <f aca="false">P137*P143</f>
        <v>#NAME?</v>
      </c>
      <c r="Q155" s="88" t="e">
        <f aca="false">Q137*Q143</f>
        <v>#NAME?</v>
      </c>
      <c r="R155" s="88" t="e">
        <f aca="false">R137*R143</f>
        <v>#NAME?</v>
      </c>
      <c r="S155" s="2"/>
      <c r="T155" s="2"/>
      <c r="U155" s="2"/>
      <c r="V155" s="2"/>
      <c r="W155" s="2"/>
      <c r="X155" s="2"/>
      <c r="Y155" s="2"/>
      <c r="Z155" s="2"/>
    </row>
    <row r="156" customFormat="false" ht="12.75" hidden="false" customHeight="true" outlineLevel="0" collapsed="false">
      <c r="A156" s="2"/>
      <c r="B156" s="2"/>
      <c r="C156" s="2" t="s">
        <v>228</v>
      </c>
      <c r="D156" s="88" t="e">
        <f aca="false">D138*D144</f>
        <v>#NAME?</v>
      </c>
      <c r="E156" s="88" t="e">
        <f aca="false">E138*E144</f>
        <v>#NAME?</v>
      </c>
      <c r="F156" s="88" t="e">
        <f aca="false">F138*F144</f>
        <v>#NAME?</v>
      </c>
      <c r="G156" s="88" t="e">
        <f aca="false">G138*G144</f>
        <v>#NAME?</v>
      </c>
      <c r="H156" s="88" t="e">
        <f aca="false">H138*H144</f>
        <v>#NAME?</v>
      </c>
      <c r="I156" s="88" t="e">
        <f aca="false">I138*I144</f>
        <v>#NAME?</v>
      </c>
      <c r="J156" s="88" t="e">
        <f aca="false">J138*J144</f>
        <v>#NAME?</v>
      </c>
      <c r="K156" s="88" t="e">
        <f aca="false">K138*K144</f>
        <v>#NAME?</v>
      </c>
      <c r="L156" s="88" t="e">
        <f aca="false">L138*L144</f>
        <v>#NAME?</v>
      </c>
      <c r="M156" s="88" t="e">
        <f aca="false">M138*M144</f>
        <v>#NAME?</v>
      </c>
      <c r="N156" s="88" t="e">
        <f aca="false">N138*N144</f>
        <v>#NAME?</v>
      </c>
      <c r="O156" s="88" t="e">
        <f aca="false">O138*O144</f>
        <v>#NAME?</v>
      </c>
      <c r="P156" s="88" t="e">
        <f aca="false">P138*P144</f>
        <v>#NAME?</v>
      </c>
      <c r="Q156" s="88" t="e">
        <f aca="false">Q138*Q144</f>
        <v>#NAME?</v>
      </c>
      <c r="R156" s="88" t="e">
        <f aca="false">R138*R144</f>
        <v>#NAME?</v>
      </c>
      <c r="S156" s="2"/>
      <c r="T156" s="2"/>
      <c r="U156" s="2"/>
      <c r="V156" s="2"/>
      <c r="W156" s="2"/>
      <c r="X156" s="2"/>
      <c r="Y156" s="2"/>
      <c r="Z156" s="2"/>
    </row>
    <row r="157" customFormat="false" ht="12.75" hidden="false" customHeight="true" outlineLevel="0" collapsed="false">
      <c r="A157" s="2"/>
      <c r="B157" s="2"/>
      <c r="C157" s="2" t="s">
        <v>229</v>
      </c>
      <c r="D157" s="88" t="e">
        <f aca="false">D139*D145</f>
        <v>#NAME?</v>
      </c>
      <c r="E157" s="88" t="e">
        <f aca="false">E139*E145</f>
        <v>#NAME?</v>
      </c>
      <c r="F157" s="88" t="e">
        <f aca="false">F139*F145</f>
        <v>#NAME?</v>
      </c>
      <c r="G157" s="88" t="e">
        <f aca="false">G139*G145</f>
        <v>#NAME?</v>
      </c>
      <c r="H157" s="88" t="e">
        <f aca="false">H139*H145</f>
        <v>#NAME?</v>
      </c>
      <c r="I157" s="88" t="e">
        <f aca="false">I139*I145</f>
        <v>#NAME?</v>
      </c>
      <c r="J157" s="88" t="e">
        <f aca="false">J139*J145</f>
        <v>#NAME?</v>
      </c>
      <c r="K157" s="88" t="e">
        <f aca="false">K139*K145</f>
        <v>#NAME?</v>
      </c>
      <c r="L157" s="88" t="e">
        <f aca="false">L139*L145</f>
        <v>#NAME?</v>
      </c>
      <c r="M157" s="88" t="e">
        <f aca="false">M139*M145</f>
        <v>#NAME?</v>
      </c>
      <c r="N157" s="88" t="e">
        <f aca="false">N139*N145</f>
        <v>#NAME?</v>
      </c>
      <c r="O157" s="88" t="e">
        <f aca="false">O139*O145</f>
        <v>#NAME?</v>
      </c>
      <c r="P157" s="88" t="e">
        <f aca="false">P139*P145</f>
        <v>#NAME?</v>
      </c>
      <c r="Q157" s="88" t="e">
        <f aca="false">Q139*Q145</f>
        <v>#NAME?</v>
      </c>
      <c r="R157" s="88" t="e">
        <f aca="false">R139*R145</f>
        <v>#NAME?</v>
      </c>
      <c r="S157" s="2"/>
      <c r="T157" s="2"/>
      <c r="U157" s="2"/>
      <c r="V157" s="2"/>
      <c r="W157" s="2"/>
      <c r="X157" s="2"/>
      <c r="Y157" s="2"/>
      <c r="Z157" s="2"/>
    </row>
    <row r="158" customFormat="false" ht="12.75" hidden="false" customHeight="true" outlineLevel="0" collapsed="false">
      <c r="A158" s="2"/>
      <c r="B158" s="2"/>
      <c r="C158" s="2" t="s">
        <v>230</v>
      </c>
      <c r="D158" s="88" t="e">
        <f aca="false">D140*D146</f>
        <v>#NAME?</v>
      </c>
      <c r="E158" s="88" t="e">
        <f aca="false">E140*E146</f>
        <v>#NAME?</v>
      </c>
      <c r="F158" s="88" t="e">
        <f aca="false">F140*F146</f>
        <v>#NAME?</v>
      </c>
      <c r="G158" s="88" t="e">
        <f aca="false">G140*G146</f>
        <v>#NAME?</v>
      </c>
      <c r="H158" s="88" t="e">
        <f aca="false">H140*H146</f>
        <v>#NAME?</v>
      </c>
      <c r="I158" s="88" t="e">
        <f aca="false">I140*I146</f>
        <v>#NAME?</v>
      </c>
      <c r="J158" s="88" t="e">
        <f aca="false">J140*J146</f>
        <v>#NAME?</v>
      </c>
      <c r="K158" s="88" t="e">
        <f aca="false">K140*K146</f>
        <v>#NAME?</v>
      </c>
      <c r="L158" s="88" t="e">
        <f aca="false">L140*L146</f>
        <v>#NAME?</v>
      </c>
      <c r="M158" s="88" t="e">
        <f aca="false">M140*M146</f>
        <v>#NAME?</v>
      </c>
      <c r="N158" s="88" t="e">
        <f aca="false">N140*N146</f>
        <v>#NAME?</v>
      </c>
      <c r="O158" s="88" t="e">
        <f aca="false">O140*O146</f>
        <v>#NAME?</v>
      </c>
      <c r="P158" s="88" t="e">
        <f aca="false">P140*P146</f>
        <v>#NAME?</v>
      </c>
      <c r="Q158" s="88" t="e">
        <f aca="false">Q140*Q146</f>
        <v>#NAME?</v>
      </c>
      <c r="R158" s="88" t="e">
        <f aca="false">R140*R146</f>
        <v>#NAME?</v>
      </c>
      <c r="S158" s="2"/>
      <c r="T158" s="2"/>
      <c r="U158" s="2"/>
      <c r="V158" s="2"/>
      <c r="W158" s="2"/>
      <c r="X158" s="2"/>
      <c r="Y158" s="2"/>
      <c r="Z158" s="2"/>
    </row>
    <row r="159" customFormat="false" ht="12.75" hidden="false" customHeight="true" outlineLevel="0" collapsed="false">
      <c r="A159" s="2"/>
      <c r="B159" s="2"/>
      <c r="C159" s="2" t="s">
        <v>219</v>
      </c>
      <c r="D159" s="88" t="e">
        <f aca="false">D135*D147</f>
        <v>#VALUE!</v>
      </c>
      <c r="E159" s="88" t="e">
        <f aca="false">E135*E147</f>
        <v>#VALUE!</v>
      </c>
      <c r="F159" s="88" t="e">
        <f aca="false">F135*F147</f>
        <v>#VALUE!</v>
      </c>
      <c r="G159" s="88" t="e">
        <f aca="false">G135*G147</f>
        <v>#VALUE!</v>
      </c>
      <c r="H159" s="88" t="e">
        <f aca="false">H135*H147</f>
        <v>#VALUE!</v>
      </c>
      <c r="I159" s="88" t="e">
        <f aca="false">I135*I147</f>
        <v>#VALUE!</v>
      </c>
      <c r="J159" s="88" t="e">
        <f aca="false">J135*J147</f>
        <v>#VALUE!</v>
      </c>
      <c r="K159" s="88" t="e">
        <f aca="false">K135*K147</f>
        <v>#VALUE!</v>
      </c>
      <c r="L159" s="88" t="e">
        <f aca="false">L135*L147</f>
        <v>#VALUE!</v>
      </c>
      <c r="M159" s="88" t="e">
        <f aca="false">M135*M147</f>
        <v>#VALUE!</v>
      </c>
      <c r="N159" s="88" t="e">
        <f aca="false">N135*N147</f>
        <v>#VALUE!</v>
      </c>
      <c r="O159" s="88" t="e">
        <f aca="false">O135*O147</f>
        <v>#VALUE!</v>
      </c>
      <c r="P159" s="88" t="e">
        <f aca="false">P135*P147</f>
        <v>#VALUE!</v>
      </c>
      <c r="Q159" s="88" t="e">
        <f aca="false">Q135*Q147</f>
        <v>#VALUE!</v>
      </c>
      <c r="R159" s="88" t="e">
        <f aca="false">R135*R147</f>
        <v>#VALUE!</v>
      </c>
      <c r="S159" s="2"/>
      <c r="T159" s="2"/>
      <c r="U159" s="2"/>
      <c r="V159" s="2"/>
      <c r="W159" s="2"/>
      <c r="X159" s="2"/>
      <c r="Y159" s="2"/>
      <c r="Z159" s="2"/>
    </row>
    <row r="160" customFormat="false" ht="12.75" hidden="false" customHeight="true" outlineLevel="0" collapsed="false">
      <c r="A160" s="2"/>
      <c r="B160" s="2"/>
      <c r="C160" s="2" t="s">
        <v>220</v>
      </c>
      <c r="D160" s="88" t="e">
        <f aca="false">D136*D148</f>
        <v>#VALUE!</v>
      </c>
      <c r="E160" s="88" t="e">
        <f aca="false">E136*E148</f>
        <v>#VALUE!</v>
      </c>
      <c r="F160" s="88" t="e">
        <f aca="false">F136*F148</f>
        <v>#VALUE!</v>
      </c>
      <c r="G160" s="88" t="e">
        <f aca="false">G136*G148</f>
        <v>#VALUE!</v>
      </c>
      <c r="H160" s="88" t="e">
        <f aca="false">H136*H148</f>
        <v>#VALUE!</v>
      </c>
      <c r="I160" s="88" t="e">
        <f aca="false">I136*I148</f>
        <v>#VALUE!</v>
      </c>
      <c r="J160" s="88" t="e">
        <f aca="false">J136*J148</f>
        <v>#VALUE!</v>
      </c>
      <c r="K160" s="88" t="e">
        <f aca="false">K136*K148</f>
        <v>#VALUE!</v>
      </c>
      <c r="L160" s="88" t="e">
        <f aca="false">L136*L148</f>
        <v>#VALUE!</v>
      </c>
      <c r="M160" s="88" t="e">
        <f aca="false">M136*M148</f>
        <v>#VALUE!</v>
      </c>
      <c r="N160" s="88" t="e">
        <f aca="false">N136*N148</f>
        <v>#VALUE!</v>
      </c>
      <c r="O160" s="88" t="e">
        <f aca="false">O136*O148</f>
        <v>#VALUE!</v>
      </c>
      <c r="P160" s="88" t="e">
        <f aca="false">P136*P148</f>
        <v>#VALUE!</v>
      </c>
      <c r="Q160" s="88" t="e">
        <f aca="false">Q136*Q148</f>
        <v>#VALUE!</v>
      </c>
      <c r="R160" s="88" t="e">
        <f aca="false">R136*R148</f>
        <v>#VALUE!</v>
      </c>
      <c r="S160" s="2"/>
      <c r="T160" s="2"/>
      <c r="U160" s="2"/>
      <c r="V160" s="2"/>
      <c r="W160" s="2"/>
      <c r="X160" s="2"/>
      <c r="Y160" s="2"/>
      <c r="Z160" s="2"/>
    </row>
    <row r="161" customFormat="false" ht="12.75" hidden="false" customHeight="true" outlineLevel="0" collapsed="false">
      <c r="A161" s="2"/>
      <c r="B161" s="2"/>
      <c r="C161" s="2" t="s">
        <v>221</v>
      </c>
      <c r="D161" s="88" t="e">
        <f aca="false">D137*D149</f>
        <v>#NAME?</v>
      </c>
      <c r="E161" s="88" t="e">
        <f aca="false">E137*E149</f>
        <v>#NAME?</v>
      </c>
      <c r="F161" s="88" t="e">
        <f aca="false">F137*F149</f>
        <v>#NAME?</v>
      </c>
      <c r="G161" s="88" t="e">
        <f aca="false">G137*G149</f>
        <v>#NAME?</v>
      </c>
      <c r="H161" s="88" t="e">
        <f aca="false">H137*H149</f>
        <v>#NAME?</v>
      </c>
      <c r="I161" s="88" t="e">
        <f aca="false">I137*I149</f>
        <v>#NAME?</v>
      </c>
      <c r="J161" s="88" t="e">
        <f aca="false">J137*J149</f>
        <v>#NAME?</v>
      </c>
      <c r="K161" s="88" t="e">
        <f aca="false">K137*K149</f>
        <v>#NAME?</v>
      </c>
      <c r="L161" s="88" t="e">
        <f aca="false">L137*L149</f>
        <v>#NAME?</v>
      </c>
      <c r="M161" s="88" t="e">
        <f aca="false">M137*M149</f>
        <v>#NAME?</v>
      </c>
      <c r="N161" s="88" t="e">
        <f aca="false">N137*N149</f>
        <v>#NAME?</v>
      </c>
      <c r="O161" s="88" t="e">
        <f aca="false">O137*O149</f>
        <v>#NAME?</v>
      </c>
      <c r="P161" s="88" t="e">
        <f aca="false">P137*P149</f>
        <v>#NAME?</v>
      </c>
      <c r="Q161" s="88" t="e">
        <f aca="false">Q137*Q149</f>
        <v>#NAME?</v>
      </c>
      <c r="R161" s="88" t="e">
        <f aca="false">R137*R149</f>
        <v>#NAME?</v>
      </c>
      <c r="S161" s="2"/>
      <c r="T161" s="2"/>
      <c r="U161" s="2"/>
      <c r="V161" s="2"/>
      <c r="W161" s="2"/>
      <c r="X161" s="2"/>
      <c r="Y161" s="2"/>
      <c r="Z161" s="2"/>
    </row>
    <row r="162" customFormat="false" ht="12.75" hidden="false" customHeight="true" outlineLevel="0" collapsed="false">
      <c r="A162" s="2"/>
      <c r="B162" s="2"/>
      <c r="C162" s="2" t="s">
        <v>222</v>
      </c>
      <c r="D162" s="88" t="e">
        <f aca="false">D138*D150</f>
        <v>#NAME?</v>
      </c>
      <c r="E162" s="88" t="e">
        <f aca="false">E138*E150</f>
        <v>#NAME?</v>
      </c>
      <c r="F162" s="88" t="e">
        <f aca="false">F138*F150</f>
        <v>#NAME?</v>
      </c>
      <c r="G162" s="88" t="e">
        <f aca="false">G138*G150</f>
        <v>#NAME?</v>
      </c>
      <c r="H162" s="88" t="e">
        <f aca="false">H138*H150</f>
        <v>#NAME?</v>
      </c>
      <c r="I162" s="88" t="e">
        <f aca="false">I138*I150</f>
        <v>#NAME?</v>
      </c>
      <c r="J162" s="88" t="e">
        <f aca="false">J138*J150</f>
        <v>#NAME?</v>
      </c>
      <c r="K162" s="88" t="e">
        <f aca="false">K138*K150</f>
        <v>#NAME?</v>
      </c>
      <c r="L162" s="88" t="e">
        <f aca="false">L138*L150</f>
        <v>#NAME?</v>
      </c>
      <c r="M162" s="88" t="e">
        <f aca="false">M138*M150</f>
        <v>#NAME?</v>
      </c>
      <c r="N162" s="88" t="e">
        <f aca="false">N138*N150</f>
        <v>#NAME?</v>
      </c>
      <c r="O162" s="88" t="e">
        <f aca="false">O138*O150</f>
        <v>#NAME?</v>
      </c>
      <c r="P162" s="88" t="e">
        <f aca="false">P138*P150</f>
        <v>#NAME?</v>
      </c>
      <c r="Q162" s="88" t="e">
        <f aca="false">Q138*Q150</f>
        <v>#NAME?</v>
      </c>
      <c r="R162" s="88" t="e">
        <f aca="false">R138*R150</f>
        <v>#NAME?</v>
      </c>
      <c r="S162" s="2"/>
      <c r="T162" s="2"/>
      <c r="U162" s="2"/>
      <c r="V162" s="2"/>
      <c r="W162" s="2"/>
      <c r="X162" s="2"/>
      <c r="Y162" s="2"/>
      <c r="Z162" s="2"/>
    </row>
    <row r="163" customFormat="false" ht="12.75" hidden="false" customHeight="true" outlineLevel="0" collapsed="false">
      <c r="A163" s="2"/>
      <c r="B163" s="2"/>
      <c r="C163" s="2" t="s">
        <v>223</v>
      </c>
      <c r="D163" s="88" t="e">
        <f aca="false">D139*D151</f>
        <v>#NAME?</v>
      </c>
      <c r="E163" s="88" t="e">
        <f aca="false">E139*E151</f>
        <v>#NAME?</v>
      </c>
      <c r="F163" s="88" t="e">
        <f aca="false">F139*F151</f>
        <v>#NAME?</v>
      </c>
      <c r="G163" s="88" t="e">
        <f aca="false">G139*G151</f>
        <v>#NAME?</v>
      </c>
      <c r="H163" s="88" t="e">
        <f aca="false">H139*H151</f>
        <v>#NAME?</v>
      </c>
      <c r="I163" s="88" t="e">
        <f aca="false">I139*I151</f>
        <v>#NAME?</v>
      </c>
      <c r="J163" s="88" t="e">
        <f aca="false">J139*J151</f>
        <v>#NAME?</v>
      </c>
      <c r="K163" s="88" t="e">
        <f aca="false">K139*K151</f>
        <v>#NAME?</v>
      </c>
      <c r="L163" s="88" t="e">
        <f aca="false">L139*L151</f>
        <v>#NAME?</v>
      </c>
      <c r="M163" s="88" t="e">
        <f aca="false">M139*M151</f>
        <v>#NAME?</v>
      </c>
      <c r="N163" s="88" t="e">
        <f aca="false">N139*N151</f>
        <v>#NAME?</v>
      </c>
      <c r="O163" s="88" t="e">
        <f aca="false">O139*O151</f>
        <v>#NAME?</v>
      </c>
      <c r="P163" s="88" t="e">
        <f aca="false">P139*P151</f>
        <v>#NAME?</v>
      </c>
      <c r="Q163" s="88" t="e">
        <f aca="false">Q139*Q151</f>
        <v>#NAME?</v>
      </c>
      <c r="R163" s="88" t="e">
        <f aca="false">R139*R151</f>
        <v>#NAME?</v>
      </c>
      <c r="S163" s="2"/>
      <c r="T163" s="2"/>
      <c r="U163" s="2"/>
      <c r="V163" s="2"/>
      <c r="W163" s="2"/>
      <c r="X163" s="2"/>
      <c r="Y163" s="2"/>
      <c r="Z163" s="2"/>
    </row>
    <row r="164" customFormat="false" ht="12.75" hidden="false" customHeight="true" outlineLevel="0" collapsed="false">
      <c r="A164" s="2"/>
      <c r="B164" s="2"/>
      <c r="C164" s="2" t="s">
        <v>224</v>
      </c>
      <c r="D164" s="88" t="e">
        <f aca="false">D140*D152</f>
        <v>#NAME?</v>
      </c>
      <c r="E164" s="88" t="e">
        <f aca="false">E140*E152</f>
        <v>#NAME?</v>
      </c>
      <c r="F164" s="88" t="e">
        <f aca="false">F140*F152</f>
        <v>#NAME?</v>
      </c>
      <c r="G164" s="88" t="e">
        <f aca="false">G140*G152</f>
        <v>#NAME?</v>
      </c>
      <c r="H164" s="88" t="e">
        <f aca="false">H140*H152</f>
        <v>#NAME?</v>
      </c>
      <c r="I164" s="88" t="e">
        <f aca="false">I140*I152</f>
        <v>#NAME?</v>
      </c>
      <c r="J164" s="88" t="e">
        <f aca="false">J140*J152</f>
        <v>#NAME?</v>
      </c>
      <c r="K164" s="88" t="e">
        <f aca="false">K140*K152</f>
        <v>#NAME?</v>
      </c>
      <c r="L164" s="88" t="e">
        <f aca="false">L140*L152</f>
        <v>#NAME?</v>
      </c>
      <c r="M164" s="88" t="e">
        <f aca="false">M140*M152</f>
        <v>#NAME?</v>
      </c>
      <c r="N164" s="88" t="e">
        <f aca="false">N140*N152</f>
        <v>#NAME?</v>
      </c>
      <c r="O164" s="88" t="e">
        <f aca="false">O140*O152</f>
        <v>#NAME?</v>
      </c>
      <c r="P164" s="88" t="e">
        <f aca="false">P140*P152</f>
        <v>#NAME?</v>
      </c>
      <c r="Q164" s="88" t="e">
        <f aca="false">Q140*Q152</f>
        <v>#NAME?</v>
      </c>
      <c r="R164" s="88" t="e">
        <f aca="false">R140*R152</f>
        <v>#NAME?</v>
      </c>
      <c r="S164" s="2"/>
      <c r="T164" s="2"/>
      <c r="U164" s="2"/>
      <c r="V164" s="2"/>
      <c r="W164" s="2"/>
      <c r="X164" s="2"/>
      <c r="Y164" s="2"/>
      <c r="Z164" s="2"/>
    </row>
    <row r="165" customFormat="false" ht="12.75" hidden="false" customHeight="true" outlineLevel="0" collapsed="false">
      <c r="B165" s="2"/>
      <c r="C165" s="40" t="s">
        <v>231</v>
      </c>
      <c r="D165" s="88" t="e">
        <f aca="false">SUM(D153,D156)</f>
        <v>#NAME?</v>
      </c>
      <c r="E165" s="88" t="e">
        <f aca="false">SUM(E153,E156)</f>
        <v>#NAME?</v>
      </c>
      <c r="F165" s="88" t="e">
        <f aca="false">SUM(F153,F156)</f>
        <v>#NAME?</v>
      </c>
      <c r="G165" s="88" t="e">
        <f aca="false">SUM(G153,G156)</f>
        <v>#NAME?</v>
      </c>
      <c r="H165" s="88" t="e">
        <f aca="false">SUM(H153,H156)</f>
        <v>#NAME?</v>
      </c>
      <c r="I165" s="88" t="e">
        <f aca="false">SUM(I153,I156)</f>
        <v>#NAME?</v>
      </c>
      <c r="J165" s="88" t="e">
        <f aca="false">SUM(J153,J156)</f>
        <v>#NAME?</v>
      </c>
      <c r="K165" s="88" t="e">
        <f aca="false">SUM(K153,K156)</f>
        <v>#NAME?</v>
      </c>
      <c r="L165" s="88" t="e">
        <f aca="false">SUM(L153,L156)</f>
        <v>#NAME?</v>
      </c>
      <c r="M165" s="88" t="e">
        <f aca="false">SUM(M153,M156)</f>
        <v>#NAME?</v>
      </c>
      <c r="N165" s="88" t="e">
        <f aca="false">SUM(N153,N156)</f>
        <v>#NAME?</v>
      </c>
      <c r="O165" s="88" t="e">
        <f aca="false">SUM(O153,O156)</f>
        <v>#NAME?</v>
      </c>
      <c r="P165" s="88" t="e">
        <f aca="false">SUM(P153,P156)</f>
        <v>#NAME?</v>
      </c>
      <c r="Q165" s="88" t="e">
        <f aca="false">SUM(Q153,Q156)</f>
        <v>#NAME?</v>
      </c>
      <c r="R165" s="88" t="e">
        <f aca="false">SUM(R153,R156)</f>
        <v>#NAME?</v>
      </c>
    </row>
    <row r="166" customFormat="false" ht="12.75" hidden="false" customHeight="true" outlineLevel="0" collapsed="false">
      <c r="B166" s="2"/>
      <c r="C166" s="40" t="s">
        <v>232</v>
      </c>
      <c r="D166" s="88" t="e">
        <f aca="false">SUM(D154,D157)</f>
        <v>#NAME?</v>
      </c>
      <c r="E166" s="88" t="e">
        <f aca="false">SUM(E154,E157)</f>
        <v>#NAME?</v>
      </c>
      <c r="F166" s="88" t="e">
        <f aca="false">SUM(F154,F157)</f>
        <v>#NAME?</v>
      </c>
      <c r="G166" s="88" t="e">
        <f aca="false">SUM(G154,G157)</f>
        <v>#NAME?</v>
      </c>
      <c r="H166" s="88" t="e">
        <f aca="false">SUM(H154,H157)</f>
        <v>#NAME?</v>
      </c>
      <c r="I166" s="88" t="e">
        <f aca="false">SUM(I154,I157)</f>
        <v>#NAME?</v>
      </c>
      <c r="J166" s="88" t="e">
        <f aca="false">SUM(J154,J157)</f>
        <v>#NAME?</v>
      </c>
      <c r="K166" s="88" t="e">
        <f aca="false">SUM(K154,K157)</f>
        <v>#NAME?</v>
      </c>
      <c r="L166" s="88" t="e">
        <f aca="false">SUM(L154,L157)</f>
        <v>#NAME?</v>
      </c>
      <c r="M166" s="88" t="e">
        <f aca="false">SUM(M154,M157)</f>
        <v>#NAME?</v>
      </c>
      <c r="N166" s="88" t="e">
        <f aca="false">SUM(N154,N157)</f>
        <v>#NAME?</v>
      </c>
      <c r="O166" s="88" t="e">
        <f aca="false">SUM(O154,O157)</f>
        <v>#NAME?</v>
      </c>
      <c r="P166" s="88" t="e">
        <f aca="false">SUM(P154,P157)</f>
        <v>#NAME?</v>
      </c>
      <c r="Q166" s="88" t="e">
        <f aca="false">SUM(Q154,Q157)</f>
        <v>#NAME?</v>
      </c>
      <c r="R166" s="88" t="e">
        <f aca="false">SUM(R154,R157)</f>
        <v>#NAME?</v>
      </c>
    </row>
    <row r="167" customFormat="false" ht="12.75" hidden="false" customHeight="true" outlineLevel="0" collapsed="false">
      <c r="B167" s="2"/>
      <c r="C167" s="40" t="s">
        <v>233</v>
      </c>
      <c r="D167" s="88" t="e">
        <f aca="false">SUM(D155,D158)</f>
        <v>#NAME?</v>
      </c>
      <c r="E167" s="88" t="e">
        <f aca="false">SUM(E155,E158)</f>
        <v>#NAME?</v>
      </c>
      <c r="F167" s="88" t="e">
        <f aca="false">SUM(F155,F158)</f>
        <v>#NAME?</v>
      </c>
      <c r="G167" s="88" t="e">
        <f aca="false">SUM(G155,G158)</f>
        <v>#NAME?</v>
      </c>
      <c r="H167" s="88" t="e">
        <f aca="false">SUM(H155,H158)</f>
        <v>#NAME?</v>
      </c>
      <c r="I167" s="88" t="e">
        <f aca="false">SUM(I155,I158)</f>
        <v>#NAME?</v>
      </c>
      <c r="J167" s="88" t="e">
        <f aca="false">SUM(J155,J158)</f>
        <v>#NAME?</v>
      </c>
      <c r="K167" s="88" t="e">
        <f aca="false">SUM(K155,K158)</f>
        <v>#NAME?</v>
      </c>
      <c r="L167" s="88" t="e">
        <f aca="false">SUM(L155,L158)</f>
        <v>#NAME?</v>
      </c>
      <c r="M167" s="88" t="e">
        <f aca="false">SUM(M155,M158)</f>
        <v>#NAME?</v>
      </c>
      <c r="N167" s="88" t="e">
        <f aca="false">SUM(N155,N158)</f>
        <v>#NAME?</v>
      </c>
      <c r="O167" s="88" t="e">
        <f aca="false">SUM(O155,O158)</f>
        <v>#NAME?</v>
      </c>
      <c r="P167" s="88" t="e">
        <f aca="false">SUM(P155,P158)</f>
        <v>#NAME?</v>
      </c>
      <c r="Q167" s="88" t="e">
        <f aca="false">SUM(Q155,Q158)</f>
        <v>#NAME?</v>
      </c>
      <c r="R167" s="88" t="e">
        <f aca="false">SUM(R155,R158)</f>
        <v>#NAME?</v>
      </c>
    </row>
    <row r="168" customFormat="false" ht="12.75" hidden="false" customHeight="true" outlineLevel="0" collapsed="false">
      <c r="A168" s="2"/>
      <c r="B168" s="2"/>
      <c r="C168" s="2" t="s">
        <v>234</v>
      </c>
      <c r="D168" s="2" t="e">
        <f aca="false">SUMIFS('carbon potential calculations'!$g$18:$g$722,'carbon potential calculations'!$b$18:$b$722,'Global potential output'!D$121)</f>
        <v>#NAME?</v>
      </c>
      <c r="E168" s="2" t="e">
        <f aca="false">SUMIFS('carbon potential calculations'!$g$18:$g$722,'carbon potential calculations'!$b$18:$b$722,'Global potential output'!E$121)</f>
        <v>#NAME?</v>
      </c>
      <c r="F168" s="2" t="e">
        <f aca="false">SUMIFS('carbon potential calculations'!$g$18:$g$722,'carbon potential calculations'!$b$18:$b$722,'Global potential output'!F$121)</f>
        <v>#NAME?</v>
      </c>
      <c r="G168" s="2" t="e">
        <f aca="false">SUMIFS('carbon potential calculations'!$g$18:$g$722,'carbon potential calculations'!$b$18:$b$722,'Global potential output'!G$121)</f>
        <v>#NAME?</v>
      </c>
      <c r="H168" s="2" t="e">
        <f aca="false">SUMIFS('carbon potential calculations'!$g$18:$g$722,'carbon potential calculations'!$b$18:$b$722,'Global potential output'!H$121)</f>
        <v>#NAME?</v>
      </c>
      <c r="I168" s="2" t="e">
        <f aca="false">SUMIFS('carbon potential calculations'!$g$18:$g$722,'carbon potential calculations'!$b$18:$b$722,'Global potential output'!I$121)</f>
        <v>#NAME?</v>
      </c>
      <c r="J168" s="2" t="e">
        <f aca="false">SUMIFS('carbon potential calculations'!$g$18:$g$722,'carbon potential calculations'!$b$18:$b$722,'Global potential output'!J$121)</f>
        <v>#NAME?</v>
      </c>
      <c r="K168" s="2" t="e">
        <f aca="false">SUMIFS('carbon potential calculations'!$g$18:$g$722,'carbon potential calculations'!$b$18:$b$722,'Global potential output'!K$121)</f>
        <v>#NAME?</v>
      </c>
      <c r="L168" s="2" t="e">
        <f aca="false">SUMIFS('carbon potential calculations'!$g$18:$g$722,'carbon potential calculations'!$b$18:$b$722,'Global potential output'!L$121)</f>
        <v>#NAME?</v>
      </c>
      <c r="M168" s="2" t="e">
        <f aca="false">SUMIFS('carbon potential calculations'!$g$18:$g$722,'carbon potential calculations'!$a$18:$a$722,'Global potential output'!M$121)-(D168+G168+I168)</f>
        <v>#NAME?</v>
      </c>
      <c r="N168" s="2" t="e">
        <f aca="false">SUMIFS('carbon potential calculations'!$g$18:$g$722,'carbon potential calculations'!$a$18:$a$722,'Global potential output'!N$121)-(E168+K168+L168)</f>
        <v>#NAME?</v>
      </c>
      <c r="O168" s="2" t="e">
        <f aca="false">SUMIFS('carbon potential calculations'!$g$18:$g$722,'carbon potential calculations'!$a$18:$a$722,'Global potential output'!O$121)-F168</f>
        <v>#NAME?</v>
      </c>
      <c r="P168" s="2" t="e">
        <f aca="false">SUMIFS('carbon potential calculations'!$g$18:$g$722,'carbon potential calculations'!$a$18:$a$722,'Global potential output'!P$121)-H168</f>
        <v>#NAME?</v>
      </c>
      <c r="Q168" s="2" t="e">
        <f aca="false">SUMIFS('carbon potential calculations'!$g$18:$g$722,'carbon potential calculations'!$a$18:$a$722,'Global potential output'!Q$121)-J168</f>
        <v>#NAME?</v>
      </c>
      <c r="R168" s="2" t="e">
        <f aca="false">SUMIFS('carbon potential calculations'!$g$18:$g$722,'carbon potential calculations'!$a$18:$a$722,'Global potential output'!R$121)</f>
        <v>#NAME?</v>
      </c>
      <c r="S168" s="2" t="e">
        <f aca="false">SUM(D168:R168)</f>
        <v>#NAME?</v>
      </c>
      <c r="T168" s="2" t="e">
        <f aca="false">IF(ROUND(S168,2)=ROUND(SUM(B72:B74),2),"Pass","FALSE")</f>
        <v>#NAME?</v>
      </c>
      <c r="U168" s="2"/>
      <c r="V168" s="2"/>
      <c r="W168" s="2"/>
      <c r="X168" s="2"/>
      <c r="Y168" s="2"/>
      <c r="Z168" s="2"/>
    </row>
    <row r="169" customFormat="false" ht="12.75" hidden="false" customHeight="true" outlineLevel="0" collapsed="false">
      <c r="A169" s="2"/>
      <c r="B169" s="2"/>
      <c r="C169" s="2" t="s">
        <v>235</v>
      </c>
      <c r="D169" s="2" t="e">
        <f aca="false">SUMIFS('carbon potential calculations'!$o$18:$o$722,'carbon potential calculations'!$b$18:$b$722,'Global potential output'!D$121)</f>
        <v>#NAME?</v>
      </c>
      <c r="E169" s="2" t="e">
        <f aca="false">SUMIFS('carbon potential calculations'!$o$18:$o$722,'carbon potential calculations'!$b$18:$b$722,'Global potential output'!E$121)</f>
        <v>#NAME?</v>
      </c>
      <c r="F169" s="2" t="e">
        <f aca="false">SUMIFS('carbon potential calculations'!$o$18:$o$722,'carbon potential calculations'!$b$18:$b$722,'Global potential output'!F$121)</f>
        <v>#NAME?</v>
      </c>
      <c r="G169" s="2" t="e">
        <f aca="false">SUMIFS('carbon potential calculations'!$o$18:$o$722,'carbon potential calculations'!$b$18:$b$722,'Global potential output'!G$121)</f>
        <v>#NAME?</v>
      </c>
      <c r="H169" s="2" t="e">
        <f aca="false">SUMIFS('carbon potential calculations'!$o$18:$o$722,'carbon potential calculations'!$b$18:$b$722,'Global potential output'!H$121)</f>
        <v>#NAME?</v>
      </c>
      <c r="I169" s="2" t="e">
        <f aca="false">SUMIFS('carbon potential calculations'!$o$18:$o$722,'carbon potential calculations'!$b$18:$b$722,'Global potential output'!I$121)</f>
        <v>#NAME?</v>
      </c>
      <c r="J169" s="2" t="e">
        <f aca="false">SUMIFS('carbon potential calculations'!$o$18:$o$722,'carbon potential calculations'!$b$18:$b$722,'Global potential output'!J$121)</f>
        <v>#NAME?</v>
      </c>
      <c r="K169" s="2" t="e">
        <f aca="false">SUMIFS('carbon potential calculations'!$o$18:$o$722,'carbon potential calculations'!$b$18:$b$722,'Global potential output'!K$121)</f>
        <v>#NAME?</v>
      </c>
      <c r="L169" s="2" t="e">
        <f aca="false">SUMIFS('carbon potential calculations'!$o$18:$o$722,'carbon potential calculations'!$b$18:$b$722,'Global potential output'!L$121)</f>
        <v>#NAME?</v>
      </c>
      <c r="M169" s="2" t="e">
        <f aca="false">SUMIFS('carbon potential calculations'!$o$18:$o$722,'carbon potential calculations'!$a$18:$a$722,'Global potential output'!M$121)-(D169+G169+I169)</f>
        <v>#NAME?</v>
      </c>
      <c r="N169" s="2" t="e">
        <f aca="false">SUMIFS('carbon potential calculations'!$o$18:$o$722,'carbon potential calculations'!$a$18:$a$722,'Global potential output'!N$121)-(E169+K169+L169)</f>
        <v>#NAME?</v>
      </c>
      <c r="O169" s="2" t="e">
        <f aca="false">SUMIFS('carbon potential calculations'!$o$18:$o$722,'carbon potential calculations'!$a$18:$a$722,'Global potential output'!O$121)-F169</f>
        <v>#NAME?</v>
      </c>
      <c r="P169" s="2" t="e">
        <f aca="false">SUMIFS('carbon potential calculations'!$o$18:$o$722,'carbon potential calculations'!$a$18:$a$722,'Global potential output'!P$121)-H169</f>
        <v>#NAME?</v>
      </c>
      <c r="Q169" s="2" t="e">
        <f aca="false">SUMIFS('carbon potential calculations'!$o$18:$o$722,'carbon potential calculations'!$a$18:$a$722,'Global potential output'!Q$121)-J169</f>
        <v>#NAME?</v>
      </c>
      <c r="R169" s="2" t="e">
        <f aca="false">SUMIFS('carbon potential calculations'!$o$18:$o$722,'carbon potential calculations'!$a$18:$a$722,'Global potential output'!R$121)</f>
        <v>#NAME?</v>
      </c>
      <c r="S169" s="2" t="e">
        <f aca="false">SUM(D169:R169)</f>
        <v>#NAME?</v>
      </c>
      <c r="T169" s="2" t="e">
        <f aca="false">IF(ROUND(S169,2)=ROUND(SUM(C72:C74),2),"Pass","FALSE")</f>
        <v>#NAME?</v>
      </c>
      <c r="U169" s="2"/>
      <c r="V169" s="2"/>
      <c r="W169" s="2"/>
      <c r="X169" s="2"/>
      <c r="Y169" s="2"/>
      <c r="Z169" s="2"/>
    </row>
    <row r="170" customFormat="false" ht="12.75" hidden="false" customHeight="true" outlineLevel="0" collapsed="false">
      <c r="A170" s="2"/>
      <c r="B170" s="2"/>
      <c r="C170" s="2" t="s">
        <v>236</v>
      </c>
      <c r="D170" s="105" t="e">
        <f aca="false">SUM(D168:D169)/$A$5</f>
        <v>#NAME?</v>
      </c>
      <c r="E170" s="105" t="e">
        <f aca="false">SUM(E168:E169)/$A$5</f>
        <v>#NAME?</v>
      </c>
      <c r="F170" s="105" t="e">
        <f aca="false">SUM(F168:F169)/$A$5</f>
        <v>#NAME?</v>
      </c>
      <c r="G170" s="105" t="e">
        <f aca="false">SUM(G168:G169)/$A$5</f>
        <v>#NAME?</v>
      </c>
      <c r="H170" s="105" t="e">
        <f aca="false">SUM(H168:H169)/$A$5</f>
        <v>#NAME?</v>
      </c>
      <c r="I170" s="105" t="e">
        <f aca="false">SUM(I168:I169)/$A$5</f>
        <v>#NAME?</v>
      </c>
      <c r="J170" s="105" t="e">
        <f aca="false">SUM(J168:J169)/$A$5</f>
        <v>#NAME?</v>
      </c>
      <c r="K170" s="105" t="e">
        <f aca="false">SUM(K168:K169)/$A$5</f>
        <v>#NAME?</v>
      </c>
      <c r="L170" s="105" t="e">
        <f aca="false">SUM(L168:L169)/$A$5</f>
        <v>#NAME?</v>
      </c>
      <c r="M170" s="105" t="e">
        <f aca="false">SUM(M168:M169)/$A$5</f>
        <v>#NAME?</v>
      </c>
      <c r="N170" s="105" t="e">
        <f aca="false">SUM(N168:N169)/$A$5</f>
        <v>#NAME?</v>
      </c>
      <c r="O170" s="105" t="e">
        <f aca="false">SUM(O168:O169)/$A$5</f>
        <v>#NAME?</v>
      </c>
      <c r="P170" s="105" t="e">
        <f aca="false">SUM(P168:P169)/$A$5</f>
        <v>#NAME?</v>
      </c>
      <c r="Q170" s="105" t="e">
        <f aca="false">SUM(Q168:Q169)/$A$5</f>
        <v>#NAME?</v>
      </c>
      <c r="R170" s="105" t="e">
        <f aca="false">SUM(R168:R169)/$A$5</f>
        <v>#NAME?</v>
      </c>
      <c r="S170" s="2"/>
      <c r="T170" s="2"/>
      <c r="U170" s="2"/>
      <c r="V170" s="2"/>
      <c r="W170" s="2"/>
      <c r="X170" s="2"/>
      <c r="Y170" s="2"/>
      <c r="Z170" s="2"/>
    </row>
    <row r="171" customFormat="false" ht="12.75" hidden="false" customHeight="true" outlineLevel="0" collapsed="false">
      <c r="A171" s="2"/>
      <c r="B171" s="2"/>
      <c r="C171" s="2" t="s">
        <v>237</v>
      </c>
      <c r="D171" s="88" t="e">
        <f aca="false">SUM(D165:D167)</f>
        <v>#NAME?</v>
      </c>
      <c r="E171" s="88" t="e">
        <f aca="false">SUM(E165:E167)</f>
        <v>#NAME?</v>
      </c>
      <c r="F171" s="88" t="e">
        <f aca="false">SUM(F165:F167)</f>
        <v>#NAME?</v>
      </c>
      <c r="G171" s="88" t="e">
        <f aca="false">SUM(G165:G167)</f>
        <v>#NAME?</v>
      </c>
      <c r="H171" s="88" t="e">
        <f aca="false">SUM(H165:H167)</f>
        <v>#NAME?</v>
      </c>
      <c r="I171" s="88" t="e">
        <f aca="false">SUM(I165:I167)</f>
        <v>#NAME?</v>
      </c>
      <c r="J171" s="88" t="e">
        <f aca="false">SUM(J165:J167)</f>
        <v>#NAME?</v>
      </c>
      <c r="K171" s="88" t="e">
        <f aca="false">SUM(K165:K167)</f>
        <v>#NAME?</v>
      </c>
      <c r="L171" s="88" t="e">
        <f aca="false">SUM(L165:L167)</f>
        <v>#NAME?</v>
      </c>
      <c r="M171" s="88" t="e">
        <f aca="false">SUM(M165:M167)</f>
        <v>#NAME?</v>
      </c>
      <c r="N171" s="88" t="e">
        <f aca="false">SUM(N165:N167)</f>
        <v>#NAME?</v>
      </c>
      <c r="O171" s="88" t="e">
        <f aca="false">SUM(O165:O167)</f>
        <v>#NAME?</v>
      </c>
      <c r="P171" s="88" t="e">
        <f aca="false">SUM(P165:P167)</f>
        <v>#NAME?</v>
      </c>
      <c r="Q171" s="88" t="e">
        <f aca="false">SUM(Q165:Q167)</f>
        <v>#NAME?</v>
      </c>
      <c r="R171" s="88" t="e">
        <f aca="false">SUM(R165:R167)</f>
        <v>#NAME?</v>
      </c>
      <c r="S171" s="2"/>
      <c r="T171" s="2"/>
      <c r="U171" s="2"/>
      <c r="V171" s="2"/>
      <c r="W171" s="2"/>
      <c r="X171" s="2"/>
      <c r="Y171" s="2"/>
      <c r="Z171" s="2"/>
    </row>
    <row r="172" customFormat="false" ht="12.75" hidden="false" customHeight="true" outlineLevel="0" collapsed="false">
      <c r="A172" s="2"/>
      <c r="B172" s="2"/>
      <c r="C172" s="2" t="s">
        <v>238</v>
      </c>
      <c r="D172" s="88" t="e">
        <f aca="false">SUM(D159:D164)</f>
        <v>#VALUE!</v>
      </c>
      <c r="E172" s="88" t="e">
        <f aca="false">SUM(E159:E164)</f>
        <v>#VALUE!</v>
      </c>
      <c r="F172" s="88" t="e">
        <f aca="false">SUM(F159:F164)</f>
        <v>#VALUE!</v>
      </c>
      <c r="G172" s="88" t="e">
        <f aca="false">SUM(G159:G164)</f>
        <v>#VALUE!</v>
      </c>
      <c r="H172" s="88" t="e">
        <f aca="false">SUM(H159:H164)</f>
        <v>#VALUE!</v>
      </c>
      <c r="I172" s="88" t="e">
        <f aca="false">SUM(I159:I164)</f>
        <v>#VALUE!</v>
      </c>
      <c r="J172" s="88" t="e">
        <f aca="false">SUM(J159:J164)</f>
        <v>#VALUE!</v>
      </c>
      <c r="K172" s="88" t="e">
        <f aca="false">SUM(K159:K164)</f>
        <v>#VALUE!</v>
      </c>
      <c r="L172" s="88" t="e">
        <f aca="false">SUM(L159:L164)</f>
        <v>#VALUE!</v>
      </c>
      <c r="M172" s="88" t="e">
        <f aca="false">SUM(M159:M164)</f>
        <v>#VALUE!</v>
      </c>
      <c r="N172" s="88" t="e">
        <f aca="false">SUM(N159:N164)</f>
        <v>#VALUE!</v>
      </c>
      <c r="O172" s="88" t="e">
        <f aca="false">SUM(O159:O164)</f>
        <v>#VALUE!</v>
      </c>
      <c r="P172" s="88" t="e">
        <f aca="false">SUM(P159:P164)</f>
        <v>#VALUE!</v>
      </c>
      <c r="Q172" s="88" t="e">
        <f aca="false">SUM(Q159:Q164)</f>
        <v>#VALUE!</v>
      </c>
      <c r="R172" s="88" t="e">
        <f aca="false">SUM(R159:R164)</f>
        <v>#VALUE!</v>
      </c>
      <c r="S172" s="2"/>
      <c r="T172" s="2"/>
      <c r="U172" s="2"/>
      <c r="V172" s="2"/>
      <c r="W172" s="2"/>
      <c r="X172" s="2"/>
      <c r="Y172" s="2"/>
      <c r="Z172" s="2"/>
    </row>
    <row r="173" customFormat="false" ht="12.75" hidden="false" customHeight="true" outlineLevel="0" collapsed="false">
      <c r="A173" s="2"/>
      <c r="B173" s="2"/>
      <c r="C173" s="2" t="s">
        <v>239</v>
      </c>
      <c r="D173" s="88" t="e">
        <f aca="false">SUM(D153:D164)</f>
        <v>#VALUE!</v>
      </c>
      <c r="E173" s="88" t="e">
        <f aca="false">SUM(E153:E164)</f>
        <v>#VALUE!</v>
      </c>
      <c r="F173" s="88" t="e">
        <f aca="false">SUM(F153:F164)</f>
        <v>#VALUE!</v>
      </c>
      <c r="G173" s="88" t="e">
        <f aca="false">SUM(G153:G164)</f>
        <v>#VALUE!</v>
      </c>
      <c r="H173" s="88" t="e">
        <f aca="false">SUM(H153:H164)</f>
        <v>#VALUE!</v>
      </c>
      <c r="I173" s="88" t="e">
        <f aca="false">SUM(I153:I164)</f>
        <v>#VALUE!</v>
      </c>
      <c r="J173" s="88" t="e">
        <f aca="false">SUM(J153:J164)</f>
        <v>#VALUE!</v>
      </c>
      <c r="K173" s="88" t="e">
        <f aca="false">SUM(K153:K164)</f>
        <v>#VALUE!</v>
      </c>
      <c r="L173" s="88" t="e">
        <f aca="false">SUM(L153:L164)</f>
        <v>#VALUE!</v>
      </c>
      <c r="M173" s="88" t="e">
        <f aca="false">SUM(M153:M164)</f>
        <v>#VALUE!</v>
      </c>
      <c r="N173" s="88" t="e">
        <f aca="false">SUM(N153:N164)</f>
        <v>#VALUE!</v>
      </c>
      <c r="O173" s="88" t="e">
        <f aca="false">SUM(O153:O164)</f>
        <v>#VALUE!</v>
      </c>
      <c r="P173" s="88" t="e">
        <f aca="false">SUM(P153:P164)</f>
        <v>#VALUE!</v>
      </c>
      <c r="Q173" s="88" t="e">
        <f aca="false">SUM(Q153:Q164)</f>
        <v>#VALUE!</v>
      </c>
      <c r="R173" s="88" t="e">
        <f aca="false">SUM(R153:R164)</f>
        <v>#VALUE!</v>
      </c>
      <c r="S173" s="2"/>
      <c r="T173" s="2"/>
      <c r="U173" s="2"/>
      <c r="V173" s="2"/>
      <c r="W173" s="2"/>
      <c r="X173" s="2"/>
      <c r="Y173" s="2"/>
      <c r="Z173" s="2"/>
    </row>
    <row r="174" customFormat="false" ht="12.75" hidden="false" customHeight="true" outlineLevel="0" collapsed="false">
      <c r="A174" s="2"/>
      <c r="B174" s="2"/>
      <c r="C174" s="2"/>
      <c r="D174" s="88" t="e">
        <f aca="false">SUM(D173:R173)</f>
        <v>#VALUE!</v>
      </c>
      <c r="E174" s="88"/>
      <c r="F174" s="88"/>
      <c r="G174" s="88"/>
      <c r="H174" s="88"/>
      <c r="I174" s="88"/>
      <c r="J174" s="88"/>
      <c r="K174" s="88"/>
      <c r="L174" s="88"/>
      <c r="M174" s="88"/>
      <c r="N174" s="88"/>
      <c r="O174" s="88"/>
      <c r="P174" s="88"/>
      <c r="Q174" s="88"/>
      <c r="R174" s="88"/>
      <c r="S174" s="2"/>
      <c r="T174" s="2"/>
      <c r="U174" s="2"/>
      <c r="V174" s="2"/>
      <c r="W174" s="2"/>
      <c r="X174" s="2"/>
      <c r="Y174" s="2"/>
      <c r="Z174" s="2"/>
    </row>
    <row r="175" customFormat="false" ht="12.75" hidden="false" customHeight="true" outlineLevel="0" collapsed="false">
      <c r="A175" s="2"/>
      <c r="B175" s="2"/>
      <c r="C175" s="2"/>
      <c r="D175" s="88"/>
      <c r="E175" s="88"/>
      <c r="F175" s="88"/>
      <c r="G175" s="88"/>
      <c r="H175" s="88"/>
      <c r="I175" s="88"/>
      <c r="J175" s="88"/>
      <c r="K175" s="88"/>
      <c r="L175" s="88"/>
      <c r="M175" s="88"/>
      <c r="N175" s="88"/>
      <c r="O175" s="88"/>
      <c r="P175" s="88"/>
      <c r="Q175" s="88"/>
      <c r="R175" s="88"/>
      <c r="S175" s="2"/>
      <c r="T175" s="2"/>
      <c r="U175" s="2"/>
      <c r="V175" s="2"/>
      <c r="W175" s="2"/>
      <c r="X175" s="2"/>
      <c r="Y175" s="2"/>
      <c r="Z175" s="2"/>
    </row>
    <row r="176" customFormat="false" ht="12.75" hidden="false" customHeight="true" outlineLevel="0" collapsed="false">
      <c r="C176" s="106" t="s">
        <v>240</v>
      </c>
      <c r="D176" s="106"/>
      <c r="E176" s="106"/>
      <c r="F176" s="106"/>
      <c r="G176" s="106"/>
      <c r="H176" s="106"/>
      <c r="I176" s="106"/>
      <c r="J176" s="106"/>
      <c r="K176" s="106"/>
      <c r="L176" s="106"/>
      <c r="M176" s="106"/>
      <c r="N176" s="106"/>
      <c r="O176" s="106"/>
      <c r="P176" s="106"/>
      <c r="Q176" s="106"/>
      <c r="R176" s="106"/>
    </row>
    <row r="177" customFormat="false" ht="12.75" hidden="false" customHeight="true" outlineLevel="0" collapsed="false">
      <c r="C177" s="107"/>
      <c r="D177" s="108" t="str">
        <f aca="false">D121</f>
        <v>United States</v>
      </c>
      <c r="E177" s="108" t="str">
        <f aca="false">E121</f>
        <v>Indonesia</v>
      </c>
      <c r="F177" s="108" t="str">
        <f aca="false">F121</f>
        <v>Australia</v>
      </c>
      <c r="G177" s="108" t="str">
        <f aca="false">G121</f>
        <v>Caribbean</v>
      </c>
      <c r="H177" s="108" t="str">
        <f aca="false">H121</f>
        <v>Kenya</v>
      </c>
      <c r="I177" s="108" t="str">
        <f aca="false">I121</f>
        <v>Mexico</v>
      </c>
      <c r="J177" s="108" t="str">
        <f aca="false">J121</f>
        <v>Colombia</v>
      </c>
      <c r="K177" s="108" t="str">
        <f aca="false">K121</f>
        <v>India</v>
      </c>
      <c r="L177" s="108" t="str">
        <f aca="false">L121</f>
        <v>China</v>
      </c>
      <c r="M177" s="108" t="str">
        <f aca="false">M121</f>
        <v>North America</v>
      </c>
      <c r="N177" s="108" t="str">
        <f aca="false">N121</f>
        <v>Asia</v>
      </c>
      <c r="O177" s="108" t="str">
        <f aca="false">O121</f>
        <v>Oceania</v>
      </c>
      <c r="P177" s="108" t="str">
        <f aca="false">P121</f>
        <v>Africa</v>
      </c>
      <c r="Q177" s="108" t="str">
        <f aca="false">Q121</f>
        <v>South America</v>
      </c>
      <c r="R177" s="109" t="str">
        <f aca="false">R121</f>
        <v>Europe</v>
      </c>
    </row>
    <row r="178" customFormat="false" ht="12.75" hidden="false" customHeight="true" outlineLevel="0" collapsed="false">
      <c r="C178" s="96" t="str">
        <f aca="false">C165</f>
        <v>Mangrove total capex</v>
      </c>
      <c r="D178" s="88" t="e">
        <f aca="false">D165</f>
        <v>#NAME?</v>
      </c>
      <c r="E178" s="88" t="e">
        <f aca="false">E165</f>
        <v>#NAME?</v>
      </c>
      <c r="F178" s="88" t="e">
        <f aca="false">F165</f>
        <v>#NAME?</v>
      </c>
      <c r="G178" s="88" t="e">
        <f aca="false">G165</f>
        <v>#NAME?</v>
      </c>
      <c r="H178" s="88" t="e">
        <f aca="false">H165</f>
        <v>#NAME?</v>
      </c>
      <c r="I178" s="88" t="e">
        <f aca="false">I165</f>
        <v>#NAME?</v>
      </c>
      <c r="J178" s="88" t="e">
        <f aca="false">J165</f>
        <v>#NAME?</v>
      </c>
      <c r="K178" s="88" t="e">
        <f aca="false">K165</f>
        <v>#NAME?</v>
      </c>
      <c r="L178" s="88" t="e">
        <f aca="false">L165</f>
        <v>#NAME?</v>
      </c>
      <c r="M178" s="88" t="e">
        <f aca="false">M165</f>
        <v>#NAME?</v>
      </c>
      <c r="N178" s="88" t="e">
        <f aca="false">N165</f>
        <v>#NAME?</v>
      </c>
      <c r="O178" s="88" t="e">
        <f aca="false">O165</f>
        <v>#NAME?</v>
      </c>
      <c r="P178" s="88" t="e">
        <f aca="false">P165</f>
        <v>#NAME?</v>
      </c>
      <c r="Q178" s="88" t="e">
        <f aca="false">Q165</f>
        <v>#NAME?</v>
      </c>
      <c r="R178" s="110" t="e">
        <f aca="false">R165</f>
        <v>#NAME?</v>
      </c>
    </row>
    <row r="179" customFormat="false" ht="12.75" hidden="false" customHeight="true" outlineLevel="0" collapsed="false">
      <c r="C179" s="96" t="str">
        <f aca="false">C166</f>
        <v>Seagrass total capex</v>
      </c>
      <c r="D179" s="88" t="e">
        <f aca="false">D166</f>
        <v>#NAME?</v>
      </c>
      <c r="E179" s="88" t="e">
        <f aca="false">E166</f>
        <v>#NAME?</v>
      </c>
      <c r="F179" s="88" t="e">
        <f aca="false">F166</f>
        <v>#NAME?</v>
      </c>
      <c r="G179" s="88" t="e">
        <f aca="false">G166</f>
        <v>#NAME?</v>
      </c>
      <c r="H179" s="88" t="e">
        <f aca="false">H166</f>
        <v>#NAME?</v>
      </c>
      <c r="I179" s="88" t="e">
        <f aca="false">I166</f>
        <v>#NAME?</v>
      </c>
      <c r="J179" s="88" t="e">
        <f aca="false">J166</f>
        <v>#NAME?</v>
      </c>
      <c r="K179" s="88" t="e">
        <f aca="false">K166</f>
        <v>#NAME?</v>
      </c>
      <c r="L179" s="88" t="e">
        <f aca="false">L166</f>
        <v>#NAME?</v>
      </c>
      <c r="M179" s="88" t="e">
        <f aca="false">M166</f>
        <v>#NAME?</v>
      </c>
      <c r="N179" s="88" t="e">
        <f aca="false">N166</f>
        <v>#NAME?</v>
      </c>
      <c r="O179" s="88" t="e">
        <f aca="false">O166</f>
        <v>#NAME?</v>
      </c>
      <c r="P179" s="88" t="e">
        <f aca="false">P166</f>
        <v>#NAME?</v>
      </c>
      <c r="Q179" s="88" t="e">
        <f aca="false">Q166</f>
        <v>#NAME?</v>
      </c>
      <c r="R179" s="110" t="e">
        <f aca="false">R166</f>
        <v>#NAME?</v>
      </c>
    </row>
    <row r="180" customFormat="false" ht="12.75" hidden="false" customHeight="true" outlineLevel="0" collapsed="false">
      <c r="C180" s="96" t="str">
        <f aca="false">C167</f>
        <v>Salt marsh total capex</v>
      </c>
      <c r="D180" s="88" t="e">
        <f aca="false">D167</f>
        <v>#NAME?</v>
      </c>
      <c r="E180" s="88" t="e">
        <f aca="false">E167</f>
        <v>#NAME?</v>
      </c>
      <c r="F180" s="88" t="e">
        <f aca="false">F167</f>
        <v>#NAME?</v>
      </c>
      <c r="G180" s="88" t="e">
        <f aca="false">G167</f>
        <v>#NAME?</v>
      </c>
      <c r="H180" s="88" t="e">
        <f aca="false">H167</f>
        <v>#NAME?</v>
      </c>
      <c r="I180" s="88" t="e">
        <f aca="false">I167</f>
        <v>#NAME?</v>
      </c>
      <c r="J180" s="88" t="e">
        <f aca="false">J167</f>
        <v>#NAME?</v>
      </c>
      <c r="K180" s="88" t="e">
        <f aca="false">K167</f>
        <v>#NAME?</v>
      </c>
      <c r="L180" s="88" t="e">
        <f aca="false">L167</f>
        <v>#NAME?</v>
      </c>
      <c r="M180" s="88" t="e">
        <f aca="false">M167</f>
        <v>#NAME?</v>
      </c>
      <c r="N180" s="88" t="e">
        <f aca="false">N167</f>
        <v>#NAME?</v>
      </c>
      <c r="O180" s="88" t="e">
        <f aca="false">O167</f>
        <v>#NAME?</v>
      </c>
      <c r="P180" s="88" t="e">
        <f aca="false">P167</f>
        <v>#NAME?</v>
      </c>
      <c r="Q180" s="88" t="e">
        <f aca="false">Q167</f>
        <v>#NAME?</v>
      </c>
      <c r="R180" s="110" t="e">
        <f aca="false">R167</f>
        <v>#NAME?</v>
      </c>
    </row>
    <row r="181" customFormat="false" ht="12.75" hidden="false" customHeight="true" outlineLevel="0" collapsed="false">
      <c r="C181" s="100" t="s">
        <v>236</v>
      </c>
      <c r="D181" s="111" t="e">
        <f aca="false">D170</f>
        <v>#NAME?</v>
      </c>
      <c r="E181" s="111" t="e">
        <f aca="false">E170</f>
        <v>#NAME?</v>
      </c>
      <c r="F181" s="111" t="e">
        <f aca="false">F170</f>
        <v>#NAME?</v>
      </c>
      <c r="G181" s="111" t="e">
        <f aca="false">G170</f>
        <v>#NAME?</v>
      </c>
      <c r="H181" s="111" t="e">
        <f aca="false">H170</f>
        <v>#NAME?</v>
      </c>
      <c r="I181" s="111" t="e">
        <f aca="false">I170</f>
        <v>#NAME?</v>
      </c>
      <c r="J181" s="111" t="e">
        <f aca="false">J170</f>
        <v>#NAME?</v>
      </c>
      <c r="K181" s="111" t="e">
        <f aca="false">K170</f>
        <v>#NAME?</v>
      </c>
      <c r="L181" s="111" t="e">
        <f aca="false">L170</f>
        <v>#NAME?</v>
      </c>
      <c r="M181" s="111" t="e">
        <f aca="false">M170</f>
        <v>#NAME?</v>
      </c>
      <c r="N181" s="111" t="e">
        <f aca="false">N170</f>
        <v>#NAME?</v>
      </c>
      <c r="O181" s="111" t="e">
        <f aca="false">O170</f>
        <v>#NAME?</v>
      </c>
      <c r="P181" s="111" t="e">
        <f aca="false">P170</f>
        <v>#NAME?</v>
      </c>
      <c r="Q181" s="111" t="e">
        <f aca="false">Q170</f>
        <v>#NAME?</v>
      </c>
      <c r="R181" s="112" t="e">
        <f aca="false">R170</f>
        <v>#NAME?</v>
      </c>
    </row>
    <row r="182" customFormat="false" ht="12.75" hidden="false" customHeight="true" outlineLevel="0" collapsed="false">
      <c r="C182" s="2"/>
      <c r="D182" s="2"/>
      <c r="F182" s="2"/>
    </row>
    <row r="183" customFormat="false" ht="12.75" hidden="false" customHeight="true" outlineLevel="0" collapsed="false">
      <c r="C183" s="106" t="s">
        <v>241</v>
      </c>
      <c r="D183" s="106"/>
      <c r="E183" s="106"/>
      <c r="F183" s="106"/>
      <c r="G183" s="106"/>
      <c r="H183" s="106"/>
      <c r="I183" s="106"/>
      <c r="J183" s="106"/>
      <c r="K183" s="106"/>
      <c r="L183" s="106"/>
      <c r="M183" s="106"/>
      <c r="N183" s="106"/>
      <c r="O183" s="106"/>
      <c r="P183" s="106"/>
      <c r="Q183" s="106"/>
      <c r="R183" s="106"/>
    </row>
    <row r="184" customFormat="false" ht="12.75" hidden="false" customHeight="true" outlineLevel="0" collapsed="false">
      <c r="C184" s="107"/>
      <c r="D184" s="108" t="str">
        <f aca="false">D177</f>
        <v>United States</v>
      </c>
      <c r="E184" s="108" t="str">
        <f aca="false">E177</f>
        <v>Indonesia</v>
      </c>
      <c r="F184" s="108" t="str">
        <f aca="false">F177</f>
        <v>Australia</v>
      </c>
      <c r="G184" s="108" t="str">
        <f aca="false">G177</f>
        <v>Caribbean</v>
      </c>
      <c r="H184" s="108" t="str">
        <f aca="false">H177</f>
        <v>Kenya</v>
      </c>
      <c r="I184" s="108" t="str">
        <f aca="false">I177</f>
        <v>Mexico</v>
      </c>
      <c r="J184" s="108" t="str">
        <f aca="false">J177</f>
        <v>Colombia</v>
      </c>
      <c r="K184" s="108" t="str">
        <f aca="false">K177</f>
        <v>India</v>
      </c>
      <c r="L184" s="108" t="str">
        <f aca="false">L177</f>
        <v>China</v>
      </c>
      <c r="M184" s="108" t="str">
        <f aca="false">M177</f>
        <v>North America</v>
      </c>
      <c r="N184" s="108" t="str">
        <f aca="false">N177</f>
        <v>Asia</v>
      </c>
      <c r="O184" s="108" t="str">
        <f aca="false">O177</f>
        <v>Oceania</v>
      </c>
      <c r="P184" s="108" t="str">
        <f aca="false">P177</f>
        <v>Africa</v>
      </c>
      <c r="Q184" s="108" t="str">
        <f aca="false">Q177</f>
        <v>South America</v>
      </c>
      <c r="R184" s="109" t="str">
        <f aca="false">R177</f>
        <v>Europe</v>
      </c>
    </row>
    <row r="185" customFormat="false" ht="12.75" hidden="false" customHeight="true" outlineLevel="0" collapsed="false">
      <c r="C185" s="96" t="str">
        <f aca="false">C156</f>
        <v>Mangrove conservation total capex</v>
      </c>
      <c r="D185" s="88" t="e">
        <f aca="false">D156</f>
        <v>#NAME?</v>
      </c>
      <c r="E185" s="88" t="e">
        <f aca="false">E156</f>
        <v>#NAME?</v>
      </c>
      <c r="F185" s="88" t="e">
        <f aca="false">F156</f>
        <v>#NAME?</v>
      </c>
      <c r="G185" s="88" t="e">
        <f aca="false">G156</f>
        <v>#NAME?</v>
      </c>
      <c r="H185" s="88" t="e">
        <f aca="false">H156</f>
        <v>#NAME?</v>
      </c>
      <c r="I185" s="88" t="e">
        <f aca="false">I156</f>
        <v>#NAME?</v>
      </c>
      <c r="J185" s="88" t="e">
        <f aca="false">J156</f>
        <v>#NAME?</v>
      </c>
      <c r="K185" s="88" t="e">
        <f aca="false">K156</f>
        <v>#NAME?</v>
      </c>
      <c r="L185" s="88" t="e">
        <f aca="false">L156</f>
        <v>#NAME?</v>
      </c>
      <c r="M185" s="88" t="e">
        <f aca="false">M156</f>
        <v>#NAME?</v>
      </c>
      <c r="N185" s="88" t="e">
        <f aca="false">N156</f>
        <v>#NAME?</v>
      </c>
      <c r="O185" s="88" t="e">
        <f aca="false">O156</f>
        <v>#NAME?</v>
      </c>
      <c r="P185" s="88" t="e">
        <f aca="false">P156</f>
        <v>#NAME?</v>
      </c>
      <c r="Q185" s="88" t="e">
        <f aca="false">Q156</f>
        <v>#NAME?</v>
      </c>
      <c r="R185" s="110" t="e">
        <f aca="false">R156</f>
        <v>#NAME?</v>
      </c>
    </row>
    <row r="186" customFormat="false" ht="12.75" hidden="false" customHeight="true" outlineLevel="0" collapsed="false">
      <c r="C186" s="96" t="str">
        <f aca="false">C157</f>
        <v>Seagrass conservation total capex</v>
      </c>
      <c r="D186" s="88" t="e">
        <f aca="false">D157</f>
        <v>#NAME?</v>
      </c>
      <c r="E186" s="88" t="e">
        <f aca="false">E157</f>
        <v>#NAME?</v>
      </c>
      <c r="F186" s="88" t="e">
        <f aca="false">F157</f>
        <v>#NAME?</v>
      </c>
      <c r="G186" s="88" t="e">
        <f aca="false">G157</f>
        <v>#NAME?</v>
      </c>
      <c r="H186" s="88" t="e">
        <f aca="false">H157</f>
        <v>#NAME?</v>
      </c>
      <c r="I186" s="88" t="e">
        <f aca="false">I157</f>
        <v>#NAME?</v>
      </c>
      <c r="J186" s="88" t="e">
        <f aca="false">J157</f>
        <v>#NAME?</v>
      </c>
      <c r="K186" s="88" t="e">
        <f aca="false">K157</f>
        <v>#NAME?</v>
      </c>
      <c r="L186" s="88" t="e">
        <f aca="false">L157</f>
        <v>#NAME?</v>
      </c>
      <c r="M186" s="88" t="e">
        <f aca="false">M157</f>
        <v>#NAME?</v>
      </c>
      <c r="N186" s="88" t="e">
        <f aca="false">N157</f>
        <v>#NAME?</v>
      </c>
      <c r="O186" s="88" t="e">
        <f aca="false">O157</f>
        <v>#NAME?</v>
      </c>
      <c r="P186" s="88" t="e">
        <f aca="false">P157</f>
        <v>#NAME?</v>
      </c>
      <c r="Q186" s="88" t="e">
        <f aca="false">Q157</f>
        <v>#NAME?</v>
      </c>
      <c r="R186" s="110" t="e">
        <f aca="false">R157</f>
        <v>#NAME?</v>
      </c>
    </row>
    <row r="187" customFormat="false" ht="12.75" hidden="false" customHeight="true" outlineLevel="0" collapsed="false">
      <c r="C187" s="96" t="str">
        <f aca="false">C158</f>
        <v>Salt marsh conservation total capex</v>
      </c>
      <c r="D187" s="88" t="e">
        <f aca="false">D158</f>
        <v>#NAME?</v>
      </c>
      <c r="E187" s="88" t="e">
        <f aca="false">E158</f>
        <v>#NAME?</v>
      </c>
      <c r="F187" s="88" t="e">
        <f aca="false">F158</f>
        <v>#NAME?</v>
      </c>
      <c r="G187" s="88" t="e">
        <f aca="false">G158</f>
        <v>#NAME?</v>
      </c>
      <c r="H187" s="88" t="e">
        <f aca="false">H158</f>
        <v>#NAME?</v>
      </c>
      <c r="I187" s="88" t="e">
        <f aca="false">I158</f>
        <v>#NAME?</v>
      </c>
      <c r="J187" s="88" t="e">
        <f aca="false">J158</f>
        <v>#NAME?</v>
      </c>
      <c r="K187" s="88" t="e">
        <f aca="false">K158</f>
        <v>#NAME?</v>
      </c>
      <c r="L187" s="88" t="e">
        <f aca="false">L158</f>
        <v>#NAME?</v>
      </c>
      <c r="M187" s="88" t="e">
        <f aca="false">M158</f>
        <v>#NAME?</v>
      </c>
      <c r="N187" s="88" t="e">
        <f aca="false">N158</f>
        <v>#NAME?</v>
      </c>
      <c r="O187" s="88" t="e">
        <f aca="false">O158</f>
        <v>#NAME?</v>
      </c>
      <c r="P187" s="88" t="e">
        <f aca="false">P158</f>
        <v>#NAME?</v>
      </c>
      <c r="Q187" s="88" t="e">
        <f aca="false">Q158</f>
        <v>#NAME?</v>
      </c>
      <c r="R187" s="110" t="e">
        <f aca="false">R158</f>
        <v>#NAME?</v>
      </c>
    </row>
    <row r="188" customFormat="false" ht="12.75" hidden="false" customHeight="true" outlineLevel="0" collapsed="false">
      <c r="C188" s="100" t="s">
        <v>236</v>
      </c>
      <c r="D188" s="111" t="e">
        <f aca="false">D181</f>
        <v>#NAME?</v>
      </c>
      <c r="E188" s="111" t="e">
        <f aca="false">E181</f>
        <v>#NAME?</v>
      </c>
      <c r="F188" s="111" t="e">
        <f aca="false">F181</f>
        <v>#NAME?</v>
      </c>
      <c r="G188" s="111" t="e">
        <f aca="false">G181</f>
        <v>#NAME?</v>
      </c>
      <c r="H188" s="111" t="e">
        <f aca="false">H181</f>
        <v>#NAME?</v>
      </c>
      <c r="I188" s="111" t="e">
        <f aca="false">I181</f>
        <v>#NAME?</v>
      </c>
      <c r="J188" s="111" t="e">
        <f aca="false">J181</f>
        <v>#NAME?</v>
      </c>
      <c r="K188" s="111" t="e">
        <f aca="false">K181</f>
        <v>#NAME?</v>
      </c>
      <c r="L188" s="111" t="e">
        <f aca="false">L181</f>
        <v>#NAME?</v>
      </c>
      <c r="M188" s="111" t="e">
        <f aca="false">M181</f>
        <v>#NAME?</v>
      </c>
      <c r="N188" s="111" t="e">
        <f aca="false">N181</f>
        <v>#NAME?</v>
      </c>
      <c r="O188" s="111" t="e">
        <f aca="false">O181</f>
        <v>#NAME?</v>
      </c>
      <c r="P188" s="111" t="e">
        <f aca="false">P181</f>
        <v>#NAME?</v>
      </c>
      <c r="Q188" s="111" t="e">
        <f aca="false">Q181</f>
        <v>#NAME?</v>
      </c>
      <c r="R188" s="112" t="e">
        <f aca="false">R181</f>
        <v>#NAME?</v>
      </c>
      <c r="S188" s="88" t="e">
        <f aca="false">SUM(D185:R187)</f>
        <v>#NAME?</v>
      </c>
    </row>
    <row r="189" customFormat="false" ht="12.75" hidden="false" customHeight="true" outlineLevel="0" collapsed="false">
      <c r="C189" s="2"/>
      <c r="D189" s="2"/>
      <c r="F189" s="2"/>
    </row>
    <row r="190" customFormat="false" ht="12.75" hidden="false" customHeight="true" outlineLevel="0" collapsed="false">
      <c r="C190" s="106" t="s">
        <v>242</v>
      </c>
      <c r="D190" s="106"/>
      <c r="E190" s="106"/>
      <c r="F190" s="106"/>
      <c r="G190" s="106"/>
      <c r="H190" s="106"/>
      <c r="I190" s="106"/>
      <c r="J190" s="106"/>
      <c r="K190" s="106"/>
      <c r="L190" s="106"/>
      <c r="M190" s="106"/>
      <c r="N190" s="106"/>
      <c r="O190" s="106"/>
      <c r="P190" s="106"/>
      <c r="Q190" s="106"/>
      <c r="R190" s="106"/>
      <c r="S190" s="2"/>
    </row>
    <row r="191" customFormat="false" ht="12.75" hidden="false" customHeight="true" outlineLevel="0" collapsed="false">
      <c r="C191" s="107"/>
      <c r="D191" s="108" t="str">
        <f aca="false">D184</f>
        <v>United States</v>
      </c>
      <c r="E191" s="108" t="str">
        <f aca="false">E184</f>
        <v>Indonesia</v>
      </c>
      <c r="F191" s="108" t="str">
        <f aca="false">F184</f>
        <v>Australia</v>
      </c>
      <c r="G191" s="108" t="str">
        <f aca="false">G184</f>
        <v>Caribbean</v>
      </c>
      <c r="H191" s="108" t="str">
        <f aca="false">H184</f>
        <v>Kenya</v>
      </c>
      <c r="I191" s="108" t="str">
        <f aca="false">I184</f>
        <v>Mexico</v>
      </c>
      <c r="J191" s="108" t="str">
        <f aca="false">J184</f>
        <v>Colombia</v>
      </c>
      <c r="K191" s="108" t="str">
        <f aca="false">K184</f>
        <v>India</v>
      </c>
      <c r="L191" s="108" t="str">
        <f aca="false">L184</f>
        <v>China</v>
      </c>
      <c r="M191" s="108" t="str">
        <f aca="false">M184</f>
        <v>North America</v>
      </c>
      <c r="N191" s="108" t="str">
        <f aca="false">N184</f>
        <v>Asia</v>
      </c>
      <c r="O191" s="108" t="str">
        <f aca="false">O184</f>
        <v>Oceania</v>
      </c>
      <c r="P191" s="108" t="str">
        <f aca="false">P184</f>
        <v>Africa</v>
      </c>
      <c r="Q191" s="108" t="str">
        <f aca="false">Q184</f>
        <v>South America</v>
      </c>
      <c r="R191" s="109" t="str">
        <f aca="false">R184</f>
        <v>Europe</v>
      </c>
      <c r="S191" s="2"/>
    </row>
    <row r="192" customFormat="false" ht="12.75" hidden="false" customHeight="true" outlineLevel="0" collapsed="false">
      <c r="C192" s="96" t="str">
        <f aca="false">C153</f>
        <v>Mangrove restoration total capex</v>
      </c>
      <c r="D192" s="88" t="e">
        <f aca="false">D153</f>
        <v>#VALUE!</v>
      </c>
      <c r="E192" s="88" t="e">
        <f aca="false">E153</f>
        <v>#VALUE!</v>
      </c>
      <c r="F192" s="88" t="e">
        <f aca="false">F153</f>
        <v>#VALUE!</v>
      </c>
      <c r="G192" s="88" t="e">
        <f aca="false">G153</f>
        <v>#VALUE!</v>
      </c>
      <c r="H192" s="88" t="e">
        <f aca="false">H153</f>
        <v>#VALUE!</v>
      </c>
      <c r="I192" s="88" t="e">
        <f aca="false">I153</f>
        <v>#VALUE!</v>
      </c>
      <c r="J192" s="88" t="e">
        <f aca="false">J153</f>
        <v>#VALUE!</v>
      </c>
      <c r="K192" s="88" t="e">
        <f aca="false">K153</f>
        <v>#VALUE!</v>
      </c>
      <c r="L192" s="88" t="e">
        <f aca="false">L153</f>
        <v>#VALUE!</v>
      </c>
      <c r="M192" s="88" t="e">
        <f aca="false">M153</f>
        <v>#VALUE!</v>
      </c>
      <c r="N192" s="88" t="e">
        <f aca="false">N153</f>
        <v>#VALUE!</v>
      </c>
      <c r="O192" s="88" t="e">
        <f aca="false">O153</f>
        <v>#VALUE!</v>
      </c>
      <c r="P192" s="88" t="e">
        <f aca="false">P153</f>
        <v>#VALUE!</v>
      </c>
      <c r="Q192" s="88" t="e">
        <f aca="false">Q153</f>
        <v>#VALUE!</v>
      </c>
      <c r="R192" s="110" t="e">
        <f aca="false">R153</f>
        <v>#VALUE!</v>
      </c>
      <c r="S192" s="2"/>
    </row>
    <row r="193" customFormat="false" ht="12.75" hidden="false" customHeight="true" outlineLevel="0" collapsed="false">
      <c r="C193" s="96" t="str">
        <f aca="false">C154</f>
        <v>Seagrass restoration total capex</v>
      </c>
      <c r="D193" s="88" t="e">
        <f aca="false">D154</f>
        <v>#VALUE!</v>
      </c>
      <c r="E193" s="88" t="e">
        <f aca="false">E154</f>
        <v>#VALUE!</v>
      </c>
      <c r="F193" s="88" t="e">
        <f aca="false">F154</f>
        <v>#VALUE!</v>
      </c>
      <c r="G193" s="88" t="e">
        <f aca="false">G154</f>
        <v>#VALUE!</v>
      </c>
      <c r="H193" s="88" t="e">
        <f aca="false">H154</f>
        <v>#VALUE!</v>
      </c>
      <c r="I193" s="88" t="e">
        <f aca="false">I154</f>
        <v>#VALUE!</v>
      </c>
      <c r="J193" s="88" t="e">
        <f aca="false">J154</f>
        <v>#VALUE!</v>
      </c>
      <c r="K193" s="88" t="e">
        <f aca="false">K154</f>
        <v>#VALUE!</v>
      </c>
      <c r="L193" s="88" t="e">
        <f aca="false">L154</f>
        <v>#VALUE!</v>
      </c>
      <c r="M193" s="88" t="e">
        <f aca="false">M154</f>
        <v>#VALUE!</v>
      </c>
      <c r="N193" s="88" t="e">
        <f aca="false">N154</f>
        <v>#VALUE!</v>
      </c>
      <c r="O193" s="88" t="e">
        <f aca="false">O154</f>
        <v>#VALUE!</v>
      </c>
      <c r="P193" s="88" t="e">
        <f aca="false">P154</f>
        <v>#VALUE!</v>
      </c>
      <c r="Q193" s="88" t="e">
        <f aca="false">Q154</f>
        <v>#VALUE!</v>
      </c>
      <c r="R193" s="110" t="e">
        <f aca="false">R154</f>
        <v>#VALUE!</v>
      </c>
      <c r="S193" s="2"/>
    </row>
    <row r="194" customFormat="false" ht="12.75" hidden="false" customHeight="true" outlineLevel="0" collapsed="false">
      <c r="C194" s="96" t="str">
        <f aca="false">C155</f>
        <v>Salt marsh restoration total capex</v>
      </c>
      <c r="D194" s="88" t="e">
        <f aca="false">D155</f>
        <v>#NAME?</v>
      </c>
      <c r="E194" s="88" t="e">
        <f aca="false">E155</f>
        <v>#NAME?</v>
      </c>
      <c r="F194" s="88" t="e">
        <f aca="false">F155</f>
        <v>#NAME?</v>
      </c>
      <c r="G194" s="88" t="e">
        <f aca="false">G155</f>
        <v>#NAME?</v>
      </c>
      <c r="H194" s="88" t="e">
        <f aca="false">H155</f>
        <v>#NAME?</v>
      </c>
      <c r="I194" s="88" t="e">
        <f aca="false">I155</f>
        <v>#NAME?</v>
      </c>
      <c r="J194" s="88" t="e">
        <f aca="false">J155</f>
        <v>#NAME?</v>
      </c>
      <c r="K194" s="88" t="e">
        <f aca="false">K155</f>
        <v>#NAME?</v>
      </c>
      <c r="L194" s="88" t="e">
        <f aca="false">L155</f>
        <v>#NAME?</v>
      </c>
      <c r="M194" s="88" t="e">
        <f aca="false">M155</f>
        <v>#NAME?</v>
      </c>
      <c r="N194" s="88" t="e">
        <f aca="false">N155</f>
        <v>#NAME?</v>
      </c>
      <c r="O194" s="88" t="e">
        <f aca="false">O155</f>
        <v>#NAME?</v>
      </c>
      <c r="P194" s="88" t="e">
        <f aca="false">P155</f>
        <v>#NAME?</v>
      </c>
      <c r="Q194" s="88" t="e">
        <f aca="false">Q155</f>
        <v>#NAME?</v>
      </c>
      <c r="R194" s="110" t="e">
        <f aca="false">R155</f>
        <v>#NAME?</v>
      </c>
      <c r="S194" s="2"/>
    </row>
    <row r="195" customFormat="false" ht="12.75" hidden="false" customHeight="true" outlineLevel="0" collapsed="false">
      <c r="C195" s="100" t="s">
        <v>236</v>
      </c>
      <c r="D195" s="111" t="e">
        <f aca="false">D188</f>
        <v>#NAME?</v>
      </c>
      <c r="E195" s="111" t="e">
        <f aca="false">E188</f>
        <v>#NAME?</v>
      </c>
      <c r="F195" s="111" t="e">
        <f aca="false">F188</f>
        <v>#NAME?</v>
      </c>
      <c r="G195" s="111" t="e">
        <f aca="false">G188</f>
        <v>#NAME?</v>
      </c>
      <c r="H195" s="111" t="e">
        <f aca="false">H188</f>
        <v>#NAME?</v>
      </c>
      <c r="I195" s="111" t="e">
        <f aca="false">I188</f>
        <v>#NAME?</v>
      </c>
      <c r="J195" s="111" t="e">
        <f aca="false">J188</f>
        <v>#NAME?</v>
      </c>
      <c r="K195" s="111" t="e">
        <f aca="false">K188</f>
        <v>#NAME?</v>
      </c>
      <c r="L195" s="111" t="e">
        <f aca="false">L188</f>
        <v>#NAME?</v>
      </c>
      <c r="M195" s="111" t="e">
        <f aca="false">M188</f>
        <v>#NAME?</v>
      </c>
      <c r="N195" s="111" t="e">
        <f aca="false">N188</f>
        <v>#NAME?</v>
      </c>
      <c r="O195" s="111" t="e">
        <f aca="false">O188</f>
        <v>#NAME?</v>
      </c>
      <c r="P195" s="111" t="e">
        <f aca="false">P188</f>
        <v>#NAME?</v>
      </c>
      <c r="Q195" s="111" t="e">
        <f aca="false">Q188</f>
        <v>#NAME?</v>
      </c>
      <c r="R195" s="112" t="e">
        <f aca="false">R188</f>
        <v>#NAME?</v>
      </c>
      <c r="S195" s="88" t="e">
        <f aca="false">SUM(D192:R194)</f>
        <v>#VALUE!</v>
      </c>
    </row>
    <row r="196" customFormat="false" ht="12.75" hidden="false" customHeight="true" outlineLevel="0" collapsed="false">
      <c r="C196" s="2"/>
      <c r="D196" s="2"/>
      <c r="F196" s="2"/>
    </row>
    <row r="197" customFormat="false" ht="12.75" hidden="false" customHeight="true" outlineLevel="0" collapsed="false">
      <c r="C197" s="2"/>
      <c r="D197" s="2"/>
      <c r="F197" s="2"/>
    </row>
    <row r="198" customFormat="false" ht="12.75" hidden="false" customHeight="true" outlineLevel="0" collapsed="false">
      <c r="C198" s="2"/>
      <c r="D198" s="2"/>
      <c r="F198" s="2"/>
    </row>
    <row r="199" customFormat="false" ht="12.75" hidden="false" customHeight="true" outlineLevel="0" collapsed="false">
      <c r="C199" s="2"/>
      <c r="D199" s="2"/>
      <c r="F199" s="2"/>
    </row>
    <row r="200" customFormat="false" ht="12.75" hidden="false" customHeight="true" outlineLevel="0" collapsed="false">
      <c r="C200" s="2"/>
      <c r="D200" s="2"/>
      <c r="F200" s="2"/>
    </row>
    <row r="201" customFormat="false" ht="12.75" hidden="false" customHeight="true" outlineLevel="0" collapsed="false">
      <c r="C201" s="2"/>
      <c r="D201" s="2"/>
      <c r="F201" s="2"/>
    </row>
    <row r="202" customFormat="false" ht="12.75" hidden="false" customHeight="true" outlineLevel="0" collapsed="false">
      <c r="C202" s="2"/>
      <c r="D202" s="2"/>
      <c r="F202" s="2"/>
    </row>
    <row r="203" customFormat="false" ht="12.75" hidden="false" customHeight="true" outlineLevel="0" collapsed="false">
      <c r="C203" s="2"/>
      <c r="D203" s="2"/>
      <c r="F203" s="2"/>
    </row>
    <row r="204" customFormat="false" ht="12.75" hidden="false" customHeight="true" outlineLevel="0" collapsed="false">
      <c r="C204" s="2"/>
      <c r="D204" s="2"/>
      <c r="F204" s="2"/>
    </row>
    <row r="205" customFormat="false" ht="12.75" hidden="false" customHeight="true" outlineLevel="0" collapsed="false">
      <c r="C205" s="2"/>
      <c r="D205" s="2"/>
      <c r="F205" s="2"/>
    </row>
    <row r="206" customFormat="false" ht="12.75" hidden="false" customHeight="true" outlineLevel="0" collapsed="false">
      <c r="C206" s="2"/>
      <c r="D206" s="2"/>
      <c r="F206" s="2"/>
    </row>
    <row r="207" customFormat="false" ht="12.75" hidden="false" customHeight="true" outlineLevel="0" collapsed="false">
      <c r="C207" s="2"/>
      <c r="D207" s="2"/>
      <c r="F207" s="2"/>
    </row>
    <row r="208" customFormat="false" ht="12.75" hidden="false" customHeight="true" outlineLevel="0" collapsed="false">
      <c r="C208" s="2"/>
      <c r="D208" s="2"/>
      <c r="F208" s="2"/>
    </row>
    <row r="209" customFormat="false" ht="12.75" hidden="false" customHeight="true" outlineLevel="0" collapsed="false">
      <c r="C209" s="2"/>
      <c r="D209" s="2"/>
      <c r="F209" s="2"/>
    </row>
    <row r="210" customFormat="false" ht="12.75" hidden="false" customHeight="true" outlineLevel="0" collapsed="false">
      <c r="C210" s="2"/>
      <c r="D210" s="2"/>
      <c r="F210" s="2"/>
    </row>
    <row r="211" customFormat="false" ht="12.75" hidden="false" customHeight="true" outlineLevel="0" collapsed="false">
      <c r="C211" s="2"/>
      <c r="D211" s="2"/>
      <c r="F211" s="2"/>
    </row>
    <row r="212" customFormat="false" ht="12.75" hidden="false" customHeight="true" outlineLevel="0" collapsed="false">
      <c r="C212" s="2"/>
      <c r="D212" s="2"/>
      <c r="F212" s="2"/>
    </row>
    <row r="213" customFormat="false" ht="12.75" hidden="false" customHeight="true" outlineLevel="0" collapsed="false">
      <c r="C213" s="2"/>
      <c r="D213" s="2"/>
      <c r="F213" s="2"/>
    </row>
    <row r="214" customFormat="false" ht="12.75" hidden="false" customHeight="true" outlineLevel="0" collapsed="false">
      <c r="C214" s="2"/>
      <c r="D214" s="2"/>
      <c r="F214" s="2"/>
    </row>
    <row r="215" customFormat="false" ht="12.75" hidden="false" customHeight="true" outlineLevel="0" collapsed="false">
      <c r="C215" s="2"/>
      <c r="D215" s="2"/>
      <c r="F215" s="2"/>
    </row>
    <row r="216" customFormat="false" ht="12.75" hidden="false" customHeight="true" outlineLevel="0" collapsed="false">
      <c r="C216" s="2"/>
      <c r="D216" s="2"/>
      <c r="F216" s="2"/>
    </row>
    <row r="217" customFormat="false" ht="12.75" hidden="false" customHeight="true" outlineLevel="0" collapsed="false">
      <c r="C217" s="2"/>
      <c r="D217" s="2"/>
      <c r="F217" s="2"/>
    </row>
    <row r="218" customFormat="false" ht="12.75" hidden="false" customHeight="true" outlineLevel="0" collapsed="false">
      <c r="C218" s="2"/>
      <c r="D218" s="2"/>
      <c r="F218" s="2"/>
    </row>
    <row r="219" customFormat="false" ht="12.75" hidden="false" customHeight="true" outlineLevel="0" collapsed="false">
      <c r="C219" s="2"/>
      <c r="D219" s="2"/>
      <c r="F219" s="2"/>
    </row>
    <row r="220" customFormat="false" ht="12.75" hidden="false" customHeight="true" outlineLevel="0" collapsed="false">
      <c r="C220" s="2"/>
      <c r="D220" s="2"/>
      <c r="F220" s="2"/>
    </row>
    <row r="221" customFormat="false" ht="12.75" hidden="false" customHeight="true" outlineLevel="0" collapsed="false">
      <c r="C221" s="2"/>
      <c r="D221" s="2"/>
      <c r="F221" s="2"/>
    </row>
    <row r="222" customFormat="false" ht="12.75" hidden="false" customHeight="true" outlineLevel="0" collapsed="false">
      <c r="C222" s="2"/>
      <c r="D222" s="2"/>
      <c r="F222" s="2"/>
    </row>
    <row r="223" customFormat="false" ht="12.75" hidden="false" customHeight="true" outlineLevel="0" collapsed="false">
      <c r="C223" s="2"/>
      <c r="D223" s="2"/>
      <c r="F223" s="2"/>
    </row>
    <row r="224" customFormat="false" ht="12.75" hidden="false" customHeight="true" outlineLevel="0" collapsed="false">
      <c r="C224" s="2"/>
      <c r="D224" s="2"/>
      <c r="F224" s="2"/>
    </row>
    <row r="225" customFormat="false" ht="12.75" hidden="false" customHeight="true" outlineLevel="0" collapsed="false">
      <c r="C225" s="2"/>
      <c r="D225" s="2"/>
      <c r="F225" s="2"/>
    </row>
    <row r="226" customFormat="false" ht="12.75" hidden="false" customHeight="true" outlineLevel="0" collapsed="false">
      <c r="C226" s="2"/>
      <c r="D226" s="2"/>
      <c r="F226" s="2"/>
    </row>
    <row r="227" customFormat="false" ht="12.75" hidden="false" customHeight="true" outlineLevel="0" collapsed="false">
      <c r="C227" s="2"/>
      <c r="D227" s="2"/>
      <c r="F227" s="2"/>
    </row>
    <row r="228" customFormat="false" ht="12.75" hidden="false" customHeight="true" outlineLevel="0" collapsed="false">
      <c r="C228" s="2"/>
      <c r="D228" s="2"/>
      <c r="F228" s="2"/>
    </row>
    <row r="229" customFormat="false" ht="12.75" hidden="false" customHeight="true" outlineLevel="0" collapsed="false">
      <c r="C229" s="2"/>
      <c r="D229" s="2"/>
      <c r="F229" s="2"/>
    </row>
    <row r="230" customFormat="false" ht="12.75" hidden="false" customHeight="true" outlineLevel="0" collapsed="false">
      <c r="C230" s="2"/>
      <c r="D230" s="2"/>
      <c r="F230" s="2"/>
    </row>
    <row r="231" customFormat="false" ht="12.75" hidden="false" customHeight="true" outlineLevel="0" collapsed="false">
      <c r="C231" s="2"/>
      <c r="D231" s="2"/>
      <c r="F231" s="2"/>
    </row>
    <row r="232" customFormat="false" ht="12.75" hidden="false" customHeight="true" outlineLevel="0" collapsed="false">
      <c r="C232" s="2"/>
      <c r="D232" s="2"/>
      <c r="F232" s="2"/>
    </row>
    <row r="233" customFormat="false" ht="12.75" hidden="false" customHeight="true" outlineLevel="0" collapsed="false">
      <c r="C233" s="2"/>
      <c r="D233" s="2"/>
      <c r="F233" s="2"/>
    </row>
    <row r="234" customFormat="false" ht="12.75" hidden="false" customHeight="true" outlineLevel="0" collapsed="false">
      <c r="C234" s="2"/>
      <c r="D234" s="2"/>
      <c r="F234" s="2"/>
    </row>
    <row r="235" customFormat="false" ht="12.75" hidden="false" customHeight="true" outlineLevel="0" collapsed="false">
      <c r="C235" s="2"/>
      <c r="D235" s="2"/>
      <c r="F235" s="2"/>
    </row>
    <row r="236" customFormat="false" ht="12.75" hidden="false" customHeight="true" outlineLevel="0" collapsed="false">
      <c r="C236" s="2"/>
      <c r="D236" s="2"/>
      <c r="F236" s="2"/>
    </row>
    <row r="237" customFormat="false" ht="12.75" hidden="false" customHeight="true" outlineLevel="0" collapsed="false">
      <c r="C237" s="2"/>
      <c r="D237" s="2"/>
      <c r="F237" s="2"/>
    </row>
    <row r="238" customFormat="false" ht="12.75" hidden="false" customHeight="true" outlineLevel="0" collapsed="false">
      <c r="C238" s="2"/>
      <c r="D238" s="2"/>
      <c r="F238" s="2"/>
    </row>
    <row r="239" customFormat="false" ht="12.75" hidden="false" customHeight="true" outlineLevel="0" collapsed="false">
      <c r="C239" s="2"/>
      <c r="D239" s="2"/>
      <c r="F239" s="2"/>
    </row>
    <row r="240" customFormat="false" ht="12.75" hidden="false" customHeight="true" outlineLevel="0" collapsed="false">
      <c r="C240" s="2"/>
      <c r="D240" s="2"/>
      <c r="F240" s="2"/>
    </row>
    <row r="241" customFormat="false" ht="12.75" hidden="false" customHeight="true" outlineLevel="0" collapsed="false">
      <c r="C241" s="2"/>
      <c r="D241" s="2"/>
      <c r="F241" s="2"/>
    </row>
    <row r="242" customFormat="false" ht="12.75" hidden="false" customHeight="true" outlineLevel="0" collapsed="false">
      <c r="C242" s="2"/>
      <c r="D242" s="2"/>
      <c r="F242" s="2"/>
    </row>
    <row r="243" customFormat="false" ht="12.75" hidden="false" customHeight="true" outlineLevel="0" collapsed="false">
      <c r="C243" s="2"/>
      <c r="D243" s="2"/>
      <c r="F243" s="2"/>
    </row>
    <row r="244" customFormat="false" ht="12.75" hidden="false" customHeight="true" outlineLevel="0" collapsed="false">
      <c r="C244" s="2"/>
      <c r="D244" s="2"/>
      <c r="F244" s="2"/>
    </row>
    <row r="245" customFormat="false" ht="12.75" hidden="false" customHeight="true" outlineLevel="0" collapsed="false">
      <c r="C245" s="2"/>
      <c r="D245" s="2"/>
      <c r="F245" s="2"/>
    </row>
    <row r="246" customFormat="false" ht="12.75" hidden="false" customHeight="true" outlineLevel="0" collapsed="false">
      <c r="C246" s="2"/>
      <c r="D246" s="2"/>
      <c r="F246" s="2"/>
    </row>
    <row r="247" customFormat="false" ht="12.75" hidden="false" customHeight="true" outlineLevel="0" collapsed="false">
      <c r="C247" s="2"/>
      <c r="D247" s="2"/>
      <c r="F247" s="2"/>
    </row>
    <row r="248" customFormat="false" ht="12.75" hidden="false" customHeight="true" outlineLevel="0" collapsed="false">
      <c r="C248" s="2"/>
      <c r="D248" s="2"/>
      <c r="F248" s="2"/>
    </row>
    <row r="249" customFormat="false" ht="12.75" hidden="false" customHeight="true" outlineLevel="0" collapsed="false">
      <c r="C249" s="2"/>
      <c r="D249" s="2"/>
      <c r="F249" s="2"/>
    </row>
    <row r="250" customFormat="false" ht="12.75" hidden="false" customHeight="true" outlineLevel="0" collapsed="false">
      <c r="C250" s="2"/>
      <c r="D250" s="2"/>
      <c r="F250" s="2"/>
    </row>
    <row r="251" customFormat="false" ht="12.75" hidden="false" customHeight="true" outlineLevel="0" collapsed="false">
      <c r="C251" s="2"/>
      <c r="D251" s="2"/>
      <c r="F251" s="2"/>
    </row>
    <row r="252" customFormat="false" ht="12.75" hidden="false" customHeight="true" outlineLevel="0" collapsed="false">
      <c r="C252" s="2"/>
      <c r="D252" s="2"/>
      <c r="F252" s="2"/>
    </row>
    <row r="253" customFormat="false" ht="12.75" hidden="false" customHeight="true" outlineLevel="0" collapsed="false">
      <c r="C253" s="2"/>
      <c r="D253" s="2"/>
      <c r="F253" s="2"/>
    </row>
    <row r="254" customFormat="false" ht="12.75" hidden="false" customHeight="true" outlineLevel="0" collapsed="false">
      <c r="C254" s="2"/>
      <c r="D254" s="2"/>
      <c r="F254" s="2"/>
    </row>
    <row r="255" customFormat="false" ht="12.75" hidden="false" customHeight="true" outlineLevel="0" collapsed="false">
      <c r="C255" s="2"/>
      <c r="D255" s="2"/>
      <c r="F255" s="2"/>
    </row>
    <row r="256" customFormat="false" ht="12.75" hidden="false" customHeight="true" outlineLevel="0" collapsed="false">
      <c r="C256" s="2"/>
      <c r="D256" s="2"/>
      <c r="F256" s="2"/>
    </row>
    <row r="257" customFormat="false" ht="12.75" hidden="false" customHeight="true" outlineLevel="0" collapsed="false">
      <c r="C257" s="2"/>
      <c r="D257" s="2"/>
      <c r="F257" s="2"/>
    </row>
    <row r="258" customFormat="false" ht="12.75" hidden="false" customHeight="true" outlineLevel="0" collapsed="false">
      <c r="C258" s="2"/>
      <c r="D258" s="2"/>
      <c r="F258" s="2"/>
    </row>
    <row r="259" customFormat="false" ht="12.75" hidden="false" customHeight="true" outlineLevel="0" collapsed="false">
      <c r="C259" s="2"/>
      <c r="D259" s="2"/>
      <c r="F259" s="2"/>
    </row>
    <row r="260" customFormat="false" ht="12.75" hidden="false" customHeight="true" outlineLevel="0" collapsed="false">
      <c r="C260" s="2"/>
      <c r="D260" s="2"/>
      <c r="F260" s="2"/>
    </row>
    <row r="261" customFormat="false" ht="12.75" hidden="false" customHeight="true" outlineLevel="0" collapsed="false">
      <c r="C261" s="2"/>
      <c r="D261" s="2"/>
      <c r="F261" s="2"/>
    </row>
    <row r="262" customFormat="false" ht="12.75" hidden="false" customHeight="true" outlineLevel="0" collapsed="false">
      <c r="C262" s="2"/>
      <c r="D262" s="2"/>
      <c r="F262" s="2"/>
    </row>
    <row r="263" customFormat="false" ht="12.75" hidden="false" customHeight="true" outlineLevel="0" collapsed="false">
      <c r="C263" s="2"/>
      <c r="D263" s="2"/>
      <c r="F263" s="2"/>
    </row>
    <row r="264" customFormat="false" ht="12.75" hidden="false" customHeight="true" outlineLevel="0" collapsed="false">
      <c r="C264" s="2"/>
      <c r="D264" s="2"/>
      <c r="F264" s="2"/>
    </row>
    <row r="265" customFormat="false" ht="12.75" hidden="false" customHeight="true" outlineLevel="0" collapsed="false">
      <c r="C265" s="2"/>
      <c r="D265" s="2"/>
      <c r="F265" s="2"/>
    </row>
    <row r="266" customFormat="false" ht="12.75" hidden="false" customHeight="true" outlineLevel="0" collapsed="false">
      <c r="C266" s="2"/>
      <c r="D266" s="2"/>
      <c r="F266" s="2"/>
    </row>
    <row r="267" customFormat="false" ht="12.75" hidden="false" customHeight="true" outlineLevel="0" collapsed="false">
      <c r="C267" s="2"/>
      <c r="D267" s="2"/>
      <c r="F267" s="2"/>
    </row>
    <row r="268" customFormat="false" ht="12.75" hidden="false" customHeight="true" outlineLevel="0" collapsed="false">
      <c r="C268" s="2"/>
      <c r="D268" s="2"/>
      <c r="F268" s="2"/>
    </row>
    <row r="269" customFormat="false" ht="12.75" hidden="false" customHeight="true" outlineLevel="0" collapsed="false">
      <c r="C269" s="2"/>
      <c r="D269" s="2"/>
      <c r="F269" s="2"/>
    </row>
    <row r="270" customFormat="false" ht="12.75" hidden="false" customHeight="true" outlineLevel="0" collapsed="false">
      <c r="C270" s="2"/>
      <c r="D270" s="2"/>
      <c r="F270" s="2"/>
    </row>
    <row r="271" customFormat="false" ht="12.75" hidden="false" customHeight="true" outlineLevel="0" collapsed="false">
      <c r="C271" s="2"/>
      <c r="D271" s="2"/>
      <c r="F271" s="2"/>
    </row>
    <row r="272" customFormat="false" ht="12.75" hidden="false" customHeight="true" outlineLevel="0" collapsed="false">
      <c r="C272" s="2"/>
      <c r="D272" s="2"/>
      <c r="F272" s="2"/>
    </row>
    <row r="273" customFormat="false" ht="12.75" hidden="false" customHeight="true" outlineLevel="0" collapsed="false">
      <c r="C273" s="2"/>
      <c r="D273" s="2"/>
      <c r="F273" s="2"/>
    </row>
    <row r="274" customFormat="false" ht="12.75" hidden="false" customHeight="true" outlineLevel="0" collapsed="false">
      <c r="C274" s="2"/>
      <c r="D274" s="2"/>
      <c r="F274" s="2"/>
    </row>
    <row r="275" customFormat="false" ht="12.75" hidden="false" customHeight="true" outlineLevel="0" collapsed="false">
      <c r="C275" s="2"/>
      <c r="D275" s="2"/>
      <c r="F275" s="2"/>
    </row>
    <row r="276" customFormat="false" ht="12.75" hidden="false" customHeight="true" outlineLevel="0" collapsed="false">
      <c r="C276" s="2"/>
      <c r="D276" s="2"/>
      <c r="F276" s="2"/>
    </row>
    <row r="277" customFormat="false" ht="12.75" hidden="false" customHeight="true" outlineLevel="0" collapsed="false">
      <c r="C277" s="2"/>
      <c r="D277" s="2"/>
      <c r="F277" s="2"/>
    </row>
    <row r="278" customFormat="false" ht="12.75" hidden="false" customHeight="true" outlineLevel="0" collapsed="false">
      <c r="C278" s="2"/>
      <c r="D278" s="2"/>
      <c r="F278" s="2"/>
    </row>
    <row r="279" customFormat="false" ht="12.75" hidden="false" customHeight="true" outlineLevel="0" collapsed="false">
      <c r="C279" s="2"/>
      <c r="D279" s="2"/>
      <c r="F279" s="2"/>
    </row>
    <row r="280" customFormat="false" ht="12.75" hidden="false" customHeight="true" outlineLevel="0" collapsed="false">
      <c r="C280" s="2"/>
      <c r="D280" s="2"/>
      <c r="F280" s="2"/>
    </row>
    <row r="281" customFormat="false" ht="12.75" hidden="false" customHeight="true" outlineLevel="0" collapsed="false">
      <c r="C281" s="2"/>
      <c r="D281" s="2"/>
      <c r="F281" s="2"/>
    </row>
    <row r="282" customFormat="false" ht="12.75" hidden="false" customHeight="true" outlineLevel="0" collapsed="false">
      <c r="C282" s="2"/>
      <c r="D282" s="2"/>
      <c r="F282" s="2"/>
    </row>
    <row r="283" customFormat="false" ht="12.75" hidden="false" customHeight="true" outlineLevel="0" collapsed="false">
      <c r="C283" s="2"/>
      <c r="D283" s="2"/>
      <c r="F283" s="2"/>
    </row>
    <row r="284" customFormat="false" ht="12.75" hidden="false" customHeight="true" outlineLevel="0" collapsed="false">
      <c r="C284" s="2"/>
      <c r="D284" s="2"/>
      <c r="F284" s="2"/>
    </row>
    <row r="285" customFormat="false" ht="12.75" hidden="false" customHeight="true" outlineLevel="0" collapsed="false">
      <c r="C285" s="2"/>
      <c r="D285" s="2"/>
      <c r="F285" s="2"/>
    </row>
    <row r="286" customFormat="false" ht="12.75" hidden="false" customHeight="true" outlineLevel="0" collapsed="false">
      <c r="C286" s="2"/>
      <c r="D286" s="2"/>
      <c r="F286" s="2"/>
    </row>
    <row r="287" customFormat="false" ht="12.75" hidden="false" customHeight="true" outlineLevel="0" collapsed="false">
      <c r="C287" s="2"/>
      <c r="D287" s="2"/>
      <c r="F287" s="2"/>
    </row>
    <row r="288" customFormat="false" ht="12.75" hidden="false" customHeight="true" outlineLevel="0" collapsed="false">
      <c r="C288" s="2"/>
      <c r="D288" s="2"/>
      <c r="F288" s="2"/>
    </row>
    <row r="289" customFormat="false" ht="12.75" hidden="false" customHeight="true" outlineLevel="0" collapsed="false">
      <c r="C289" s="2"/>
      <c r="D289" s="2"/>
      <c r="F289" s="2"/>
    </row>
    <row r="290" customFormat="false" ht="12.75" hidden="false" customHeight="true" outlineLevel="0" collapsed="false">
      <c r="C290" s="2"/>
      <c r="D290" s="2"/>
      <c r="F290" s="2"/>
    </row>
    <row r="291" customFormat="false" ht="12.75" hidden="false" customHeight="true" outlineLevel="0" collapsed="false">
      <c r="C291" s="2"/>
      <c r="D291" s="2"/>
      <c r="F291" s="2"/>
    </row>
    <row r="292" customFormat="false" ht="12.75" hidden="false" customHeight="true" outlineLevel="0" collapsed="false">
      <c r="C292" s="2"/>
      <c r="D292" s="2"/>
      <c r="F292" s="2"/>
    </row>
    <row r="293" customFormat="false" ht="12.75" hidden="false" customHeight="true" outlineLevel="0" collapsed="false">
      <c r="C293" s="2"/>
      <c r="D293" s="2"/>
      <c r="F293" s="2"/>
    </row>
    <row r="294" customFormat="false" ht="12.75" hidden="false" customHeight="true" outlineLevel="0" collapsed="false">
      <c r="C294" s="2"/>
      <c r="D294" s="2"/>
      <c r="F294" s="2"/>
    </row>
    <row r="295" customFormat="false" ht="12.75" hidden="false" customHeight="true" outlineLevel="0" collapsed="false">
      <c r="C295" s="2"/>
      <c r="D295" s="2"/>
      <c r="F295" s="2"/>
    </row>
    <row r="296" customFormat="false" ht="12.75" hidden="false" customHeight="true" outlineLevel="0" collapsed="false">
      <c r="C296" s="2"/>
      <c r="D296" s="2"/>
      <c r="F296" s="2"/>
    </row>
    <row r="297" customFormat="false" ht="12.75" hidden="false" customHeight="true" outlineLevel="0" collapsed="false">
      <c r="C297" s="2"/>
      <c r="D297" s="2"/>
      <c r="F297" s="2"/>
    </row>
    <row r="298" customFormat="false" ht="12.75" hidden="false" customHeight="true" outlineLevel="0" collapsed="false">
      <c r="C298" s="2"/>
      <c r="D298" s="2"/>
      <c r="F298" s="2"/>
    </row>
    <row r="299" customFormat="false" ht="12.75" hidden="false" customHeight="true" outlineLevel="0" collapsed="false">
      <c r="C299" s="2"/>
      <c r="D299" s="2"/>
      <c r="F299" s="2"/>
    </row>
    <row r="300" customFormat="false" ht="12.75" hidden="false" customHeight="true" outlineLevel="0" collapsed="false">
      <c r="C300" s="2"/>
      <c r="D300" s="2"/>
      <c r="F300" s="2"/>
    </row>
    <row r="301" customFormat="false" ht="12.75" hidden="false" customHeight="true" outlineLevel="0" collapsed="false">
      <c r="C301" s="2"/>
      <c r="D301" s="2"/>
      <c r="F301" s="2"/>
    </row>
    <row r="302" customFormat="false" ht="12.75" hidden="false" customHeight="true" outlineLevel="0" collapsed="false">
      <c r="C302" s="2"/>
      <c r="D302" s="2"/>
      <c r="F302" s="2"/>
    </row>
    <row r="303" customFormat="false" ht="12.75" hidden="false" customHeight="true" outlineLevel="0" collapsed="false">
      <c r="C303" s="2"/>
      <c r="D303" s="2"/>
      <c r="F303" s="2"/>
    </row>
    <row r="304" customFormat="false" ht="12.75" hidden="false" customHeight="true" outlineLevel="0" collapsed="false">
      <c r="C304" s="2"/>
      <c r="D304" s="2"/>
      <c r="F304" s="2"/>
    </row>
    <row r="305" customFormat="false" ht="12.75" hidden="false" customHeight="true" outlineLevel="0" collapsed="false">
      <c r="C305" s="2"/>
      <c r="D305" s="2"/>
      <c r="F305" s="2"/>
    </row>
    <row r="306" customFormat="false" ht="12.75" hidden="false" customHeight="true" outlineLevel="0" collapsed="false">
      <c r="C306" s="2"/>
      <c r="D306" s="2"/>
      <c r="F306" s="2"/>
    </row>
    <row r="307" customFormat="false" ht="12.75" hidden="false" customHeight="true" outlineLevel="0" collapsed="false">
      <c r="C307" s="2"/>
      <c r="D307" s="2"/>
      <c r="F307" s="2"/>
    </row>
    <row r="308" customFormat="false" ht="12.75" hidden="false" customHeight="true" outlineLevel="0" collapsed="false">
      <c r="C308" s="2"/>
      <c r="D308" s="2"/>
      <c r="F308" s="2"/>
    </row>
    <row r="309" customFormat="false" ht="12.75" hidden="false" customHeight="true" outlineLevel="0" collapsed="false">
      <c r="C309" s="2"/>
      <c r="D309" s="2"/>
      <c r="F309" s="2"/>
    </row>
    <row r="310" customFormat="false" ht="12.75" hidden="false" customHeight="true" outlineLevel="0" collapsed="false">
      <c r="C310" s="2"/>
      <c r="D310" s="2"/>
      <c r="F310" s="2"/>
    </row>
    <row r="311" customFormat="false" ht="12.75" hidden="false" customHeight="true" outlineLevel="0" collapsed="false">
      <c r="C311" s="2"/>
      <c r="D311" s="2"/>
      <c r="F311" s="2"/>
    </row>
    <row r="312" customFormat="false" ht="12.75" hidden="false" customHeight="true" outlineLevel="0" collapsed="false">
      <c r="C312" s="2"/>
      <c r="D312" s="2"/>
      <c r="F312" s="2"/>
    </row>
    <row r="313" customFormat="false" ht="12.75" hidden="false" customHeight="true" outlineLevel="0" collapsed="false">
      <c r="C313" s="2"/>
      <c r="D313" s="2"/>
      <c r="F313" s="2"/>
    </row>
    <row r="314" customFormat="false" ht="12.75" hidden="false" customHeight="true" outlineLevel="0" collapsed="false">
      <c r="C314" s="2"/>
      <c r="D314" s="2"/>
      <c r="F314" s="2"/>
    </row>
    <row r="315" customFormat="false" ht="12.75" hidden="false" customHeight="true" outlineLevel="0" collapsed="false">
      <c r="C315" s="2"/>
      <c r="D315" s="2"/>
      <c r="F315" s="2"/>
    </row>
    <row r="316" customFormat="false" ht="12.75" hidden="false" customHeight="true" outlineLevel="0" collapsed="false">
      <c r="C316" s="2"/>
      <c r="D316" s="2"/>
      <c r="F316" s="2"/>
    </row>
    <row r="317" customFormat="false" ht="12.75" hidden="false" customHeight="true" outlineLevel="0" collapsed="false">
      <c r="C317" s="2"/>
      <c r="D317" s="2"/>
      <c r="F317" s="2"/>
    </row>
    <row r="318" customFormat="false" ht="12.75" hidden="false" customHeight="true" outlineLevel="0" collapsed="false">
      <c r="C318" s="2"/>
      <c r="D318" s="2"/>
      <c r="F318" s="2"/>
    </row>
    <row r="319" customFormat="false" ht="12.75" hidden="false" customHeight="true" outlineLevel="0" collapsed="false">
      <c r="C319" s="2"/>
      <c r="D319" s="2"/>
      <c r="F319" s="2"/>
    </row>
    <row r="320" customFormat="false" ht="12.75" hidden="false" customHeight="true" outlineLevel="0" collapsed="false">
      <c r="C320" s="2"/>
      <c r="D320" s="2"/>
      <c r="F320" s="2"/>
    </row>
    <row r="321" customFormat="false" ht="12.75" hidden="false" customHeight="true" outlineLevel="0" collapsed="false">
      <c r="C321" s="2"/>
      <c r="D321" s="2"/>
      <c r="F321" s="2"/>
    </row>
    <row r="322" customFormat="false" ht="12.75" hidden="false" customHeight="true" outlineLevel="0" collapsed="false">
      <c r="C322" s="2"/>
      <c r="D322" s="2"/>
      <c r="F322" s="2"/>
    </row>
    <row r="323" customFormat="false" ht="12.75" hidden="false" customHeight="true" outlineLevel="0" collapsed="false">
      <c r="C323" s="2"/>
      <c r="D323" s="2"/>
      <c r="F323" s="2"/>
    </row>
    <row r="324" customFormat="false" ht="12.75" hidden="false" customHeight="true" outlineLevel="0" collapsed="false">
      <c r="C324" s="2"/>
      <c r="D324" s="2"/>
      <c r="F324" s="2"/>
    </row>
    <row r="325" customFormat="false" ht="12.75" hidden="false" customHeight="true" outlineLevel="0" collapsed="false">
      <c r="C325" s="2"/>
      <c r="D325" s="2"/>
      <c r="F325" s="2"/>
    </row>
    <row r="326" customFormat="false" ht="12.75" hidden="false" customHeight="true" outlineLevel="0" collapsed="false">
      <c r="C326" s="2"/>
      <c r="D326" s="2"/>
      <c r="F326" s="2"/>
    </row>
    <row r="327" customFormat="false" ht="12.75" hidden="false" customHeight="true" outlineLevel="0" collapsed="false">
      <c r="C327" s="2"/>
      <c r="D327" s="2"/>
      <c r="F327" s="2"/>
    </row>
    <row r="328" customFormat="false" ht="12.75" hidden="false" customHeight="true" outlineLevel="0" collapsed="false">
      <c r="C328" s="2"/>
      <c r="D328" s="2"/>
      <c r="F328" s="2"/>
    </row>
    <row r="329" customFormat="false" ht="12.75" hidden="false" customHeight="true" outlineLevel="0" collapsed="false">
      <c r="C329" s="2"/>
      <c r="D329" s="2"/>
      <c r="F329" s="2"/>
    </row>
    <row r="330" customFormat="false" ht="12.75" hidden="false" customHeight="true" outlineLevel="0" collapsed="false">
      <c r="C330" s="2"/>
      <c r="D330" s="2"/>
      <c r="F330" s="2"/>
    </row>
    <row r="331" customFormat="false" ht="12.75" hidden="false" customHeight="true" outlineLevel="0" collapsed="false">
      <c r="C331" s="2"/>
      <c r="D331" s="2"/>
      <c r="F331" s="2"/>
    </row>
    <row r="332" customFormat="false" ht="12.75" hidden="false" customHeight="true" outlineLevel="0" collapsed="false">
      <c r="C332" s="2"/>
      <c r="D332" s="2"/>
      <c r="F332" s="2"/>
    </row>
    <row r="333" customFormat="false" ht="12.75" hidden="false" customHeight="true" outlineLevel="0" collapsed="false">
      <c r="C333" s="2"/>
      <c r="D333" s="2"/>
      <c r="F333" s="2"/>
    </row>
    <row r="334" customFormat="false" ht="12.75" hidden="false" customHeight="true" outlineLevel="0" collapsed="false">
      <c r="C334" s="2"/>
      <c r="D334" s="2"/>
      <c r="F334" s="2"/>
    </row>
    <row r="335" customFormat="false" ht="12.75" hidden="false" customHeight="true" outlineLevel="0" collapsed="false">
      <c r="C335" s="2"/>
      <c r="D335" s="2"/>
      <c r="F335" s="2"/>
    </row>
    <row r="336" customFormat="false" ht="12.75" hidden="false" customHeight="true" outlineLevel="0" collapsed="false">
      <c r="C336" s="2"/>
      <c r="D336" s="2"/>
      <c r="F336" s="2"/>
    </row>
    <row r="337" customFormat="false" ht="12.75" hidden="false" customHeight="true" outlineLevel="0" collapsed="false">
      <c r="C337" s="2"/>
      <c r="D337" s="2"/>
      <c r="F337" s="2"/>
    </row>
    <row r="338" customFormat="false" ht="12.75" hidden="false" customHeight="true" outlineLevel="0" collapsed="false">
      <c r="C338" s="2"/>
      <c r="D338" s="2"/>
      <c r="F338" s="2"/>
    </row>
    <row r="339" customFormat="false" ht="12.75" hidden="false" customHeight="true" outlineLevel="0" collapsed="false">
      <c r="C339" s="2"/>
      <c r="D339" s="2"/>
      <c r="F339" s="2"/>
    </row>
    <row r="340" customFormat="false" ht="12.75" hidden="false" customHeight="true" outlineLevel="0" collapsed="false">
      <c r="C340" s="2"/>
      <c r="D340" s="2"/>
      <c r="F340" s="2"/>
    </row>
    <row r="341" customFormat="false" ht="12.75" hidden="false" customHeight="true" outlineLevel="0" collapsed="false">
      <c r="C341" s="2"/>
      <c r="D341" s="2"/>
      <c r="F341" s="2"/>
    </row>
    <row r="342" customFormat="false" ht="12.75" hidden="false" customHeight="true" outlineLevel="0" collapsed="false">
      <c r="C342" s="2"/>
      <c r="D342" s="2"/>
      <c r="F342" s="2"/>
    </row>
    <row r="343" customFormat="false" ht="12.75" hidden="false" customHeight="true" outlineLevel="0" collapsed="false">
      <c r="C343" s="2"/>
      <c r="D343" s="2"/>
      <c r="F343" s="2"/>
    </row>
    <row r="344" customFormat="false" ht="12.75" hidden="false" customHeight="true" outlineLevel="0" collapsed="false">
      <c r="C344" s="2"/>
      <c r="D344" s="2"/>
      <c r="F344" s="2"/>
    </row>
    <row r="345" customFormat="false" ht="12.75" hidden="false" customHeight="true" outlineLevel="0" collapsed="false">
      <c r="C345" s="2"/>
      <c r="D345" s="2"/>
      <c r="F345" s="2"/>
    </row>
    <row r="346" customFormat="false" ht="12.75" hidden="false" customHeight="true" outlineLevel="0" collapsed="false">
      <c r="C346" s="2"/>
      <c r="D346" s="2"/>
      <c r="F346" s="2"/>
    </row>
    <row r="347" customFormat="false" ht="12.75" hidden="false" customHeight="true" outlineLevel="0" collapsed="false">
      <c r="C347" s="2"/>
      <c r="D347" s="2"/>
      <c r="F347" s="2"/>
    </row>
    <row r="348" customFormat="false" ht="12.75" hidden="false" customHeight="true" outlineLevel="0" collapsed="false">
      <c r="C348" s="2"/>
      <c r="D348" s="2"/>
      <c r="F348" s="2"/>
    </row>
    <row r="349" customFormat="false" ht="12.75" hidden="false" customHeight="true" outlineLevel="0" collapsed="false">
      <c r="C349" s="2"/>
      <c r="D349" s="2"/>
      <c r="F349" s="2"/>
    </row>
    <row r="350" customFormat="false" ht="12.75" hidden="false" customHeight="true" outlineLevel="0" collapsed="false">
      <c r="C350" s="2"/>
      <c r="D350" s="2"/>
      <c r="F350" s="2"/>
    </row>
    <row r="351" customFormat="false" ht="12.75" hidden="false" customHeight="true" outlineLevel="0" collapsed="false">
      <c r="C351" s="2"/>
      <c r="D351" s="2"/>
      <c r="F351" s="2"/>
    </row>
    <row r="352" customFormat="false" ht="12.75" hidden="false" customHeight="true" outlineLevel="0" collapsed="false">
      <c r="C352" s="2"/>
      <c r="D352" s="2"/>
      <c r="F352" s="2"/>
    </row>
    <row r="353" customFormat="false" ht="12.75" hidden="false" customHeight="true" outlineLevel="0" collapsed="false">
      <c r="C353" s="2"/>
      <c r="D353" s="2"/>
      <c r="F353" s="2"/>
    </row>
    <row r="354" customFormat="false" ht="12.75" hidden="false" customHeight="true" outlineLevel="0" collapsed="false">
      <c r="C354" s="2"/>
      <c r="D354" s="2"/>
      <c r="F354" s="2"/>
    </row>
    <row r="355" customFormat="false" ht="12.75" hidden="false" customHeight="true" outlineLevel="0" collapsed="false">
      <c r="C355" s="2"/>
      <c r="D355" s="2"/>
      <c r="F355" s="2"/>
    </row>
    <row r="356" customFormat="false" ht="12.75" hidden="false" customHeight="true" outlineLevel="0" collapsed="false">
      <c r="C356" s="2"/>
      <c r="D356" s="2"/>
      <c r="F356" s="2"/>
    </row>
    <row r="357" customFormat="false" ht="12.75" hidden="false" customHeight="true" outlineLevel="0" collapsed="false">
      <c r="C357" s="2"/>
      <c r="D357" s="2"/>
      <c r="F357" s="2"/>
    </row>
    <row r="358" customFormat="false" ht="12.75" hidden="false" customHeight="true" outlineLevel="0" collapsed="false">
      <c r="C358" s="2"/>
      <c r="D358" s="2"/>
      <c r="F358" s="2"/>
    </row>
    <row r="359" customFormat="false" ht="12.75" hidden="false" customHeight="true" outlineLevel="0" collapsed="false">
      <c r="C359" s="2"/>
      <c r="D359" s="2"/>
      <c r="F359" s="2"/>
    </row>
    <row r="360" customFormat="false" ht="12.75" hidden="false" customHeight="true" outlineLevel="0" collapsed="false">
      <c r="C360" s="2"/>
      <c r="D360" s="2"/>
      <c r="F360" s="2"/>
    </row>
    <row r="361" customFormat="false" ht="12.75" hidden="false" customHeight="true" outlineLevel="0" collapsed="false">
      <c r="C361" s="2"/>
      <c r="D361" s="2"/>
      <c r="F361" s="2"/>
    </row>
    <row r="362" customFormat="false" ht="12.75" hidden="false" customHeight="true" outlineLevel="0" collapsed="false">
      <c r="C362" s="2"/>
      <c r="D362" s="2"/>
      <c r="F362" s="2"/>
    </row>
    <row r="363" customFormat="false" ht="12.75" hidden="false" customHeight="true" outlineLevel="0" collapsed="false">
      <c r="C363" s="2"/>
      <c r="D363" s="2"/>
      <c r="F363" s="2"/>
    </row>
    <row r="364" customFormat="false" ht="12.75" hidden="false" customHeight="true" outlineLevel="0" collapsed="false">
      <c r="C364" s="2"/>
      <c r="D364" s="2"/>
      <c r="F364" s="2"/>
    </row>
    <row r="365" customFormat="false" ht="12.75" hidden="false" customHeight="true" outlineLevel="0" collapsed="false">
      <c r="C365" s="2"/>
      <c r="D365" s="2"/>
      <c r="F365" s="2"/>
    </row>
    <row r="366" customFormat="false" ht="12.75" hidden="false" customHeight="true" outlineLevel="0" collapsed="false">
      <c r="C366" s="2"/>
      <c r="D366" s="2"/>
      <c r="F366" s="2"/>
    </row>
    <row r="367" customFormat="false" ht="12.75" hidden="false" customHeight="true" outlineLevel="0" collapsed="false">
      <c r="C367" s="2"/>
      <c r="D367" s="2"/>
      <c r="F367" s="2"/>
    </row>
    <row r="368" customFormat="false" ht="12.75" hidden="false" customHeight="true" outlineLevel="0" collapsed="false">
      <c r="C368" s="2"/>
      <c r="D368" s="2"/>
      <c r="F368" s="2"/>
    </row>
    <row r="369" customFormat="false" ht="12.75" hidden="false" customHeight="true" outlineLevel="0" collapsed="false">
      <c r="C369" s="2"/>
      <c r="D369" s="2"/>
      <c r="F369" s="2"/>
    </row>
    <row r="370" customFormat="false" ht="12.75" hidden="false" customHeight="true" outlineLevel="0" collapsed="false">
      <c r="C370" s="2"/>
      <c r="D370" s="2"/>
      <c r="F370" s="2"/>
    </row>
    <row r="371" customFormat="false" ht="12.75" hidden="false" customHeight="true" outlineLevel="0" collapsed="false">
      <c r="C371" s="2"/>
      <c r="D371" s="2"/>
      <c r="F371" s="2"/>
    </row>
    <row r="372" customFormat="false" ht="12.75" hidden="false" customHeight="true" outlineLevel="0" collapsed="false">
      <c r="C372" s="2"/>
      <c r="D372" s="2"/>
      <c r="F372" s="2"/>
    </row>
    <row r="373" customFormat="false" ht="12.75" hidden="false" customHeight="true" outlineLevel="0" collapsed="false">
      <c r="C373" s="2"/>
      <c r="D373" s="2"/>
      <c r="F373" s="2"/>
    </row>
    <row r="374" customFormat="false" ht="12.75" hidden="false" customHeight="true" outlineLevel="0" collapsed="false">
      <c r="C374" s="2"/>
      <c r="D374" s="2"/>
      <c r="F374" s="2"/>
    </row>
    <row r="375" customFormat="false" ht="12.75" hidden="false" customHeight="true" outlineLevel="0" collapsed="false">
      <c r="C375" s="2"/>
      <c r="D375" s="2"/>
      <c r="F375" s="2"/>
    </row>
    <row r="376" customFormat="false" ht="12.75" hidden="false" customHeight="true" outlineLevel="0" collapsed="false">
      <c r="C376" s="2"/>
      <c r="D376" s="2"/>
      <c r="F376" s="2"/>
    </row>
    <row r="377" customFormat="false" ht="12.75" hidden="false" customHeight="true" outlineLevel="0" collapsed="false">
      <c r="C377" s="2"/>
      <c r="D377" s="2"/>
      <c r="F377" s="2"/>
    </row>
    <row r="378" customFormat="false" ht="12.75" hidden="false" customHeight="true" outlineLevel="0" collapsed="false">
      <c r="C378" s="2"/>
      <c r="D378" s="2"/>
      <c r="F378" s="2"/>
    </row>
    <row r="379" customFormat="false" ht="12.75" hidden="false" customHeight="true" outlineLevel="0" collapsed="false">
      <c r="C379" s="2"/>
      <c r="D379" s="2"/>
      <c r="F379" s="2"/>
    </row>
    <row r="380" customFormat="false" ht="12.75" hidden="false" customHeight="true" outlineLevel="0" collapsed="false">
      <c r="C380" s="2"/>
      <c r="D380" s="2"/>
      <c r="F380" s="2"/>
    </row>
    <row r="381" customFormat="false" ht="12.75" hidden="false" customHeight="true" outlineLevel="0" collapsed="false">
      <c r="C381" s="2"/>
      <c r="D381" s="2"/>
      <c r="F381" s="2"/>
    </row>
    <row r="382" customFormat="false" ht="12.75" hidden="false" customHeight="true" outlineLevel="0" collapsed="false">
      <c r="C382" s="2"/>
      <c r="D382" s="2"/>
      <c r="F382" s="2"/>
    </row>
    <row r="383" customFormat="false" ht="12.75" hidden="false" customHeight="true" outlineLevel="0" collapsed="false">
      <c r="C383" s="2"/>
      <c r="D383" s="2"/>
      <c r="F383" s="2"/>
    </row>
    <row r="384" customFormat="false" ht="12.75" hidden="false" customHeight="true" outlineLevel="0" collapsed="false">
      <c r="C384" s="2"/>
      <c r="D384" s="2"/>
      <c r="F384" s="2"/>
    </row>
    <row r="385" customFormat="false" ht="12.75" hidden="false" customHeight="true" outlineLevel="0" collapsed="false">
      <c r="C385" s="2"/>
      <c r="D385" s="2"/>
      <c r="F385" s="2"/>
    </row>
    <row r="386" customFormat="false" ht="12.75" hidden="false" customHeight="true" outlineLevel="0" collapsed="false">
      <c r="C386" s="2"/>
      <c r="D386" s="2"/>
      <c r="F386" s="2"/>
    </row>
    <row r="387" customFormat="false" ht="12.75" hidden="false" customHeight="true" outlineLevel="0" collapsed="false">
      <c r="C387" s="2"/>
      <c r="D387" s="2"/>
      <c r="F387" s="2"/>
    </row>
    <row r="388" customFormat="false" ht="12.75" hidden="false" customHeight="true" outlineLevel="0" collapsed="false">
      <c r="C388" s="2"/>
      <c r="D388" s="2"/>
      <c r="F388" s="2"/>
    </row>
    <row r="389" customFormat="false" ht="12.75" hidden="false" customHeight="true" outlineLevel="0" collapsed="false">
      <c r="C389" s="2"/>
      <c r="D389" s="2"/>
      <c r="F389" s="2"/>
    </row>
    <row r="390" customFormat="false" ht="12.75" hidden="false" customHeight="true" outlineLevel="0" collapsed="false">
      <c r="C390" s="2"/>
      <c r="D390" s="2"/>
      <c r="F390" s="2"/>
    </row>
    <row r="391" customFormat="false" ht="12.75" hidden="false" customHeight="true" outlineLevel="0" collapsed="false">
      <c r="C391" s="2"/>
      <c r="D391" s="2"/>
      <c r="F391" s="2"/>
    </row>
    <row r="392" customFormat="false" ht="12.75" hidden="false" customHeight="true" outlineLevel="0" collapsed="false">
      <c r="C392" s="2"/>
      <c r="D392" s="2"/>
      <c r="F392" s="2"/>
    </row>
    <row r="393" customFormat="false" ht="12.75" hidden="false" customHeight="true" outlineLevel="0" collapsed="false">
      <c r="C393" s="2"/>
      <c r="D393" s="2"/>
      <c r="F393" s="2"/>
    </row>
    <row r="394" customFormat="false" ht="12.75" hidden="false" customHeight="true" outlineLevel="0" collapsed="false">
      <c r="C394" s="2"/>
      <c r="D394" s="2"/>
      <c r="F394" s="2"/>
    </row>
    <row r="395" customFormat="false" ht="12.75" hidden="false" customHeight="true" outlineLevel="0" collapsed="false">
      <c r="C395" s="2"/>
      <c r="D395" s="2"/>
      <c r="F395" s="2"/>
    </row>
    <row r="396" customFormat="false" ht="12.75" hidden="false" customHeight="true" outlineLevel="0" collapsed="false">
      <c r="C396" s="2"/>
      <c r="D396" s="2"/>
      <c r="F396" s="2"/>
    </row>
    <row r="397" customFormat="false" ht="12.75" hidden="false" customHeight="true" outlineLevel="0" collapsed="false">
      <c r="C397" s="2"/>
      <c r="D397" s="2"/>
      <c r="F397" s="2"/>
    </row>
    <row r="398" customFormat="false" ht="12.75" hidden="false" customHeight="true" outlineLevel="0" collapsed="false">
      <c r="C398" s="2"/>
      <c r="D398" s="2"/>
      <c r="F398" s="2"/>
    </row>
    <row r="399" customFormat="false" ht="12.75" hidden="false" customHeight="true" outlineLevel="0" collapsed="false">
      <c r="C399" s="2"/>
      <c r="D399" s="2"/>
      <c r="F399" s="2"/>
    </row>
    <row r="400" customFormat="false" ht="12.75" hidden="false" customHeight="true" outlineLevel="0" collapsed="false">
      <c r="C400" s="2"/>
      <c r="D400" s="2"/>
      <c r="F400" s="2"/>
    </row>
    <row r="401" customFormat="false" ht="12.75" hidden="false" customHeight="true" outlineLevel="0" collapsed="false">
      <c r="C401" s="2"/>
      <c r="D401" s="2"/>
      <c r="F401" s="2"/>
    </row>
    <row r="402" customFormat="false" ht="12.75" hidden="false" customHeight="true" outlineLevel="0" collapsed="false">
      <c r="C402" s="2"/>
      <c r="D402" s="2"/>
      <c r="F402" s="2"/>
    </row>
    <row r="403" customFormat="false" ht="12.75" hidden="false" customHeight="true" outlineLevel="0" collapsed="false">
      <c r="C403" s="2"/>
      <c r="D403" s="2"/>
      <c r="F403" s="2"/>
    </row>
    <row r="404" customFormat="false" ht="12.75" hidden="false" customHeight="true" outlineLevel="0" collapsed="false">
      <c r="C404" s="2"/>
      <c r="D404" s="2"/>
      <c r="F404" s="2"/>
    </row>
    <row r="405" customFormat="false" ht="12.75" hidden="false" customHeight="true" outlineLevel="0" collapsed="false">
      <c r="C405" s="2"/>
      <c r="D405" s="2"/>
      <c r="F405" s="2"/>
    </row>
    <row r="406" customFormat="false" ht="12.75" hidden="false" customHeight="true" outlineLevel="0" collapsed="false">
      <c r="C406" s="2"/>
      <c r="D406" s="2"/>
      <c r="F406" s="2"/>
    </row>
    <row r="407" customFormat="false" ht="12.75" hidden="false" customHeight="true" outlineLevel="0" collapsed="false">
      <c r="C407" s="2"/>
      <c r="D407" s="2"/>
      <c r="F407" s="2"/>
    </row>
    <row r="408" customFormat="false" ht="12.75" hidden="false" customHeight="true" outlineLevel="0" collapsed="false">
      <c r="C408" s="2"/>
      <c r="D408" s="2"/>
      <c r="F408" s="2"/>
    </row>
    <row r="409" customFormat="false" ht="12.75" hidden="false" customHeight="true" outlineLevel="0" collapsed="false">
      <c r="C409" s="2"/>
      <c r="D409" s="2"/>
      <c r="F409" s="2"/>
    </row>
    <row r="410" customFormat="false" ht="12.75" hidden="false" customHeight="true" outlineLevel="0" collapsed="false">
      <c r="C410" s="2"/>
      <c r="D410" s="2"/>
      <c r="F410" s="2"/>
    </row>
    <row r="411" customFormat="false" ht="12.75" hidden="false" customHeight="true" outlineLevel="0" collapsed="false">
      <c r="C411" s="2"/>
      <c r="D411" s="2"/>
      <c r="F411" s="2"/>
    </row>
    <row r="412" customFormat="false" ht="12.75" hidden="false" customHeight="true" outlineLevel="0" collapsed="false">
      <c r="C412" s="2"/>
      <c r="D412" s="2"/>
      <c r="F412" s="2"/>
    </row>
    <row r="413" customFormat="false" ht="12.75" hidden="false" customHeight="true" outlineLevel="0" collapsed="false">
      <c r="C413" s="2"/>
      <c r="D413" s="2"/>
      <c r="F413" s="2"/>
    </row>
    <row r="414" customFormat="false" ht="12.75" hidden="false" customHeight="true" outlineLevel="0" collapsed="false">
      <c r="C414" s="2"/>
      <c r="D414" s="2"/>
      <c r="F414" s="2"/>
    </row>
    <row r="415" customFormat="false" ht="12.75" hidden="false" customHeight="true" outlineLevel="0" collapsed="false">
      <c r="C415" s="2"/>
      <c r="D415" s="2"/>
      <c r="F415" s="2"/>
    </row>
    <row r="416" customFormat="false" ht="12.75" hidden="false" customHeight="true" outlineLevel="0" collapsed="false">
      <c r="C416" s="2"/>
      <c r="D416" s="2"/>
      <c r="F416" s="2"/>
    </row>
    <row r="417" customFormat="false" ht="12.75" hidden="false" customHeight="true" outlineLevel="0" collapsed="false">
      <c r="C417" s="2"/>
      <c r="D417" s="2"/>
      <c r="F417" s="2"/>
    </row>
    <row r="418" customFormat="false" ht="12.75" hidden="false" customHeight="true" outlineLevel="0" collapsed="false">
      <c r="C418" s="2"/>
      <c r="D418" s="2"/>
      <c r="F418" s="2"/>
    </row>
    <row r="419" customFormat="false" ht="12.75" hidden="false" customHeight="true" outlineLevel="0" collapsed="false">
      <c r="C419" s="2"/>
      <c r="D419" s="2"/>
      <c r="F419" s="2"/>
    </row>
    <row r="420" customFormat="false" ht="12.75" hidden="false" customHeight="true" outlineLevel="0" collapsed="false">
      <c r="C420" s="2"/>
      <c r="D420" s="2"/>
      <c r="F420" s="2"/>
    </row>
    <row r="421" customFormat="false" ht="12.75" hidden="false" customHeight="true" outlineLevel="0" collapsed="false">
      <c r="C421" s="2"/>
      <c r="D421" s="2"/>
      <c r="F421" s="2"/>
    </row>
    <row r="422" customFormat="false" ht="12.75" hidden="false" customHeight="true" outlineLevel="0" collapsed="false">
      <c r="C422" s="2"/>
      <c r="D422" s="2"/>
      <c r="F422" s="2"/>
    </row>
    <row r="423" customFormat="false" ht="12.75" hidden="false" customHeight="true" outlineLevel="0" collapsed="false">
      <c r="C423" s="2"/>
      <c r="D423" s="2"/>
      <c r="F423" s="2"/>
    </row>
    <row r="424" customFormat="false" ht="12.75" hidden="false" customHeight="true" outlineLevel="0" collapsed="false">
      <c r="C424" s="2"/>
      <c r="D424" s="2"/>
      <c r="F424" s="2"/>
    </row>
    <row r="425" customFormat="false" ht="12.75" hidden="false" customHeight="true" outlineLevel="0" collapsed="false">
      <c r="C425" s="2"/>
      <c r="D425" s="2"/>
      <c r="F425" s="2"/>
    </row>
    <row r="426" customFormat="false" ht="12.75" hidden="false" customHeight="true" outlineLevel="0" collapsed="false">
      <c r="C426" s="2"/>
      <c r="D426" s="2"/>
      <c r="F426" s="2"/>
    </row>
    <row r="427" customFormat="false" ht="12.75" hidden="false" customHeight="true" outlineLevel="0" collapsed="false">
      <c r="C427" s="2"/>
      <c r="D427" s="2"/>
      <c r="F427" s="2"/>
    </row>
    <row r="428" customFormat="false" ht="12.75" hidden="false" customHeight="true" outlineLevel="0" collapsed="false">
      <c r="C428" s="2"/>
      <c r="D428" s="2"/>
      <c r="F428" s="2"/>
    </row>
    <row r="429" customFormat="false" ht="12.75" hidden="false" customHeight="true" outlineLevel="0" collapsed="false">
      <c r="C429" s="2"/>
      <c r="D429" s="2"/>
      <c r="F429" s="2"/>
    </row>
    <row r="430" customFormat="false" ht="12.75" hidden="false" customHeight="true" outlineLevel="0" collapsed="false">
      <c r="C430" s="2"/>
      <c r="D430" s="2"/>
      <c r="F430" s="2"/>
    </row>
    <row r="431" customFormat="false" ht="12.75" hidden="false" customHeight="true" outlineLevel="0" collapsed="false">
      <c r="C431" s="2"/>
      <c r="D431" s="2"/>
      <c r="F431" s="2"/>
    </row>
    <row r="432" customFormat="false" ht="12.75" hidden="false" customHeight="true" outlineLevel="0" collapsed="false">
      <c r="C432" s="2"/>
      <c r="D432" s="2"/>
      <c r="F432" s="2"/>
    </row>
    <row r="433" customFormat="false" ht="12.75" hidden="false" customHeight="true" outlineLevel="0" collapsed="false">
      <c r="C433" s="2"/>
      <c r="D433" s="2"/>
      <c r="F433" s="2"/>
    </row>
    <row r="434" customFormat="false" ht="12.75" hidden="false" customHeight="true" outlineLevel="0" collapsed="false">
      <c r="C434" s="2"/>
      <c r="D434" s="2"/>
      <c r="F434" s="2"/>
    </row>
    <row r="435" customFormat="false" ht="12.75" hidden="false" customHeight="true" outlineLevel="0" collapsed="false">
      <c r="C435" s="2"/>
      <c r="D435" s="2"/>
      <c r="F435" s="2"/>
    </row>
    <row r="436" customFormat="false" ht="12.75" hidden="false" customHeight="true" outlineLevel="0" collapsed="false">
      <c r="C436" s="2"/>
      <c r="D436" s="2"/>
      <c r="F436" s="2"/>
    </row>
    <row r="437" customFormat="false" ht="12.75" hidden="false" customHeight="true" outlineLevel="0" collapsed="false">
      <c r="C437" s="2"/>
      <c r="D437" s="2"/>
      <c r="F437" s="2"/>
    </row>
    <row r="438" customFormat="false" ht="12.75" hidden="false" customHeight="true" outlineLevel="0" collapsed="false">
      <c r="C438" s="2"/>
      <c r="D438" s="2"/>
      <c r="F438" s="2"/>
    </row>
    <row r="439" customFormat="false" ht="12.75" hidden="false" customHeight="true" outlineLevel="0" collapsed="false">
      <c r="C439" s="2"/>
      <c r="D439" s="2"/>
      <c r="F439" s="2"/>
    </row>
    <row r="440" customFormat="false" ht="12.75" hidden="false" customHeight="true" outlineLevel="0" collapsed="false">
      <c r="C440" s="2"/>
      <c r="D440" s="2"/>
      <c r="F440" s="2"/>
    </row>
    <row r="441" customFormat="false" ht="12.75" hidden="false" customHeight="true" outlineLevel="0" collapsed="false">
      <c r="C441" s="2"/>
      <c r="D441" s="2"/>
      <c r="F441" s="2"/>
    </row>
    <row r="442" customFormat="false" ht="12.75" hidden="false" customHeight="true" outlineLevel="0" collapsed="false">
      <c r="C442" s="2"/>
      <c r="D442" s="2"/>
      <c r="F442" s="2"/>
    </row>
    <row r="443" customFormat="false" ht="12.75" hidden="false" customHeight="true" outlineLevel="0" collapsed="false">
      <c r="C443" s="2"/>
      <c r="D443" s="2"/>
      <c r="F443" s="2"/>
    </row>
    <row r="444" customFormat="false" ht="12.75" hidden="false" customHeight="true" outlineLevel="0" collapsed="false">
      <c r="C444" s="2"/>
      <c r="D444" s="2"/>
      <c r="F444" s="2"/>
    </row>
    <row r="445" customFormat="false" ht="12.75" hidden="false" customHeight="true" outlineLevel="0" collapsed="false">
      <c r="C445" s="2"/>
      <c r="D445" s="2"/>
      <c r="F445" s="2"/>
    </row>
    <row r="446" customFormat="false" ht="12.75" hidden="false" customHeight="true" outlineLevel="0" collapsed="false">
      <c r="C446" s="2"/>
      <c r="D446" s="2"/>
      <c r="F446" s="2"/>
    </row>
    <row r="447" customFormat="false" ht="12.75" hidden="false" customHeight="true" outlineLevel="0" collapsed="false">
      <c r="C447" s="2"/>
      <c r="D447" s="2"/>
      <c r="F447" s="2"/>
    </row>
    <row r="448" customFormat="false" ht="12.75" hidden="false" customHeight="true" outlineLevel="0" collapsed="false">
      <c r="C448" s="2"/>
      <c r="D448" s="2"/>
      <c r="F448" s="2"/>
    </row>
    <row r="449" customFormat="false" ht="12.75" hidden="false" customHeight="true" outlineLevel="0" collapsed="false">
      <c r="C449" s="2"/>
      <c r="D449" s="2"/>
      <c r="F449" s="2"/>
    </row>
    <row r="450" customFormat="false" ht="12.75" hidden="false" customHeight="true" outlineLevel="0" collapsed="false">
      <c r="C450" s="2"/>
      <c r="D450" s="2"/>
      <c r="F450" s="2"/>
    </row>
    <row r="451" customFormat="false" ht="12.75" hidden="false" customHeight="true" outlineLevel="0" collapsed="false">
      <c r="C451" s="2"/>
      <c r="D451" s="2"/>
      <c r="F451" s="2"/>
    </row>
    <row r="452" customFormat="false" ht="12.75" hidden="false" customHeight="true" outlineLevel="0" collapsed="false">
      <c r="C452" s="2"/>
      <c r="D452" s="2"/>
      <c r="F452" s="2"/>
    </row>
    <row r="453" customFormat="false" ht="12.75" hidden="false" customHeight="true" outlineLevel="0" collapsed="false">
      <c r="C453" s="2"/>
      <c r="D453" s="2"/>
      <c r="F453" s="2"/>
    </row>
    <row r="454" customFormat="false" ht="12.75" hidden="false" customHeight="true" outlineLevel="0" collapsed="false">
      <c r="C454" s="2"/>
      <c r="D454" s="2"/>
      <c r="F454" s="2"/>
    </row>
    <row r="455" customFormat="false" ht="12.75" hidden="false" customHeight="true" outlineLevel="0" collapsed="false">
      <c r="C455" s="2"/>
      <c r="D455" s="2"/>
      <c r="F455" s="2"/>
    </row>
    <row r="456" customFormat="false" ht="12.75" hidden="false" customHeight="true" outlineLevel="0" collapsed="false">
      <c r="C456" s="2"/>
      <c r="D456" s="2"/>
      <c r="F456" s="2"/>
    </row>
    <row r="457" customFormat="false" ht="12.75" hidden="false" customHeight="true" outlineLevel="0" collapsed="false">
      <c r="C457" s="2"/>
      <c r="D457" s="2"/>
      <c r="F457" s="2"/>
    </row>
    <row r="458" customFormat="false" ht="12.75" hidden="false" customHeight="true" outlineLevel="0" collapsed="false">
      <c r="C458" s="2"/>
      <c r="D458" s="2"/>
      <c r="F458" s="2"/>
    </row>
    <row r="459" customFormat="false" ht="12.75" hidden="false" customHeight="true" outlineLevel="0" collapsed="false">
      <c r="C459" s="2"/>
      <c r="D459" s="2"/>
      <c r="F459" s="2"/>
    </row>
    <row r="460" customFormat="false" ht="12.75" hidden="false" customHeight="true" outlineLevel="0" collapsed="false">
      <c r="C460" s="2"/>
      <c r="D460" s="2"/>
      <c r="F460" s="2"/>
    </row>
    <row r="461" customFormat="false" ht="12.75" hidden="false" customHeight="true" outlineLevel="0" collapsed="false">
      <c r="C461" s="2"/>
      <c r="D461" s="2"/>
      <c r="F461" s="2"/>
    </row>
    <row r="462" customFormat="false" ht="12.75" hidden="false" customHeight="true" outlineLevel="0" collapsed="false">
      <c r="C462" s="2"/>
      <c r="D462" s="2"/>
      <c r="F462" s="2"/>
    </row>
    <row r="463" customFormat="false" ht="12.75" hidden="false" customHeight="true" outlineLevel="0" collapsed="false">
      <c r="C463" s="2"/>
      <c r="D463" s="2"/>
      <c r="F463" s="2"/>
    </row>
    <row r="464" customFormat="false" ht="12.75" hidden="false" customHeight="true" outlineLevel="0" collapsed="false">
      <c r="C464" s="2"/>
      <c r="D464" s="2"/>
      <c r="F464" s="2"/>
    </row>
    <row r="465" customFormat="false" ht="12.75" hidden="false" customHeight="true" outlineLevel="0" collapsed="false">
      <c r="C465" s="2"/>
      <c r="D465" s="2"/>
      <c r="F465" s="2"/>
    </row>
    <row r="466" customFormat="false" ht="12.75" hidden="false" customHeight="true" outlineLevel="0" collapsed="false">
      <c r="C466" s="2"/>
      <c r="D466" s="2"/>
      <c r="F466" s="2"/>
    </row>
    <row r="467" customFormat="false" ht="12.75" hidden="false" customHeight="true" outlineLevel="0" collapsed="false">
      <c r="C467" s="2"/>
      <c r="D467" s="2"/>
      <c r="F467" s="2"/>
    </row>
    <row r="468" customFormat="false" ht="12.75" hidden="false" customHeight="true" outlineLevel="0" collapsed="false">
      <c r="C468" s="2"/>
      <c r="D468" s="2"/>
      <c r="F468" s="2"/>
    </row>
    <row r="469" customFormat="false" ht="12.75" hidden="false" customHeight="true" outlineLevel="0" collapsed="false">
      <c r="C469" s="2"/>
      <c r="D469" s="2"/>
      <c r="F469" s="2"/>
    </row>
    <row r="470" customFormat="false" ht="12.75" hidden="false" customHeight="true" outlineLevel="0" collapsed="false">
      <c r="C470" s="2"/>
      <c r="D470" s="2"/>
      <c r="F470" s="2"/>
    </row>
    <row r="471" customFormat="false" ht="12.75" hidden="false" customHeight="true" outlineLevel="0" collapsed="false">
      <c r="C471" s="2"/>
      <c r="D471" s="2"/>
      <c r="F471" s="2"/>
    </row>
    <row r="472" customFormat="false" ht="12.75" hidden="false" customHeight="true" outlineLevel="0" collapsed="false">
      <c r="C472" s="2"/>
      <c r="D472" s="2"/>
      <c r="F472" s="2"/>
    </row>
    <row r="473" customFormat="false" ht="12.75" hidden="false" customHeight="true" outlineLevel="0" collapsed="false">
      <c r="C473" s="2"/>
      <c r="D473" s="2"/>
      <c r="F473" s="2"/>
    </row>
    <row r="474" customFormat="false" ht="12.75" hidden="false" customHeight="true" outlineLevel="0" collapsed="false">
      <c r="C474" s="2"/>
      <c r="D474" s="2"/>
      <c r="F474" s="2"/>
    </row>
    <row r="475" customFormat="false" ht="12.75" hidden="false" customHeight="true" outlineLevel="0" collapsed="false">
      <c r="C475" s="2"/>
      <c r="D475" s="2"/>
      <c r="F475" s="2"/>
    </row>
    <row r="476" customFormat="false" ht="12.75" hidden="false" customHeight="true" outlineLevel="0" collapsed="false">
      <c r="C476" s="2"/>
      <c r="D476" s="2"/>
      <c r="F476" s="2"/>
    </row>
    <row r="477" customFormat="false" ht="12.75" hidden="false" customHeight="true" outlineLevel="0" collapsed="false">
      <c r="C477" s="2"/>
      <c r="D477" s="2"/>
      <c r="F477" s="2"/>
    </row>
    <row r="478" customFormat="false" ht="12.75" hidden="false" customHeight="true" outlineLevel="0" collapsed="false">
      <c r="C478" s="2"/>
      <c r="D478" s="2"/>
      <c r="F478" s="2"/>
    </row>
    <row r="479" customFormat="false" ht="12.75" hidden="false" customHeight="true" outlineLevel="0" collapsed="false">
      <c r="C479" s="2"/>
      <c r="D479" s="2"/>
      <c r="F479" s="2"/>
    </row>
    <row r="480" customFormat="false" ht="12.75" hidden="false" customHeight="true" outlineLevel="0" collapsed="false">
      <c r="C480" s="2"/>
      <c r="D480" s="2"/>
      <c r="F480" s="2"/>
    </row>
    <row r="481" customFormat="false" ht="12.75" hidden="false" customHeight="true" outlineLevel="0" collapsed="false">
      <c r="C481" s="2"/>
      <c r="D481" s="2"/>
      <c r="F481" s="2"/>
    </row>
    <row r="482" customFormat="false" ht="12.75" hidden="false" customHeight="true" outlineLevel="0" collapsed="false">
      <c r="C482" s="2"/>
      <c r="D482" s="2"/>
      <c r="F482" s="2"/>
    </row>
    <row r="483" customFormat="false" ht="12.75" hidden="false" customHeight="true" outlineLevel="0" collapsed="false">
      <c r="C483" s="2"/>
      <c r="D483" s="2"/>
      <c r="F483" s="2"/>
    </row>
    <row r="484" customFormat="false" ht="12.75" hidden="false" customHeight="true" outlineLevel="0" collapsed="false">
      <c r="C484" s="2"/>
      <c r="D484" s="2"/>
      <c r="F484" s="2"/>
    </row>
    <row r="485" customFormat="false" ht="12.75" hidden="false" customHeight="true" outlineLevel="0" collapsed="false">
      <c r="C485" s="2"/>
      <c r="D485" s="2"/>
      <c r="F485" s="2"/>
    </row>
    <row r="486" customFormat="false" ht="12.75" hidden="false" customHeight="true" outlineLevel="0" collapsed="false">
      <c r="C486" s="2"/>
      <c r="D486" s="2"/>
      <c r="F486" s="2"/>
    </row>
    <row r="487" customFormat="false" ht="12.75" hidden="false" customHeight="true" outlineLevel="0" collapsed="false">
      <c r="C487" s="2"/>
      <c r="D487" s="2"/>
      <c r="F487" s="2"/>
    </row>
    <row r="488" customFormat="false" ht="12.75" hidden="false" customHeight="true" outlineLevel="0" collapsed="false">
      <c r="C488" s="2"/>
      <c r="D488" s="2"/>
      <c r="F488" s="2"/>
    </row>
    <row r="489" customFormat="false" ht="12.75" hidden="false" customHeight="true" outlineLevel="0" collapsed="false">
      <c r="C489" s="2"/>
      <c r="D489" s="2"/>
      <c r="F489" s="2"/>
    </row>
    <row r="490" customFormat="false" ht="12.75" hidden="false" customHeight="true" outlineLevel="0" collapsed="false">
      <c r="C490" s="2"/>
      <c r="D490" s="2"/>
      <c r="F490" s="2"/>
    </row>
    <row r="491" customFormat="false" ht="12.75" hidden="false" customHeight="true" outlineLevel="0" collapsed="false">
      <c r="C491" s="2"/>
      <c r="D491" s="2"/>
      <c r="F491" s="2"/>
    </row>
    <row r="492" customFormat="false" ht="12.75" hidden="false" customHeight="true" outlineLevel="0" collapsed="false">
      <c r="C492" s="2"/>
      <c r="D492" s="2"/>
      <c r="F492" s="2"/>
    </row>
    <row r="493" customFormat="false" ht="12.75" hidden="false" customHeight="true" outlineLevel="0" collapsed="false">
      <c r="C493" s="2"/>
      <c r="D493" s="2"/>
      <c r="F493" s="2"/>
    </row>
    <row r="494" customFormat="false" ht="12.75" hidden="false" customHeight="true" outlineLevel="0" collapsed="false">
      <c r="C494" s="2"/>
      <c r="D494" s="2"/>
      <c r="F494" s="2"/>
    </row>
    <row r="495" customFormat="false" ht="12.75" hidden="false" customHeight="true" outlineLevel="0" collapsed="false">
      <c r="C495" s="2"/>
      <c r="D495" s="2"/>
      <c r="F495" s="2"/>
    </row>
    <row r="496" customFormat="false" ht="12.75" hidden="false" customHeight="true" outlineLevel="0" collapsed="false">
      <c r="C496" s="2"/>
      <c r="D496" s="2"/>
      <c r="F496" s="2"/>
    </row>
    <row r="497" customFormat="false" ht="12.75" hidden="false" customHeight="true" outlineLevel="0" collapsed="false">
      <c r="C497" s="2"/>
      <c r="D497" s="2"/>
      <c r="F497" s="2"/>
    </row>
    <row r="498" customFormat="false" ht="12.75" hidden="false" customHeight="true" outlineLevel="0" collapsed="false">
      <c r="C498" s="2"/>
      <c r="D498" s="2"/>
      <c r="F498" s="2"/>
    </row>
    <row r="499" customFormat="false" ht="12.75" hidden="false" customHeight="true" outlineLevel="0" collapsed="false">
      <c r="C499" s="2"/>
      <c r="D499" s="2"/>
      <c r="F499" s="2"/>
    </row>
    <row r="500" customFormat="false" ht="12.75" hidden="false" customHeight="true" outlineLevel="0" collapsed="false">
      <c r="C500" s="2"/>
      <c r="D500" s="2"/>
      <c r="F500" s="2"/>
    </row>
    <row r="501" customFormat="false" ht="12.75" hidden="false" customHeight="true" outlineLevel="0" collapsed="false">
      <c r="C501" s="2"/>
      <c r="D501" s="2"/>
      <c r="F501" s="2"/>
    </row>
    <row r="502" customFormat="false" ht="12.75" hidden="false" customHeight="true" outlineLevel="0" collapsed="false">
      <c r="C502" s="2"/>
      <c r="D502" s="2"/>
      <c r="F502" s="2"/>
    </row>
    <row r="503" customFormat="false" ht="12.75" hidden="false" customHeight="true" outlineLevel="0" collapsed="false">
      <c r="C503" s="2"/>
      <c r="D503" s="2"/>
      <c r="F503" s="2"/>
    </row>
    <row r="504" customFormat="false" ht="12.75" hidden="false" customHeight="true" outlineLevel="0" collapsed="false">
      <c r="C504" s="2"/>
      <c r="D504" s="2"/>
      <c r="F504" s="2"/>
    </row>
    <row r="505" customFormat="false" ht="12.75" hidden="false" customHeight="true" outlineLevel="0" collapsed="false">
      <c r="C505" s="2"/>
      <c r="D505" s="2"/>
      <c r="F505" s="2"/>
    </row>
    <row r="506" customFormat="false" ht="12.75" hidden="false" customHeight="true" outlineLevel="0" collapsed="false">
      <c r="C506" s="2"/>
      <c r="D506" s="2"/>
      <c r="F506" s="2"/>
    </row>
    <row r="507" customFormat="false" ht="12.75" hidden="false" customHeight="true" outlineLevel="0" collapsed="false">
      <c r="C507" s="2"/>
      <c r="D507" s="2"/>
      <c r="F507" s="2"/>
    </row>
    <row r="508" customFormat="false" ht="12.75" hidden="false" customHeight="true" outlineLevel="0" collapsed="false">
      <c r="C508" s="2"/>
      <c r="D508" s="2"/>
      <c r="F508" s="2"/>
    </row>
    <row r="509" customFormat="false" ht="12.75" hidden="false" customHeight="true" outlineLevel="0" collapsed="false">
      <c r="C509" s="2"/>
      <c r="D509" s="2"/>
      <c r="F509" s="2"/>
    </row>
    <row r="510" customFormat="false" ht="12.75" hidden="false" customHeight="true" outlineLevel="0" collapsed="false">
      <c r="C510" s="2"/>
      <c r="D510" s="2"/>
      <c r="F510" s="2"/>
    </row>
    <row r="511" customFormat="false" ht="12.75" hidden="false" customHeight="true" outlineLevel="0" collapsed="false">
      <c r="C511" s="2"/>
      <c r="D511" s="2"/>
      <c r="F511" s="2"/>
    </row>
    <row r="512" customFormat="false" ht="12.75" hidden="false" customHeight="true" outlineLevel="0" collapsed="false">
      <c r="C512" s="2"/>
      <c r="D512" s="2"/>
      <c r="F512" s="2"/>
    </row>
    <row r="513" customFormat="false" ht="12.75" hidden="false" customHeight="true" outlineLevel="0" collapsed="false">
      <c r="C513" s="2"/>
      <c r="D513" s="2"/>
      <c r="F513" s="2"/>
    </row>
    <row r="514" customFormat="false" ht="12.75" hidden="false" customHeight="true" outlineLevel="0" collapsed="false">
      <c r="C514" s="2"/>
      <c r="D514" s="2"/>
      <c r="F514" s="2"/>
    </row>
    <row r="515" customFormat="false" ht="12.75" hidden="false" customHeight="true" outlineLevel="0" collapsed="false">
      <c r="C515" s="2"/>
      <c r="D515" s="2"/>
      <c r="F515" s="2"/>
    </row>
    <row r="516" customFormat="false" ht="12.75" hidden="false" customHeight="true" outlineLevel="0" collapsed="false">
      <c r="C516" s="2"/>
      <c r="D516" s="2"/>
      <c r="F516" s="2"/>
    </row>
    <row r="517" customFormat="false" ht="12.75" hidden="false" customHeight="true" outlineLevel="0" collapsed="false">
      <c r="C517" s="2"/>
      <c r="D517" s="2"/>
      <c r="F517" s="2"/>
    </row>
    <row r="518" customFormat="false" ht="12.75" hidden="false" customHeight="true" outlineLevel="0" collapsed="false">
      <c r="C518" s="2"/>
      <c r="D518" s="2"/>
      <c r="F518" s="2"/>
    </row>
    <row r="519" customFormat="false" ht="12.75" hidden="false" customHeight="true" outlineLevel="0" collapsed="false">
      <c r="C519" s="2"/>
      <c r="D519" s="2"/>
      <c r="F519" s="2"/>
    </row>
    <row r="520" customFormat="false" ht="12.75" hidden="false" customHeight="true" outlineLevel="0" collapsed="false">
      <c r="C520" s="2"/>
      <c r="D520" s="2"/>
      <c r="F520" s="2"/>
    </row>
    <row r="521" customFormat="false" ht="12.75" hidden="false" customHeight="true" outlineLevel="0" collapsed="false">
      <c r="C521" s="2"/>
      <c r="D521" s="2"/>
      <c r="F521" s="2"/>
    </row>
    <row r="522" customFormat="false" ht="12.75" hidden="false" customHeight="true" outlineLevel="0" collapsed="false">
      <c r="C522" s="2"/>
      <c r="D522" s="2"/>
      <c r="F522" s="2"/>
    </row>
    <row r="523" customFormat="false" ht="12.75" hidden="false" customHeight="true" outlineLevel="0" collapsed="false">
      <c r="C523" s="2"/>
      <c r="D523" s="2"/>
      <c r="F523" s="2"/>
    </row>
    <row r="524" customFormat="false" ht="12.75" hidden="false" customHeight="true" outlineLevel="0" collapsed="false">
      <c r="C524" s="2"/>
      <c r="D524" s="2"/>
      <c r="F524" s="2"/>
    </row>
    <row r="525" customFormat="false" ht="12.75" hidden="false" customHeight="true" outlineLevel="0" collapsed="false">
      <c r="C525" s="2"/>
      <c r="D525" s="2"/>
      <c r="F525" s="2"/>
    </row>
    <row r="526" customFormat="false" ht="12.75" hidden="false" customHeight="true" outlineLevel="0" collapsed="false">
      <c r="C526" s="2"/>
      <c r="D526" s="2"/>
      <c r="F526" s="2"/>
    </row>
    <row r="527" customFormat="false" ht="12.75" hidden="false" customHeight="true" outlineLevel="0" collapsed="false">
      <c r="C527" s="2"/>
      <c r="D527" s="2"/>
      <c r="F527" s="2"/>
    </row>
    <row r="528" customFormat="false" ht="12.75" hidden="false" customHeight="true" outlineLevel="0" collapsed="false">
      <c r="C528" s="2"/>
      <c r="D528" s="2"/>
      <c r="F528" s="2"/>
    </row>
    <row r="529" customFormat="false" ht="12.75" hidden="false" customHeight="true" outlineLevel="0" collapsed="false">
      <c r="C529" s="2"/>
      <c r="D529" s="2"/>
      <c r="F529" s="2"/>
    </row>
    <row r="530" customFormat="false" ht="12.75" hidden="false" customHeight="true" outlineLevel="0" collapsed="false">
      <c r="C530" s="2"/>
      <c r="D530" s="2"/>
      <c r="F530" s="2"/>
    </row>
    <row r="531" customFormat="false" ht="12.75" hidden="false" customHeight="true" outlineLevel="0" collapsed="false">
      <c r="C531" s="2"/>
      <c r="D531" s="2"/>
      <c r="F531" s="2"/>
    </row>
    <row r="532" customFormat="false" ht="12.75" hidden="false" customHeight="true" outlineLevel="0" collapsed="false">
      <c r="C532" s="2"/>
      <c r="D532" s="2"/>
      <c r="F532" s="2"/>
    </row>
    <row r="533" customFormat="false" ht="12.75" hidden="false" customHeight="true" outlineLevel="0" collapsed="false">
      <c r="C533" s="2"/>
      <c r="D533" s="2"/>
      <c r="F533" s="2"/>
    </row>
    <row r="534" customFormat="false" ht="12.75" hidden="false" customHeight="true" outlineLevel="0" collapsed="false">
      <c r="C534" s="2"/>
      <c r="D534" s="2"/>
      <c r="F534" s="2"/>
    </row>
    <row r="535" customFormat="false" ht="12.75" hidden="false" customHeight="true" outlineLevel="0" collapsed="false">
      <c r="C535" s="2"/>
      <c r="D535" s="2"/>
      <c r="F535" s="2"/>
    </row>
    <row r="536" customFormat="false" ht="12.75" hidden="false" customHeight="true" outlineLevel="0" collapsed="false">
      <c r="C536" s="2"/>
      <c r="D536" s="2"/>
      <c r="F536" s="2"/>
    </row>
    <row r="537" customFormat="false" ht="12.75" hidden="false" customHeight="true" outlineLevel="0" collapsed="false">
      <c r="C537" s="2"/>
      <c r="D537" s="2"/>
      <c r="F537" s="2"/>
    </row>
    <row r="538" customFormat="false" ht="12.75" hidden="false" customHeight="true" outlineLevel="0" collapsed="false">
      <c r="C538" s="2"/>
      <c r="D538" s="2"/>
      <c r="F538" s="2"/>
    </row>
    <row r="539" customFormat="false" ht="12.75" hidden="false" customHeight="true" outlineLevel="0" collapsed="false">
      <c r="C539" s="2"/>
      <c r="D539" s="2"/>
      <c r="F539" s="2"/>
    </row>
    <row r="540" customFormat="false" ht="12.75" hidden="false" customHeight="true" outlineLevel="0" collapsed="false">
      <c r="C540" s="2"/>
      <c r="D540" s="2"/>
      <c r="F540" s="2"/>
    </row>
    <row r="541" customFormat="false" ht="12.75" hidden="false" customHeight="true" outlineLevel="0" collapsed="false">
      <c r="C541" s="2"/>
      <c r="D541" s="2"/>
      <c r="F541" s="2"/>
    </row>
    <row r="542" customFormat="false" ht="12.75" hidden="false" customHeight="true" outlineLevel="0" collapsed="false">
      <c r="C542" s="2"/>
      <c r="D542" s="2"/>
      <c r="F542" s="2"/>
    </row>
    <row r="543" customFormat="false" ht="12.75" hidden="false" customHeight="true" outlineLevel="0" collapsed="false">
      <c r="C543" s="2"/>
      <c r="D543" s="2"/>
      <c r="F543" s="2"/>
    </row>
    <row r="544" customFormat="false" ht="12.75" hidden="false" customHeight="true" outlineLevel="0" collapsed="false">
      <c r="C544" s="2"/>
      <c r="D544" s="2"/>
      <c r="F544" s="2"/>
    </row>
    <row r="545" customFormat="false" ht="12.75" hidden="false" customHeight="true" outlineLevel="0" collapsed="false">
      <c r="C545" s="2"/>
      <c r="D545" s="2"/>
      <c r="F545" s="2"/>
    </row>
    <row r="546" customFormat="false" ht="12.75" hidden="false" customHeight="true" outlineLevel="0" collapsed="false">
      <c r="C546" s="2"/>
      <c r="D546" s="2"/>
      <c r="F546" s="2"/>
    </row>
    <row r="547" customFormat="false" ht="12.75" hidden="false" customHeight="true" outlineLevel="0" collapsed="false">
      <c r="C547" s="2"/>
      <c r="D547" s="2"/>
      <c r="F547" s="2"/>
    </row>
    <row r="548" customFormat="false" ht="12.75" hidden="false" customHeight="true" outlineLevel="0" collapsed="false">
      <c r="C548" s="2"/>
      <c r="D548" s="2"/>
      <c r="F548" s="2"/>
    </row>
    <row r="549" customFormat="false" ht="12.75" hidden="false" customHeight="true" outlineLevel="0" collapsed="false">
      <c r="C549" s="2"/>
      <c r="D549" s="2"/>
      <c r="F549" s="2"/>
    </row>
    <row r="550" customFormat="false" ht="12.75" hidden="false" customHeight="true" outlineLevel="0" collapsed="false">
      <c r="C550" s="2"/>
      <c r="D550" s="2"/>
      <c r="F550" s="2"/>
    </row>
    <row r="551" customFormat="false" ht="12.75" hidden="false" customHeight="true" outlineLevel="0" collapsed="false">
      <c r="C551" s="2"/>
      <c r="D551" s="2"/>
      <c r="F551" s="2"/>
    </row>
    <row r="552" customFormat="false" ht="12.75" hidden="false" customHeight="true" outlineLevel="0" collapsed="false">
      <c r="C552" s="2"/>
      <c r="D552" s="2"/>
      <c r="F552" s="2"/>
    </row>
    <row r="553" customFormat="false" ht="12.75" hidden="false" customHeight="true" outlineLevel="0" collapsed="false">
      <c r="C553" s="2"/>
      <c r="D553" s="2"/>
      <c r="F553" s="2"/>
    </row>
    <row r="554" customFormat="false" ht="12.75" hidden="false" customHeight="true" outlineLevel="0" collapsed="false">
      <c r="C554" s="2"/>
      <c r="D554" s="2"/>
      <c r="F554" s="2"/>
    </row>
    <row r="555" customFormat="false" ht="12.75" hidden="false" customHeight="true" outlineLevel="0" collapsed="false">
      <c r="C555" s="2"/>
      <c r="D555" s="2"/>
      <c r="F555" s="2"/>
    </row>
    <row r="556" customFormat="false" ht="12.75" hidden="false" customHeight="true" outlineLevel="0" collapsed="false">
      <c r="C556" s="2"/>
      <c r="D556" s="2"/>
      <c r="F556" s="2"/>
    </row>
    <row r="557" customFormat="false" ht="12.75" hidden="false" customHeight="true" outlineLevel="0" collapsed="false">
      <c r="C557" s="2"/>
      <c r="D557" s="2"/>
      <c r="F557" s="2"/>
    </row>
    <row r="558" customFormat="false" ht="12.75" hidden="false" customHeight="true" outlineLevel="0" collapsed="false">
      <c r="C558" s="2"/>
      <c r="D558" s="2"/>
      <c r="F558" s="2"/>
    </row>
    <row r="559" customFormat="false" ht="12.75" hidden="false" customHeight="true" outlineLevel="0" collapsed="false">
      <c r="C559" s="2"/>
      <c r="D559" s="2"/>
      <c r="F559" s="2"/>
    </row>
    <row r="560" customFormat="false" ht="12.75" hidden="false" customHeight="true" outlineLevel="0" collapsed="false">
      <c r="C560" s="2"/>
      <c r="D560" s="2"/>
      <c r="F560" s="2"/>
    </row>
    <row r="561" customFormat="false" ht="12.75" hidden="false" customHeight="true" outlineLevel="0" collapsed="false">
      <c r="C561" s="2"/>
      <c r="D561" s="2"/>
      <c r="F561" s="2"/>
    </row>
    <row r="562" customFormat="false" ht="12.75" hidden="false" customHeight="true" outlineLevel="0" collapsed="false">
      <c r="C562" s="2"/>
      <c r="D562" s="2"/>
      <c r="F562" s="2"/>
    </row>
    <row r="563" customFormat="false" ht="12.75" hidden="false" customHeight="true" outlineLevel="0" collapsed="false">
      <c r="C563" s="2"/>
      <c r="D563" s="2"/>
      <c r="F563" s="2"/>
    </row>
    <row r="564" customFormat="false" ht="12.75" hidden="false" customHeight="true" outlineLevel="0" collapsed="false">
      <c r="C564" s="2"/>
      <c r="D564" s="2"/>
      <c r="F564" s="2"/>
    </row>
    <row r="565" customFormat="false" ht="12.75" hidden="false" customHeight="true" outlineLevel="0" collapsed="false">
      <c r="C565" s="2"/>
      <c r="D565" s="2"/>
      <c r="F565" s="2"/>
    </row>
    <row r="566" customFormat="false" ht="12.75" hidden="false" customHeight="true" outlineLevel="0" collapsed="false">
      <c r="C566" s="2"/>
      <c r="D566" s="2"/>
      <c r="F566" s="2"/>
    </row>
    <row r="567" customFormat="false" ht="12.75" hidden="false" customHeight="true" outlineLevel="0" collapsed="false">
      <c r="C567" s="2"/>
      <c r="D567" s="2"/>
      <c r="F567" s="2"/>
    </row>
    <row r="568" customFormat="false" ht="12.75" hidden="false" customHeight="true" outlineLevel="0" collapsed="false">
      <c r="C568" s="2"/>
      <c r="D568" s="2"/>
      <c r="F568" s="2"/>
    </row>
    <row r="569" customFormat="false" ht="12.75" hidden="false" customHeight="true" outlineLevel="0" collapsed="false">
      <c r="C569" s="2"/>
      <c r="D569" s="2"/>
      <c r="F569" s="2"/>
    </row>
    <row r="570" customFormat="false" ht="12.75" hidden="false" customHeight="true" outlineLevel="0" collapsed="false">
      <c r="C570" s="2"/>
      <c r="D570" s="2"/>
      <c r="F570" s="2"/>
    </row>
    <row r="571" customFormat="false" ht="12.75" hidden="false" customHeight="true" outlineLevel="0" collapsed="false">
      <c r="C571" s="2"/>
      <c r="D571" s="2"/>
      <c r="F571" s="2"/>
    </row>
    <row r="572" customFormat="false" ht="12.75" hidden="false" customHeight="true" outlineLevel="0" collapsed="false">
      <c r="C572" s="2"/>
      <c r="D572" s="2"/>
      <c r="F572" s="2"/>
    </row>
    <row r="573" customFormat="false" ht="12.75" hidden="false" customHeight="true" outlineLevel="0" collapsed="false">
      <c r="C573" s="2"/>
      <c r="D573" s="2"/>
      <c r="F573" s="2"/>
    </row>
    <row r="574" customFormat="false" ht="12.75" hidden="false" customHeight="true" outlineLevel="0" collapsed="false">
      <c r="C574" s="2"/>
      <c r="D574" s="2"/>
      <c r="F574" s="2"/>
    </row>
    <row r="575" customFormat="false" ht="12.75" hidden="false" customHeight="true" outlineLevel="0" collapsed="false">
      <c r="C575" s="2"/>
      <c r="D575" s="2"/>
      <c r="F575" s="2"/>
    </row>
    <row r="576" customFormat="false" ht="12.75" hidden="false" customHeight="true" outlineLevel="0" collapsed="false">
      <c r="C576" s="2"/>
      <c r="D576" s="2"/>
      <c r="F576" s="2"/>
    </row>
    <row r="577" customFormat="false" ht="12.75" hidden="false" customHeight="true" outlineLevel="0" collapsed="false">
      <c r="C577" s="2"/>
      <c r="D577" s="2"/>
      <c r="F577" s="2"/>
    </row>
    <row r="578" customFormat="false" ht="12.75" hidden="false" customHeight="true" outlineLevel="0" collapsed="false">
      <c r="C578" s="2"/>
      <c r="D578" s="2"/>
      <c r="F578" s="2"/>
    </row>
    <row r="579" customFormat="false" ht="12.75" hidden="false" customHeight="true" outlineLevel="0" collapsed="false">
      <c r="C579" s="2"/>
      <c r="D579" s="2"/>
      <c r="F579" s="2"/>
    </row>
    <row r="580" customFormat="false" ht="12.75" hidden="false" customHeight="true" outlineLevel="0" collapsed="false">
      <c r="C580" s="2"/>
      <c r="D580" s="2"/>
      <c r="F580" s="2"/>
    </row>
    <row r="581" customFormat="false" ht="12.75" hidden="false" customHeight="true" outlineLevel="0" collapsed="false">
      <c r="C581" s="2"/>
      <c r="D581" s="2"/>
      <c r="F581" s="2"/>
    </row>
    <row r="582" customFormat="false" ht="12.75" hidden="false" customHeight="true" outlineLevel="0" collapsed="false">
      <c r="C582" s="2"/>
      <c r="D582" s="2"/>
      <c r="F582" s="2"/>
    </row>
    <row r="583" customFormat="false" ht="12.75" hidden="false" customHeight="true" outlineLevel="0" collapsed="false">
      <c r="C583" s="2"/>
      <c r="D583" s="2"/>
      <c r="F583" s="2"/>
    </row>
    <row r="584" customFormat="false" ht="12.75" hidden="false" customHeight="true" outlineLevel="0" collapsed="false">
      <c r="C584" s="2"/>
      <c r="D584" s="2"/>
      <c r="F584" s="2"/>
    </row>
    <row r="585" customFormat="false" ht="12.75" hidden="false" customHeight="true" outlineLevel="0" collapsed="false">
      <c r="C585" s="2"/>
      <c r="D585" s="2"/>
      <c r="F585" s="2"/>
    </row>
    <row r="586" customFormat="false" ht="12.75" hidden="false" customHeight="true" outlineLevel="0" collapsed="false">
      <c r="C586" s="2"/>
      <c r="D586" s="2"/>
      <c r="F586" s="2"/>
    </row>
    <row r="587" customFormat="false" ht="12.75" hidden="false" customHeight="true" outlineLevel="0" collapsed="false">
      <c r="C587" s="2"/>
      <c r="D587" s="2"/>
      <c r="F587" s="2"/>
    </row>
    <row r="588" customFormat="false" ht="12.75" hidden="false" customHeight="true" outlineLevel="0" collapsed="false">
      <c r="C588" s="2"/>
      <c r="D588" s="2"/>
      <c r="F588" s="2"/>
    </row>
    <row r="589" customFormat="false" ht="12.75" hidden="false" customHeight="true" outlineLevel="0" collapsed="false">
      <c r="C589" s="2"/>
      <c r="D589" s="2"/>
      <c r="F589" s="2"/>
    </row>
    <row r="590" customFormat="false" ht="12.75" hidden="false" customHeight="true" outlineLevel="0" collapsed="false">
      <c r="C590" s="2"/>
      <c r="D590" s="2"/>
      <c r="F590" s="2"/>
    </row>
    <row r="591" customFormat="false" ht="12.75" hidden="false" customHeight="true" outlineLevel="0" collapsed="false">
      <c r="C591" s="2"/>
      <c r="D591" s="2"/>
      <c r="F591" s="2"/>
    </row>
    <row r="592" customFormat="false" ht="12.75" hidden="false" customHeight="true" outlineLevel="0" collapsed="false">
      <c r="C592" s="2"/>
      <c r="D592" s="2"/>
      <c r="F592" s="2"/>
    </row>
    <row r="593" customFormat="false" ht="12.75" hidden="false" customHeight="true" outlineLevel="0" collapsed="false">
      <c r="C593" s="2"/>
      <c r="D593" s="2"/>
      <c r="F593" s="2"/>
    </row>
    <row r="594" customFormat="false" ht="12.75" hidden="false" customHeight="true" outlineLevel="0" collapsed="false">
      <c r="C594" s="2"/>
      <c r="D594" s="2"/>
      <c r="F594" s="2"/>
    </row>
    <row r="595" customFormat="false" ht="12.75" hidden="false" customHeight="true" outlineLevel="0" collapsed="false">
      <c r="C595" s="2"/>
      <c r="D595" s="2"/>
      <c r="F595" s="2"/>
    </row>
    <row r="596" customFormat="false" ht="12.75" hidden="false" customHeight="true" outlineLevel="0" collapsed="false">
      <c r="C596" s="2"/>
      <c r="D596" s="2"/>
      <c r="F596" s="2"/>
    </row>
    <row r="597" customFormat="false" ht="12.75" hidden="false" customHeight="true" outlineLevel="0" collapsed="false">
      <c r="C597" s="2"/>
      <c r="D597" s="2"/>
      <c r="F597" s="2"/>
    </row>
    <row r="598" customFormat="false" ht="12.75" hidden="false" customHeight="true" outlineLevel="0" collapsed="false">
      <c r="C598" s="2"/>
      <c r="D598" s="2"/>
      <c r="F598" s="2"/>
    </row>
    <row r="599" customFormat="false" ht="12.75" hidden="false" customHeight="true" outlineLevel="0" collapsed="false">
      <c r="C599" s="2"/>
      <c r="D599" s="2"/>
      <c r="F599" s="2"/>
    </row>
    <row r="600" customFormat="false" ht="12.75" hidden="false" customHeight="true" outlineLevel="0" collapsed="false">
      <c r="C600" s="2"/>
      <c r="D600" s="2"/>
      <c r="F600" s="2"/>
    </row>
    <row r="601" customFormat="false" ht="12.75" hidden="false" customHeight="true" outlineLevel="0" collapsed="false">
      <c r="C601" s="2"/>
      <c r="D601" s="2"/>
      <c r="F601" s="2"/>
    </row>
    <row r="602" customFormat="false" ht="12.75" hidden="false" customHeight="true" outlineLevel="0" collapsed="false">
      <c r="C602" s="2"/>
      <c r="D602" s="2"/>
      <c r="F602" s="2"/>
    </row>
    <row r="603" customFormat="false" ht="12.75" hidden="false" customHeight="true" outlineLevel="0" collapsed="false">
      <c r="C603" s="2"/>
      <c r="D603" s="2"/>
      <c r="F603" s="2"/>
    </row>
    <row r="604" customFormat="false" ht="12.75" hidden="false" customHeight="true" outlineLevel="0" collapsed="false">
      <c r="C604" s="2"/>
      <c r="D604" s="2"/>
      <c r="F604" s="2"/>
    </row>
    <row r="605" customFormat="false" ht="12.75" hidden="false" customHeight="true" outlineLevel="0" collapsed="false">
      <c r="C605" s="2"/>
      <c r="D605" s="2"/>
      <c r="F605" s="2"/>
    </row>
    <row r="606" customFormat="false" ht="12.75" hidden="false" customHeight="true" outlineLevel="0" collapsed="false">
      <c r="C606" s="2"/>
      <c r="D606" s="2"/>
      <c r="F606" s="2"/>
    </row>
    <row r="607" customFormat="false" ht="12.75" hidden="false" customHeight="true" outlineLevel="0" collapsed="false">
      <c r="C607" s="2"/>
      <c r="D607" s="2"/>
      <c r="F607" s="2"/>
    </row>
    <row r="608" customFormat="false" ht="12.75" hidden="false" customHeight="true" outlineLevel="0" collapsed="false">
      <c r="C608" s="2"/>
      <c r="D608" s="2"/>
      <c r="F608" s="2"/>
    </row>
    <row r="609" customFormat="false" ht="12.75" hidden="false" customHeight="true" outlineLevel="0" collapsed="false">
      <c r="C609" s="2"/>
      <c r="D609" s="2"/>
      <c r="F609" s="2"/>
    </row>
    <row r="610" customFormat="false" ht="12.75" hidden="false" customHeight="true" outlineLevel="0" collapsed="false">
      <c r="C610" s="2"/>
      <c r="D610" s="2"/>
      <c r="F610" s="2"/>
    </row>
    <row r="611" customFormat="false" ht="12.75" hidden="false" customHeight="true" outlineLevel="0" collapsed="false">
      <c r="C611" s="2"/>
      <c r="D611" s="2"/>
      <c r="F611" s="2"/>
    </row>
    <row r="612" customFormat="false" ht="12.75" hidden="false" customHeight="true" outlineLevel="0" collapsed="false">
      <c r="C612" s="2"/>
      <c r="D612" s="2"/>
      <c r="F612" s="2"/>
    </row>
    <row r="613" customFormat="false" ht="12.75" hidden="false" customHeight="true" outlineLevel="0" collapsed="false">
      <c r="C613" s="2"/>
      <c r="D613" s="2"/>
      <c r="F613" s="2"/>
    </row>
    <row r="614" customFormat="false" ht="12.75" hidden="false" customHeight="true" outlineLevel="0" collapsed="false">
      <c r="C614" s="2"/>
      <c r="D614" s="2"/>
      <c r="F614" s="2"/>
    </row>
    <row r="615" customFormat="false" ht="12.75" hidden="false" customHeight="true" outlineLevel="0" collapsed="false">
      <c r="C615" s="2"/>
      <c r="D615" s="2"/>
      <c r="F615" s="2"/>
    </row>
    <row r="616" customFormat="false" ht="12.75" hidden="false" customHeight="true" outlineLevel="0" collapsed="false">
      <c r="C616" s="2"/>
      <c r="D616" s="2"/>
      <c r="F616" s="2"/>
    </row>
    <row r="617" customFormat="false" ht="12.75" hidden="false" customHeight="true" outlineLevel="0" collapsed="false">
      <c r="C617" s="2"/>
      <c r="D617" s="2"/>
      <c r="F617" s="2"/>
    </row>
    <row r="618" customFormat="false" ht="12.75" hidden="false" customHeight="true" outlineLevel="0" collapsed="false">
      <c r="C618" s="2"/>
      <c r="D618" s="2"/>
      <c r="F618" s="2"/>
    </row>
    <row r="619" customFormat="false" ht="12.75" hidden="false" customHeight="true" outlineLevel="0" collapsed="false">
      <c r="C619" s="2"/>
      <c r="D619" s="2"/>
      <c r="F619" s="2"/>
    </row>
    <row r="620" customFormat="false" ht="12.75" hidden="false" customHeight="true" outlineLevel="0" collapsed="false">
      <c r="C620" s="2"/>
      <c r="D620" s="2"/>
      <c r="F620" s="2"/>
    </row>
    <row r="621" customFormat="false" ht="12.75" hidden="false" customHeight="true" outlineLevel="0" collapsed="false">
      <c r="C621" s="2"/>
      <c r="D621" s="2"/>
      <c r="F621" s="2"/>
    </row>
    <row r="622" customFormat="false" ht="12.75" hidden="false" customHeight="true" outlineLevel="0" collapsed="false">
      <c r="C622" s="2"/>
      <c r="D622" s="2"/>
      <c r="F622" s="2"/>
    </row>
    <row r="623" customFormat="false" ht="12.75" hidden="false" customHeight="true" outlineLevel="0" collapsed="false">
      <c r="C623" s="2"/>
      <c r="D623" s="2"/>
      <c r="F623" s="2"/>
    </row>
    <row r="624" customFormat="false" ht="12.75" hidden="false" customHeight="true" outlineLevel="0" collapsed="false">
      <c r="C624" s="2"/>
      <c r="D624" s="2"/>
      <c r="F624" s="2"/>
    </row>
    <row r="625" customFormat="false" ht="12.75" hidden="false" customHeight="true" outlineLevel="0" collapsed="false">
      <c r="C625" s="2"/>
      <c r="D625" s="2"/>
      <c r="F625" s="2"/>
    </row>
    <row r="626" customFormat="false" ht="12.75" hidden="false" customHeight="true" outlineLevel="0" collapsed="false">
      <c r="C626" s="2"/>
      <c r="D626" s="2"/>
      <c r="F626" s="2"/>
    </row>
    <row r="627" customFormat="false" ht="12.75" hidden="false" customHeight="true" outlineLevel="0" collapsed="false">
      <c r="C627" s="2"/>
      <c r="D627" s="2"/>
      <c r="F627" s="2"/>
    </row>
    <row r="628" customFormat="false" ht="12.75" hidden="false" customHeight="true" outlineLevel="0" collapsed="false">
      <c r="C628" s="2"/>
      <c r="D628" s="2"/>
      <c r="F628" s="2"/>
    </row>
    <row r="629" customFormat="false" ht="12.75" hidden="false" customHeight="true" outlineLevel="0" collapsed="false">
      <c r="C629" s="2"/>
      <c r="D629" s="2"/>
      <c r="F629" s="2"/>
    </row>
    <row r="630" customFormat="false" ht="12.75" hidden="false" customHeight="true" outlineLevel="0" collapsed="false">
      <c r="C630" s="2"/>
      <c r="D630" s="2"/>
      <c r="F630" s="2"/>
    </row>
    <row r="631" customFormat="false" ht="12.75" hidden="false" customHeight="true" outlineLevel="0" collapsed="false">
      <c r="C631" s="2"/>
      <c r="D631" s="2"/>
      <c r="F631" s="2"/>
    </row>
    <row r="632" customFormat="false" ht="12.75" hidden="false" customHeight="true" outlineLevel="0" collapsed="false">
      <c r="C632" s="2"/>
      <c r="D632" s="2"/>
      <c r="F632" s="2"/>
    </row>
    <row r="633" customFormat="false" ht="12.75" hidden="false" customHeight="true" outlineLevel="0" collapsed="false">
      <c r="C633" s="2"/>
      <c r="D633" s="2"/>
      <c r="F633" s="2"/>
    </row>
    <row r="634" customFormat="false" ht="12.75" hidden="false" customHeight="true" outlineLevel="0" collapsed="false">
      <c r="C634" s="2"/>
      <c r="D634" s="2"/>
      <c r="F634" s="2"/>
    </row>
    <row r="635" customFormat="false" ht="12.75" hidden="false" customHeight="true" outlineLevel="0" collapsed="false">
      <c r="C635" s="2"/>
      <c r="D635" s="2"/>
      <c r="F635" s="2"/>
    </row>
    <row r="636" customFormat="false" ht="12.75" hidden="false" customHeight="true" outlineLevel="0" collapsed="false">
      <c r="C636" s="2"/>
      <c r="D636" s="2"/>
      <c r="F636" s="2"/>
    </row>
    <row r="637" customFormat="false" ht="12.75" hidden="false" customHeight="true" outlineLevel="0" collapsed="false">
      <c r="C637" s="2"/>
      <c r="D637" s="2"/>
      <c r="F637" s="2"/>
    </row>
    <row r="638" customFormat="false" ht="12.75" hidden="false" customHeight="true" outlineLevel="0" collapsed="false">
      <c r="C638" s="2"/>
      <c r="D638" s="2"/>
      <c r="F638" s="2"/>
    </row>
    <row r="639" customFormat="false" ht="12.75" hidden="false" customHeight="true" outlineLevel="0" collapsed="false">
      <c r="C639" s="2"/>
      <c r="D639" s="2"/>
      <c r="F639" s="2"/>
    </row>
    <row r="640" customFormat="false" ht="12.75" hidden="false" customHeight="true" outlineLevel="0" collapsed="false">
      <c r="C640" s="2"/>
      <c r="D640" s="2"/>
      <c r="F640" s="2"/>
    </row>
    <row r="641" customFormat="false" ht="12.75" hidden="false" customHeight="true" outlineLevel="0" collapsed="false">
      <c r="C641" s="2"/>
      <c r="D641" s="2"/>
      <c r="F641" s="2"/>
    </row>
    <row r="642" customFormat="false" ht="12.75" hidden="false" customHeight="true" outlineLevel="0" collapsed="false">
      <c r="C642" s="2"/>
      <c r="D642" s="2"/>
      <c r="F642" s="2"/>
    </row>
    <row r="643" customFormat="false" ht="12.75" hidden="false" customHeight="true" outlineLevel="0" collapsed="false">
      <c r="C643" s="2"/>
      <c r="D643" s="2"/>
      <c r="F643" s="2"/>
    </row>
    <row r="644" customFormat="false" ht="12.75" hidden="false" customHeight="true" outlineLevel="0" collapsed="false">
      <c r="C644" s="2"/>
      <c r="D644" s="2"/>
      <c r="F644" s="2"/>
    </row>
    <row r="645" customFormat="false" ht="12.75" hidden="false" customHeight="true" outlineLevel="0" collapsed="false">
      <c r="C645" s="2"/>
      <c r="D645" s="2"/>
      <c r="F645" s="2"/>
    </row>
    <row r="646" customFormat="false" ht="12.75" hidden="false" customHeight="true" outlineLevel="0" collapsed="false">
      <c r="C646" s="2"/>
      <c r="D646" s="2"/>
      <c r="F646" s="2"/>
    </row>
    <row r="647" customFormat="false" ht="12.75" hidden="false" customHeight="true" outlineLevel="0" collapsed="false">
      <c r="C647" s="2"/>
      <c r="D647" s="2"/>
      <c r="F647" s="2"/>
    </row>
    <row r="648" customFormat="false" ht="12.75" hidden="false" customHeight="true" outlineLevel="0" collapsed="false">
      <c r="C648" s="2"/>
      <c r="D648" s="2"/>
      <c r="F648" s="2"/>
    </row>
    <row r="649" customFormat="false" ht="12.75" hidden="false" customHeight="true" outlineLevel="0" collapsed="false">
      <c r="C649" s="2"/>
      <c r="D649" s="2"/>
      <c r="F649" s="2"/>
    </row>
    <row r="650" customFormat="false" ht="12.75" hidden="false" customHeight="true" outlineLevel="0" collapsed="false">
      <c r="C650" s="2"/>
      <c r="D650" s="2"/>
      <c r="F650" s="2"/>
    </row>
    <row r="651" customFormat="false" ht="12.75" hidden="false" customHeight="true" outlineLevel="0" collapsed="false">
      <c r="C651" s="2"/>
      <c r="D651" s="2"/>
      <c r="F651" s="2"/>
    </row>
    <row r="652" customFormat="false" ht="12.75" hidden="false" customHeight="true" outlineLevel="0" collapsed="false">
      <c r="C652" s="2"/>
      <c r="D652" s="2"/>
      <c r="F652" s="2"/>
    </row>
    <row r="653" customFormat="false" ht="12.75" hidden="false" customHeight="true" outlineLevel="0" collapsed="false">
      <c r="C653" s="2"/>
      <c r="D653" s="2"/>
      <c r="F653" s="2"/>
    </row>
    <row r="654" customFormat="false" ht="12.75" hidden="false" customHeight="true" outlineLevel="0" collapsed="false">
      <c r="C654" s="2"/>
      <c r="D654" s="2"/>
      <c r="F654" s="2"/>
    </row>
    <row r="655" customFormat="false" ht="12.75" hidden="false" customHeight="true" outlineLevel="0" collapsed="false">
      <c r="C655" s="2"/>
      <c r="D655" s="2"/>
      <c r="F655" s="2"/>
    </row>
    <row r="656" customFormat="false" ht="12.75" hidden="false" customHeight="true" outlineLevel="0" collapsed="false">
      <c r="C656" s="2"/>
      <c r="D656" s="2"/>
      <c r="F656" s="2"/>
    </row>
    <row r="657" customFormat="false" ht="12.75" hidden="false" customHeight="true" outlineLevel="0" collapsed="false">
      <c r="C657" s="2"/>
      <c r="D657" s="2"/>
      <c r="F657" s="2"/>
    </row>
    <row r="658" customFormat="false" ht="12.75" hidden="false" customHeight="true" outlineLevel="0" collapsed="false">
      <c r="C658" s="2"/>
      <c r="D658" s="2"/>
      <c r="F658" s="2"/>
    </row>
    <row r="659" customFormat="false" ht="12.75" hidden="false" customHeight="true" outlineLevel="0" collapsed="false">
      <c r="C659" s="2"/>
      <c r="D659" s="2"/>
      <c r="F659" s="2"/>
    </row>
    <row r="660" customFormat="false" ht="12.75" hidden="false" customHeight="true" outlineLevel="0" collapsed="false">
      <c r="C660" s="2"/>
      <c r="D660" s="2"/>
      <c r="F660" s="2"/>
    </row>
    <row r="661" customFormat="false" ht="12.75" hidden="false" customHeight="true" outlineLevel="0" collapsed="false">
      <c r="C661" s="2"/>
      <c r="D661" s="2"/>
      <c r="F661" s="2"/>
    </row>
    <row r="662" customFormat="false" ht="12.75" hidden="false" customHeight="true" outlineLevel="0" collapsed="false">
      <c r="C662" s="2"/>
      <c r="D662" s="2"/>
      <c r="F662" s="2"/>
    </row>
    <row r="663" customFormat="false" ht="12.75" hidden="false" customHeight="true" outlineLevel="0" collapsed="false">
      <c r="C663" s="2"/>
      <c r="D663" s="2"/>
      <c r="F663" s="2"/>
    </row>
    <row r="664" customFormat="false" ht="12.75" hidden="false" customHeight="true" outlineLevel="0" collapsed="false">
      <c r="C664" s="2"/>
      <c r="D664" s="2"/>
      <c r="F664" s="2"/>
    </row>
    <row r="665" customFormat="false" ht="12.75" hidden="false" customHeight="true" outlineLevel="0" collapsed="false">
      <c r="C665" s="2"/>
      <c r="D665" s="2"/>
      <c r="F665" s="2"/>
    </row>
    <row r="666" customFormat="false" ht="12.75" hidden="false" customHeight="true" outlineLevel="0" collapsed="false">
      <c r="C666" s="2"/>
      <c r="D666" s="2"/>
      <c r="F666" s="2"/>
    </row>
    <row r="667" customFormat="false" ht="12.75" hidden="false" customHeight="true" outlineLevel="0" collapsed="false">
      <c r="C667" s="2"/>
      <c r="D667" s="2"/>
      <c r="F667" s="2"/>
    </row>
    <row r="668" customFormat="false" ht="12.75" hidden="false" customHeight="true" outlineLevel="0" collapsed="false">
      <c r="C668" s="2"/>
      <c r="D668" s="2"/>
      <c r="F668" s="2"/>
    </row>
    <row r="669" customFormat="false" ht="12.75" hidden="false" customHeight="true" outlineLevel="0" collapsed="false">
      <c r="C669" s="2"/>
      <c r="D669" s="2"/>
      <c r="F669" s="2"/>
    </row>
    <row r="670" customFormat="false" ht="12.75" hidden="false" customHeight="true" outlineLevel="0" collapsed="false">
      <c r="C670" s="2"/>
      <c r="D670" s="2"/>
      <c r="F670" s="2"/>
    </row>
    <row r="671" customFormat="false" ht="12.75" hidden="false" customHeight="true" outlineLevel="0" collapsed="false">
      <c r="C671" s="2"/>
      <c r="D671" s="2"/>
      <c r="F671" s="2"/>
    </row>
    <row r="672" customFormat="false" ht="12.75" hidden="false" customHeight="true" outlineLevel="0" collapsed="false">
      <c r="C672" s="2"/>
      <c r="D672" s="2"/>
      <c r="F672" s="2"/>
    </row>
    <row r="673" customFormat="false" ht="12.75" hidden="false" customHeight="true" outlineLevel="0" collapsed="false">
      <c r="C673" s="2"/>
      <c r="D673" s="2"/>
      <c r="F673" s="2"/>
    </row>
    <row r="674" customFormat="false" ht="12.75" hidden="false" customHeight="true" outlineLevel="0" collapsed="false">
      <c r="C674" s="2"/>
      <c r="D674" s="2"/>
      <c r="F674" s="2"/>
    </row>
    <row r="675" customFormat="false" ht="12.75" hidden="false" customHeight="true" outlineLevel="0" collapsed="false">
      <c r="C675" s="2"/>
      <c r="D675" s="2"/>
      <c r="F675" s="2"/>
    </row>
    <row r="676" customFormat="false" ht="12.75" hidden="false" customHeight="true" outlineLevel="0" collapsed="false">
      <c r="C676" s="2"/>
      <c r="D676" s="2"/>
      <c r="F676" s="2"/>
    </row>
    <row r="677" customFormat="false" ht="12.75" hidden="false" customHeight="true" outlineLevel="0" collapsed="false">
      <c r="C677" s="2"/>
      <c r="D677" s="2"/>
      <c r="F677" s="2"/>
    </row>
    <row r="678" customFormat="false" ht="12.75" hidden="false" customHeight="true" outlineLevel="0" collapsed="false">
      <c r="C678" s="2"/>
      <c r="D678" s="2"/>
      <c r="F678" s="2"/>
    </row>
    <row r="679" customFormat="false" ht="12.75" hidden="false" customHeight="true" outlineLevel="0" collapsed="false">
      <c r="C679" s="2"/>
      <c r="D679" s="2"/>
      <c r="F679" s="2"/>
    </row>
    <row r="680" customFormat="false" ht="12.75" hidden="false" customHeight="true" outlineLevel="0" collapsed="false">
      <c r="C680" s="2"/>
      <c r="D680" s="2"/>
      <c r="F680" s="2"/>
    </row>
    <row r="681" customFormat="false" ht="12.75" hidden="false" customHeight="true" outlineLevel="0" collapsed="false">
      <c r="C681" s="2"/>
      <c r="D681" s="2"/>
      <c r="F681" s="2"/>
    </row>
    <row r="682" customFormat="false" ht="12.75" hidden="false" customHeight="true" outlineLevel="0" collapsed="false">
      <c r="C682" s="2"/>
      <c r="D682" s="2"/>
      <c r="F682" s="2"/>
    </row>
    <row r="683" customFormat="false" ht="12.75" hidden="false" customHeight="true" outlineLevel="0" collapsed="false">
      <c r="C683" s="2"/>
      <c r="D683" s="2"/>
      <c r="F683" s="2"/>
    </row>
    <row r="684" customFormat="false" ht="12.75" hidden="false" customHeight="true" outlineLevel="0" collapsed="false">
      <c r="C684" s="2"/>
      <c r="D684" s="2"/>
      <c r="F684" s="2"/>
    </row>
    <row r="685" customFormat="false" ht="12.75" hidden="false" customHeight="true" outlineLevel="0" collapsed="false">
      <c r="C685" s="2"/>
      <c r="D685" s="2"/>
      <c r="F685" s="2"/>
    </row>
    <row r="686" customFormat="false" ht="12.75" hidden="false" customHeight="true" outlineLevel="0" collapsed="false">
      <c r="C686" s="2"/>
      <c r="D686" s="2"/>
      <c r="F686" s="2"/>
    </row>
    <row r="687" customFormat="false" ht="12.75" hidden="false" customHeight="true" outlineLevel="0" collapsed="false">
      <c r="C687" s="2"/>
      <c r="D687" s="2"/>
      <c r="F687" s="2"/>
    </row>
    <row r="688" customFormat="false" ht="12.75" hidden="false" customHeight="true" outlineLevel="0" collapsed="false">
      <c r="C688" s="2"/>
      <c r="D688" s="2"/>
      <c r="F688" s="2"/>
    </row>
    <row r="689" customFormat="false" ht="12.75" hidden="false" customHeight="true" outlineLevel="0" collapsed="false">
      <c r="C689" s="2"/>
      <c r="D689" s="2"/>
      <c r="F689" s="2"/>
    </row>
    <row r="690" customFormat="false" ht="12.75" hidden="false" customHeight="true" outlineLevel="0" collapsed="false">
      <c r="C690" s="2"/>
      <c r="D690" s="2"/>
      <c r="F690" s="2"/>
    </row>
    <row r="691" customFormat="false" ht="12.75" hidden="false" customHeight="true" outlineLevel="0" collapsed="false">
      <c r="C691" s="2"/>
      <c r="D691" s="2"/>
      <c r="F691" s="2"/>
    </row>
    <row r="692" customFormat="false" ht="12.75" hidden="false" customHeight="true" outlineLevel="0" collapsed="false">
      <c r="C692" s="2"/>
      <c r="D692" s="2"/>
      <c r="F692" s="2"/>
    </row>
    <row r="693" customFormat="false" ht="12.75" hidden="false" customHeight="true" outlineLevel="0" collapsed="false">
      <c r="C693" s="2"/>
      <c r="D693" s="2"/>
      <c r="F693" s="2"/>
    </row>
    <row r="694" customFormat="false" ht="12.75" hidden="false" customHeight="true" outlineLevel="0" collapsed="false">
      <c r="C694" s="2"/>
      <c r="D694" s="2"/>
      <c r="F694" s="2"/>
    </row>
    <row r="695" customFormat="false" ht="12.75" hidden="false" customHeight="true" outlineLevel="0" collapsed="false">
      <c r="C695" s="2"/>
      <c r="D695" s="2"/>
      <c r="F695" s="2"/>
    </row>
    <row r="696" customFormat="false" ht="12.75" hidden="false" customHeight="true" outlineLevel="0" collapsed="false">
      <c r="C696" s="2"/>
      <c r="D696" s="2"/>
      <c r="F696" s="2"/>
    </row>
    <row r="697" customFormat="false" ht="12.75" hidden="false" customHeight="true" outlineLevel="0" collapsed="false">
      <c r="C697" s="2"/>
      <c r="D697" s="2"/>
      <c r="F697" s="2"/>
    </row>
    <row r="698" customFormat="false" ht="12.75" hidden="false" customHeight="true" outlineLevel="0" collapsed="false">
      <c r="C698" s="2"/>
      <c r="D698" s="2"/>
      <c r="F698" s="2"/>
    </row>
    <row r="699" customFormat="false" ht="12.75" hidden="false" customHeight="true" outlineLevel="0" collapsed="false">
      <c r="C699" s="2"/>
      <c r="D699" s="2"/>
      <c r="F699" s="2"/>
    </row>
    <row r="700" customFormat="false" ht="12.75" hidden="false" customHeight="true" outlineLevel="0" collapsed="false">
      <c r="C700" s="2"/>
      <c r="D700" s="2"/>
      <c r="F700" s="2"/>
    </row>
    <row r="701" customFormat="false" ht="12.75" hidden="false" customHeight="true" outlineLevel="0" collapsed="false">
      <c r="C701" s="2"/>
      <c r="D701" s="2"/>
      <c r="F701" s="2"/>
    </row>
    <row r="702" customFormat="false" ht="12.75" hidden="false" customHeight="true" outlineLevel="0" collapsed="false">
      <c r="C702" s="2"/>
      <c r="D702" s="2"/>
      <c r="F702" s="2"/>
    </row>
    <row r="703" customFormat="false" ht="12.75" hidden="false" customHeight="true" outlineLevel="0" collapsed="false">
      <c r="C703" s="2"/>
      <c r="D703" s="2"/>
      <c r="F703" s="2"/>
    </row>
    <row r="704" customFormat="false" ht="12.75" hidden="false" customHeight="true" outlineLevel="0" collapsed="false">
      <c r="C704" s="2"/>
      <c r="D704" s="2"/>
      <c r="F704" s="2"/>
    </row>
    <row r="705" customFormat="false" ht="12.75" hidden="false" customHeight="true" outlineLevel="0" collapsed="false">
      <c r="C705" s="2"/>
      <c r="D705" s="2"/>
      <c r="F705" s="2"/>
    </row>
    <row r="706" customFormat="false" ht="12.75" hidden="false" customHeight="true" outlineLevel="0" collapsed="false">
      <c r="C706" s="2"/>
      <c r="D706" s="2"/>
      <c r="F706" s="2"/>
    </row>
    <row r="707" customFormat="false" ht="12.75" hidden="false" customHeight="true" outlineLevel="0" collapsed="false">
      <c r="C707" s="2"/>
      <c r="D707" s="2"/>
      <c r="F707" s="2"/>
    </row>
    <row r="708" customFormat="false" ht="12.75" hidden="false" customHeight="true" outlineLevel="0" collapsed="false">
      <c r="C708" s="2"/>
      <c r="D708" s="2"/>
      <c r="F708" s="2"/>
    </row>
    <row r="709" customFormat="false" ht="12.75" hidden="false" customHeight="true" outlineLevel="0" collapsed="false">
      <c r="C709" s="2"/>
      <c r="D709" s="2"/>
      <c r="F709" s="2"/>
    </row>
    <row r="710" customFormat="false" ht="12.75" hidden="false" customHeight="true" outlineLevel="0" collapsed="false">
      <c r="C710" s="2"/>
      <c r="D710" s="2"/>
      <c r="F710" s="2"/>
    </row>
    <row r="711" customFormat="false" ht="12.75" hidden="false" customHeight="true" outlineLevel="0" collapsed="false">
      <c r="C711" s="2"/>
      <c r="D711" s="2"/>
      <c r="F711" s="2"/>
    </row>
    <row r="712" customFormat="false" ht="12.75" hidden="false" customHeight="true" outlineLevel="0" collapsed="false">
      <c r="C712" s="2"/>
      <c r="D712" s="2"/>
      <c r="F712" s="2"/>
    </row>
    <row r="713" customFormat="false" ht="12.75" hidden="false" customHeight="true" outlineLevel="0" collapsed="false">
      <c r="C713" s="2"/>
      <c r="D713" s="2"/>
      <c r="F713" s="2"/>
    </row>
    <row r="714" customFormat="false" ht="12.75" hidden="false" customHeight="true" outlineLevel="0" collapsed="false">
      <c r="C714" s="2"/>
      <c r="D714" s="2"/>
      <c r="F714" s="2"/>
    </row>
    <row r="715" customFormat="false" ht="12.75" hidden="false" customHeight="true" outlineLevel="0" collapsed="false">
      <c r="C715" s="2"/>
      <c r="D715" s="2"/>
      <c r="F715" s="2"/>
    </row>
    <row r="716" customFormat="false" ht="12.75" hidden="false" customHeight="true" outlineLevel="0" collapsed="false">
      <c r="C716" s="2"/>
      <c r="D716" s="2"/>
      <c r="F716" s="2"/>
    </row>
    <row r="717" customFormat="false" ht="12.75" hidden="false" customHeight="true" outlineLevel="0" collapsed="false">
      <c r="C717" s="2"/>
      <c r="D717" s="2"/>
      <c r="F717" s="2"/>
    </row>
    <row r="718" customFormat="false" ht="12.75" hidden="false" customHeight="true" outlineLevel="0" collapsed="false">
      <c r="C718" s="2"/>
      <c r="D718" s="2"/>
      <c r="F718" s="2"/>
    </row>
    <row r="719" customFormat="false" ht="12.75" hidden="false" customHeight="true" outlineLevel="0" collapsed="false">
      <c r="C719" s="2"/>
      <c r="D719" s="2"/>
      <c r="F719" s="2"/>
    </row>
    <row r="720" customFormat="false" ht="12.75" hidden="false" customHeight="true" outlineLevel="0" collapsed="false">
      <c r="C720" s="2"/>
      <c r="D720" s="2"/>
      <c r="F720" s="2"/>
    </row>
    <row r="721" customFormat="false" ht="12.75" hidden="false" customHeight="true" outlineLevel="0" collapsed="false">
      <c r="C721" s="2"/>
      <c r="D721" s="2"/>
      <c r="F721" s="2"/>
    </row>
    <row r="722" customFormat="false" ht="12.75" hidden="false" customHeight="true" outlineLevel="0" collapsed="false">
      <c r="C722" s="2"/>
      <c r="D722" s="2"/>
      <c r="F722" s="2"/>
    </row>
    <row r="723" customFormat="false" ht="12.75" hidden="false" customHeight="true" outlineLevel="0" collapsed="false">
      <c r="C723" s="2"/>
      <c r="D723" s="2"/>
      <c r="F723" s="2"/>
    </row>
    <row r="724" customFormat="false" ht="12.75" hidden="false" customHeight="true" outlineLevel="0" collapsed="false">
      <c r="C724" s="2"/>
      <c r="D724" s="2"/>
      <c r="F724" s="2"/>
    </row>
    <row r="725" customFormat="false" ht="12.75" hidden="false" customHeight="true" outlineLevel="0" collapsed="false">
      <c r="C725" s="2"/>
      <c r="D725" s="2"/>
      <c r="F725" s="2"/>
    </row>
    <row r="726" customFormat="false" ht="12.75" hidden="false" customHeight="true" outlineLevel="0" collapsed="false">
      <c r="C726" s="2"/>
      <c r="D726" s="2"/>
      <c r="F726" s="2"/>
    </row>
    <row r="727" customFormat="false" ht="12.75" hidden="false" customHeight="true" outlineLevel="0" collapsed="false">
      <c r="C727" s="2"/>
      <c r="D727" s="2"/>
      <c r="F727" s="2"/>
    </row>
    <row r="728" customFormat="false" ht="12.75" hidden="false" customHeight="true" outlineLevel="0" collapsed="false">
      <c r="C728" s="2"/>
      <c r="D728" s="2"/>
      <c r="F728" s="2"/>
    </row>
    <row r="729" customFormat="false" ht="12.75" hidden="false" customHeight="true" outlineLevel="0" collapsed="false">
      <c r="C729" s="2"/>
      <c r="D729" s="2"/>
      <c r="F729" s="2"/>
    </row>
    <row r="730" customFormat="false" ht="12.75" hidden="false" customHeight="true" outlineLevel="0" collapsed="false">
      <c r="C730" s="2"/>
      <c r="D730" s="2"/>
      <c r="F730" s="2"/>
    </row>
    <row r="731" customFormat="false" ht="12.75" hidden="false" customHeight="true" outlineLevel="0" collapsed="false">
      <c r="C731" s="2"/>
      <c r="D731" s="2"/>
      <c r="F731" s="2"/>
    </row>
    <row r="732" customFormat="false" ht="12.75" hidden="false" customHeight="true" outlineLevel="0" collapsed="false">
      <c r="C732" s="2"/>
      <c r="D732" s="2"/>
      <c r="F732" s="2"/>
    </row>
    <row r="733" customFormat="false" ht="12.75" hidden="false" customHeight="true" outlineLevel="0" collapsed="false">
      <c r="C733" s="2"/>
      <c r="D733" s="2"/>
      <c r="F733" s="2"/>
    </row>
    <row r="734" customFormat="false" ht="12.75" hidden="false" customHeight="true" outlineLevel="0" collapsed="false">
      <c r="C734" s="2"/>
      <c r="D734" s="2"/>
      <c r="F734" s="2"/>
    </row>
    <row r="735" customFormat="false" ht="12.75" hidden="false" customHeight="true" outlineLevel="0" collapsed="false">
      <c r="C735" s="2"/>
      <c r="D735" s="2"/>
      <c r="F735" s="2"/>
    </row>
    <row r="736" customFormat="false" ht="12.75" hidden="false" customHeight="true" outlineLevel="0" collapsed="false">
      <c r="C736" s="2"/>
      <c r="D736" s="2"/>
      <c r="F736" s="2"/>
    </row>
    <row r="737" customFormat="false" ht="12.75" hidden="false" customHeight="true" outlineLevel="0" collapsed="false">
      <c r="C737" s="2"/>
      <c r="D737" s="2"/>
      <c r="F737" s="2"/>
    </row>
    <row r="738" customFormat="false" ht="12.75" hidden="false" customHeight="true" outlineLevel="0" collapsed="false">
      <c r="C738" s="2"/>
      <c r="D738" s="2"/>
      <c r="F738" s="2"/>
    </row>
    <row r="739" customFormat="false" ht="12.75" hidden="false" customHeight="true" outlineLevel="0" collapsed="false">
      <c r="C739" s="2"/>
      <c r="D739" s="2"/>
      <c r="F739" s="2"/>
    </row>
    <row r="740" customFormat="false" ht="12.75" hidden="false" customHeight="true" outlineLevel="0" collapsed="false">
      <c r="C740" s="2"/>
      <c r="D740" s="2"/>
      <c r="F740" s="2"/>
    </row>
    <row r="741" customFormat="false" ht="12.75" hidden="false" customHeight="true" outlineLevel="0" collapsed="false">
      <c r="C741" s="2"/>
      <c r="D741" s="2"/>
      <c r="F741" s="2"/>
    </row>
    <row r="742" customFormat="false" ht="12.75" hidden="false" customHeight="true" outlineLevel="0" collapsed="false">
      <c r="C742" s="2"/>
      <c r="D742" s="2"/>
      <c r="F742" s="2"/>
    </row>
    <row r="743" customFormat="false" ht="12.75" hidden="false" customHeight="true" outlineLevel="0" collapsed="false">
      <c r="C743" s="2"/>
      <c r="D743" s="2"/>
      <c r="F743" s="2"/>
    </row>
    <row r="744" customFormat="false" ht="12.75" hidden="false" customHeight="true" outlineLevel="0" collapsed="false">
      <c r="C744" s="2"/>
      <c r="D744" s="2"/>
      <c r="F744" s="2"/>
    </row>
    <row r="745" customFormat="false" ht="12.75" hidden="false" customHeight="true" outlineLevel="0" collapsed="false">
      <c r="C745" s="2"/>
      <c r="D745" s="2"/>
      <c r="F745" s="2"/>
    </row>
    <row r="746" customFormat="false" ht="12.75" hidden="false" customHeight="true" outlineLevel="0" collapsed="false">
      <c r="C746" s="2"/>
      <c r="D746" s="2"/>
      <c r="F746" s="2"/>
    </row>
    <row r="747" customFormat="false" ht="12.75" hidden="false" customHeight="true" outlineLevel="0" collapsed="false">
      <c r="C747" s="2"/>
      <c r="D747" s="2"/>
      <c r="F747" s="2"/>
    </row>
    <row r="748" customFormat="false" ht="12.75" hidden="false" customHeight="true" outlineLevel="0" collapsed="false">
      <c r="C748" s="2"/>
      <c r="D748" s="2"/>
      <c r="F748" s="2"/>
    </row>
    <row r="749" customFormat="false" ht="12.75" hidden="false" customHeight="true" outlineLevel="0" collapsed="false">
      <c r="C749" s="2"/>
      <c r="D749" s="2"/>
      <c r="F749" s="2"/>
    </row>
    <row r="750" customFormat="false" ht="12.75" hidden="false" customHeight="true" outlineLevel="0" collapsed="false">
      <c r="C750" s="2"/>
      <c r="D750" s="2"/>
      <c r="F750" s="2"/>
    </row>
    <row r="751" customFormat="false" ht="12.75" hidden="false" customHeight="true" outlineLevel="0" collapsed="false">
      <c r="C751" s="2"/>
      <c r="D751" s="2"/>
      <c r="F751" s="2"/>
    </row>
    <row r="752" customFormat="false" ht="12.75" hidden="false" customHeight="true" outlineLevel="0" collapsed="false">
      <c r="C752" s="2"/>
      <c r="D752" s="2"/>
      <c r="F752" s="2"/>
    </row>
    <row r="753" customFormat="false" ht="12.75" hidden="false" customHeight="true" outlineLevel="0" collapsed="false">
      <c r="C753" s="2"/>
      <c r="D753" s="2"/>
      <c r="F753" s="2"/>
    </row>
    <row r="754" customFormat="false" ht="12.75" hidden="false" customHeight="true" outlineLevel="0" collapsed="false">
      <c r="C754" s="2"/>
      <c r="D754" s="2"/>
      <c r="F754" s="2"/>
    </row>
    <row r="755" customFormat="false" ht="12.75" hidden="false" customHeight="true" outlineLevel="0" collapsed="false">
      <c r="C755" s="2"/>
      <c r="D755" s="2"/>
      <c r="F755" s="2"/>
    </row>
    <row r="756" customFormat="false" ht="12.75" hidden="false" customHeight="true" outlineLevel="0" collapsed="false">
      <c r="C756" s="2"/>
      <c r="D756" s="2"/>
      <c r="F756" s="2"/>
    </row>
    <row r="757" customFormat="false" ht="12.75" hidden="false" customHeight="true" outlineLevel="0" collapsed="false">
      <c r="C757" s="2"/>
      <c r="D757" s="2"/>
      <c r="F757" s="2"/>
    </row>
    <row r="758" customFormat="false" ht="12.75" hidden="false" customHeight="true" outlineLevel="0" collapsed="false">
      <c r="C758" s="2"/>
      <c r="D758" s="2"/>
      <c r="F758" s="2"/>
    </row>
    <row r="759" customFormat="false" ht="12.75" hidden="false" customHeight="true" outlineLevel="0" collapsed="false">
      <c r="C759" s="2"/>
      <c r="D759" s="2"/>
      <c r="F759" s="2"/>
    </row>
    <row r="760" customFormat="false" ht="12.75" hidden="false" customHeight="true" outlineLevel="0" collapsed="false">
      <c r="C760" s="2"/>
      <c r="D760" s="2"/>
      <c r="F760" s="2"/>
    </row>
    <row r="761" customFormat="false" ht="12.75" hidden="false" customHeight="true" outlineLevel="0" collapsed="false">
      <c r="C761" s="2"/>
      <c r="D761" s="2"/>
      <c r="F761" s="2"/>
    </row>
    <row r="762" customFormat="false" ht="12.75" hidden="false" customHeight="true" outlineLevel="0" collapsed="false">
      <c r="C762" s="2"/>
      <c r="D762" s="2"/>
      <c r="F762" s="2"/>
    </row>
    <row r="763" customFormat="false" ht="12.75" hidden="false" customHeight="true" outlineLevel="0" collapsed="false">
      <c r="C763" s="2"/>
      <c r="D763" s="2"/>
      <c r="F763" s="2"/>
    </row>
    <row r="764" customFormat="false" ht="12.75" hidden="false" customHeight="true" outlineLevel="0" collapsed="false">
      <c r="C764" s="2"/>
      <c r="D764" s="2"/>
      <c r="F764" s="2"/>
    </row>
    <row r="765" customFormat="false" ht="12.75" hidden="false" customHeight="true" outlineLevel="0" collapsed="false">
      <c r="C765" s="2"/>
      <c r="D765" s="2"/>
      <c r="F765" s="2"/>
    </row>
    <row r="766" customFormat="false" ht="12.75" hidden="false" customHeight="true" outlineLevel="0" collapsed="false">
      <c r="C766" s="2"/>
      <c r="D766" s="2"/>
      <c r="F766" s="2"/>
    </row>
    <row r="767" customFormat="false" ht="12.75" hidden="false" customHeight="true" outlineLevel="0" collapsed="false">
      <c r="C767" s="2"/>
      <c r="D767" s="2"/>
      <c r="F767" s="2"/>
    </row>
    <row r="768" customFormat="false" ht="12.75" hidden="false" customHeight="true" outlineLevel="0" collapsed="false">
      <c r="C768" s="2"/>
      <c r="D768" s="2"/>
      <c r="F768" s="2"/>
    </row>
    <row r="769" customFormat="false" ht="12.75" hidden="false" customHeight="true" outlineLevel="0" collapsed="false">
      <c r="C769" s="2"/>
      <c r="D769" s="2"/>
      <c r="F769" s="2"/>
    </row>
    <row r="770" customFormat="false" ht="12.75" hidden="false" customHeight="true" outlineLevel="0" collapsed="false">
      <c r="C770" s="2"/>
      <c r="D770" s="2"/>
      <c r="F770" s="2"/>
    </row>
    <row r="771" customFormat="false" ht="12.75" hidden="false" customHeight="true" outlineLevel="0" collapsed="false">
      <c r="C771" s="2"/>
      <c r="D771" s="2"/>
      <c r="F771" s="2"/>
    </row>
    <row r="772" customFormat="false" ht="12.75" hidden="false" customHeight="true" outlineLevel="0" collapsed="false">
      <c r="C772" s="2"/>
      <c r="D772" s="2"/>
      <c r="F772" s="2"/>
    </row>
    <row r="773" customFormat="false" ht="12.75" hidden="false" customHeight="true" outlineLevel="0" collapsed="false">
      <c r="C773" s="2"/>
      <c r="D773" s="2"/>
      <c r="F773" s="2"/>
    </row>
    <row r="774" customFormat="false" ht="12.75" hidden="false" customHeight="true" outlineLevel="0" collapsed="false">
      <c r="C774" s="2"/>
      <c r="D774" s="2"/>
      <c r="F774" s="2"/>
    </row>
    <row r="775" customFormat="false" ht="12.75" hidden="false" customHeight="true" outlineLevel="0" collapsed="false">
      <c r="C775" s="2"/>
      <c r="D775" s="2"/>
      <c r="F775" s="2"/>
    </row>
    <row r="776" customFormat="false" ht="12.75" hidden="false" customHeight="true" outlineLevel="0" collapsed="false">
      <c r="C776" s="2"/>
      <c r="D776" s="2"/>
      <c r="F776" s="2"/>
    </row>
    <row r="777" customFormat="false" ht="12.75" hidden="false" customHeight="true" outlineLevel="0" collapsed="false">
      <c r="C777" s="2"/>
      <c r="D777" s="2"/>
      <c r="F777" s="2"/>
    </row>
    <row r="778" customFormat="false" ht="12.75" hidden="false" customHeight="true" outlineLevel="0" collapsed="false">
      <c r="C778" s="2"/>
      <c r="D778" s="2"/>
      <c r="F778" s="2"/>
    </row>
    <row r="779" customFormat="false" ht="12.75" hidden="false" customHeight="true" outlineLevel="0" collapsed="false">
      <c r="C779" s="2"/>
      <c r="D779" s="2"/>
      <c r="F779" s="2"/>
    </row>
    <row r="780" customFormat="false" ht="12.75" hidden="false" customHeight="true" outlineLevel="0" collapsed="false">
      <c r="C780" s="2"/>
      <c r="D780" s="2"/>
      <c r="F780" s="2"/>
    </row>
    <row r="781" customFormat="false" ht="12.75" hidden="false" customHeight="true" outlineLevel="0" collapsed="false">
      <c r="C781" s="2"/>
      <c r="D781" s="2"/>
      <c r="F781" s="2"/>
    </row>
    <row r="782" customFormat="false" ht="12.75" hidden="false" customHeight="true" outlineLevel="0" collapsed="false">
      <c r="C782" s="2"/>
      <c r="D782" s="2"/>
      <c r="F782" s="2"/>
    </row>
    <row r="783" customFormat="false" ht="12.75" hidden="false" customHeight="true" outlineLevel="0" collapsed="false">
      <c r="C783" s="2"/>
      <c r="D783" s="2"/>
      <c r="F783" s="2"/>
    </row>
    <row r="784" customFormat="false" ht="12.75" hidden="false" customHeight="true" outlineLevel="0" collapsed="false">
      <c r="C784" s="2"/>
      <c r="D784" s="2"/>
      <c r="F784" s="2"/>
    </row>
    <row r="785" customFormat="false" ht="12.75" hidden="false" customHeight="true" outlineLevel="0" collapsed="false">
      <c r="C785" s="2"/>
      <c r="D785" s="2"/>
      <c r="F785" s="2"/>
    </row>
    <row r="786" customFormat="false" ht="12.75" hidden="false" customHeight="true" outlineLevel="0" collapsed="false">
      <c r="C786" s="2"/>
      <c r="D786" s="2"/>
      <c r="F786" s="2"/>
    </row>
    <row r="787" customFormat="false" ht="12.75" hidden="false" customHeight="true" outlineLevel="0" collapsed="false">
      <c r="C787" s="2"/>
      <c r="D787" s="2"/>
      <c r="F787" s="2"/>
    </row>
    <row r="788" customFormat="false" ht="12.75" hidden="false" customHeight="true" outlineLevel="0" collapsed="false">
      <c r="C788" s="2"/>
      <c r="D788" s="2"/>
      <c r="F788" s="2"/>
    </row>
    <row r="789" customFormat="false" ht="12.75" hidden="false" customHeight="true" outlineLevel="0" collapsed="false">
      <c r="C789" s="2"/>
      <c r="D789" s="2"/>
      <c r="F789" s="2"/>
    </row>
    <row r="790" customFormat="false" ht="12.75" hidden="false" customHeight="true" outlineLevel="0" collapsed="false">
      <c r="C790" s="2"/>
      <c r="D790" s="2"/>
      <c r="F790" s="2"/>
    </row>
    <row r="791" customFormat="false" ht="12.75" hidden="false" customHeight="true" outlineLevel="0" collapsed="false">
      <c r="C791" s="2"/>
      <c r="D791" s="2"/>
      <c r="F791" s="2"/>
    </row>
    <row r="792" customFormat="false" ht="12.75" hidden="false" customHeight="true" outlineLevel="0" collapsed="false">
      <c r="C792" s="2"/>
      <c r="D792" s="2"/>
      <c r="F792" s="2"/>
    </row>
    <row r="793" customFormat="false" ht="12.75" hidden="false" customHeight="true" outlineLevel="0" collapsed="false">
      <c r="C793" s="2"/>
      <c r="D793" s="2"/>
      <c r="F793" s="2"/>
    </row>
    <row r="794" customFormat="false" ht="12.75" hidden="false" customHeight="true" outlineLevel="0" collapsed="false">
      <c r="C794" s="2"/>
      <c r="D794" s="2"/>
      <c r="F794" s="2"/>
    </row>
    <row r="795" customFormat="false" ht="12.75" hidden="false" customHeight="true" outlineLevel="0" collapsed="false">
      <c r="C795" s="2"/>
      <c r="D795" s="2"/>
      <c r="F795" s="2"/>
    </row>
    <row r="796" customFormat="false" ht="12.75" hidden="false" customHeight="true" outlineLevel="0" collapsed="false">
      <c r="C796" s="2"/>
      <c r="D796" s="2"/>
      <c r="F796" s="2"/>
    </row>
    <row r="797" customFormat="false" ht="12.75" hidden="false" customHeight="true" outlineLevel="0" collapsed="false">
      <c r="C797" s="2"/>
      <c r="D797" s="2"/>
      <c r="F797" s="2"/>
    </row>
    <row r="798" customFormat="false" ht="12.75" hidden="false" customHeight="true" outlineLevel="0" collapsed="false">
      <c r="C798" s="2"/>
      <c r="D798" s="2"/>
      <c r="F798" s="2"/>
    </row>
    <row r="799" customFormat="false" ht="12.75" hidden="false" customHeight="true" outlineLevel="0" collapsed="false">
      <c r="C799" s="2"/>
      <c r="D799" s="2"/>
      <c r="F799" s="2"/>
    </row>
    <row r="800" customFormat="false" ht="12.75" hidden="false" customHeight="true" outlineLevel="0" collapsed="false">
      <c r="C800" s="2"/>
      <c r="D800" s="2"/>
      <c r="F800" s="2"/>
    </row>
    <row r="801" customFormat="false" ht="12.75" hidden="false" customHeight="true" outlineLevel="0" collapsed="false">
      <c r="C801" s="2"/>
      <c r="D801" s="2"/>
      <c r="F801" s="2"/>
    </row>
    <row r="802" customFormat="false" ht="12.75" hidden="false" customHeight="true" outlineLevel="0" collapsed="false">
      <c r="C802" s="2"/>
      <c r="D802" s="2"/>
      <c r="F802" s="2"/>
    </row>
    <row r="803" customFormat="false" ht="12.75" hidden="false" customHeight="true" outlineLevel="0" collapsed="false">
      <c r="C803" s="2"/>
      <c r="D803" s="2"/>
      <c r="F803" s="2"/>
    </row>
    <row r="804" customFormat="false" ht="12.75" hidden="false" customHeight="true" outlineLevel="0" collapsed="false">
      <c r="C804" s="2"/>
      <c r="D804" s="2"/>
      <c r="F804" s="2"/>
    </row>
    <row r="805" customFormat="false" ht="12.75" hidden="false" customHeight="true" outlineLevel="0" collapsed="false">
      <c r="C805" s="2"/>
      <c r="D805" s="2"/>
      <c r="F805" s="2"/>
    </row>
    <row r="806" customFormat="false" ht="12.75" hidden="false" customHeight="true" outlineLevel="0" collapsed="false">
      <c r="C806" s="2"/>
      <c r="D806" s="2"/>
      <c r="F806" s="2"/>
    </row>
    <row r="807" customFormat="false" ht="12.75" hidden="false" customHeight="true" outlineLevel="0" collapsed="false">
      <c r="C807" s="2"/>
      <c r="D807" s="2"/>
      <c r="F807" s="2"/>
    </row>
    <row r="808" customFormat="false" ht="12.75" hidden="false" customHeight="true" outlineLevel="0" collapsed="false">
      <c r="C808" s="2"/>
      <c r="D808" s="2"/>
      <c r="F808" s="2"/>
    </row>
    <row r="809" customFormat="false" ht="12.75" hidden="false" customHeight="true" outlineLevel="0" collapsed="false">
      <c r="C809" s="2"/>
      <c r="D809" s="2"/>
      <c r="F809" s="2"/>
    </row>
    <row r="810" customFormat="false" ht="12.75" hidden="false" customHeight="true" outlineLevel="0" collapsed="false">
      <c r="C810" s="2"/>
      <c r="D810" s="2"/>
      <c r="F810" s="2"/>
    </row>
    <row r="811" customFormat="false" ht="12.75" hidden="false" customHeight="true" outlineLevel="0" collapsed="false">
      <c r="C811" s="2"/>
      <c r="D811" s="2"/>
      <c r="F811" s="2"/>
    </row>
    <row r="812" customFormat="false" ht="12.75" hidden="false" customHeight="true" outlineLevel="0" collapsed="false">
      <c r="C812" s="2"/>
      <c r="D812" s="2"/>
      <c r="F812" s="2"/>
    </row>
    <row r="813" customFormat="false" ht="12.75" hidden="false" customHeight="true" outlineLevel="0" collapsed="false">
      <c r="C813" s="2"/>
      <c r="D813" s="2"/>
      <c r="F813" s="2"/>
    </row>
    <row r="814" customFormat="false" ht="12.75" hidden="false" customHeight="true" outlineLevel="0" collapsed="false">
      <c r="C814" s="2"/>
      <c r="D814" s="2"/>
      <c r="F814" s="2"/>
    </row>
    <row r="815" customFormat="false" ht="12.75" hidden="false" customHeight="true" outlineLevel="0" collapsed="false">
      <c r="C815" s="2"/>
      <c r="D815" s="2"/>
      <c r="F815" s="2"/>
    </row>
    <row r="816" customFormat="false" ht="12.75" hidden="false" customHeight="true" outlineLevel="0" collapsed="false">
      <c r="C816" s="2"/>
      <c r="D816" s="2"/>
      <c r="F816" s="2"/>
    </row>
    <row r="817" customFormat="false" ht="12.75" hidden="false" customHeight="true" outlineLevel="0" collapsed="false">
      <c r="C817" s="2"/>
      <c r="D817" s="2"/>
      <c r="F817" s="2"/>
    </row>
    <row r="818" customFormat="false" ht="12.75" hidden="false" customHeight="true" outlineLevel="0" collapsed="false">
      <c r="C818" s="2"/>
      <c r="D818" s="2"/>
      <c r="F818" s="2"/>
    </row>
    <row r="819" customFormat="false" ht="12.75" hidden="false" customHeight="true" outlineLevel="0" collapsed="false">
      <c r="C819" s="2"/>
      <c r="D819" s="2"/>
      <c r="F819" s="2"/>
    </row>
    <row r="820" customFormat="false" ht="12.75" hidden="false" customHeight="true" outlineLevel="0" collapsed="false">
      <c r="C820" s="2"/>
      <c r="D820" s="2"/>
      <c r="F820" s="2"/>
    </row>
    <row r="821" customFormat="false" ht="12.75" hidden="false" customHeight="true" outlineLevel="0" collapsed="false">
      <c r="C821" s="2"/>
      <c r="D821" s="2"/>
      <c r="F821" s="2"/>
    </row>
    <row r="822" customFormat="false" ht="12.75" hidden="false" customHeight="true" outlineLevel="0" collapsed="false">
      <c r="C822" s="2"/>
      <c r="D822" s="2"/>
      <c r="F822" s="2"/>
    </row>
    <row r="823" customFormat="false" ht="12.75" hidden="false" customHeight="true" outlineLevel="0" collapsed="false">
      <c r="C823" s="2"/>
      <c r="D823" s="2"/>
      <c r="F823" s="2"/>
    </row>
    <row r="824" customFormat="false" ht="12.75" hidden="false" customHeight="true" outlineLevel="0" collapsed="false">
      <c r="C824" s="2"/>
      <c r="D824" s="2"/>
      <c r="F824" s="2"/>
    </row>
    <row r="825" customFormat="false" ht="12.75" hidden="false" customHeight="true" outlineLevel="0" collapsed="false">
      <c r="C825" s="2"/>
      <c r="D825" s="2"/>
      <c r="F825" s="2"/>
    </row>
    <row r="826" customFormat="false" ht="12.75" hidden="false" customHeight="true" outlineLevel="0" collapsed="false">
      <c r="C826" s="2"/>
      <c r="D826" s="2"/>
      <c r="F826" s="2"/>
    </row>
    <row r="827" customFormat="false" ht="12.75" hidden="false" customHeight="true" outlineLevel="0" collapsed="false">
      <c r="C827" s="2"/>
      <c r="D827" s="2"/>
      <c r="F827" s="2"/>
    </row>
    <row r="828" customFormat="false" ht="12.75" hidden="false" customHeight="true" outlineLevel="0" collapsed="false">
      <c r="C828" s="2"/>
      <c r="D828" s="2"/>
      <c r="F828" s="2"/>
    </row>
    <row r="829" customFormat="false" ht="12.75" hidden="false" customHeight="true" outlineLevel="0" collapsed="false">
      <c r="C829" s="2"/>
      <c r="D829" s="2"/>
      <c r="F829" s="2"/>
    </row>
    <row r="830" customFormat="false" ht="12.75" hidden="false" customHeight="true" outlineLevel="0" collapsed="false">
      <c r="C830" s="2"/>
      <c r="D830" s="2"/>
      <c r="F830" s="2"/>
    </row>
    <row r="831" customFormat="false" ht="12.75" hidden="false" customHeight="true" outlineLevel="0" collapsed="false">
      <c r="C831" s="2"/>
      <c r="D831" s="2"/>
      <c r="F831" s="2"/>
    </row>
    <row r="832" customFormat="false" ht="12.75" hidden="false" customHeight="true" outlineLevel="0" collapsed="false">
      <c r="C832" s="2"/>
      <c r="D832" s="2"/>
      <c r="F832" s="2"/>
    </row>
    <row r="833" customFormat="false" ht="12.75" hidden="false" customHeight="true" outlineLevel="0" collapsed="false">
      <c r="C833" s="2"/>
      <c r="D833" s="2"/>
      <c r="F833" s="2"/>
    </row>
    <row r="834" customFormat="false" ht="12.75" hidden="false" customHeight="true" outlineLevel="0" collapsed="false">
      <c r="C834" s="2"/>
      <c r="D834" s="2"/>
      <c r="F834" s="2"/>
    </row>
    <row r="835" customFormat="false" ht="12.75" hidden="false" customHeight="true" outlineLevel="0" collapsed="false">
      <c r="C835" s="2"/>
      <c r="D835" s="2"/>
      <c r="F835" s="2"/>
    </row>
    <row r="836" customFormat="false" ht="12.75" hidden="false" customHeight="true" outlineLevel="0" collapsed="false">
      <c r="C836" s="2"/>
      <c r="D836" s="2"/>
      <c r="F836" s="2"/>
    </row>
    <row r="837" customFormat="false" ht="12.75" hidden="false" customHeight="true" outlineLevel="0" collapsed="false">
      <c r="C837" s="2"/>
      <c r="D837" s="2"/>
      <c r="F837" s="2"/>
    </row>
    <row r="838" customFormat="false" ht="12.75" hidden="false" customHeight="true" outlineLevel="0" collapsed="false">
      <c r="C838" s="2"/>
      <c r="D838" s="2"/>
      <c r="F838" s="2"/>
    </row>
    <row r="839" customFormat="false" ht="12.75" hidden="false" customHeight="true" outlineLevel="0" collapsed="false">
      <c r="C839" s="2"/>
      <c r="D839" s="2"/>
      <c r="F839" s="2"/>
    </row>
    <row r="840" customFormat="false" ht="12.75" hidden="false" customHeight="true" outlineLevel="0" collapsed="false">
      <c r="C840" s="2"/>
      <c r="D840" s="2"/>
      <c r="F840" s="2"/>
    </row>
    <row r="841" customFormat="false" ht="12.75" hidden="false" customHeight="true" outlineLevel="0" collapsed="false">
      <c r="C841" s="2"/>
      <c r="D841" s="2"/>
      <c r="F841" s="2"/>
    </row>
    <row r="842" customFormat="false" ht="12.75" hidden="false" customHeight="true" outlineLevel="0" collapsed="false">
      <c r="C842" s="2"/>
      <c r="D842" s="2"/>
      <c r="F842" s="2"/>
    </row>
    <row r="843" customFormat="false" ht="12.75" hidden="false" customHeight="true" outlineLevel="0" collapsed="false">
      <c r="C843" s="2"/>
      <c r="D843" s="2"/>
      <c r="F843" s="2"/>
    </row>
    <row r="844" customFormat="false" ht="12.75" hidden="false" customHeight="true" outlineLevel="0" collapsed="false">
      <c r="C844" s="2"/>
      <c r="D844" s="2"/>
      <c r="F844" s="2"/>
    </row>
    <row r="845" customFormat="false" ht="12.75" hidden="false" customHeight="true" outlineLevel="0" collapsed="false">
      <c r="C845" s="2"/>
      <c r="D845" s="2"/>
      <c r="F845" s="2"/>
    </row>
    <row r="846" customFormat="false" ht="12.75" hidden="false" customHeight="true" outlineLevel="0" collapsed="false">
      <c r="C846" s="2"/>
      <c r="D846" s="2"/>
      <c r="F846" s="2"/>
    </row>
    <row r="847" customFormat="false" ht="12.75" hidden="false" customHeight="true" outlineLevel="0" collapsed="false">
      <c r="C847" s="2"/>
      <c r="D847" s="2"/>
      <c r="F847" s="2"/>
    </row>
    <row r="848" customFormat="false" ht="12.75" hidden="false" customHeight="true" outlineLevel="0" collapsed="false">
      <c r="C848" s="2"/>
      <c r="D848" s="2"/>
      <c r="F848" s="2"/>
    </row>
    <row r="849" customFormat="false" ht="12.75" hidden="false" customHeight="true" outlineLevel="0" collapsed="false">
      <c r="C849" s="2"/>
      <c r="D849" s="2"/>
      <c r="F849" s="2"/>
    </row>
    <row r="850" customFormat="false" ht="12.75" hidden="false" customHeight="true" outlineLevel="0" collapsed="false">
      <c r="C850" s="2"/>
      <c r="D850" s="2"/>
      <c r="F850" s="2"/>
    </row>
    <row r="851" customFormat="false" ht="12.75" hidden="false" customHeight="true" outlineLevel="0" collapsed="false">
      <c r="C851" s="2"/>
      <c r="D851" s="2"/>
      <c r="F851" s="2"/>
    </row>
    <row r="852" customFormat="false" ht="12.75" hidden="false" customHeight="true" outlineLevel="0" collapsed="false">
      <c r="C852" s="2"/>
      <c r="D852" s="2"/>
      <c r="F852" s="2"/>
    </row>
    <row r="853" customFormat="false" ht="12.75" hidden="false" customHeight="true" outlineLevel="0" collapsed="false">
      <c r="C853" s="2"/>
      <c r="D853" s="2"/>
      <c r="F853" s="2"/>
    </row>
    <row r="854" customFormat="false" ht="12.75" hidden="false" customHeight="true" outlineLevel="0" collapsed="false">
      <c r="C854" s="2"/>
      <c r="D854" s="2"/>
      <c r="F854" s="2"/>
    </row>
    <row r="855" customFormat="false" ht="12.75" hidden="false" customHeight="true" outlineLevel="0" collapsed="false">
      <c r="C855" s="2"/>
      <c r="D855" s="2"/>
      <c r="F855" s="2"/>
    </row>
    <row r="856" customFormat="false" ht="12.75" hidden="false" customHeight="true" outlineLevel="0" collapsed="false">
      <c r="C856" s="2"/>
      <c r="D856" s="2"/>
      <c r="F856" s="2"/>
    </row>
    <row r="857" customFormat="false" ht="12.75" hidden="false" customHeight="true" outlineLevel="0" collapsed="false">
      <c r="C857" s="2"/>
      <c r="D857" s="2"/>
      <c r="F857" s="2"/>
    </row>
    <row r="858" customFormat="false" ht="12.75" hidden="false" customHeight="true" outlineLevel="0" collapsed="false">
      <c r="C858" s="2"/>
      <c r="D858" s="2"/>
      <c r="F858" s="2"/>
    </row>
    <row r="859" customFormat="false" ht="12.75" hidden="false" customHeight="true" outlineLevel="0" collapsed="false">
      <c r="C859" s="2"/>
      <c r="D859" s="2"/>
      <c r="F859" s="2"/>
    </row>
    <row r="860" customFormat="false" ht="12.75" hidden="false" customHeight="true" outlineLevel="0" collapsed="false">
      <c r="C860" s="2"/>
      <c r="D860" s="2"/>
      <c r="F860" s="2"/>
    </row>
    <row r="861" customFormat="false" ht="12.75" hidden="false" customHeight="true" outlineLevel="0" collapsed="false">
      <c r="C861" s="2"/>
      <c r="D861" s="2"/>
      <c r="F861" s="2"/>
    </row>
    <row r="862" customFormat="false" ht="12.75" hidden="false" customHeight="true" outlineLevel="0" collapsed="false">
      <c r="C862" s="2"/>
      <c r="D862" s="2"/>
      <c r="F862" s="2"/>
    </row>
    <row r="863" customFormat="false" ht="12.75" hidden="false" customHeight="true" outlineLevel="0" collapsed="false">
      <c r="C863" s="2"/>
      <c r="D863" s="2"/>
      <c r="F863" s="2"/>
    </row>
    <row r="864" customFormat="false" ht="12.75" hidden="false" customHeight="true" outlineLevel="0" collapsed="false">
      <c r="C864" s="2"/>
      <c r="D864" s="2"/>
      <c r="F864" s="2"/>
    </row>
    <row r="865" customFormat="false" ht="12.75" hidden="false" customHeight="true" outlineLevel="0" collapsed="false">
      <c r="C865" s="2"/>
      <c r="D865" s="2"/>
      <c r="F865" s="2"/>
    </row>
    <row r="866" customFormat="false" ht="12.75" hidden="false" customHeight="true" outlineLevel="0" collapsed="false">
      <c r="C866" s="2"/>
      <c r="D866" s="2"/>
      <c r="F866" s="2"/>
    </row>
    <row r="867" customFormat="false" ht="12.75" hidden="false" customHeight="true" outlineLevel="0" collapsed="false">
      <c r="C867" s="2"/>
      <c r="D867" s="2"/>
      <c r="F867" s="2"/>
    </row>
    <row r="868" customFormat="false" ht="12.75" hidden="false" customHeight="true" outlineLevel="0" collapsed="false">
      <c r="C868" s="2"/>
      <c r="D868" s="2"/>
      <c r="F868" s="2"/>
    </row>
    <row r="869" customFormat="false" ht="12.75" hidden="false" customHeight="true" outlineLevel="0" collapsed="false">
      <c r="C869" s="2"/>
      <c r="D869" s="2"/>
      <c r="F869" s="2"/>
    </row>
    <row r="870" customFormat="false" ht="12.75" hidden="false" customHeight="true" outlineLevel="0" collapsed="false">
      <c r="C870" s="2"/>
      <c r="D870" s="2"/>
      <c r="F870" s="2"/>
    </row>
    <row r="871" customFormat="false" ht="12.75" hidden="false" customHeight="true" outlineLevel="0" collapsed="false">
      <c r="C871" s="2"/>
      <c r="D871" s="2"/>
      <c r="F871" s="2"/>
    </row>
    <row r="872" customFormat="false" ht="12.75" hidden="false" customHeight="true" outlineLevel="0" collapsed="false">
      <c r="C872" s="2"/>
      <c r="D872" s="2"/>
      <c r="F872" s="2"/>
    </row>
    <row r="873" customFormat="false" ht="12.75" hidden="false" customHeight="true" outlineLevel="0" collapsed="false">
      <c r="C873" s="2"/>
      <c r="D873" s="2"/>
      <c r="F873" s="2"/>
    </row>
    <row r="874" customFormat="false" ht="12.75" hidden="false" customHeight="true" outlineLevel="0" collapsed="false">
      <c r="C874" s="2"/>
      <c r="D874" s="2"/>
      <c r="F874" s="2"/>
    </row>
    <row r="875" customFormat="false" ht="12.75" hidden="false" customHeight="true" outlineLevel="0" collapsed="false">
      <c r="C875" s="2"/>
      <c r="D875" s="2"/>
      <c r="F875" s="2"/>
    </row>
    <row r="876" customFormat="false" ht="12.75" hidden="false" customHeight="true" outlineLevel="0" collapsed="false">
      <c r="C876" s="2"/>
      <c r="D876" s="2"/>
      <c r="F876" s="2"/>
    </row>
    <row r="877" customFormat="false" ht="12.75" hidden="false" customHeight="true" outlineLevel="0" collapsed="false">
      <c r="C877" s="2"/>
      <c r="D877" s="2"/>
      <c r="F877" s="2"/>
    </row>
    <row r="878" customFormat="false" ht="12.75" hidden="false" customHeight="true" outlineLevel="0" collapsed="false">
      <c r="C878" s="2"/>
      <c r="D878" s="2"/>
      <c r="F878" s="2"/>
    </row>
    <row r="879" customFormat="false" ht="12.75" hidden="false" customHeight="true" outlineLevel="0" collapsed="false">
      <c r="C879" s="2"/>
      <c r="D879" s="2"/>
      <c r="F879" s="2"/>
    </row>
    <row r="880" customFormat="false" ht="12.75" hidden="false" customHeight="true" outlineLevel="0" collapsed="false">
      <c r="C880" s="2"/>
      <c r="D880" s="2"/>
      <c r="F880" s="2"/>
    </row>
    <row r="881" customFormat="false" ht="12.75" hidden="false" customHeight="true" outlineLevel="0" collapsed="false">
      <c r="C881" s="2"/>
      <c r="D881" s="2"/>
      <c r="F881" s="2"/>
    </row>
    <row r="882" customFormat="false" ht="12.75" hidden="false" customHeight="true" outlineLevel="0" collapsed="false">
      <c r="C882" s="2"/>
      <c r="D882" s="2"/>
      <c r="F882" s="2"/>
    </row>
    <row r="883" customFormat="false" ht="12.75" hidden="false" customHeight="true" outlineLevel="0" collapsed="false">
      <c r="C883" s="2"/>
      <c r="D883" s="2"/>
      <c r="F883" s="2"/>
    </row>
    <row r="884" customFormat="false" ht="12.75" hidden="false" customHeight="true" outlineLevel="0" collapsed="false">
      <c r="C884" s="2"/>
      <c r="D884" s="2"/>
      <c r="F884" s="2"/>
    </row>
    <row r="885" customFormat="false" ht="12.75" hidden="false" customHeight="true" outlineLevel="0" collapsed="false">
      <c r="C885" s="2"/>
      <c r="D885" s="2"/>
      <c r="F885" s="2"/>
    </row>
    <row r="886" customFormat="false" ht="12.75" hidden="false" customHeight="true" outlineLevel="0" collapsed="false">
      <c r="C886" s="2"/>
      <c r="D886" s="2"/>
      <c r="F886" s="2"/>
    </row>
    <row r="887" customFormat="false" ht="12.75" hidden="false" customHeight="true" outlineLevel="0" collapsed="false">
      <c r="C887" s="2"/>
      <c r="D887" s="2"/>
      <c r="F887" s="2"/>
    </row>
    <row r="888" customFormat="false" ht="12.75" hidden="false" customHeight="true" outlineLevel="0" collapsed="false">
      <c r="C888" s="2"/>
      <c r="D888" s="2"/>
      <c r="F888" s="2"/>
    </row>
    <row r="889" customFormat="false" ht="12.75" hidden="false" customHeight="true" outlineLevel="0" collapsed="false">
      <c r="C889" s="2"/>
      <c r="D889" s="2"/>
      <c r="F889" s="2"/>
    </row>
    <row r="890" customFormat="false" ht="12.75" hidden="false" customHeight="true" outlineLevel="0" collapsed="false">
      <c r="C890" s="2"/>
      <c r="D890" s="2"/>
      <c r="F890" s="2"/>
    </row>
    <row r="891" customFormat="false" ht="12.75" hidden="false" customHeight="true" outlineLevel="0" collapsed="false">
      <c r="C891" s="2"/>
      <c r="D891" s="2"/>
      <c r="F891" s="2"/>
    </row>
    <row r="892" customFormat="false" ht="12.75" hidden="false" customHeight="true" outlineLevel="0" collapsed="false">
      <c r="C892" s="2"/>
      <c r="D892" s="2"/>
      <c r="F892" s="2"/>
    </row>
    <row r="893" customFormat="false" ht="12.75" hidden="false" customHeight="true" outlineLevel="0" collapsed="false">
      <c r="C893" s="2"/>
      <c r="D893" s="2"/>
      <c r="F893" s="2"/>
    </row>
    <row r="894" customFormat="false" ht="12.75" hidden="false" customHeight="true" outlineLevel="0" collapsed="false">
      <c r="C894" s="2"/>
      <c r="D894" s="2"/>
      <c r="F894" s="2"/>
    </row>
    <row r="895" customFormat="false" ht="12.75" hidden="false" customHeight="true" outlineLevel="0" collapsed="false">
      <c r="C895" s="2"/>
      <c r="D895" s="2"/>
      <c r="F895" s="2"/>
    </row>
    <row r="896" customFormat="false" ht="12.75" hidden="false" customHeight="true" outlineLevel="0" collapsed="false">
      <c r="C896" s="2"/>
      <c r="D896" s="2"/>
      <c r="F896" s="2"/>
    </row>
    <row r="897" customFormat="false" ht="12.75" hidden="false" customHeight="true" outlineLevel="0" collapsed="false">
      <c r="C897" s="2"/>
      <c r="D897" s="2"/>
      <c r="F897" s="2"/>
    </row>
    <row r="898" customFormat="false" ht="12.75" hidden="false" customHeight="true" outlineLevel="0" collapsed="false">
      <c r="C898" s="2"/>
      <c r="D898" s="2"/>
      <c r="F898" s="2"/>
    </row>
    <row r="899" customFormat="false" ht="12.75" hidden="false" customHeight="true" outlineLevel="0" collapsed="false">
      <c r="C899" s="2"/>
      <c r="D899" s="2"/>
      <c r="F899" s="2"/>
    </row>
    <row r="900" customFormat="false" ht="12.75" hidden="false" customHeight="true" outlineLevel="0" collapsed="false">
      <c r="C900" s="2"/>
      <c r="D900" s="2"/>
      <c r="F900" s="2"/>
    </row>
    <row r="901" customFormat="false" ht="12.75" hidden="false" customHeight="true" outlineLevel="0" collapsed="false">
      <c r="C901" s="2"/>
      <c r="D901" s="2"/>
      <c r="F901" s="2"/>
    </row>
    <row r="902" customFormat="false" ht="12.75" hidden="false" customHeight="true" outlineLevel="0" collapsed="false">
      <c r="C902" s="2"/>
      <c r="D902" s="2"/>
      <c r="F902" s="2"/>
    </row>
    <row r="903" customFormat="false" ht="12.75" hidden="false" customHeight="true" outlineLevel="0" collapsed="false">
      <c r="C903" s="2"/>
      <c r="D903" s="2"/>
      <c r="F903" s="2"/>
    </row>
    <row r="904" customFormat="false" ht="12.75" hidden="false" customHeight="true" outlineLevel="0" collapsed="false">
      <c r="C904" s="2"/>
      <c r="D904" s="2"/>
      <c r="F904" s="2"/>
    </row>
    <row r="905" customFormat="false" ht="12.75" hidden="false" customHeight="true" outlineLevel="0" collapsed="false">
      <c r="C905" s="2"/>
      <c r="D905" s="2"/>
      <c r="F905" s="2"/>
    </row>
    <row r="906" customFormat="false" ht="12.75" hidden="false" customHeight="true" outlineLevel="0" collapsed="false">
      <c r="C906" s="2"/>
      <c r="D906" s="2"/>
      <c r="F906" s="2"/>
    </row>
    <row r="907" customFormat="false" ht="12.75" hidden="false" customHeight="true" outlineLevel="0" collapsed="false">
      <c r="C907" s="2"/>
      <c r="D907" s="2"/>
      <c r="F907" s="2"/>
    </row>
    <row r="908" customFormat="false" ht="12.75" hidden="false" customHeight="true" outlineLevel="0" collapsed="false">
      <c r="C908" s="2"/>
      <c r="D908" s="2"/>
      <c r="F908" s="2"/>
    </row>
    <row r="909" customFormat="false" ht="12.75" hidden="false" customHeight="true" outlineLevel="0" collapsed="false">
      <c r="C909" s="2"/>
      <c r="D909" s="2"/>
      <c r="F909" s="2"/>
    </row>
    <row r="910" customFormat="false" ht="12.75" hidden="false" customHeight="true" outlineLevel="0" collapsed="false">
      <c r="C910" s="2"/>
      <c r="D910" s="2"/>
      <c r="F910" s="2"/>
    </row>
    <row r="911" customFormat="false" ht="12.75" hidden="false" customHeight="true" outlineLevel="0" collapsed="false">
      <c r="C911" s="2"/>
      <c r="D911" s="2"/>
      <c r="F911" s="2"/>
    </row>
    <row r="912" customFormat="false" ht="12.75" hidden="false" customHeight="true" outlineLevel="0" collapsed="false">
      <c r="C912" s="2"/>
      <c r="D912" s="2"/>
      <c r="F912" s="2"/>
    </row>
    <row r="913" customFormat="false" ht="12.75" hidden="false" customHeight="true" outlineLevel="0" collapsed="false">
      <c r="C913" s="2"/>
      <c r="D913" s="2"/>
      <c r="F913" s="2"/>
    </row>
    <row r="914" customFormat="false" ht="12.75" hidden="false" customHeight="true" outlineLevel="0" collapsed="false">
      <c r="C914" s="2"/>
      <c r="D914" s="2"/>
      <c r="F914" s="2"/>
    </row>
    <row r="915" customFormat="false" ht="12.75" hidden="false" customHeight="true" outlineLevel="0" collapsed="false">
      <c r="C915" s="2"/>
      <c r="D915" s="2"/>
      <c r="F915" s="2"/>
    </row>
    <row r="916" customFormat="false" ht="12.75" hidden="false" customHeight="true" outlineLevel="0" collapsed="false">
      <c r="C916" s="2"/>
      <c r="D916" s="2"/>
      <c r="F916" s="2"/>
    </row>
    <row r="917" customFormat="false" ht="12.75" hidden="false" customHeight="true" outlineLevel="0" collapsed="false">
      <c r="C917" s="2"/>
      <c r="D917" s="2"/>
      <c r="F917" s="2"/>
    </row>
    <row r="918" customFormat="false" ht="12.75" hidden="false" customHeight="true" outlineLevel="0" collapsed="false">
      <c r="C918" s="2"/>
      <c r="D918" s="2"/>
      <c r="F918" s="2"/>
    </row>
    <row r="919" customFormat="false" ht="12.75" hidden="false" customHeight="true" outlineLevel="0" collapsed="false">
      <c r="C919" s="2"/>
      <c r="D919" s="2"/>
      <c r="F919" s="2"/>
    </row>
    <row r="920" customFormat="false" ht="12.75" hidden="false" customHeight="true" outlineLevel="0" collapsed="false">
      <c r="C920" s="2"/>
      <c r="D920" s="2"/>
      <c r="F920" s="2"/>
    </row>
    <row r="921" customFormat="false" ht="12.75" hidden="false" customHeight="true" outlineLevel="0" collapsed="false">
      <c r="C921" s="2"/>
      <c r="D921" s="2"/>
      <c r="F921" s="2"/>
    </row>
    <row r="922" customFormat="false" ht="12.75" hidden="false" customHeight="true" outlineLevel="0" collapsed="false">
      <c r="C922" s="2"/>
      <c r="D922" s="2"/>
      <c r="F922" s="2"/>
    </row>
    <row r="923" customFormat="false" ht="12.75" hidden="false" customHeight="true" outlineLevel="0" collapsed="false">
      <c r="C923" s="2"/>
      <c r="D923" s="2"/>
      <c r="F923" s="2"/>
    </row>
    <row r="924" customFormat="false" ht="12.75" hidden="false" customHeight="true" outlineLevel="0" collapsed="false">
      <c r="C924" s="2"/>
      <c r="D924" s="2"/>
      <c r="F924" s="2"/>
    </row>
    <row r="925" customFormat="false" ht="12.75" hidden="false" customHeight="true" outlineLevel="0" collapsed="false">
      <c r="C925" s="2"/>
      <c r="D925" s="2"/>
      <c r="F925" s="2"/>
    </row>
    <row r="926" customFormat="false" ht="12.75" hidden="false" customHeight="true" outlineLevel="0" collapsed="false">
      <c r="C926" s="2"/>
      <c r="D926" s="2"/>
      <c r="F926" s="2"/>
    </row>
    <row r="927" customFormat="false" ht="12.75" hidden="false" customHeight="true" outlineLevel="0" collapsed="false">
      <c r="C927" s="2"/>
      <c r="D927" s="2"/>
      <c r="F927" s="2"/>
    </row>
    <row r="928" customFormat="false" ht="12.75" hidden="false" customHeight="true" outlineLevel="0" collapsed="false">
      <c r="C928" s="2"/>
      <c r="D928" s="2"/>
      <c r="F928" s="2"/>
    </row>
    <row r="929" customFormat="false" ht="12.75" hidden="false" customHeight="true" outlineLevel="0" collapsed="false">
      <c r="C929" s="2"/>
      <c r="D929" s="2"/>
      <c r="F929" s="2"/>
    </row>
    <row r="930" customFormat="false" ht="12.75" hidden="false" customHeight="true" outlineLevel="0" collapsed="false">
      <c r="C930" s="2"/>
      <c r="D930" s="2"/>
      <c r="F930" s="2"/>
    </row>
    <row r="931" customFormat="false" ht="12.75" hidden="false" customHeight="true" outlineLevel="0" collapsed="false">
      <c r="C931" s="2"/>
      <c r="D931" s="2"/>
      <c r="F931" s="2"/>
    </row>
    <row r="932" customFormat="false" ht="12.75" hidden="false" customHeight="true" outlineLevel="0" collapsed="false">
      <c r="C932" s="2"/>
      <c r="D932" s="2"/>
      <c r="F932" s="2"/>
    </row>
    <row r="933" customFormat="false" ht="12.75" hidden="false" customHeight="true" outlineLevel="0" collapsed="false">
      <c r="C933" s="2"/>
      <c r="D933" s="2"/>
      <c r="F933" s="2"/>
    </row>
    <row r="934" customFormat="false" ht="12.75" hidden="false" customHeight="true" outlineLevel="0" collapsed="false">
      <c r="C934" s="2"/>
      <c r="D934" s="2"/>
      <c r="F934" s="2"/>
    </row>
    <row r="935" customFormat="false" ht="12.75" hidden="false" customHeight="true" outlineLevel="0" collapsed="false">
      <c r="C935" s="2"/>
      <c r="D935" s="2"/>
      <c r="F935" s="2"/>
    </row>
    <row r="936" customFormat="false" ht="12.75" hidden="false" customHeight="true" outlineLevel="0" collapsed="false">
      <c r="C936" s="2"/>
      <c r="D936" s="2"/>
      <c r="F936" s="2"/>
    </row>
    <row r="937" customFormat="false" ht="12.75" hidden="false" customHeight="true" outlineLevel="0" collapsed="false">
      <c r="C937" s="2"/>
      <c r="D937" s="2"/>
      <c r="F937" s="2"/>
    </row>
    <row r="938" customFormat="false" ht="12.75" hidden="false" customHeight="true" outlineLevel="0" collapsed="false">
      <c r="C938" s="2"/>
      <c r="D938" s="2"/>
      <c r="F938" s="2"/>
    </row>
    <row r="939" customFormat="false" ht="12.75" hidden="false" customHeight="true" outlineLevel="0" collapsed="false">
      <c r="C939" s="2"/>
      <c r="D939" s="2"/>
      <c r="F939" s="2"/>
    </row>
    <row r="940" customFormat="false" ht="12.75" hidden="false" customHeight="true" outlineLevel="0" collapsed="false">
      <c r="C940" s="2"/>
      <c r="D940" s="2"/>
      <c r="F940" s="2"/>
    </row>
    <row r="941" customFormat="false" ht="12.75" hidden="false" customHeight="true" outlineLevel="0" collapsed="false">
      <c r="C941" s="2"/>
      <c r="D941" s="2"/>
      <c r="F941" s="2"/>
    </row>
    <row r="942" customFormat="false" ht="12.75" hidden="false" customHeight="true" outlineLevel="0" collapsed="false">
      <c r="C942" s="2"/>
      <c r="D942" s="2"/>
      <c r="F942" s="2"/>
    </row>
    <row r="943" customFormat="false" ht="12.75" hidden="false" customHeight="true" outlineLevel="0" collapsed="false">
      <c r="C943" s="2"/>
      <c r="D943" s="2"/>
      <c r="F943" s="2"/>
    </row>
    <row r="944" customFormat="false" ht="12.75" hidden="false" customHeight="true" outlineLevel="0" collapsed="false">
      <c r="C944" s="2"/>
      <c r="D944" s="2"/>
      <c r="F944" s="2"/>
    </row>
    <row r="945" customFormat="false" ht="12.75" hidden="false" customHeight="true" outlineLevel="0" collapsed="false">
      <c r="C945" s="2"/>
      <c r="D945" s="2"/>
      <c r="F945" s="2"/>
    </row>
    <row r="946" customFormat="false" ht="12.75" hidden="false" customHeight="true" outlineLevel="0" collapsed="false">
      <c r="C946" s="2"/>
      <c r="D946" s="2"/>
      <c r="F946" s="2"/>
    </row>
    <row r="947" customFormat="false" ht="12.75" hidden="false" customHeight="true" outlineLevel="0" collapsed="false">
      <c r="C947" s="2"/>
      <c r="D947" s="2"/>
      <c r="F947" s="2"/>
    </row>
    <row r="948" customFormat="false" ht="12.75" hidden="false" customHeight="true" outlineLevel="0" collapsed="false">
      <c r="C948" s="2"/>
      <c r="D948" s="2"/>
      <c r="F948" s="2"/>
    </row>
    <row r="949" customFormat="false" ht="12.75" hidden="false" customHeight="true" outlineLevel="0" collapsed="false">
      <c r="C949" s="2"/>
      <c r="D949" s="2"/>
      <c r="F949" s="2"/>
    </row>
    <row r="950" customFormat="false" ht="12.75" hidden="false" customHeight="true" outlineLevel="0" collapsed="false">
      <c r="C950" s="2"/>
      <c r="D950" s="2"/>
      <c r="F950" s="2"/>
    </row>
    <row r="951" customFormat="false" ht="12.75" hidden="false" customHeight="true" outlineLevel="0" collapsed="false">
      <c r="C951" s="2"/>
      <c r="D951" s="2"/>
      <c r="F951" s="2"/>
    </row>
    <row r="952" customFormat="false" ht="12.75" hidden="false" customHeight="true" outlineLevel="0" collapsed="false">
      <c r="C952" s="2"/>
      <c r="D952" s="2"/>
      <c r="F952" s="2"/>
    </row>
    <row r="953" customFormat="false" ht="12.75" hidden="false" customHeight="true" outlineLevel="0" collapsed="false">
      <c r="C953" s="2"/>
      <c r="D953" s="2"/>
      <c r="F953" s="2"/>
    </row>
    <row r="954" customFormat="false" ht="12.75" hidden="false" customHeight="true" outlineLevel="0" collapsed="false">
      <c r="C954" s="2"/>
      <c r="D954" s="2"/>
      <c r="F954" s="2"/>
    </row>
    <row r="955" customFormat="false" ht="12.75" hidden="false" customHeight="true" outlineLevel="0" collapsed="false">
      <c r="C955" s="2"/>
      <c r="D955" s="2"/>
      <c r="F955" s="2"/>
    </row>
    <row r="956" customFormat="false" ht="12.75" hidden="false" customHeight="true" outlineLevel="0" collapsed="false">
      <c r="C956" s="2"/>
      <c r="D956" s="2"/>
      <c r="F956" s="2"/>
    </row>
    <row r="957" customFormat="false" ht="12.75" hidden="false" customHeight="true" outlineLevel="0" collapsed="false">
      <c r="C957" s="2"/>
      <c r="D957" s="2"/>
      <c r="F957" s="2"/>
    </row>
    <row r="958" customFormat="false" ht="12.75" hidden="false" customHeight="true" outlineLevel="0" collapsed="false">
      <c r="C958" s="2"/>
      <c r="D958" s="2"/>
      <c r="F958" s="2"/>
    </row>
    <row r="959" customFormat="false" ht="12.75" hidden="false" customHeight="true" outlineLevel="0" collapsed="false">
      <c r="C959" s="2"/>
      <c r="D959" s="2"/>
      <c r="F959" s="2"/>
    </row>
    <row r="960" customFormat="false" ht="12.75" hidden="false" customHeight="true" outlineLevel="0" collapsed="false">
      <c r="C960" s="2"/>
      <c r="D960" s="2"/>
      <c r="F960" s="2"/>
    </row>
    <row r="961" customFormat="false" ht="12.75" hidden="false" customHeight="true" outlineLevel="0" collapsed="false">
      <c r="C961" s="2"/>
      <c r="D961" s="2"/>
      <c r="F961" s="2"/>
    </row>
    <row r="962" customFormat="false" ht="12.75" hidden="false" customHeight="true" outlineLevel="0" collapsed="false">
      <c r="C962" s="2"/>
      <c r="D962" s="2"/>
      <c r="F962" s="2"/>
    </row>
    <row r="963" customFormat="false" ht="12.75" hidden="false" customHeight="true" outlineLevel="0" collapsed="false">
      <c r="C963" s="2"/>
      <c r="D963" s="2"/>
      <c r="F963" s="2"/>
    </row>
    <row r="964" customFormat="false" ht="12.75" hidden="false" customHeight="true" outlineLevel="0" collapsed="false">
      <c r="C964" s="2"/>
      <c r="D964" s="2"/>
      <c r="F964" s="2"/>
    </row>
    <row r="965" customFormat="false" ht="12.75" hidden="false" customHeight="true" outlineLevel="0" collapsed="false">
      <c r="C965" s="2"/>
      <c r="D965" s="2"/>
      <c r="F965" s="2"/>
    </row>
    <row r="966" customFormat="false" ht="12.75" hidden="false" customHeight="true" outlineLevel="0" collapsed="false">
      <c r="C966" s="2"/>
      <c r="D966" s="2"/>
      <c r="F966" s="2"/>
    </row>
    <row r="967" customFormat="false" ht="12.75" hidden="false" customHeight="true" outlineLevel="0" collapsed="false">
      <c r="C967" s="2"/>
      <c r="D967" s="2"/>
      <c r="F967" s="2"/>
    </row>
    <row r="968" customFormat="false" ht="12.75" hidden="false" customHeight="true" outlineLevel="0" collapsed="false">
      <c r="C968" s="2"/>
      <c r="D968" s="2"/>
      <c r="F968" s="2"/>
    </row>
    <row r="969" customFormat="false" ht="12.75" hidden="false" customHeight="true" outlineLevel="0" collapsed="false">
      <c r="C969" s="2"/>
      <c r="D969" s="2"/>
      <c r="F969" s="2"/>
    </row>
    <row r="970" customFormat="false" ht="12.75" hidden="false" customHeight="true" outlineLevel="0" collapsed="false">
      <c r="C970" s="2"/>
      <c r="D970" s="2"/>
      <c r="F970" s="2"/>
    </row>
    <row r="971" customFormat="false" ht="12.75" hidden="false" customHeight="true" outlineLevel="0" collapsed="false">
      <c r="C971" s="2"/>
      <c r="D971" s="2"/>
      <c r="F971" s="2"/>
    </row>
    <row r="972" customFormat="false" ht="12.75" hidden="false" customHeight="true" outlineLevel="0" collapsed="false">
      <c r="C972" s="2"/>
      <c r="D972" s="2"/>
      <c r="F972" s="2"/>
    </row>
    <row r="973" customFormat="false" ht="12.75" hidden="false" customHeight="true" outlineLevel="0" collapsed="false">
      <c r="C973" s="2"/>
      <c r="D973" s="2"/>
      <c r="F973" s="2"/>
    </row>
    <row r="974" customFormat="false" ht="12.75" hidden="false" customHeight="true" outlineLevel="0" collapsed="false">
      <c r="C974" s="2"/>
      <c r="D974" s="2"/>
      <c r="F974" s="2"/>
    </row>
    <row r="975" customFormat="false" ht="12.75" hidden="false" customHeight="true" outlineLevel="0" collapsed="false">
      <c r="C975" s="2"/>
      <c r="D975" s="2"/>
      <c r="F975" s="2"/>
    </row>
    <row r="976" customFormat="false" ht="12.75" hidden="false" customHeight="true" outlineLevel="0" collapsed="false">
      <c r="C976" s="2"/>
      <c r="D976" s="2"/>
      <c r="F976" s="2"/>
    </row>
    <row r="977" customFormat="false" ht="12.75" hidden="false" customHeight="true" outlineLevel="0" collapsed="false">
      <c r="C977" s="2"/>
      <c r="D977" s="2"/>
      <c r="F977" s="2"/>
    </row>
    <row r="978" customFormat="false" ht="12.75" hidden="false" customHeight="true" outlineLevel="0" collapsed="false">
      <c r="C978" s="2"/>
      <c r="D978" s="2"/>
      <c r="F978" s="2"/>
    </row>
    <row r="979" customFormat="false" ht="12.75" hidden="false" customHeight="true" outlineLevel="0" collapsed="false">
      <c r="C979" s="2"/>
      <c r="D979" s="2"/>
      <c r="F979" s="2"/>
    </row>
    <row r="980" customFormat="false" ht="12.75" hidden="false" customHeight="true" outlineLevel="0" collapsed="false">
      <c r="C980" s="2"/>
      <c r="D980" s="2"/>
      <c r="F980" s="2"/>
    </row>
    <row r="981" customFormat="false" ht="12.75" hidden="false" customHeight="true" outlineLevel="0" collapsed="false">
      <c r="C981" s="2"/>
      <c r="D981" s="2"/>
      <c r="F981" s="2"/>
    </row>
    <row r="982" customFormat="false" ht="12.75" hidden="false" customHeight="true" outlineLevel="0" collapsed="false">
      <c r="C982" s="2"/>
      <c r="D982" s="2"/>
      <c r="F982" s="2"/>
    </row>
    <row r="983" customFormat="false" ht="12.75" hidden="false" customHeight="true" outlineLevel="0" collapsed="false">
      <c r="C983" s="2"/>
      <c r="D983" s="2"/>
      <c r="F983" s="2"/>
    </row>
    <row r="984" customFormat="false" ht="12.75" hidden="false" customHeight="true" outlineLevel="0" collapsed="false">
      <c r="C984" s="2"/>
      <c r="D984" s="2"/>
      <c r="F984" s="2"/>
    </row>
    <row r="985" customFormat="false" ht="12.75" hidden="false" customHeight="true" outlineLevel="0" collapsed="false">
      <c r="C985" s="2"/>
      <c r="D985" s="2"/>
      <c r="F985" s="2"/>
    </row>
    <row r="986" customFormat="false" ht="12.75" hidden="false" customHeight="true" outlineLevel="0" collapsed="false">
      <c r="C986" s="2"/>
      <c r="D986" s="2"/>
      <c r="F986" s="2"/>
    </row>
    <row r="987" customFormat="false" ht="12.75" hidden="false" customHeight="true" outlineLevel="0" collapsed="false">
      <c r="C987" s="2"/>
      <c r="D987" s="2"/>
      <c r="F987" s="2"/>
    </row>
    <row r="988" customFormat="false" ht="12.75" hidden="false" customHeight="true" outlineLevel="0" collapsed="false">
      <c r="C988" s="2"/>
      <c r="D988" s="2"/>
      <c r="F988" s="2"/>
    </row>
    <row r="989" customFormat="false" ht="12.75" hidden="false" customHeight="true" outlineLevel="0" collapsed="false">
      <c r="C989" s="2"/>
      <c r="D989" s="2"/>
      <c r="F989" s="2"/>
    </row>
    <row r="990" customFormat="false" ht="12.75" hidden="false" customHeight="true" outlineLevel="0" collapsed="false">
      <c r="C990" s="2"/>
      <c r="D990" s="2"/>
      <c r="F990" s="2"/>
    </row>
    <row r="991" customFormat="false" ht="12.75" hidden="false" customHeight="true" outlineLevel="0" collapsed="false">
      <c r="C991" s="2"/>
      <c r="D991" s="2"/>
      <c r="F991" s="2"/>
    </row>
    <row r="992" customFormat="false" ht="12.75" hidden="false" customHeight="true" outlineLevel="0" collapsed="false">
      <c r="C992" s="2"/>
      <c r="D992" s="2"/>
      <c r="F992" s="2"/>
    </row>
    <row r="993" customFormat="false" ht="12.75" hidden="false" customHeight="true" outlineLevel="0" collapsed="false">
      <c r="C993" s="2"/>
      <c r="D993" s="2"/>
      <c r="F993" s="2"/>
    </row>
    <row r="994" customFormat="false" ht="12.75" hidden="false" customHeight="true" outlineLevel="0" collapsed="false">
      <c r="C994" s="2"/>
      <c r="D994" s="2"/>
      <c r="F994" s="2"/>
    </row>
    <row r="995" customFormat="false" ht="12.75" hidden="false" customHeight="true" outlineLevel="0" collapsed="false">
      <c r="C995" s="2"/>
      <c r="D995" s="2"/>
      <c r="F995" s="2"/>
    </row>
    <row r="996" customFormat="false" ht="12.75" hidden="false" customHeight="true" outlineLevel="0" collapsed="false">
      <c r="C996" s="2"/>
      <c r="D996" s="2"/>
      <c r="F996" s="2"/>
    </row>
    <row r="997" customFormat="false" ht="12.75" hidden="false" customHeight="true" outlineLevel="0" collapsed="false">
      <c r="C997" s="2"/>
      <c r="D997" s="2"/>
      <c r="F997" s="2"/>
    </row>
    <row r="998" customFormat="false" ht="12.75" hidden="false" customHeight="true" outlineLevel="0" collapsed="false">
      <c r="C998" s="2"/>
      <c r="D998" s="2"/>
      <c r="F998" s="2"/>
    </row>
    <row r="999" customFormat="false" ht="12.75" hidden="false" customHeight="true" outlineLevel="0" collapsed="false">
      <c r="C999" s="2"/>
      <c r="D999" s="2"/>
      <c r="F999" s="2"/>
    </row>
    <row r="1000" customFormat="false" ht="12.75" hidden="false" customHeight="true" outlineLevel="0" collapsed="false">
      <c r="C1000" s="2"/>
      <c r="D1000" s="2"/>
      <c r="F1000" s="2"/>
    </row>
  </sheetData>
  <mergeCells count="15">
    <mergeCell ref="A1:K1"/>
    <mergeCell ref="A2:G2"/>
    <mergeCell ref="A3:G3"/>
    <mergeCell ref="A34:D34"/>
    <mergeCell ref="A43:D43"/>
    <mergeCell ref="A52:D52"/>
    <mergeCell ref="A61:D61"/>
    <mergeCell ref="A70:D70"/>
    <mergeCell ref="A76:G76"/>
    <mergeCell ref="A82:G82"/>
    <mergeCell ref="A88:G88"/>
    <mergeCell ref="A94:G94"/>
    <mergeCell ref="C176:R176"/>
    <mergeCell ref="C183:R183"/>
    <mergeCell ref="C190:R190"/>
  </mergeCells>
  <conditionalFormatting sqref="E63:G70">
    <cfRule type="containsText" priority="2" operator="containsText" aboveAverage="0" equalAverage="0" bottom="0" percent="0" rank="0" text="FALSE" dxfId="15">
      <formula>NOT(ISERROR(SEARCH("FALSE",E63)))</formula>
    </cfRule>
  </conditionalFormatting>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6E0E7"/>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true" outlineLevel="0" max="1" min="1" style="0" width="8.88"/>
    <col collapsed="false" customWidth="true" hidden="true" outlineLevel="0" max="2" min="2" style="0" width="9.51"/>
    <col collapsed="false" customWidth="true" hidden="true" outlineLevel="0" max="6" min="3" style="0" width="8.88"/>
    <col collapsed="false" customWidth="true" hidden="false" outlineLevel="0" max="26" min="7" style="0"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6E0E7"/>
    <outlinePr summaryBelow="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54.51"/>
    <col collapsed="false" customWidth="true" hidden="false" outlineLevel="0" max="3" min="3" style="0" width="23.75"/>
  </cols>
  <sheetData>
    <row r="1" customFormat="false" ht="15" hidden="false" customHeight="false" outlineLevel="0" collapsed="false">
      <c r="A1" s="113" t="s">
        <v>13</v>
      </c>
      <c r="B1" s="114" t="s">
        <v>243</v>
      </c>
      <c r="C1" s="115" t="s">
        <v>244</v>
      </c>
      <c r="D1" s="116" t="s">
        <v>245</v>
      </c>
    </row>
    <row r="2" customFormat="false" ht="15" hidden="false" customHeight="false" outlineLevel="0" collapsed="false">
      <c r="A2" s="96" t="s">
        <v>246</v>
      </c>
      <c r="B2" s="2" t="s">
        <v>247</v>
      </c>
      <c r="C2" s="117" t="n">
        <v>5</v>
      </c>
      <c r="D2" s="118"/>
    </row>
    <row r="3" customFormat="false" ht="15" hidden="false" customHeight="false" outlineLevel="0" collapsed="false">
      <c r="A3" s="96" t="s">
        <v>248</v>
      </c>
      <c r="B3" s="2" t="s">
        <v>247</v>
      </c>
      <c r="C3" s="117" t="n">
        <v>10</v>
      </c>
      <c r="D3" s="118"/>
    </row>
    <row r="4" customFormat="false" ht="15" hidden="false" customHeight="false" outlineLevel="0" collapsed="false">
      <c r="A4" s="96" t="s">
        <v>249</v>
      </c>
      <c r="B4" s="2" t="s">
        <v>250</v>
      </c>
      <c r="C4" s="119" t="n">
        <v>0</v>
      </c>
      <c r="D4" s="118"/>
    </row>
    <row r="5" customFormat="false" ht="15" hidden="false" customHeight="false" outlineLevel="0" collapsed="false">
      <c r="A5" s="96" t="s">
        <v>251</v>
      </c>
      <c r="B5" s="2" t="s">
        <v>252</v>
      </c>
      <c r="C5" s="119" t="n">
        <v>0.04</v>
      </c>
      <c r="D5" s="118" t="s">
        <v>253</v>
      </c>
    </row>
    <row r="6" customFormat="false" ht="15" hidden="false" customHeight="false" outlineLevel="0" collapsed="false">
      <c r="A6" s="96" t="s">
        <v>254</v>
      </c>
      <c r="B6" s="2" t="s">
        <v>255</v>
      </c>
      <c r="C6" s="117" t="n">
        <v>250</v>
      </c>
      <c r="D6" s="118"/>
    </row>
    <row r="7" customFormat="false" ht="15" hidden="false" customHeight="false" outlineLevel="0" collapsed="false">
      <c r="A7" s="96" t="s">
        <v>256</v>
      </c>
      <c r="B7" s="2" t="s">
        <v>255</v>
      </c>
      <c r="C7" s="117" t="n">
        <v>250</v>
      </c>
      <c r="D7" s="118"/>
    </row>
    <row r="8" customFormat="false" ht="15" hidden="false" customHeight="false" outlineLevel="0" collapsed="false">
      <c r="A8" s="96" t="s">
        <v>257</v>
      </c>
      <c r="B8" s="2" t="s">
        <v>255</v>
      </c>
      <c r="C8" s="117" t="n">
        <v>250</v>
      </c>
      <c r="D8" s="118"/>
    </row>
    <row r="9" customFormat="false" ht="15" hidden="false" customHeight="false" outlineLevel="0" collapsed="false">
      <c r="A9" s="96" t="s">
        <v>258</v>
      </c>
      <c r="B9" s="2" t="s">
        <v>259</v>
      </c>
      <c r="C9" s="120" t="n">
        <v>30</v>
      </c>
      <c r="D9" s="118"/>
    </row>
    <row r="10" customFormat="false" ht="15" hidden="false" customHeight="false" outlineLevel="0" collapsed="false">
      <c r="A10" s="96" t="s">
        <v>260</v>
      </c>
      <c r="B10" s="2" t="s">
        <v>250</v>
      </c>
      <c r="C10" s="119" t="n">
        <v>0.015</v>
      </c>
      <c r="D10" s="118" t="s">
        <v>253</v>
      </c>
    </row>
    <row r="11" customFormat="false" ht="15" hidden="false" customHeight="false" outlineLevel="0" collapsed="false">
      <c r="A11" s="96" t="s">
        <v>261</v>
      </c>
      <c r="B11" s="2" t="s">
        <v>252</v>
      </c>
      <c r="C11" s="119" t="n">
        <v>0.2</v>
      </c>
      <c r="D11" s="118"/>
    </row>
    <row r="12" customFormat="false" ht="15" hidden="false" customHeight="false" outlineLevel="0" collapsed="false">
      <c r="A12" s="96" t="s">
        <v>262</v>
      </c>
      <c r="B12" s="2" t="s">
        <v>252</v>
      </c>
      <c r="C12" s="121" t="n">
        <v>-0.00244205185747926</v>
      </c>
      <c r="D12" s="118"/>
    </row>
    <row r="13" customFormat="false" ht="15" hidden="false" customHeight="false" outlineLevel="0" collapsed="false">
      <c r="A13" s="96" t="s">
        <v>263</v>
      </c>
      <c r="B13" s="2" t="s">
        <v>252</v>
      </c>
      <c r="C13" s="119" t="n">
        <v>0.05</v>
      </c>
      <c r="D13" s="118"/>
    </row>
    <row r="14" customFormat="false" ht="15" hidden="false" customHeight="false" outlineLevel="0" collapsed="false">
      <c r="A14" s="96" t="s">
        <v>264</v>
      </c>
      <c r="B14" s="2" t="s">
        <v>247</v>
      </c>
      <c r="C14" s="122" t="n">
        <v>10</v>
      </c>
      <c r="D14" s="118"/>
    </row>
    <row r="15" customFormat="false" ht="15" hidden="false" customHeight="false" outlineLevel="0" collapsed="false">
      <c r="A15" s="96" t="s">
        <v>265</v>
      </c>
      <c r="B15" s="2" t="s">
        <v>247</v>
      </c>
      <c r="C15" s="122" t="n">
        <v>20</v>
      </c>
      <c r="D15" s="118"/>
    </row>
    <row r="16" customFormat="false" ht="15" hidden="false" customHeight="false" outlineLevel="0" collapsed="false">
      <c r="A16" s="96" t="s">
        <v>266</v>
      </c>
      <c r="B16" s="2" t="s">
        <v>247</v>
      </c>
      <c r="C16" s="122" t="n">
        <v>20</v>
      </c>
      <c r="D16" s="118"/>
    </row>
    <row r="17" customFormat="false" ht="15" hidden="false" customHeight="false" outlineLevel="0" collapsed="false">
      <c r="A17" s="96" t="s">
        <v>267</v>
      </c>
      <c r="B17" s="2" t="s">
        <v>247</v>
      </c>
      <c r="C17" s="122" t="n">
        <v>10</v>
      </c>
      <c r="D17" s="118"/>
    </row>
    <row r="18" customFormat="false" ht="15" hidden="false" customHeight="false" outlineLevel="0" collapsed="false">
      <c r="A18" s="96" t="s">
        <v>268</v>
      </c>
      <c r="B18" s="2"/>
      <c r="C18" s="122" t="s">
        <v>269</v>
      </c>
      <c r="D18" s="118"/>
    </row>
    <row r="19" customFormat="false" ht="15" hidden="false" customHeight="false" outlineLevel="0" collapsed="false">
      <c r="A19" s="100" t="s">
        <v>270</v>
      </c>
      <c r="B19" s="101" t="s">
        <v>252</v>
      </c>
      <c r="C19" s="119" t="n">
        <v>0.6</v>
      </c>
      <c r="D19" s="118"/>
    </row>
    <row r="20" customFormat="false" ht="15" hidden="false" customHeight="false" outlineLevel="0" collapsed="false">
      <c r="A20" s="40" t="s">
        <v>271</v>
      </c>
      <c r="B20" s="40" t="s">
        <v>272</v>
      </c>
      <c r="C20" s="123" t="n">
        <v>500</v>
      </c>
      <c r="D20" s="118"/>
    </row>
    <row r="21" customFormat="false" ht="15" hidden="false" customHeight="false" outlineLevel="0" collapsed="false">
      <c r="A21" s="124" t="s">
        <v>273</v>
      </c>
      <c r="B21" s="125" t="s">
        <v>272</v>
      </c>
      <c r="C21" s="126" t="n">
        <v>20000</v>
      </c>
      <c r="D21" s="118"/>
    </row>
    <row r="22" customFormat="false" ht="15" hidden="false" customHeight="false" outlineLevel="0" collapsed="false">
      <c r="A22" s="127" t="s">
        <v>274</v>
      </c>
      <c r="B22" s="128" t="s">
        <v>247</v>
      </c>
      <c r="C22" s="123" t="n">
        <v>40</v>
      </c>
      <c r="D22" s="118"/>
    </row>
    <row r="23" customFormat="false" ht="15" hidden="false" customHeight="false" outlineLevel="0" collapsed="false">
      <c r="C23" s="129"/>
    </row>
    <row r="24" customFormat="false" ht="15" hidden="false" customHeight="false" outlineLevel="0" collapsed="false">
      <c r="C24" s="129"/>
    </row>
    <row r="25" customFormat="false" ht="15" hidden="false" customHeight="false" outlineLevel="0" collapsed="false">
      <c r="C25" s="129"/>
    </row>
    <row r="26" customFormat="false" ht="15" hidden="false" customHeight="false" outlineLevel="0" collapsed="false">
      <c r="C26" s="129"/>
    </row>
    <row r="27" customFormat="false" ht="15" hidden="false" customHeight="false" outlineLevel="0" collapsed="false">
      <c r="C27" s="129"/>
    </row>
    <row r="28" customFormat="false" ht="15" hidden="false" customHeight="false" outlineLevel="0" collapsed="false">
      <c r="C28" s="129"/>
    </row>
    <row r="29" customFormat="false" ht="15" hidden="false" customHeight="false" outlineLevel="0" collapsed="false">
      <c r="C29" s="129"/>
    </row>
    <row r="30" customFormat="false" ht="15" hidden="false" customHeight="false" outlineLevel="0" collapsed="false">
      <c r="C30" s="129"/>
    </row>
    <row r="31" customFormat="false" ht="15" hidden="false" customHeight="false" outlineLevel="0" collapsed="false">
      <c r="C31" s="129"/>
    </row>
    <row r="32" customFormat="false" ht="15" hidden="false" customHeight="false" outlineLevel="0" collapsed="false">
      <c r="C32" s="129"/>
    </row>
    <row r="33" customFormat="false" ht="15" hidden="false" customHeight="false" outlineLevel="0" collapsed="false">
      <c r="C33" s="129"/>
    </row>
    <row r="34" customFormat="false" ht="15" hidden="false" customHeight="false" outlineLevel="0" collapsed="false">
      <c r="C34" s="129"/>
    </row>
    <row r="35" customFormat="false" ht="15" hidden="false" customHeight="false" outlineLevel="0" collapsed="false">
      <c r="C35" s="129"/>
    </row>
    <row r="36" customFormat="false" ht="15" hidden="false" customHeight="false" outlineLevel="0" collapsed="false">
      <c r="C36" s="129"/>
    </row>
    <row r="37" customFormat="false" ht="15" hidden="false" customHeight="false" outlineLevel="0" collapsed="false">
      <c r="C37" s="129"/>
    </row>
    <row r="38" customFormat="false" ht="15" hidden="false" customHeight="false" outlineLevel="0" collapsed="false">
      <c r="C38" s="129"/>
    </row>
    <row r="39" customFormat="false" ht="15" hidden="false" customHeight="false" outlineLevel="0" collapsed="false">
      <c r="C39" s="129"/>
    </row>
    <row r="40" customFormat="false" ht="15" hidden="false" customHeight="false" outlineLevel="0" collapsed="false">
      <c r="C40" s="129"/>
    </row>
    <row r="41" customFormat="false" ht="15" hidden="false" customHeight="false" outlineLevel="0" collapsed="false">
      <c r="C41" s="129"/>
    </row>
    <row r="42" customFormat="false" ht="15" hidden="false" customHeight="false" outlineLevel="0" collapsed="false">
      <c r="C42" s="129"/>
    </row>
    <row r="43" customFormat="false" ht="15" hidden="false" customHeight="false" outlineLevel="0" collapsed="false">
      <c r="C43" s="129"/>
    </row>
    <row r="44" customFormat="false" ht="15" hidden="false" customHeight="false" outlineLevel="0" collapsed="false">
      <c r="C44" s="129"/>
    </row>
    <row r="45" customFormat="false" ht="15" hidden="false" customHeight="false" outlineLevel="0" collapsed="false">
      <c r="C45" s="129"/>
    </row>
    <row r="46" customFormat="false" ht="15" hidden="false" customHeight="false" outlineLevel="0" collapsed="false">
      <c r="C46" s="129"/>
    </row>
    <row r="47" customFormat="false" ht="15" hidden="false" customHeight="false" outlineLevel="0" collapsed="false">
      <c r="C47" s="129"/>
    </row>
    <row r="48" customFormat="false" ht="15" hidden="false" customHeight="false" outlineLevel="0" collapsed="false">
      <c r="C48" s="129"/>
    </row>
    <row r="49" customFormat="false" ht="15" hidden="false" customHeight="false" outlineLevel="0" collapsed="false">
      <c r="C49" s="129"/>
    </row>
    <row r="50" customFormat="false" ht="15" hidden="false" customHeight="false" outlineLevel="0" collapsed="false">
      <c r="C50" s="129"/>
    </row>
    <row r="51" customFormat="false" ht="15" hidden="false" customHeight="false" outlineLevel="0" collapsed="false">
      <c r="C51" s="129"/>
    </row>
    <row r="52" customFormat="false" ht="15" hidden="false" customHeight="false" outlineLevel="0" collapsed="false">
      <c r="C52" s="129"/>
    </row>
    <row r="53" customFormat="false" ht="15" hidden="false" customHeight="false" outlineLevel="0" collapsed="false">
      <c r="C53" s="129"/>
    </row>
    <row r="54" customFormat="false" ht="15" hidden="false" customHeight="false" outlineLevel="0" collapsed="false">
      <c r="C54" s="129"/>
    </row>
    <row r="55" customFormat="false" ht="15" hidden="false" customHeight="false" outlineLevel="0" collapsed="false">
      <c r="C55" s="129"/>
    </row>
    <row r="56" customFormat="false" ht="15" hidden="false" customHeight="false" outlineLevel="0" collapsed="false">
      <c r="C56" s="129"/>
    </row>
    <row r="57" customFormat="false" ht="15" hidden="false" customHeight="false" outlineLevel="0" collapsed="false">
      <c r="C57" s="129"/>
    </row>
    <row r="58" customFormat="false" ht="15" hidden="false" customHeight="false" outlineLevel="0" collapsed="false">
      <c r="C58" s="129"/>
    </row>
    <row r="59" customFormat="false" ht="15" hidden="false" customHeight="false" outlineLevel="0" collapsed="false">
      <c r="C59" s="129"/>
    </row>
    <row r="60" customFormat="false" ht="15" hidden="false" customHeight="false" outlineLevel="0" collapsed="false">
      <c r="C60" s="129"/>
    </row>
    <row r="61" customFormat="false" ht="15" hidden="false" customHeight="false" outlineLevel="0" collapsed="false">
      <c r="C61" s="129"/>
    </row>
    <row r="62" customFormat="false" ht="15" hidden="false" customHeight="false" outlineLevel="0" collapsed="false">
      <c r="C62" s="129"/>
    </row>
    <row r="63" customFormat="false" ht="15" hidden="false" customHeight="false" outlineLevel="0" collapsed="false">
      <c r="C63" s="129"/>
    </row>
    <row r="64" customFormat="false" ht="15" hidden="false" customHeight="false" outlineLevel="0" collapsed="false">
      <c r="C64" s="129"/>
    </row>
    <row r="65" customFormat="false" ht="15" hidden="false" customHeight="false" outlineLevel="0" collapsed="false">
      <c r="C65" s="129"/>
    </row>
    <row r="66" customFormat="false" ht="15" hidden="false" customHeight="false" outlineLevel="0" collapsed="false">
      <c r="C66" s="129"/>
    </row>
    <row r="67" customFormat="false" ht="15" hidden="false" customHeight="false" outlineLevel="0" collapsed="false">
      <c r="C67" s="129"/>
    </row>
    <row r="68" customFormat="false" ht="15" hidden="false" customHeight="false" outlineLevel="0" collapsed="false">
      <c r="C68" s="129"/>
    </row>
    <row r="69" customFormat="false" ht="15" hidden="false" customHeight="false" outlineLevel="0" collapsed="false">
      <c r="C69" s="129"/>
    </row>
    <row r="70" customFormat="false" ht="15" hidden="false" customHeight="false" outlineLevel="0" collapsed="false">
      <c r="C70" s="129"/>
    </row>
    <row r="71" customFormat="false" ht="15" hidden="false" customHeight="false" outlineLevel="0" collapsed="false">
      <c r="C71" s="129"/>
    </row>
    <row r="72" customFormat="false" ht="15" hidden="false" customHeight="false" outlineLevel="0" collapsed="false">
      <c r="C72" s="129"/>
    </row>
    <row r="73" customFormat="false" ht="15" hidden="false" customHeight="false" outlineLevel="0" collapsed="false">
      <c r="C73" s="129"/>
    </row>
    <row r="74" customFormat="false" ht="15" hidden="false" customHeight="false" outlineLevel="0" collapsed="false">
      <c r="C74" s="129"/>
    </row>
    <row r="75" customFormat="false" ht="15" hidden="false" customHeight="false" outlineLevel="0" collapsed="false">
      <c r="C75" s="129"/>
    </row>
    <row r="76" customFormat="false" ht="15" hidden="false" customHeight="false" outlineLevel="0" collapsed="false">
      <c r="C76" s="129"/>
    </row>
    <row r="77" customFormat="false" ht="15" hidden="false" customHeight="false" outlineLevel="0" collapsed="false">
      <c r="C77" s="129"/>
    </row>
    <row r="78" customFormat="false" ht="15" hidden="false" customHeight="false" outlineLevel="0" collapsed="false">
      <c r="C78" s="129"/>
    </row>
    <row r="79" customFormat="false" ht="15" hidden="false" customHeight="false" outlineLevel="0" collapsed="false">
      <c r="C79" s="129"/>
    </row>
    <row r="80" customFormat="false" ht="15" hidden="false" customHeight="false" outlineLevel="0" collapsed="false">
      <c r="C80" s="129"/>
    </row>
    <row r="81" customFormat="false" ht="15" hidden="false" customHeight="false" outlineLevel="0" collapsed="false">
      <c r="C81" s="129"/>
    </row>
    <row r="82" customFormat="false" ht="15" hidden="false" customHeight="false" outlineLevel="0" collapsed="false">
      <c r="C82" s="129"/>
    </row>
    <row r="83" customFormat="false" ht="15" hidden="false" customHeight="false" outlineLevel="0" collapsed="false">
      <c r="C83" s="129"/>
    </row>
    <row r="84" customFormat="false" ht="15" hidden="false" customHeight="false" outlineLevel="0" collapsed="false">
      <c r="C84" s="129"/>
    </row>
    <row r="85" customFormat="false" ht="15" hidden="false" customHeight="false" outlineLevel="0" collapsed="false">
      <c r="C85" s="129"/>
    </row>
    <row r="86" customFormat="false" ht="15" hidden="false" customHeight="false" outlineLevel="0" collapsed="false">
      <c r="C86" s="129"/>
    </row>
    <row r="87" customFormat="false" ht="15" hidden="false" customHeight="false" outlineLevel="0" collapsed="false">
      <c r="C87" s="129"/>
    </row>
    <row r="88" customFormat="false" ht="15" hidden="false" customHeight="false" outlineLevel="0" collapsed="false">
      <c r="C88" s="129"/>
    </row>
    <row r="89" customFormat="false" ht="15" hidden="false" customHeight="false" outlineLevel="0" collapsed="false">
      <c r="C89" s="129"/>
    </row>
    <row r="90" customFormat="false" ht="15" hidden="false" customHeight="false" outlineLevel="0" collapsed="false">
      <c r="C90" s="129"/>
    </row>
    <row r="91" customFormat="false" ht="15" hidden="false" customHeight="false" outlineLevel="0" collapsed="false">
      <c r="C91" s="129"/>
    </row>
    <row r="92" customFormat="false" ht="15" hidden="false" customHeight="false" outlineLevel="0" collapsed="false">
      <c r="C92" s="129"/>
    </row>
    <row r="93" customFormat="false" ht="15" hidden="false" customHeight="false" outlineLevel="0" collapsed="false">
      <c r="C93" s="129"/>
    </row>
    <row r="94" customFormat="false" ht="15" hidden="false" customHeight="false" outlineLevel="0" collapsed="false">
      <c r="C94" s="129"/>
    </row>
    <row r="95" customFormat="false" ht="15" hidden="false" customHeight="false" outlineLevel="0" collapsed="false">
      <c r="C95" s="129"/>
    </row>
    <row r="96" customFormat="false" ht="15" hidden="false" customHeight="false" outlineLevel="0" collapsed="false">
      <c r="C96" s="129"/>
    </row>
    <row r="97" customFormat="false" ht="15" hidden="false" customHeight="false" outlineLevel="0" collapsed="false">
      <c r="C97" s="129"/>
    </row>
    <row r="98" customFormat="false" ht="15" hidden="false" customHeight="false" outlineLevel="0" collapsed="false">
      <c r="C98" s="129"/>
    </row>
    <row r="99" customFormat="false" ht="15" hidden="false" customHeight="false" outlineLevel="0" collapsed="false">
      <c r="C99" s="129"/>
    </row>
    <row r="100" customFormat="false" ht="15" hidden="false" customHeight="false" outlineLevel="0" collapsed="false">
      <c r="C100" s="129"/>
    </row>
    <row r="101" customFormat="false" ht="15" hidden="false" customHeight="false" outlineLevel="0" collapsed="false">
      <c r="C101" s="129"/>
    </row>
    <row r="102" customFormat="false" ht="15" hidden="false" customHeight="false" outlineLevel="0" collapsed="false">
      <c r="C102" s="129"/>
    </row>
    <row r="103" customFormat="false" ht="15" hidden="false" customHeight="false" outlineLevel="0" collapsed="false">
      <c r="C103" s="129"/>
    </row>
    <row r="104" customFormat="false" ht="15" hidden="false" customHeight="false" outlineLevel="0" collapsed="false">
      <c r="C104" s="129"/>
    </row>
    <row r="105" customFormat="false" ht="15" hidden="false" customHeight="false" outlineLevel="0" collapsed="false">
      <c r="C105" s="129"/>
    </row>
    <row r="106" customFormat="false" ht="15" hidden="false" customHeight="false" outlineLevel="0" collapsed="false">
      <c r="C106" s="129"/>
    </row>
    <row r="107" customFormat="false" ht="15" hidden="false" customHeight="false" outlineLevel="0" collapsed="false">
      <c r="C107" s="129"/>
    </row>
    <row r="108" customFormat="false" ht="15" hidden="false" customHeight="false" outlineLevel="0" collapsed="false">
      <c r="C108" s="129"/>
    </row>
    <row r="109" customFormat="false" ht="15" hidden="false" customHeight="false" outlineLevel="0" collapsed="false">
      <c r="C109" s="129"/>
    </row>
    <row r="110" customFormat="false" ht="15" hidden="false" customHeight="false" outlineLevel="0" collapsed="false">
      <c r="C110" s="129"/>
    </row>
    <row r="111" customFormat="false" ht="15" hidden="false" customHeight="false" outlineLevel="0" collapsed="false">
      <c r="C111" s="129"/>
    </row>
    <row r="112" customFormat="false" ht="15" hidden="false" customHeight="false" outlineLevel="0" collapsed="false">
      <c r="C112" s="129"/>
    </row>
    <row r="113" customFormat="false" ht="15" hidden="false" customHeight="false" outlineLevel="0" collapsed="false">
      <c r="C113" s="129"/>
    </row>
    <row r="114" customFormat="false" ht="15" hidden="false" customHeight="false" outlineLevel="0" collapsed="false">
      <c r="C114" s="129"/>
    </row>
    <row r="115" customFormat="false" ht="15" hidden="false" customHeight="false" outlineLevel="0" collapsed="false">
      <c r="C115" s="129"/>
    </row>
    <row r="116" customFormat="false" ht="15" hidden="false" customHeight="false" outlineLevel="0" collapsed="false">
      <c r="C116" s="129"/>
    </row>
    <row r="117" customFormat="false" ht="15" hidden="false" customHeight="false" outlineLevel="0" collapsed="false">
      <c r="C117" s="129"/>
    </row>
    <row r="118" customFormat="false" ht="15" hidden="false" customHeight="false" outlineLevel="0" collapsed="false">
      <c r="C118" s="129"/>
    </row>
    <row r="119" customFormat="false" ht="15" hidden="false" customHeight="false" outlineLevel="0" collapsed="false">
      <c r="C119" s="129"/>
    </row>
    <row r="120" customFormat="false" ht="15" hidden="false" customHeight="false" outlineLevel="0" collapsed="false">
      <c r="C120" s="129"/>
    </row>
    <row r="121" customFormat="false" ht="15" hidden="false" customHeight="false" outlineLevel="0" collapsed="false">
      <c r="C121" s="129"/>
    </row>
    <row r="122" customFormat="false" ht="15" hidden="false" customHeight="false" outlineLevel="0" collapsed="false">
      <c r="C122" s="129"/>
    </row>
    <row r="123" customFormat="false" ht="15" hidden="false" customHeight="false" outlineLevel="0" collapsed="false">
      <c r="C123" s="129"/>
    </row>
    <row r="124" customFormat="false" ht="15" hidden="false" customHeight="false" outlineLevel="0" collapsed="false">
      <c r="C124" s="129"/>
    </row>
    <row r="125" customFormat="false" ht="15" hidden="false" customHeight="false" outlineLevel="0" collapsed="false">
      <c r="C125" s="129"/>
    </row>
    <row r="126" customFormat="false" ht="15" hidden="false" customHeight="false" outlineLevel="0" collapsed="false">
      <c r="C126" s="129"/>
    </row>
    <row r="127" customFormat="false" ht="15" hidden="false" customHeight="false" outlineLevel="0" collapsed="false">
      <c r="C127" s="129"/>
    </row>
    <row r="128" customFormat="false" ht="15" hidden="false" customHeight="false" outlineLevel="0" collapsed="false">
      <c r="C128" s="129"/>
    </row>
    <row r="129" customFormat="false" ht="15" hidden="false" customHeight="false" outlineLevel="0" collapsed="false">
      <c r="C129" s="129"/>
    </row>
    <row r="130" customFormat="false" ht="15" hidden="false" customHeight="false" outlineLevel="0" collapsed="false">
      <c r="C130" s="129"/>
    </row>
    <row r="131" customFormat="false" ht="15" hidden="false" customHeight="false" outlineLevel="0" collapsed="false">
      <c r="C131" s="129"/>
    </row>
    <row r="132" customFormat="false" ht="15" hidden="false" customHeight="false" outlineLevel="0" collapsed="false">
      <c r="C132" s="129"/>
    </row>
    <row r="133" customFormat="false" ht="15" hidden="false" customHeight="false" outlineLevel="0" collapsed="false">
      <c r="C133" s="129"/>
    </row>
    <row r="134" customFormat="false" ht="15" hidden="false" customHeight="false" outlineLevel="0" collapsed="false">
      <c r="C134" s="129"/>
    </row>
    <row r="135" customFormat="false" ht="15" hidden="false" customHeight="false" outlineLevel="0" collapsed="false">
      <c r="C135" s="129"/>
    </row>
    <row r="136" customFormat="false" ht="15" hidden="false" customHeight="false" outlineLevel="0" collapsed="false">
      <c r="C136" s="129"/>
    </row>
    <row r="137" customFormat="false" ht="15" hidden="false" customHeight="false" outlineLevel="0" collapsed="false">
      <c r="C137" s="129"/>
    </row>
    <row r="138" customFormat="false" ht="15" hidden="false" customHeight="false" outlineLevel="0" collapsed="false">
      <c r="C138" s="129"/>
    </row>
    <row r="139" customFormat="false" ht="15" hidden="false" customHeight="false" outlineLevel="0" collapsed="false">
      <c r="C139" s="129"/>
    </row>
    <row r="140" customFormat="false" ht="15" hidden="false" customHeight="false" outlineLevel="0" collapsed="false">
      <c r="C140" s="129"/>
    </row>
    <row r="141" customFormat="false" ht="15" hidden="false" customHeight="false" outlineLevel="0" collapsed="false">
      <c r="C141" s="129"/>
    </row>
    <row r="142" customFormat="false" ht="15" hidden="false" customHeight="false" outlineLevel="0" collapsed="false">
      <c r="C142" s="129"/>
    </row>
    <row r="143" customFormat="false" ht="15" hidden="false" customHeight="false" outlineLevel="0" collapsed="false">
      <c r="C143" s="129"/>
    </row>
    <row r="144" customFormat="false" ht="15" hidden="false" customHeight="false" outlineLevel="0" collapsed="false">
      <c r="C144" s="129"/>
    </row>
    <row r="145" customFormat="false" ht="15" hidden="false" customHeight="false" outlineLevel="0" collapsed="false">
      <c r="C145" s="129"/>
    </row>
    <row r="146" customFormat="false" ht="15" hidden="false" customHeight="false" outlineLevel="0" collapsed="false">
      <c r="C146" s="129"/>
    </row>
    <row r="147" customFormat="false" ht="15" hidden="false" customHeight="false" outlineLevel="0" collapsed="false">
      <c r="C147" s="129"/>
    </row>
    <row r="148" customFormat="false" ht="15" hidden="false" customHeight="false" outlineLevel="0" collapsed="false">
      <c r="C148" s="129"/>
    </row>
    <row r="149" customFormat="false" ht="15" hidden="false" customHeight="false" outlineLevel="0" collapsed="false">
      <c r="C149" s="129"/>
    </row>
    <row r="150" customFormat="false" ht="15" hidden="false" customHeight="false" outlineLevel="0" collapsed="false">
      <c r="C150" s="129"/>
    </row>
    <row r="151" customFormat="false" ht="15" hidden="false" customHeight="false" outlineLevel="0" collapsed="false">
      <c r="C151" s="129"/>
    </row>
    <row r="152" customFormat="false" ht="15" hidden="false" customHeight="false" outlineLevel="0" collapsed="false">
      <c r="C152" s="129"/>
    </row>
    <row r="153" customFormat="false" ht="15" hidden="false" customHeight="false" outlineLevel="0" collapsed="false">
      <c r="C153" s="129"/>
    </row>
    <row r="154" customFormat="false" ht="15" hidden="false" customHeight="false" outlineLevel="0" collapsed="false">
      <c r="C154" s="129"/>
    </row>
    <row r="155" customFormat="false" ht="15" hidden="false" customHeight="false" outlineLevel="0" collapsed="false">
      <c r="C155" s="129"/>
    </row>
    <row r="156" customFormat="false" ht="15" hidden="false" customHeight="false" outlineLevel="0" collapsed="false">
      <c r="C156" s="129"/>
    </row>
    <row r="157" customFormat="false" ht="15" hidden="false" customHeight="false" outlineLevel="0" collapsed="false">
      <c r="C157" s="129"/>
    </row>
    <row r="158" customFormat="false" ht="15" hidden="false" customHeight="false" outlineLevel="0" collapsed="false">
      <c r="C158" s="129"/>
    </row>
    <row r="159" customFormat="false" ht="15" hidden="false" customHeight="false" outlineLevel="0" collapsed="false">
      <c r="C159" s="129"/>
    </row>
    <row r="160" customFormat="false" ht="15" hidden="false" customHeight="false" outlineLevel="0" collapsed="false">
      <c r="C160" s="129"/>
    </row>
    <row r="161" customFormat="false" ht="15" hidden="false" customHeight="false" outlineLevel="0" collapsed="false">
      <c r="C161" s="129"/>
    </row>
    <row r="162" customFormat="false" ht="15" hidden="false" customHeight="false" outlineLevel="0" collapsed="false">
      <c r="C162" s="129"/>
    </row>
    <row r="163" customFormat="false" ht="15" hidden="false" customHeight="false" outlineLevel="0" collapsed="false">
      <c r="C163" s="129"/>
    </row>
    <row r="164" customFormat="false" ht="15" hidden="false" customHeight="false" outlineLevel="0" collapsed="false">
      <c r="C164" s="129"/>
    </row>
    <row r="165" customFormat="false" ht="15" hidden="false" customHeight="false" outlineLevel="0" collapsed="false">
      <c r="C165" s="129"/>
    </row>
    <row r="166" customFormat="false" ht="15" hidden="false" customHeight="false" outlineLevel="0" collapsed="false">
      <c r="C166" s="129"/>
    </row>
    <row r="167" customFormat="false" ht="15" hidden="false" customHeight="false" outlineLevel="0" collapsed="false">
      <c r="C167" s="129"/>
    </row>
    <row r="168" customFormat="false" ht="15" hidden="false" customHeight="false" outlineLevel="0" collapsed="false">
      <c r="C168" s="129"/>
    </row>
    <row r="169" customFormat="false" ht="15" hidden="false" customHeight="false" outlineLevel="0" collapsed="false">
      <c r="C169" s="129"/>
    </row>
    <row r="170" customFormat="false" ht="15" hidden="false" customHeight="false" outlineLevel="0" collapsed="false">
      <c r="C170" s="129"/>
    </row>
    <row r="171" customFormat="false" ht="15" hidden="false" customHeight="false" outlineLevel="0" collapsed="false">
      <c r="C171" s="129"/>
    </row>
    <row r="172" customFormat="false" ht="15" hidden="false" customHeight="false" outlineLevel="0" collapsed="false">
      <c r="C172" s="129"/>
    </row>
    <row r="173" customFormat="false" ht="15" hidden="false" customHeight="false" outlineLevel="0" collapsed="false">
      <c r="C173" s="129"/>
    </row>
    <row r="174" customFormat="false" ht="15" hidden="false" customHeight="false" outlineLevel="0" collapsed="false">
      <c r="C174" s="129"/>
    </row>
    <row r="175" customFormat="false" ht="15" hidden="false" customHeight="false" outlineLevel="0" collapsed="false">
      <c r="C175" s="129"/>
    </row>
    <row r="176" customFormat="false" ht="15" hidden="false" customHeight="false" outlineLevel="0" collapsed="false">
      <c r="C176" s="129"/>
    </row>
    <row r="177" customFormat="false" ht="15" hidden="false" customHeight="false" outlineLevel="0" collapsed="false">
      <c r="C177" s="129"/>
    </row>
    <row r="178" customFormat="false" ht="15" hidden="false" customHeight="false" outlineLevel="0" collapsed="false">
      <c r="C178" s="129"/>
    </row>
    <row r="179" customFormat="false" ht="15" hidden="false" customHeight="false" outlineLevel="0" collapsed="false">
      <c r="C179" s="129"/>
    </row>
    <row r="180" customFormat="false" ht="15" hidden="false" customHeight="false" outlineLevel="0" collapsed="false">
      <c r="C180" s="129"/>
    </row>
    <row r="181" customFormat="false" ht="15" hidden="false" customHeight="false" outlineLevel="0" collapsed="false">
      <c r="C181" s="129"/>
    </row>
    <row r="182" customFormat="false" ht="15" hidden="false" customHeight="false" outlineLevel="0" collapsed="false">
      <c r="C182" s="129"/>
    </row>
    <row r="183" customFormat="false" ht="15" hidden="false" customHeight="false" outlineLevel="0" collapsed="false">
      <c r="C183" s="129"/>
    </row>
    <row r="184" customFormat="false" ht="15" hidden="false" customHeight="false" outlineLevel="0" collapsed="false">
      <c r="C184" s="129"/>
    </row>
    <row r="185" customFormat="false" ht="15" hidden="false" customHeight="false" outlineLevel="0" collapsed="false">
      <c r="C185" s="129"/>
    </row>
    <row r="186" customFormat="false" ht="15" hidden="false" customHeight="false" outlineLevel="0" collapsed="false">
      <c r="C186" s="129"/>
    </row>
    <row r="187" customFormat="false" ht="15" hidden="false" customHeight="false" outlineLevel="0" collapsed="false">
      <c r="C187" s="129"/>
    </row>
    <row r="188" customFormat="false" ht="15" hidden="false" customHeight="false" outlineLevel="0" collapsed="false">
      <c r="C188" s="129"/>
    </row>
    <row r="189" customFormat="false" ht="15" hidden="false" customHeight="false" outlineLevel="0" collapsed="false">
      <c r="C189" s="129"/>
    </row>
    <row r="190" customFormat="false" ht="15" hidden="false" customHeight="false" outlineLevel="0" collapsed="false">
      <c r="C190" s="129"/>
    </row>
    <row r="191" customFormat="false" ht="15" hidden="false" customHeight="false" outlineLevel="0" collapsed="false">
      <c r="C191" s="129"/>
    </row>
    <row r="192" customFormat="false" ht="15" hidden="false" customHeight="false" outlineLevel="0" collapsed="false">
      <c r="C192" s="129"/>
    </row>
    <row r="193" customFormat="false" ht="15" hidden="false" customHeight="false" outlineLevel="0" collapsed="false">
      <c r="C193" s="129"/>
    </row>
    <row r="194" customFormat="false" ht="15" hidden="false" customHeight="false" outlineLevel="0" collapsed="false">
      <c r="C194" s="129"/>
    </row>
    <row r="195" customFormat="false" ht="15" hidden="false" customHeight="false" outlineLevel="0" collapsed="false">
      <c r="C195" s="129"/>
    </row>
    <row r="196" customFormat="false" ht="15" hidden="false" customHeight="false" outlineLevel="0" collapsed="false">
      <c r="C196" s="129"/>
    </row>
    <row r="197" customFormat="false" ht="15" hidden="false" customHeight="false" outlineLevel="0" collapsed="false">
      <c r="C197" s="129"/>
    </row>
    <row r="198" customFormat="false" ht="15" hidden="false" customHeight="false" outlineLevel="0" collapsed="false">
      <c r="C198" s="129"/>
    </row>
    <row r="199" customFormat="false" ht="15" hidden="false" customHeight="false" outlineLevel="0" collapsed="false">
      <c r="C199" s="129"/>
    </row>
    <row r="200" customFormat="false" ht="15" hidden="false" customHeight="false" outlineLevel="0" collapsed="false">
      <c r="C200" s="129"/>
    </row>
    <row r="201" customFormat="false" ht="15" hidden="false" customHeight="false" outlineLevel="0" collapsed="false">
      <c r="C201" s="129"/>
    </row>
    <row r="202" customFormat="false" ht="15" hidden="false" customHeight="false" outlineLevel="0" collapsed="false">
      <c r="C202" s="129"/>
    </row>
    <row r="203" customFormat="false" ht="15" hidden="false" customHeight="false" outlineLevel="0" collapsed="false">
      <c r="C203" s="129"/>
    </row>
    <row r="204" customFormat="false" ht="15" hidden="false" customHeight="false" outlineLevel="0" collapsed="false">
      <c r="C204" s="129"/>
    </row>
    <row r="205" customFormat="false" ht="15" hidden="false" customHeight="false" outlineLevel="0" collapsed="false">
      <c r="C205" s="129"/>
    </row>
    <row r="206" customFormat="false" ht="15" hidden="false" customHeight="false" outlineLevel="0" collapsed="false">
      <c r="C206" s="129"/>
    </row>
    <row r="207" customFormat="false" ht="15" hidden="false" customHeight="false" outlineLevel="0" collapsed="false">
      <c r="C207" s="129"/>
    </row>
    <row r="208" customFormat="false" ht="15" hidden="false" customHeight="false" outlineLevel="0" collapsed="false">
      <c r="C208" s="129"/>
    </row>
    <row r="209" customFormat="false" ht="15" hidden="false" customHeight="false" outlineLevel="0" collapsed="false">
      <c r="C209" s="129"/>
    </row>
    <row r="210" customFormat="false" ht="15" hidden="false" customHeight="false" outlineLevel="0" collapsed="false">
      <c r="C210" s="129"/>
    </row>
    <row r="211" customFormat="false" ht="15" hidden="false" customHeight="false" outlineLevel="0" collapsed="false">
      <c r="C211" s="129"/>
    </row>
    <row r="212" customFormat="false" ht="15" hidden="false" customHeight="false" outlineLevel="0" collapsed="false">
      <c r="C212" s="129"/>
    </row>
    <row r="213" customFormat="false" ht="15" hidden="false" customHeight="false" outlineLevel="0" collapsed="false">
      <c r="C213" s="129"/>
    </row>
    <row r="214" customFormat="false" ht="15" hidden="false" customHeight="false" outlineLevel="0" collapsed="false">
      <c r="C214" s="129"/>
    </row>
    <row r="215" customFormat="false" ht="15" hidden="false" customHeight="false" outlineLevel="0" collapsed="false">
      <c r="C215" s="129"/>
    </row>
    <row r="216" customFormat="false" ht="15" hidden="false" customHeight="false" outlineLevel="0" collapsed="false">
      <c r="C216" s="129"/>
    </row>
    <row r="217" customFormat="false" ht="15" hidden="false" customHeight="false" outlineLevel="0" collapsed="false">
      <c r="C217" s="129"/>
    </row>
    <row r="218" customFormat="false" ht="15" hidden="false" customHeight="false" outlineLevel="0" collapsed="false">
      <c r="C218" s="129"/>
    </row>
    <row r="219" customFormat="false" ht="15" hidden="false" customHeight="false" outlineLevel="0" collapsed="false">
      <c r="C219" s="129"/>
    </row>
    <row r="220" customFormat="false" ht="15" hidden="false" customHeight="false" outlineLevel="0" collapsed="false">
      <c r="C220" s="129"/>
    </row>
    <row r="221" customFormat="false" ht="15" hidden="false" customHeight="false" outlineLevel="0" collapsed="false">
      <c r="C221" s="129"/>
    </row>
    <row r="222" customFormat="false" ht="15" hidden="false" customHeight="false" outlineLevel="0" collapsed="false">
      <c r="C222" s="129"/>
    </row>
    <row r="223" customFormat="false" ht="15" hidden="false" customHeight="false" outlineLevel="0" collapsed="false">
      <c r="C223" s="129"/>
    </row>
    <row r="224" customFormat="false" ht="15" hidden="false" customHeight="false" outlineLevel="0" collapsed="false">
      <c r="C224" s="129"/>
    </row>
    <row r="225" customFormat="false" ht="15" hidden="false" customHeight="false" outlineLevel="0" collapsed="false">
      <c r="C225" s="129"/>
    </row>
    <row r="226" customFormat="false" ht="15" hidden="false" customHeight="false" outlineLevel="0" collapsed="false">
      <c r="C226" s="129"/>
    </row>
    <row r="227" customFormat="false" ht="15" hidden="false" customHeight="false" outlineLevel="0" collapsed="false">
      <c r="C227" s="129"/>
    </row>
    <row r="228" customFormat="false" ht="15" hidden="false" customHeight="false" outlineLevel="0" collapsed="false">
      <c r="C228" s="129"/>
    </row>
    <row r="229" customFormat="false" ht="15" hidden="false" customHeight="false" outlineLevel="0" collapsed="false">
      <c r="C229" s="129"/>
    </row>
    <row r="230" customFormat="false" ht="15" hidden="false" customHeight="false" outlineLevel="0" collapsed="false">
      <c r="C230" s="129"/>
    </row>
    <row r="231" customFormat="false" ht="15" hidden="false" customHeight="false" outlineLevel="0" collapsed="false">
      <c r="C231" s="129"/>
    </row>
    <row r="232" customFormat="false" ht="15" hidden="false" customHeight="false" outlineLevel="0" collapsed="false">
      <c r="C232" s="129"/>
    </row>
    <row r="233" customFormat="false" ht="15" hidden="false" customHeight="false" outlineLevel="0" collapsed="false">
      <c r="C233" s="129"/>
    </row>
    <row r="234" customFormat="false" ht="15" hidden="false" customHeight="false" outlineLevel="0" collapsed="false">
      <c r="C234" s="129"/>
    </row>
    <row r="235" customFormat="false" ht="15" hidden="false" customHeight="false" outlineLevel="0" collapsed="false">
      <c r="C235" s="129"/>
    </row>
    <row r="236" customFormat="false" ht="15" hidden="false" customHeight="false" outlineLevel="0" collapsed="false">
      <c r="C236" s="129"/>
    </row>
    <row r="237" customFormat="false" ht="15" hidden="false" customHeight="false" outlineLevel="0" collapsed="false">
      <c r="C237" s="129"/>
    </row>
    <row r="238" customFormat="false" ht="15" hidden="false" customHeight="false" outlineLevel="0" collapsed="false">
      <c r="C238" s="129"/>
    </row>
    <row r="239" customFormat="false" ht="15" hidden="false" customHeight="false" outlineLevel="0" collapsed="false">
      <c r="C239" s="129"/>
    </row>
    <row r="240" customFormat="false" ht="15" hidden="false" customHeight="false" outlineLevel="0" collapsed="false">
      <c r="C240" s="129"/>
    </row>
    <row r="241" customFormat="false" ht="15" hidden="false" customHeight="false" outlineLevel="0" collapsed="false">
      <c r="C241" s="129"/>
    </row>
    <row r="242" customFormat="false" ht="15" hidden="false" customHeight="false" outlineLevel="0" collapsed="false">
      <c r="C242" s="129"/>
    </row>
    <row r="243" customFormat="false" ht="15" hidden="false" customHeight="false" outlineLevel="0" collapsed="false">
      <c r="C243" s="129"/>
    </row>
    <row r="244" customFormat="false" ht="15" hidden="false" customHeight="false" outlineLevel="0" collapsed="false">
      <c r="C244" s="129"/>
    </row>
    <row r="245" customFormat="false" ht="15" hidden="false" customHeight="false" outlineLevel="0" collapsed="false">
      <c r="C245" s="129"/>
    </row>
    <row r="246" customFormat="false" ht="15" hidden="false" customHeight="false" outlineLevel="0" collapsed="false">
      <c r="C246" s="129"/>
    </row>
    <row r="247" customFormat="false" ht="15" hidden="false" customHeight="false" outlineLevel="0" collapsed="false">
      <c r="C247" s="129"/>
    </row>
    <row r="248" customFormat="false" ht="15" hidden="false" customHeight="false" outlineLevel="0" collapsed="false">
      <c r="C248" s="129"/>
    </row>
    <row r="249" customFormat="false" ht="15" hidden="false" customHeight="false" outlineLevel="0" collapsed="false">
      <c r="C249" s="129"/>
    </row>
    <row r="250" customFormat="false" ht="15" hidden="false" customHeight="false" outlineLevel="0" collapsed="false">
      <c r="C250" s="129"/>
    </row>
    <row r="251" customFormat="false" ht="15" hidden="false" customHeight="false" outlineLevel="0" collapsed="false">
      <c r="C251" s="129"/>
    </row>
    <row r="252" customFormat="false" ht="15" hidden="false" customHeight="false" outlineLevel="0" collapsed="false">
      <c r="C252" s="129"/>
    </row>
    <row r="253" customFormat="false" ht="15" hidden="false" customHeight="false" outlineLevel="0" collapsed="false">
      <c r="C253" s="129"/>
    </row>
    <row r="254" customFormat="false" ht="15" hidden="false" customHeight="false" outlineLevel="0" collapsed="false">
      <c r="C254" s="129"/>
    </row>
    <row r="255" customFormat="false" ht="15" hidden="false" customHeight="false" outlineLevel="0" collapsed="false">
      <c r="C255" s="129"/>
    </row>
    <row r="256" customFormat="false" ht="15" hidden="false" customHeight="false" outlineLevel="0" collapsed="false">
      <c r="C256" s="129"/>
    </row>
    <row r="257" customFormat="false" ht="15" hidden="false" customHeight="false" outlineLevel="0" collapsed="false">
      <c r="C257" s="129"/>
    </row>
    <row r="258" customFormat="false" ht="15" hidden="false" customHeight="false" outlineLevel="0" collapsed="false">
      <c r="C258" s="129"/>
    </row>
    <row r="259" customFormat="false" ht="15" hidden="false" customHeight="false" outlineLevel="0" collapsed="false">
      <c r="C259" s="129"/>
    </row>
    <row r="260" customFormat="false" ht="15" hidden="false" customHeight="false" outlineLevel="0" collapsed="false">
      <c r="C260" s="129"/>
    </row>
    <row r="261" customFormat="false" ht="15" hidden="false" customHeight="false" outlineLevel="0" collapsed="false">
      <c r="C261" s="129"/>
    </row>
    <row r="262" customFormat="false" ht="15" hidden="false" customHeight="false" outlineLevel="0" collapsed="false">
      <c r="C262" s="129"/>
    </row>
    <row r="263" customFormat="false" ht="15" hidden="false" customHeight="false" outlineLevel="0" collapsed="false">
      <c r="C263" s="129"/>
    </row>
    <row r="264" customFormat="false" ht="15" hidden="false" customHeight="false" outlineLevel="0" collapsed="false">
      <c r="C264" s="129"/>
    </row>
    <row r="265" customFormat="false" ht="15" hidden="false" customHeight="false" outlineLevel="0" collapsed="false">
      <c r="C265" s="129"/>
    </row>
    <row r="266" customFormat="false" ht="15" hidden="false" customHeight="false" outlineLevel="0" collapsed="false">
      <c r="C266" s="129"/>
    </row>
    <row r="267" customFormat="false" ht="15" hidden="false" customHeight="false" outlineLevel="0" collapsed="false">
      <c r="C267" s="129"/>
    </row>
    <row r="268" customFormat="false" ht="15" hidden="false" customHeight="false" outlineLevel="0" collapsed="false">
      <c r="C268" s="129"/>
    </row>
    <row r="269" customFormat="false" ht="15" hidden="false" customHeight="false" outlineLevel="0" collapsed="false">
      <c r="C269" s="129"/>
    </row>
    <row r="270" customFormat="false" ht="15" hidden="false" customHeight="false" outlineLevel="0" collapsed="false">
      <c r="C270" s="129"/>
    </row>
    <row r="271" customFormat="false" ht="15" hidden="false" customHeight="false" outlineLevel="0" collapsed="false">
      <c r="C271" s="129"/>
    </row>
    <row r="272" customFormat="false" ht="15" hidden="false" customHeight="false" outlineLevel="0" collapsed="false">
      <c r="C272" s="129"/>
    </row>
    <row r="273" customFormat="false" ht="15" hidden="false" customHeight="false" outlineLevel="0" collapsed="false">
      <c r="C273" s="129"/>
    </row>
    <row r="274" customFormat="false" ht="15" hidden="false" customHeight="false" outlineLevel="0" collapsed="false">
      <c r="C274" s="129"/>
    </row>
    <row r="275" customFormat="false" ht="15" hidden="false" customHeight="false" outlineLevel="0" collapsed="false">
      <c r="C275" s="129"/>
    </row>
    <row r="276" customFormat="false" ht="15" hidden="false" customHeight="false" outlineLevel="0" collapsed="false">
      <c r="C276" s="129"/>
    </row>
    <row r="277" customFormat="false" ht="15" hidden="false" customHeight="false" outlineLevel="0" collapsed="false">
      <c r="C277" s="129"/>
    </row>
    <row r="278" customFormat="false" ht="15" hidden="false" customHeight="false" outlineLevel="0" collapsed="false">
      <c r="C278" s="129"/>
    </row>
    <row r="279" customFormat="false" ht="15" hidden="false" customHeight="false" outlineLevel="0" collapsed="false">
      <c r="C279" s="129"/>
    </row>
    <row r="280" customFormat="false" ht="15" hidden="false" customHeight="false" outlineLevel="0" collapsed="false">
      <c r="C280" s="129"/>
    </row>
    <row r="281" customFormat="false" ht="15" hidden="false" customHeight="false" outlineLevel="0" collapsed="false">
      <c r="C281" s="129"/>
    </row>
    <row r="282" customFormat="false" ht="15" hidden="false" customHeight="false" outlineLevel="0" collapsed="false">
      <c r="C282" s="129"/>
    </row>
    <row r="283" customFormat="false" ht="15" hidden="false" customHeight="false" outlineLevel="0" collapsed="false">
      <c r="C283" s="129"/>
    </row>
    <row r="284" customFormat="false" ht="15" hidden="false" customHeight="false" outlineLevel="0" collapsed="false">
      <c r="C284" s="129"/>
    </row>
    <row r="285" customFormat="false" ht="15" hidden="false" customHeight="false" outlineLevel="0" collapsed="false">
      <c r="C285" s="129"/>
    </row>
    <row r="286" customFormat="false" ht="15" hidden="false" customHeight="false" outlineLevel="0" collapsed="false">
      <c r="C286" s="129"/>
    </row>
    <row r="287" customFormat="false" ht="15" hidden="false" customHeight="false" outlineLevel="0" collapsed="false">
      <c r="C287" s="129"/>
    </row>
    <row r="288" customFormat="false" ht="15" hidden="false" customHeight="false" outlineLevel="0" collapsed="false">
      <c r="C288" s="129"/>
    </row>
    <row r="289" customFormat="false" ht="15" hidden="false" customHeight="false" outlineLevel="0" collapsed="false">
      <c r="C289" s="129"/>
    </row>
    <row r="290" customFormat="false" ht="15" hidden="false" customHeight="false" outlineLevel="0" collapsed="false">
      <c r="C290" s="129"/>
    </row>
    <row r="291" customFormat="false" ht="15" hidden="false" customHeight="false" outlineLevel="0" collapsed="false">
      <c r="C291" s="129"/>
    </row>
    <row r="292" customFormat="false" ht="15" hidden="false" customHeight="false" outlineLevel="0" collapsed="false">
      <c r="C292" s="129"/>
    </row>
    <row r="293" customFormat="false" ht="15" hidden="false" customHeight="false" outlineLevel="0" collapsed="false">
      <c r="C293" s="129"/>
    </row>
    <row r="294" customFormat="false" ht="15" hidden="false" customHeight="false" outlineLevel="0" collapsed="false">
      <c r="C294" s="129"/>
    </row>
    <row r="295" customFormat="false" ht="15" hidden="false" customHeight="false" outlineLevel="0" collapsed="false">
      <c r="C295" s="129"/>
    </row>
    <row r="296" customFormat="false" ht="15" hidden="false" customHeight="false" outlineLevel="0" collapsed="false">
      <c r="C296" s="129"/>
    </row>
    <row r="297" customFormat="false" ht="15" hidden="false" customHeight="false" outlineLevel="0" collapsed="false">
      <c r="C297" s="129"/>
    </row>
    <row r="298" customFormat="false" ht="15" hidden="false" customHeight="false" outlineLevel="0" collapsed="false">
      <c r="C298" s="129"/>
    </row>
    <row r="299" customFormat="false" ht="15" hidden="false" customHeight="false" outlineLevel="0" collapsed="false">
      <c r="C299" s="129"/>
    </row>
    <row r="300" customFormat="false" ht="15" hidden="false" customHeight="false" outlineLevel="0" collapsed="false">
      <c r="C300" s="129"/>
    </row>
    <row r="301" customFormat="false" ht="15" hidden="false" customHeight="false" outlineLevel="0" collapsed="false">
      <c r="C301" s="129"/>
    </row>
    <row r="302" customFormat="false" ht="15" hidden="false" customHeight="false" outlineLevel="0" collapsed="false">
      <c r="C302" s="129"/>
    </row>
    <row r="303" customFormat="false" ht="15" hidden="false" customHeight="false" outlineLevel="0" collapsed="false">
      <c r="C303" s="129"/>
    </row>
    <row r="304" customFormat="false" ht="15" hidden="false" customHeight="false" outlineLevel="0" collapsed="false">
      <c r="C304" s="129"/>
    </row>
    <row r="305" customFormat="false" ht="15" hidden="false" customHeight="false" outlineLevel="0" collapsed="false">
      <c r="C305" s="129"/>
    </row>
    <row r="306" customFormat="false" ht="15" hidden="false" customHeight="false" outlineLevel="0" collapsed="false">
      <c r="C306" s="129"/>
    </row>
    <row r="307" customFormat="false" ht="15" hidden="false" customHeight="false" outlineLevel="0" collapsed="false">
      <c r="C307" s="129"/>
    </row>
    <row r="308" customFormat="false" ht="15" hidden="false" customHeight="false" outlineLevel="0" collapsed="false">
      <c r="C308" s="129"/>
    </row>
    <row r="309" customFormat="false" ht="15" hidden="false" customHeight="false" outlineLevel="0" collapsed="false">
      <c r="C309" s="129"/>
    </row>
    <row r="310" customFormat="false" ht="15" hidden="false" customHeight="false" outlineLevel="0" collapsed="false">
      <c r="C310" s="129"/>
    </row>
    <row r="311" customFormat="false" ht="15" hidden="false" customHeight="false" outlineLevel="0" collapsed="false">
      <c r="C311" s="129"/>
    </row>
    <row r="312" customFormat="false" ht="15" hidden="false" customHeight="false" outlineLevel="0" collapsed="false">
      <c r="C312" s="129"/>
    </row>
    <row r="313" customFormat="false" ht="15" hidden="false" customHeight="false" outlineLevel="0" collapsed="false">
      <c r="C313" s="129"/>
    </row>
    <row r="314" customFormat="false" ht="15" hidden="false" customHeight="false" outlineLevel="0" collapsed="false">
      <c r="C314" s="129"/>
    </row>
    <row r="315" customFormat="false" ht="15" hidden="false" customHeight="false" outlineLevel="0" collapsed="false">
      <c r="C315" s="129"/>
    </row>
    <row r="316" customFormat="false" ht="15" hidden="false" customHeight="false" outlineLevel="0" collapsed="false">
      <c r="C316" s="129"/>
    </row>
    <row r="317" customFormat="false" ht="15" hidden="false" customHeight="false" outlineLevel="0" collapsed="false">
      <c r="C317" s="129"/>
    </row>
    <row r="318" customFormat="false" ht="15" hidden="false" customHeight="false" outlineLevel="0" collapsed="false">
      <c r="C318" s="129"/>
    </row>
    <row r="319" customFormat="false" ht="15" hidden="false" customHeight="false" outlineLevel="0" collapsed="false">
      <c r="C319" s="129"/>
    </row>
    <row r="320" customFormat="false" ht="15" hidden="false" customHeight="false" outlineLevel="0" collapsed="false">
      <c r="C320" s="129"/>
    </row>
    <row r="321" customFormat="false" ht="15" hidden="false" customHeight="false" outlineLevel="0" collapsed="false">
      <c r="C321" s="129"/>
    </row>
    <row r="322" customFormat="false" ht="15" hidden="false" customHeight="false" outlineLevel="0" collapsed="false">
      <c r="C322" s="129"/>
    </row>
    <row r="323" customFormat="false" ht="15" hidden="false" customHeight="false" outlineLevel="0" collapsed="false">
      <c r="C323" s="129"/>
    </row>
    <row r="324" customFormat="false" ht="15" hidden="false" customHeight="false" outlineLevel="0" collapsed="false">
      <c r="C324" s="129"/>
    </row>
    <row r="325" customFormat="false" ht="15" hidden="false" customHeight="false" outlineLevel="0" collapsed="false">
      <c r="C325" s="129"/>
    </row>
    <row r="326" customFormat="false" ht="15" hidden="false" customHeight="false" outlineLevel="0" collapsed="false">
      <c r="C326" s="129"/>
    </row>
    <row r="327" customFormat="false" ht="15" hidden="false" customHeight="false" outlineLevel="0" collapsed="false">
      <c r="C327" s="129"/>
    </row>
    <row r="328" customFormat="false" ht="15" hidden="false" customHeight="false" outlineLevel="0" collapsed="false">
      <c r="C328" s="129"/>
    </row>
    <row r="329" customFormat="false" ht="15" hidden="false" customHeight="false" outlineLevel="0" collapsed="false">
      <c r="C329" s="129"/>
    </row>
    <row r="330" customFormat="false" ht="15" hidden="false" customHeight="false" outlineLevel="0" collapsed="false">
      <c r="C330" s="129"/>
    </row>
    <row r="331" customFormat="false" ht="15" hidden="false" customHeight="false" outlineLevel="0" collapsed="false">
      <c r="C331" s="129"/>
    </row>
    <row r="332" customFormat="false" ht="15" hidden="false" customHeight="false" outlineLevel="0" collapsed="false">
      <c r="C332" s="129"/>
    </row>
    <row r="333" customFormat="false" ht="15" hidden="false" customHeight="false" outlineLevel="0" collapsed="false">
      <c r="C333" s="129"/>
    </row>
    <row r="334" customFormat="false" ht="15" hidden="false" customHeight="false" outlineLevel="0" collapsed="false">
      <c r="C334" s="129"/>
    </row>
    <row r="335" customFormat="false" ht="15" hidden="false" customHeight="false" outlineLevel="0" collapsed="false">
      <c r="C335" s="129"/>
    </row>
    <row r="336" customFormat="false" ht="15" hidden="false" customHeight="false" outlineLevel="0" collapsed="false">
      <c r="C336" s="129"/>
    </row>
    <row r="337" customFormat="false" ht="15" hidden="false" customHeight="false" outlineLevel="0" collapsed="false">
      <c r="C337" s="129"/>
    </row>
    <row r="338" customFormat="false" ht="15" hidden="false" customHeight="false" outlineLevel="0" collapsed="false">
      <c r="C338" s="129"/>
    </row>
    <row r="339" customFormat="false" ht="15" hidden="false" customHeight="false" outlineLevel="0" collapsed="false">
      <c r="C339" s="129"/>
    </row>
    <row r="340" customFormat="false" ht="15" hidden="false" customHeight="false" outlineLevel="0" collapsed="false">
      <c r="C340" s="129"/>
    </row>
    <row r="341" customFormat="false" ht="15" hidden="false" customHeight="false" outlineLevel="0" collapsed="false">
      <c r="C341" s="129"/>
    </row>
    <row r="342" customFormat="false" ht="15" hidden="false" customHeight="false" outlineLevel="0" collapsed="false">
      <c r="C342" s="129"/>
    </row>
    <row r="343" customFormat="false" ht="15" hidden="false" customHeight="false" outlineLevel="0" collapsed="false">
      <c r="C343" s="129"/>
    </row>
    <row r="344" customFormat="false" ht="15" hidden="false" customHeight="false" outlineLevel="0" collapsed="false">
      <c r="C344" s="129"/>
    </row>
    <row r="345" customFormat="false" ht="15" hidden="false" customHeight="false" outlineLevel="0" collapsed="false">
      <c r="C345" s="129"/>
    </row>
    <row r="346" customFormat="false" ht="15" hidden="false" customHeight="false" outlineLevel="0" collapsed="false">
      <c r="C346" s="129"/>
    </row>
    <row r="347" customFormat="false" ht="15" hidden="false" customHeight="false" outlineLevel="0" collapsed="false">
      <c r="C347" s="129"/>
    </row>
    <row r="348" customFormat="false" ht="15" hidden="false" customHeight="false" outlineLevel="0" collapsed="false">
      <c r="C348" s="129"/>
    </row>
    <row r="349" customFormat="false" ht="15" hidden="false" customHeight="false" outlineLevel="0" collapsed="false">
      <c r="C349" s="129"/>
    </row>
    <row r="350" customFormat="false" ht="15" hidden="false" customHeight="false" outlineLevel="0" collapsed="false">
      <c r="C350" s="129"/>
    </row>
    <row r="351" customFormat="false" ht="15" hidden="false" customHeight="false" outlineLevel="0" collapsed="false">
      <c r="C351" s="129"/>
    </row>
    <row r="352" customFormat="false" ht="15" hidden="false" customHeight="false" outlineLevel="0" collapsed="false">
      <c r="C352" s="129"/>
    </row>
    <row r="353" customFormat="false" ht="15" hidden="false" customHeight="false" outlineLevel="0" collapsed="false">
      <c r="C353" s="129"/>
    </row>
    <row r="354" customFormat="false" ht="15" hidden="false" customHeight="false" outlineLevel="0" collapsed="false">
      <c r="C354" s="129"/>
    </row>
    <row r="355" customFormat="false" ht="15" hidden="false" customHeight="false" outlineLevel="0" collapsed="false">
      <c r="C355" s="129"/>
    </row>
    <row r="356" customFormat="false" ht="15" hidden="false" customHeight="false" outlineLevel="0" collapsed="false">
      <c r="C356" s="129"/>
    </row>
    <row r="357" customFormat="false" ht="15" hidden="false" customHeight="false" outlineLevel="0" collapsed="false">
      <c r="C357" s="129"/>
    </row>
    <row r="358" customFormat="false" ht="15" hidden="false" customHeight="false" outlineLevel="0" collapsed="false">
      <c r="C358" s="129"/>
    </row>
    <row r="359" customFormat="false" ht="15" hidden="false" customHeight="false" outlineLevel="0" collapsed="false">
      <c r="C359" s="129"/>
    </row>
    <row r="360" customFormat="false" ht="15" hidden="false" customHeight="false" outlineLevel="0" collapsed="false">
      <c r="C360" s="129"/>
    </row>
    <row r="361" customFormat="false" ht="15" hidden="false" customHeight="false" outlineLevel="0" collapsed="false">
      <c r="C361" s="129"/>
    </row>
    <row r="362" customFormat="false" ht="15" hidden="false" customHeight="false" outlineLevel="0" collapsed="false">
      <c r="C362" s="129"/>
    </row>
    <row r="363" customFormat="false" ht="15" hidden="false" customHeight="false" outlineLevel="0" collapsed="false">
      <c r="C363" s="129"/>
    </row>
    <row r="364" customFormat="false" ht="15" hidden="false" customHeight="false" outlineLevel="0" collapsed="false">
      <c r="C364" s="129"/>
    </row>
    <row r="365" customFormat="false" ht="15" hidden="false" customHeight="false" outlineLevel="0" collapsed="false">
      <c r="C365" s="129"/>
    </row>
    <row r="366" customFormat="false" ht="15" hidden="false" customHeight="false" outlineLevel="0" collapsed="false">
      <c r="C366" s="129"/>
    </row>
    <row r="367" customFormat="false" ht="15" hidden="false" customHeight="false" outlineLevel="0" collapsed="false">
      <c r="C367" s="129"/>
    </row>
    <row r="368" customFormat="false" ht="15" hidden="false" customHeight="false" outlineLevel="0" collapsed="false">
      <c r="C368" s="129"/>
    </row>
    <row r="369" customFormat="false" ht="15" hidden="false" customHeight="false" outlineLevel="0" collapsed="false">
      <c r="C369" s="129"/>
    </row>
    <row r="370" customFormat="false" ht="15" hidden="false" customHeight="false" outlineLevel="0" collapsed="false">
      <c r="C370" s="129"/>
    </row>
    <row r="371" customFormat="false" ht="15" hidden="false" customHeight="false" outlineLevel="0" collapsed="false">
      <c r="C371" s="129"/>
    </row>
    <row r="372" customFormat="false" ht="15" hidden="false" customHeight="false" outlineLevel="0" collapsed="false">
      <c r="C372" s="129"/>
    </row>
    <row r="373" customFormat="false" ht="15" hidden="false" customHeight="false" outlineLevel="0" collapsed="false">
      <c r="C373" s="129"/>
    </row>
    <row r="374" customFormat="false" ht="15" hidden="false" customHeight="false" outlineLevel="0" collapsed="false">
      <c r="C374" s="129"/>
    </row>
    <row r="375" customFormat="false" ht="15" hidden="false" customHeight="false" outlineLevel="0" collapsed="false">
      <c r="C375" s="129"/>
    </row>
    <row r="376" customFormat="false" ht="15" hidden="false" customHeight="false" outlineLevel="0" collapsed="false">
      <c r="C376" s="129"/>
    </row>
    <row r="377" customFormat="false" ht="15" hidden="false" customHeight="false" outlineLevel="0" collapsed="false">
      <c r="C377" s="129"/>
    </row>
    <row r="378" customFormat="false" ht="15" hidden="false" customHeight="false" outlineLevel="0" collapsed="false">
      <c r="C378" s="129"/>
    </row>
    <row r="379" customFormat="false" ht="15" hidden="false" customHeight="false" outlineLevel="0" collapsed="false">
      <c r="C379" s="129"/>
    </row>
    <row r="380" customFormat="false" ht="15" hidden="false" customHeight="false" outlineLevel="0" collapsed="false">
      <c r="C380" s="129"/>
    </row>
    <row r="381" customFormat="false" ht="15" hidden="false" customHeight="false" outlineLevel="0" collapsed="false">
      <c r="C381" s="129"/>
    </row>
    <row r="382" customFormat="false" ht="15" hidden="false" customHeight="false" outlineLevel="0" collapsed="false">
      <c r="C382" s="129"/>
    </row>
    <row r="383" customFormat="false" ht="15" hidden="false" customHeight="false" outlineLevel="0" collapsed="false">
      <c r="C383" s="129"/>
    </row>
    <row r="384" customFormat="false" ht="15" hidden="false" customHeight="false" outlineLevel="0" collapsed="false">
      <c r="C384" s="129"/>
    </row>
    <row r="385" customFormat="false" ht="15" hidden="false" customHeight="false" outlineLevel="0" collapsed="false">
      <c r="C385" s="129"/>
    </row>
    <row r="386" customFormat="false" ht="15" hidden="false" customHeight="false" outlineLevel="0" collapsed="false">
      <c r="C386" s="129"/>
    </row>
    <row r="387" customFormat="false" ht="15" hidden="false" customHeight="false" outlineLevel="0" collapsed="false">
      <c r="C387" s="129"/>
    </row>
    <row r="388" customFormat="false" ht="15" hidden="false" customHeight="false" outlineLevel="0" collapsed="false">
      <c r="C388" s="129"/>
    </row>
    <row r="389" customFormat="false" ht="15" hidden="false" customHeight="false" outlineLevel="0" collapsed="false">
      <c r="C389" s="129"/>
    </row>
    <row r="390" customFormat="false" ht="15" hidden="false" customHeight="false" outlineLevel="0" collapsed="false">
      <c r="C390" s="129"/>
    </row>
    <row r="391" customFormat="false" ht="15" hidden="false" customHeight="false" outlineLevel="0" collapsed="false">
      <c r="C391" s="129"/>
    </row>
    <row r="392" customFormat="false" ht="15" hidden="false" customHeight="false" outlineLevel="0" collapsed="false">
      <c r="C392" s="129"/>
    </row>
    <row r="393" customFormat="false" ht="15" hidden="false" customHeight="false" outlineLevel="0" collapsed="false">
      <c r="C393" s="129"/>
    </row>
    <row r="394" customFormat="false" ht="15" hidden="false" customHeight="false" outlineLevel="0" collapsed="false">
      <c r="C394" s="129"/>
    </row>
    <row r="395" customFormat="false" ht="15" hidden="false" customHeight="false" outlineLevel="0" collapsed="false">
      <c r="C395" s="129"/>
    </row>
    <row r="396" customFormat="false" ht="15" hidden="false" customHeight="false" outlineLevel="0" collapsed="false">
      <c r="C396" s="129"/>
    </row>
    <row r="397" customFormat="false" ht="15" hidden="false" customHeight="false" outlineLevel="0" collapsed="false">
      <c r="C397" s="129"/>
    </row>
    <row r="398" customFormat="false" ht="15" hidden="false" customHeight="false" outlineLevel="0" collapsed="false">
      <c r="C398" s="129"/>
    </row>
    <row r="399" customFormat="false" ht="15" hidden="false" customHeight="false" outlineLevel="0" collapsed="false">
      <c r="C399" s="129"/>
    </row>
    <row r="400" customFormat="false" ht="15" hidden="false" customHeight="false" outlineLevel="0" collapsed="false">
      <c r="C400" s="129"/>
    </row>
    <row r="401" customFormat="false" ht="15" hidden="false" customHeight="false" outlineLevel="0" collapsed="false">
      <c r="C401" s="129"/>
    </row>
    <row r="402" customFormat="false" ht="15" hidden="false" customHeight="false" outlineLevel="0" collapsed="false">
      <c r="C402" s="129"/>
    </row>
    <row r="403" customFormat="false" ht="15" hidden="false" customHeight="false" outlineLevel="0" collapsed="false">
      <c r="C403" s="129"/>
    </row>
    <row r="404" customFormat="false" ht="15" hidden="false" customHeight="false" outlineLevel="0" collapsed="false">
      <c r="C404" s="129"/>
    </row>
    <row r="405" customFormat="false" ht="15" hidden="false" customHeight="false" outlineLevel="0" collapsed="false">
      <c r="C405" s="129"/>
    </row>
    <row r="406" customFormat="false" ht="15" hidden="false" customHeight="false" outlineLevel="0" collapsed="false">
      <c r="C406" s="129"/>
    </row>
    <row r="407" customFormat="false" ht="15" hidden="false" customHeight="false" outlineLevel="0" collapsed="false">
      <c r="C407" s="129"/>
    </row>
    <row r="408" customFormat="false" ht="15" hidden="false" customHeight="false" outlineLevel="0" collapsed="false">
      <c r="C408" s="129"/>
    </row>
    <row r="409" customFormat="false" ht="15" hidden="false" customHeight="false" outlineLevel="0" collapsed="false">
      <c r="C409" s="129"/>
    </row>
    <row r="410" customFormat="false" ht="15" hidden="false" customHeight="false" outlineLevel="0" collapsed="false">
      <c r="C410" s="129"/>
    </row>
    <row r="411" customFormat="false" ht="15" hidden="false" customHeight="false" outlineLevel="0" collapsed="false">
      <c r="C411" s="129"/>
    </row>
    <row r="412" customFormat="false" ht="15" hidden="false" customHeight="false" outlineLevel="0" collapsed="false">
      <c r="C412" s="129"/>
    </row>
    <row r="413" customFormat="false" ht="15" hidden="false" customHeight="false" outlineLevel="0" collapsed="false">
      <c r="C413" s="129"/>
    </row>
    <row r="414" customFormat="false" ht="15" hidden="false" customHeight="false" outlineLevel="0" collapsed="false">
      <c r="C414" s="129"/>
    </row>
    <row r="415" customFormat="false" ht="15" hidden="false" customHeight="false" outlineLevel="0" collapsed="false">
      <c r="C415" s="129"/>
    </row>
    <row r="416" customFormat="false" ht="15" hidden="false" customHeight="false" outlineLevel="0" collapsed="false">
      <c r="C416" s="129"/>
    </row>
    <row r="417" customFormat="false" ht="15" hidden="false" customHeight="false" outlineLevel="0" collapsed="false">
      <c r="C417" s="129"/>
    </row>
    <row r="418" customFormat="false" ht="15" hidden="false" customHeight="false" outlineLevel="0" collapsed="false">
      <c r="C418" s="129"/>
    </row>
    <row r="419" customFormat="false" ht="15" hidden="false" customHeight="false" outlineLevel="0" collapsed="false">
      <c r="C419" s="129"/>
    </row>
    <row r="420" customFormat="false" ht="15" hidden="false" customHeight="false" outlineLevel="0" collapsed="false">
      <c r="C420" s="129"/>
    </row>
    <row r="421" customFormat="false" ht="15" hidden="false" customHeight="false" outlineLevel="0" collapsed="false">
      <c r="C421" s="129"/>
    </row>
    <row r="422" customFormat="false" ht="15" hidden="false" customHeight="false" outlineLevel="0" collapsed="false">
      <c r="C422" s="129"/>
    </row>
    <row r="423" customFormat="false" ht="15" hidden="false" customHeight="false" outlineLevel="0" collapsed="false">
      <c r="C423" s="129"/>
    </row>
    <row r="424" customFormat="false" ht="15" hidden="false" customHeight="false" outlineLevel="0" collapsed="false">
      <c r="C424" s="129"/>
    </row>
    <row r="425" customFormat="false" ht="15" hidden="false" customHeight="false" outlineLevel="0" collapsed="false">
      <c r="C425" s="129"/>
    </row>
    <row r="426" customFormat="false" ht="15" hidden="false" customHeight="false" outlineLevel="0" collapsed="false">
      <c r="C426" s="129"/>
    </row>
    <row r="427" customFormat="false" ht="15" hidden="false" customHeight="false" outlineLevel="0" collapsed="false">
      <c r="C427" s="129"/>
    </row>
    <row r="428" customFormat="false" ht="15" hidden="false" customHeight="false" outlineLevel="0" collapsed="false">
      <c r="C428" s="129"/>
    </row>
    <row r="429" customFormat="false" ht="15" hidden="false" customHeight="false" outlineLevel="0" collapsed="false">
      <c r="C429" s="129"/>
    </row>
    <row r="430" customFormat="false" ht="15" hidden="false" customHeight="false" outlineLevel="0" collapsed="false">
      <c r="C430" s="129"/>
    </row>
    <row r="431" customFormat="false" ht="15" hidden="false" customHeight="false" outlineLevel="0" collapsed="false">
      <c r="C431" s="129"/>
    </row>
    <row r="432" customFormat="false" ht="15" hidden="false" customHeight="false" outlineLevel="0" collapsed="false">
      <c r="C432" s="129"/>
    </row>
    <row r="433" customFormat="false" ht="15" hidden="false" customHeight="false" outlineLevel="0" collapsed="false">
      <c r="C433" s="129"/>
    </row>
    <row r="434" customFormat="false" ht="15" hidden="false" customHeight="false" outlineLevel="0" collapsed="false">
      <c r="C434" s="129"/>
    </row>
    <row r="435" customFormat="false" ht="15" hidden="false" customHeight="false" outlineLevel="0" collapsed="false">
      <c r="C435" s="129"/>
    </row>
    <row r="436" customFormat="false" ht="15" hidden="false" customHeight="false" outlineLevel="0" collapsed="false">
      <c r="C436" s="129"/>
    </row>
    <row r="437" customFormat="false" ht="15" hidden="false" customHeight="false" outlineLevel="0" collapsed="false">
      <c r="C437" s="129"/>
    </row>
    <row r="438" customFormat="false" ht="15" hidden="false" customHeight="false" outlineLevel="0" collapsed="false">
      <c r="C438" s="129"/>
    </row>
    <row r="439" customFormat="false" ht="15" hidden="false" customHeight="false" outlineLevel="0" collapsed="false">
      <c r="C439" s="129"/>
    </row>
    <row r="440" customFormat="false" ht="15" hidden="false" customHeight="false" outlineLevel="0" collapsed="false">
      <c r="C440" s="129"/>
    </row>
    <row r="441" customFormat="false" ht="15" hidden="false" customHeight="false" outlineLevel="0" collapsed="false">
      <c r="C441" s="129"/>
    </row>
    <row r="442" customFormat="false" ht="15" hidden="false" customHeight="false" outlineLevel="0" collapsed="false">
      <c r="C442" s="129"/>
    </row>
    <row r="443" customFormat="false" ht="15" hidden="false" customHeight="false" outlineLevel="0" collapsed="false">
      <c r="C443" s="129"/>
    </row>
    <row r="444" customFormat="false" ht="15" hidden="false" customHeight="false" outlineLevel="0" collapsed="false">
      <c r="C444" s="129"/>
    </row>
    <row r="445" customFormat="false" ht="15" hidden="false" customHeight="false" outlineLevel="0" collapsed="false">
      <c r="C445" s="129"/>
    </row>
    <row r="446" customFormat="false" ht="15" hidden="false" customHeight="false" outlineLevel="0" collapsed="false">
      <c r="C446" s="129"/>
    </row>
    <row r="447" customFormat="false" ht="15" hidden="false" customHeight="false" outlineLevel="0" collapsed="false">
      <c r="C447" s="129"/>
    </row>
    <row r="448" customFormat="false" ht="15" hidden="false" customHeight="false" outlineLevel="0" collapsed="false">
      <c r="C448" s="129"/>
    </row>
    <row r="449" customFormat="false" ht="15" hidden="false" customHeight="false" outlineLevel="0" collapsed="false">
      <c r="C449" s="129"/>
    </row>
    <row r="450" customFormat="false" ht="15" hidden="false" customHeight="false" outlineLevel="0" collapsed="false">
      <c r="C450" s="129"/>
    </row>
    <row r="451" customFormat="false" ht="15" hidden="false" customHeight="false" outlineLevel="0" collapsed="false">
      <c r="C451" s="129"/>
    </row>
    <row r="452" customFormat="false" ht="15" hidden="false" customHeight="false" outlineLevel="0" collapsed="false">
      <c r="C452" s="129"/>
    </row>
    <row r="453" customFormat="false" ht="15" hidden="false" customHeight="false" outlineLevel="0" collapsed="false">
      <c r="C453" s="129"/>
    </row>
    <row r="454" customFormat="false" ht="15" hidden="false" customHeight="false" outlineLevel="0" collapsed="false">
      <c r="C454" s="129"/>
    </row>
    <row r="455" customFormat="false" ht="15" hidden="false" customHeight="false" outlineLevel="0" collapsed="false">
      <c r="C455" s="129"/>
    </row>
    <row r="456" customFormat="false" ht="15" hidden="false" customHeight="false" outlineLevel="0" collapsed="false">
      <c r="C456" s="129"/>
    </row>
    <row r="457" customFormat="false" ht="15" hidden="false" customHeight="false" outlineLevel="0" collapsed="false">
      <c r="C457" s="129"/>
    </row>
    <row r="458" customFormat="false" ht="15" hidden="false" customHeight="false" outlineLevel="0" collapsed="false">
      <c r="C458" s="129"/>
    </row>
    <row r="459" customFormat="false" ht="15" hidden="false" customHeight="false" outlineLevel="0" collapsed="false">
      <c r="C459" s="129"/>
    </row>
    <row r="460" customFormat="false" ht="15" hidden="false" customHeight="false" outlineLevel="0" collapsed="false">
      <c r="C460" s="129"/>
    </row>
    <row r="461" customFormat="false" ht="15" hidden="false" customHeight="false" outlineLevel="0" collapsed="false">
      <c r="C461" s="129"/>
    </row>
    <row r="462" customFormat="false" ht="15" hidden="false" customHeight="false" outlineLevel="0" collapsed="false">
      <c r="C462" s="129"/>
    </row>
    <row r="463" customFormat="false" ht="15" hidden="false" customHeight="false" outlineLevel="0" collapsed="false">
      <c r="C463" s="129"/>
    </row>
    <row r="464" customFormat="false" ht="15" hidden="false" customHeight="false" outlineLevel="0" collapsed="false">
      <c r="C464" s="129"/>
    </row>
    <row r="465" customFormat="false" ht="15" hidden="false" customHeight="false" outlineLevel="0" collapsed="false">
      <c r="C465" s="129"/>
    </row>
    <row r="466" customFormat="false" ht="15" hidden="false" customHeight="false" outlineLevel="0" collapsed="false">
      <c r="C466" s="129"/>
    </row>
    <row r="467" customFormat="false" ht="15" hidden="false" customHeight="false" outlineLevel="0" collapsed="false">
      <c r="C467" s="129"/>
    </row>
    <row r="468" customFormat="false" ht="15" hidden="false" customHeight="false" outlineLevel="0" collapsed="false">
      <c r="C468" s="129"/>
    </row>
    <row r="469" customFormat="false" ht="15" hidden="false" customHeight="false" outlineLevel="0" collapsed="false">
      <c r="C469" s="129"/>
    </row>
    <row r="470" customFormat="false" ht="15" hidden="false" customHeight="false" outlineLevel="0" collapsed="false">
      <c r="C470" s="129"/>
    </row>
    <row r="471" customFormat="false" ht="15" hidden="false" customHeight="false" outlineLevel="0" collapsed="false">
      <c r="C471" s="129"/>
    </row>
    <row r="472" customFormat="false" ht="15" hidden="false" customHeight="false" outlineLevel="0" collapsed="false">
      <c r="C472" s="129"/>
    </row>
    <row r="473" customFormat="false" ht="15" hidden="false" customHeight="false" outlineLevel="0" collapsed="false">
      <c r="C473" s="129"/>
    </row>
    <row r="474" customFormat="false" ht="15" hidden="false" customHeight="false" outlineLevel="0" collapsed="false">
      <c r="C474" s="129"/>
    </row>
    <row r="475" customFormat="false" ht="15" hidden="false" customHeight="false" outlineLevel="0" collapsed="false">
      <c r="C475" s="129"/>
    </row>
    <row r="476" customFormat="false" ht="15" hidden="false" customHeight="false" outlineLevel="0" collapsed="false">
      <c r="C476" s="129"/>
    </row>
    <row r="477" customFormat="false" ht="15" hidden="false" customHeight="false" outlineLevel="0" collapsed="false">
      <c r="C477" s="129"/>
    </row>
    <row r="478" customFormat="false" ht="15" hidden="false" customHeight="false" outlineLevel="0" collapsed="false">
      <c r="C478" s="129"/>
    </row>
    <row r="479" customFormat="false" ht="15" hidden="false" customHeight="false" outlineLevel="0" collapsed="false">
      <c r="C479" s="129"/>
    </row>
    <row r="480" customFormat="false" ht="15" hidden="false" customHeight="false" outlineLevel="0" collapsed="false">
      <c r="C480" s="129"/>
    </row>
    <row r="481" customFormat="false" ht="15" hidden="false" customHeight="false" outlineLevel="0" collapsed="false">
      <c r="C481" s="129"/>
    </row>
    <row r="482" customFormat="false" ht="15" hidden="false" customHeight="false" outlineLevel="0" collapsed="false">
      <c r="C482" s="129"/>
    </row>
    <row r="483" customFormat="false" ht="15" hidden="false" customHeight="false" outlineLevel="0" collapsed="false">
      <c r="C483" s="129"/>
    </row>
    <row r="484" customFormat="false" ht="15" hidden="false" customHeight="false" outlineLevel="0" collapsed="false">
      <c r="C484" s="129"/>
    </row>
    <row r="485" customFormat="false" ht="15" hidden="false" customHeight="false" outlineLevel="0" collapsed="false">
      <c r="C485" s="129"/>
    </row>
    <row r="486" customFormat="false" ht="15" hidden="false" customHeight="false" outlineLevel="0" collapsed="false">
      <c r="C486" s="129"/>
    </row>
    <row r="487" customFormat="false" ht="15" hidden="false" customHeight="false" outlineLevel="0" collapsed="false">
      <c r="C487" s="129"/>
    </row>
    <row r="488" customFormat="false" ht="15" hidden="false" customHeight="false" outlineLevel="0" collapsed="false">
      <c r="C488" s="129"/>
    </row>
    <row r="489" customFormat="false" ht="15" hidden="false" customHeight="false" outlineLevel="0" collapsed="false">
      <c r="C489" s="129"/>
    </row>
    <row r="490" customFormat="false" ht="15" hidden="false" customHeight="false" outlineLevel="0" collapsed="false">
      <c r="C490" s="129"/>
    </row>
    <row r="491" customFormat="false" ht="15" hidden="false" customHeight="false" outlineLevel="0" collapsed="false">
      <c r="C491" s="129"/>
    </row>
    <row r="492" customFormat="false" ht="15" hidden="false" customHeight="false" outlineLevel="0" collapsed="false">
      <c r="C492" s="129"/>
    </row>
    <row r="493" customFormat="false" ht="15" hidden="false" customHeight="false" outlineLevel="0" collapsed="false">
      <c r="C493" s="129"/>
    </row>
    <row r="494" customFormat="false" ht="15" hidden="false" customHeight="false" outlineLevel="0" collapsed="false">
      <c r="C494" s="129"/>
    </row>
    <row r="495" customFormat="false" ht="15" hidden="false" customHeight="false" outlineLevel="0" collapsed="false">
      <c r="C495" s="129"/>
    </row>
    <row r="496" customFormat="false" ht="15" hidden="false" customHeight="false" outlineLevel="0" collapsed="false">
      <c r="C496" s="129"/>
    </row>
    <row r="497" customFormat="false" ht="15" hidden="false" customHeight="false" outlineLevel="0" collapsed="false">
      <c r="C497" s="129"/>
    </row>
    <row r="498" customFormat="false" ht="15" hidden="false" customHeight="false" outlineLevel="0" collapsed="false">
      <c r="C498" s="129"/>
    </row>
    <row r="499" customFormat="false" ht="15" hidden="false" customHeight="false" outlineLevel="0" collapsed="false">
      <c r="C499" s="129"/>
    </row>
    <row r="500" customFormat="false" ht="15" hidden="false" customHeight="false" outlineLevel="0" collapsed="false">
      <c r="C500" s="129"/>
    </row>
    <row r="501" customFormat="false" ht="15" hidden="false" customHeight="false" outlineLevel="0" collapsed="false">
      <c r="C501" s="129"/>
    </row>
    <row r="502" customFormat="false" ht="15" hidden="false" customHeight="false" outlineLevel="0" collapsed="false">
      <c r="C502" s="129"/>
    </row>
    <row r="503" customFormat="false" ht="15" hidden="false" customHeight="false" outlineLevel="0" collapsed="false">
      <c r="C503" s="129"/>
    </row>
    <row r="504" customFormat="false" ht="15" hidden="false" customHeight="false" outlineLevel="0" collapsed="false">
      <c r="C504" s="129"/>
    </row>
    <row r="505" customFormat="false" ht="15" hidden="false" customHeight="false" outlineLevel="0" collapsed="false">
      <c r="C505" s="129"/>
    </row>
    <row r="506" customFormat="false" ht="15" hidden="false" customHeight="false" outlineLevel="0" collapsed="false">
      <c r="C506" s="129"/>
    </row>
    <row r="507" customFormat="false" ht="15" hidden="false" customHeight="false" outlineLevel="0" collapsed="false">
      <c r="C507" s="129"/>
    </row>
    <row r="508" customFormat="false" ht="15" hidden="false" customHeight="false" outlineLevel="0" collapsed="false">
      <c r="C508" s="129"/>
    </row>
    <row r="509" customFormat="false" ht="15" hidden="false" customHeight="false" outlineLevel="0" collapsed="false">
      <c r="C509" s="129"/>
    </row>
    <row r="510" customFormat="false" ht="15" hidden="false" customHeight="false" outlineLevel="0" collapsed="false">
      <c r="C510" s="129"/>
    </row>
    <row r="511" customFormat="false" ht="15" hidden="false" customHeight="false" outlineLevel="0" collapsed="false">
      <c r="C511" s="129"/>
    </row>
    <row r="512" customFormat="false" ht="15" hidden="false" customHeight="false" outlineLevel="0" collapsed="false">
      <c r="C512" s="129"/>
    </row>
    <row r="513" customFormat="false" ht="15" hidden="false" customHeight="false" outlineLevel="0" collapsed="false">
      <c r="C513" s="129"/>
    </row>
    <row r="514" customFormat="false" ht="15" hidden="false" customHeight="false" outlineLevel="0" collapsed="false">
      <c r="C514" s="129"/>
    </row>
    <row r="515" customFormat="false" ht="15" hidden="false" customHeight="false" outlineLevel="0" collapsed="false">
      <c r="C515" s="129"/>
    </row>
    <row r="516" customFormat="false" ht="15" hidden="false" customHeight="false" outlineLevel="0" collapsed="false">
      <c r="C516" s="129"/>
    </row>
    <row r="517" customFormat="false" ht="15" hidden="false" customHeight="false" outlineLevel="0" collapsed="false">
      <c r="C517" s="129"/>
    </row>
    <row r="518" customFormat="false" ht="15" hidden="false" customHeight="false" outlineLevel="0" collapsed="false">
      <c r="C518" s="129"/>
    </row>
    <row r="519" customFormat="false" ht="15" hidden="false" customHeight="false" outlineLevel="0" collapsed="false">
      <c r="C519" s="129"/>
    </row>
    <row r="520" customFormat="false" ht="15" hidden="false" customHeight="false" outlineLevel="0" collapsed="false">
      <c r="C520" s="129"/>
    </row>
    <row r="521" customFormat="false" ht="15" hidden="false" customHeight="false" outlineLevel="0" collapsed="false">
      <c r="C521" s="129"/>
    </row>
    <row r="522" customFormat="false" ht="15" hidden="false" customHeight="false" outlineLevel="0" collapsed="false">
      <c r="C522" s="129"/>
    </row>
    <row r="523" customFormat="false" ht="15" hidden="false" customHeight="false" outlineLevel="0" collapsed="false">
      <c r="C523" s="129"/>
    </row>
    <row r="524" customFormat="false" ht="15" hidden="false" customHeight="false" outlineLevel="0" collapsed="false">
      <c r="C524" s="129"/>
    </row>
    <row r="525" customFormat="false" ht="15" hidden="false" customHeight="false" outlineLevel="0" collapsed="false">
      <c r="C525" s="129"/>
    </row>
    <row r="526" customFormat="false" ht="15" hidden="false" customHeight="false" outlineLevel="0" collapsed="false">
      <c r="C526" s="129"/>
    </row>
    <row r="527" customFormat="false" ht="15" hidden="false" customHeight="false" outlineLevel="0" collapsed="false">
      <c r="C527" s="129"/>
    </row>
    <row r="528" customFormat="false" ht="15" hidden="false" customHeight="false" outlineLevel="0" collapsed="false">
      <c r="C528" s="129"/>
    </row>
    <row r="529" customFormat="false" ht="15" hidden="false" customHeight="false" outlineLevel="0" collapsed="false">
      <c r="C529" s="129"/>
    </row>
    <row r="530" customFormat="false" ht="15" hidden="false" customHeight="false" outlineLevel="0" collapsed="false">
      <c r="C530" s="129"/>
    </row>
    <row r="531" customFormat="false" ht="15" hidden="false" customHeight="false" outlineLevel="0" collapsed="false">
      <c r="C531" s="129"/>
    </row>
    <row r="532" customFormat="false" ht="15" hidden="false" customHeight="false" outlineLevel="0" collapsed="false">
      <c r="C532" s="129"/>
    </row>
    <row r="533" customFormat="false" ht="15" hidden="false" customHeight="false" outlineLevel="0" collapsed="false">
      <c r="C533" s="129"/>
    </row>
    <row r="534" customFormat="false" ht="15" hidden="false" customHeight="false" outlineLevel="0" collapsed="false">
      <c r="C534" s="129"/>
    </row>
    <row r="535" customFormat="false" ht="15" hidden="false" customHeight="false" outlineLevel="0" collapsed="false">
      <c r="C535" s="129"/>
    </row>
    <row r="536" customFormat="false" ht="15" hidden="false" customHeight="false" outlineLevel="0" collapsed="false">
      <c r="C536" s="129"/>
    </row>
    <row r="537" customFormat="false" ht="15" hidden="false" customHeight="false" outlineLevel="0" collapsed="false">
      <c r="C537" s="129"/>
    </row>
    <row r="538" customFormat="false" ht="15" hidden="false" customHeight="false" outlineLevel="0" collapsed="false">
      <c r="C538" s="129"/>
    </row>
    <row r="539" customFormat="false" ht="15" hidden="false" customHeight="false" outlineLevel="0" collapsed="false">
      <c r="C539" s="129"/>
    </row>
    <row r="540" customFormat="false" ht="15" hidden="false" customHeight="false" outlineLevel="0" collapsed="false">
      <c r="C540" s="129"/>
    </row>
    <row r="541" customFormat="false" ht="15" hidden="false" customHeight="false" outlineLevel="0" collapsed="false">
      <c r="C541" s="129"/>
    </row>
    <row r="542" customFormat="false" ht="15" hidden="false" customHeight="false" outlineLevel="0" collapsed="false">
      <c r="C542" s="129"/>
    </row>
    <row r="543" customFormat="false" ht="15" hidden="false" customHeight="false" outlineLevel="0" collapsed="false">
      <c r="C543" s="129"/>
    </row>
    <row r="544" customFormat="false" ht="15" hidden="false" customHeight="false" outlineLevel="0" collapsed="false">
      <c r="C544" s="129"/>
    </row>
    <row r="545" customFormat="false" ht="15" hidden="false" customHeight="false" outlineLevel="0" collapsed="false">
      <c r="C545" s="129"/>
    </row>
    <row r="546" customFormat="false" ht="15" hidden="false" customHeight="false" outlineLevel="0" collapsed="false">
      <c r="C546" s="129"/>
    </row>
    <row r="547" customFormat="false" ht="15" hidden="false" customHeight="false" outlineLevel="0" collapsed="false">
      <c r="C547" s="129"/>
    </row>
    <row r="548" customFormat="false" ht="15" hidden="false" customHeight="false" outlineLevel="0" collapsed="false">
      <c r="C548" s="129"/>
    </row>
    <row r="549" customFormat="false" ht="15" hidden="false" customHeight="false" outlineLevel="0" collapsed="false">
      <c r="C549" s="129"/>
    </row>
    <row r="550" customFormat="false" ht="15" hidden="false" customHeight="false" outlineLevel="0" collapsed="false">
      <c r="C550" s="129"/>
    </row>
    <row r="551" customFormat="false" ht="15" hidden="false" customHeight="false" outlineLevel="0" collapsed="false">
      <c r="C551" s="129"/>
    </row>
    <row r="552" customFormat="false" ht="15" hidden="false" customHeight="false" outlineLevel="0" collapsed="false">
      <c r="C552" s="129"/>
    </row>
    <row r="553" customFormat="false" ht="15" hidden="false" customHeight="false" outlineLevel="0" collapsed="false">
      <c r="C553" s="129"/>
    </row>
    <row r="554" customFormat="false" ht="15" hidden="false" customHeight="false" outlineLevel="0" collapsed="false">
      <c r="C554" s="129"/>
    </row>
    <row r="555" customFormat="false" ht="15" hidden="false" customHeight="false" outlineLevel="0" collapsed="false">
      <c r="C555" s="129"/>
    </row>
    <row r="556" customFormat="false" ht="15" hidden="false" customHeight="false" outlineLevel="0" collapsed="false">
      <c r="C556" s="129"/>
    </row>
    <row r="557" customFormat="false" ht="15" hidden="false" customHeight="false" outlineLevel="0" collapsed="false">
      <c r="C557" s="129"/>
    </row>
    <row r="558" customFormat="false" ht="15" hidden="false" customHeight="false" outlineLevel="0" collapsed="false">
      <c r="C558" s="129"/>
    </row>
    <row r="559" customFormat="false" ht="15" hidden="false" customHeight="false" outlineLevel="0" collapsed="false">
      <c r="C559" s="129"/>
    </row>
    <row r="560" customFormat="false" ht="15" hidden="false" customHeight="false" outlineLevel="0" collapsed="false">
      <c r="C560" s="129"/>
    </row>
    <row r="561" customFormat="false" ht="15" hidden="false" customHeight="false" outlineLevel="0" collapsed="false">
      <c r="C561" s="129"/>
    </row>
    <row r="562" customFormat="false" ht="15" hidden="false" customHeight="false" outlineLevel="0" collapsed="false">
      <c r="C562" s="129"/>
    </row>
    <row r="563" customFormat="false" ht="15" hidden="false" customHeight="false" outlineLevel="0" collapsed="false">
      <c r="C563" s="129"/>
    </row>
    <row r="564" customFormat="false" ht="15" hidden="false" customHeight="false" outlineLevel="0" collapsed="false">
      <c r="C564" s="129"/>
    </row>
    <row r="565" customFormat="false" ht="15" hidden="false" customHeight="false" outlineLevel="0" collapsed="false">
      <c r="C565" s="129"/>
    </row>
    <row r="566" customFormat="false" ht="15" hidden="false" customHeight="false" outlineLevel="0" collapsed="false">
      <c r="C566" s="129"/>
    </row>
    <row r="567" customFormat="false" ht="15" hidden="false" customHeight="false" outlineLevel="0" collapsed="false">
      <c r="C567" s="129"/>
    </row>
    <row r="568" customFormat="false" ht="15" hidden="false" customHeight="false" outlineLevel="0" collapsed="false">
      <c r="C568" s="129"/>
    </row>
    <row r="569" customFormat="false" ht="15" hidden="false" customHeight="false" outlineLevel="0" collapsed="false">
      <c r="C569" s="129"/>
    </row>
    <row r="570" customFormat="false" ht="15" hidden="false" customHeight="false" outlineLevel="0" collapsed="false">
      <c r="C570" s="129"/>
    </row>
    <row r="571" customFormat="false" ht="15" hidden="false" customHeight="false" outlineLevel="0" collapsed="false">
      <c r="C571" s="129"/>
    </row>
    <row r="572" customFormat="false" ht="15" hidden="false" customHeight="false" outlineLevel="0" collapsed="false">
      <c r="C572" s="129"/>
    </row>
    <row r="573" customFormat="false" ht="15" hidden="false" customHeight="false" outlineLevel="0" collapsed="false">
      <c r="C573" s="129"/>
    </row>
    <row r="574" customFormat="false" ht="15" hidden="false" customHeight="false" outlineLevel="0" collapsed="false">
      <c r="C574" s="129"/>
    </row>
    <row r="575" customFormat="false" ht="15" hidden="false" customHeight="false" outlineLevel="0" collapsed="false">
      <c r="C575" s="129"/>
    </row>
    <row r="576" customFormat="false" ht="15" hidden="false" customHeight="false" outlineLevel="0" collapsed="false">
      <c r="C576" s="129"/>
    </row>
    <row r="577" customFormat="false" ht="15" hidden="false" customHeight="false" outlineLevel="0" collapsed="false">
      <c r="C577" s="129"/>
    </row>
    <row r="578" customFormat="false" ht="15" hidden="false" customHeight="false" outlineLevel="0" collapsed="false">
      <c r="C578" s="129"/>
    </row>
    <row r="579" customFormat="false" ht="15" hidden="false" customHeight="false" outlineLevel="0" collapsed="false">
      <c r="C579" s="129"/>
    </row>
    <row r="580" customFormat="false" ht="15" hidden="false" customHeight="false" outlineLevel="0" collapsed="false">
      <c r="C580" s="129"/>
    </row>
    <row r="581" customFormat="false" ht="15" hidden="false" customHeight="false" outlineLevel="0" collapsed="false">
      <c r="C581" s="129"/>
    </row>
    <row r="582" customFormat="false" ht="15" hidden="false" customHeight="false" outlineLevel="0" collapsed="false">
      <c r="C582" s="129"/>
    </row>
    <row r="583" customFormat="false" ht="15" hidden="false" customHeight="false" outlineLevel="0" collapsed="false">
      <c r="C583" s="129"/>
    </row>
    <row r="584" customFormat="false" ht="15" hidden="false" customHeight="false" outlineLevel="0" collapsed="false">
      <c r="C584" s="129"/>
    </row>
    <row r="585" customFormat="false" ht="15" hidden="false" customHeight="false" outlineLevel="0" collapsed="false">
      <c r="C585" s="129"/>
    </row>
    <row r="586" customFormat="false" ht="15" hidden="false" customHeight="false" outlineLevel="0" collapsed="false">
      <c r="C586" s="129"/>
    </row>
    <row r="587" customFormat="false" ht="15" hidden="false" customHeight="false" outlineLevel="0" collapsed="false">
      <c r="C587" s="129"/>
    </row>
    <row r="588" customFormat="false" ht="15" hidden="false" customHeight="false" outlineLevel="0" collapsed="false">
      <c r="C588" s="129"/>
    </row>
    <row r="589" customFormat="false" ht="15" hidden="false" customHeight="false" outlineLevel="0" collapsed="false">
      <c r="C589" s="129"/>
    </row>
    <row r="590" customFormat="false" ht="15" hidden="false" customHeight="false" outlineLevel="0" collapsed="false">
      <c r="C590" s="129"/>
    </row>
    <row r="591" customFormat="false" ht="15" hidden="false" customHeight="false" outlineLevel="0" collapsed="false">
      <c r="C591" s="129"/>
    </row>
    <row r="592" customFormat="false" ht="15" hidden="false" customHeight="false" outlineLevel="0" collapsed="false">
      <c r="C592" s="129"/>
    </row>
    <row r="593" customFormat="false" ht="15" hidden="false" customHeight="false" outlineLevel="0" collapsed="false">
      <c r="C593" s="129"/>
    </row>
    <row r="594" customFormat="false" ht="15" hidden="false" customHeight="false" outlineLevel="0" collapsed="false">
      <c r="C594" s="129"/>
    </row>
    <row r="595" customFormat="false" ht="15" hidden="false" customHeight="false" outlineLevel="0" collapsed="false">
      <c r="C595" s="129"/>
    </row>
    <row r="596" customFormat="false" ht="15" hidden="false" customHeight="false" outlineLevel="0" collapsed="false">
      <c r="C596" s="129"/>
    </row>
    <row r="597" customFormat="false" ht="15" hidden="false" customHeight="false" outlineLevel="0" collapsed="false">
      <c r="C597" s="129"/>
    </row>
    <row r="598" customFormat="false" ht="15" hidden="false" customHeight="false" outlineLevel="0" collapsed="false">
      <c r="C598" s="129"/>
    </row>
    <row r="599" customFormat="false" ht="15" hidden="false" customHeight="false" outlineLevel="0" collapsed="false">
      <c r="C599" s="129"/>
    </row>
    <row r="600" customFormat="false" ht="15" hidden="false" customHeight="false" outlineLevel="0" collapsed="false">
      <c r="C600" s="129"/>
    </row>
    <row r="601" customFormat="false" ht="15" hidden="false" customHeight="false" outlineLevel="0" collapsed="false">
      <c r="C601" s="129"/>
    </row>
    <row r="602" customFormat="false" ht="15" hidden="false" customHeight="false" outlineLevel="0" collapsed="false">
      <c r="C602" s="129"/>
    </row>
    <row r="603" customFormat="false" ht="15" hidden="false" customHeight="false" outlineLevel="0" collapsed="false">
      <c r="C603" s="129"/>
    </row>
    <row r="604" customFormat="false" ht="15" hidden="false" customHeight="false" outlineLevel="0" collapsed="false">
      <c r="C604" s="129"/>
    </row>
    <row r="605" customFormat="false" ht="15" hidden="false" customHeight="false" outlineLevel="0" collapsed="false">
      <c r="C605" s="129"/>
    </row>
    <row r="606" customFormat="false" ht="15" hidden="false" customHeight="false" outlineLevel="0" collapsed="false">
      <c r="C606" s="129"/>
    </row>
    <row r="607" customFormat="false" ht="15" hidden="false" customHeight="false" outlineLevel="0" collapsed="false">
      <c r="C607" s="129"/>
    </row>
    <row r="608" customFormat="false" ht="15" hidden="false" customHeight="false" outlineLevel="0" collapsed="false">
      <c r="C608" s="129"/>
    </row>
    <row r="609" customFormat="false" ht="15" hidden="false" customHeight="false" outlineLevel="0" collapsed="false">
      <c r="C609" s="129"/>
    </row>
    <row r="610" customFormat="false" ht="15" hidden="false" customHeight="false" outlineLevel="0" collapsed="false">
      <c r="C610" s="129"/>
    </row>
    <row r="611" customFormat="false" ht="15" hidden="false" customHeight="false" outlineLevel="0" collapsed="false">
      <c r="C611" s="129"/>
    </row>
    <row r="612" customFormat="false" ht="15" hidden="false" customHeight="false" outlineLevel="0" collapsed="false">
      <c r="C612" s="129"/>
    </row>
    <row r="613" customFormat="false" ht="15" hidden="false" customHeight="false" outlineLevel="0" collapsed="false">
      <c r="C613" s="129"/>
    </row>
    <row r="614" customFormat="false" ht="15" hidden="false" customHeight="false" outlineLevel="0" collapsed="false">
      <c r="C614" s="129"/>
    </row>
    <row r="615" customFormat="false" ht="15" hidden="false" customHeight="false" outlineLevel="0" collapsed="false">
      <c r="C615" s="129"/>
    </row>
    <row r="616" customFormat="false" ht="15" hidden="false" customHeight="false" outlineLevel="0" collapsed="false">
      <c r="C616" s="129"/>
    </row>
    <row r="617" customFormat="false" ht="15" hidden="false" customHeight="false" outlineLevel="0" collapsed="false">
      <c r="C617" s="129"/>
    </row>
    <row r="618" customFormat="false" ht="15" hidden="false" customHeight="false" outlineLevel="0" collapsed="false">
      <c r="C618" s="129"/>
    </row>
    <row r="619" customFormat="false" ht="15" hidden="false" customHeight="false" outlineLevel="0" collapsed="false">
      <c r="C619" s="129"/>
    </row>
    <row r="620" customFormat="false" ht="15" hidden="false" customHeight="false" outlineLevel="0" collapsed="false">
      <c r="C620" s="129"/>
    </row>
    <row r="621" customFormat="false" ht="15" hidden="false" customHeight="false" outlineLevel="0" collapsed="false">
      <c r="C621" s="129"/>
    </row>
    <row r="622" customFormat="false" ht="15" hidden="false" customHeight="false" outlineLevel="0" collapsed="false">
      <c r="C622" s="129"/>
    </row>
    <row r="623" customFormat="false" ht="15" hidden="false" customHeight="false" outlineLevel="0" collapsed="false">
      <c r="C623" s="129"/>
    </row>
    <row r="624" customFormat="false" ht="15" hidden="false" customHeight="false" outlineLevel="0" collapsed="false">
      <c r="C624" s="129"/>
    </row>
    <row r="625" customFormat="false" ht="15" hidden="false" customHeight="false" outlineLevel="0" collapsed="false">
      <c r="C625" s="129"/>
    </row>
    <row r="626" customFormat="false" ht="15" hidden="false" customHeight="false" outlineLevel="0" collapsed="false">
      <c r="C626" s="129"/>
    </row>
    <row r="627" customFormat="false" ht="15" hidden="false" customHeight="false" outlineLevel="0" collapsed="false">
      <c r="C627" s="129"/>
    </row>
    <row r="628" customFormat="false" ht="15" hidden="false" customHeight="false" outlineLevel="0" collapsed="false">
      <c r="C628" s="129"/>
    </row>
    <row r="629" customFormat="false" ht="15" hidden="false" customHeight="false" outlineLevel="0" collapsed="false">
      <c r="C629" s="129"/>
    </row>
    <row r="630" customFormat="false" ht="15" hidden="false" customHeight="false" outlineLevel="0" collapsed="false">
      <c r="C630" s="129"/>
    </row>
    <row r="631" customFormat="false" ht="15" hidden="false" customHeight="false" outlineLevel="0" collapsed="false">
      <c r="C631" s="129"/>
    </row>
    <row r="632" customFormat="false" ht="15" hidden="false" customHeight="false" outlineLevel="0" collapsed="false">
      <c r="C632" s="129"/>
    </row>
    <row r="633" customFormat="false" ht="15" hidden="false" customHeight="false" outlineLevel="0" collapsed="false">
      <c r="C633" s="129"/>
    </row>
    <row r="634" customFormat="false" ht="15" hidden="false" customHeight="false" outlineLevel="0" collapsed="false">
      <c r="C634" s="129"/>
    </row>
    <row r="635" customFormat="false" ht="15" hidden="false" customHeight="false" outlineLevel="0" collapsed="false">
      <c r="C635" s="129"/>
    </row>
    <row r="636" customFormat="false" ht="15" hidden="false" customHeight="false" outlineLevel="0" collapsed="false">
      <c r="C636" s="129"/>
    </row>
    <row r="637" customFormat="false" ht="15" hidden="false" customHeight="false" outlineLevel="0" collapsed="false">
      <c r="C637" s="129"/>
    </row>
    <row r="638" customFormat="false" ht="15" hidden="false" customHeight="false" outlineLevel="0" collapsed="false">
      <c r="C638" s="129"/>
    </row>
    <row r="639" customFormat="false" ht="15" hidden="false" customHeight="false" outlineLevel="0" collapsed="false">
      <c r="C639" s="129"/>
    </row>
    <row r="640" customFormat="false" ht="15" hidden="false" customHeight="false" outlineLevel="0" collapsed="false">
      <c r="C640" s="129"/>
    </row>
    <row r="641" customFormat="false" ht="15" hidden="false" customHeight="false" outlineLevel="0" collapsed="false">
      <c r="C641" s="129"/>
    </row>
    <row r="642" customFormat="false" ht="15" hidden="false" customHeight="false" outlineLevel="0" collapsed="false">
      <c r="C642" s="129"/>
    </row>
    <row r="643" customFormat="false" ht="15" hidden="false" customHeight="false" outlineLevel="0" collapsed="false">
      <c r="C643" s="129"/>
    </row>
    <row r="644" customFormat="false" ht="15" hidden="false" customHeight="false" outlineLevel="0" collapsed="false">
      <c r="C644" s="129"/>
    </row>
    <row r="645" customFormat="false" ht="15" hidden="false" customHeight="false" outlineLevel="0" collapsed="false">
      <c r="C645" s="129"/>
    </row>
    <row r="646" customFormat="false" ht="15" hidden="false" customHeight="false" outlineLevel="0" collapsed="false">
      <c r="C646" s="129"/>
    </row>
    <row r="647" customFormat="false" ht="15" hidden="false" customHeight="false" outlineLevel="0" collapsed="false">
      <c r="C647" s="129"/>
    </row>
    <row r="648" customFormat="false" ht="15" hidden="false" customHeight="false" outlineLevel="0" collapsed="false">
      <c r="C648" s="129"/>
    </row>
    <row r="649" customFormat="false" ht="15" hidden="false" customHeight="false" outlineLevel="0" collapsed="false">
      <c r="C649" s="129"/>
    </row>
    <row r="650" customFormat="false" ht="15" hidden="false" customHeight="false" outlineLevel="0" collapsed="false">
      <c r="C650" s="129"/>
    </row>
    <row r="651" customFormat="false" ht="15" hidden="false" customHeight="false" outlineLevel="0" collapsed="false">
      <c r="C651" s="129"/>
    </row>
    <row r="652" customFormat="false" ht="15" hidden="false" customHeight="false" outlineLevel="0" collapsed="false">
      <c r="C652" s="129"/>
    </row>
    <row r="653" customFormat="false" ht="15" hidden="false" customHeight="false" outlineLevel="0" collapsed="false">
      <c r="C653" s="129"/>
    </row>
    <row r="654" customFormat="false" ht="15" hidden="false" customHeight="false" outlineLevel="0" collapsed="false">
      <c r="C654" s="129"/>
    </row>
    <row r="655" customFormat="false" ht="15" hidden="false" customHeight="false" outlineLevel="0" collapsed="false">
      <c r="C655" s="129"/>
    </row>
    <row r="656" customFormat="false" ht="15" hidden="false" customHeight="false" outlineLevel="0" collapsed="false">
      <c r="C656" s="129"/>
    </row>
    <row r="657" customFormat="false" ht="15" hidden="false" customHeight="false" outlineLevel="0" collapsed="false">
      <c r="C657" s="129"/>
    </row>
    <row r="658" customFormat="false" ht="15" hidden="false" customHeight="false" outlineLevel="0" collapsed="false">
      <c r="C658" s="129"/>
    </row>
    <row r="659" customFormat="false" ht="15" hidden="false" customHeight="false" outlineLevel="0" collapsed="false">
      <c r="C659" s="129"/>
    </row>
    <row r="660" customFormat="false" ht="15" hidden="false" customHeight="false" outlineLevel="0" collapsed="false">
      <c r="C660" s="129"/>
    </row>
    <row r="661" customFormat="false" ht="15" hidden="false" customHeight="false" outlineLevel="0" collapsed="false">
      <c r="C661" s="129"/>
    </row>
    <row r="662" customFormat="false" ht="15" hidden="false" customHeight="false" outlineLevel="0" collapsed="false">
      <c r="C662" s="129"/>
    </row>
    <row r="663" customFormat="false" ht="15" hidden="false" customHeight="false" outlineLevel="0" collapsed="false">
      <c r="C663" s="129"/>
    </row>
    <row r="664" customFormat="false" ht="15" hidden="false" customHeight="false" outlineLevel="0" collapsed="false">
      <c r="C664" s="129"/>
    </row>
    <row r="665" customFormat="false" ht="15" hidden="false" customHeight="false" outlineLevel="0" collapsed="false">
      <c r="C665" s="129"/>
    </row>
    <row r="666" customFormat="false" ht="15" hidden="false" customHeight="false" outlineLevel="0" collapsed="false">
      <c r="C666" s="129"/>
    </row>
    <row r="667" customFormat="false" ht="15" hidden="false" customHeight="false" outlineLevel="0" collapsed="false">
      <c r="C667" s="129"/>
    </row>
    <row r="668" customFormat="false" ht="15" hidden="false" customHeight="false" outlineLevel="0" collapsed="false">
      <c r="C668" s="129"/>
    </row>
    <row r="669" customFormat="false" ht="15" hidden="false" customHeight="false" outlineLevel="0" collapsed="false">
      <c r="C669" s="129"/>
    </row>
    <row r="670" customFormat="false" ht="15" hidden="false" customHeight="false" outlineLevel="0" collapsed="false">
      <c r="C670" s="129"/>
    </row>
    <row r="671" customFormat="false" ht="15" hidden="false" customHeight="false" outlineLevel="0" collapsed="false">
      <c r="C671" s="129"/>
    </row>
    <row r="672" customFormat="false" ht="15" hidden="false" customHeight="false" outlineLevel="0" collapsed="false">
      <c r="C672" s="129"/>
    </row>
    <row r="673" customFormat="false" ht="15" hidden="false" customHeight="false" outlineLevel="0" collapsed="false">
      <c r="C673" s="129"/>
    </row>
    <row r="674" customFormat="false" ht="15" hidden="false" customHeight="false" outlineLevel="0" collapsed="false">
      <c r="C674" s="129"/>
    </row>
    <row r="675" customFormat="false" ht="15" hidden="false" customHeight="false" outlineLevel="0" collapsed="false">
      <c r="C675" s="129"/>
    </row>
    <row r="676" customFormat="false" ht="15" hidden="false" customHeight="false" outlineLevel="0" collapsed="false">
      <c r="C676" s="129"/>
    </row>
    <row r="677" customFormat="false" ht="15" hidden="false" customHeight="false" outlineLevel="0" collapsed="false">
      <c r="C677" s="129"/>
    </row>
    <row r="678" customFormat="false" ht="15" hidden="false" customHeight="false" outlineLevel="0" collapsed="false">
      <c r="C678" s="129"/>
    </row>
    <row r="679" customFormat="false" ht="15" hidden="false" customHeight="false" outlineLevel="0" collapsed="false">
      <c r="C679" s="129"/>
    </row>
    <row r="680" customFormat="false" ht="15" hidden="false" customHeight="false" outlineLevel="0" collapsed="false">
      <c r="C680" s="129"/>
    </row>
    <row r="681" customFormat="false" ht="15" hidden="false" customHeight="false" outlineLevel="0" collapsed="false">
      <c r="C681" s="129"/>
    </row>
    <row r="682" customFormat="false" ht="15" hidden="false" customHeight="false" outlineLevel="0" collapsed="false">
      <c r="C682" s="129"/>
    </row>
    <row r="683" customFormat="false" ht="15" hidden="false" customHeight="false" outlineLevel="0" collapsed="false">
      <c r="C683" s="129"/>
    </row>
    <row r="684" customFormat="false" ht="15" hidden="false" customHeight="false" outlineLevel="0" collapsed="false">
      <c r="C684" s="129"/>
    </row>
    <row r="685" customFormat="false" ht="15" hidden="false" customHeight="false" outlineLevel="0" collapsed="false">
      <c r="C685" s="129"/>
    </row>
    <row r="686" customFormat="false" ht="15" hidden="false" customHeight="false" outlineLevel="0" collapsed="false">
      <c r="C686" s="129"/>
    </row>
    <row r="687" customFormat="false" ht="15" hidden="false" customHeight="false" outlineLevel="0" collapsed="false">
      <c r="C687" s="129"/>
    </row>
    <row r="688" customFormat="false" ht="15" hidden="false" customHeight="false" outlineLevel="0" collapsed="false">
      <c r="C688" s="129"/>
    </row>
    <row r="689" customFormat="false" ht="15" hidden="false" customHeight="false" outlineLevel="0" collapsed="false">
      <c r="C689" s="129"/>
    </row>
    <row r="690" customFormat="false" ht="15" hidden="false" customHeight="false" outlineLevel="0" collapsed="false">
      <c r="C690" s="129"/>
    </row>
    <row r="691" customFormat="false" ht="15" hidden="false" customHeight="false" outlineLevel="0" collapsed="false">
      <c r="C691" s="129"/>
    </row>
    <row r="692" customFormat="false" ht="15" hidden="false" customHeight="false" outlineLevel="0" collapsed="false">
      <c r="C692" s="129"/>
    </row>
    <row r="693" customFormat="false" ht="15" hidden="false" customHeight="false" outlineLevel="0" collapsed="false">
      <c r="C693" s="129"/>
    </row>
    <row r="694" customFormat="false" ht="15" hidden="false" customHeight="false" outlineLevel="0" collapsed="false">
      <c r="C694" s="129"/>
    </row>
    <row r="695" customFormat="false" ht="15" hidden="false" customHeight="false" outlineLevel="0" collapsed="false">
      <c r="C695" s="129"/>
    </row>
    <row r="696" customFormat="false" ht="15" hidden="false" customHeight="false" outlineLevel="0" collapsed="false">
      <c r="C696" s="129"/>
    </row>
    <row r="697" customFormat="false" ht="15" hidden="false" customHeight="false" outlineLevel="0" collapsed="false">
      <c r="C697" s="129"/>
    </row>
    <row r="698" customFormat="false" ht="15" hidden="false" customHeight="false" outlineLevel="0" collapsed="false">
      <c r="C698" s="129"/>
    </row>
    <row r="699" customFormat="false" ht="15" hidden="false" customHeight="false" outlineLevel="0" collapsed="false">
      <c r="C699" s="129"/>
    </row>
    <row r="700" customFormat="false" ht="15" hidden="false" customHeight="false" outlineLevel="0" collapsed="false">
      <c r="C700" s="129"/>
    </row>
    <row r="701" customFormat="false" ht="15" hidden="false" customHeight="false" outlineLevel="0" collapsed="false">
      <c r="C701" s="129"/>
    </row>
    <row r="702" customFormat="false" ht="15" hidden="false" customHeight="false" outlineLevel="0" collapsed="false">
      <c r="C702" s="129"/>
    </row>
    <row r="703" customFormat="false" ht="15" hidden="false" customHeight="false" outlineLevel="0" collapsed="false">
      <c r="C703" s="129"/>
    </row>
    <row r="704" customFormat="false" ht="15" hidden="false" customHeight="false" outlineLevel="0" collapsed="false">
      <c r="C704" s="129"/>
    </row>
    <row r="705" customFormat="false" ht="15" hidden="false" customHeight="false" outlineLevel="0" collapsed="false">
      <c r="C705" s="129"/>
    </row>
    <row r="706" customFormat="false" ht="15" hidden="false" customHeight="false" outlineLevel="0" collapsed="false">
      <c r="C706" s="129"/>
    </row>
    <row r="707" customFormat="false" ht="15" hidden="false" customHeight="false" outlineLevel="0" collapsed="false">
      <c r="C707" s="129"/>
    </row>
    <row r="708" customFormat="false" ht="15" hidden="false" customHeight="false" outlineLevel="0" collapsed="false">
      <c r="C708" s="129"/>
    </row>
    <row r="709" customFormat="false" ht="15" hidden="false" customHeight="false" outlineLevel="0" collapsed="false">
      <c r="C709" s="129"/>
    </row>
    <row r="710" customFormat="false" ht="15" hidden="false" customHeight="false" outlineLevel="0" collapsed="false">
      <c r="C710" s="129"/>
    </row>
    <row r="711" customFormat="false" ht="15" hidden="false" customHeight="false" outlineLevel="0" collapsed="false">
      <c r="C711" s="129"/>
    </row>
    <row r="712" customFormat="false" ht="15" hidden="false" customHeight="false" outlineLevel="0" collapsed="false">
      <c r="C712" s="129"/>
    </row>
    <row r="713" customFormat="false" ht="15" hidden="false" customHeight="false" outlineLevel="0" collapsed="false">
      <c r="C713" s="129"/>
    </row>
    <row r="714" customFormat="false" ht="15" hidden="false" customHeight="false" outlineLevel="0" collapsed="false">
      <c r="C714" s="129"/>
    </row>
    <row r="715" customFormat="false" ht="15" hidden="false" customHeight="false" outlineLevel="0" collapsed="false">
      <c r="C715" s="129"/>
    </row>
    <row r="716" customFormat="false" ht="15" hidden="false" customHeight="false" outlineLevel="0" collapsed="false">
      <c r="C716" s="129"/>
    </row>
    <row r="717" customFormat="false" ht="15" hidden="false" customHeight="false" outlineLevel="0" collapsed="false">
      <c r="C717" s="129"/>
    </row>
    <row r="718" customFormat="false" ht="15" hidden="false" customHeight="false" outlineLevel="0" collapsed="false">
      <c r="C718" s="129"/>
    </row>
    <row r="719" customFormat="false" ht="15" hidden="false" customHeight="false" outlineLevel="0" collapsed="false">
      <c r="C719" s="129"/>
    </row>
    <row r="720" customFormat="false" ht="15" hidden="false" customHeight="false" outlineLevel="0" collapsed="false">
      <c r="C720" s="129"/>
    </row>
    <row r="721" customFormat="false" ht="15" hidden="false" customHeight="false" outlineLevel="0" collapsed="false">
      <c r="C721" s="129"/>
    </row>
    <row r="722" customFormat="false" ht="15" hidden="false" customHeight="false" outlineLevel="0" collapsed="false">
      <c r="C722" s="129"/>
    </row>
    <row r="723" customFormat="false" ht="15" hidden="false" customHeight="false" outlineLevel="0" collapsed="false">
      <c r="C723" s="129"/>
    </row>
    <row r="724" customFormat="false" ht="15" hidden="false" customHeight="false" outlineLevel="0" collapsed="false">
      <c r="C724" s="129"/>
    </row>
    <row r="725" customFormat="false" ht="15" hidden="false" customHeight="false" outlineLevel="0" collapsed="false">
      <c r="C725" s="129"/>
    </row>
    <row r="726" customFormat="false" ht="15" hidden="false" customHeight="false" outlineLevel="0" collapsed="false">
      <c r="C726" s="129"/>
    </row>
    <row r="727" customFormat="false" ht="15" hidden="false" customHeight="false" outlineLevel="0" collapsed="false">
      <c r="C727" s="129"/>
    </row>
    <row r="728" customFormat="false" ht="15" hidden="false" customHeight="false" outlineLevel="0" collapsed="false">
      <c r="C728" s="129"/>
    </row>
    <row r="729" customFormat="false" ht="15" hidden="false" customHeight="false" outlineLevel="0" collapsed="false">
      <c r="C729" s="129"/>
    </row>
    <row r="730" customFormat="false" ht="15" hidden="false" customHeight="false" outlineLevel="0" collapsed="false">
      <c r="C730" s="129"/>
    </row>
    <row r="731" customFormat="false" ht="15" hidden="false" customHeight="false" outlineLevel="0" collapsed="false">
      <c r="C731" s="129"/>
    </row>
    <row r="732" customFormat="false" ht="15" hidden="false" customHeight="false" outlineLevel="0" collapsed="false">
      <c r="C732" s="129"/>
    </row>
    <row r="733" customFormat="false" ht="15" hidden="false" customHeight="false" outlineLevel="0" collapsed="false">
      <c r="C733" s="129"/>
    </row>
    <row r="734" customFormat="false" ht="15" hidden="false" customHeight="false" outlineLevel="0" collapsed="false">
      <c r="C734" s="129"/>
    </row>
    <row r="735" customFormat="false" ht="15" hidden="false" customHeight="false" outlineLevel="0" collapsed="false">
      <c r="C735" s="129"/>
    </row>
    <row r="736" customFormat="false" ht="15" hidden="false" customHeight="false" outlineLevel="0" collapsed="false">
      <c r="C736" s="129"/>
    </row>
    <row r="737" customFormat="false" ht="15" hidden="false" customHeight="false" outlineLevel="0" collapsed="false">
      <c r="C737" s="129"/>
    </row>
    <row r="738" customFormat="false" ht="15" hidden="false" customHeight="false" outlineLevel="0" collapsed="false">
      <c r="C738" s="129"/>
    </row>
    <row r="739" customFormat="false" ht="15" hidden="false" customHeight="false" outlineLevel="0" collapsed="false">
      <c r="C739" s="129"/>
    </row>
    <row r="740" customFormat="false" ht="15" hidden="false" customHeight="false" outlineLevel="0" collapsed="false">
      <c r="C740" s="129"/>
    </row>
    <row r="741" customFormat="false" ht="15" hidden="false" customHeight="false" outlineLevel="0" collapsed="false">
      <c r="C741" s="129"/>
    </row>
    <row r="742" customFormat="false" ht="15" hidden="false" customHeight="false" outlineLevel="0" collapsed="false">
      <c r="C742" s="129"/>
    </row>
    <row r="743" customFormat="false" ht="15" hidden="false" customHeight="false" outlineLevel="0" collapsed="false">
      <c r="C743" s="129"/>
    </row>
    <row r="744" customFormat="false" ht="15" hidden="false" customHeight="false" outlineLevel="0" collapsed="false">
      <c r="C744" s="129"/>
    </row>
    <row r="745" customFormat="false" ht="15" hidden="false" customHeight="false" outlineLevel="0" collapsed="false">
      <c r="C745" s="129"/>
    </row>
    <row r="746" customFormat="false" ht="15" hidden="false" customHeight="false" outlineLevel="0" collapsed="false">
      <c r="C746" s="129"/>
    </row>
    <row r="747" customFormat="false" ht="15" hidden="false" customHeight="false" outlineLevel="0" collapsed="false">
      <c r="C747" s="129"/>
    </row>
    <row r="748" customFormat="false" ht="15" hidden="false" customHeight="false" outlineLevel="0" collapsed="false">
      <c r="C748" s="129"/>
    </row>
    <row r="749" customFormat="false" ht="15" hidden="false" customHeight="false" outlineLevel="0" collapsed="false">
      <c r="C749" s="129"/>
    </row>
    <row r="750" customFormat="false" ht="15" hidden="false" customHeight="false" outlineLevel="0" collapsed="false">
      <c r="C750" s="129"/>
    </row>
    <row r="751" customFormat="false" ht="15" hidden="false" customHeight="false" outlineLevel="0" collapsed="false">
      <c r="C751" s="129"/>
    </row>
    <row r="752" customFormat="false" ht="15" hidden="false" customHeight="false" outlineLevel="0" collapsed="false">
      <c r="C752" s="129"/>
    </row>
    <row r="753" customFormat="false" ht="15" hidden="false" customHeight="false" outlineLevel="0" collapsed="false">
      <c r="C753" s="129"/>
    </row>
    <row r="754" customFormat="false" ht="15" hidden="false" customHeight="false" outlineLevel="0" collapsed="false">
      <c r="C754" s="129"/>
    </row>
    <row r="755" customFormat="false" ht="15" hidden="false" customHeight="false" outlineLevel="0" collapsed="false">
      <c r="C755" s="129"/>
    </row>
    <row r="756" customFormat="false" ht="15" hidden="false" customHeight="false" outlineLevel="0" collapsed="false">
      <c r="C756" s="129"/>
    </row>
    <row r="757" customFormat="false" ht="15" hidden="false" customHeight="false" outlineLevel="0" collapsed="false">
      <c r="C757" s="129"/>
    </row>
    <row r="758" customFormat="false" ht="15" hidden="false" customHeight="false" outlineLevel="0" collapsed="false">
      <c r="C758" s="129"/>
    </row>
    <row r="759" customFormat="false" ht="15" hidden="false" customHeight="false" outlineLevel="0" collapsed="false">
      <c r="C759" s="129"/>
    </row>
    <row r="760" customFormat="false" ht="15" hidden="false" customHeight="false" outlineLevel="0" collapsed="false">
      <c r="C760" s="129"/>
    </row>
    <row r="761" customFormat="false" ht="15" hidden="false" customHeight="false" outlineLevel="0" collapsed="false">
      <c r="C761" s="129"/>
    </row>
    <row r="762" customFormat="false" ht="15" hidden="false" customHeight="false" outlineLevel="0" collapsed="false">
      <c r="C762" s="129"/>
    </row>
    <row r="763" customFormat="false" ht="15" hidden="false" customHeight="false" outlineLevel="0" collapsed="false">
      <c r="C763" s="129"/>
    </row>
    <row r="764" customFormat="false" ht="15" hidden="false" customHeight="false" outlineLevel="0" collapsed="false">
      <c r="C764" s="129"/>
    </row>
    <row r="765" customFormat="false" ht="15" hidden="false" customHeight="false" outlineLevel="0" collapsed="false">
      <c r="C765" s="129"/>
    </row>
    <row r="766" customFormat="false" ht="15" hidden="false" customHeight="false" outlineLevel="0" collapsed="false">
      <c r="C766" s="129"/>
    </row>
    <row r="767" customFormat="false" ht="15" hidden="false" customHeight="false" outlineLevel="0" collapsed="false">
      <c r="C767" s="129"/>
    </row>
    <row r="768" customFormat="false" ht="15" hidden="false" customHeight="false" outlineLevel="0" collapsed="false">
      <c r="C768" s="129"/>
    </row>
    <row r="769" customFormat="false" ht="15" hidden="false" customHeight="false" outlineLevel="0" collapsed="false">
      <c r="C769" s="129"/>
    </row>
    <row r="770" customFormat="false" ht="15" hidden="false" customHeight="false" outlineLevel="0" collapsed="false">
      <c r="C770" s="129"/>
    </row>
    <row r="771" customFormat="false" ht="15" hidden="false" customHeight="false" outlineLevel="0" collapsed="false">
      <c r="C771" s="129"/>
    </row>
    <row r="772" customFormat="false" ht="15" hidden="false" customHeight="false" outlineLevel="0" collapsed="false">
      <c r="C772" s="129"/>
    </row>
    <row r="773" customFormat="false" ht="15" hidden="false" customHeight="false" outlineLevel="0" collapsed="false">
      <c r="C773" s="129"/>
    </row>
    <row r="774" customFormat="false" ht="15" hidden="false" customHeight="false" outlineLevel="0" collapsed="false">
      <c r="C774" s="129"/>
    </row>
    <row r="775" customFormat="false" ht="15" hidden="false" customHeight="false" outlineLevel="0" collapsed="false">
      <c r="C775" s="129"/>
    </row>
    <row r="776" customFormat="false" ht="15" hidden="false" customHeight="false" outlineLevel="0" collapsed="false">
      <c r="C776" s="129"/>
    </row>
    <row r="777" customFormat="false" ht="15" hidden="false" customHeight="false" outlineLevel="0" collapsed="false">
      <c r="C777" s="129"/>
    </row>
    <row r="778" customFormat="false" ht="15" hidden="false" customHeight="false" outlineLevel="0" collapsed="false">
      <c r="C778" s="129"/>
    </row>
    <row r="779" customFormat="false" ht="15" hidden="false" customHeight="false" outlineLevel="0" collapsed="false">
      <c r="C779" s="129"/>
    </row>
    <row r="780" customFormat="false" ht="15" hidden="false" customHeight="false" outlineLevel="0" collapsed="false">
      <c r="C780" s="129"/>
    </row>
    <row r="781" customFormat="false" ht="15" hidden="false" customHeight="false" outlineLevel="0" collapsed="false">
      <c r="C781" s="129"/>
    </row>
    <row r="782" customFormat="false" ht="15" hidden="false" customHeight="false" outlineLevel="0" collapsed="false">
      <c r="C782" s="129"/>
    </row>
    <row r="783" customFormat="false" ht="15" hidden="false" customHeight="false" outlineLevel="0" collapsed="false">
      <c r="C783" s="129"/>
    </row>
    <row r="784" customFormat="false" ht="15" hidden="false" customHeight="false" outlineLevel="0" collapsed="false">
      <c r="C784" s="129"/>
    </row>
    <row r="785" customFormat="false" ht="15" hidden="false" customHeight="false" outlineLevel="0" collapsed="false">
      <c r="C785" s="129"/>
    </row>
    <row r="786" customFormat="false" ht="15" hidden="false" customHeight="false" outlineLevel="0" collapsed="false">
      <c r="C786" s="129"/>
    </row>
    <row r="787" customFormat="false" ht="15" hidden="false" customHeight="false" outlineLevel="0" collapsed="false">
      <c r="C787" s="129"/>
    </row>
    <row r="788" customFormat="false" ht="15" hidden="false" customHeight="false" outlineLevel="0" collapsed="false">
      <c r="C788" s="129"/>
    </row>
    <row r="789" customFormat="false" ht="15" hidden="false" customHeight="false" outlineLevel="0" collapsed="false">
      <c r="C789" s="129"/>
    </row>
    <row r="790" customFormat="false" ht="15" hidden="false" customHeight="false" outlineLevel="0" collapsed="false">
      <c r="C790" s="129"/>
    </row>
    <row r="791" customFormat="false" ht="15" hidden="false" customHeight="false" outlineLevel="0" collapsed="false">
      <c r="C791" s="129"/>
    </row>
    <row r="792" customFormat="false" ht="15" hidden="false" customHeight="false" outlineLevel="0" collapsed="false">
      <c r="C792" s="129"/>
    </row>
    <row r="793" customFormat="false" ht="15" hidden="false" customHeight="false" outlineLevel="0" collapsed="false">
      <c r="C793" s="129"/>
    </row>
    <row r="794" customFormat="false" ht="15" hidden="false" customHeight="false" outlineLevel="0" collapsed="false">
      <c r="C794" s="129"/>
    </row>
    <row r="795" customFormat="false" ht="15" hidden="false" customHeight="false" outlineLevel="0" collapsed="false">
      <c r="C795" s="129"/>
    </row>
    <row r="796" customFormat="false" ht="15" hidden="false" customHeight="false" outlineLevel="0" collapsed="false">
      <c r="C796" s="129"/>
    </row>
    <row r="797" customFormat="false" ht="15" hidden="false" customHeight="false" outlineLevel="0" collapsed="false">
      <c r="C797" s="129"/>
    </row>
    <row r="798" customFormat="false" ht="15" hidden="false" customHeight="false" outlineLevel="0" collapsed="false">
      <c r="C798" s="129"/>
    </row>
    <row r="799" customFormat="false" ht="15" hidden="false" customHeight="false" outlineLevel="0" collapsed="false">
      <c r="C799" s="129"/>
    </row>
    <row r="800" customFormat="false" ht="15" hidden="false" customHeight="false" outlineLevel="0" collapsed="false">
      <c r="C800" s="129"/>
    </row>
    <row r="801" customFormat="false" ht="15" hidden="false" customHeight="false" outlineLevel="0" collapsed="false">
      <c r="C801" s="129"/>
    </row>
    <row r="802" customFormat="false" ht="15" hidden="false" customHeight="false" outlineLevel="0" collapsed="false">
      <c r="C802" s="129"/>
    </row>
    <row r="803" customFormat="false" ht="15" hidden="false" customHeight="false" outlineLevel="0" collapsed="false">
      <c r="C803" s="129"/>
    </row>
    <row r="804" customFormat="false" ht="15" hidden="false" customHeight="false" outlineLevel="0" collapsed="false">
      <c r="C804" s="129"/>
    </row>
    <row r="805" customFormat="false" ht="15" hidden="false" customHeight="false" outlineLevel="0" collapsed="false">
      <c r="C805" s="129"/>
    </row>
    <row r="806" customFormat="false" ht="15" hidden="false" customHeight="false" outlineLevel="0" collapsed="false">
      <c r="C806" s="129"/>
    </row>
    <row r="807" customFormat="false" ht="15" hidden="false" customHeight="false" outlineLevel="0" collapsed="false">
      <c r="C807" s="129"/>
    </row>
    <row r="808" customFormat="false" ht="15" hidden="false" customHeight="false" outlineLevel="0" collapsed="false">
      <c r="C808" s="129"/>
    </row>
    <row r="809" customFormat="false" ht="15" hidden="false" customHeight="false" outlineLevel="0" collapsed="false">
      <c r="C809" s="129"/>
    </row>
    <row r="810" customFormat="false" ht="15" hidden="false" customHeight="false" outlineLevel="0" collapsed="false">
      <c r="C810" s="129"/>
    </row>
    <row r="811" customFormat="false" ht="15" hidden="false" customHeight="false" outlineLevel="0" collapsed="false">
      <c r="C811" s="129"/>
    </row>
    <row r="812" customFormat="false" ht="15" hidden="false" customHeight="false" outlineLevel="0" collapsed="false">
      <c r="C812" s="129"/>
    </row>
    <row r="813" customFormat="false" ht="15" hidden="false" customHeight="false" outlineLevel="0" collapsed="false">
      <c r="C813" s="129"/>
    </row>
    <row r="814" customFormat="false" ht="15" hidden="false" customHeight="false" outlineLevel="0" collapsed="false">
      <c r="C814" s="129"/>
    </row>
    <row r="815" customFormat="false" ht="15" hidden="false" customHeight="false" outlineLevel="0" collapsed="false">
      <c r="C815" s="129"/>
    </row>
    <row r="816" customFormat="false" ht="15" hidden="false" customHeight="false" outlineLevel="0" collapsed="false">
      <c r="C816" s="129"/>
    </row>
    <row r="817" customFormat="false" ht="15" hidden="false" customHeight="false" outlineLevel="0" collapsed="false">
      <c r="C817" s="129"/>
    </row>
    <row r="818" customFormat="false" ht="15" hidden="false" customHeight="false" outlineLevel="0" collapsed="false">
      <c r="C818" s="129"/>
    </row>
    <row r="819" customFormat="false" ht="15" hidden="false" customHeight="false" outlineLevel="0" collapsed="false">
      <c r="C819" s="129"/>
    </row>
    <row r="820" customFormat="false" ht="15" hidden="false" customHeight="false" outlineLevel="0" collapsed="false">
      <c r="C820" s="129"/>
    </row>
    <row r="821" customFormat="false" ht="15" hidden="false" customHeight="false" outlineLevel="0" collapsed="false">
      <c r="C821" s="129"/>
    </row>
    <row r="822" customFormat="false" ht="15" hidden="false" customHeight="false" outlineLevel="0" collapsed="false">
      <c r="C822" s="129"/>
    </row>
    <row r="823" customFormat="false" ht="15" hidden="false" customHeight="false" outlineLevel="0" collapsed="false">
      <c r="C823" s="129"/>
    </row>
    <row r="824" customFormat="false" ht="15" hidden="false" customHeight="false" outlineLevel="0" collapsed="false">
      <c r="C824" s="129"/>
    </row>
    <row r="825" customFormat="false" ht="15" hidden="false" customHeight="false" outlineLevel="0" collapsed="false">
      <c r="C825" s="129"/>
    </row>
    <row r="826" customFormat="false" ht="15" hidden="false" customHeight="false" outlineLevel="0" collapsed="false">
      <c r="C826" s="129"/>
    </row>
    <row r="827" customFormat="false" ht="15" hidden="false" customHeight="false" outlineLevel="0" collapsed="false">
      <c r="C827" s="129"/>
    </row>
    <row r="828" customFormat="false" ht="15" hidden="false" customHeight="false" outlineLevel="0" collapsed="false">
      <c r="C828" s="129"/>
    </row>
    <row r="829" customFormat="false" ht="15" hidden="false" customHeight="false" outlineLevel="0" collapsed="false">
      <c r="C829" s="129"/>
    </row>
    <row r="830" customFormat="false" ht="15" hidden="false" customHeight="false" outlineLevel="0" collapsed="false">
      <c r="C830" s="129"/>
    </row>
    <row r="831" customFormat="false" ht="15" hidden="false" customHeight="false" outlineLevel="0" collapsed="false">
      <c r="C831" s="129"/>
    </row>
    <row r="832" customFormat="false" ht="15" hidden="false" customHeight="false" outlineLevel="0" collapsed="false">
      <c r="C832" s="129"/>
    </row>
    <row r="833" customFormat="false" ht="15" hidden="false" customHeight="false" outlineLevel="0" collapsed="false">
      <c r="C833" s="129"/>
    </row>
    <row r="834" customFormat="false" ht="15" hidden="false" customHeight="false" outlineLevel="0" collapsed="false">
      <c r="C834" s="129"/>
    </row>
    <row r="835" customFormat="false" ht="15" hidden="false" customHeight="false" outlineLevel="0" collapsed="false">
      <c r="C835" s="129"/>
    </row>
    <row r="836" customFormat="false" ht="15" hidden="false" customHeight="false" outlineLevel="0" collapsed="false">
      <c r="C836" s="129"/>
    </row>
    <row r="837" customFormat="false" ht="15" hidden="false" customHeight="false" outlineLevel="0" collapsed="false">
      <c r="C837" s="129"/>
    </row>
    <row r="838" customFormat="false" ht="15" hidden="false" customHeight="false" outlineLevel="0" collapsed="false">
      <c r="C838" s="129"/>
    </row>
    <row r="839" customFormat="false" ht="15" hidden="false" customHeight="false" outlineLevel="0" collapsed="false">
      <c r="C839" s="129"/>
    </row>
    <row r="840" customFormat="false" ht="15" hidden="false" customHeight="false" outlineLevel="0" collapsed="false">
      <c r="C840" s="129"/>
    </row>
    <row r="841" customFormat="false" ht="15" hidden="false" customHeight="false" outlineLevel="0" collapsed="false">
      <c r="C841" s="129"/>
    </row>
    <row r="842" customFormat="false" ht="15" hidden="false" customHeight="false" outlineLevel="0" collapsed="false">
      <c r="C842" s="129"/>
    </row>
    <row r="843" customFormat="false" ht="15" hidden="false" customHeight="false" outlineLevel="0" collapsed="false">
      <c r="C843" s="129"/>
    </row>
    <row r="844" customFormat="false" ht="15" hidden="false" customHeight="false" outlineLevel="0" collapsed="false">
      <c r="C844" s="129"/>
    </row>
    <row r="845" customFormat="false" ht="15" hidden="false" customHeight="false" outlineLevel="0" collapsed="false">
      <c r="C845" s="129"/>
    </row>
    <row r="846" customFormat="false" ht="15" hidden="false" customHeight="false" outlineLevel="0" collapsed="false">
      <c r="C846" s="129"/>
    </row>
    <row r="847" customFormat="false" ht="15" hidden="false" customHeight="false" outlineLevel="0" collapsed="false">
      <c r="C847" s="129"/>
    </row>
    <row r="848" customFormat="false" ht="15" hidden="false" customHeight="false" outlineLevel="0" collapsed="false">
      <c r="C848" s="129"/>
    </row>
    <row r="849" customFormat="false" ht="15" hidden="false" customHeight="false" outlineLevel="0" collapsed="false">
      <c r="C849" s="129"/>
    </row>
    <row r="850" customFormat="false" ht="15" hidden="false" customHeight="false" outlineLevel="0" collapsed="false">
      <c r="C850" s="129"/>
    </row>
    <row r="851" customFormat="false" ht="15" hidden="false" customHeight="false" outlineLevel="0" collapsed="false">
      <c r="C851" s="129"/>
    </row>
    <row r="852" customFormat="false" ht="15" hidden="false" customHeight="false" outlineLevel="0" collapsed="false">
      <c r="C852" s="129"/>
    </row>
    <row r="853" customFormat="false" ht="15" hidden="false" customHeight="false" outlineLevel="0" collapsed="false">
      <c r="C853" s="129"/>
    </row>
    <row r="854" customFormat="false" ht="15" hidden="false" customHeight="false" outlineLevel="0" collapsed="false">
      <c r="C854" s="129"/>
    </row>
    <row r="855" customFormat="false" ht="15" hidden="false" customHeight="false" outlineLevel="0" collapsed="false">
      <c r="C855" s="129"/>
    </row>
    <row r="856" customFormat="false" ht="15" hidden="false" customHeight="false" outlineLevel="0" collapsed="false">
      <c r="C856" s="129"/>
    </row>
    <row r="857" customFormat="false" ht="15" hidden="false" customHeight="false" outlineLevel="0" collapsed="false">
      <c r="C857" s="129"/>
    </row>
    <row r="858" customFormat="false" ht="15" hidden="false" customHeight="false" outlineLevel="0" collapsed="false">
      <c r="C858" s="129"/>
    </row>
    <row r="859" customFormat="false" ht="15" hidden="false" customHeight="false" outlineLevel="0" collapsed="false">
      <c r="C859" s="129"/>
    </row>
    <row r="860" customFormat="false" ht="15" hidden="false" customHeight="false" outlineLevel="0" collapsed="false">
      <c r="C860" s="129"/>
    </row>
    <row r="861" customFormat="false" ht="15" hidden="false" customHeight="false" outlineLevel="0" collapsed="false">
      <c r="C861" s="129"/>
    </row>
    <row r="862" customFormat="false" ht="15" hidden="false" customHeight="false" outlineLevel="0" collapsed="false">
      <c r="C862" s="129"/>
    </row>
    <row r="863" customFormat="false" ht="15" hidden="false" customHeight="false" outlineLevel="0" collapsed="false">
      <c r="C863" s="129"/>
    </row>
    <row r="864" customFormat="false" ht="15" hidden="false" customHeight="false" outlineLevel="0" collapsed="false">
      <c r="C864" s="129"/>
    </row>
    <row r="865" customFormat="false" ht="15" hidden="false" customHeight="false" outlineLevel="0" collapsed="false">
      <c r="C865" s="129"/>
    </row>
    <row r="866" customFormat="false" ht="15" hidden="false" customHeight="false" outlineLevel="0" collapsed="false">
      <c r="C866" s="129"/>
    </row>
    <row r="867" customFormat="false" ht="15" hidden="false" customHeight="false" outlineLevel="0" collapsed="false">
      <c r="C867" s="129"/>
    </row>
    <row r="868" customFormat="false" ht="15" hidden="false" customHeight="false" outlineLevel="0" collapsed="false">
      <c r="C868" s="129"/>
    </row>
    <row r="869" customFormat="false" ht="15" hidden="false" customHeight="false" outlineLevel="0" collapsed="false">
      <c r="C869" s="129"/>
    </row>
    <row r="870" customFormat="false" ht="15" hidden="false" customHeight="false" outlineLevel="0" collapsed="false">
      <c r="C870" s="129"/>
    </row>
    <row r="871" customFormat="false" ht="15" hidden="false" customHeight="false" outlineLevel="0" collapsed="false">
      <c r="C871" s="129"/>
    </row>
    <row r="872" customFormat="false" ht="15" hidden="false" customHeight="false" outlineLevel="0" collapsed="false">
      <c r="C872" s="129"/>
    </row>
    <row r="873" customFormat="false" ht="15" hidden="false" customHeight="false" outlineLevel="0" collapsed="false">
      <c r="C873" s="129"/>
    </row>
    <row r="874" customFormat="false" ht="15" hidden="false" customHeight="false" outlineLevel="0" collapsed="false">
      <c r="C874" s="129"/>
    </row>
    <row r="875" customFormat="false" ht="15" hidden="false" customHeight="false" outlineLevel="0" collapsed="false">
      <c r="C875" s="129"/>
    </row>
    <row r="876" customFormat="false" ht="15" hidden="false" customHeight="false" outlineLevel="0" collapsed="false">
      <c r="C876" s="129"/>
    </row>
    <row r="877" customFormat="false" ht="15" hidden="false" customHeight="false" outlineLevel="0" collapsed="false">
      <c r="C877" s="129"/>
    </row>
    <row r="878" customFormat="false" ht="15" hidden="false" customHeight="false" outlineLevel="0" collapsed="false">
      <c r="C878" s="129"/>
    </row>
    <row r="879" customFormat="false" ht="15" hidden="false" customHeight="false" outlineLevel="0" collapsed="false">
      <c r="C879" s="129"/>
    </row>
    <row r="880" customFormat="false" ht="15" hidden="false" customHeight="false" outlineLevel="0" collapsed="false">
      <c r="C880" s="129"/>
    </row>
    <row r="881" customFormat="false" ht="15" hidden="false" customHeight="false" outlineLevel="0" collapsed="false">
      <c r="C881" s="129"/>
    </row>
    <row r="882" customFormat="false" ht="15" hidden="false" customHeight="false" outlineLevel="0" collapsed="false">
      <c r="C882" s="129"/>
    </row>
    <row r="883" customFormat="false" ht="15" hidden="false" customHeight="false" outlineLevel="0" collapsed="false">
      <c r="C883" s="129"/>
    </row>
    <row r="884" customFormat="false" ht="15" hidden="false" customHeight="false" outlineLevel="0" collapsed="false">
      <c r="C884" s="129"/>
    </row>
    <row r="885" customFormat="false" ht="15" hidden="false" customHeight="false" outlineLevel="0" collapsed="false">
      <c r="C885" s="129"/>
    </row>
    <row r="886" customFormat="false" ht="15" hidden="false" customHeight="false" outlineLevel="0" collapsed="false">
      <c r="C886" s="129"/>
    </row>
    <row r="887" customFormat="false" ht="15" hidden="false" customHeight="false" outlineLevel="0" collapsed="false">
      <c r="C887" s="129"/>
    </row>
    <row r="888" customFormat="false" ht="15" hidden="false" customHeight="false" outlineLevel="0" collapsed="false">
      <c r="C888" s="129"/>
    </row>
    <row r="889" customFormat="false" ht="15" hidden="false" customHeight="false" outlineLevel="0" collapsed="false">
      <c r="C889" s="129"/>
    </row>
    <row r="890" customFormat="false" ht="15" hidden="false" customHeight="false" outlineLevel="0" collapsed="false">
      <c r="C890" s="129"/>
    </row>
    <row r="891" customFormat="false" ht="15" hidden="false" customHeight="false" outlineLevel="0" collapsed="false">
      <c r="C891" s="129"/>
    </row>
    <row r="892" customFormat="false" ht="15" hidden="false" customHeight="false" outlineLevel="0" collapsed="false">
      <c r="C892" s="129"/>
    </row>
    <row r="893" customFormat="false" ht="15" hidden="false" customHeight="false" outlineLevel="0" collapsed="false">
      <c r="C893" s="129"/>
    </row>
    <row r="894" customFormat="false" ht="15" hidden="false" customHeight="false" outlineLevel="0" collapsed="false">
      <c r="C894" s="129"/>
    </row>
    <row r="895" customFormat="false" ht="15" hidden="false" customHeight="false" outlineLevel="0" collapsed="false">
      <c r="C895" s="129"/>
    </row>
    <row r="896" customFormat="false" ht="15" hidden="false" customHeight="false" outlineLevel="0" collapsed="false">
      <c r="C896" s="129"/>
    </row>
    <row r="897" customFormat="false" ht="15" hidden="false" customHeight="false" outlineLevel="0" collapsed="false">
      <c r="C897" s="129"/>
    </row>
    <row r="898" customFormat="false" ht="15" hidden="false" customHeight="false" outlineLevel="0" collapsed="false">
      <c r="C898" s="129"/>
    </row>
    <row r="899" customFormat="false" ht="15" hidden="false" customHeight="false" outlineLevel="0" collapsed="false">
      <c r="C899" s="129"/>
    </row>
    <row r="900" customFormat="false" ht="15" hidden="false" customHeight="false" outlineLevel="0" collapsed="false">
      <c r="C900" s="129"/>
    </row>
    <row r="901" customFormat="false" ht="15" hidden="false" customHeight="false" outlineLevel="0" collapsed="false">
      <c r="C901" s="129"/>
    </row>
    <row r="902" customFormat="false" ht="15" hidden="false" customHeight="false" outlineLevel="0" collapsed="false">
      <c r="C902" s="129"/>
    </row>
    <row r="903" customFormat="false" ht="15" hidden="false" customHeight="false" outlineLevel="0" collapsed="false">
      <c r="C903" s="129"/>
    </row>
    <row r="904" customFormat="false" ht="15" hidden="false" customHeight="false" outlineLevel="0" collapsed="false">
      <c r="C904" s="129"/>
    </row>
    <row r="905" customFormat="false" ht="15" hidden="false" customHeight="false" outlineLevel="0" collapsed="false">
      <c r="C905" s="129"/>
    </row>
    <row r="906" customFormat="false" ht="15" hidden="false" customHeight="false" outlineLevel="0" collapsed="false">
      <c r="C906" s="129"/>
    </row>
    <row r="907" customFormat="false" ht="15" hidden="false" customHeight="false" outlineLevel="0" collapsed="false">
      <c r="C907" s="129"/>
    </row>
    <row r="908" customFormat="false" ht="15" hidden="false" customHeight="false" outlineLevel="0" collapsed="false">
      <c r="C908" s="129"/>
    </row>
    <row r="909" customFormat="false" ht="15" hidden="false" customHeight="false" outlineLevel="0" collapsed="false">
      <c r="C909" s="129"/>
    </row>
    <row r="910" customFormat="false" ht="15" hidden="false" customHeight="false" outlineLevel="0" collapsed="false">
      <c r="C910" s="129"/>
    </row>
    <row r="911" customFormat="false" ht="15" hidden="false" customHeight="false" outlineLevel="0" collapsed="false">
      <c r="C911" s="129"/>
    </row>
    <row r="912" customFormat="false" ht="15" hidden="false" customHeight="false" outlineLevel="0" collapsed="false">
      <c r="C912" s="129"/>
    </row>
    <row r="913" customFormat="false" ht="15" hidden="false" customHeight="false" outlineLevel="0" collapsed="false">
      <c r="C913" s="129"/>
    </row>
    <row r="914" customFormat="false" ht="15" hidden="false" customHeight="false" outlineLevel="0" collapsed="false">
      <c r="C914" s="129"/>
    </row>
    <row r="915" customFormat="false" ht="15" hidden="false" customHeight="false" outlineLevel="0" collapsed="false">
      <c r="C915" s="129"/>
    </row>
    <row r="916" customFormat="false" ht="15" hidden="false" customHeight="false" outlineLevel="0" collapsed="false">
      <c r="C916" s="129"/>
    </row>
    <row r="917" customFormat="false" ht="15" hidden="false" customHeight="false" outlineLevel="0" collapsed="false">
      <c r="C917" s="129"/>
    </row>
    <row r="918" customFormat="false" ht="15" hidden="false" customHeight="false" outlineLevel="0" collapsed="false">
      <c r="C918" s="129"/>
    </row>
    <row r="919" customFormat="false" ht="15" hidden="false" customHeight="false" outlineLevel="0" collapsed="false">
      <c r="C919" s="129"/>
    </row>
    <row r="920" customFormat="false" ht="15" hidden="false" customHeight="false" outlineLevel="0" collapsed="false">
      <c r="C920" s="129"/>
    </row>
    <row r="921" customFormat="false" ht="15" hidden="false" customHeight="false" outlineLevel="0" collapsed="false">
      <c r="C921" s="129"/>
    </row>
    <row r="922" customFormat="false" ht="15" hidden="false" customHeight="false" outlineLevel="0" collapsed="false">
      <c r="C922" s="129"/>
    </row>
    <row r="923" customFormat="false" ht="15" hidden="false" customHeight="false" outlineLevel="0" collapsed="false">
      <c r="C923" s="129"/>
    </row>
    <row r="924" customFormat="false" ht="15" hidden="false" customHeight="false" outlineLevel="0" collapsed="false">
      <c r="C924" s="129"/>
    </row>
    <row r="925" customFormat="false" ht="15" hidden="false" customHeight="false" outlineLevel="0" collapsed="false">
      <c r="C925" s="129"/>
    </row>
    <row r="926" customFormat="false" ht="15" hidden="false" customHeight="false" outlineLevel="0" collapsed="false">
      <c r="C926" s="129"/>
    </row>
    <row r="927" customFormat="false" ht="15" hidden="false" customHeight="false" outlineLevel="0" collapsed="false">
      <c r="C927" s="129"/>
    </row>
    <row r="928" customFormat="false" ht="15" hidden="false" customHeight="false" outlineLevel="0" collapsed="false">
      <c r="C928" s="129"/>
    </row>
    <row r="929" customFormat="false" ht="15" hidden="false" customHeight="false" outlineLevel="0" collapsed="false">
      <c r="C929" s="129"/>
    </row>
    <row r="930" customFormat="false" ht="15" hidden="false" customHeight="false" outlineLevel="0" collapsed="false">
      <c r="C930" s="129"/>
    </row>
    <row r="931" customFormat="false" ht="15" hidden="false" customHeight="false" outlineLevel="0" collapsed="false">
      <c r="C931" s="129"/>
    </row>
    <row r="932" customFormat="false" ht="15" hidden="false" customHeight="false" outlineLevel="0" collapsed="false">
      <c r="C932" s="129"/>
    </row>
    <row r="933" customFormat="false" ht="15" hidden="false" customHeight="false" outlineLevel="0" collapsed="false">
      <c r="C933" s="129"/>
    </row>
    <row r="934" customFormat="false" ht="15" hidden="false" customHeight="false" outlineLevel="0" collapsed="false">
      <c r="C934" s="129"/>
    </row>
    <row r="935" customFormat="false" ht="15" hidden="false" customHeight="false" outlineLevel="0" collapsed="false">
      <c r="C935" s="129"/>
    </row>
    <row r="936" customFormat="false" ht="15" hidden="false" customHeight="false" outlineLevel="0" collapsed="false">
      <c r="C936" s="129"/>
    </row>
    <row r="937" customFormat="false" ht="15" hidden="false" customHeight="false" outlineLevel="0" collapsed="false">
      <c r="C937" s="129"/>
    </row>
    <row r="938" customFormat="false" ht="15" hidden="false" customHeight="false" outlineLevel="0" collapsed="false">
      <c r="C938" s="129"/>
    </row>
    <row r="939" customFormat="false" ht="15" hidden="false" customHeight="false" outlineLevel="0" collapsed="false">
      <c r="C939" s="129"/>
    </row>
    <row r="940" customFormat="false" ht="15" hidden="false" customHeight="false" outlineLevel="0" collapsed="false">
      <c r="C940" s="129"/>
    </row>
    <row r="941" customFormat="false" ht="15" hidden="false" customHeight="false" outlineLevel="0" collapsed="false">
      <c r="C941" s="129"/>
    </row>
    <row r="942" customFormat="false" ht="15" hidden="false" customHeight="false" outlineLevel="0" collapsed="false">
      <c r="C942" s="129"/>
    </row>
    <row r="943" customFormat="false" ht="15" hidden="false" customHeight="false" outlineLevel="0" collapsed="false">
      <c r="C943" s="129"/>
    </row>
    <row r="944" customFormat="false" ht="15" hidden="false" customHeight="false" outlineLevel="0" collapsed="false">
      <c r="C944" s="129"/>
    </row>
    <row r="945" customFormat="false" ht="15" hidden="false" customHeight="false" outlineLevel="0" collapsed="false">
      <c r="C945" s="129"/>
    </row>
    <row r="946" customFormat="false" ht="15" hidden="false" customHeight="false" outlineLevel="0" collapsed="false">
      <c r="C946" s="129"/>
    </row>
    <row r="947" customFormat="false" ht="15" hidden="false" customHeight="false" outlineLevel="0" collapsed="false">
      <c r="C947" s="129"/>
    </row>
    <row r="948" customFormat="false" ht="15" hidden="false" customHeight="false" outlineLevel="0" collapsed="false">
      <c r="C948" s="129"/>
    </row>
    <row r="949" customFormat="false" ht="15" hidden="false" customHeight="false" outlineLevel="0" collapsed="false">
      <c r="C949" s="129"/>
    </row>
    <row r="950" customFormat="false" ht="15" hidden="false" customHeight="false" outlineLevel="0" collapsed="false">
      <c r="C950" s="129"/>
    </row>
    <row r="951" customFormat="false" ht="15" hidden="false" customHeight="false" outlineLevel="0" collapsed="false">
      <c r="C951" s="129"/>
    </row>
    <row r="952" customFormat="false" ht="15" hidden="false" customHeight="false" outlineLevel="0" collapsed="false">
      <c r="C952" s="129"/>
    </row>
    <row r="953" customFormat="false" ht="15" hidden="false" customHeight="false" outlineLevel="0" collapsed="false">
      <c r="C953" s="129"/>
    </row>
    <row r="954" customFormat="false" ht="15" hidden="false" customHeight="false" outlineLevel="0" collapsed="false">
      <c r="C954" s="129"/>
    </row>
    <row r="955" customFormat="false" ht="15" hidden="false" customHeight="false" outlineLevel="0" collapsed="false">
      <c r="C955" s="129"/>
    </row>
    <row r="956" customFormat="false" ht="15" hidden="false" customHeight="false" outlineLevel="0" collapsed="false">
      <c r="C956" s="129"/>
    </row>
    <row r="957" customFormat="false" ht="15" hidden="false" customHeight="false" outlineLevel="0" collapsed="false">
      <c r="C957" s="129"/>
    </row>
    <row r="958" customFormat="false" ht="15" hidden="false" customHeight="false" outlineLevel="0" collapsed="false">
      <c r="C958" s="129"/>
    </row>
    <row r="959" customFormat="false" ht="15" hidden="false" customHeight="false" outlineLevel="0" collapsed="false">
      <c r="C959" s="129"/>
    </row>
    <row r="960" customFormat="false" ht="15" hidden="false" customHeight="false" outlineLevel="0" collapsed="false">
      <c r="C960" s="129"/>
    </row>
    <row r="961" customFormat="false" ht="15" hidden="false" customHeight="false" outlineLevel="0" collapsed="false">
      <c r="C961" s="129"/>
    </row>
    <row r="962" customFormat="false" ht="15" hidden="false" customHeight="false" outlineLevel="0" collapsed="false">
      <c r="C962" s="129"/>
    </row>
    <row r="963" customFormat="false" ht="15" hidden="false" customHeight="false" outlineLevel="0" collapsed="false">
      <c r="C963" s="129"/>
    </row>
    <row r="964" customFormat="false" ht="15" hidden="false" customHeight="false" outlineLevel="0" collapsed="false">
      <c r="C964" s="129"/>
    </row>
    <row r="965" customFormat="false" ht="15" hidden="false" customHeight="false" outlineLevel="0" collapsed="false">
      <c r="C965" s="129"/>
    </row>
    <row r="966" customFormat="false" ht="15" hidden="false" customHeight="false" outlineLevel="0" collapsed="false">
      <c r="C966" s="129"/>
    </row>
    <row r="967" customFormat="false" ht="15" hidden="false" customHeight="false" outlineLevel="0" collapsed="false">
      <c r="C967" s="129"/>
    </row>
    <row r="968" customFormat="false" ht="15" hidden="false" customHeight="false" outlineLevel="0" collapsed="false">
      <c r="C968" s="129"/>
    </row>
    <row r="969" customFormat="false" ht="15" hidden="false" customHeight="false" outlineLevel="0" collapsed="false">
      <c r="C969" s="129"/>
    </row>
    <row r="970" customFormat="false" ht="15" hidden="false" customHeight="false" outlineLevel="0" collapsed="false">
      <c r="C970" s="129"/>
    </row>
    <row r="971" customFormat="false" ht="15" hidden="false" customHeight="false" outlineLevel="0" collapsed="false">
      <c r="C971" s="129"/>
    </row>
    <row r="972" customFormat="false" ht="15" hidden="false" customHeight="false" outlineLevel="0" collapsed="false">
      <c r="C972" s="129"/>
    </row>
    <row r="973" customFormat="false" ht="15" hidden="false" customHeight="false" outlineLevel="0" collapsed="false">
      <c r="C973" s="129"/>
    </row>
    <row r="974" customFormat="false" ht="15" hidden="false" customHeight="false" outlineLevel="0" collapsed="false">
      <c r="C974" s="129"/>
    </row>
    <row r="975" customFormat="false" ht="15" hidden="false" customHeight="false" outlineLevel="0" collapsed="false">
      <c r="C975" s="129"/>
    </row>
    <row r="976" customFormat="false" ht="15" hidden="false" customHeight="false" outlineLevel="0" collapsed="false">
      <c r="C976" s="129"/>
    </row>
    <row r="977" customFormat="false" ht="15" hidden="false" customHeight="false" outlineLevel="0" collapsed="false">
      <c r="C977" s="129"/>
    </row>
    <row r="978" customFormat="false" ht="15" hidden="false" customHeight="false" outlineLevel="0" collapsed="false">
      <c r="C978" s="129"/>
    </row>
    <row r="979" customFormat="false" ht="15" hidden="false" customHeight="false" outlineLevel="0" collapsed="false">
      <c r="C979" s="129"/>
    </row>
    <row r="980" customFormat="false" ht="15" hidden="false" customHeight="false" outlineLevel="0" collapsed="false">
      <c r="C980" s="129"/>
    </row>
    <row r="981" customFormat="false" ht="15" hidden="false" customHeight="false" outlineLevel="0" collapsed="false">
      <c r="C981" s="129"/>
    </row>
    <row r="982" customFormat="false" ht="15" hidden="false" customHeight="false" outlineLevel="0" collapsed="false">
      <c r="C982" s="129"/>
    </row>
    <row r="983" customFormat="false" ht="15" hidden="false" customHeight="false" outlineLevel="0" collapsed="false">
      <c r="C983" s="129"/>
    </row>
    <row r="984" customFormat="false" ht="15" hidden="false" customHeight="false" outlineLevel="0" collapsed="false">
      <c r="C984" s="129"/>
    </row>
    <row r="985" customFormat="false" ht="15" hidden="false" customHeight="false" outlineLevel="0" collapsed="false">
      <c r="C985" s="129"/>
    </row>
    <row r="986" customFormat="false" ht="15" hidden="false" customHeight="false" outlineLevel="0" collapsed="false">
      <c r="C986" s="129"/>
    </row>
    <row r="987" customFormat="false" ht="15" hidden="false" customHeight="false" outlineLevel="0" collapsed="false">
      <c r="C987" s="129"/>
    </row>
    <row r="988" customFormat="false" ht="15" hidden="false" customHeight="false" outlineLevel="0" collapsed="false">
      <c r="C988" s="129"/>
    </row>
    <row r="989" customFormat="false" ht="15" hidden="false" customHeight="false" outlineLevel="0" collapsed="false">
      <c r="C989" s="129"/>
    </row>
    <row r="990" customFormat="false" ht="15" hidden="false" customHeight="false" outlineLevel="0" collapsed="false">
      <c r="C990" s="129"/>
    </row>
    <row r="991" customFormat="false" ht="15" hidden="false" customHeight="false" outlineLevel="0" collapsed="false">
      <c r="C991" s="129"/>
    </row>
    <row r="992" customFormat="false" ht="15" hidden="false" customHeight="false" outlineLevel="0" collapsed="false">
      <c r="C992" s="129"/>
    </row>
    <row r="993" customFormat="false" ht="15" hidden="false" customHeight="false" outlineLevel="0" collapsed="false">
      <c r="C993" s="129"/>
    </row>
    <row r="994" customFormat="false" ht="15" hidden="false" customHeight="false" outlineLevel="0" collapsed="false">
      <c r="C994" s="129"/>
    </row>
    <row r="995" customFormat="false" ht="15" hidden="false" customHeight="false" outlineLevel="0" collapsed="false">
      <c r="C995" s="129"/>
    </row>
    <row r="996" customFormat="false" ht="15" hidden="false" customHeight="false" outlineLevel="0" collapsed="false">
      <c r="C996" s="129"/>
    </row>
    <row r="997" customFormat="false" ht="15" hidden="false" customHeight="false" outlineLevel="0" collapsed="false">
      <c r="C997" s="129"/>
    </row>
    <row r="998" customFormat="false" ht="15" hidden="false" customHeight="false" outlineLevel="0" collapsed="false">
      <c r="C998" s="129"/>
    </row>
    <row r="999" customFormat="false" ht="15" hidden="false" customHeight="false" outlineLevel="0" collapsed="false">
      <c r="C999" s="129"/>
    </row>
    <row r="1000" customFormat="false" ht="15" hidden="false" customHeight="false" outlineLevel="0" collapsed="false">
      <c r="C1000" s="129"/>
    </row>
  </sheetData>
  <dataValidations count="1">
    <dataValidation allowBlank="true" errorStyle="stop" operator="between" showDropDown="false" showErrorMessage="false" showInputMessage="false" sqref="D2:D22"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true" outlineLevel="0" max="1" min="1" style="0" width="8.88"/>
    <col collapsed="false" customWidth="true" hidden="true" outlineLevel="0" max="2" min="2" style="0" width="9.51"/>
    <col collapsed="false" customWidth="true" hidden="true" outlineLevel="0" max="6" min="3" style="0" width="8.88"/>
    <col collapsed="false" customWidth="true" hidden="false" outlineLevel="0" max="26" min="7" style="0"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F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15" hidden="false" customHeight="false" outlineLevel="0" collapsed="false">
      <c r="A1" s="116" t="s">
        <v>111</v>
      </c>
      <c r="B1" s="116" t="s">
        <v>124</v>
      </c>
      <c r="C1" s="116" t="s">
        <v>80</v>
      </c>
      <c r="D1" s="116" t="s">
        <v>79</v>
      </c>
      <c r="E1" s="116" t="s">
        <v>275</v>
      </c>
      <c r="F1" s="130" t="s">
        <v>276</v>
      </c>
    </row>
    <row r="2" customFormat="false" ht="15" hidden="false" customHeight="false" outlineLevel="0" collapsed="false">
      <c r="A2" s="131" t="s">
        <v>183</v>
      </c>
      <c r="B2" s="131" t="str">
        <f aca="false" t="array" ref="B2:B2">INDEX(Countries!D2:D262, MATCH(A2, Countries!B2:B262, 0))</f>
        <v>USA</v>
      </c>
      <c r="C2" s="131" t="s">
        <v>174</v>
      </c>
      <c r="D2" s="131" t="s">
        <v>160</v>
      </c>
      <c r="E2" s="132" t="n">
        <v>500</v>
      </c>
      <c r="F2" s="118"/>
    </row>
    <row r="3" customFormat="false" ht="15" hidden="false" customHeight="false" outlineLevel="0" collapsed="false">
      <c r="A3" s="131" t="s">
        <v>184</v>
      </c>
      <c r="B3" s="131" t="str">
        <f aca="false" t="array" ref="B3:B3">INDEX(Countries!D3:D263, MATCH(A3, Countries!B3:B263, 0))</f>
        <v>IDN</v>
      </c>
      <c r="C3" s="131" t="s">
        <v>174</v>
      </c>
      <c r="D3" s="131" t="s">
        <v>160</v>
      </c>
      <c r="E3" s="132" t="n">
        <v>500</v>
      </c>
      <c r="F3" s="118"/>
    </row>
    <row r="4" customFormat="false" ht="15" hidden="false" customHeight="false" outlineLevel="0" collapsed="false">
      <c r="A4" s="131" t="s">
        <v>185</v>
      </c>
      <c r="B4" s="131" t="str">
        <f aca="false" t="array" ref="B4:B4">INDEX(Countries!D4:D264, MATCH(A4, Countries!B4:B264, 0))</f>
        <v>AUS</v>
      </c>
      <c r="C4" s="131" t="s">
        <v>174</v>
      </c>
      <c r="D4" s="131" t="s">
        <v>160</v>
      </c>
      <c r="E4" s="132" t="n">
        <v>500</v>
      </c>
      <c r="F4" s="118"/>
    </row>
    <row r="5" customFormat="false" ht="15" hidden="false" customHeight="false" outlineLevel="0" collapsed="false">
      <c r="A5" s="131" t="s">
        <v>277</v>
      </c>
      <c r="B5" s="131" t="str">
        <f aca="false" t="array" ref="B5:B5">INDEX(Countries!D5:D265, MATCH(A5, Countries!B5:B265, 0))</f>
        <v>BHS</v>
      </c>
      <c r="C5" s="131" t="s">
        <v>174</v>
      </c>
      <c r="D5" s="131" t="s">
        <v>160</v>
      </c>
      <c r="E5" s="132" t="n">
        <v>500</v>
      </c>
      <c r="F5" s="118"/>
    </row>
    <row r="6" customFormat="false" ht="15" hidden="false" customHeight="false" outlineLevel="0" collapsed="false">
      <c r="A6" s="131" t="s">
        <v>187</v>
      </c>
      <c r="B6" s="131" t="str">
        <f aca="false" t="array" ref="B6:B6">INDEX(Countries!D6:D266, MATCH(A6, Countries!B6:B266, 0))</f>
        <v>KEN</v>
      </c>
      <c r="C6" s="131" t="s">
        <v>174</v>
      </c>
      <c r="D6" s="131" t="s">
        <v>160</v>
      </c>
      <c r="E6" s="132" t="n">
        <v>500</v>
      </c>
      <c r="F6" s="118"/>
    </row>
    <row r="7" customFormat="false" ht="15" hidden="false" customHeight="false" outlineLevel="0" collapsed="false">
      <c r="A7" s="131" t="s">
        <v>188</v>
      </c>
      <c r="B7" s="131" t="str">
        <f aca="false" t="array" ref="B7:B7">INDEX(Countries!D7:D267, MATCH(A7, Countries!B7:B267, 0))</f>
        <v>MEX</v>
      </c>
      <c r="C7" s="131" t="s">
        <v>174</v>
      </c>
      <c r="D7" s="131" t="s">
        <v>160</v>
      </c>
      <c r="E7" s="132" t="n">
        <v>500</v>
      </c>
      <c r="F7" s="118"/>
    </row>
    <row r="8" customFormat="false" ht="15" hidden="false" customHeight="false" outlineLevel="0" collapsed="false">
      <c r="A8" s="131" t="s">
        <v>189</v>
      </c>
      <c r="B8" s="131" t="str">
        <f aca="false" t="array" ref="B8:B8">INDEX(Countries!D8:D268, MATCH(A8, Countries!B8:B268, 0))</f>
        <v>COL</v>
      </c>
      <c r="C8" s="131" t="s">
        <v>174</v>
      </c>
      <c r="D8" s="131" t="s">
        <v>160</v>
      </c>
      <c r="E8" s="132" t="n">
        <v>500</v>
      </c>
      <c r="F8" s="118"/>
    </row>
    <row r="9" customFormat="false" ht="15" hidden="false" customHeight="false" outlineLevel="0" collapsed="false">
      <c r="A9" s="131" t="s">
        <v>190</v>
      </c>
      <c r="B9" s="131" t="str">
        <f aca="false" t="array" ref="B9:B9">INDEX(Countries!D9:D269, MATCH(A9, Countries!B9:B269, 0))</f>
        <v>IND</v>
      </c>
      <c r="C9" s="131" t="s">
        <v>174</v>
      </c>
      <c r="D9" s="131" t="s">
        <v>160</v>
      </c>
      <c r="E9" s="132" t="n">
        <v>500</v>
      </c>
      <c r="F9" s="118"/>
    </row>
    <row r="10" customFormat="false" ht="15" hidden="false" customHeight="false" outlineLevel="0" collapsed="false">
      <c r="A10" s="131" t="s">
        <v>191</v>
      </c>
      <c r="B10" s="131" t="str">
        <f aca="false" t="array" ref="B10:B10">INDEX(Countries!D10:D270, MATCH(A10, Countries!B10:B270, 0))</f>
        <v>CHN</v>
      </c>
      <c r="C10" s="131" t="s">
        <v>174</v>
      </c>
      <c r="D10" s="131" t="s">
        <v>160</v>
      </c>
      <c r="E10" s="132" t="n">
        <v>500</v>
      </c>
      <c r="F10" s="118"/>
    </row>
    <row r="11" customFormat="false" ht="15" hidden="false" customHeight="false" outlineLevel="0" collapsed="false">
      <c r="A11" s="131" t="s">
        <v>183</v>
      </c>
      <c r="B11" s="131" t="str">
        <f aca="false" t="array" ref="B11:B11">INDEX(Countries!D2:D262, MATCH(A11, Countries!B2:B262, 0))</f>
        <v>USA</v>
      </c>
      <c r="C11" s="131" t="s">
        <v>174</v>
      </c>
      <c r="D11" s="118" t="s">
        <v>167</v>
      </c>
      <c r="E11" s="132" t="n">
        <v>500</v>
      </c>
      <c r="F11" s="118"/>
    </row>
    <row r="12" customFormat="false" ht="15" hidden="false" customHeight="false" outlineLevel="0" collapsed="false">
      <c r="A12" s="131" t="s">
        <v>184</v>
      </c>
      <c r="B12" s="131" t="str">
        <f aca="false" t="array" ref="B12:B12">INDEX(Countries!D3:D263, MATCH(A12, Countries!B3:B263, 0))</f>
        <v>IDN</v>
      </c>
      <c r="C12" s="131" t="s">
        <v>174</v>
      </c>
      <c r="D12" s="118" t="s">
        <v>167</v>
      </c>
      <c r="E12" s="132" t="n">
        <v>500</v>
      </c>
      <c r="F12" s="118"/>
    </row>
    <row r="13" customFormat="false" ht="15" hidden="false" customHeight="false" outlineLevel="0" collapsed="false">
      <c r="A13" s="131" t="s">
        <v>185</v>
      </c>
      <c r="B13" s="131" t="str">
        <f aca="false" t="array" ref="B13:B13">INDEX(Countries!D4:D264, MATCH(A13, Countries!B4:B264, 0))</f>
        <v>AUS</v>
      </c>
      <c r="C13" s="131" t="s">
        <v>174</v>
      </c>
      <c r="D13" s="118" t="s">
        <v>167</v>
      </c>
      <c r="E13" s="132" t="n">
        <v>500</v>
      </c>
      <c r="F13" s="118"/>
    </row>
    <row r="14" customFormat="false" ht="15" hidden="false" customHeight="false" outlineLevel="0" collapsed="false">
      <c r="A14" s="131" t="s">
        <v>277</v>
      </c>
      <c r="B14" s="131" t="str">
        <f aca="false" t="array" ref="B14:B14">INDEX(Countries!D5:D265, MATCH(A14, Countries!B5:B265, 0))</f>
        <v>BHS</v>
      </c>
      <c r="C14" s="131" t="s">
        <v>174</v>
      </c>
      <c r="D14" s="118" t="s">
        <v>167</v>
      </c>
      <c r="E14" s="132" t="n">
        <v>500</v>
      </c>
      <c r="F14" s="118"/>
    </row>
    <row r="15" customFormat="false" ht="15" hidden="false" customHeight="false" outlineLevel="0" collapsed="false">
      <c r="A15" s="131" t="s">
        <v>187</v>
      </c>
      <c r="B15" s="131" t="str">
        <f aca="false" t="array" ref="B15:B15">INDEX(Countries!D6:D266, MATCH(A15, Countries!B6:B266, 0))</f>
        <v>KEN</v>
      </c>
      <c r="C15" s="131" t="s">
        <v>174</v>
      </c>
      <c r="D15" s="118" t="s">
        <v>167</v>
      </c>
      <c r="E15" s="132" t="n">
        <v>500</v>
      </c>
      <c r="F15" s="118"/>
    </row>
    <row r="16" customFormat="false" ht="15" hidden="false" customHeight="false" outlineLevel="0" collapsed="false">
      <c r="A16" s="131" t="s">
        <v>188</v>
      </c>
      <c r="B16" s="131" t="str">
        <f aca="false" t="array" ref="B16:B16">INDEX(Countries!D7:D267, MATCH(A16, Countries!B7:B267, 0))</f>
        <v>MEX</v>
      </c>
      <c r="C16" s="131" t="s">
        <v>174</v>
      </c>
      <c r="D16" s="118" t="s">
        <v>167</v>
      </c>
      <c r="E16" s="132" t="n">
        <v>500</v>
      </c>
      <c r="F16" s="118"/>
    </row>
    <row r="17" customFormat="false" ht="15" hidden="false" customHeight="false" outlineLevel="0" collapsed="false">
      <c r="A17" s="131" t="s">
        <v>189</v>
      </c>
      <c r="B17" s="131" t="str">
        <f aca="false" t="array" ref="B17:B17">INDEX(Countries!D8:D268, MATCH(A17, Countries!B8:B268, 0))</f>
        <v>COL</v>
      </c>
      <c r="C17" s="131" t="s">
        <v>174</v>
      </c>
      <c r="D17" s="118" t="s">
        <v>167</v>
      </c>
      <c r="E17" s="132" t="n">
        <v>500</v>
      </c>
      <c r="F17" s="118"/>
    </row>
    <row r="18" customFormat="false" ht="15" hidden="false" customHeight="false" outlineLevel="0" collapsed="false">
      <c r="A18" s="131" t="s">
        <v>190</v>
      </c>
      <c r="B18" s="131" t="str">
        <f aca="false" t="array" ref="B18:B18">INDEX(Countries!D9:D269, MATCH(A18, Countries!B9:B269, 0))</f>
        <v>IND</v>
      </c>
      <c r="C18" s="131" t="s">
        <v>174</v>
      </c>
      <c r="D18" s="118" t="s">
        <v>167</v>
      </c>
      <c r="E18" s="132" t="n">
        <v>500</v>
      </c>
      <c r="F18" s="118"/>
    </row>
    <row r="19" customFormat="false" ht="15" hidden="false" customHeight="false" outlineLevel="0" collapsed="false">
      <c r="A19" s="131" t="s">
        <v>191</v>
      </c>
      <c r="B19" s="131" t="str">
        <f aca="false" t="array" ref="B19:B19">INDEX(Countries!D10:D270, MATCH(A19, Countries!B10:B270, 0))</f>
        <v>CHN</v>
      </c>
      <c r="C19" s="131" t="s">
        <v>174</v>
      </c>
      <c r="D19" s="118" t="s">
        <v>167</v>
      </c>
      <c r="E19" s="132" t="n">
        <v>500</v>
      </c>
      <c r="F19" s="118"/>
    </row>
    <row r="20" customFormat="false" ht="15" hidden="false" customHeight="false" outlineLevel="0" collapsed="false">
      <c r="A20" s="131" t="s">
        <v>183</v>
      </c>
      <c r="B20" s="131" t="str">
        <f aca="false" t="array" ref="B20:B20">INDEX(Countries!D2:D262, MATCH(A20, Countries!B2:B262, 0))</f>
        <v>USA</v>
      </c>
      <c r="C20" s="131" t="s">
        <v>174</v>
      </c>
      <c r="D20" s="118" t="s">
        <v>168</v>
      </c>
      <c r="E20" s="132" t="n">
        <v>500</v>
      </c>
      <c r="F20" s="118"/>
    </row>
    <row r="21" customFormat="false" ht="15" hidden="false" customHeight="false" outlineLevel="0" collapsed="false">
      <c r="A21" s="131" t="s">
        <v>184</v>
      </c>
      <c r="B21" s="131" t="str">
        <f aca="false" t="array" ref="B21:B21">INDEX(Countries!D3:D263, MATCH(A21, Countries!B3:B263, 0))</f>
        <v>IDN</v>
      </c>
      <c r="C21" s="131" t="s">
        <v>174</v>
      </c>
      <c r="D21" s="118" t="s">
        <v>168</v>
      </c>
      <c r="E21" s="132" t="n">
        <v>500</v>
      </c>
      <c r="F21" s="118"/>
    </row>
    <row r="22" customFormat="false" ht="15" hidden="false" customHeight="false" outlineLevel="0" collapsed="false">
      <c r="A22" s="131" t="s">
        <v>185</v>
      </c>
      <c r="B22" s="131" t="str">
        <f aca="false" t="array" ref="B22:B22">INDEX(Countries!D4:D264, MATCH(A22, Countries!B4:B264, 0))</f>
        <v>AUS</v>
      </c>
      <c r="C22" s="131" t="s">
        <v>174</v>
      </c>
      <c r="D22" s="118" t="s">
        <v>168</v>
      </c>
      <c r="E22" s="132" t="n">
        <v>500</v>
      </c>
      <c r="F22" s="118"/>
    </row>
    <row r="23" customFormat="false" ht="15" hidden="false" customHeight="false" outlineLevel="0" collapsed="false">
      <c r="A23" s="131" t="s">
        <v>277</v>
      </c>
      <c r="B23" s="131" t="str">
        <f aca="false" t="array" ref="B23:B23">INDEX(Countries!D5:D265, MATCH(A23, Countries!B5:B265, 0))</f>
        <v>BHS</v>
      </c>
      <c r="C23" s="131" t="s">
        <v>174</v>
      </c>
      <c r="D23" s="118" t="s">
        <v>168</v>
      </c>
      <c r="E23" s="132" t="n">
        <v>500</v>
      </c>
      <c r="F23" s="118"/>
    </row>
    <row r="24" customFormat="false" ht="15" hidden="false" customHeight="false" outlineLevel="0" collapsed="false">
      <c r="A24" s="131" t="s">
        <v>187</v>
      </c>
      <c r="B24" s="131" t="str">
        <f aca="false" t="array" ref="B24:B24">INDEX(Countries!D6:D266, MATCH(A24, Countries!B6:B266, 0))</f>
        <v>KEN</v>
      </c>
      <c r="C24" s="131" t="s">
        <v>174</v>
      </c>
      <c r="D24" s="118" t="s">
        <v>168</v>
      </c>
      <c r="E24" s="132" t="n">
        <v>500</v>
      </c>
      <c r="F24" s="118"/>
    </row>
    <row r="25" customFormat="false" ht="15" hidden="false" customHeight="false" outlineLevel="0" collapsed="false">
      <c r="A25" s="131" t="s">
        <v>188</v>
      </c>
      <c r="B25" s="131" t="str">
        <f aca="false" t="array" ref="B25:B25">INDEX(Countries!D7:D267, MATCH(A25, Countries!B7:B267, 0))</f>
        <v>MEX</v>
      </c>
      <c r="C25" s="131" t="s">
        <v>174</v>
      </c>
      <c r="D25" s="118" t="s">
        <v>168</v>
      </c>
      <c r="E25" s="132" t="n">
        <v>500</v>
      </c>
      <c r="F25" s="118"/>
    </row>
    <row r="26" customFormat="false" ht="15" hidden="false" customHeight="false" outlineLevel="0" collapsed="false">
      <c r="A26" s="131" t="s">
        <v>189</v>
      </c>
      <c r="B26" s="131" t="str">
        <f aca="false" t="array" ref="B26:B26">INDEX(Countries!D8:D268, MATCH(A26, Countries!B8:B268, 0))</f>
        <v>COL</v>
      </c>
      <c r="C26" s="131" t="s">
        <v>174</v>
      </c>
      <c r="D26" s="118" t="s">
        <v>168</v>
      </c>
      <c r="E26" s="132" t="n">
        <v>500</v>
      </c>
      <c r="F26" s="118"/>
    </row>
    <row r="27" customFormat="false" ht="15" hidden="false" customHeight="false" outlineLevel="0" collapsed="false">
      <c r="A27" s="131" t="s">
        <v>190</v>
      </c>
      <c r="B27" s="131" t="str">
        <f aca="false" t="array" ref="B27:B27">INDEX(Countries!D9:D269, MATCH(A27, Countries!B9:B269, 0))</f>
        <v>IND</v>
      </c>
      <c r="C27" s="131" t="s">
        <v>174</v>
      </c>
      <c r="D27" s="118" t="s">
        <v>168</v>
      </c>
      <c r="E27" s="132" t="n">
        <v>500</v>
      </c>
      <c r="F27" s="118"/>
    </row>
    <row r="28" customFormat="false" ht="15" hidden="false" customHeight="false" outlineLevel="0" collapsed="false">
      <c r="A28" s="131" t="s">
        <v>191</v>
      </c>
      <c r="B28" s="131" t="str">
        <f aca="false" t="array" ref="B28:B28">INDEX(Countries!D10:D270, MATCH(A28, Countries!B10:B270, 0))</f>
        <v>CHN</v>
      </c>
      <c r="C28" s="131" t="s">
        <v>174</v>
      </c>
      <c r="D28" s="118" t="s">
        <v>168</v>
      </c>
      <c r="E28" s="132" t="n">
        <v>500</v>
      </c>
      <c r="F28" s="118"/>
    </row>
    <row r="29" customFormat="false" ht="15" hidden="false" customHeight="false" outlineLevel="0" collapsed="false">
      <c r="A29" s="131" t="s">
        <v>183</v>
      </c>
      <c r="B29" s="131" t="str">
        <f aca="false" t="array" ref="B29:B29">INDEX(Countries!D2:D262, MATCH(A29, Countries!B2:B262, 0))</f>
        <v>USA</v>
      </c>
      <c r="C29" s="118" t="s">
        <v>175</v>
      </c>
      <c r="D29" s="131" t="s">
        <v>160</v>
      </c>
      <c r="E29" s="132" t="n">
        <v>20000</v>
      </c>
      <c r="F29" s="118"/>
    </row>
    <row r="30" customFormat="false" ht="15" hidden="false" customHeight="false" outlineLevel="0" collapsed="false">
      <c r="A30" s="131" t="s">
        <v>184</v>
      </c>
      <c r="B30" s="131" t="str">
        <f aca="false" t="array" ref="B30:B30">INDEX(Countries!D3:D263, MATCH(A30, Countries!B3:B263, 0))</f>
        <v>IDN</v>
      </c>
      <c r="C30" s="118" t="s">
        <v>175</v>
      </c>
      <c r="D30" s="131" t="s">
        <v>160</v>
      </c>
      <c r="E30" s="132" t="n">
        <v>20000</v>
      </c>
      <c r="F30" s="118"/>
    </row>
    <row r="31" customFormat="false" ht="15" hidden="false" customHeight="false" outlineLevel="0" collapsed="false">
      <c r="A31" s="131" t="s">
        <v>185</v>
      </c>
      <c r="B31" s="131" t="str">
        <f aca="false" t="array" ref="B31:B31">INDEX(Countries!D4:D264, MATCH(A31, Countries!B4:B264, 0))</f>
        <v>AUS</v>
      </c>
      <c r="C31" s="118" t="s">
        <v>175</v>
      </c>
      <c r="D31" s="131" t="s">
        <v>160</v>
      </c>
      <c r="E31" s="132" t="n">
        <v>20000</v>
      </c>
      <c r="F31" s="118"/>
    </row>
    <row r="32" customFormat="false" ht="15" hidden="false" customHeight="false" outlineLevel="0" collapsed="false">
      <c r="A32" s="131" t="s">
        <v>277</v>
      </c>
      <c r="B32" s="131" t="str">
        <f aca="false" t="array" ref="B32:B32">INDEX(Countries!D5:D265, MATCH(A32, Countries!B5:B265, 0))</f>
        <v>BHS</v>
      </c>
      <c r="C32" s="118" t="s">
        <v>175</v>
      </c>
      <c r="D32" s="131" t="s">
        <v>160</v>
      </c>
      <c r="E32" s="132" t="n">
        <v>20000</v>
      </c>
      <c r="F32" s="118"/>
    </row>
    <row r="33" customFormat="false" ht="15" hidden="false" customHeight="false" outlineLevel="0" collapsed="false">
      <c r="A33" s="131" t="s">
        <v>187</v>
      </c>
      <c r="B33" s="131" t="str">
        <f aca="false" t="array" ref="B33:B33">INDEX(Countries!D6:D266, MATCH(A33, Countries!B6:B266, 0))</f>
        <v>KEN</v>
      </c>
      <c r="C33" s="118" t="s">
        <v>175</v>
      </c>
      <c r="D33" s="131" t="s">
        <v>160</v>
      </c>
      <c r="E33" s="132" t="n">
        <v>20000</v>
      </c>
      <c r="F33" s="118"/>
    </row>
    <row r="34" customFormat="false" ht="15" hidden="false" customHeight="false" outlineLevel="0" collapsed="false">
      <c r="A34" s="131" t="s">
        <v>188</v>
      </c>
      <c r="B34" s="131" t="str">
        <f aca="false" t="array" ref="B34:B34">INDEX(Countries!D7:D267, MATCH(A34, Countries!B7:B267, 0))</f>
        <v>MEX</v>
      </c>
      <c r="C34" s="118" t="s">
        <v>175</v>
      </c>
      <c r="D34" s="131" t="s">
        <v>160</v>
      </c>
      <c r="E34" s="132" t="n">
        <v>20000</v>
      </c>
      <c r="F34" s="118"/>
    </row>
    <row r="35" customFormat="false" ht="15" hidden="false" customHeight="false" outlineLevel="0" collapsed="false">
      <c r="A35" s="131" t="s">
        <v>189</v>
      </c>
      <c r="B35" s="131" t="str">
        <f aca="false" t="array" ref="B35:B35">INDEX(Countries!D8:D268, MATCH(A35, Countries!B8:B268, 0))</f>
        <v>COL</v>
      </c>
      <c r="C35" s="118" t="s">
        <v>175</v>
      </c>
      <c r="D35" s="131" t="s">
        <v>160</v>
      </c>
      <c r="E35" s="132" t="n">
        <v>20000</v>
      </c>
      <c r="F35" s="118"/>
    </row>
    <row r="36" customFormat="false" ht="15" hidden="false" customHeight="false" outlineLevel="0" collapsed="false">
      <c r="A36" s="131" t="s">
        <v>190</v>
      </c>
      <c r="B36" s="131" t="str">
        <f aca="false" t="array" ref="B36:B36">INDEX(Countries!D9:D269, MATCH(A36, Countries!B9:B269, 0))</f>
        <v>IND</v>
      </c>
      <c r="C36" s="118" t="s">
        <v>175</v>
      </c>
      <c r="D36" s="131" t="s">
        <v>160</v>
      </c>
      <c r="E36" s="132" t="n">
        <v>20000</v>
      </c>
      <c r="F36" s="118"/>
    </row>
    <row r="37" customFormat="false" ht="15" hidden="false" customHeight="false" outlineLevel="0" collapsed="false">
      <c r="A37" s="131" t="s">
        <v>191</v>
      </c>
      <c r="B37" s="131" t="str">
        <f aca="false" t="array" ref="B37:B37">INDEX(Countries!D10:D270, MATCH(A37, Countries!B10:B270, 0))</f>
        <v>CHN</v>
      </c>
      <c r="C37" s="118" t="s">
        <v>175</v>
      </c>
      <c r="D37" s="131" t="s">
        <v>160</v>
      </c>
      <c r="E37" s="132" t="n">
        <v>20000</v>
      </c>
      <c r="F37" s="118"/>
    </row>
    <row r="38" customFormat="false" ht="15" hidden="false" customHeight="false" outlineLevel="0" collapsed="false">
      <c r="A38" s="131" t="s">
        <v>183</v>
      </c>
      <c r="B38" s="131" t="str">
        <f aca="false" t="array" ref="B38:B38">INDEX(Countries!D2:D2962, MATCH(A38, Countries!B2:B262, 0))</f>
        <v>USA</v>
      </c>
      <c r="C38" s="118" t="s">
        <v>175</v>
      </c>
      <c r="D38" s="118" t="s">
        <v>167</v>
      </c>
      <c r="E38" s="132" t="n">
        <v>2000</v>
      </c>
      <c r="F38" s="118"/>
    </row>
    <row r="39" customFormat="false" ht="15" hidden="false" customHeight="false" outlineLevel="0" collapsed="false">
      <c r="A39" s="131" t="s">
        <v>184</v>
      </c>
      <c r="B39" s="131" t="str">
        <f aca="false" t="array" ref="B39:B39">INDEX(Countries!D3:D2963, MATCH(A39, Countries!B3:B263, 0))</f>
        <v>IDN</v>
      </c>
      <c r="C39" s="118" t="s">
        <v>175</v>
      </c>
      <c r="D39" s="118" t="s">
        <v>167</v>
      </c>
      <c r="E39" s="132" t="n">
        <v>2000</v>
      </c>
      <c r="F39" s="118"/>
    </row>
    <row r="40" customFormat="false" ht="15" hidden="false" customHeight="false" outlineLevel="0" collapsed="false">
      <c r="A40" s="131" t="s">
        <v>185</v>
      </c>
      <c r="B40" s="131" t="str">
        <f aca="false" t="array" ref="B40:B40">INDEX(Countries!D4:D2964, MATCH(A40, Countries!B4:B264, 0))</f>
        <v>AUS</v>
      </c>
      <c r="C40" s="118" t="s">
        <v>175</v>
      </c>
      <c r="D40" s="118" t="s">
        <v>167</v>
      </c>
      <c r="E40" s="132" t="n">
        <v>2000</v>
      </c>
      <c r="F40" s="118"/>
    </row>
    <row r="41" customFormat="false" ht="15" hidden="false" customHeight="false" outlineLevel="0" collapsed="false">
      <c r="A41" s="131" t="s">
        <v>277</v>
      </c>
      <c r="B41" s="131" t="str">
        <f aca="false" t="array" ref="B41:B41">INDEX(Countries!D5:D2965, MATCH(A41, Countries!B5:B265, 0))</f>
        <v>BHS</v>
      </c>
      <c r="C41" s="118" t="s">
        <v>175</v>
      </c>
      <c r="D41" s="118" t="s">
        <v>167</v>
      </c>
      <c r="E41" s="132" t="n">
        <v>2000</v>
      </c>
      <c r="F41" s="118"/>
    </row>
    <row r="42" customFormat="false" ht="15" hidden="false" customHeight="false" outlineLevel="0" collapsed="false">
      <c r="A42" s="131" t="s">
        <v>187</v>
      </c>
      <c r="B42" s="131" t="str">
        <f aca="false" t="array" ref="B42:B42">INDEX(Countries!D6:D2966, MATCH(A42, Countries!B6:B266, 0))</f>
        <v>KEN</v>
      </c>
      <c r="C42" s="118" t="s">
        <v>175</v>
      </c>
      <c r="D42" s="118" t="s">
        <v>167</v>
      </c>
      <c r="E42" s="132" t="n">
        <v>2000</v>
      </c>
      <c r="F42" s="118"/>
    </row>
    <row r="43" customFormat="false" ht="15" hidden="false" customHeight="false" outlineLevel="0" collapsed="false">
      <c r="A43" s="131" t="s">
        <v>188</v>
      </c>
      <c r="B43" s="131" t="str">
        <f aca="false" t="array" ref="B43:B43">INDEX(Countries!D7:D2967, MATCH(A43, Countries!B7:B267, 0))</f>
        <v>MEX</v>
      </c>
      <c r="C43" s="118" t="s">
        <v>175</v>
      </c>
      <c r="D43" s="118" t="s">
        <v>167</v>
      </c>
      <c r="E43" s="132" t="n">
        <v>2000</v>
      </c>
      <c r="F43" s="118"/>
    </row>
    <row r="44" customFormat="false" ht="15" hidden="false" customHeight="false" outlineLevel="0" collapsed="false">
      <c r="A44" s="131" t="s">
        <v>189</v>
      </c>
      <c r="B44" s="131" t="str">
        <f aca="false" t="array" ref="B44:B44">INDEX(Countries!D8:D2968, MATCH(A44, Countries!B8:B268, 0))</f>
        <v>COL</v>
      </c>
      <c r="C44" s="118" t="s">
        <v>175</v>
      </c>
      <c r="D44" s="118" t="s">
        <v>167</v>
      </c>
      <c r="E44" s="132" t="n">
        <v>2000</v>
      </c>
      <c r="F44" s="118"/>
    </row>
    <row r="45" customFormat="false" ht="15" hidden="false" customHeight="false" outlineLevel="0" collapsed="false">
      <c r="A45" s="131" t="s">
        <v>190</v>
      </c>
      <c r="B45" s="131" t="str">
        <f aca="false" t="array" ref="B45:B45">INDEX(Countries!D9:D2969, MATCH(A45, Countries!B9:B269, 0))</f>
        <v>IND</v>
      </c>
      <c r="C45" s="118" t="s">
        <v>175</v>
      </c>
      <c r="D45" s="118" t="s">
        <v>167</v>
      </c>
      <c r="E45" s="132" t="n">
        <v>2000</v>
      </c>
      <c r="F45" s="118"/>
    </row>
    <row r="46" customFormat="false" ht="15" hidden="false" customHeight="false" outlineLevel="0" collapsed="false">
      <c r="A46" s="131" t="s">
        <v>191</v>
      </c>
      <c r="B46" s="131" t="str">
        <f aca="false" t="array" ref="B46:B46">INDEX(Countries!D10:D2970, MATCH(A46, Countries!B10:B270, 0))</f>
        <v>CHN</v>
      </c>
      <c r="C46" s="118" t="s">
        <v>175</v>
      </c>
      <c r="D46" s="118" t="s">
        <v>167</v>
      </c>
      <c r="E46" s="132" t="n">
        <v>2000</v>
      </c>
      <c r="F46" s="118"/>
    </row>
    <row r="47" customFormat="false" ht="15" hidden="false" customHeight="false" outlineLevel="0" collapsed="false">
      <c r="A47" s="131" t="s">
        <v>183</v>
      </c>
      <c r="B47" s="131" t="str">
        <f aca="false" t="array" ref="B47:B47">INDEX(Countries!D2:D262, MATCH(A47, Countries!B2:B262, 0))</f>
        <v>USA</v>
      </c>
      <c r="C47" s="118" t="s">
        <v>175</v>
      </c>
      <c r="D47" s="118" t="s">
        <v>168</v>
      </c>
      <c r="E47" s="132" t="n">
        <v>4000</v>
      </c>
      <c r="F47" s="118"/>
    </row>
    <row r="48" customFormat="false" ht="15" hidden="false" customHeight="false" outlineLevel="0" collapsed="false">
      <c r="A48" s="131" t="s">
        <v>184</v>
      </c>
      <c r="B48" s="131" t="str">
        <f aca="false" t="array" ref="B48:B48">INDEX(Countries!D3:D263, MATCH(A48, Countries!B3:B263, 0))</f>
        <v>IDN</v>
      </c>
      <c r="C48" s="118" t="s">
        <v>175</v>
      </c>
      <c r="D48" s="118" t="s">
        <v>168</v>
      </c>
      <c r="E48" s="132" t="n">
        <v>4000</v>
      </c>
      <c r="F48" s="118"/>
    </row>
    <row r="49" customFormat="false" ht="15" hidden="false" customHeight="false" outlineLevel="0" collapsed="false">
      <c r="A49" s="131" t="s">
        <v>185</v>
      </c>
      <c r="B49" s="131" t="str">
        <f aca="false" t="array" ref="B49:B49">INDEX(Countries!D4:D264, MATCH(A49, Countries!B4:B264, 0))</f>
        <v>AUS</v>
      </c>
      <c r="C49" s="118" t="s">
        <v>175</v>
      </c>
      <c r="D49" s="118" t="s">
        <v>168</v>
      </c>
      <c r="E49" s="132" t="n">
        <v>4000</v>
      </c>
      <c r="F49" s="118"/>
    </row>
    <row r="50" customFormat="false" ht="15" hidden="false" customHeight="false" outlineLevel="0" collapsed="false">
      <c r="A50" s="131" t="s">
        <v>277</v>
      </c>
      <c r="B50" s="131" t="str">
        <f aca="false" t="array" ref="B50:B50">INDEX(Countries!D5:D265, MATCH(A50, Countries!B5:B265, 0))</f>
        <v>BHS</v>
      </c>
      <c r="C50" s="118" t="s">
        <v>175</v>
      </c>
      <c r="D50" s="118" t="s">
        <v>168</v>
      </c>
      <c r="E50" s="132" t="n">
        <v>4000</v>
      </c>
      <c r="F50" s="118"/>
    </row>
    <row r="51" customFormat="false" ht="15" hidden="false" customHeight="false" outlineLevel="0" collapsed="false">
      <c r="A51" s="131" t="s">
        <v>187</v>
      </c>
      <c r="B51" s="131" t="str">
        <f aca="false" t="array" ref="B51:B51">INDEX(Countries!D6:D266, MATCH(A51, Countries!B6:B266, 0))</f>
        <v>KEN</v>
      </c>
      <c r="C51" s="118" t="s">
        <v>175</v>
      </c>
      <c r="D51" s="118" t="s">
        <v>168</v>
      </c>
      <c r="E51" s="132" t="n">
        <v>4000</v>
      </c>
      <c r="F51" s="118"/>
    </row>
    <row r="52" customFormat="false" ht="15" hidden="false" customHeight="false" outlineLevel="0" collapsed="false">
      <c r="A52" s="131" t="s">
        <v>188</v>
      </c>
      <c r="B52" s="131" t="str">
        <f aca="false" t="array" ref="B52:B52">INDEX(Countries!D7:D267, MATCH(A52, Countries!B7:B267, 0))</f>
        <v>MEX</v>
      </c>
      <c r="C52" s="118" t="s">
        <v>175</v>
      </c>
      <c r="D52" s="118" t="s">
        <v>168</v>
      </c>
      <c r="E52" s="132" t="n">
        <v>4000</v>
      </c>
      <c r="F52" s="118"/>
    </row>
    <row r="53" customFormat="false" ht="15" hidden="false" customHeight="false" outlineLevel="0" collapsed="false">
      <c r="A53" s="131" t="s">
        <v>189</v>
      </c>
      <c r="B53" s="131" t="str">
        <f aca="false" t="array" ref="B53:B53">INDEX(Countries!D8:D268, MATCH(A53, Countries!B8:B268, 0))</f>
        <v>COL</v>
      </c>
      <c r="C53" s="118" t="s">
        <v>175</v>
      </c>
      <c r="D53" s="118" t="s">
        <v>168</v>
      </c>
      <c r="E53" s="132" t="n">
        <v>4000</v>
      </c>
      <c r="F53" s="118"/>
    </row>
    <row r="54" customFormat="false" ht="15" hidden="false" customHeight="false" outlineLevel="0" collapsed="false">
      <c r="A54" s="131" t="s">
        <v>190</v>
      </c>
      <c r="B54" s="131" t="str">
        <f aca="false" t="array" ref="B54:B54">INDEX(Countries!D9:D269, MATCH(A54, Countries!B9:B269, 0))</f>
        <v>IND</v>
      </c>
      <c r="C54" s="118" t="s">
        <v>175</v>
      </c>
      <c r="D54" s="118" t="s">
        <v>168</v>
      </c>
      <c r="E54" s="132" t="n">
        <v>4000</v>
      </c>
      <c r="F54" s="118"/>
    </row>
    <row r="55" customFormat="false" ht="15" hidden="false" customHeight="false" outlineLevel="0" collapsed="false">
      <c r="A55" s="131" t="s">
        <v>191</v>
      </c>
      <c r="B55" s="131" t="str">
        <f aca="false" t="array" ref="B55:B55">INDEX(Countries!D10:D270, MATCH(A55, Countries!B10:B270, 0))</f>
        <v>CHN</v>
      </c>
      <c r="C55" s="118" t="s">
        <v>175</v>
      </c>
      <c r="D55" s="118" t="s">
        <v>168</v>
      </c>
      <c r="E55" s="132" t="n">
        <v>4000</v>
      </c>
      <c r="F55" s="118"/>
    </row>
  </sheetData>
  <dataValidations count="4">
    <dataValidation allowBlank="true" errorStyle="stop" operator="between" showDropDown="false" showErrorMessage="false" showInputMessage="false" sqref="C2:C55" type="list">
      <formula1>Activity!$B$2:$B$3</formula1>
      <formula2>0</formula2>
    </dataValidation>
    <dataValidation allowBlank="true" errorStyle="stop" operator="between" showDropDown="false" showErrorMessage="false" showInputMessage="false" sqref="A2:A55" type="list">
      <formula1>Countries!$B$2:$B$262</formula1>
      <formula2>0</formula2>
    </dataValidation>
    <dataValidation allowBlank="true" errorStyle="stop" operator="between" showDropDown="false" showErrorMessage="false" showInputMessage="false" sqref="D2:D55" type="list">
      <formula1>Ecosystem!$B$2:$B$4</formula1>
      <formula2>0</formula2>
    </dataValidation>
    <dataValidation allowBlank="true" errorStyle="stop" operator="between" showDropDown="false" showErrorMessage="false" showInputMessage="false" sqref="F2:F55"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39.55" hidden="false" customHeight="false" outlineLevel="0" collapsed="false">
      <c r="A1" s="116" t="s">
        <v>111</v>
      </c>
      <c r="B1" s="116" t="s">
        <v>124</v>
      </c>
      <c r="C1" s="116" t="s">
        <v>79</v>
      </c>
      <c r="D1" s="133" t="s">
        <v>278</v>
      </c>
      <c r="E1" s="116" t="s">
        <v>276</v>
      </c>
    </row>
    <row r="2" customFormat="false" ht="15" hidden="false" customHeight="false" outlineLevel="0" collapsed="false">
      <c r="A2" s="131" t="s">
        <v>183</v>
      </c>
      <c r="B2" s="131" t="str">
        <f aca="false" t="array" ref="B2:B2">INDEX(Countries!D2:D262, MATCH(A2, Countries!B2:B262, 0))</f>
        <v>USA</v>
      </c>
      <c r="C2" s="131" t="s">
        <v>160</v>
      </c>
      <c r="D2" s="132" t="n">
        <v>100000</v>
      </c>
      <c r="E2" s="118" t="s">
        <v>279</v>
      </c>
    </row>
    <row r="3" customFormat="false" ht="15" hidden="false" customHeight="false" outlineLevel="0" collapsed="false">
      <c r="A3" s="131" t="s">
        <v>184</v>
      </c>
      <c r="B3" s="131" t="str">
        <f aca="false" t="array" ref="B3:B3">INDEX(Countries!D3:D263, MATCH(A3, Countries!B3:B263, 0))</f>
        <v>IDN</v>
      </c>
      <c r="C3" s="131" t="s">
        <v>160</v>
      </c>
      <c r="D3" s="132" t="n">
        <v>50000</v>
      </c>
      <c r="E3" s="118" t="s">
        <v>279</v>
      </c>
    </row>
    <row r="4" customFormat="false" ht="15" hidden="false" customHeight="false" outlineLevel="0" collapsed="false">
      <c r="A4" s="131" t="s">
        <v>185</v>
      </c>
      <c r="B4" s="131" t="str">
        <f aca="false" t="array" ref="B4:B4">INDEX(Countries!D4:D264, MATCH(A4, Countries!B4:B264, 0))</f>
        <v>AUS</v>
      </c>
      <c r="C4" s="131" t="s">
        <v>160</v>
      </c>
      <c r="D4" s="132" t="n">
        <v>70000</v>
      </c>
      <c r="E4" s="118" t="s">
        <v>279</v>
      </c>
    </row>
    <row r="5" customFormat="false" ht="15" hidden="false" customHeight="false" outlineLevel="0" collapsed="false">
      <c r="A5" s="131" t="s">
        <v>277</v>
      </c>
      <c r="B5" s="131" t="str">
        <f aca="false" t="array" ref="B5:B5">INDEX(Countries!D5:D265, MATCH(A5, Countries!B5:B265, 0))</f>
        <v>BHS</v>
      </c>
      <c r="C5" s="131" t="s">
        <v>160</v>
      </c>
      <c r="D5" s="132" t="n">
        <v>70000</v>
      </c>
      <c r="E5" s="118" t="s">
        <v>279</v>
      </c>
    </row>
    <row r="6" customFormat="false" ht="15" hidden="false" customHeight="false" outlineLevel="0" collapsed="false">
      <c r="A6" s="131" t="s">
        <v>187</v>
      </c>
      <c r="B6" s="131" t="str">
        <f aca="false" t="array" ref="B6:B6">INDEX(Countries!D6:D266, MATCH(A6, Countries!B6:B266, 0))</f>
        <v>KEN</v>
      </c>
      <c r="C6" s="131" t="s">
        <v>160</v>
      </c>
      <c r="D6" s="132" t="n">
        <v>50000</v>
      </c>
      <c r="E6" s="118" t="s">
        <v>279</v>
      </c>
    </row>
    <row r="7" customFormat="false" ht="15" hidden="false" customHeight="false" outlineLevel="0" collapsed="false">
      <c r="A7" s="131" t="s">
        <v>188</v>
      </c>
      <c r="B7" s="131" t="str">
        <f aca="false" t="array" ref="B7:B7">INDEX(Countries!D7:D267, MATCH(A7, Countries!B7:B267, 0))</f>
        <v>MEX</v>
      </c>
      <c r="C7" s="131" t="s">
        <v>160</v>
      </c>
      <c r="D7" s="132" t="n">
        <v>50000</v>
      </c>
      <c r="E7" s="118" t="s">
        <v>279</v>
      </c>
    </row>
    <row r="8" customFormat="false" ht="15" hidden="false" customHeight="false" outlineLevel="0" collapsed="false">
      <c r="A8" s="131" t="s">
        <v>189</v>
      </c>
      <c r="B8" s="131" t="str">
        <f aca="false" t="array" ref="B8:B8">INDEX(Countries!D8:D268, MATCH(A8, Countries!B8:B268, 0))</f>
        <v>COL</v>
      </c>
      <c r="C8" s="131" t="s">
        <v>160</v>
      </c>
      <c r="D8" s="132" t="n">
        <v>50000</v>
      </c>
      <c r="E8" s="118" t="s">
        <v>279</v>
      </c>
    </row>
    <row r="9" customFormat="false" ht="15" hidden="false" customHeight="false" outlineLevel="0" collapsed="false">
      <c r="A9" s="131" t="s">
        <v>190</v>
      </c>
      <c r="B9" s="131" t="str">
        <f aca="false" t="array" ref="B9:B9">INDEX(Countries!D9:D269, MATCH(A9, Countries!B9:B269, 0))</f>
        <v>IND</v>
      </c>
      <c r="C9" s="131" t="s">
        <v>160</v>
      </c>
      <c r="D9" s="132" t="n">
        <v>50000</v>
      </c>
      <c r="E9" s="118" t="s">
        <v>279</v>
      </c>
    </row>
    <row r="10" customFormat="false" ht="15" hidden="false" customHeight="false" outlineLevel="0" collapsed="false">
      <c r="A10" s="131" t="s">
        <v>191</v>
      </c>
      <c r="B10" s="131" t="str">
        <f aca="false" t="array" ref="B10:B10">INDEX(Countries!D10:D270, MATCH(A10, Countries!B10:B270, 0))</f>
        <v>CHN</v>
      </c>
      <c r="C10" s="131" t="s">
        <v>160</v>
      </c>
      <c r="D10" s="132" t="n">
        <v>50000</v>
      </c>
      <c r="E10" s="118" t="s">
        <v>279</v>
      </c>
    </row>
    <row r="11" customFormat="false" ht="15" hidden="false" customHeight="false" outlineLevel="0" collapsed="false">
      <c r="A11" s="131" t="s">
        <v>183</v>
      </c>
      <c r="B11" s="131" t="str">
        <f aca="false" t="array" ref="B11:B11">INDEX(Countries!D2:D262, MATCH(A11, Countries!B2:B262, 0))</f>
        <v>USA</v>
      </c>
      <c r="C11" s="131" t="s">
        <v>167</v>
      </c>
      <c r="D11" s="132" t="n">
        <v>100000</v>
      </c>
      <c r="E11" s="118" t="s">
        <v>279</v>
      </c>
    </row>
    <row r="12" customFormat="false" ht="15" hidden="false" customHeight="false" outlineLevel="0" collapsed="false">
      <c r="A12" s="131" t="s">
        <v>184</v>
      </c>
      <c r="B12" s="131" t="str">
        <f aca="false" t="array" ref="B12:B12">INDEX(Countries!D3:D263, MATCH(A12, Countries!B3:B263, 0))</f>
        <v>IDN</v>
      </c>
      <c r="C12" s="131" t="s">
        <v>167</v>
      </c>
      <c r="D12" s="132" t="n">
        <v>50000</v>
      </c>
      <c r="E12" s="118" t="s">
        <v>279</v>
      </c>
    </row>
    <row r="13" customFormat="false" ht="15" hidden="false" customHeight="false" outlineLevel="0" collapsed="false">
      <c r="A13" s="131" t="s">
        <v>185</v>
      </c>
      <c r="B13" s="131" t="str">
        <f aca="false" t="array" ref="B13:B13">INDEX(Countries!D4:D264, MATCH(A13, Countries!B4:B264, 0))</f>
        <v>AUS</v>
      </c>
      <c r="C13" s="131" t="s">
        <v>167</v>
      </c>
      <c r="D13" s="132" t="n">
        <v>70000</v>
      </c>
      <c r="E13" s="118" t="s">
        <v>279</v>
      </c>
    </row>
    <row r="14" customFormat="false" ht="15" hidden="false" customHeight="false" outlineLevel="0" collapsed="false">
      <c r="A14" s="131" t="s">
        <v>277</v>
      </c>
      <c r="B14" s="131" t="str">
        <f aca="false" t="array" ref="B14:B14">INDEX(Countries!D5:D265, MATCH(A14, Countries!B5:B265, 0))</f>
        <v>BHS</v>
      </c>
      <c r="C14" s="131" t="s">
        <v>167</v>
      </c>
      <c r="D14" s="132" t="n">
        <v>70000</v>
      </c>
      <c r="E14" s="118" t="s">
        <v>279</v>
      </c>
    </row>
    <row r="15" customFormat="false" ht="15" hidden="false" customHeight="false" outlineLevel="0" collapsed="false">
      <c r="A15" s="131" t="s">
        <v>187</v>
      </c>
      <c r="B15" s="131" t="str">
        <f aca="false" t="array" ref="B15:B15">INDEX(Countries!D6:D266, MATCH(A15, Countries!B6:B266, 0))</f>
        <v>KEN</v>
      </c>
      <c r="C15" s="131" t="s">
        <v>167</v>
      </c>
      <c r="D15" s="132" t="n">
        <v>50000</v>
      </c>
      <c r="E15" s="118" t="s">
        <v>279</v>
      </c>
    </row>
    <row r="16" customFormat="false" ht="15" hidden="false" customHeight="false" outlineLevel="0" collapsed="false">
      <c r="A16" s="131" t="s">
        <v>188</v>
      </c>
      <c r="B16" s="131" t="str">
        <f aca="false" t="array" ref="B16:B16">INDEX(Countries!D7:D267, MATCH(A16, Countries!B7:B267, 0))</f>
        <v>MEX</v>
      </c>
      <c r="C16" s="131" t="s">
        <v>167</v>
      </c>
      <c r="D16" s="132" t="n">
        <v>50000</v>
      </c>
      <c r="E16" s="118" t="s">
        <v>279</v>
      </c>
    </row>
    <row r="17" customFormat="false" ht="15" hidden="false" customHeight="false" outlineLevel="0" collapsed="false">
      <c r="A17" s="131" t="s">
        <v>189</v>
      </c>
      <c r="B17" s="131" t="str">
        <f aca="false" t="array" ref="B17:B17">INDEX(Countries!D8:D268, MATCH(A17, Countries!B8:B268, 0))</f>
        <v>COL</v>
      </c>
      <c r="C17" s="131" t="s">
        <v>167</v>
      </c>
      <c r="D17" s="132" t="n">
        <v>50000</v>
      </c>
      <c r="E17" s="118" t="s">
        <v>279</v>
      </c>
    </row>
    <row r="18" customFormat="false" ht="15" hidden="false" customHeight="false" outlineLevel="0" collapsed="false">
      <c r="A18" s="131" t="s">
        <v>190</v>
      </c>
      <c r="B18" s="131" t="str">
        <f aca="false" t="array" ref="B18:B18">INDEX(Countries!D9:D269, MATCH(A18, Countries!B9:B269, 0))</f>
        <v>IND</v>
      </c>
      <c r="C18" s="131" t="s">
        <v>167</v>
      </c>
      <c r="D18" s="132" t="n">
        <v>50000</v>
      </c>
      <c r="E18" s="118" t="s">
        <v>279</v>
      </c>
    </row>
    <row r="19" customFormat="false" ht="15" hidden="false" customHeight="false" outlineLevel="0" collapsed="false">
      <c r="A19" s="131" t="s">
        <v>191</v>
      </c>
      <c r="B19" s="131" t="str">
        <f aca="false" t="array" ref="B19:B19">INDEX(Countries!D10:D270, MATCH(A19, Countries!B10:B270, 0))</f>
        <v>CHN</v>
      </c>
      <c r="C19" s="131" t="s">
        <v>167</v>
      </c>
      <c r="D19" s="132" t="n">
        <v>50000</v>
      </c>
      <c r="E19" s="118" t="s">
        <v>279</v>
      </c>
    </row>
    <row r="20" customFormat="false" ht="15" hidden="false" customHeight="false" outlineLevel="0" collapsed="false">
      <c r="A20" s="131" t="s">
        <v>183</v>
      </c>
      <c r="B20" s="131" t="str">
        <f aca="false" t="array" ref="B20:B20">INDEX(Countries!D2:D262, MATCH(A20, Countries!B2:B262, 0))</f>
        <v>USA</v>
      </c>
      <c r="C20" s="131" t="s">
        <v>168</v>
      </c>
      <c r="D20" s="132" t="n">
        <v>100000</v>
      </c>
      <c r="E20" s="118" t="s">
        <v>279</v>
      </c>
    </row>
    <row r="21" customFormat="false" ht="15" hidden="false" customHeight="false" outlineLevel="0" collapsed="false">
      <c r="A21" s="131" t="s">
        <v>184</v>
      </c>
      <c r="B21" s="131" t="str">
        <f aca="false" t="array" ref="B21:B21">INDEX(Countries!D3:D263, MATCH(A21, Countries!B3:B263, 0))</f>
        <v>IDN</v>
      </c>
      <c r="C21" s="131" t="s">
        <v>168</v>
      </c>
      <c r="D21" s="132" t="n">
        <v>50000</v>
      </c>
      <c r="E21" s="118" t="s">
        <v>279</v>
      </c>
    </row>
    <row r="22" customFormat="false" ht="15" hidden="false" customHeight="false" outlineLevel="0" collapsed="false">
      <c r="A22" s="131" t="s">
        <v>185</v>
      </c>
      <c r="B22" s="131" t="str">
        <f aca="false" t="array" ref="B22:B22">INDEX(Countries!D4:D264, MATCH(A22, Countries!B4:B264, 0))</f>
        <v>AUS</v>
      </c>
      <c r="C22" s="131" t="s">
        <v>168</v>
      </c>
      <c r="D22" s="132" t="n">
        <v>70000</v>
      </c>
      <c r="E22" s="118" t="s">
        <v>279</v>
      </c>
    </row>
    <row r="23" customFormat="false" ht="15" hidden="false" customHeight="false" outlineLevel="0" collapsed="false">
      <c r="A23" s="131" t="s">
        <v>277</v>
      </c>
      <c r="B23" s="131" t="str">
        <f aca="false" t="array" ref="B23:B23">INDEX(Countries!D5:D265, MATCH(A23, Countries!B5:B265, 0))</f>
        <v>BHS</v>
      </c>
      <c r="C23" s="131" t="s">
        <v>168</v>
      </c>
      <c r="D23" s="132" t="n">
        <v>70000</v>
      </c>
      <c r="E23" s="118" t="s">
        <v>279</v>
      </c>
    </row>
    <row r="24" customFormat="false" ht="15" hidden="false" customHeight="false" outlineLevel="0" collapsed="false">
      <c r="A24" s="131" t="s">
        <v>187</v>
      </c>
      <c r="B24" s="131" t="str">
        <f aca="false" t="array" ref="B24:B24">INDEX(Countries!D6:D266, MATCH(A24, Countries!B6:B266, 0))</f>
        <v>KEN</v>
      </c>
      <c r="C24" s="131" t="s">
        <v>168</v>
      </c>
      <c r="D24" s="132" t="n">
        <v>50000</v>
      </c>
      <c r="E24" s="118" t="s">
        <v>279</v>
      </c>
    </row>
    <row r="25" customFormat="false" ht="15" hidden="false" customHeight="false" outlineLevel="0" collapsed="false">
      <c r="A25" s="131" t="s">
        <v>188</v>
      </c>
      <c r="B25" s="131" t="str">
        <f aca="false" t="array" ref="B25:B25">INDEX(Countries!D7:D267, MATCH(A25, Countries!B7:B267, 0))</f>
        <v>MEX</v>
      </c>
      <c r="C25" s="131" t="s">
        <v>168</v>
      </c>
      <c r="D25" s="132" t="n">
        <v>50000</v>
      </c>
      <c r="E25" s="118" t="s">
        <v>279</v>
      </c>
    </row>
    <row r="26" customFormat="false" ht="15" hidden="false" customHeight="false" outlineLevel="0" collapsed="false">
      <c r="A26" s="131" t="s">
        <v>189</v>
      </c>
      <c r="B26" s="131" t="str">
        <f aca="false" t="array" ref="B26:B26">INDEX(Countries!D8:D268, MATCH(A26, Countries!B8:B268, 0))</f>
        <v>COL</v>
      </c>
      <c r="C26" s="131" t="s">
        <v>168</v>
      </c>
      <c r="D26" s="132" t="n">
        <v>50000</v>
      </c>
      <c r="E26" s="118" t="s">
        <v>279</v>
      </c>
    </row>
    <row r="27" customFormat="false" ht="15" hidden="false" customHeight="false" outlineLevel="0" collapsed="false">
      <c r="A27" s="131" t="s">
        <v>190</v>
      </c>
      <c r="B27" s="131" t="str">
        <f aca="false" t="array" ref="B27:B27">INDEX(Countries!D9:D269, MATCH(A27, Countries!B9:B269, 0))</f>
        <v>IND</v>
      </c>
      <c r="C27" s="131" t="s">
        <v>168</v>
      </c>
      <c r="D27" s="132" t="n">
        <v>50000</v>
      </c>
      <c r="E27" s="118" t="s">
        <v>279</v>
      </c>
    </row>
    <row r="28" customFormat="false" ht="15" hidden="false" customHeight="false" outlineLevel="0" collapsed="false">
      <c r="A28" s="131" t="s">
        <v>191</v>
      </c>
      <c r="B28" s="131" t="str">
        <f aca="false" t="array" ref="B28:B28">INDEX(Countries!D10:D270, MATCH(A28, Countries!B10:B270, 0))</f>
        <v>CHN</v>
      </c>
      <c r="C28" s="131" t="s">
        <v>168</v>
      </c>
      <c r="D28" s="132" t="n">
        <v>50000</v>
      </c>
      <c r="E28" s="118" t="s">
        <v>279</v>
      </c>
    </row>
  </sheetData>
  <dataValidations count="3">
    <dataValidation allowBlank="true" errorStyle="stop" operator="between" showDropDown="false" showErrorMessage="false" showInputMessage="false" sqref="A2:A28" type="list">
      <formula1>Countries!$B$2:$B$262</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F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39.55" hidden="false" customHeight="false" outlineLevel="0" collapsed="false">
      <c r="A1" s="116" t="s">
        <v>111</v>
      </c>
      <c r="B1" s="116" t="s">
        <v>124</v>
      </c>
      <c r="C1" s="116" t="s">
        <v>80</v>
      </c>
      <c r="D1" s="116" t="s">
        <v>79</v>
      </c>
      <c r="E1" s="133" t="s">
        <v>280</v>
      </c>
      <c r="F1" s="116" t="s">
        <v>276</v>
      </c>
    </row>
    <row r="2" customFormat="false" ht="15" hidden="false" customHeight="false" outlineLevel="0" collapsed="false">
      <c r="A2" s="131" t="s">
        <v>183</v>
      </c>
      <c r="B2" s="131" t="str">
        <f aca="false" t="array" ref="B2:B2">INDEX(Countries!D2:D262, MATCH(A2, Countries!B2:B262, 0))</f>
        <v>USA</v>
      </c>
      <c r="C2" s="131" t="s">
        <v>175</v>
      </c>
      <c r="D2" s="131" t="s">
        <v>160</v>
      </c>
      <c r="E2" s="132" t="n">
        <v>166766.666666667</v>
      </c>
      <c r="F2" s="118" t="s">
        <v>281</v>
      </c>
    </row>
    <row r="3" customFormat="false" ht="15" hidden="false" customHeight="false" outlineLevel="0" collapsed="false">
      <c r="A3" s="131" t="s">
        <v>184</v>
      </c>
      <c r="B3" s="131" t="str">
        <f aca="false" t="array" ref="B3:B3">INDEX(Countries!D3:D263, MATCH(A3, Countries!B3:B263, 0))</f>
        <v>IDN</v>
      </c>
      <c r="C3" s="131" t="s">
        <v>175</v>
      </c>
      <c r="D3" s="131" t="s">
        <v>160</v>
      </c>
      <c r="E3" s="132" t="n">
        <v>166766.666666667</v>
      </c>
      <c r="F3" s="118" t="s">
        <v>281</v>
      </c>
    </row>
    <row r="4" customFormat="false" ht="15" hidden="false" customHeight="false" outlineLevel="0" collapsed="false">
      <c r="A4" s="131" t="s">
        <v>185</v>
      </c>
      <c r="B4" s="131" t="str">
        <f aca="false" t="array" ref="B4:B4">INDEX(Countries!D4:D264, MATCH(A4, Countries!B4:B264, 0))</f>
        <v>AUS</v>
      </c>
      <c r="C4" s="131" t="s">
        <v>175</v>
      </c>
      <c r="D4" s="131" t="s">
        <v>160</v>
      </c>
      <c r="E4" s="132" t="n">
        <v>166766.666666667</v>
      </c>
      <c r="F4" s="118" t="s">
        <v>281</v>
      </c>
    </row>
    <row r="5" customFormat="false" ht="15" hidden="false" customHeight="false" outlineLevel="0" collapsed="false">
      <c r="A5" s="131" t="s">
        <v>277</v>
      </c>
      <c r="B5" s="131" t="str">
        <f aca="false" t="array" ref="B5:B5">INDEX(Countries!D5:D265, MATCH(A5, Countries!B5:B265, 0))</f>
        <v>BHS</v>
      </c>
      <c r="C5" s="131" t="s">
        <v>175</v>
      </c>
      <c r="D5" s="131" t="s">
        <v>160</v>
      </c>
      <c r="E5" s="132" t="n">
        <v>166766.666666667</v>
      </c>
      <c r="F5" s="118" t="s">
        <v>281</v>
      </c>
    </row>
    <row r="6" customFormat="false" ht="15" hidden="false" customHeight="false" outlineLevel="0" collapsed="false">
      <c r="A6" s="131" t="s">
        <v>187</v>
      </c>
      <c r="B6" s="131" t="str">
        <f aca="false" t="array" ref="B6:B6">INDEX(Countries!D6:D266, MATCH(A6, Countries!B6:B266, 0))</f>
        <v>KEN</v>
      </c>
      <c r="C6" s="131" t="s">
        <v>175</v>
      </c>
      <c r="D6" s="131" t="s">
        <v>160</v>
      </c>
      <c r="E6" s="132" t="n">
        <v>166766.666666667</v>
      </c>
      <c r="F6" s="118" t="s">
        <v>281</v>
      </c>
    </row>
    <row r="7" customFormat="false" ht="15" hidden="false" customHeight="false" outlineLevel="0" collapsed="false">
      <c r="A7" s="131" t="s">
        <v>188</v>
      </c>
      <c r="B7" s="131" t="str">
        <f aca="false" t="array" ref="B7:B7">INDEX(Countries!D7:D267, MATCH(A7, Countries!B7:B267, 0))</f>
        <v>MEX</v>
      </c>
      <c r="C7" s="131" t="s">
        <v>175</v>
      </c>
      <c r="D7" s="131" t="s">
        <v>160</v>
      </c>
      <c r="E7" s="132" t="n">
        <v>166766.666666667</v>
      </c>
      <c r="F7" s="118" t="s">
        <v>281</v>
      </c>
    </row>
    <row r="8" customFormat="false" ht="15" hidden="false" customHeight="false" outlineLevel="0" collapsed="false">
      <c r="A8" s="131" t="s">
        <v>189</v>
      </c>
      <c r="B8" s="131" t="str">
        <f aca="false" t="array" ref="B8:B8">INDEX(Countries!D8:D268, MATCH(A8, Countries!B8:B268, 0))</f>
        <v>COL</v>
      </c>
      <c r="C8" s="131" t="s">
        <v>175</v>
      </c>
      <c r="D8" s="131" t="s">
        <v>160</v>
      </c>
      <c r="E8" s="132" t="n">
        <v>166766.666666667</v>
      </c>
      <c r="F8" s="118" t="s">
        <v>281</v>
      </c>
    </row>
    <row r="9" customFormat="false" ht="15" hidden="false" customHeight="false" outlineLevel="0" collapsed="false">
      <c r="A9" s="131" t="s">
        <v>190</v>
      </c>
      <c r="B9" s="131" t="str">
        <f aca="false" t="array" ref="B9:B9">INDEX(Countries!D9:D269, MATCH(A9, Countries!B9:B269, 0))</f>
        <v>IND</v>
      </c>
      <c r="C9" s="131" t="s">
        <v>175</v>
      </c>
      <c r="D9" s="131" t="s">
        <v>160</v>
      </c>
      <c r="E9" s="132" t="n">
        <v>166766.666666667</v>
      </c>
      <c r="F9" s="118" t="s">
        <v>281</v>
      </c>
    </row>
    <row r="10" customFormat="false" ht="15" hidden="false" customHeight="false" outlineLevel="0" collapsed="false">
      <c r="A10" s="131" t="s">
        <v>191</v>
      </c>
      <c r="B10" s="131" t="str">
        <f aca="false" t="array" ref="B10:B10">INDEX(Countries!D10:D270, MATCH(A10, Countries!B10:B270, 0))</f>
        <v>CHN</v>
      </c>
      <c r="C10" s="131" t="s">
        <v>175</v>
      </c>
      <c r="D10" s="131" t="s">
        <v>160</v>
      </c>
      <c r="E10" s="132" t="n">
        <v>166766.666666667</v>
      </c>
      <c r="F10" s="118" t="s">
        <v>281</v>
      </c>
    </row>
    <row r="11" customFormat="false" ht="15" hidden="false" customHeight="false" outlineLevel="0" collapsed="false">
      <c r="A11" s="131" t="s">
        <v>183</v>
      </c>
      <c r="B11" s="131" t="str">
        <f aca="false" t="array" ref="B11:B11">INDEX(Countries!D2:D262, MATCH(A11, Countries!B2:B262, 0))</f>
        <v>USA</v>
      </c>
      <c r="C11" s="131" t="s">
        <v>175</v>
      </c>
      <c r="D11" s="131" t="s">
        <v>167</v>
      </c>
      <c r="E11" s="132" t="n">
        <v>166766.666666667</v>
      </c>
      <c r="F11" s="118" t="s">
        <v>281</v>
      </c>
    </row>
    <row r="12" customFormat="false" ht="15" hidden="false" customHeight="false" outlineLevel="0" collapsed="false">
      <c r="A12" s="131" t="s">
        <v>184</v>
      </c>
      <c r="B12" s="131" t="str">
        <f aca="false" t="array" ref="B12:B12">INDEX(Countries!D3:D263, MATCH(A12, Countries!B3:B263, 0))</f>
        <v>IDN</v>
      </c>
      <c r="C12" s="131" t="s">
        <v>175</v>
      </c>
      <c r="D12" s="131" t="s">
        <v>167</v>
      </c>
      <c r="E12" s="132" t="n">
        <v>166766.666666667</v>
      </c>
      <c r="F12" s="118" t="s">
        <v>281</v>
      </c>
    </row>
    <row r="13" customFormat="false" ht="15" hidden="false" customHeight="false" outlineLevel="0" collapsed="false">
      <c r="A13" s="131" t="s">
        <v>185</v>
      </c>
      <c r="B13" s="131" t="str">
        <f aca="false" t="array" ref="B13:B13">INDEX(Countries!D4:D264, MATCH(A13, Countries!B4:B264, 0))</f>
        <v>AUS</v>
      </c>
      <c r="C13" s="131" t="s">
        <v>175</v>
      </c>
      <c r="D13" s="131" t="s">
        <v>167</v>
      </c>
      <c r="E13" s="132" t="n">
        <v>166766.666666667</v>
      </c>
      <c r="F13" s="118" t="s">
        <v>281</v>
      </c>
    </row>
    <row r="14" customFormat="false" ht="15" hidden="false" customHeight="false" outlineLevel="0" collapsed="false">
      <c r="A14" s="131" t="s">
        <v>277</v>
      </c>
      <c r="B14" s="131" t="str">
        <f aca="false" t="array" ref="B14:B14">INDEX(Countries!D5:D265, MATCH(A14, Countries!B5:B265, 0))</f>
        <v>BHS</v>
      </c>
      <c r="C14" s="131" t="s">
        <v>175</v>
      </c>
      <c r="D14" s="131" t="s">
        <v>167</v>
      </c>
      <c r="E14" s="132" t="n">
        <v>166766.666666667</v>
      </c>
      <c r="F14" s="118" t="s">
        <v>281</v>
      </c>
    </row>
    <row r="15" customFormat="false" ht="15" hidden="false" customHeight="false" outlineLevel="0" collapsed="false">
      <c r="A15" s="131" t="s">
        <v>187</v>
      </c>
      <c r="B15" s="131" t="str">
        <f aca="false" t="array" ref="B15:B15">INDEX(Countries!D6:D266, MATCH(A15, Countries!B6:B266, 0))</f>
        <v>KEN</v>
      </c>
      <c r="C15" s="131" t="s">
        <v>175</v>
      </c>
      <c r="D15" s="131" t="s">
        <v>167</v>
      </c>
      <c r="E15" s="132" t="n">
        <v>166766.666666667</v>
      </c>
      <c r="F15" s="118" t="s">
        <v>281</v>
      </c>
    </row>
    <row r="16" customFormat="false" ht="15" hidden="false" customHeight="false" outlineLevel="0" collapsed="false">
      <c r="A16" s="131" t="s">
        <v>188</v>
      </c>
      <c r="B16" s="131" t="str">
        <f aca="false" t="array" ref="B16:B16">INDEX(Countries!D7:D267, MATCH(A16, Countries!B7:B267, 0))</f>
        <v>MEX</v>
      </c>
      <c r="C16" s="131" t="s">
        <v>175</v>
      </c>
      <c r="D16" s="131" t="s">
        <v>167</v>
      </c>
      <c r="E16" s="132" t="n">
        <v>166766.666666667</v>
      </c>
      <c r="F16" s="118" t="s">
        <v>281</v>
      </c>
    </row>
    <row r="17" customFormat="false" ht="15" hidden="false" customHeight="false" outlineLevel="0" collapsed="false">
      <c r="A17" s="131" t="s">
        <v>189</v>
      </c>
      <c r="B17" s="131" t="str">
        <f aca="false" t="array" ref="B17:B17">INDEX(Countries!D8:D268, MATCH(A17, Countries!B8:B268, 0))</f>
        <v>COL</v>
      </c>
      <c r="C17" s="131" t="s">
        <v>175</v>
      </c>
      <c r="D17" s="131" t="s">
        <v>167</v>
      </c>
      <c r="E17" s="132" t="n">
        <v>166766.666666667</v>
      </c>
      <c r="F17" s="118" t="s">
        <v>281</v>
      </c>
    </row>
    <row r="18" customFormat="false" ht="15" hidden="false" customHeight="false" outlineLevel="0" collapsed="false">
      <c r="A18" s="131" t="s">
        <v>190</v>
      </c>
      <c r="B18" s="131" t="str">
        <f aca="false" t="array" ref="B18:B18">INDEX(Countries!D9:D269, MATCH(A18, Countries!B9:B269, 0))</f>
        <v>IND</v>
      </c>
      <c r="C18" s="131" t="s">
        <v>175</v>
      </c>
      <c r="D18" s="131" t="s">
        <v>167</v>
      </c>
      <c r="E18" s="132" t="n">
        <v>166766.666666667</v>
      </c>
      <c r="F18" s="118" t="s">
        <v>281</v>
      </c>
    </row>
    <row r="19" customFormat="false" ht="15" hidden="false" customHeight="false" outlineLevel="0" collapsed="false">
      <c r="A19" s="131" t="s">
        <v>191</v>
      </c>
      <c r="B19" s="131" t="str">
        <f aca="false" t="array" ref="B19:B19">INDEX(Countries!D10:D270, MATCH(A19, Countries!B10:B270, 0))</f>
        <v>CHN</v>
      </c>
      <c r="C19" s="131" t="s">
        <v>175</v>
      </c>
      <c r="D19" s="131" t="s">
        <v>167</v>
      </c>
      <c r="E19" s="132" t="n">
        <v>166766.666666667</v>
      </c>
      <c r="F19" s="118" t="s">
        <v>281</v>
      </c>
    </row>
    <row r="20" customFormat="false" ht="15" hidden="false" customHeight="false" outlineLevel="0" collapsed="false">
      <c r="A20" s="131" t="s">
        <v>183</v>
      </c>
      <c r="B20" s="131" t="str">
        <f aca="false" t="array" ref="B20:B20">INDEX(Countries!D2:D262, MATCH(A20, Countries!B2:B262, 0))</f>
        <v>USA</v>
      </c>
      <c r="C20" s="131" t="s">
        <v>175</v>
      </c>
      <c r="D20" s="131" t="s">
        <v>168</v>
      </c>
      <c r="E20" s="132" t="n">
        <v>166766.666666667</v>
      </c>
      <c r="F20" s="118" t="s">
        <v>281</v>
      </c>
    </row>
    <row r="21" customFormat="false" ht="15" hidden="false" customHeight="false" outlineLevel="0" collapsed="false">
      <c r="A21" s="131" t="s">
        <v>184</v>
      </c>
      <c r="B21" s="131" t="str">
        <f aca="false" t="array" ref="B21:B21">INDEX(Countries!D3:D263, MATCH(A21, Countries!B3:B263, 0))</f>
        <v>IDN</v>
      </c>
      <c r="C21" s="131" t="s">
        <v>175</v>
      </c>
      <c r="D21" s="131" t="s">
        <v>168</v>
      </c>
      <c r="E21" s="132" t="n">
        <v>166766.666666667</v>
      </c>
      <c r="F21" s="118" t="s">
        <v>281</v>
      </c>
    </row>
    <row r="22" customFormat="false" ht="15" hidden="false" customHeight="false" outlineLevel="0" collapsed="false">
      <c r="A22" s="131" t="s">
        <v>185</v>
      </c>
      <c r="B22" s="131" t="str">
        <f aca="false" t="array" ref="B22:B22">INDEX(Countries!D4:D264, MATCH(A22, Countries!B4:B264, 0))</f>
        <v>AUS</v>
      </c>
      <c r="C22" s="131" t="s">
        <v>175</v>
      </c>
      <c r="D22" s="131" t="s">
        <v>168</v>
      </c>
      <c r="E22" s="132" t="n">
        <v>166766.666666667</v>
      </c>
      <c r="F22" s="118" t="s">
        <v>281</v>
      </c>
    </row>
    <row r="23" customFormat="false" ht="15" hidden="false" customHeight="false" outlineLevel="0" collapsed="false">
      <c r="A23" s="131" t="s">
        <v>277</v>
      </c>
      <c r="B23" s="131" t="str">
        <f aca="false" t="array" ref="B23:B23">INDEX(Countries!D5:D265, MATCH(A23, Countries!B5:B265, 0))</f>
        <v>BHS</v>
      </c>
      <c r="C23" s="131" t="s">
        <v>175</v>
      </c>
      <c r="D23" s="131" t="s">
        <v>168</v>
      </c>
      <c r="E23" s="132" t="n">
        <v>166766.666666667</v>
      </c>
      <c r="F23" s="118" t="s">
        <v>281</v>
      </c>
    </row>
    <row r="24" customFormat="false" ht="15" hidden="false" customHeight="false" outlineLevel="0" collapsed="false">
      <c r="A24" s="131" t="s">
        <v>187</v>
      </c>
      <c r="B24" s="131" t="str">
        <f aca="false" t="array" ref="B24:B24">INDEX(Countries!D6:D266, MATCH(A24, Countries!B6:B266, 0))</f>
        <v>KEN</v>
      </c>
      <c r="C24" s="131" t="s">
        <v>175</v>
      </c>
      <c r="D24" s="131" t="s">
        <v>168</v>
      </c>
      <c r="E24" s="132" t="n">
        <v>166766.666666667</v>
      </c>
      <c r="F24" s="118" t="s">
        <v>281</v>
      </c>
    </row>
    <row r="25" customFormat="false" ht="15" hidden="false" customHeight="false" outlineLevel="0" collapsed="false">
      <c r="A25" s="131" t="s">
        <v>188</v>
      </c>
      <c r="B25" s="131" t="str">
        <f aca="false" t="array" ref="B25:B25">INDEX(Countries!D7:D267, MATCH(A25, Countries!B7:B267, 0))</f>
        <v>MEX</v>
      </c>
      <c r="C25" s="131" t="s">
        <v>175</v>
      </c>
      <c r="D25" s="131" t="s">
        <v>168</v>
      </c>
      <c r="E25" s="132" t="n">
        <v>166766.666666667</v>
      </c>
      <c r="F25" s="118" t="s">
        <v>281</v>
      </c>
    </row>
    <row r="26" customFormat="false" ht="15" hidden="false" customHeight="false" outlineLevel="0" collapsed="false">
      <c r="A26" s="131" t="s">
        <v>189</v>
      </c>
      <c r="B26" s="131" t="str">
        <f aca="false" t="array" ref="B26:B26">INDEX(Countries!D8:D268, MATCH(A26, Countries!B8:B268, 0))</f>
        <v>COL</v>
      </c>
      <c r="C26" s="131" t="s">
        <v>175</v>
      </c>
      <c r="D26" s="131" t="s">
        <v>168</v>
      </c>
      <c r="E26" s="132" t="n">
        <v>166766.666666667</v>
      </c>
      <c r="F26" s="118" t="s">
        <v>281</v>
      </c>
    </row>
    <row r="27" customFormat="false" ht="15" hidden="false" customHeight="false" outlineLevel="0" collapsed="false">
      <c r="A27" s="131" t="s">
        <v>190</v>
      </c>
      <c r="B27" s="131" t="str">
        <f aca="false" t="array" ref="B27:B27">INDEX(Countries!D9:D269, MATCH(A27, Countries!B9:B269, 0))</f>
        <v>IND</v>
      </c>
      <c r="C27" s="131" t="s">
        <v>175</v>
      </c>
      <c r="D27" s="131" t="s">
        <v>168</v>
      </c>
      <c r="E27" s="132" t="n">
        <v>166766.666666667</v>
      </c>
      <c r="F27" s="118" t="s">
        <v>281</v>
      </c>
    </row>
    <row r="28" customFormat="false" ht="15" hidden="false" customHeight="false" outlineLevel="0" collapsed="false">
      <c r="A28" s="131" t="s">
        <v>191</v>
      </c>
      <c r="B28" s="131" t="str">
        <f aca="false" t="array" ref="B28:B28">INDEX(Countries!D10:D270, MATCH(A28, Countries!B10:B270, 0))</f>
        <v>CHN</v>
      </c>
      <c r="C28" s="131" t="s">
        <v>175</v>
      </c>
      <c r="D28" s="131" t="s">
        <v>168</v>
      </c>
      <c r="E28" s="132" t="n">
        <v>166766.666666667</v>
      </c>
      <c r="F28" s="118" t="s">
        <v>281</v>
      </c>
    </row>
    <row r="29" customFormat="false" ht="15" hidden="false" customHeight="false" outlineLevel="0" collapsed="false">
      <c r="A29" s="131" t="s">
        <v>183</v>
      </c>
      <c r="B29" s="131" t="str">
        <f aca="false" t="array" ref="B29:B29">INDEX(Countries!D2:D262, MATCH(A29, Countries!B2:B262, 0))</f>
        <v>USA</v>
      </c>
      <c r="C29" s="131" t="s">
        <v>174</v>
      </c>
      <c r="D29" s="131" t="s">
        <v>160</v>
      </c>
      <c r="E29" s="132" t="n">
        <v>166766.666666667</v>
      </c>
      <c r="F29" s="118" t="s">
        <v>281</v>
      </c>
    </row>
    <row r="30" customFormat="false" ht="15" hidden="false" customHeight="false" outlineLevel="0" collapsed="false">
      <c r="A30" s="131" t="s">
        <v>184</v>
      </c>
      <c r="B30" s="131" t="str">
        <f aca="false" t="array" ref="B30:B30">INDEX(Countries!D3:D263, MATCH(A30, Countries!B3:B263, 0))</f>
        <v>IDN</v>
      </c>
      <c r="C30" s="131" t="s">
        <v>174</v>
      </c>
      <c r="D30" s="131" t="s">
        <v>160</v>
      </c>
      <c r="E30" s="132" t="n">
        <v>166766.666666667</v>
      </c>
      <c r="F30" s="118" t="s">
        <v>281</v>
      </c>
    </row>
    <row r="31" customFormat="false" ht="15" hidden="false" customHeight="false" outlineLevel="0" collapsed="false">
      <c r="A31" s="131" t="s">
        <v>185</v>
      </c>
      <c r="B31" s="131" t="str">
        <f aca="false" t="array" ref="B31:B31">INDEX(Countries!D4:D264, MATCH(A31, Countries!B4:B264, 0))</f>
        <v>AUS</v>
      </c>
      <c r="C31" s="131" t="s">
        <v>174</v>
      </c>
      <c r="D31" s="131" t="s">
        <v>160</v>
      </c>
      <c r="E31" s="132" t="n">
        <v>166766.666666667</v>
      </c>
      <c r="F31" s="118" t="s">
        <v>281</v>
      </c>
    </row>
    <row r="32" customFormat="false" ht="15" hidden="false" customHeight="false" outlineLevel="0" collapsed="false">
      <c r="A32" s="131" t="s">
        <v>277</v>
      </c>
      <c r="B32" s="131" t="str">
        <f aca="false" t="array" ref="B32:B32">INDEX(Countries!D5:D265, MATCH(A32, Countries!B5:B265, 0))</f>
        <v>BHS</v>
      </c>
      <c r="C32" s="131" t="s">
        <v>174</v>
      </c>
      <c r="D32" s="131" t="s">
        <v>160</v>
      </c>
      <c r="E32" s="132" t="n">
        <v>166766.666666667</v>
      </c>
      <c r="F32" s="118" t="s">
        <v>281</v>
      </c>
    </row>
    <row r="33" customFormat="false" ht="15" hidden="false" customHeight="false" outlineLevel="0" collapsed="false">
      <c r="A33" s="131" t="s">
        <v>187</v>
      </c>
      <c r="B33" s="131" t="str">
        <f aca="false" t="array" ref="B33:B33">INDEX(Countries!D6:D266, MATCH(A33, Countries!B6:B266, 0))</f>
        <v>KEN</v>
      </c>
      <c r="C33" s="131" t="s">
        <v>174</v>
      </c>
      <c r="D33" s="131" t="s">
        <v>160</v>
      </c>
      <c r="E33" s="132" t="n">
        <v>166766.666666667</v>
      </c>
      <c r="F33" s="118" t="s">
        <v>281</v>
      </c>
    </row>
    <row r="34" customFormat="false" ht="15" hidden="false" customHeight="false" outlineLevel="0" collapsed="false">
      <c r="A34" s="131" t="s">
        <v>188</v>
      </c>
      <c r="B34" s="131" t="str">
        <f aca="false" t="array" ref="B34:B34">INDEX(Countries!D7:D267, MATCH(A34, Countries!B7:B267, 0))</f>
        <v>MEX</v>
      </c>
      <c r="C34" s="131" t="s">
        <v>174</v>
      </c>
      <c r="D34" s="131" t="s">
        <v>160</v>
      </c>
      <c r="E34" s="132" t="n">
        <v>166766.666666667</v>
      </c>
      <c r="F34" s="118" t="s">
        <v>281</v>
      </c>
    </row>
    <row r="35" customFormat="false" ht="15" hidden="false" customHeight="false" outlineLevel="0" collapsed="false">
      <c r="A35" s="131" t="s">
        <v>189</v>
      </c>
      <c r="B35" s="131" t="str">
        <f aca="false" t="array" ref="B35:B35">INDEX(Countries!D8:D268, MATCH(A35, Countries!B8:B268, 0))</f>
        <v>COL</v>
      </c>
      <c r="C35" s="131" t="s">
        <v>174</v>
      </c>
      <c r="D35" s="131" t="s">
        <v>160</v>
      </c>
      <c r="E35" s="132" t="n">
        <v>166766.666666667</v>
      </c>
      <c r="F35" s="118" t="s">
        <v>281</v>
      </c>
    </row>
    <row r="36" customFormat="false" ht="15" hidden="false" customHeight="false" outlineLevel="0" collapsed="false">
      <c r="A36" s="131" t="s">
        <v>190</v>
      </c>
      <c r="B36" s="131" t="str">
        <f aca="false" t="array" ref="B36:B36">INDEX(Countries!D9:D269, MATCH(A36, Countries!B9:B269, 0))</f>
        <v>IND</v>
      </c>
      <c r="C36" s="131" t="s">
        <v>174</v>
      </c>
      <c r="D36" s="131" t="s">
        <v>160</v>
      </c>
      <c r="E36" s="132" t="n">
        <v>166766.666666667</v>
      </c>
      <c r="F36" s="118" t="s">
        <v>281</v>
      </c>
    </row>
    <row r="37" customFormat="false" ht="15" hidden="false" customHeight="false" outlineLevel="0" collapsed="false">
      <c r="A37" s="131" t="s">
        <v>191</v>
      </c>
      <c r="B37" s="131" t="str">
        <f aca="false" t="array" ref="B37:B37">INDEX(Countries!D10:D270, MATCH(A37, Countries!B10:B270, 0))</f>
        <v>CHN</v>
      </c>
      <c r="C37" s="131" t="s">
        <v>174</v>
      </c>
      <c r="D37" s="131" t="s">
        <v>160</v>
      </c>
      <c r="E37" s="132" t="n">
        <v>166766.666666667</v>
      </c>
      <c r="F37" s="118" t="s">
        <v>281</v>
      </c>
    </row>
    <row r="38" customFormat="false" ht="15" hidden="false" customHeight="false" outlineLevel="0" collapsed="false">
      <c r="A38" s="131" t="s">
        <v>183</v>
      </c>
      <c r="B38" s="131" t="str">
        <f aca="false" t="array" ref="B38:B38">INDEX(Countries!D2:D262, MATCH(A38, Countries!B2:B262, 0))</f>
        <v>USA</v>
      </c>
      <c r="C38" s="131" t="s">
        <v>174</v>
      </c>
      <c r="D38" s="131" t="s">
        <v>167</v>
      </c>
      <c r="E38" s="132" t="n">
        <v>166766.666666667</v>
      </c>
      <c r="F38" s="118" t="s">
        <v>281</v>
      </c>
    </row>
    <row r="39" customFormat="false" ht="15" hidden="false" customHeight="false" outlineLevel="0" collapsed="false">
      <c r="A39" s="131" t="s">
        <v>184</v>
      </c>
      <c r="B39" s="131" t="str">
        <f aca="false" t="array" ref="B39:B39">INDEX(Countries!D3:D263, MATCH(A39, Countries!B3:B263, 0))</f>
        <v>IDN</v>
      </c>
      <c r="C39" s="131" t="s">
        <v>174</v>
      </c>
      <c r="D39" s="131" t="s">
        <v>167</v>
      </c>
      <c r="E39" s="132" t="n">
        <v>166766.666666667</v>
      </c>
      <c r="F39" s="118" t="s">
        <v>281</v>
      </c>
    </row>
    <row r="40" customFormat="false" ht="15" hidden="false" customHeight="false" outlineLevel="0" collapsed="false">
      <c r="A40" s="131" t="s">
        <v>185</v>
      </c>
      <c r="B40" s="131" t="str">
        <f aca="false" t="array" ref="B40:B40">INDEX(Countries!D4:D264, MATCH(A40, Countries!B4:B264, 0))</f>
        <v>AUS</v>
      </c>
      <c r="C40" s="131" t="s">
        <v>174</v>
      </c>
      <c r="D40" s="131" t="s">
        <v>167</v>
      </c>
      <c r="E40" s="132" t="n">
        <v>166766.666666667</v>
      </c>
      <c r="F40" s="118" t="s">
        <v>281</v>
      </c>
    </row>
    <row r="41" customFormat="false" ht="15" hidden="false" customHeight="false" outlineLevel="0" collapsed="false">
      <c r="A41" s="131" t="s">
        <v>277</v>
      </c>
      <c r="B41" s="131" t="str">
        <f aca="false" t="array" ref="B41:B41">INDEX(Countries!D5:D265, MATCH(A41, Countries!B5:B265, 0))</f>
        <v>BHS</v>
      </c>
      <c r="C41" s="131" t="s">
        <v>174</v>
      </c>
      <c r="D41" s="131" t="s">
        <v>167</v>
      </c>
      <c r="E41" s="132" t="n">
        <v>166766.666666667</v>
      </c>
      <c r="F41" s="118" t="s">
        <v>281</v>
      </c>
    </row>
    <row r="42" customFormat="false" ht="15" hidden="false" customHeight="false" outlineLevel="0" collapsed="false">
      <c r="A42" s="131" t="s">
        <v>187</v>
      </c>
      <c r="B42" s="131" t="str">
        <f aca="false" t="array" ref="B42:B42">INDEX(Countries!D6:D266, MATCH(A42, Countries!B6:B266, 0))</f>
        <v>KEN</v>
      </c>
      <c r="C42" s="131" t="s">
        <v>174</v>
      </c>
      <c r="D42" s="131" t="s">
        <v>167</v>
      </c>
      <c r="E42" s="132" t="n">
        <v>166766.666666667</v>
      </c>
      <c r="F42" s="118" t="s">
        <v>281</v>
      </c>
    </row>
    <row r="43" customFormat="false" ht="15" hidden="false" customHeight="false" outlineLevel="0" collapsed="false">
      <c r="A43" s="131" t="s">
        <v>188</v>
      </c>
      <c r="B43" s="131" t="str">
        <f aca="false" t="array" ref="B43:B43">INDEX(Countries!D7:D267, MATCH(A43, Countries!B7:B267, 0))</f>
        <v>MEX</v>
      </c>
      <c r="C43" s="131" t="s">
        <v>174</v>
      </c>
      <c r="D43" s="131" t="s">
        <v>167</v>
      </c>
      <c r="E43" s="132" t="n">
        <v>166766.666666667</v>
      </c>
      <c r="F43" s="118" t="s">
        <v>281</v>
      </c>
    </row>
    <row r="44" customFormat="false" ht="15" hidden="false" customHeight="false" outlineLevel="0" collapsed="false">
      <c r="A44" s="131" t="s">
        <v>189</v>
      </c>
      <c r="B44" s="131" t="str">
        <f aca="false" t="array" ref="B44:B44">INDEX(Countries!D8:D268, MATCH(A44, Countries!B8:B268, 0))</f>
        <v>COL</v>
      </c>
      <c r="C44" s="131" t="s">
        <v>174</v>
      </c>
      <c r="D44" s="131" t="s">
        <v>167</v>
      </c>
      <c r="E44" s="132" t="n">
        <v>166766.666666667</v>
      </c>
      <c r="F44" s="118" t="s">
        <v>281</v>
      </c>
    </row>
    <row r="45" customFormat="false" ht="15" hidden="false" customHeight="false" outlineLevel="0" collapsed="false">
      <c r="A45" s="131" t="s">
        <v>190</v>
      </c>
      <c r="B45" s="131" t="str">
        <f aca="false" t="array" ref="B45:B45">INDEX(Countries!D9:D269, MATCH(A45, Countries!B9:B269, 0))</f>
        <v>IND</v>
      </c>
      <c r="C45" s="131" t="s">
        <v>174</v>
      </c>
      <c r="D45" s="131" t="s">
        <v>167</v>
      </c>
      <c r="E45" s="132" t="n">
        <v>166766.666666667</v>
      </c>
      <c r="F45" s="118" t="s">
        <v>281</v>
      </c>
    </row>
    <row r="46" customFormat="false" ht="15" hidden="false" customHeight="false" outlineLevel="0" collapsed="false">
      <c r="A46" s="131" t="s">
        <v>191</v>
      </c>
      <c r="B46" s="131" t="str">
        <f aca="false" t="array" ref="B46:B46">INDEX(Countries!D10:D270, MATCH(A46, Countries!B10:B270, 0))</f>
        <v>CHN</v>
      </c>
      <c r="C46" s="131" t="s">
        <v>174</v>
      </c>
      <c r="D46" s="131" t="s">
        <v>167</v>
      </c>
      <c r="E46" s="132" t="n">
        <v>166766.666666667</v>
      </c>
      <c r="F46" s="118" t="s">
        <v>281</v>
      </c>
    </row>
    <row r="47" customFormat="false" ht="15" hidden="false" customHeight="false" outlineLevel="0" collapsed="false">
      <c r="A47" s="131" t="s">
        <v>183</v>
      </c>
      <c r="B47" s="131" t="str">
        <f aca="false" t="array" ref="B47:B47">INDEX(Countries!D2:D262, MATCH(A47, Countries!B2:B262, 0))</f>
        <v>USA</v>
      </c>
      <c r="C47" s="131" t="s">
        <v>174</v>
      </c>
      <c r="D47" s="131" t="s">
        <v>168</v>
      </c>
      <c r="E47" s="132" t="n">
        <v>166766.666666667</v>
      </c>
      <c r="F47" s="118" t="s">
        <v>281</v>
      </c>
    </row>
    <row r="48" customFormat="false" ht="15" hidden="false" customHeight="false" outlineLevel="0" collapsed="false">
      <c r="A48" s="131" t="s">
        <v>184</v>
      </c>
      <c r="B48" s="131" t="str">
        <f aca="false" t="array" ref="B48:B48">INDEX(Countries!D3:D263, MATCH(A48, Countries!B3:B263, 0))</f>
        <v>IDN</v>
      </c>
      <c r="C48" s="131" t="s">
        <v>174</v>
      </c>
      <c r="D48" s="131" t="s">
        <v>168</v>
      </c>
      <c r="E48" s="132" t="n">
        <v>166766.666666667</v>
      </c>
      <c r="F48" s="118" t="s">
        <v>281</v>
      </c>
    </row>
    <row r="49" customFormat="false" ht="15" hidden="false" customHeight="false" outlineLevel="0" collapsed="false">
      <c r="A49" s="131" t="s">
        <v>185</v>
      </c>
      <c r="B49" s="131" t="str">
        <f aca="false" t="array" ref="B49:B49">INDEX(Countries!D4:D264, MATCH(A49, Countries!B4:B264, 0))</f>
        <v>AUS</v>
      </c>
      <c r="C49" s="131" t="s">
        <v>174</v>
      </c>
      <c r="D49" s="131" t="s">
        <v>168</v>
      </c>
      <c r="E49" s="132" t="n">
        <v>166766.666666667</v>
      </c>
      <c r="F49" s="118" t="s">
        <v>281</v>
      </c>
    </row>
    <row r="50" customFormat="false" ht="15" hidden="false" customHeight="false" outlineLevel="0" collapsed="false">
      <c r="A50" s="131" t="s">
        <v>277</v>
      </c>
      <c r="B50" s="131" t="str">
        <f aca="false" t="array" ref="B50:B50">INDEX(Countries!D5:D265, MATCH(A50, Countries!B5:B265, 0))</f>
        <v>BHS</v>
      </c>
      <c r="C50" s="131" t="s">
        <v>174</v>
      </c>
      <c r="D50" s="131" t="s">
        <v>168</v>
      </c>
      <c r="E50" s="132" t="n">
        <v>166766.666666667</v>
      </c>
      <c r="F50" s="118" t="s">
        <v>281</v>
      </c>
    </row>
    <row r="51" customFormat="false" ht="15" hidden="false" customHeight="false" outlineLevel="0" collapsed="false">
      <c r="A51" s="131" t="s">
        <v>187</v>
      </c>
      <c r="B51" s="131" t="str">
        <f aca="false" t="array" ref="B51:B51">INDEX(Countries!D6:D266, MATCH(A51, Countries!B6:B266, 0))</f>
        <v>KEN</v>
      </c>
      <c r="C51" s="131" t="s">
        <v>174</v>
      </c>
      <c r="D51" s="131" t="s">
        <v>168</v>
      </c>
      <c r="E51" s="132" t="n">
        <v>166766.666666667</v>
      </c>
      <c r="F51" s="118" t="s">
        <v>281</v>
      </c>
    </row>
    <row r="52" customFormat="false" ht="15" hidden="false" customHeight="false" outlineLevel="0" collapsed="false">
      <c r="A52" s="131" t="s">
        <v>188</v>
      </c>
      <c r="B52" s="131" t="str">
        <f aca="false" t="array" ref="B52:B52">INDEX(Countries!D7:D267, MATCH(A52, Countries!B7:B267, 0))</f>
        <v>MEX</v>
      </c>
      <c r="C52" s="131" t="s">
        <v>174</v>
      </c>
      <c r="D52" s="131" t="s">
        <v>168</v>
      </c>
      <c r="E52" s="132" t="n">
        <v>166766.666666667</v>
      </c>
      <c r="F52" s="118" t="s">
        <v>281</v>
      </c>
    </row>
    <row r="53" customFormat="false" ht="15" hidden="false" customHeight="false" outlineLevel="0" collapsed="false">
      <c r="A53" s="131" t="s">
        <v>189</v>
      </c>
      <c r="B53" s="131" t="str">
        <f aca="false" t="array" ref="B53:B53">INDEX(Countries!D8:D268, MATCH(A53, Countries!B8:B268, 0))</f>
        <v>COL</v>
      </c>
      <c r="C53" s="131" t="s">
        <v>174</v>
      </c>
      <c r="D53" s="131" t="s">
        <v>168</v>
      </c>
      <c r="E53" s="132" t="n">
        <v>166766.666666667</v>
      </c>
      <c r="F53" s="118" t="s">
        <v>281</v>
      </c>
    </row>
    <row r="54" customFormat="false" ht="15" hidden="false" customHeight="false" outlineLevel="0" collapsed="false">
      <c r="A54" s="131" t="s">
        <v>190</v>
      </c>
      <c r="B54" s="131" t="str">
        <f aca="false" t="array" ref="B54:B54">INDEX(Countries!D9:D269, MATCH(A54, Countries!B9:B269, 0))</f>
        <v>IND</v>
      </c>
      <c r="C54" s="131" t="s">
        <v>174</v>
      </c>
      <c r="D54" s="131" t="s">
        <v>168</v>
      </c>
      <c r="E54" s="132" t="n">
        <v>166766.666666667</v>
      </c>
      <c r="F54" s="118" t="s">
        <v>281</v>
      </c>
    </row>
    <row r="55" customFormat="false" ht="15" hidden="false" customHeight="false" outlineLevel="0" collapsed="false">
      <c r="A55" s="131" t="s">
        <v>191</v>
      </c>
      <c r="B55" s="131" t="str">
        <f aca="false" t="array" ref="B55:B55">INDEX(Countries!D10:D270, MATCH(A55, Countries!B10:B270, 0))</f>
        <v>CHN</v>
      </c>
      <c r="C55" s="131" t="s">
        <v>174</v>
      </c>
      <c r="D55" s="131" t="s">
        <v>168</v>
      </c>
      <c r="E55" s="132" t="n">
        <v>166766.666666667</v>
      </c>
      <c r="F55" s="118" t="s">
        <v>281</v>
      </c>
    </row>
  </sheetData>
  <dataValidations count="4">
    <dataValidation allowBlank="true" errorStyle="stop" operator="between" showDropDown="false" showErrorMessage="false" showInputMessage="false" sqref="C2:C55" type="list">
      <formula1>Activity!$B$2:$B$3</formula1>
      <formula2>0</formula2>
    </dataValidation>
    <dataValidation allowBlank="true" errorStyle="stop" operator="between" showDropDown="false" showErrorMessage="false" showInputMessage="false" sqref="A2:A55" type="list">
      <formula1>Countries!$B$2:$B$262</formula1>
      <formula2>0</formula2>
    </dataValidation>
    <dataValidation allowBlank="true" errorStyle="stop" operator="between" showDropDown="false" showErrorMessage="false" showInputMessage="false" sqref="D2:D55" type="list">
      <formula1>Ecosystem!$B$2:$B$4</formula1>
      <formula2>0</formula2>
    </dataValidation>
    <dataValidation allowBlank="true" errorStyle="stop" operator="between" showDropDown="false" showErrorMessage="false" showInputMessage="false" sqref="F2:F55"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52.2" hidden="false" customHeight="false" outlineLevel="0" collapsed="false">
      <c r="A1" s="116" t="s">
        <v>111</v>
      </c>
      <c r="B1" s="116" t="s">
        <v>124</v>
      </c>
      <c r="C1" s="116" t="s">
        <v>79</v>
      </c>
      <c r="D1" s="133" t="s">
        <v>282</v>
      </c>
      <c r="E1" s="116" t="s">
        <v>276</v>
      </c>
    </row>
    <row r="2" customFormat="false" ht="15" hidden="false" customHeight="false" outlineLevel="0" collapsed="false">
      <c r="A2" s="131" t="s">
        <v>183</v>
      </c>
      <c r="B2" s="131" t="str">
        <f aca="false" t="array" ref="B2:B2">INDEX(Countries!D2:D262, MATCH(A2, Countries!B2:B262, 0))</f>
        <v>USA</v>
      </c>
      <c r="C2" s="131" t="s">
        <v>160</v>
      </c>
      <c r="D2" s="132" t="n">
        <v>26666.6666666667</v>
      </c>
      <c r="E2" s="118" t="s">
        <v>283</v>
      </c>
    </row>
    <row r="3" customFormat="false" ht="15" hidden="false" customHeight="false" outlineLevel="0" collapsed="false">
      <c r="A3" s="131" t="s">
        <v>184</v>
      </c>
      <c r="B3" s="131" t="str">
        <f aca="false" t="array" ref="B3:B3">INDEX(Countries!D3:D263, MATCH(A3, Countries!B3:B263, 0))</f>
        <v>IDN</v>
      </c>
      <c r="C3" s="131" t="s">
        <v>160</v>
      </c>
      <c r="D3" s="132" t="n">
        <v>26666.6666666667</v>
      </c>
      <c r="E3" s="118" t="s">
        <v>283</v>
      </c>
    </row>
    <row r="4" customFormat="false" ht="15" hidden="false" customHeight="false" outlineLevel="0" collapsed="false">
      <c r="A4" s="131" t="s">
        <v>185</v>
      </c>
      <c r="B4" s="131" t="str">
        <f aca="false" t="array" ref="B4:B4">INDEX(Countries!D4:D264, MATCH(A4, Countries!B4:B264, 0))</f>
        <v>AUS</v>
      </c>
      <c r="C4" s="131" t="s">
        <v>160</v>
      </c>
      <c r="D4" s="132" t="n">
        <v>26666.6666666667</v>
      </c>
      <c r="E4" s="118" t="s">
        <v>283</v>
      </c>
    </row>
    <row r="5" customFormat="false" ht="15" hidden="false" customHeight="false" outlineLevel="0" collapsed="false">
      <c r="A5" s="131" t="s">
        <v>277</v>
      </c>
      <c r="B5" s="131" t="str">
        <f aca="false" t="array" ref="B5:B5">INDEX(Countries!D5:D265, MATCH(A5, Countries!B5:B265, 0))</f>
        <v>BHS</v>
      </c>
      <c r="C5" s="131" t="s">
        <v>160</v>
      </c>
      <c r="D5" s="132" t="n">
        <v>26666.6666666667</v>
      </c>
      <c r="E5" s="118" t="s">
        <v>283</v>
      </c>
    </row>
    <row r="6" customFormat="false" ht="15" hidden="false" customHeight="false" outlineLevel="0" collapsed="false">
      <c r="A6" s="131" t="s">
        <v>187</v>
      </c>
      <c r="B6" s="131" t="str">
        <f aca="false" t="array" ref="B6:B6">INDEX(Countries!D6:D266, MATCH(A6, Countries!B6:B266, 0))</f>
        <v>KEN</v>
      </c>
      <c r="C6" s="131" t="s">
        <v>160</v>
      </c>
      <c r="D6" s="132" t="n">
        <v>26666.6666666667</v>
      </c>
      <c r="E6" s="118" t="s">
        <v>283</v>
      </c>
    </row>
    <row r="7" customFormat="false" ht="15" hidden="false" customHeight="false" outlineLevel="0" collapsed="false">
      <c r="A7" s="131" t="s">
        <v>188</v>
      </c>
      <c r="B7" s="131" t="str">
        <f aca="false" t="array" ref="B7:B7">INDEX(Countries!D7:D267, MATCH(A7, Countries!B7:B267, 0))</f>
        <v>MEX</v>
      </c>
      <c r="C7" s="131" t="s">
        <v>160</v>
      </c>
      <c r="D7" s="132" t="n">
        <v>26666.6666666667</v>
      </c>
      <c r="E7" s="118" t="s">
        <v>283</v>
      </c>
    </row>
    <row r="8" customFormat="false" ht="15" hidden="false" customHeight="false" outlineLevel="0" collapsed="false">
      <c r="A8" s="131" t="s">
        <v>189</v>
      </c>
      <c r="B8" s="131" t="str">
        <f aca="false" t="array" ref="B8:B8">INDEX(Countries!D8:D268, MATCH(A8, Countries!B8:B268, 0))</f>
        <v>COL</v>
      </c>
      <c r="C8" s="131" t="s">
        <v>160</v>
      </c>
      <c r="D8" s="132" t="n">
        <v>26666.6666666667</v>
      </c>
      <c r="E8" s="118" t="s">
        <v>283</v>
      </c>
    </row>
    <row r="9" customFormat="false" ht="15" hidden="false" customHeight="false" outlineLevel="0" collapsed="false">
      <c r="A9" s="131" t="s">
        <v>190</v>
      </c>
      <c r="B9" s="131" t="str">
        <f aca="false" t="array" ref="B9:B9">INDEX(Countries!D9:D269, MATCH(A9, Countries!B9:B269, 0))</f>
        <v>IND</v>
      </c>
      <c r="C9" s="131" t="s">
        <v>160</v>
      </c>
      <c r="D9" s="132" t="n">
        <v>26666.6666666667</v>
      </c>
      <c r="E9" s="118" t="s">
        <v>283</v>
      </c>
    </row>
    <row r="10" customFormat="false" ht="15" hidden="false" customHeight="false" outlineLevel="0" collapsed="false">
      <c r="A10" s="131" t="s">
        <v>191</v>
      </c>
      <c r="B10" s="131" t="str">
        <f aca="false" t="array" ref="B10:B10">INDEX(Countries!D10:D270, MATCH(A10, Countries!B10:B270, 0))</f>
        <v>CHN</v>
      </c>
      <c r="C10" s="131" t="s">
        <v>160</v>
      </c>
      <c r="D10" s="134" t="n">
        <v>26666.6666666667</v>
      </c>
      <c r="E10" s="118" t="s">
        <v>283</v>
      </c>
    </row>
    <row r="11" customFormat="false" ht="15" hidden="false" customHeight="false" outlineLevel="0" collapsed="false">
      <c r="A11" s="131" t="s">
        <v>183</v>
      </c>
      <c r="B11" s="131" t="str">
        <f aca="false" t="array" ref="B11:B11">INDEX(Countries!D2:D262, MATCH(A11, Countries!B2:B262, 0))</f>
        <v>USA</v>
      </c>
      <c r="C11" s="131" t="s">
        <v>167</v>
      </c>
      <c r="D11" s="132" t="n">
        <v>26666.6666666667</v>
      </c>
      <c r="E11" s="118" t="s">
        <v>283</v>
      </c>
    </row>
    <row r="12" customFormat="false" ht="15" hidden="false" customHeight="false" outlineLevel="0" collapsed="false">
      <c r="A12" s="131" t="s">
        <v>184</v>
      </c>
      <c r="B12" s="131" t="str">
        <f aca="false" t="array" ref="B12:B12">INDEX(Countries!D3:D263, MATCH(A12, Countries!B3:B263, 0))</f>
        <v>IDN</v>
      </c>
      <c r="C12" s="131" t="s">
        <v>167</v>
      </c>
      <c r="D12" s="132" t="n">
        <v>26666.6666666667</v>
      </c>
      <c r="E12" s="118" t="s">
        <v>283</v>
      </c>
    </row>
    <row r="13" customFormat="false" ht="15" hidden="false" customHeight="false" outlineLevel="0" collapsed="false">
      <c r="A13" s="131" t="s">
        <v>185</v>
      </c>
      <c r="B13" s="131" t="str">
        <f aca="false" t="array" ref="B13:B13">INDEX(Countries!D4:D264, MATCH(A13, Countries!B4:B264, 0))</f>
        <v>AUS</v>
      </c>
      <c r="C13" s="131" t="s">
        <v>167</v>
      </c>
      <c r="D13" s="132" t="n">
        <v>26666.6666666667</v>
      </c>
      <c r="E13" s="118" t="s">
        <v>283</v>
      </c>
    </row>
    <row r="14" customFormat="false" ht="15" hidden="false" customHeight="false" outlineLevel="0" collapsed="false">
      <c r="A14" s="131" t="s">
        <v>277</v>
      </c>
      <c r="B14" s="131" t="str">
        <f aca="false" t="array" ref="B14:B14">INDEX(Countries!D5:D265, MATCH(A14, Countries!B5:B265, 0))</f>
        <v>BHS</v>
      </c>
      <c r="C14" s="131" t="s">
        <v>167</v>
      </c>
      <c r="D14" s="132" t="n">
        <v>26666.6666666667</v>
      </c>
      <c r="E14" s="118" t="s">
        <v>283</v>
      </c>
    </row>
    <row r="15" customFormat="false" ht="15" hidden="false" customHeight="false" outlineLevel="0" collapsed="false">
      <c r="A15" s="131" t="s">
        <v>187</v>
      </c>
      <c r="B15" s="131" t="str">
        <f aca="false" t="array" ref="B15:B15">INDEX(Countries!D6:D266, MATCH(A15, Countries!B6:B266, 0))</f>
        <v>KEN</v>
      </c>
      <c r="C15" s="131" t="s">
        <v>167</v>
      </c>
      <c r="D15" s="132" t="n">
        <v>26666.6666666667</v>
      </c>
      <c r="E15" s="118" t="s">
        <v>283</v>
      </c>
    </row>
    <row r="16" customFormat="false" ht="15" hidden="false" customHeight="false" outlineLevel="0" collapsed="false">
      <c r="A16" s="131" t="s">
        <v>188</v>
      </c>
      <c r="B16" s="131" t="str">
        <f aca="false" t="array" ref="B16:B16">INDEX(Countries!D7:D267, MATCH(A16, Countries!B7:B267, 0))</f>
        <v>MEX</v>
      </c>
      <c r="C16" s="131" t="s">
        <v>167</v>
      </c>
      <c r="D16" s="132" t="n">
        <v>26666.6666666667</v>
      </c>
      <c r="E16" s="118" t="s">
        <v>283</v>
      </c>
    </row>
    <row r="17" customFormat="false" ht="15" hidden="false" customHeight="false" outlineLevel="0" collapsed="false">
      <c r="A17" s="131" t="s">
        <v>189</v>
      </c>
      <c r="B17" s="131" t="str">
        <f aca="false" t="array" ref="B17:B17">INDEX(Countries!D8:D268, MATCH(A17, Countries!B8:B268, 0))</f>
        <v>COL</v>
      </c>
      <c r="C17" s="131" t="s">
        <v>167</v>
      </c>
      <c r="D17" s="132" t="n">
        <v>26666.6666666667</v>
      </c>
      <c r="E17" s="118" t="s">
        <v>283</v>
      </c>
    </row>
    <row r="18" customFormat="false" ht="15" hidden="false" customHeight="false" outlineLevel="0" collapsed="false">
      <c r="A18" s="131" t="s">
        <v>190</v>
      </c>
      <c r="B18" s="131" t="str">
        <f aca="false" t="array" ref="B18:B18">INDEX(Countries!D9:D269, MATCH(A18, Countries!B9:B269, 0))</f>
        <v>IND</v>
      </c>
      <c r="C18" s="131" t="s">
        <v>167</v>
      </c>
      <c r="D18" s="132" t="n">
        <v>26666.6666666667</v>
      </c>
      <c r="E18" s="118" t="s">
        <v>283</v>
      </c>
    </row>
    <row r="19" customFormat="false" ht="15" hidden="false" customHeight="false" outlineLevel="0" collapsed="false">
      <c r="A19" s="131" t="s">
        <v>191</v>
      </c>
      <c r="B19" s="131" t="str">
        <f aca="false" t="array" ref="B19:B19">INDEX(Countries!D10:D270, MATCH(A19, Countries!B10:B270, 0))</f>
        <v>CHN</v>
      </c>
      <c r="C19" s="131" t="s">
        <v>167</v>
      </c>
      <c r="D19" s="134" t="n">
        <v>26666.6666666667</v>
      </c>
      <c r="E19" s="118" t="s">
        <v>283</v>
      </c>
    </row>
    <row r="20" customFormat="false" ht="15" hidden="false" customHeight="false" outlineLevel="0" collapsed="false">
      <c r="A20" s="131" t="s">
        <v>183</v>
      </c>
      <c r="B20" s="131" t="str">
        <f aca="false" t="array" ref="B20:B20">INDEX(Countries!D2:D262, MATCH(A20, Countries!B2:B262, 0))</f>
        <v>USA</v>
      </c>
      <c r="C20" s="131" t="s">
        <v>168</v>
      </c>
      <c r="D20" s="132" t="n">
        <v>26666.6666666667</v>
      </c>
      <c r="E20" s="118" t="s">
        <v>283</v>
      </c>
    </row>
    <row r="21" customFormat="false" ht="15" hidden="false" customHeight="false" outlineLevel="0" collapsed="false">
      <c r="A21" s="131" t="s">
        <v>184</v>
      </c>
      <c r="B21" s="131" t="str">
        <f aca="false" t="array" ref="B21:B21">INDEX(Countries!D3:D263, MATCH(A21, Countries!B3:B263, 0))</f>
        <v>IDN</v>
      </c>
      <c r="C21" s="131" t="s">
        <v>168</v>
      </c>
      <c r="D21" s="132" t="n">
        <v>26666.6666666667</v>
      </c>
      <c r="E21" s="118" t="s">
        <v>283</v>
      </c>
    </row>
    <row r="22" customFormat="false" ht="15" hidden="false" customHeight="false" outlineLevel="0" collapsed="false">
      <c r="A22" s="131" t="s">
        <v>185</v>
      </c>
      <c r="B22" s="131" t="str">
        <f aca="false" t="array" ref="B22:B22">INDEX(Countries!D4:D264, MATCH(A22, Countries!B4:B264, 0))</f>
        <v>AUS</v>
      </c>
      <c r="C22" s="131" t="s">
        <v>168</v>
      </c>
      <c r="D22" s="132" t="n">
        <v>26666.6666666667</v>
      </c>
      <c r="E22" s="118" t="s">
        <v>283</v>
      </c>
    </row>
    <row r="23" customFormat="false" ht="15" hidden="false" customHeight="false" outlineLevel="0" collapsed="false">
      <c r="A23" s="131" t="s">
        <v>277</v>
      </c>
      <c r="B23" s="131" t="str">
        <f aca="false" t="array" ref="B23:B23">INDEX(Countries!D5:D265, MATCH(A23, Countries!B5:B265, 0))</f>
        <v>BHS</v>
      </c>
      <c r="C23" s="131" t="s">
        <v>168</v>
      </c>
      <c r="D23" s="132" t="n">
        <v>26666.6666666667</v>
      </c>
      <c r="E23" s="118" t="s">
        <v>283</v>
      </c>
    </row>
    <row r="24" customFormat="false" ht="15" hidden="false" customHeight="false" outlineLevel="0" collapsed="false">
      <c r="A24" s="131" t="s">
        <v>187</v>
      </c>
      <c r="B24" s="131" t="str">
        <f aca="false" t="array" ref="B24:B24">INDEX(Countries!D6:D266, MATCH(A24, Countries!B6:B266, 0))</f>
        <v>KEN</v>
      </c>
      <c r="C24" s="131" t="s">
        <v>168</v>
      </c>
      <c r="D24" s="132" t="n">
        <v>26666.6666666667</v>
      </c>
      <c r="E24" s="118" t="s">
        <v>283</v>
      </c>
    </row>
    <row r="25" customFormat="false" ht="15" hidden="false" customHeight="false" outlineLevel="0" collapsed="false">
      <c r="A25" s="131" t="s">
        <v>188</v>
      </c>
      <c r="B25" s="131" t="str">
        <f aca="false" t="array" ref="B25:B25">INDEX(Countries!D7:D267, MATCH(A25, Countries!B7:B267, 0))</f>
        <v>MEX</v>
      </c>
      <c r="C25" s="131" t="s">
        <v>168</v>
      </c>
      <c r="D25" s="132" t="n">
        <v>26666.6666666667</v>
      </c>
      <c r="E25" s="118" t="s">
        <v>283</v>
      </c>
    </row>
    <row r="26" customFormat="false" ht="15" hidden="false" customHeight="false" outlineLevel="0" collapsed="false">
      <c r="A26" s="131" t="s">
        <v>189</v>
      </c>
      <c r="B26" s="131" t="str">
        <f aca="false" t="array" ref="B26:B26">INDEX(Countries!D8:D268, MATCH(A26, Countries!B8:B268, 0))</f>
        <v>COL</v>
      </c>
      <c r="C26" s="131" t="s">
        <v>168</v>
      </c>
      <c r="D26" s="132" t="n">
        <v>26666.6666666667</v>
      </c>
      <c r="E26" s="118" t="s">
        <v>283</v>
      </c>
    </row>
    <row r="27" customFormat="false" ht="15" hidden="false" customHeight="false" outlineLevel="0" collapsed="false">
      <c r="A27" s="131" t="s">
        <v>190</v>
      </c>
      <c r="B27" s="131" t="str">
        <f aca="false" t="array" ref="B27:B27">INDEX(Countries!D9:D269, MATCH(A27, Countries!B9:B269, 0))</f>
        <v>IND</v>
      </c>
      <c r="C27" s="131" t="s">
        <v>168</v>
      </c>
      <c r="D27" s="132" t="n">
        <v>26666.6666666667</v>
      </c>
      <c r="E27" s="118" t="s">
        <v>283</v>
      </c>
    </row>
    <row r="28" customFormat="false" ht="15" hidden="false" customHeight="false" outlineLevel="0" collapsed="false">
      <c r="A28" s="131" t="s">
        <v>191</v>
      </c>
      <c r="B28" s="131" t="str">
        <f aca="false" t="array" ref="B28:B28">INDEX(Countries!D10:D270, MATCH(A28, Countries!B10:B270, 0))</f>
        <v>CHN</v>
      </c>
      <c r="C28" s="131" t="s">
        <v>168</v>
      </c>
      <c r="D28" s="134" t="n">
        <v>26666.6666666667</v>
      </c>
      <c r="E28" s="118" t="s">
        <v>283</v>
      </c>
    </row>
  </sheetData>
  <dataValidations count="3">
    <dataValidation allowBlank="true" errorStyle="stop" operator="between" showDropDown="false" showErrorMessage="false" showInputMessage="false" sqref="A2:A28" type="list">
      <formula1>Countries!$B$2:$B$262</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52.2" hidden="false" customHeight="false" outlineLevel="0" collapsed="false">
      <c r="A1" s="116" t="s">
        <v>111</v>
      </c>
      <c r="B1" s="116" t="s">
        <v>124</v>
      </c>
      <c r="C1" s="116" t="s">
        <v>79</v>
      </c>
      <c r="D1" s="133" t="s">
        <v>284</v>
      </c>
      <c r="E1" s="116" t="s">
        <v>276</v>
      </c>
    </row>
    <row r="2" customFormat="false" ht="15" hidden="false" customHeight="false" outlineLevel="0" collapsed="false">
      <c r="A2" s="131" t="s">
        <v>183</v>
      </c>
      <c r="B2" s="131" t="str">
        <f aca="false" t="array" ref="B2:B2">INDEX(Countries!D2:D262, MATCH(A2, Countries!B2:B262, 0))</f>
        <v>USA</v>
      </c>
      <c r="C2" s="131" t="s">
        <v>160</v>
      </c>
      <c r="D2" s="132" t="n">
        <v>126500</v>
      </c>
      <c r="E2" s="118" t="s">
        <v>285</v>
      </c>
    </row>
    <row r="3" customFormat="false" ht="15" hidden="false" customHeight="false" outlineLevel="0" collapsed="false">
      <c r="A3" s="131" t="s">
        <v>184</v>
      </c>
      <c r="B3" s="131" t="str">
        <f aca="false" t="array" ref="B3:B3">INDEX(Countries!D3:D263, MATCH(A3, Countries!B3:B263, 0))</f>
        <v>IDN</v>
      </c>
      <c r="C3" s="131" t="s">
        <v>160</v>
      </c>
      <c r="D3" s="132" t="n">
        <v>71183.3333333333</v>
      </c>
      <c r="E3" s="118" t="s">
        <v>285</v>
      </c>
    </row>
    <row r="4" customFormat="false" ht="15" hidden="false" customHeight="false" outlineLevel="0" collapsed="false">
      <c r="A4" s="131" t="s">
        <v>185</v>
      </c>
      <c r="B4" s="131" t="str">
        <f aca="false" t="array" ref="B4:B4">INDEX(Countries!D4:D264, MATCH(A4, Countries!B4:B264, 0))</f>
        <v>AUS</v>
      </c>
      <c r="C4" s="131" t="s">
        <v>160</v>
      </c>
      <c r="D4" s="132" t="n">
        <v>113016.666666667</v>
      </c>
      <c r="E4" s="118" t="s">
        <v>285</v>
      </c>
    </row>
    <row r="5" customFormat="false" ht="15" hidden="false" customHeight="false" outlineLevel="0" collapsed="false">
      <c r="A5" s="131" t="s">
        <v>277</v>
      </c>
      <c r="B5" s="131" t="str">
        <f aca="false" t="array" ref="B5:B5">INDEX(Countries!D5:D265, MATCH(A5, Countries!B5:B265, 0))</f>
        <v>BHS</v>
      </c>
      <c r="C5" s="131" t="s">
        <v>160</v>
      </c>
      <c r="D5" s="132" t="n">
        <v>103100</v>
      </c>
      <c r="E5" s="118" t="s">
        <v>285</v>
      </c>
    </row>
    <row r="6" customFormat="false" ht="15" hidden="false" customHeight="false" outlineLevel="0" collapsed="false">
      <c r="A6" s="131" t="s">
        <v>187</v>
      </c>
      <c r="B6" s="131" t="str">
        <f aca="false" t="array" ref="B6:B6">INDEX(Countries!D6:D266, MATCH(A6, Countries!B6:B266, 0))</f>
        <v>KEN</v>
      </c>
      <c r="C6" s="131" t="s">
        <v>160</v>
      </c>
      <c r="D6" s="132" t="n">
        <v>66050</v>
      </c>
      <c r="E6" s="118" t="s">
        <v>285</v>
      </c>
    </row>
    <row r="7" customFormat="false" ht="15" hidden="false" customHeight="false" outlineLevel="0" collapsed="false">
      <c r="A7" s="131" t="s">
        <v>188</v>
      </c>
      <c r="B7" s="131" t="str">
        <f aca="false" t="array" ref="B7:B7">INDEX(Countries!D7:D267, MATCH(A7, Countries!B7:B267, 0))</f>
        <v>MEX</v>
      </c>
      <c r="C7" s="131" t="s">
        <v>160</v>
      </c>
      <c r="D7" s="132" t="n">
        <v>72600</v>
      </c>
      <c r="E7" s="118" t="s">
        <v>285</v>
      </c>
    </row>
    <row r="8" customFormat="false" ht="15" hidden="false" customHeight="false" outlineLevel="0" collapsed="false">
      <c r="A8" s="131" t="s">
        <v>189</v>
      </c>
      <c r="B8" s="131" t="str">
        <f aca="false" t="array" ref="B8:B8">INDEX(Countries!D8:D268, MATCH(A8, Countries!B8:B268, 0))</f>
        <v>COL</v>
      </c>
      <c r="C8" s="131" t="s">
        <v>160</v>
      </c>
      <c r="D8" s="132" t="n">
        <v>64804.8333333333</v>
      </c>
      <c r="E8" s="118" t="s">
        <v>285</v>
      </c>
    </row>
    <row r="9" customFormat="false" ht="15" hidden="false" customHeight="false" outlineLevel="0" collapsed="false">
      <c r="A9" s="131" t="s">
        <v>190</v>
      </c>
      <c r="B9" s="131" t="str">
        <f aca="false" t="array" ref="B9:B9">INDEX(Countries!D9:D269, MATCH(A9, Countries!B9:B269, 0))</f>
        <v>IND</v>
      </c>
      <c r="C9" s="131" t="s">
        <v>160</v>
      </c>
      <c r="D9" s="132" t="n">
        <v>67633.3333333333</v>
      </c>
      <c r="E9" s="118" t="s">
        <v>285</v>
      </c>
    </row>
    <row r="10" customFormat="false" ht="15" hidden="false" customHeight="false" outlineLevel="0" collapsed="false">
      <c r="A10" s="131" t="s">
        <v>191</v>
      </c>
      <c r="B10" s="131" t="str">
        <f aca="false" t="array" ref="B10:B10">INDEX(Countries!D10:D270, MATCH(A10, Countries!B10:B270, 0))</f>
        <v>CHN</v>
      </c>
      <c r="C10" s="131" t="s">
        <v>160</v>
      </c>
      <c r="D10" s="134" t="n">
        <v>83233.3333333333</v>
      </c>
      <c r="E10" s="118" t="s">
        <v>285</v>
      </c>
    </row>
    <row r="11" customFormat="false" ht="15" hidden="false" customHeight="false" outlineLevel="0" collapsed="false">
      <c r="A11" s="131" t="s">
        <v>183</v>
      </c>
      <c r="B11" s="131" t="str">
        <f aca="false" t="array" ref="B11:B11">INDEX(Countries!D11:D271, MATCH(A11, Countries!B11:B271, 0))</f>
        <v>USA</v>
      </c>
      <c r="C11" s="131" t="s">
        <v>167</v>
      </c>
      <c r="D11" s="132" t="n">
        <v>126500</v>
      </c>
      <c r="E11" s="118" t="s">
        <v>285</v>
      </c>
    </row>
    <row r="12" customFormat="false" ht="15" hidden="false" customHeight="false" outlineLevel="0" collapsed="false">
      <c r="A12" s="131" t="s">
        <v>184</v>
      </c>
      <c r="B12" s="131" t="str">
        <f aca="false" t="array" ref="B12:B12">INDEX(Countries!D12:D272, MATCH(A12, Countries!B12:B272, 0))</f>
        <v>IDN</v>
      </c>
      <c r="C12" s="131" t="s">
        <v>167</v>
      </c>
      <c r="D12" s="132" t="n">
        <v>71183.3333333333</v>
      </c>
      <c r="E12" s="118" t="s">
        <v>285</v>
      </c>
    </row>
    <row r="13" customFormat="false" ht="15" hidden="false" customHeight="false" outlineLevel="0" collapsed="false">
      <c r="A13" s="131" t="s">
        <v>185</v>
      </c>
      <c r="B13" s="131" t="str">
        <f aca="false" t="array" ref="B13:B13">INDEX(Countries!D13:D273, MATCH(A13, Countries!B13:B273, 0))</f>
        <v>AUS</v>
      </c>
      <c r="C13" s="131" t="s">
        <v>167</v>
      </c>
      <c r="D13" s="132" t="n">
        <v>113016.666666667</v>
      </c>
      <c r="E13" s="118" t="s">
        <v>285</v>
      </c>
    </row>
    <row r="14" customFormat="false" ht="15" hidden="false" customHeight="false" outlineLevel="0" collapsed="false">
      <c r="A14" s="131" t="s">
        <v>277</v>
      </c>
      <c r="B14" s="131" t="str">
        <f aca="false" t="array" ref="B14:B14">INDEX(Countries!D14:D274, MATCH(A14, Countries!B14:B274, 0))</f>
        <v>BHS</v>
      </c>
      <c r="C14" s="131" t="s">
        <v>167</v>
      </c>
      <c r="D14" s="132" t="n">
        <v>103100</v>
      </c>
      <c r="E14" s="118" t="s">
        <v>285</v>
      </c>
    </row>
    <row r="15" customFormat="false" ht="15" hidden="false" customHeight="false" outlineLevel="0" collapsed="false">
      <c r="A15" s="131" t="s">
        <v>187</v>
      </c>
      <c r="B15" s="131" t="str">
        <f aca="false" t="array" ref="B15:B15">INDEX(Countries!D15:D275, MATCH(A15, Countries!B15:B275, 0))</f>
        <v>KEN</v>
      </c>
      <c r="C15" s="131" t="s">
        <v>167</v>
      </c>
      <c r="D15" s="132" t="n">
        <v>66050</v>
      </c>
      <c r="E15" s="118" t="s">
        <v>285</v>
      </c>
    </row>
    <row r="16" customFormat="false" ht="15" hidden="false" customHeight="false" outlineLevel="0" collapsed="false">
      <c r="A16" s="131" t="s">
        <v>188</v>
      </c>
      <c r="B16" s="131" t="str">
        <f aca="false" t="array" ref="B16:B16">INDEX(Countries!D16:D276, MATCH(A16, Countries!B16:B276, 0))</f>
        <v>MEX</v>
      </c>
      <c r="C16" s="131" t="s">
        <v>167</v>
      </c>
      <c r="D16" s="132" t="n">
        <v>72600</v>
      </c>
      <c r="E16" s="118" t="s">
        <v>285</v>
      </c>
    </row>
    <row r="17" customFormat="false" ht="15" hidden="false" customHeight="false" outlineLevel="0" collapsed="false">
      <c r="A17" s="131" t="s">
        <v>189</v>
      </c>
      <c r="B17" s="131" t="str">
        <f aca="false" t="array" ref="B17:B17">INDEX(Countries!D17:D277, MATCH(A17, Countries!B17:B277, 0))</f>
        <v>COL</v>
      </c>
      <c r="C17" s="131" t="s">
        <v>167</v>
      </c>
      <c r="D17" s="132" t="n">
        <v>64804.8333333333</v>
      </c>
      <c r="E17" s="118" t="s">
        <v>285</v>
      </c>
    </row>
    <row r="18" customFormat="false" ht="15" hidden="false" customHeight="false" outlineLevel="0" collapsed="false">
      <c r="A18" s="131" t="s">
        <v>190</v>
      </c>
      <c r="B18" s="131" t="str">
        <f aca="false" t="array" ref="B18:B18">INDEX(Countries!D18:D278, MATCH(A18, Countries!B18:B278, 0))</f>
        <v>IND</v>
      </c>
      <c r="C18" s="131" t="s">
        <v>167</v>
      </c>
      <c r="D18" s="132" t="n">
        <v>67633.3333333333</v>
      </c>
      <c r="E18" s="118" t="s">
        <v>285</v>
      </c>
    </row>
    <row r="19" customFormat="false" ht="15" hidden="false" customHeight="false" outlineLevel="0" collapsed="false">
      <c r="A19" s="131" t="s">
        <v>191</v>
      </c>
      <c r="B19" s="131" t="str">
        <f aca="false" t="array" ref="B19:B19">INDEX(Countries!D19:D279, MATCH(A19, Countries!B19:B279, 0))</f>
        <v>CHN</v>
      </c>
      <c r="C19" s="131" t="s">
        <v>167</v>
      </c>
      <c r="D19" s="132" t="n">
        <v>83233.3333333333</v>
      </c>
      <c r="E19" s="118" t="s">
        <v>285</v>
      </c>
    </row>
    <row r="20" customFormat="false" ht="15" hidden="false" customHeight="false" outlineLevel="0" collapsed="false">
      <c r="A20" s="131" t="s">
        <v>183</v>
      </c>
      <c r="B20" s="131" t="str">
        <f aca="false" t="array" ref="B20:B20">INDEX(Countries!D20:D280, MATCH(A20, Countries!B20:B280, 0))</f>
        <v>USA</v>
      </c>
      <c r="C20" s="131" t="s">
        <v>168</v>
      </c>
      <c r="D20" s="132" t="n">
        <v>126500</v>
      </c>
      <c r="E20" s="118" t="s">
        <v>285</v>
      </c>
    </row>
    <row r="21" customFormat="false" ht="15" hidden="false" customHeight="false" outlineLevel="0" collapsed="false">
      <c r="A21" s="131" t="s">
        <v>184</v>
      </c>
      <c r="B21" s="131" t="str">
        <f aca="false" t="array" ref="B21:B21">INDEX(Countries!D21:D281, MATCH(A21, Countries!B21:B281, 0))</f>
        <v>IDN</v>
      </c>
      <c r="C21" s="131" t="s">
        <v>168</v>
      </c>
      <c r="D21" s="132" t="n">
        <v>71183.3333333333</v>
      </c>
      <c r="E21" s="118" t="s">
        <v>285</v>
      </c>
    </row>
    <row r="22" customFormat="false" ht="15" hidden="false" customHeight="false" outlineLevel="0" collapsed="false">
      <c r="A22" s="131" t="s">
        <v>185</v>
      </c>
      <c r="B22" s="131" t="str">
        <f aca="false" t="array" ref="B22:B22">INDEX(Countries!D2:D262, MATCH(A22, Countries!B2:B262, 0))</f>
        <v>AUS</v>
      </c>
      <c r="C22" s="131" t="s">
        <v>168</v>
      </c>
      <c r="D22" s="132" t="n">
        <v>113016.666666667</v>
      </c>
      <c r="E22" s="118" t="s">
        <v>285</v>
      </c>
    </row>
    <row r="23" customFormat="false" ht="15" hidden="false" customHeight="false" outlineLevel="0" collapsed="false">
      <c r="A23" s="131" t="s">
        <v>277</v>
      </c>
      <c r="B23" s="131" t="str">
        <f aca="false" t="array" ref="B23:B23">INDEX(Countries!D2:D262, MATCH(A23, Countries!B2:B262, 0))</f>
        <v>BHS</v>
      </c>
      <c r="C23" s="131" t="s">
        <v>168</v>
      </c>
      <c r="D23" s="132" t="n">
        <v>103100</v>
      </c>
      <c r="E23" s="118" t="s">
        <v>285</v>
      </c>
    </row>
    <row r="24" customFormat="false" ht="15" hidden="false" customHeight="false" outlineLevel="0" collapsed="false">
      <c r="A24" s="131" t="s">
        <v>187</v>
      </c>
      <c r="B24" s="131" t="str">
        <f aca="false" t="array" ref="B24:B24">INDEX(Countries!D24:D284, MATCH(A24, Countries!B24:B284, 0))</f>
        <v>KEN</v>
      </c>
      <c r="C24" s="131" t="s">
        <v>168</v>
      </c>
      <c r="D24" s="132" t="n">
        <v>66050</v>
      </c>
      <c r="E24" s="118" t="s">
        <v>285</v>
      </c>
    </row>
    <row r="25" customFormat="false" ht="15" hidden="false" customHeight="false" outlineLevel="0" collapsed="false">
      <c r="A25" s="131" t="s">
        <v>188</v>
      </c>
      <c r="B25" s="131" t="str">
        <f aca="false" t="array" ref="B25:B25">INDEX(Countries!D25:D285, MATCH(A25, Countries!B25:B285, 0))</f>
        <v>MEX</v>
      </c>
      <c r="C25" s="131" t="s">
        <v>168</v>
      </c>
      <c r="D25" s="132" t="n">
        <v>72600</v>
      </c>
      <c r="E25" s="118" t="s">
        <v>285</v>
      </c>
    </row>
    <row r="26" customFormat="false" ht="15" hidden="false" customHeight="false" outlineLevel="0" collapsed="false">
      <c r="A26" s="131" t="s">
        <v>189</v>
      </c>
      <c r="B26" s="131" t="str">
        <f aca="false" t="array" ref="B26:B26">INDEX(Countries!D26:D286, MATCH(A26, Countries!B26:B286, 0))</f>
        <v>COL</v>
      </c>
      <c r="C26" s="131" t="s">
        <v>168</v>
      </c>
      <c r="D26" s="132" t="n">
        <v>64804.8333333333</v>
      </c>
      <c r="E26" s="118" t="s">
        <v>285</v>
      </c>
    </row>
    <row r="27" customFormat="false" ht="15" hidden="false" customHeight="false" outlineLevel="0" collapsed="false">
      <c r="A27" s="131" t="s">
        <v>190</v>
      </c>
      <c r="B27" s="131" t="str">
        <f aca="false" t="array" ref="B27:B27">INDEX(Countries!D27:D287, MATCH(A27, Countries!B27:B287, 0))</f>
        <v>IND</v>
      </c>
      <c r="C27" s="131" t="s">
        <v>168</v>
      </c>
      <c r="D27" s="132" t="n">
        <v>67633.3333333333</v>
      </c>
      <c r="E27" s="118" t="s">
        <v>285</v>
      </c>
    </row>
    <row r="28" customFormat="false" ht="15" hidden="false" customHeight="false" outlineLevel="0" collapsed="false">
      <c r="A28" s="131" t="s">
        <v>191</v>
      </c>
      <c r="B28" s="131" t="str">
        <f aca="false" t="array" ref="B28:B28">INDEX(Countries!D28:D288, MATCH(A28, Countries!B28:B288, 0))</f>
        <v>CHN</v>
      </c>
      <c r="C28" s="131" t="s">
        <v>168</v>
      </c>
      <c r="D28" s="132" t="n">
        <v>83233.3333333333</v>
      </c>
      <c r="E28" s="118" t="s">
        <v>285</v>
      </c>
    </row>
  </sheetData>
  <dataValidations count="3">
    <dataValidation allowBlank="true" errorStyle="stop" operator="between" showDropDown="false" showErrorMessage="false" showInputMessage="false" sqref="A2:A28" type="list">
      <formula1>Countries!$B$2:$B$262</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14.38"/>
    <col collapsed="false" customWidth="true" hidden="false" outlineLevel="0" max="4" min="4" style="0" width="32"/>
  </cols>
  <sheetData>
    <row r="1" customFormat="false" ht="15" hidden="false" customHeight="true" outlineLevel="0" collapsed="false">
      <c r="A1" s="116" t="s">
        <v>111</v>
      </c>
      <c r="B1" s="116" t="s">
        <v>124</v>
      </c>
      <c r="C1" s="133" t="s">
        <v>286</v>
      </c>
      <c r="D1" s="116" t="s">
        <v>276</v>
      </c>
    </row>
    <row r="2" customFormat="false" ht="15" hidden="false" customHeight="false" outlineLevel="0" collapsed="false">
      <c r="A2" s="131" t="s">
        <v>183</v>
      </c>
      <c r="B2" s="131" t="str">
        <f aca="false" t="array" ref="B2:B2">INDEX(Countries!D2:D262, MATCH(A2, Countries!B2:B262, 0))</f>
        <v>USA</v>
      </c>
      <c r="C2" s="132" t="n">
        <v>100000</v>
      </c>
      <c r="D2" s="118" t="s">
        <v>287</v>
      </c>
    </row>
    <row r="3" customFormat="false" ht="15" hidden="false" customHeight="false" outlineLevel="0" collapsed="false">
      <c r="A3" s="131" t="s">
        <v>184</v>
      </c>
      <c r="B3" s="131" t="str">
        <f aca="false" t="array" ref="B3:B3">INDEX(Countries!D3:D263, MATCH(A3, Countries!B3:B263, 0))</f>
        <v>IDN</v>
      </c>
      <c r="C3" s="132" t="n">
        <v>100000</v>
      </c>
      <c r="D3" s="118" t="s">
        <v>288</v>
      </c>
    </row>
    <row r="4" customFormat="false" ht="15" hidden="false" customHeight="false" outlineLevel="0" collapsed="false">
      <c r="A4" s="131" t="s">
        <v>185</v>
      </c>
      <c r="B4" s="131" t="str">
        <f aca="false" t="array" ref="B4:B4">INDEX(Countries!D4:D264, MATCH(A4, Countries!B4:B264, 0))</f>
        <v>AUS</v>
      </c>
      <c r="C4" s="132" t="n">
        <v>115000</v>
      </c>
      <c r="D4" s="118" t="s">
        <v>289</v>
      </c>
    </row>
    <row r="5" customFormat="false" ht="15" hidden="false" customHeight="false" outlineLevel="0" collapsed="false">
      <c r="A5" s="131" t="s">
        <v>277</v>
      </c>
      <c r="B5" s="131" t="str">
        <f aca="false" t="array" ref="B5:B5">INDEX(Countries!D5:D265, MATCH(A5, Countries!B5:B265, 0))</f>
        <v>BHS</v>
      </c>
      <c r="C5" s="132" t="n">
        <v>125000</v>
      </c>
      <c r="D5" s="118" t="s">
        <v>290</v>
      </c>
    </row>
    <row r="6" customFormat="false" ht="15" hidden="false" customHeight="false" outlineLevel="0" collapsed="false">
      <c r="A6" s="131" t="s">
        <v>187</v>
      </c>
      <c r="B6" s="131" t="str">
        <f aca="false" t="array" ref="B6:B6">INDEX(Countries!D6:D266, MATCH(A6, Countries!B6:B266, 0))</f>
        <v>KEN</v>
      </c>
      <c r="C6" s="132" t="n">
        <v>100000</v>
      </c>
      <c r="D6" s="118" t="s">
        <v>288</v>
      </c>
    </row>
    <row r="7" customFormat="false" ht="15" hidden="false" customHeight="false" outlineLevel="0" collapsed="false">
      <c r="A7" s="131" t="s">
        <v>188</v>
      </c>
      <c r="B7" s="131" t="str">
        <f aca="false" t="array" ref="B7:B7">INDEX(Countries!D7:D267, MATCH(A7, Countries!B7:B267, 0))</f>
        <v>MEX</v>
      </c>
      <c r="C7" s="132" t="n">
        <v>100000</v>
      </c>
      <c r="D7" s="118" t="s">
        <v>288</v>
      </c>
    </row>
    <row r="8" customFormat="false" ht="15" hidden="false" customHeight="false" outlineLevel="0" collapsed="false">
      <c r="A8" s="131" t="s">
        <v>189</v>
      </c>
      <c r="B8" s="131" t="str">
        <f aca="false" t="array" ref="B8:B8">INDEX(Countries!D8:D268, MATCH(A8, Countries!B8:B268, 0))</f>
        <v>COL</v>
      </c>
      <c r="C8" s="132" t="n">
        <v>100000</v>
      </c>
      <c r="D8" s="118" t="s">
        <v>288</v>
      </c>
    </row>
    <row r="9" customFormat="false" ht="15" hidden="false" customHeight="false" outlineLevel="0" collapsed="false">
      <c r="A9" s="131" t="s">
        <v>190</v>
      </c>
      <c r="B9" s="131" t="str">
        <f aca="false" t="array" ref="B9:B9">INDEX(Countries!D9:D269, MATCH(A9, Countries!B9:B269, 0))</f>
        <v>IND</v>
      </c>
      <c r="C9" s="132" t="n">
        <v>100000</v>
      </c>
      <c r="D9" s="118" t="s">
        <v>288</v>
      </c>
    </row>
    <row r="10" customFormat="false" ht="15" hidden="false" customHeight="false" outlineLevel="0" collapsed="false">
      <c r="A10" s="131" t="s">
        <v>191</v>
      </c>
      <c r="B10" s="131" t="str">
        <f aca="false" t="array" ref="B10:B10">INDEX(Countries!D10:D270, MATCH(A10, Countries!B10:B270, 0))</f>
        <v>CHN</v>
      </c>
      <c r="C10" s="132" t="n">
        <v>100000</v>
      </c>
      <c r="D10" s="118" t="s">
        <v>288</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39.55" hidden="false" customHeight="false" outlineLevel="0" collapsed="false">
      <c r="A1" s="116" t="s">
        <v>111</v>
      </c>
      <c r="B1" s="116" t="s">
        <v>124</v>
      </c>
      <c r="C1" s="133" t="s">
        <v>32</v>
      </c>
      <c r="D1" s="116" t="s">
        <v>276</v>
      </c>
    </row>
    <row r="2" customFormat="false" ht="15" hidden="false" customHeight="false" outlineLevel="0" collapsed="false">
      <c r="A2" s="131" t="s">
        <v>183</v>
      </c>
      <c r="B2" s="131" t="str">
        <f aca="false" t="array" ref="B2:B2">INDEX(Countries!D2:D262, MATCH(A2, Countries!B2:B262, 0))</f>
        <v>USA</v>
      </c>
      <c r="C2" s="132" t="n">
        <v>66666.6666666667</v>
      </c>
      <c r="D2" s="118" t="s">
        <v>291</v>
      </c>
    </row>
    <row r="3" customFormat="false" ht="15" hidden="false" customHeight="false" outlineLevel="0" collapsed="false">
      <c r="A3" s="131" t="s">
        <v>184</v>
      </c>
      <c r="B3" s="131" t="str">
        <f aca="false" t="array" ref="B3:B3">INDEX(Countries!D3:D263, MATCH(A3, Countries!B3:B263, 0))</f>
        <v>IDN</v>
      </c>
      <c r="C3" s="132" t="n">
        <v>46666.6666666667</v>
      </c>
      <c r="D3" s="118" t="s">
        <v>292</v>
      </c>
    </row>
    <row r="4" customFormat="false" ht="15" hidden="false" customHeight="false" outlineLevel="0" collapsed="false">
      <c r="A4" s="131" t="s">
        <v>185</v>
      </c>
      <c r="B4" s="131" t="str">
        <f aca="false" t="array" ref="B4:B4">INDEX(Countries!D4:D264, MATCH(A4, Countries!B4:B264, 0))</f>
        <v>AUS</v>
      </c>
      <c r="C4" s="132" t="n">
        <v>120000</v>
      </c>
      <c r="D4" s="118" t="s">
        <v>293</v>
      </c>
    </row>
    <row r="5" customFormat="false" ht="15" hidden="false" customHeight="false" outlineLevel="0" collapsed="false">
      <c r="A5" s="131" t="s">
        <v>277</v>
      </c>
      <c r="B5" s="131" t="str">
        <f aca="false" t="array" ref="B5:B5">INDEX(Countries!D5:D265, MATCH(A5, Countries!B5:B265, 0))</f>
        <v>BHS</v>
      </c>
      <c r="C5" s="132" t="n">
        <v>106666.666666667</v>
      </c>
      <c r="D5" s="118" t="s">
        <v>294</v>
      </c>
    </row>
    <row r="6" customFormat="false" ht="15" hidden="false" customHeight="false" outlineLevel="0" collapsed="false">
      <c r="A6" s="131" t="s">
        <v>187</v>
      </c>
      <c r="B6" s="131" t="str">
        <f aca="false" t="array" ref="B6:B6">INDEX(Countries!D6:D266, MATCH(A6, Countries!B6:B266, 0))</f>
        <v>KEN</v>
      </c>
      <c r="C6" s="132" t="n">
        <v>46666.6666666667</v>
      </c>
      <c r="D6" s="118" t="s">
        <v>295</v>
      </c>
    </row>
    <row r="7" customFormat="false" ht="15" hidden="false" customHeight="false" outlineLevel="0" collapsed="false">
      <c r="A7" s="131" t="s">
        <v>188</v>
      </c>
      <c r="B7" s="131" t="str">
        <f aca="false" t="array" ref="B7:B7">INDEX(Countries!D7:D267, MATCH(A7, Countries!B7:B267, 0))</f>
        <v>MEX</v>
      </c>
      <c r="C7" s="132" t="n">
        <v>46666.6666666667</v>
      </c>
      <c r="D7" s="118" t="s">
        <v>292</v>
      </c>
    </row>
    <row r="8" customFormat="false" ht="15" hidden="false" customHeight="false" outlineLevel="0" collapsed="false">
      <c r="A8" s="131" t="s">
        <v>189</v>
      </c>
      <c r="B8" s="131" t="str">
        <f aca="false" t="array" ref="B8:B8">INDEX(Countries!D8:D268, MATCH(A8, Countries!B8:B268, 0))</f>
        <v>COL</v>
      </c>
      <c r="C8" s="132" t="n">
        <v>43333.3333333333</v>
      </c>
      <c r="D8" s="118" t="s">
        <v>295</v>
      </c>
    </row>
    <row r="9" customFormat="false" ht="15" hidden="false" customHeight="false" outlineLevel="0" collapsed="false">
      <c r="A9" s="131" t="s">
        <v>190</v>
      </c>
      <c r="B9" s="131" t="str">
        <f aca="false" t="array" ref="B9:B9">INDEX(Countries!D9:D269, MATCH(A9, Countries!B9:B269, 0))</f>
        <v>IND</v>
      </c>
      <c r="C9" s="132" t="n">
        <v>46666.6666666667</v>
      </c>
      <c r="D9" s="118" t="s">
        <v>292</v>
      </c>
    </row>
    <row r="10" customFormat="false" ht="15" hidden="false" customHeight="false" outlineLevel="0" collapsed="false">
      <c r="A10" s="131" t="s">
        <v>191</v>
      </c>
      <c r="B10" s="131" t="str">
        <f aca="false" t="array" ref="B10:B10">INDEX(Countries!D10:D270, MATCH(A10, Countries!B10:B270, 0))</f>
        <v>CHN</v>
      </c>
      <c r="C10" s="134" t="n">
        <v>50000</v>
      </c>
      <c r="D10" s="118" t="s">
        <v>296</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26.85" hidden="false" customHeight="false" outlineLevel="0" collapsed="false">
      <c r="A1" s="116" t="s">
        <v>111</v>
      </c>
      <c r="B1" s="116" t="s">
        <v>124</v>
      </c>
      <c r="C1" s="133" t="s">
        <v>34</v>
      </c>
      <c r="D1" s="116" t="s">
        <v>276</v>
      </c>
    </row>
    <row r="2" customFormat="false" ht="15" hidden="false" customHeight="false" outlineLevel="0" collapsed="false">
      <c r="A2" s="131" t="s">
        <v>183</v>
      </c>
      <c r="B2" s="131" t="str">
        <f aca="false" t="array" ref="B2:B2">INDEX(Countries!D2:D262, MATCH(A2, Countries!B2:B262, 0))</f>
        <v>USA</v>
      </c>
      <c r="C2" s="135" t="n">
        <v>0.05</v>
      </c>
      <c r="D2" s="118" t="s">
        <v>297</v>
      </c>
    </row>
    <row r="3" customFormat="false" ht="15" hidden="false" customHeight="false" outlineLevel="0" collapsed="false">
      <c r="A3" s="131" t="s">
        <v>184</v>
      </c>
      <c r="B3" s="131" t="str">
        <f aca="false" t="array" ref="B3:B3">INDEX(Countries!D3:D263, MATCH(A3, Countries!B3:B263, 0))</f>
        <v>IDN</v>
      </c>
      <c r="C3" s="135" t="n">
        <v>0.05</v>
      </c>
      <c r="D3" s="118" t="s">
        <v>297</v>
      </c>
    </row>
    <row r="4" customFormat="false" ht="15" hidden="false" customHeight="false" outlineLevel="0" collapsed="false">
      <c r="A4" s="131" t="s">
        <v>185</v>
      </c>
      <c r="B4" s="131" t="str">
        <f aca="false" t="array" ref="B4:B4">INDEX(Countries!D4:D264, MATCH(A4, Countries!B4:B264, 0))</f>
        <v>AUS</v>
      </c>
      <c r="C4" s="135" t="n">
        <v>0.05</v>
      </c>
      <c r="D4" s="118" t="s">
        <v>297</v>
      </c>
    </row>
    <row r="5" customFormat="false" ht="15" hidden="false" customHeight="false" outlineLevel="0" collapsed="false">
      <c r="A5" s="131" t="s">
        <v>277</v>
      </c>
      <c r="B5" s="131" t="str">
        <f aca="false" t="array" ref="B5:B5">INDEX(Countries!D5:D265, MATCH(A5, Countries!B5:B265, 0))</f>
        <v>BHS</v>
      </c>
      <c r="C5" s="135" t="n">
        <v>0.05</v>
      </c>
      <c r="D5" s="118" t="s">
        <v>297</v>
      </c>
    </row>
    <row r="6" customFormat="false" ht="15" hidden="false" customHeight="false" outlineLevel="0" collapsed="false">
      <c r="A6" s="131" t="s">
        <v>187</v>
      </c>
      <c r="B6" s="131" t="str">
        <f aca="false" t="array" ref="B6:B6">INDEX(Countries!D6:D266, MATCH(A6, Countries!B6:B266, 0))</f>
        <v>KEN</v>
      </c>
      <c r="C6" s="135" t="n">
        <v>0.05</v>
      </c>
      <c r="D6" s="118" t="s">
        <v>297</v>
      </c>
    </row>
    <row r="7" customFormat="false" ht="15" hidden="false" customHeight="false" outlineLevel="0" collapsed="false">
      <c r="A7" s="131" t="s">
        <v>188</v>
      </c>
      <c r="B7" s="131" t="str">
        <f aca="false" t="array" ref="B7:B7">INDEX(Countries!D7:D267, MATCH(A7, Countries!B7:B267, 0))</f>
        <v>MEX</v>
      </c>
      <c r="C7" s="135" t="n">
        <v>0.05</v>
      </c>
      <c r="D7" s="118" t="s">
        <v>297</v>
      </c>
    </row>
    <row r="8" customFormat="false" ht="15" hidden="false" customHeight="false" outlineLevel="0" collapsed="false">
      <c r="A8" s="131" t="s">
        <v>189</v>
      </c>
      <c r="B8" s="131" t="str">
        <f aca="false" t="array" ref="B8:B8">INDEX(Countries!D8:D268, MATCH(A8, Countries!B8:B268, 0))</f>
        <v>COL</v>
      </c>
      <c r="C8" s="135" t="n">
        <v>0.05</v>
      </c>
      <c r="D8" s="118" t="s">
        <v>297</v>
      </c>
    </row>
    <row r="9" customFormat="false" ht="15" hidden="false" customHeight="false" outlineLevel="0" collapsed="false">
      <c r="A9" s="131" t="s">
        <v>190</v>
      </c>
      <c r="B9" s="131" t="str">
        <f aca="false" t="array" ref="B9:B9">INDEX(Countries!D9:D269, MATCH(A9, Countries!B9:B269, 0))</f>
        <v>IND</v>
      </c>
      <c r="C9" s="135" t="n">
        <v>0.05</v>
      </c>
      <c r="D9" s="118" t="s">
        <v>297</v>
      </c>
    </row>
    <row r="10" customFormat="false" ht="15" hidden="false" customHeight="false" outlineLevel="0" collapsed="false">
      <c r="A10" s="131" t="s">
        <v>191</v>
      </c>
      <c r="B10" s="131" t="str">
        <f aca="false" t="array" ref="B10:B10">INDEX(Countries!D10:D270, MATCH(A10, Countries!B10:B270, 0))</f>
        <v>CHN</v>
      </c>
      <c r="C10" s="135" t="n">
        <v>0.05</v>
      </c>
      <c r="D10" s="118" t="s">
        <v>297</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15" hidden="false" customHeight="false" outlineLevel="0" collapsed="false">
      <c r="A1" s="116" t="s">
        <v>111</v>
      </c>
      <c r="B1" s="116" t="s">
        <v>124</v>
      </c>
      <c r="C1" s="116" t="s">
        <v>298</v>
      </c>
      <c r="D1" s="116" t="s">
        <v>276</v>
      </c>
    </row>
    <row r="2" customFormat="false" ht="15" hidden="false" customHeight="false" outlineLevel="0" collapsed="false">
      <c r="A2" s="131" t="s">
        <v>183</v>
      </c>
      <c r="B2" s="131" t="str">
        <f aca="false" t="array" ref="B2:B2">INDEX(Countries!D2:D262, MATCH(A2, Countries!B2:B262, 0))</f>
        <v>USA</v>
      </c>
      <c r="C2" s="132" t="n">
        <v>50000</v>
      </c>
      <c r="D2" s="118" t="s">
        <v>287</v>
      </c>
    </row>
    <row r="3" customFormat="false" ht="15" hidden="false" customHeight="false" outlineLevel="0" collapsed="false">
      <c r="A3" s="131" t="s">
        <v>184</v>
      </c>
      <c r="B3" s="131" t="str">
        <f aca="false" t="array" ref="B3:B3">INDEX(Countries!D3:D263, MATCH(A3, Countries!B3:B263, 0))</f>
        <v>IDN</v>
      </c>
      <c r="C3" s="132" t="n">
        <v>50000</v>
      </c>
      <c r="D3" s="118" t="s">
        <v>288</v>
      </c>
    </row>
    <row r="4" customFormat="false" ht="15" hidden="false" customHeight="false" outlineLevel="0" collapsed="false">
      <c r="A4" s="131" t="s">
        <v>185</v>
      </c>
      <c r="B4" s="131" t="str">
        <f aca="false" t="array" ref="B4:B4">INDEX(Countries!D4:D264, MATCH(A4, Countries!B4:B264, 0))</f>
        <v>AUS</v>
      </c>
      <c r="C4" s="132" t="n">
        <v>50000</v>
      </c>
      <c r="D4" s="118" t="s">
        <v>289</v>
      </c>
    </row>
    <row r="5" customFormat="false" ht="15" hidden="false" customHeight="false" outlineLevel="0" collapsed="false">
      <c r="A5" s="131" t="s">
        <v>277</v>
      </c>
      <c r="B5" s="131" t="str">
        <f aca="false" t="array" ref="B5:B5">INDEX(Countries!D5:D265, MATCH(A5, Countries!B5:B265, 0))</f>
        <v>BHS</v>
      </c>
      <c r="C5" s="132" t="n">
        <v>50000</v>
      </c>
      <c r="D5" s="118" t="s">
        <v>290</v>
      </c>
    </row>
    <row r="6" customFormat="false" ht="15" hidden="false" customHeight="false" outlineLevel="0" collapsed="false">
      <c r="A6" s="131" t="s">
        <v>187</v>
      </c>
      <c r="B6" s="131" t="str">
        <f aca="false" t="array" ref="B6:B6">INDEX(Countries!D6:D266, MATCH(A6, Countries!B6:B266, 0))</f>
        <v>KEN</v>
      </c>
      <c r="C6" s="132" t="n">
        <v>50000</v>
      </c>
      <c r="D6" s="118" t="s">
        <v>288</v>
      </c>
    </row>
    <row r="7" customFormat="false" ht="15" hidden="false" customHeight="false" outlineLevel="0" collapsed="false">
      <c r="A7" s="131" t="s">
        <v>188</v>
      </c>
      <c r="B7" s="131" t="str">
        <f aca="false" t="array" ref="B7:B7">INDEX(Countries!D7:D267, MATCH(A7, Countries!B7:B267, 0))</f>
        <v>MEX</v>
      </c>
      <c r="C7" s="132" t="n">
        <v>50000</v>
      </c>
      <c r="D7" s="118" t="s">
        <v>288</v>
      </c>
    </row>
    <row r="8" customFormat="false" ht="15" hidden="false" customHeight="false" outlineLevel="0" collapsed="false">
      <c r="A8" s="131" t="s">
        <v>189</v>
      </c>
      <c r="B8" s="131" t="str">
        <f aca="false" t="array" ref="B8:B8">INDEX(Countries!D8:D268, MATCH(A8, Countries!B8:B268, 0))</f>
        <v>COL</v>
      </c>
      <c r="C8" s="132" t="n">
        <v>50000</v>
      </c>
      <c r="D8" s="118" t="s">
        <v>288</v>
      </c>
    </row>
    <row r="9" customFormat="false" ht="15" hidden="false" customHeight="false" outlineLevel="0" collapsed="false">
      <c r="A9" s="131" t="s">
        <v>190</v>
      </c>
      <c r="B9" s="131" t="str">
        <f aca="false" t="array" ref="B9:B9">INDEX(Countries!D9:D269, MATCH(A9, Countries!B9:B269, 0))</f>
        <v>IND</v>
      </c>
      <c r="C9" s="132" t="n">
        <v>50000</v>
      </c>
      <c r="D9" s="118" t="s">
        <v>288</v>
      </c>
    </row>
    <row r="10" customFormat="false" ht="15" hidden="false" customHeight="false" outlineLevel="0" collapsed="false">
      <c r="A10" s="131" t="s">
        <v>191</v>
      </c>
      <c r="B10" s="131" t="str">
        <f aca="false" t="array" ref="B10:B10">INDEX(Countries!D10:D270, MATCH(A10, Countries!B10:B270, 0))</f>
        <v>CHN</v>
      </c>
      <c r="C10" s="132" t="n">
        <v>50000</v>
      </c>
      <c r="D10" s="118" t="s">
        <v>288</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I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15" hidden="false" customHeight="false" outlineLevel="0" collapsed="false">
      <c r="A1" s="116" t="s">
        <v>111</v>
      </c>
      <c r="B1" s="116" t="s">
        <v>124</v>
      </c>
      <c r="C1" s="116" t="s">
        <v>79</v>
      </c>
      <c r="D1" s="116" t="s">
        <v>299</v>
      </c>
      <c r="E1" s="116" t="s">
        <v>300</v>
      </c>
      <c r="F1" s="116" t="s">
        <v>301</v>
      </c>
      <c r="G1" s="116" t="s">
        <v>302</v>
      </c>
      <c r="H1" s="116" t="s">
        <v>303</v>
      </c>
      <c r="I1" s="116" t="s">
        <v>304</v>
      </c>
    </row>
    <row r="2" customFormat="false" ht="15" hidden="false" customHeight="false" outlineLevel="0" collapsed="false">
      <c r="A2" s="131" t="s">
        <v>183</v>
      </c>
      <c r="B2" s="131" t="str">
        <f aca="false" t="array" ref="B2:B2">INDEX(Countries!D2:D262, MATCH(A2, Countries!B2:B262, 0))</f>
        <v>USA</v>
      </c>
      <c r="C2" s="131" t="s">
        <v>160</v>
      </c>
      <c r="D2" s="132" t="n">
        <v>14137</v>
      </c>
      <c r="E2" s="132" t="n">
        <v>102578</v>
      </c>
      <c r="F2" s="132" t="n">
        <v>110204</v>
      </c>
      <c r="G2" s="118" t="s">
        <v>305</v>
      </c>
      <c r="H2" s="118" t="s">
        <v>305</v>
      </c>
      <c r="I2" s="118" t="s">
        <v>305</v>
      </c>
    </row>
    <row r="3" customFormat="false" ht="15" hidden="false" customHeight="false" outlineLevel="0" collapsed="false">
      <c r="A3" s="131" t="s">
        <v>184</v>
      </c>
      <c r="B3" s="131" t="str">
        <f aca="false" t="array" ref="B3:B3">INDEX(Countries!D2:D262, MATCH(A3, Countries!B2:B262, 0))</f>
        <v>IDN</v>
      </c>
      <c r="C3" s="131" t="s">
        <v>160</v>
      </c>
      <c r="D3" s="132" t="n">
        <v>2000</v>
      </c>
      <c r="E3" s="136"/>
      <c r="F3" s="132" t="n">
        <v>3900</v>
      </c>
      <c r="G3" s="118" t="s">
        <v>306</v>
      </c>
      <c r="H3" s="118"/>
      <c r="I3" s="118" t="s">
        <v>307</v>
      </c>
    </row>
    <row r="4" customFormat="false" ht="15" hidden="false" customHeight="false" outlineLevel="0" collapsed="false">
      <c r="A4" s="131" t="s">
        <v>185</v>
      </c>
      <c r="B4" s="131" t="str">
        <f aca="false" t="array" ref="B4:B4">INDEX(Countries!D3:D263, MATCH(A4, Countries!B3:B263, 0))</f>
        <v>AUS</v>
      </c>
      <c r="C4" s="131" t="s">
        <v>160</v>
      </c>
      <c r="D4" s="132" t="n">
        <v>9000</v>
      </c>
      <c r="E4" s="136"/>
      <c r="F4" s="132" t="n">
        <v>13000</v>
      </c>
      <c r="G4" s="118" t="s">
        <v>308</v>
      </c>
      <c r="H4" s="118"/>
      <c r="I4" s="118" t="s">
        <v>309</v>
      </c>
    </row>
    <row r="5" customFormat="false" ht="15" hidden="false" customHeight="false" outlineLevel="0" collapsed="false">
      <c r="A5" s="131" t="s">
        <v>277</v>
      </c>
      <c r="B5" s="131" t="str">
        <f aca="false" t="array" ref="B5:B5">INDEX(Countries!D5:D265, MATCH(A5, Countries!B5:B265, 0))</f>
        <v>BHS</v>
      </c>
      <c r="C5" s="131" t="s">
        <v>160</v>
      </c>
      <c r="D5" s="132" t="n">
        <v>26645</v>
      </c>
      <c r="E5" s="136"/>
      <c r="F5" s="132" t="n">
        <v>41161</v>
      </c>
      <c r="G5" s="118" t="s">
        <v>310</v>
      </c>
      <c r="H5" s="118"/>
      <c r="I5" s="118" t="s">
        <v>305</v>
      </c>
    </row>
    <row r="6" customFormat="false" ht="15" hidden="false" customHeight="false" outlineLevel="0" collapsed="false">
      <c r="A6" s="131" t="s">
        <v>187</v>
      </c>
      <c r="B6" s="131" t="str">
        <f aca="false" t="array" ref="B6:B6">INDEX(Countries!D6:D266, MATCH(A6, Countries!B6:B266, 0))</f>
        <v>KEN</v>
      </c>
      <c r="C6" s="131" t="s">
        <v>160</v>
      </c>
      <c r="D6" s="132" t="n">
        <v>500</v>
      </c>
      <c r="E6" s="136"/>
      <c r="F6" s="132" t="n">
        <v>590</v>
      </c>
      <c r="G6" s="118" t="s">
        <v>311</v>
      </c>
      <c r="H6" s="118"/>
      <c r="I6" s="118" t="s">
        <v>309</v>
      </c>
    </row>
    <row r="7" customFormat="false" ht="15" hidden="false" customHeight="false" outlineLevel="0" collapsed="false">
      <c r="A7" s="131" t="s">
        <v>188</v>
      </c>
      <c r="B7" s="131" t="str">
        <f aca="false" t="array" ref="B7:B7">INDEX(Countries!D7:D267, MATCH(A7, Countries!B7:B267, 0))</f>
        <v>MEX</v>
      </c>
      <c r="C7" s="131" t="s">
        <v>160</v>
      </c>
      <c r="D7" s="132" t="n">
        <v>15986</v>
      </c>
      <c r="E7" s="132" t="n">
        <v>7972</v>
      </c>
      <c r="F7" s="132" t="n">
        <v>2680</v>
      </c>
      <c r="G7" s="118" t="s">
        <v>305</v>
      </c>
      <c r="H7" s="118" t="s">
        <v>305</v>
      </c>
      <c r="I7" s="118" t="s">
        <v>305</v>
      </c>
    </row>
    <row r="8" customFormat="false" ht="15" hidden="false" customHeight="false" outlineLevel="0" collapsed="false">
      <c r="A8" s="131" t="s">
        <v>189</v>
      </c>
      <c r="B8" s="131" t="str">
        <f aca="false" t="array" ref="B8:B8">INDEX(Countries!D8:D268, MATCH(A8, Countries!B8:B268, 0))</f>
        <v>COL</v>
      </c>
      <c r="C8" s="131" t="s">
        <v>160</v>
      </c>
      <c r="D8" s="132" t="n">
        <v>4497</v>
      </c>
      <c r="E8" s="136"/>
      <c r="F8" s="132" t="n">
        <v>2343</v>
      </c>
      <c r="G8" s="118" t="s">
        <v>312</v>
      </c>
      <c r="H8" s="118"/>
      <c r="I8" s="118" t="s">
        <v>313</v>
      </c>
    </row>
    <row r="9" customFormat="false" ht="15" hidden="false" customHeight="false" outlineLevel="0" collapsed="false">
      <c r="A9" s="131" t="s">
        <v>190</v>
      </c>
      <c r="B9" s="131" t="str">
        <f aca="false" t="array" ref="B9:B9">INDEX(Countries!D9:D269, MATCH(A9, Countries!B9:B269, 0))</f>
        <v>IND</v>
      </c>
      <c r="C9" s="131" t="s">
        <v>160</v>
      </c>
      <c r="D9" s="132" t="n">
        <v>686</v>
      </c>
      <c r="E9" s="136"/>
      <c r="F9" s="132" t="n">
        <v>17900</v>
      </c>
      <c r="G9" s="118" t="s">
        <v>314</v>
      </c>
      <c r="H9" s="118"/>
      <c r="I9" s="118" t="s">
        <v>313</v>
      </c>
    </row>
    <row r="10" customFormat="false" ht="15" hidden="false" customHeight="false" outlineLevel="0" collapsed="false">
      <c r="A10" s="131" t="s">
        <v>191</v>
      </c>
      <c r="B10" s="131" t="str">
        <f aca="false" t="array" ref="B10:B10">INDEX(Countries!D10:D270, MATCH(A10, Countries!B10:B270, 0))</f>
        <v>CHN</v>
      </c>
      <c r="C10" s="131" t="s">
        <v>160</v>
      </c>
      <c r="D10" s="132" t="n">
        <v>2867</v>
      </c>
      <c r="E10" s="136"/>
      <c r="F10" s="132" t="n">
        <v>144795</v>
      </c>
      <c r="G10" s="118" t="s">
        <v>313</v>
      </c>
      <c r="H10" s="118"/>
      <c r="I10" s="118" t="s">
        <v>315</v>
      </c>
    </row>
    <row r="11" customFormat="false" ht="15" hidden="false" customHeight="false" outlineLevel="0" collapsed="false">
      <c r="A11" s="118" t="s">
        <v>316</v>
      </c>
      <c r="B11" s="131" t="str">
        <f aca="false" t="array" ref="B11:B11">INDEX(Countries!D11:D271, MATCH(A11, Countries!B11:B271, 0))</f>
        <v>ECU</v>
      </c>
      <c r="C11" s="131" t="s">
        <v>160</v>
      </c>
      <c r="D11" s="132" t="n">
        <v>2500</v>
      </c>
      <c r="E11" s="136"/>
      <c r="F11" s="136"/>
      <c r="G11" s="118" t="s">
        <v>317</v>
      </c>
      <c r="H11" s="118" t="s">
        <v>317</v>
      </c>
      <c r="I11" s="118" t="s">
        <v>317</v>
      </c>
    </row>
    <row r="12" customFormat="false" ht="15" hidden="false" customHeight="false" outlineLevel="0" collapsed="false">
      <c r="A12" s="131" t="s">
        <v>183</v>
      </c>
      <c r="B12" s="131" t="str">
        <f aca="false" t="array" ref="B12:B12">INDEX(Countries!D12:D272, MATCH(A12, Countries!B12:B272, 0))</f>
        <v>USA</v>
      </c>
      <c r="C12" s="131" t="s">
        <v>167</v>
      </c>
      <c r="D12" s="132" t="n">
        <v>38724.9790672618</v>
      </c>
      <c r="E12" s="136"/>
      <c r="F12" s="136"/>
      <c r="G12" s="118" t="s">
        <v>305</v>
      </c>
      <c r="H12" s="118" t="s">
        <v>305</v>
      </c>
      <c r="I12" s="118" t="s">
        <v>305</v>
      </c>
    </row>
    <row r="13" customFormat="false" ht="15" hidden="false" customHeight="false" outlineLevel="0" collapsed="false">
      <c r="A13" s="131" t="s">
        <v>184</v>
      </c>
      <c r="B13" s="131" t="str">
        <f aca="false" t="array" ref="B13:B13">INDEX(Countries!D13:D273, MATCH(A13, Countries!B13:B273, 0))</f>
        <v>IDN</v>
      </c>
      <c r="C13" s="131" t="s">
        <v>167</v>
      </c>
      <c r="D13" s="132" t="n">
        <v>5478.52855163922</v>
      </c>
      <c r="E13" s="136"/>
      <c r="F13" s="136"/>
      <c r="G13" s="118" t="s">
        <v>306</v>
      </c>
      <c r="H13" s="118"/>
      <c r="I13" s="118" t="s">
        <v>307</v>
      </c>
    </row>
    <row r="14" customFormat="false" ht="15" hidden="false" customHeight="false" outlineLevel="0" collapsed="false">
      <c r="A14" s="131" t="s">
        <v>185</v>
      </c>
      <c r="B14" s="131" t="str">
        <f aca="false" t="array" ref="B14:B14">INDEX(Countries!D14:D274, MATCH(A14, Countries!B14:B274, 0))</f>
        <v>AUS</v>
      </c>
      <c r="C14" s="131" t="s">
        <v>167</v>
      </c>
      <c r="D14" s="132" t="n">
        <v>24653.3784823765</v>
      </c>
      <c r="E14" s="136"/>
      <c r="F14" s="136"/>
      <c r="G14" s="118" t="s">
        <v>308</v>
      </c>
      <c r="H14" s="118"/>
      <c r="I14" s="118" t="s">
        <v>309</v>
      </c>
    </row>
    <row r="15" customFormat="false" ht="15" hidden="false" customHeight="false" outlineLevel="0" collapsed="false">
      <c r="A15" s="131" t="s">
        <v>277</v>
      </c>
      <c r="B15" s="131" t="str">
        <f aca="false" t="array" ref="B15:B15">INDEX(Countries!D15:D275, MATCH(A15, Countries!B15:B275, 0))</f>
        <v>BHS</v>
      </c>
      <c r="C15" s="131" t="s">
        <v>167</v>
      </c>
      <c r="D15" s="132" t="n">
        <v>72987.6966292135</v>
      </c>
      <c r="E15" s="136"/>
      <c r="F15" s="136"/>
      <c r="G15" s="118" t="s">
        <v>310</v>
      </c>
      <c r="H15" s="118"/>
      <c r="I15" s="118" t="s">
        <v>305</v>
      </c>
    </row>
    <row r="16" customFormat="false" ht="15" hidden="false" customHeight="false" outlineLevel="0" collapsed="false">
      <c r="A16" s="131" t="s">
        <v>187</v>
      </c>
      <c r="B16" s="131" t="str">
        <f aca="false" t="array" ref="B16:B16">INDEX(Countries!D16:D276, MATCH(A16, Countries!B16:B276, 0))</f>
        <v>KEN</v>
      </c>
      <c r="C16" s="131" t="s">
        <v>167</v>
      </c>
      <c r="D16" s="132" t="n">
        <v>1369.6321379098</v>
      </c>
      <c r="E16" s="136"/>
      <c r="F16" s="136"/>
      <c r="G16" s="118" t="s">
        <v>311</v>
      </c>
      <c r="H16" s="118"/>
      <c r="I16" s="118" t="s">
        <v>309</v>
      </c>
    </row>
    <row r="17" customFormat="false" ht="15" hidden="false" customHeight="false" outlineLevel="0" collapsed="false">
      <c r="A17" s="131" t="s">
        <v>188</v>
      </c>
      <c r="B17" s="131" t="str">
        <f aca="false" t="array" ref="B17:B17">INDEX(Countries!D17:D277, MATCH(A17, Countries!B17:B277, 0))</f>
        <v>MEX</v>
      </c>
      <c r="C17" s="131" t="s">
        <v>167</v>
      </c>
      <c r="D17" s="132" t="n">
        <v>43789.8787132523</v>
      </c>
      <c r="E17" s="136"/>
      <c r="F17" s="136"/>
      <c r="G17" s="118" t="s">
        <v>305</v>
      </c>
      <c r="H17" s="118" t="s">
        <v>305</v>
      </c>
      <c r="I17" s="118" t="s">
        <v>305</v>
      </c>
    </row>
    <row r="18" customFormat="false" ht="15" hidden="false" customHeight="false" outlineLevel="0" collapsed="false">
      <c r="A18" s="131" t="s">
        <v>189</v>
      </c>
      <c r="B18" s="131" t="str">
        <f aca="false" t="array" ref="B18:B18">INDEX(Countries!D18:D278, MATCH(A18, Countries!B18:B278, 0))</f>
        <v>COL</v>
      </c>
      <c r="C18" s="131" t="s">
        <v>167</v>
      </c>
      <c r="D18" s="132" t="n">
        <v>12318.4714483608</v>
      </c>
      <c r="E18" s="136"/>
      <c r="F18" s="136"/>
      <c r="G18" s="118" t="s">
        <v>312</v>
      </c>
      <c r="H18" s="118"/>
      <c r="I18" s="118" t="s">
        <v>313</v>
      </c>
    </row>
    <row r="19" customFormat="false" ht="15" hidden="false" customHeight="false" outlineLevel="0" collapsed="false">
      <c r="A19" s="131" t="s">
        <v>190</v>
      </c>
      <c r="B19" s="131" t="str">
        <f aca="false" t="array" ref="B19:B19">INDEX(Countries!D19:D279, MATCH(A19, Countries!B19:B279, 0))</f>
        <v>IND</v>
      </c>
      <c r="C19" s="131" t="s">
        <v>167</v>
      </c>
      <c r="D19" s="132" t="n">
        <v>1879.13529321225</v>
      </c>
      <c r="E19" s="136"/>
      <c r="F19" s="136"/>
      <c r="G19" s="118" t="s">
        <v>314</v>
      </c>
      <c r="H19" s="118"/>
      <c r="I19" s="118" t="s">
        <v>313</v>
      </c>
    </row>
    <row r="20" customFormat="false" ht="15" hidden="false" customHeight="false" outlineLevel="0" collapsed="false">
      <c r="A20" s="131" t="s">
        <v>191</v>
      </c>
      <c r="B20" s="131" t="str">
        <f aca="false" t="array" ref="B20:B20">INDEX(Countries!D20:D280, MATCH(A20, Countries!B20:B280, 0))</f>
        <v>CHN</v>
      </c>
      <c r="C20" s="131" t="s">
        <v>167</v>
      </c>
      <c r="D20" s="132" t="n">
        <v>7853.47067877482</v>
      </c>
      <c r="E20" s="136"/>
      <c r="F20" s="136"/>
      <c r="G20" s="118" t="s">
        <v>313</v>
      </c>
      <c r="H20" s="118"/>
      <c r="I20" s="118" t="s">
        <v>315</v>
      </c>
    </row>
    <row r="21" customFormat="false" ht="15" hidden="false" customHeight="false" outlineLevel="0" collapsed="false">
      <c r="A21" s="118" t="s">
        <v>316</v>
      </c>
      <c r="B21" s="131" t="str">
        <f aca="false" t="array" ref="B21:B21">INDEX(Countries!D21:D281, MATCH(A21, Countries!B21:B281, 0))</f>
        <v>ECU</v>
      </c>
      <c r="C21" s="131" t="s">
        <v>167</v>
      </c>
      <c r="D21" s="136"/>
      <c r="E21" s="136"/>
      <c r="F21" s="136"/>
      <c r="G21" s="118" t="s">
        <v>317</v>
      </c>
      <c r="H21" s="118" t="s">
        <v>317</v>
      </c>
      <c r="I21" s="118" t="s">
        <v>317</v>
      </c>
    </row>
    <row r="22" customFormat="false" ht="15" hidden="false" customHeight="false" outlineLevel="0" collapsed="false">
      <c r="A22" s="131" t="s">
        <v>183</v>
      </c>
      <c r="B22" s="131" t="str">
        <f aca="false" t="array" ref="B22:B22">INDEX(Countries!D22:D282, MATCH(A22, Countries!B22:B282, 0))</f>
        <v>USA</v>
      </c>
      <c r="C22" s="131" t="s">
        <v>168</v>
      </c>
      <c r="D22" s="132" t="n">
        <v>24344.2752039403</v>
      </c>
      <c r="E22" s="132" t="n">
        <v>176641.936893951</v>
      </c>
      <c r="F22" s="132" t="n">
        <v>189774.103740188</v>
      </c>
      <c r="G22" s="118" t="s">
        <v>305</v>
      </c>
      <c r="H22" s="118" t="s">
        <v>305</v>
      </c>
      <c r="I22" s="118" t="s">
        <v>305</v>
      </c>
    </row>
    <row r="23" customFormat="false" ht="15" hidden="false" customHeight="false" outlineLevel="0" collapsed="false">
      <c r="A23" s="131" t="s">
        <v>184</v>
      </c>
      <c r="B23" s="131" t="str">
        <f aca="false" t="array" ref="B23:B23">INDEX(Countries!D23:D283, MATCH(A23, Countries!B23:B283, 0))</f>
        <v>IDN</v>
      </c>
      <c r="C23" s="131" t="s">
        <v>168</v>
      </c>
      <c r="D23" s="132" t="n">
        <v>3444.05110050793</v>
      </c>
      <c r="E23" s="136"/>
      <c r="F23" s="132" t="n">
        <v>6715.89964599046</v>
      </c>
      <c r="G23" s="118" t="s">
        <v>306</v>
      </c>
      <c r="H23" s="118"/>
      <c r="I23" s="118" t="s">
        <v>307</v>
      </c>
    </row>
    <row r="24" customFormat="false" ht="15" hidden="false" customHeight="false" outlineLevel="0" collapsed="false">
      <c r="A24" s="131" t="s">
        <v>185</v>
      </c>
      <c r="B24" s="131" t="str">
        <f aca="false" t="array" ref="B24:B24">INDEX(Countries!D2:D284, MATCH(A24, Countries!B2:B284, 0))</f>
        <v>AUS</v>
      </c>
      <c r="C24" s="131" t="s">
        <v>168</v>
      </c>
      <c r="D24" s="132" t="n">
        <v>15498.2299522857</v>
      </c>
      <c r="E24" s="136"/>
      <c r="F24" s="132" t="n">
        <v>22386.3321533015</v>
      </c>
      <c r="G24" s="118" t="s">
        <v>308</v>
      </c>
      <c r="H24" s="118"/>
      <c r="I24" s="118" t="s">
        <v>309</v>
      </c>
    </row>
    <row r="25" customFormat="false" ht="15" hidden="false" customHeight="false" outlineLevel="0" collapsed="false">
      <c r="A25" s="131" t="s">
        <v>277</v>
      </c>
      <c r="B25" s="131" t="str">
        <f aca="false" t="array" ref="B25:B25">INDEX(Countries!D2:D285, MATCH(A25, Countries!B2:B285, 0))</f>
        <v>BHS</v>
      </c>
      <c r="C25" s="131" t="s">
        <v>168</v>
      </c>
      <c r="D25" s="132" t="n">
        <v>45883.3707865169</v>
      </c>
      <c r="E25" s="136"/>
      <c r="F25" s="132" t="n">
        <v>70880.2936740034</v>
      </c>
      <c r="G25" s="118" t="s">
        <v>310</v>
      </c>
      <c r="H25" s="118"/>
      <c r="I25" s="118" t="s">
        <v>305</v>
      </c>
    </row>
    <row r="26" customFormat="false" ht="15" hidden="false" customHeight="false" outlineLevel="0" collapsed="false">
      <c r="A26" s="131" t="s">
        <v>187</v>
      </c>
      <c r="B26" s="131" t="str">
        <f aca="false" t="array" ref="B26:B26">INDEX(Countries!D26:D286, MATCH(A26, Countries!B26:B286, 0))</f>
        <v>KEN</v>
      </c>
      <c r="C26" s="131" t="s">
        <v>168</v>
      </c>
      <c r="D26" s="132" t="n">
        <v>861.012775126982</v>
      </c>
      <c r="E26" s="136"/>
      <c r="F26" s="132" t="n">
        <v>1015.99507464984</v>
      </c>
      <c r="G26" s="118" t="s">
        <v>311</v>
      </c>
      <c r="H26" s="118"/>
      <c r="I26" s="118" t="s">
        <v>309</v>
      </c>
    </row>
    <row r="27" customFormat="false" ht="15" hidden="false" customHeight="false" outlineLevel="0" collapsed="false">
      <c r="A27" s="131" t="s">
        <v>188</v>
      </c>
      <c r="B27" s="131" t="str">
        <f aca="false" t="array" ref="B27:B27">INDEX(Countries!D27:D287, MATCH(A27, Countries!B27:B287, 0))</f>
        <v>MEX</v>
      </c>
      <c r="C27" s="131" t="s">
        <v>168</v>
      </c>
      <c r="D27" s="132" t="n">
        <v>27528.3004463599</v>
      </c>
      <c r="E27" s="132" t="n">
        <v>13727.9876866246</v>
      </c>
      <c r="F27" s="132" t="n">
        <v>4615.02847468062</v>
      </c>
      <c r="G27" s="118" t="s">
        <v>305</v>
      </c>
      <c r="H27" s="118" t="s">
        <v>305</v>
      </c>
      <c r="I27" s="118" t="s">
        <v>305</v>
      </c>
    </row>
    <row r="28" customFormat="false" ht="15" hidden="false" customHeight="false" outlineLevel="0" collapsed="false">
      <c r="A28" s="131" t="s">
        <v>189</v>
      </c>
      <c r="B28" s="131" t="str">
        <f aca="false" t="array" ref="B28:B28">INDEX(Countries!D28:D288, MATCH(A28, Countries!B28:B288, 0))</f>
        <v>COL</v>
      </c>
      <c r="C28" s="131" t="s">
        <v>168</v>
      </c>
      <c r="D28" s="132" t="n">
        <v>7743.94889949207</v>
      </c>
      <c r="E28" s="136"/>
      <c r="F28" s="132" t="n">
        <v>4034.70586424504</v>
      </c>
      <c r="G28" s="118" t="s">
        <v>312</v>
      </c>
      <c r="H28" s="118"/>
      <c r="I28" s="118" t="s">
        <v>313</v>
      </c>
    </row>
    <row r="29" customFormat="false" ht="15" hidden="false" customHeight="false" outlineLevel="0" collapsed="false">
      <c r="A29" s="131" t="s">
        <v>190</v>
      </c>
      <c r="B29" s="131" t="str">
        <f aca="false" t="array" ref="B29:B29">INDEX(Countries!D29:D289, MATCH(A29, Countries!B29:B289, 0))</f>
        <v>IND</v>
      </c>
      <c r="C29" s="131" t="s">
        <v>168</v>
      </c>
      <c r="D29" s="132" t="n">
        <v>1181.30952747422</v>
      </c>
      <c r="E29" s="136"/>
      <c r="F29" s="132" t="n">
        <v>30824.2573495459</v>
      </c>
      <c r="G29" s="118" t="s">
        <v>314</v>
      </c>
      <c r="H29" s="118"/>
      <c r="I29" s="118" t="s">
        <v>313</v>
      </c>
    </row>
    <row r="30" customFormat="false" ht="15" hidden="false" customHeight="false" outlineLevel="0" collapsed="false">
      <c r="A30" s="131" t="s">
        <v>191</v>
      </c>
      <c r="B30" s="131" t="str">
        <f aca="false" t="array" ref="B30:B30">INDEX(Countries!D30:D290, MATCH(A30, Countries!B30:B290, 0))</f>
        <v>CHN</v>
      </c>
      <c r="C30" s="131" t="s">
        <v>168</v>
      </c>
      <c r="D30" s="132" t="n">
        <v>4937.04725257811</v>
      </c>
      <c r="E30" s="136"/>
      <c r="F30" s="132" t="n">
        <v>249340.689549023</v>
      </c>
      <c r="G30" s="118" t="s">
        <v>313</v>
      </c>
      <c r="H30" s="118"/>
      <c r="I30" s="118" t="s">
        <v>315</v>
      </c>
    </row>
    <row r="31" customFormat="false" ht="15" hidden="false" customHeight="false" outlineLevel="0" collapsed="false">
      <c r="A31" s="118" t="s">
        <v>316</v>
      </c>
      <c r="B31" s="131" t="str">
        <f aca="false" t="array" ref="B31:B31">INDEX(Countries!D31:D291, MATCH(A31, Countries!B31:B291, 0))</f>
        <v>ECU</v>
      </c>
      <c r="C31" s="131" t="s">
        <v>168</v>
      </c>
      <c r="D31" s="136"/>
      <c r="E31" s="136"/>
      <c r="F31" s="136"/>
      <c r="G31" s="118" t="s">
        <v>317</v>
      </c>
      <c r="H31" s="118" t="s">
        <v>317</v>
      </c>
      <c r="I31" s="118" t="s">
        <v>317</v>
      </c>
    </row>
  </sheetData>
  <dataValidations count="3">
    <dataValidation allowBlank="true" errorStyle="stop" operator="between" showDropDown="false" showErrorMessage="false" showInputMessage="false" sqref="A2:A31" type="list">
      <formula1>Countries!$B$2:$B$262</formula1>
      <formula2>0</formula2>
    </dataValidation>
    <dataValidation allowBlank="true" errorStyle="stop" operator="between" showDropDown="false" showErrorMessage="false" showInputMessage="false" sqref="C2:C31" type="list">
      <formula1>Ecosystem!$B$2:$B$4</formula1>
      <formula2>0</formula2>
    </dataValidation>
    <dataValidation allowBlank="true" errorStyle="stop" operator="between" showDropDown="false" showErrorMessage="false" showInputMessage="false" sqref="G2:I31"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Z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4" min="4" style="0" width="16.89"/>
  </cols>
  <sheetData>
    <row r="1" customFormat="false" ht="15" hidden="false" customHeight="false" outlineLevel="0" collapsed="false">
      <c r="A1" s="116" t="s">
        <v>111</v>
      </c>
      <c r="B1" s="116" t="s">
        <v>124</v>
      </c>
      <c r="C1" s="116" t="s">
        <v>79</v>
      </c>
      <c r="D1" s="116" t="s">
        <v>318</v>
      </c>
      <c r="E1" s="116" t="s">
        <v>276</v>
      </c>
      <c r="F1" s="124"/>
      <c r="G1" s="124"/>
      <c r="H1" s="124"/>
      <c r="I1" s="124"/>
      <c r="J1" s="124"/>
      <c r="K1" s="124"/>
      <c r="L1" s="124"/>
      <c r="M1" s="124"/>
      <c r="N1" s="124"/>
      <c r="O1" s="124"/>
      <c r="P1" s="124"/>
      <c r="Q1" s="124"/>
      <c r="R1" s="124"/>
      <c r="S1" s="124"/>
      <c r="T1" s="124"/>
      <c r="U1" s="124"/>
      <c r="V1" s="124"/>
      <c r="W1" s="124"/>
      <c r="X1" s="124"/>
      <c r="Y1" s="124"/>
      <c r="Z1" s="124"/>
    </row>
    <row r="2" customFormat="false" ht="15" hidden="false" customHeight="false" outlineLevel="0" collapsed="false">
      <c r="A2" s="131" t="s">
        <v>183</v>
      </c>
      <c r="B2" s="131" t="str">
        <f aca="false" t="array" ref="B2:B2">INDEX(Countries!D2:D262, MATCH(A2, Countries!B2:B262, 0))</f>
        <v>USA</v>
      </c>
      <c r="C2" s="131" t="s">
        <v>160</v>
      </c>
      <c r="D2" s="132" t="n">
        <v>42850</v>
      </c>
      <c r="E2" s="118" t="s">
        <v>319</v>
      </c>
    </row>
    <row r="3" customFormat="false" ht="15" hidden="false" customHeight="false" outlineLevel="0" collapsed="false">
      <c r="A3" s="131" t="s">
        <v>184</v>
      </c>
      <c r="B3" s="131" t="str">
        <f aca="false" t="array" ref="B3:B3">INDEX(Countries!D3:D263, MATCH(A3, Countries!B3:B263, 0))</f>
        <v>IDN</v>
      </c>
      <c r="C3" s="131" t="s">
        <v>160</v>
      </c>
      <c r="D3" s="132" t="n">
        <v>15000</v>
      </c>
      <c r="E3" s="118" t="s">
        <v>320</v>
      </c>
    </row>
    <row r="4" customFormat="false" ht="15" hidden="false" customHeight="false" outlineLevel="0" collapsed="false">
      <c r="A4" s="131" t="s">
        <v>185</v>
      </c>
      <c r="B4" s="131" t="str">
        <f aca="false" t="array" ref="B4:B4">INDEX(Countries!D4:D264, MATCH(A4, Countries!B4:B264, 0))</f>
        <v>AUS</v>
      </c>
      <c r="C4" s="131" t="s">
        <v>160</v>
      </c>
      <c r="D4" s="132" t="n">
        <v>40200</v>
      </c>
      <c r="E4" s="118" t="s">
        <v>321</v>
      </c>
    </row>
    <row r="5" customFormat="false" ht="15" hidden="false" customHeight="false" outlineLevel="0" collapsed="false">
      <c r="A5" s="131" t="s">
        <v>277</v>
      </c>
      <c r="B5" s="131" t="str">
        <f aca="false" t="array" ref="B5:B5">INDEX(Countries!D5:D265, MATCH(A5, Countries!B5:B265, 0))</f>
        <v>BHS</v>
      </c>
      <c r="C5" s="131" t="s">
        <v>160</v>
      </c>
      <c r="D5" s="132" t="n">
        <v>33300</v>
      </c>
      <c r="E5" s="118" t="s">
        <v>322</v>
      </c>
    </row>
    <row r="6" customFormat="false" ht="15" hidden="false" customHeight="false" outlineLevel="0" collapsed="false">
      <c r="A6" s="131" t="s">
        <v>187</v>
      </c>
      <c r="B6" s="131" t="str">
        <f aca="false" t="array" ref="B6:B6">INDEX(Countries!D6:D266, MATCH(A6, Countries!B6:B266, 0))</f>
        <v>KEN</v>
      </c>
      <c r="C6" s="131" t="s">
        <v>160</v>
      </c>
      <c r="D6" s="132" t="n">
        <v>12000</v>
      </c>
      <c r="E6" s="118" t="s">
        <v>323</v>
      </c>
    </row>
    <row r="7" customFormat="false" ht="15" hidden="false" customHeight="false" outlineLevel="0" collapsed="false">
      <c r="A7" s="131" t="s">
        <v>188</v>
      </c>
      <c r="B7" s="131" t="str">
        <f aca="false" t="array" ref="B7:B7">INDEX(Countries!D7:D267, MATCH(A7, Countries!B7:B267, 0))</f>
        <v>MEX</v>
      </c>
      <c r="C7" s="131" t="s">
        <v>160</v>
      </c>
      <c r="D7" s="132" t="n">
        <v>11900</v>
      </c>
      <c r="E7" s="118" t="s">
        <v>324</v>
      </c>
    </row>
    <row r="8" customFormat="false" ht="15" hidden="false" customHeight="false" outlineLevel="0" collapsed="false">
      <c r="A8" s="131" t="s">
        <v>189</v>
      </c>
      <c r="B8" s="131" t="str">
        <f aca="false" t="array" ref="B8:B8">INDEX(Countries!D8:D268, MATCH(A8, Countries!B8:B268, 0))</f>
        <v>COL</v>
      </c>
      <c r="C8" s="131" t="s">
        <v>160</v>
      </c>
      <c r="D8" s="132" t="n">
        <v>6500</v>
      </c>
      <c r="E8" s="118" t="s">
        <v>325</v>
      </c>
    </row>
    <row r="9" customFormat="false" ht="15" hidden="false" customHeight="false" outlineLevel="0" collapsed="false">
      <c r="A9" s="131" t="s">
        <v>190</v>
      </c>
      <c r="B9" s="131" t="str">
        <f aca="false" t="array" ref="B9:B9">INDEX(Countries!D9:D269, MATCH(A9, Countries!B9:B269, 0))</f>
        <v>IND</v>
      </c>
      <c r="C9" s="131" t="s">
        <v>160</v>
      </c>
      <c r="D9" s="132" t="n">
        <v>8400</v>
      </c>
      <c r="E9" s="118" t="s">
        <v>326</v>
      </c>
    </row>
    <row r="10" customFormat="false" ht="15" hidden="false" customHeight="false" outlineLevel="0" collapsed="false">
      <c r="A10" s="131" t="s">
        <v>191</v>
      </c>
      <c r="B10" s="131" t="str">
        <f aca="false" t="array" ref="B10:B10">INDEX(Countries!D10:D270, MATCH(A10, Countries!B10:B270, 0))</f>
        <v>CHN</v>
      </c>
      <c r="C10" s="131" t="s">
        <v>160</v>
      </c>
      <c r="D10" s="134" t="n">
        <v>19400</v>
      </c>
      <c r="E10" s="118" t="s">
        <v>327</v>
      </c>
    </row>
    <row r="11" customFormat="false" ht="15" hidden="false" customHeight="false" outlineLevel="0" collapsed="false">
      <c r="A11" s="131" t="s">
        <v>183</v>
      </c>
      <c r="B11" s="131" t="str">
        <f aca="false" t="array" ref="B11:B11">INDEX(Countries!D2:D262, MATCH(A11, Countries!B2:B271, 0))</f>
        <v>USA</v>
      </c>
      <c r="C11" s="131" t="s">
        <v>167</v>
      </c>
      <c r="D11" s="132" t="n">
        <v>42850</v>
      </c>
      <c r="E11" s="118" t="s">
        <v>319</v>
      </c>
    </row>
    <row r="12" customFormat="false" ht="15" hidden="false" customHeight="false" outlineLevel="0" collapsed="false">
      <c r="A12" s="131" t="s">
        <v>184</v>
      </c>
      <c r="B12" s="131" t="str">
        <f aca="false" t="array" ref="B12:B12">INDEX(Countries!D3:D263, MATCH(A12, Countries!B3:B272, 0))</f>
        <v>IDN</v>
      </c>
      <c r="C12" s="131" t="s">
        <v>167</v>
      </c>
      <c r="D12" s="132" t="n">
        <v>15000</v>
      </c>
      <c r="E12" s="118" t="s">
        <v>320</v>
      </c>
    </row>
    <row r="13" customFormat="false" ht="15" hidden="false" customHeight="false" outlineLevel="0" collapsed="false">
      <c r="A13" s="131" t="s">
        <v>185</v>
      </c>
      <c r="B13" s="131" t="str">
        <f aca="false" t="array" ref="B13:B13">INDEX(Countries!D4:D264, MATCH(A13, Countries!B4:B273, 0))</f>
        <v>AUS</v>
      </c>
      <c r="C13" s="131" t="s">
        <v>167</v>
      </c>
      <c r="D13" s="132" t="n">
        <v>40200</v>
      </c>
      <c r="E13" s="118" t="s">
        <v>321</v>
      </c>
    </row>
    <row r="14" customFormat="false" ht="15" hidden="false" customHeight="false" outlineLevel="0" collapsed="false">
      <c r="A14" s="131" t="s">
        <v>277</v>
      </c>
      <c r="B14" s="131" t="str">
        <f aca="false" t="array" ref="B14:B14">INDEX(Countries!D5:D265, MATCH(A14, Countries!B5:B274, 0))</f>
        <v>BHS</v>
      </c>
      <c r="C14" s="131" t="s">
        <v>167</v>
      </c>
      <c r="D14" s="132" t="n">
        <v>33300</v>
      </c>
      <c r="E14" s="118" t="s">
        <v>322</v>
      </c>
    </row>
    <row r="15" customFormat="false" ht="15" hidden="false" customHeight="false" outlineLevel="0" collapsed="false">
      <c r="A15" s="131" t="s">
        <v>187</v>
      </c>
      <c r="B15" s="131" t="str">
        <f aca="false" t="array" ref="B15:B15">INDEX(Countries!D6:D266, MATCH(A15, Countries!B6:B275, 0))</f>
        <v>KEN</v>
      </c>
      <c r="C15" s="131" t="s">
        <v>167</v>
      </c>
      <c r="D15" s="132" t="n">
        <v>12000</v>
      </c>
      <c r="E15" s="118" t="s">
        <v>323</v>
      </c>
    </row>
    <row r="16" customFormat="false" ht="15" hidden="false" customHeight="false" outlineLevel="0" collapsed="false">
      <c r="A16" s="131" t="s">
        <v>188</v>
      </c>
      <c r="B16" s="131" t="str">
        <f aca="false" t="array" ref="B16:B16">INDEX(Countries!D7:D267, MATCH(A16, Countries!B7:B276, 0))</f>
        <v>MEX</v>
      </c>
      <c r="C16" s="131" t="s">
        <v>167</v>
      </c>
      <c r="D16" s="132" t="n">
        <v>11900</v>
      </c>
      <c r="E16" s="118" t="s">
        <v>324</v>
      </c>
    </row>
    <row r="17" customFormat="false" ht="15" hidden="false" customHeight="false" outlineLevel="0" collapsed="false">
      <c r="A17" s="131" t="s">
        <v>189</v>
      </c>
      <c r="B17" s="131" t="str">
        <f aca="false" t="array" ref="B17:B17">INDEX(Countries!D8:D268, MATCH(A17, Countries!B8:B277, 0))</f>
        <v>COL</v>
      </c>
      <c r="C17" s="131" t="s">
        <v>167</v>
      </c>
      <c r="D17" s="132" t="n">
        <v>6500</v>
      </c>
      <c r="E17" s="118" t="s">
        <v>325</v>
      </c>
    </row>
    <row r="18" customFormat="false" ht="15" hidden="false" customHeight="false" outlineLevel="0" collapsed="false">
      <c r="A18" s="131" t="s">
        <v>190</v>
      </c>
      <c r="B18" s="131" t="str">
        <f aca="false" t="array" ref="B18:B18">INDEX(Countries!D9:D269, MATCH(A18, Countries!B9:B278, 0))</f>
        <v>IND</v>
      </c>
      <c r="C18" s="131" t="s">
        <v>167</v>
      </c>
      <c r="D18" s="132" t="n">
        <v>8400</v>
      </c>
      <c r="E18" s="118" t="s">
        <v>326</v>
      </c>
    </row>
    <row r="19" customFormat="false" ht="15" hidden="false" customHeight="false" outlineLevel="0" collapsed="false">
      <c r="A19" s="131" t="s">
        <v>191</v>
      </c>
      <c r="B19" s="131" t="str">
        <f aca="false" t="array" ref="B19:B19">INDEX(Countries!D10:D270, MATCH(A19, Countries!B10:B279, 0))</f>
        <v>CHN</v>
      </c>
      <c r="C19" s="131" t="s">
        <v>167</v>
      </c>
      <c r="D19" s="132" t="n">
        <v>19400</v>
      </c>
      <c r="E19" s="118" t="s">
        <v>327</v>
      </c>
    </row>
    <row r="20" customFormat="false" ht="15" hidden="false" customHeight="false" outlineLevel="0" collapsed="false">
      <c r="A20" s="131" t="s">
        <v>183</v>
      </c>
      <c r="B20" s="131" t="str">
        <f aca="false" t="array" ref="B20:B20">INDEX(Countries!D2:D280, MATCH(A20, Countries!B2:B280, 0))</f>
        <v>USA</v>
      </c>
      <c r="C20" s="131" t="s">
        <v>168</v>
      </c>
      <c r="D20" s="132" t="n">
        <v>42850</v>
      </c>
      <c r="E20" s="118" t="s">
        <v>319</v>
      </c>
    </row>
    <row r="21" customFormat="false" ht="15" hidden="false" customHeight="false" outlineLevel="0" collapsed="false">
      <c r="A21" s="131" t="s">
        <v>184</v>
      </c>
      <c r="B21" s="131" t="str">
        <f aca="false" t="array" ref="B21:B21">INDEX(Countries!D3:D281, MATCH(A21, Countries!B3:B281, 0))</f>
        <v>IDN</v>
      </c>
      <c r="C21" s="131" t="s">
        <v>168</v>
      </c>
      <c r="D21" s="132" t="n">
        <v>15000</v>
      </c>
      <c r="E21" s="118" t="s">
        <v>320</v>
      </c>
    </row>
    <row r="22" customFormat="false" ht="15" hidden="false" customHeight="false" outlineLevel="0" collapsed="false">
      <c r="A22" s="131" t="s">
        <v>185</v>
      </c>
      <c r="B22" s="131" t="str">
        <f aca="false" t="array" ref="B22:B22">INDEX(Countries!D4:D282, MATCH(A22, Countries!B4:B282, 0))</f>
        <v>AUS</v>
      </c>
      <c r="C22" s="131" t="s">
        <v>168</v>
      </c>
      <c r="D22" s="132" t="n">
        <v>40200</v>
      </c>
      <c r="E22" s="118" t="s">
        <v>321</v>
      </c>
    </row>
    <row r="23" customFormat="false" ht="15" hidden="false" customHeight="false" outlineLevel="0" collapsed="false">
      <c r="A23" s="131" t="s">
        <v>277</v>
      </c>
      <c r="B23" s="131" t="str">
        <f aca="false" t="array" ref="B23:B23">INDEX(Countries!D5:D283, MATCH(A23, Countries!B5:B283, 0))</f>
        <v>BHS</v>
      </c>
      <c r="C23" s="131" t="s">
        <v>168</v>
      </c>
      <c r="D23" s="132" t="n">
        <v>33300</v>
      </c>
      <c r="E23" s="118" t="s">
        <v>322</v>
      </c>
    </row>
    <row r="24" customFormat="false" ht="15" hidden="false" customHeight="false" outlineLevel="0" collapsed="false">
      <c r="A24" s="131" t="s">
        <v>187</v>
      </c>
      <c r="B24" s="131" t="str">
        <f aca="false" t="array" ref="B24:B24">INDEX(Countries!D6:D284, MATCH(A24, Countries!B6:B284, 0))</f>
        <v>KEN</v>
      </c>
      <c r="C24" s="131" t="s">
        <v>168</v>
      </c>
      <c r="D24" s="132" t="n">
        <v>12000</v>
      </c>
      <c r="E24" s="118" t="s">
        <v>323</v>
      </c>
    </row>
    <row r="25" customFormat="false" ht="15" hidden="false" customHeight="false" outlineLevel="0" collapsed="false">
      <c r="A25" s="131" t="s">
        <v>188</v>
      </c>
      <c r="B25" s="131" t="str">
        <f aca="false" t="array" ref="B25:B25">INDEX(Countries!D7:D285, MATCH(A25, Countries!B7:B285, 0))</f>
        <v>MEX</v>
      </c>
      <c r="C25" s="131" t="s">
        <v>168</v>
      </c>
      <c r="D25" s="132" t="n">
        <v>11900</v>
      </c>
      <c r="E25" s="118" t="s">
        <v>324</v>
      </c>
    </row>
    <row r="26" customFormat="false" ht="15" hidden="false" customHeight="false" outlineLevel="0" collapsed="false">
      <c r="A26" s="131" t="s">
        <v>189</v>
      </c>
      <c r="B26" s="131" t="str">
        <f aca="false" t="array" ref="B26:B26">INDEX(Countries!D8:D286, MATCH(A26, Countries!B8:B286, 0))</f>
        <v>COL</v>
      </c>
      <c r="C26" s="131" t="s">
        <v>168</v>
      </c>
      <c r="D26" s="132" t="n">
        <v>6500</v>
      </c>
      <c r="E26" s="118" t="s">
        <v>325</v>
      </c>
    </row>
    <row r="27" customFormat="false" ht="15" hidden="false" customHeight="false" outlineLevel="0" collapsed="false">
      <c r="A27" s="131" t="s">
        <v>190</v>
      </c>
      <c r="B27" s="131" t="str">
        <f aca="false" t="array" ref="B27:B27">INDEX(Countries!D9:D287, MATCH(A27, Countries!B9:B287, 0))</f>
        <v>IND</v>
      </c>
      <c r="C27" s="131" t="s">
        <v>168</v>
      </c>
      <c r="D27" s="132" t="n">
        <v>8400</v>
      </c>
      <c r="E27" s="118" t="s">
        <v>326</v>
      </c>
    </row>
    <row r="28" customFormat="false" ht="15" hidden="false" customHeight="false" outlineLevel="0" collapsed="false">
      <c r="A28" s="131" t="s">
        <v>191</v>
      </c>
      <c r="B28" s="131" t="str">
        <f aca="false" t="array" ref="B28:B28">INDEX(Countries!D10:D288, MATCH(A28, Countries!B10:B288, 0))</f>
        <v>CHN</v>
      </c>
      <c r="C28" s="131" t="s">
        <v>168</v>
      </c>
      <c r="D28" s="132" t="n">
        <v>19400</v>
      </c>
      <c r="E28" s="118" t="s">
        <v>327</v>
      </c>
    </row>
  </sheetData>
  <dataValidations count="3">
    <dataValidation allowBlank="true" errorStyle="stop" operator="between" showDropDown="false" showErrorMessage="false" showInputMessage="false" sqref="A2:A28" type="list">
      <formula1>Countries!$B$2:$B$262</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Z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4" min="4" style="0" width="18"/>
    <col collapsed="false" customWidth="true" hidden="false" outlineLevel="0" max="5" min="5" style="0" width="21"/>
    <col collapsed="false" customWidth="true" hidden="false" outlineLevel="0" max="6" min="6" style="0" width="31.38"/>
  </cols>
  <sheetData>
    <row r="1" customFormat="false" ht="15" hidden="false" customHeight="false" outlineLevel="0" collapsed="false">
      <c r="A1" s="116" t="s">
        <v>111</v>
      </c>
      <c r="B1" s="116" t="s">
        <v>124</v>
      </c>
      <c r="C1" s="116" t="s">
        <v>42</v>
      </c>
      <c r="D1" s="116" t="s">
        <v>328</v>
      </c>
      <c r="E1" s="116" t="s">
        <v>329</v>
      </c>
      <c r="F1" s="116" t="s">
        <v>330</v>
      </c>
      <c r="G1" s="124"/>
      <c r="H1" s="124"/>
      <c r="I1" s="124"/>
      <c r="J1" s="124"/>
      <c r="K1" s="124"/>
      <c r="L1" s="124"/>
      <c r="M1" s="124"/>
      <c r="N1" s="124"/>
      <c r="O1" s="124"/>
      <c r="P1" s="124"/>
      <c r="Q1" s="124"/>
      <c r="R1" s="124"/>
      <c r="S1" s="124"/>
      <c r="T1" s="124"/>
      <c r="U1" s="124"/>
      <c r="V1" s="124"/>
      <c r="W1" s="124"/>
      <c r="X1" s="124"/>
      <c r="Y1" s="124"/>
      <c r="Z1" s="124"/>
    </row>
    <row r="2" customFormat="false" ht="15" hidden="false" customHeight="false" outlineLevel="0" collapsed="false">
      <c r="A2" s="131" t="s">
        <v>183</v>
      </c>
      <c r="B2" s="131" t="str">
        <f aca="false" t="array" ref="B2:B2">INDEX(Countries!D2:D262, MATCH(A2, Countries!B2:B262, 0))</f>
        <v>USA</v>
      </c>
      <c r="C2" s="135" t="n">
        <v>0.08</v>
      </c>
      <c r="D2" s="137" t="n">
        <v>3</v>
      </c>
      <c r="E2" s="118" t="s">
        <v>331</v>
      </c>
      <c r="F2" s="118" t="s">
        <v>331</v>
      </c>
    </row>
    <row r="3" customFormat="false" ht="15" hidden="false" customHeight="false" outlineLevel="0" collapsed="false">
      <c r="A3" s="131" t="s">
        <v>184</v>
      </c>
      <c r="B3" s="131" t="str">
        <f aca="false" t="array" ref="B3:B3">INDEX(Countries!D3:D263, MATCH(A3, Countries!B3:B263, 0))</f>
        <v>IDN</v>
      </c>
      <c r="C3" s="135" t="n">
        <v>0.08</v>
      </c>
      <c r="D3" s="137" t="n">
        <v>3</v>
      </c>
      <c r="E3" s="118" t="s">
        <v>331</v>
      </c>
      <c r="F3" s="118" t="s">
        <v>331</v>
      </c>
    </row>
    <row r="4" customFormat="false" ht="15" hidden="false" customHeight="false" outlineLevel="0" collapsed="false">
      <c r="A4" s="131" t="s">
        <v>185</v>
      </c>
      <c r="B4" s="131" t="str">
        <f aca="false" t="array" ref="B4:B4">INDEX(Countries!D4:D264, MATCH(A4, Countries!B4:B264, 0))</f>
        <v>AUS</v>
      </c>
      <c r="C4" s="135" t="n">
        <v>0.08</v>
      </c>
      <c r="D4" s="137" t="n">
        <v>3</v>
      </c>
      <c r="E4" s="118" t="s">
        <v>331</v>
      </c>
      <c r="F4" s="118" t="s">
        <v>331</v>
      </c>
    </row>
    <row r="5" customFormat="false" ht="15" hidden="false" customHeight="false" outlineLevel="0" collapsed="false">
      <c r="A5" s="131" t="s">
        <v>277</v>
      </c>
      <c r="B5" s="131" t="str">
        <f aca="false" t="array" ref="B5:B5">INDEX(Countries!D5:D265, MATCH(A5, Countries!B5:B265, 0))</f>
        <v>BHS</v>
      </c>
      <c r="C5" s="135" t="n">
        <v>0.08</v>
      </c>
      <c r="D5" s="137" t="n">
        <v>3</v>
      </c>
      <c r="E5" s="118" t="s">
        <v>331</v>
      </c>
      <c r="F5" s="118" t="s">
        <v>331</v>
      </c>
    </row>
    <row r="6" customFormat="false" ht="15" hidden="false" customHeight="false" outlineLevel="0" collapsed="false">
      <c r="A6" s="131" t="s">
        <v>187</v>
      </c>
      <c r="B6" s="131" t="str">
        <f aca="false" t="array" ref="B6:B6">INDEX(Countries!D6:D266, MATCH(A6, Countries!B6:B266, 0))</f>
        <v>KEN</v>
      </c>
      <c r="C6" s="135" t="n">
        <v>0.08</v>
      </c>
      <c r="D6" s="137" t="n">
        <v>3</v>
      </c>
      <c r="E6" s="118" t="s">
        <v>331</v>
      </c>
      <c r="F6" s="118" t="s">
        <v>331</v>
      </c>
    </row>
    <row r="7" customFormat="false" ht="15" hidden="false" customHeight="false" outlineLevel="0" collapsed="false">
      <c r="A7" s="131" t="s">
        <v>188</v>
      </c>
      <c r="B7" s="131" t="str">
        <f aca="false" t="array" ref="B7:B7">INDEX(Countries!D7:D267, MATCH(A7, Countries!B7:B267, 0))</f>
        <v>MEX</v>
      </c>
      <c r="C7" s="135" t="n">
        <v>0.08</v>
      </c>
      <c r="D7" s="137" t="n">
        <v>3</v>
      </c>
      <c r="E7" s="118" t="s">
        <v>331</v>
      </c>
      <c r="F7" s="118" t="s">
        <v>331</v>
      </c>
    </row>
    <row r="8" customFormat="false" ht="15" hidden="false" customHeight="false" outlineLevel="0" collapsed="false">
      <c r="A8" s="131" t="s">
        <v>189</v>
      </c>
      <c r="B8" s="131" t="str">
        <f aca="false" t="array" ref="B8:B8">INDEX(Countries!D8:D268, MATCH(A8, Countries!B8:B268, 0))</f>
        <v>COL</v>
      </c>
      <c r="C8" s="135" t="n">
        <v>0.08</v>
      </c>
      <c r="D8" s="137" t="n">
        <v>3</v>
      </c>
      <c r="E8" s="118" t="s">
        <v>331</v>
      </c>
      <c r="F8" s="118" t="s">
        <v>331</v>
      </c>
    </row>
    <row r="9" customFormat="false" ht="15" hidden="false" customHeight="false" outlineLevel="0" collapsed="false">
      <c r="A9" s="131" t="s">
        <v>190</v>
      </c>
      <c r="B9" s="131" t="str">
        <f aca="false" t="array" ref="B9:B9">INDEX(Countries!D9:D269, MATCH(A9, Countries!B9:B269, 0))</f>
        <v>IND</v>
      </c>
      <c r="C9" s="135" t="n">
        <v>0.08</v>
      </c>
      <c r="D9" s="137" t="n">
        <v>3</v>
      </c>
      <c r="E9" s="118" t="s">
        <v>331</v>
      </c>
      <c r="F9" s="118" t="s">
        <v>331</v>
      </c>
    </row>
    <row r="10" customFormat="false" ht="15" hidden="false" customHeight="false" outlineLevel="0" collapsed="false">
      <c r="A10" s="131" t="s">
        <v>191</v>
      </c>
      <c r="B10" s="131" t="str">
        <f aca="false" t="array" ref="B10:B10">INDEX(Countries!D10:D270, MATCH(A10, Countries!B10:B270, 0))</f>
        <v>CHN</v>
      </c>
      <c r="C10" s="135" t="n">
        <v>0.08</v>
      </c>
      <c r="D10" s="138" t="n">
        <v>3</v>
      </c>
      <c r="E10" s="118" t="s">
        <v>331</v>
      </c>
      <c r="F10" s="118" t="s">
        <v>331</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E2:F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15" hidden="false" customHeight="false" outlineLevel="0" collapsed="false">
      <c r="A1" s="116" t="s">
        <v>111</v>
      </c>
      <c r="B1" s="116" t="s">
        <v>124</v>
      </c>
      <c r="C1" s="116" t="s">
        <v>332</v>
      </c>
      <c r="D1" s="116" t="s">
        <v>276</v>
      </c>
    </row>
    <row r="2" customFormat="false" ht="15" hidden="false" customHeight="false" outlineLevel="0" collapsed="false">
      <c r="A2" s="131" t="s">
        <v>183</v>
      </c>
      <c r="B2" s="131" t="str">
        <f aca="false" t="array" ref="B2:B2">INDEX(Countries!D2:D262, MATCH(A2, Countries!B2:B262, 0))</f>
        <v>USA</v>
      </c>
      <c r="C2" s="135" t="n">
        <v>0.05</v>
      </c>
      <c r="D2" s="118" t="s">
        <v>333</v>
      </c>
    </row>
    <row r="3" customFormat="false" ht="15" hidden="false" customHeight="false" outlineLevel="0" collapsed="false">
      <c r="A3" s="131" t="s">
        <v>184</v>
      </c>
      <c r="B3" s="131" t="str">
        <f aca="false" t="array" ref="B3:B3">INDEX(Countries!D3:D263, MATCH(A3, Countries!B3:B263, 0))</f>
        <v>IDN</v>
      </c>
      <c r="C3" s="135" t="n">
        <v>0.5</v>
      </c>
      <c r="D3" s="118" t="s">
        <v>334</v>
      </c>
    </row>
    <row r="4" customFormat="false" ht="15" hidden="false" customHeight="false" outlineLevel="0" collapsed="false">
      <c r="A4" s="131" t="s">
        <v>185</v>
      </c>
      <c r="B4" s="131" t="str">
        <f aca="false" t="array" ref="B4:B4">INDEX(Countries!D4:D264, MATCH(A4, Countries!B4:B264, 0))</f>
        <v>AUS</v>
      </c>
      <c r="C4" s="135" t="n">
        <v>0.05</v>
      </c>
      <c r="D4" s="118" t="s">
        <v>333</v>
      </c>
    </row>
    <row r="5" customFormat="false" ht="15" hidden="false" customHeight="false" outlineLevel="0" collapsed="false">
      <c r="A5" s="131" t="s">
        <v>277</v>
      </c>
      <c r="B5" s="131" t="str">
        <f aca="false" t="array" ref="B5:B5">INDEX(Countries!D5:D265, MATCH(A5, Countries!B5:B265, 0))</f>
        <v>BHS</v>
      </c>
      <c r="C5" s="135" t="n">
        <v>0.85</v>
      </c>
      <c r="D5" s="118" t="s">
        <v>335</v>
      </c>
    </row>
    <row r="6" customFormat="false" ht="15" hidden="false" customHeight="false" outlineLevel="0" collapsed="false">
      <c r="A6" s="131" t="s">
        <v>187</v>
      </c>
      <c r="B6" s="131" t="str">
        <f aca="false" t="array" ref="B6:B6">INDEX(Countries!D6:D266, MATCH(A6, Countries!B6:B266, 0))</f>
        <v>KEN</v>
      </c>
      <c r="C6" s="135" t="n">
        <v>0.5</v>
      </c>
      <c r="D6" s="118" t="s">
        <v>334</v>
      </c>
    </row>
    <row r="7" customFormat="false" ht="15" hidden="false" customHeight="false" outlineLevel="0" collapsed="false">
      <c r="A7" s="131" t="s">
        <v>188</v>
      </c>
      <c r="B7" s="131" t="str">
        <f aca="false" t="array" ref="B7:B7">INDEX(Countries!D7:D267, MATCH(A7, Countries!B7:B267, 0))</f>
        <v>MEX</v>
      </c>
      <c r="C7" s="135" t="n">
        <v>0.5</v>
      </c>
      <c r="D7" s="118" t="s">
        <v>334</v>
      </c>
    </row>
    <row r="8" customFormat="false" ht="15" hidden="false" customHeight="false" outlineLevel="0" collapsed="false">
      <c r="A8" s="131" t="s">
        <v>189</v>
      </c>
      <c r="B8" s="131" t="str">
        <f aca="false" t="array" ref="B8:B8">INDEX(Countries!D8:D268, MATCH(A8, Countries!B8:B268, 0))</f>
        <v>COL</v>
      </c>
      <c r="C8" s="135" t="n">
        <v>0.5</v>
      </c>
      <c r="D8" s="118" t="s">
        <v>334</v>
      </c>
    </row>
    <row r="9" customFormat="false" ht="15" hidden="false" customHeight="false" outlineLevel="0" collapsed="false">
      <c r="A9" s="131" t="s">
        <v>190</v>
      </c>
      <c r="B9" s="131" t="str">
        <f aca="false" t="array" ref="B9:B9">INDEX(Countries!D9:D269, MATCH(A9, Countries!B9:B269, 0))</f>
        <v>IND</v>
      </c>
      <c r="C9" s="135" t="n">
        <v>0.5</v>
      </c>
      <c r="D9" s="118" t="s">
        <v>334</v>
      </c>
    </row>
    <row r="10" customFormat="false" ht="15" hidden="false" customHeight="false" outlineLevel="0" collapsed="false">
      <c r="A10" s="131" t="s">
        <v>191</v>
      </c>
      <c r="B10" s="131" t="str">
        <f aca="false" t="array" ref="B10:B10">INDEX(Countries!D10:D270, MATCH(A10, Countries!B10:B270, 0))</f>
        <v>CHN</v>
      </c>
      <c r="C10" s="139" t="n">
        <v>0.5</v>
      </c>
      <c r="D10" s="118" t="s">
        <v>334</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3" min="3" style="0" width="25.12"/>
  </cols>
  <sheetData>
    <row r="1" customFormat="false" ht="15" hidden="false" customHeight="false" outlineLevel="0" collapsed="false">
      <c r="A1" s="116" t="s">
        <v>111</v>
      </c>
      <c r="B1" s="116" t="s">
        <v>124</v>
      </c>
      <c r="C1" s="116" t="s">
        <v>336</v>
      </c>
      <c r="D1" s="116" t="s">
        <v>276</v>
      </c>
    </row>
    <row r="2" customFormat="false" ht="15" hidden="false" customHeight="false" outlineLevel="0" collapsed="false">
      <c r="A2" s="131" t="s">
        <v>183</v>
      </c>
      <c r="B2" s="131" t="str">
        <f aca="false" t="array" ref="B2:B2">INDEX(Countries!D2:D262, MATCH(A2, Countries!B2:B262, 0))</f>
        <v>USA</v>
      </c>
      <c r="C2" s="132" t="n">
        <v>40000</v>
      </c>
      <c r="D2" s="140" t="s">
        <v>337</v>
      </c>
    </row>
    <row r="3" customFormat="false" ht="15" hidden="false" customHeight="false" outlineLevel="0" collapsed="false">
      <c r="A3" s="131" t="s">
        <v>184</v>
      </c>
      <c r="B3" s="131" t="str">
        <f aca="false" t="array" ref="B3:B3">INDEX(Countries!D3:D263, MATCH(A3, Countries!B3:B263, 0))</f>
        <v>IDN</v>
      </c>
      <c r="C3" s="132" t="n">
        <v>40000</v>
      </c>
      <c r="D3" s="140" t="s">
        <v>337</v>
      </c>
    </row>
    <row r="4" customFormat="false" ht="15" hidden="false" customHeight="false" outlineLevel="0" collapsed="false">
      <c r="A4" s="131" t="s">
        <v>185</v>
      </c>
      <c r="B4" s="131" t="str">
        <f aca="false" t="array" ref="B4:B4">INDEX(Countries!D4:D264, MATCH(A4, Countries!B4:B264, 0))</f>
        <v>AUS</v>
      </c>
      <c r="C4" s="132" t="n">
        <v>40000</v>
      </c>
      <c r="D4" s="140" t="s">
        <v>337</v>
      </c>
    </row>
    <row r="5" customFormat="false" ht="15" hidden="false" customHeight="false" outlineLevel="0" collapsed="false">
      <c r="A5" s="131" t="s">
        <v>277</v>
      </c>
      <c r="B5" s="131" t="str">
        <f aca="false" t="array" ref="B5:B5">INDEX(Countries!D5:D265, MATCH(A5, Countries!B5:B265, 0))</f>
        <v>BHS</v>
      </c>
      <c r="C5" s="132" t="n">
        <v>40000</v>
      </c>
      <c r="D5" s="140" t="s">
        <v>337</v>
      </c>
    </row>
    <row r="6" customFormat="false" ht="15" hidden="false" customHeight="false" outlineLevel="0" collapsed="false">
      <c r="A6" s="131" t="s">
        <v>187</v>
      </c>
      <c r="B6" s="131" t="str">
        <f aca="false" t="array" ref="B6:B6">INDEX(Countries!D6:D266, MATCH(A6, Countries!B6:B266, 0))</f>
        <v>KEN</v>
      </c>
      <c r="C6" s="132" t="n">
        <v>40000</v>
      </c>
      <c r="D6" s="140" t="s">
        <v>337</v>
      </c>
    </row>
    <row r="7" customFormat="false" ht="15" hidden="false" customHeight="false" outlineLevel="0" collapsed="false">
      <c r="A7" s="131" t="s">
        <v>188</v>
      </c>
      <c r="B7" s="131" t="str">
        <f aca="false" t="array" ref="B7:B7">INDEX(Countries!D7:D267, MATCH(A7, Countries!B7:B267, 0))</f>
        <v>MEX</v>
      </c>
      <c r="C7" s="132" t="n">
        <v>40000</v>
      </c>
      <c r="D7" s="140" t="s">
        <v>337</v>
      </c>
    </row>
    <row r="8" customFormat="false" ht="15" hidden="false" customHeight="false" outlineLevel="0" collapsed="false">
      <c r="A8" s="131" t="s">
        <v>189</v>
      </c>
      <c r="B8" s="131" t="str">
        <f aca="false" t="array" ref="B8:B8">INDEX(Countries!D8:D268, MATCH(A8, Countries!B8:B268, 0))</f>
        <v>COL</v>
      </c>
      <c r="C8" s="132" t="n">
        <v>40000</v>
      </c>
      <c r="D8" s="140" t="s">
        <v>337</v>
      </c>
    </row>
    <row r="9" customFormat="false" ht="15" hidden="false" customHeight="false" outlineLevel="0" collapsed="false">
      <c r="A9" s="131" t="s">
        <v>190</v>
      </c>
      <c r="B9" s="131" t="str">
        <f aca="false" t="array" ref="B9:B9">INDEX(Countries!D9:D269, MATCH(A9, Countries!B9:B269, 0))</f>
        <v>IND</v>
      </c>
      <c r="C9" s="132" t="n">
        <v>40000</v>
      </c>
      <c r="D9" s="140" t="s">
        <v>337</v>
      </c>
    </row>
    <row r="10" customFormat="false" ht="15" hidden="false" customHeight="false" outlineLevel="0" collapsed="false">
      <c r="A10" s="131" t="s">
        <v>191</v>
      </c>
      <c r="B10" s="131" t="str">
        <f aca="false" t="array" ref="B10:B10">INDEX(Countries!D10:D270, MATCH(A10, Countries!B10:B270, 0))</f>
        <v>CHN</v>
      </c>
      <c r="C10" s="132" t="n">
        <v>40000</v>
      </c>
      <c r="D10" s="140" t="s">
        <v>337</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15" hidden="false" customHeight="false" outlineLevel="0" collapsed="false">
      <c r="A1" s="116" t="s">
        <v>111</v>
      </c>
      <c r="B1" s="116" t="s">
        <v>124</v>
      </c>
      <c r="C1" s="116" t="s">
        <v>338</v>
      </c>
      <c r="D1" s="116" t="s">
        <v>276</v>
      </c>
    </row>
    <row r="2" customFormat="false" ht="15" hidden="false" customHeight="false" outlineLevel="0" collapsed="false">
      <c r="A2" s="131" t="s">
        <v>183</v>
      </c>
      <c r="B2" s="131" t="str">
        <f aca="false" t="array" ref="B2:B2">INDEX(Countries!D2:D262, MATCH(A2, Countries!B2:B262, 0))</f>
        <v>USA</v>
      </c>
      <c r="C2" s="132" t="n">
        <v>100000</v>
      </c>
      <c r="D2" s="118" t="s">
        <v>339</v>
      </c>
    </row>
    <row r="3" customFormat="false" ht="15" hidden="false" customHeight="false" outlineLevel="0" collapsed="false">
      <c r="A3" s="131" t="s">
        <v>184</v>
      </c>
      <c r="B3" s="131" t="str">
        <f aca="false" t="array" ref="B3:B3">INDEX(Countries!D3:D263, MATCH(A3, Countries!B3:B263, 0))</f>
        <v>IDN</v>
      </c>
      <c r="C3" s="132" t="n">
        <v>75000</v>
      </c>
      <c r="D3" s="118" t="s">
        <v>340</v>
      </c>
    </row>
    <row r="4" customFormat="false" ht="15" hidden="false" customHeight="false" outlineLevel="0" collapsed="false">
      <c r="A4" s="131" t="s">
        <v>185</v>
      </c>
      <c r="B4" s="131" t="str">
        <f aca="false" t="array" ref="B4:B4">INDEX(Countries!D4:D264, MATCH(A4, Countries!B4:B264, 0))</f>
        <v>AUS</v>
      </c>
      <c r="C4" s="132" t="n">
        <v>100000</v>
      </c>
      <c r="D4" s="118" t="s">
        <v>339</v>
      </c>
    </row>
    <row r="5" customFormat="false" ht="15" hidden="false" customHeight="false" outlineLevel="0" collapsed="false">
      <c r="A5" s="131" t="s">
        <v>277</v>
      </c>
      <c r="B5" s="131" t="str">
        <f aca="false" t="array" ref="B5:B5">INDEX(Countries!D5:D265, MATCH(A5, Countries!B5:B265, 0))</f>
        <v>BHS</v>
      </c>
      <c r="C5" s="132" t="n">
        <v>100000</v>
      </c>
      <c r="D5" s="118" t="s">
        <v>290</v>
      </c>
    </row>
    <row r="6" customFormat="false" ht="15" hidden="false" customHeight="false" outlineLevel="0" collapsed="false">
      <c r="A6" s="131" t="s">
        <v>187</v>
      </c>
      <c r="B6" s="131" t="str">
        <f aca="false" t="array" ref="B6:B6">INDEX(Countries!D6:D266, MATCH(A6, Countries!B6:B266, 0))</f>
        <v>KEN</v>
      </c>
      <c r="C6" s="132" t="n">
        <v>75000</v>
      </c>
      <c r="D6" s="118" t="s">
        <v>340</v>
      </c>
    </row>
    <row r="7" customFormat="false" ht="15" hidden="false" customHeight="false" outlineLevel="0" collapsed="false">
      <c r="A7" s="131" t="s">
        <v>188</v>
      </c>
      <c r="B7" s="131" t="str">
        <f aca="false" t="array" ref="B7:B7">INDEX(Countries!D7:D267, MATCH(A7, Countries!B7:B267, 0))</f>
        <v>MEX</v>
      </c>
      <c r="C7" s="132" t="n">
        <v>75000</v>
      </c>
      <c r="D7" s="118" t="s">
        <v>340</v>
      </c>
    </row>
    <row r="8" customFormat="false" ht="15" hidden="false" customHeight="false" outlineLevel="0" collapsed="false">
      <c r="A8" s="131" t="s">
        <v>189</v>
      </c>
      <c r="B8" s="131" t="str">
        <f aca="false" t="array" ref="B8:B8">INDEX(Countries!D8:D268, MATCH(A8, Countries!B8:B268, 0))</f>
        <v>COL</v>
      </c>
      <c r="C8" s="132" t="n">
        <v>75000</v>
      </c>
      <c r="D8" s="118" t="s">
        <v>340</v>
      </c>
    </row>
    <row r="9" customFormat="false" ht="15" hidden="false" customHeight="false" outlineLevel="0" collapsed="false">
      <c r="A9" s="131" t="s">
        <v>190</v>
      </c>
      <c r="B9" s="131" t="str">
        <f aca="false" t="array" ref="B9:B9">INDEX(Countries!D9:D269, MATCH(A9, Countries!B9:B269, 0))</f>
        <v>IND</v>
      </c>
      <c r="C9" s="132" t="n">
        <v>75000</v>
      </c>
      <c r="D9" s="118" t="s">
        <v>340</v>
      </c>
    </row>
    <row r="10" customFormat="false" ht="15" hidden="false" customHeight="false" outlineLevel="0" collapsed="false">
      <c r="A10" s="131" t="s">
        <v>191</v>
      </c>
      <c r="B10" s="131" t="str">
        <f aca="false" t="array" ref="B10:B10">INDEX(Countries!D10:D270, MATCH(A10, Countries!B10:B270, 0))</f>
        <v>CHN</v>
      </c>
      <c r="C10" s="134" t="n">
        <v>75000</v>
      </c>
      <c r="D10" s="118" t="s">
        <v>340</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52.2" hidden="false" customHeight="false" outlineLevel="0" collapsed="false">
      <c r="A1" s="116" t="s">
        <v>111</v>
      </c>
      <c r="B1" s="116" t="s">
        <v>124</v>
      </c>
      <c r="C1" s="116" t="s">
        <v>79</v>
      </c>
      <c r="D1" s="133" t="s">
        <v>341</v>
      </c>
      <c r="E1" s="116" t="s">
        <v>276</v>
      </c>
    </row>
    <row r="2" customFormat="false" ht="15" hidden="false" customHeight="false" outlineLevel="0" collapsed="false">
      <c r="A2" s="131" t="s">
        <v>183</v>
      </c>
      <c r="B2" s="131" t="str">
        <f aca="false" t="array" ref="B2:B2">INDEX(Countries!D2:D262, MATCH(A2, Countries!B2:B262, 0))</f>
        <v>USA</v>
      </c>
      <c r="C2" s="131" t="s">
        <v>160</v>
      </c>
      <c r="D2" s="132" t="n">
        <v>130600</v>
      </c>
      <c r="E2" s="118" t="s">
        <v>342</v>
      </c>
    </row>
    <row r="3" customFormat="false" ht="15" hidden="false" customHeight="false" outlineLevel="0" collapsed="false">
      <c r="A3" s="131" t="s">
        <v>184</v>
      </c>
      <c r="B3" s="131" t="str">
        <f aca="false" t="array" ref="B3:B3">INDEX(Countries!D3:D263, MATCH(A3, Countries!B3:B263, 0))</f>
        <v>IDN</v>
      </c>
      <c r="C3" s="131" t="s">
        <v>160</v>
      </c>
      <c r="D3" s="132" t="n">
        <v>26400</v>
      </c>
      <c r="E3" s="118" t="s">
        <v>343</v>
      </c>
    </row>
    <row r="4" customFormat="false" ht="15" hidden="false" customHeight="false" outlineLevel="0" collapsed="false">
      <c r="A4" s="131" t="s">
        <v>185</v>
      </c>
      <c r="B4" s="131" t="str">
        <f aca="false" t="array" ref="B4:B4">INDEX(Countries!D4:D264, MATCH(A4, Countries!B4:B264, 0))</f>
        <v>AUS</v>
      </c>
      <c r="C4" s="131" t="s">
        <v>160</v>
      </c>
      <c r="D4" s="132" t="n">
        <v>105800</v>
      </c>
      <c r="E4" s="118" t="s">
        <v>344</v>
      </c>
    </row>
    <row r="5" customFormat="false" ht="15" hidden="false" customHeight="false" outlineLevel="0" collapsed="false">
      <c r="A5" s="131" t="s">
        <v>277</v>
      </c>
      <c r="B5" s="131" t="str">
        <f aca="false" t="array" ref="B5:B5">INDEX(Countries!D5:D265, MATCH(A5, Countries!B5:B265, 0))</f>
        <v>BHS</v>
      </c>
      <c r="C5" s="131" t="s">
        <v>160</v>
      </c>
      <c r="D5" s="132" t="n">
        <v>87500</v>
      </c>
      <c r="E5" s="118" t="s">
        <v>345</v>
      </c>
    </row>
    <row r="6" customFormat="false" ht="15" hidden="false" customHeight="false" outlineLevel="0" collapsed="false">
      <c r="A6" s="131" t="s">
        <v>187</v>
      </c>
      <c r="B6" s="131" t="str">
        <f aca="false" t="array" ref="B6:B6">INDEX(Countries!D6:D266, MATCH(A6, Countries!B6:B266, 0))</f>
        <v>KEN</v>
      </c>
      <c r="C6" s="131" t="s">
        <v>160</v>
      </c>
      <c r="D6" s="132" t="n">
        <v>17700</v>
      </c>
      <c r="E6" s="118" t="s">
        <v>346</v>
      </c>
    </row>
    <row r="7" customFormat="false" ht="15" hidden="false" customHeight="false" outlineLevel="0" collapsed="false">
      <c r="A7" s="131" t="s">
        <v>188</v>
      </c>
      <c r="B7" s="131" t="str">
        <f aca="false" t="array" ref="B7:B7">INDEX(Countries!D7:D267, MATCH(A7, Countries!B7:B267, 0))</f>
        <v>MEX</v>
      </c>
      <c r="C7" s="131" t="s">
        <v>160</v>
      </c>
      <c r="D7" s="132" t="n">
        <v>31300</v>
      </c>
      <c r="E7" s="118" t="s">
        <v>347</v>
      </c>
    </row>
    <row r="8" customFormat="false" ht="15" hidden="false" customHeight="false" outlineLevel="0" collapsed="false">
      <c r="A8" s="131" t="s">
        <v>189</v>
      </c>
      <c r="B8" s="131" t="str">
        <f aca="false" t="array" ref="B8:B8">INDEX(Countries!D8:D268, MATCH(A8, Countries!B8:B268, 0))</f>
        <v>COL</v>
      </c>
      <c r="C8" s="131" t="s">
        <v>160</v>
      </c>
      <c r="D8" s="132" t="n">
        <v>17000</v>
      </c>
      <c r="E8" s="118" t="s">
        <v>348</v>
      </c>
    </row>
    <row r="9" customFormat="false" ht="15" hidden="false" customHeight="false" outlineLevel="0" collapsed="false">
      <c r="A9" s="131" t="s">
        <v>190</v>
      </c>
      <c r="B9" s="131" t="str">
        <f aca="false" t="array" ref="B9:B9">INDEX(Countries!D9:D269, MATCH(A9, Countries!B9:B269, 0))</f>
        <v>IND</v>
      </c>
      <c r="C9" s="131" t="s">
        <v>160</v>
      </c>
      <c r="D9" s="132" t="n">
        <v>22200</v>
      </c>
      <c r="E9" s="118" t="s">
        <v>349</v>
      </c>
    </row>
    <row r="10" customFormat="false" ht="15" hidden="false" customHeight="false" outlineLevel="0" collapsed="false">
      <c r="A10" s="131" t="s">
        <v>191</v>
      </c>
      <c r="B10" s="131" t="str">
        <f aca="false" t="array" ref="B10:B10">INDEX(Countries!D10:D270, MATCH(A10, Countries!B10:B270, 0))</f>
        <v>CHN</v>
      </c>
      <c r="C10" s="131" t="s">
        <v>160</v>
      </c>
      <c r="D10" s="134" t="n">
        <v>50900</v>
      </c>
      <c r="E10" s="118" t="s">
        <v>350</v>
      </c>
    </row>
    <row r="11" customFormat="false" ht="15" hidden="false" customHeight="false" outlineLevel="0" collapsed="false">
      <c r="A11" s="131" t="s">
        <v>183</v>
      </c>
      <c r="B11" s="131" t="str">
        <f aca="false" t="array" ref="B11:B11">INDEX(Countries!D2:D271, MATCH(A11, Countries!B2:B271, 0))</f>
        <v>USA</v>
      </c>
      <c r="C11" s="131" t="s">
        <v>167</v>
      </c>
      <c r="D11" s="132" t="n">
        <v>130600</v>
      </c>
      <c r="E11" s="118" t="s">
        <v>342</v>
      </c>
    </row>
    <row r="12" customFormat="false" ht="15" hidden="false" customHeight="false" outlineLevel="0" collapsed="false">
      <c r="A12" s="131" t="s">
        <v>184</v>
      </c>
      <c r="B12" s="131" t="str">
        <f aca="false" t="array" ref="B12:B12">INDEX(Countries!D3:D272, MATCH(A12, Countries!B3:B272, 0))</f>
        <v>IDN</v>
      </c>
      <c r="C12" s="131" t="s">
        <v>167</v>
      </c>
      <c r="D12" s="132" t="n">
        <v>26400</v>
      </c>
      <c r="E12" s="118" t="s">
        <v>343</v>
      </c>
    </row>
    <row r="13" customFormat="false" ht="15" hidden="false" customHeight="false" outlineLevel="0" collapsed="false">
      <c r="A13" s="131" t="s">
        <v>185</v>
      </c>
      <c r="B13" s="131" t="str">
        <f aca="false" t="array" ref="B13:B13">INDEX(Countries!D4:D273, MATCH(A13, Countries!B4:B273, 0))</f>
        <v>AUS</v>
      </c>
      <c r="C13" s="131" t="s">
        <v>167</v>
      </c>
      <c r="D13" s="132" t="n">
        <v>105800</v>
      </c>
      <c r="E13" s="118" t="s">
        <v>344</v>
      </c>
    </row>
    <row r="14" customFormat="false" ht="15" hidden="false" customHeight="false" outlineLevel="0" collapsed="false">
      <c r="A14" s="131" t="s">
        <v>277</v>
      </c>
      <c r="B14" s="131" t="str">
        <f aca="false" t="array" ref="B14:B14">INDEX(Countries!D5:D274, MATCH(A14, Countries!B5:B274, 0))</f>
        <v>BHS</v>
      </c>
      <c r="C14" s="131" t="s">
        <v>167</v>
      </c>
      <c r="D14" s="132" t="n">
        <v>87500</v>
      </c>
      <c r="E14" s="118" t="s">
        <v>345</v>
      </c>
    </row>
    <row r="15" customFormat="false" ht="15" hidden="false" customHeight="false" outlineLevel="0" collapsed="false">
      <c r="A15" s="131" t="s">
        <v>187</v>
      </c>
      <c r="B15" s="131" t="str">
        <f aca="false" t="array" ref="B15:B15">INDEX(Countries!D6:D275, MATCH(A15, Countries!B6:B275, 0))</f>
        <v>KEN</v>
      </c>
      <c r="C15" s="131" t="s">
        <v>167</v>
      </c>
      <c r="D15" s="132" t="n">
        <v>17700</v>
      </c>
      <c r="E15" s="118" t="s">
        <v>346</v>
      </c>
    </row>
    <row r="16" customFormat="false" ht="15" hidden="false" customHeight="false" outlineLevel="0" collapsed="false">
      <c r="A16" s="131" t="s">
        <v>188</v>
      </c>
      <c r="B16" s="131" t="str">
        <f aca="false" t="array" ref="B16:B16">INDEX(Countries!D7:D276, MATCH(A16, Countries!B7:B276, 0))</f>
        <v>MEX</v>
      </c>
      <c r="C16" s="131" t="s">
        <v>167</v>
      </c>
      <c r="D16" s="132" t="n">
        <v>31300</v>
      </c>
      <c r="E16" s="118" t="s">
        <v>347</v>
      </c>
    </row>
    <row r="17" customFormat="false" ht="15" hidden="false" customHeight="false" outlineLevel="0" collapsed="false">
      <c r="A17" s="131" t="s">
        <v>189</v>
      </c>
      <c r="B17" s="131" t="str">
        <f aca="false" t="array" ref="B17:B17">INDEX(Countries!D8:D277, MATCH(A17, Countries!B8:B277, 0))</f>
        <v>COL</v>
      </c>
      <c r="C17" s="131" t="s">
        <v>167</v>
      </c>
      <c r="D17" s="132" t="n">
        <v>17000</v>
      </c>
      <c r="E17" s="118" t="s">
        <v>348</v>
      </c>
    </row>
    <row r="18" customFormat="false" ht="15" hidden="false" customHeight="false" outlineLevel="0" collapsed="false">
      <c r="A18" s="131" t="s">
        <v>190</v>
      </c>
      <c r="B18" s="131" t="str">
        <f aca="false" t="array" ref="B18:B18">INDEX(Countries!D9:D278, MATCH(A18, Countries!B9:B278, 0))</f>
        <v>IND</v>
      </c>
      <c r="C18" s="131" t="s">
        <v>167</v>
      </c>
      <c r="D18" s="132" t="n">
        <v>22200</v>
      </c>
      <c r="E18" s="118" t="s">
        <v>349</v>
      </c>
    </row>
    <row r="19" customFormat="false" ht="15" hidden="false" customHeight="false" outlineLevel="0" collapsed="false">
      <c r="A19" s="131" t="s">
        <v>191</v>
      </c>
      <c r="B19" s="131" t="str">
        <f aca="false" t="array" ref="B19:B19">INDEX(Countries!D10:D279, MATCH(A19, Countries!B10:B279, 0))</f>
        <v>CHN</v>
      </c>
      <c r="C19" s="131" t="s">
        <v>167</v>
      </c>
      <c r="D19" s="132" t="n">
        <v>50900</v>
      </c>
      <c r="E19" s="118" t="s">
        <v>350</v>
      </c>
    </row>
    <row r="20" customFormat="false" ht="15" hidden="false" customHeight="false" outlineLevel="0" collapsed="false">
      <c r="A20" s="131" t="s">
        <v>183</v>
      </c>
      <c r="B20" s="131" t="str">
        <f aca="false" t="array" ref="B20:B20">INDEX(Countries!D2:D280, MATCH(A20, Countries!B2:B280, 0))</f>
        <v>USA</v>
      </c>
      <c r="C20" s="131" t="s">
        <v>168</v>
      </c>
      <c r="D20" s="132" t="n">
        <v>130600</v>
      </c>
      <c r="E20" s="118" t="s">
        <v>342</v>
      </c>
    </row>
    <row r="21" customFormat="false" ht="15" hidden="false" customHeight="false" outlineLevel="0" collapsed="false">
      <c r="A21" s="131" t="s">
        <v>184</v>
      </c>
      <c r="B21" s="131" t="str">
        <f aca="false" t="array" ref="B21:B21">INDEX(Countries!D3:D281, MATCH(A21, Countries!B3:B281, 0))</f>
        <v>IDN</v>
      </c>
      <c r="C21" s="131" t="s">
        <v>168</v>
      </c>
      <c r="D21" s="132" t="n">
        <v>26400</v>
      </c>
      <c r="E21" s="118" t="s">
        <v>343</v>
      </c>
    </row>
    <row r="22" customFormat="false" ht="15" hidden="false" customHeight="false" outlineLevel="0" collapsed="false">
      <c r="A22" s="131" t="s">
        <v>185</v>
      </c>
      <c r="B22" s="131" t="str">
        <f aca="false" t="array" ref="B22:B22">INDEX(Countries!D4:D282, MATCH(A22, Countries!B4:B282, 0))</f>
        <v>AUS</v>
      </c>
      <c r="C22" s="131" t="s">
        <v>168</v>
      </c>
      <c r="D22" s="132" t="n">
        <v>105800</v>
      </c>
      <c r="E22" s="118" t="s">
        <v>344</v>
      </c>
    </row>
    <row r="23" customFormat="false" ht="15" hidden="false" customHeight="false" outlineLevel="0" collapsed="false">
      <c r="A23" s="131" t="s">
        <v>277</v>
      </c>
      <c r="B23" s="131" t="str">
        <f aca="false" t="array" ref="B23:B23">INDEX(Countries!D5:D283, MATCH(A23, Countries!B5:B283, 0))</f>
        <v>BHS</v>
      </c>
      <c r="C23" s="131" t="s">
        <v>168</v>
      </c>
      <c r="D23" s="132" t="n">
        <v>87500</v>
      </c>
      <c r="E23" s="118" t="s">
        <v>345</v>
      </c>
    </row>
    <row r="24" customFormat="false" ht="15" hidden="false" customHeight="false" outlineLevel="0" collapsed="false">
      <c r="A24" s="131" t="s">
        <v>187</v>
      </c>
      <c r="B24" s="131" t="str">
        <f aca="false" t="array" ref="B24:B24">INDEX(Countries!D6:D284, MATCH(A24, Countries!B6:B284, 0))</f>
        <v>KEN</v>
      </c>
      <c r="C24" s="131" t="s">
        <v>168</v>
      </c>
      <c r="D24" s="132" t="n">
        <v>17700</v>
      </c>
      <c r="E24" s="118" t="s">
        <v>346</v>
      </c>
    </row>
    <row r="25" customFormat="false" ht="15" hidden="false" customHeight="false" outlineLevel="0" collapsed="false">
      <c r="A25" s="131" t="s">
        <v>188</v>
      </c>
      <c r="B25" s="131" t="str">
        <f aca="false" t="array" ref="B25:B25">INDEX(Countries!D7:D285, MATCH(A25, Countries!B7:B285, 0))</f>
        <v>MEX</v>
      </c>
      <c r="C25" s="131" t="s">
        <v>168</v>
      </c>
      <c r="D25" s="132" t="n">
        <v>31300</v>
      </c>
      <c r="E25" s="118" t="s">
        <v>347</v>
      </c>
    </row>
    <row r="26" customFormat="false" ht="15" hidden="false" customHeight="false" outlineLevel="0" collapsed="false">
      <c r="A26" s="131" t="s">
        <v>189</v>
      </c>
      <c r="B26" s="131" t="str">
        <f aca="false" t="array" ref="B26:B26">INDEX(Countries!D8:D286, MATCH(A26, Countries!B8:B286, 0))</f>
        <v>COL</v>
      </c>
      <c r="C26" s="131" t="s">
        <v>168</v>
      </c>
      <c r="D26" s="132" t="n">
        <v>17000</v>
      </c>
      <c r="E26" s="118" t="s">
        <v>348</v>
      </c>
    </row>
    <row r="27" customFormat="false" ht="15" hidden="false" customHeight="false" outlineLevel="0" collapsed="false">
      <c r="A27" s="131" t="s">
        <v>190</v>
      </c>
      <c r="B27" s="131" t="str">
        <f aca="false" t="array" ref="B27:B27">INDEX(Countries!D9:D287, MATCH(A27, Countries!B9:B287, 0))</f>
        <v>IND</v>
      </c>
      <c r="C27" s="131" t="s">
        <v>168</v>
      </c>
      <c r="D27" s="132" t="n">
        <v>22200</v>
      </c>
      <c r="E27" s="118" t="s">
        <v>349</v>
      </c>
    </row>
    <row r="28" customFormat="false" ht="15" hidden="false" customHeight="false" outlineLevel="0" collapsed="false">
      <c r="A28" s="131" t="s">
        <v>191</v>
      </c>
      <c r="B28" s="131" t="str">
        <f aca="false" t="array" ref="B28:B28">INDEX(Countries!D10:D288, MATCH(A28, Countries!B10:B288, 0))</f>
        <v>CHN</v>
      </c>
      <c r="C28" s="131" t="s">
        <v>168</v>
      </c>
      <c r="D28" s="132" t="n">
        <v>50900</v>
      </c>
      <c r="E28" s="118" t="s">
        <v>350</v>
      </c>
    </row>
  </sheetData>
  <dataValidations count="3">
    <dataValidation allowBlank="true" errorStyle="stop" operator="between" showDropDown="false" showErrorMessage="false" showInputMessage="false" sqref="A2:A28" type="list">
      <formula1>Countries!$B$2:$B$262</formula1>
      <formula2>0</formula2>
    </dataValidation>
    <dataValidation allowBlank="true" errorStyle="stop" operator="between" showDropDown="false" showErrorMessage="false" showInputMessage="false" sqref="C2:C28" type="list">
      <formula1>Ecosystem!$B$2:$B$4</formula1>
      <formula2>0</formula2>
    </dataValidation>
    <dataValidation allowBlank="true" errorStyle="stop" operator="between" showDropDown="false" showErrorMessage="false" showInputMessage="false" sqref="E2:E2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3" min="3" style="0" width="21"/>
  </cols>
  <sheetData>
    <row r="1" customFormat="false" ht="26.85" hidden="false" customHeight="false" outlineLevel="0" collapsed="false">
      <c r="A1" s="116" t="s">
        <v>111</v>
      </c>
      <c r="B1" s="116" t="s">
        <v>124</v>
      </c>
      <c r="C1" s="133" t="s">
        <v>51</v>
      </c>
      <c r="D1" s="116" t="s">
        <v>276</v>
      </c>
    </row>
    <row r="2" customFormat="false" ht="15" hidden="false" customHeight="false" outlineLevel="0" collapsed="false">
      <c r="A2" s="131" t="s">
        <v>183</v>
      </c>
      <c r="B2" s="131" t="str">
        <f aca="false" t="array" ref="B2:B2">INDEX(Countries!D2:D262, MATCH(A2, Countries!B2:B262, 0))</f>
        <v>USA</v>
      </c>
      <c r="C2" s="141" t="n">
        <v>0.2</v>
      </c>
      <c r="D2" s="118" t="s">
        <v>351</v>
      </c>
    </row>
    <row r="3" customFormat="false" ht="15" hidden="false" customHeight="false" outlineLevel="0" collapsed="false">
      <c r="A3" s="131" t="s">
        <v>184</v>
      </c>
      <c r="B3" s="131" t="str">
        <f aca="false" t="array" ref="B3:B3">INDEX(Countries!D3:D263, MATCH(A3, Countries!B3:B263, 0))</f>
        <v>IDN</v>
      </c>
      <c r="C3" s="141" t="n">
        <v>0.2</v>
      </c>
      <c r="D3" s="118" t="s">
        <v>351</v>
      </c>
    </row>
    <row r="4" customFormat="false" ht="15" hidden="false" customHeight="false" outlineLevel="0" collapsed="false">
      <c r="A4" s="131" t="s">
        <v>185</v>
      </c>
      <c r="B4" s="131" t="str">
        <f aca="false" t="array" ref="B4:B4">INDEX(Countries!D4:D264, MATCH(A4, Countries!B4:B264, 0))</f>
        <v>AUS</v>
      </c>
      <c r="C4" s="141" t="n">
        <v>0.2</v>
      </c>
      <c r="D4" s="118" t="s">
        <v>351</v>
      </c>
    </row>
    <row r="5" customFormat="false" ht="15" hidden="false" customHeight="false" outlineLevel="0" collapsed="false">
      <c r="A5" s="131" t="s">
        <v>277</v>
      </c>
      <c r="B5" s="131" t="str">
        <f aca="false" t="array" ref="B5:B5">INDEX(Countries!D5:D265, MATCH(A5, Countries!B5:B265, 0))</f>
        <v>BHS</v>
      </c>
      <c r="C5" s="141" t="n">
        <v>0.2</v>
      </c>
      <c r="D5" s="118" t="s">
        <v>351</v>
      </c>
    </row>
    <row r="6" customFormat="false" ht="15" hidden="false" customHeight="false" outlineLevel="0" collapsed="false">
      <c r="A6" s="131" t="s">
        <v>187</v>
      </c>
      <c r="B6" s="131" t="str">
        <f aca="false" t="array" ref="B6:B6">INDEX(Countries!D6:D266, MATCH(A6, Countries!B6:B266, 0))</f>
        <v>KEN</v>
      </c>
      <c r="C6" s="141" t="n">
        <v>0.2</v>
      </c>
      <c r="D6" s="118" t="s">
        <v>351</v>
      </c>
    </row>
    <row r="7" customFormat="false" ht="15" hidden="false" customHeight="false" outlineLevel="0" collapsed="false">
      <c r="A7" s="131" t="s">
        <v>188</v>
      </c>
      <c r="B7" s="131" t="str">
        <f aca="false" t="array" ref="B7:B7">INDEX(Countries!D7:D267, MATCH(A7, Countries!B7:B267, 0))</f>
        <v>MEX</v>
      </c>
      <c r="C7" s="141" t="n">
        <v>0.2</v>
      </c>
      <c r="D7" s="118" t="s">
        <v>351</v>
      </c>
    </row>
    <row r="8" customFormat="false" ht="15" hidden="false" customHeight="false" outlineLevel="0" collapsed="false">
      <c r="A8" s="131" t="s">
        <v>189</v>
      </c>
      <c r="B8" s="131" t="str">
        <f aca="false" t="array" ref="B8:B8">INDEX(Countries!D8:D268, MATCH(A8, Countries!B8:B268, 0))</f>
        <v>COL</v>
      </c>
      <c r="C8" s="141" t="n">
        <v>0.2</v>
      </c>
      <c r="D8" s="118" t="s">
        <v>351</v>
      </c>
    </row>
    <row r="9" customFormat="false" ht="15" hidden="false" customHeight="false" outlineLevel="0" collapsed="false">
      <c r="A9" s="131" t="s">
        <v>190</v>
      </c>
      <c r="B9" s="131" t="str">
        <f aca="false" t="array" ref="B9:B9">INDEX(Countries!D9:D269, MATCH(A9, Countries!B9:B269, 0))</f>
        <v>IND</v>
      </c>
      <c r="C9" s="141" t="n">
        <v>0.2</v>
      </c>
      <c r="D9" s="118" t="s">
        <v>351</v>
      </c>
    </row>
    <row r="10" customFormat="false" ht="15" hidden="false" customHeight="false" outlineLevel="0" collapsed="false">
      <c r="A10" s="131" t="s">
        <v>191</v>
      </c>
      <c r="B10" s="131" t="str">
        <f aca="false" t="array" ref="B10:B10">INDEX(Countries!D10:D270, MATCH(A10, Countries!B10:B270, 0))</f>
        <v>CHN</v>
      </c>
      <c r="C10" s="141" t="n">
        <v>0.2</v>
      </c>
      <c r="D10" s="118" t="s">
        <v>351</v>
      </c>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outlinePr summaryBelow="0"/>
    <pageSetUpPr fitToPage="false"/>
  </sheetPr>
  <dimension ref="A1:D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3" min="3" style="0" width="25.88"/>
  </cols>
  <sheetData>
    <row r="1" customFormat="false" ht="15" hidden="false" customHeight="false" outlineLevel="0" collapsed="false">
      <c r="A1" s="116" t="s">
        <v>111</v>
      </c>
      <c r="B1" s="116" t="s">
        <v>124</v>
      </c>
      <c r="C1" s="116" t="s">
        <v>138</v>
      </c>
      <c r="D1" s="116" t="s">
        <v>276</v>
      </c>
    </row>
    <row r="2" customFormat="false" ht="15" hidden="false" customHeight="false" outlineLevel="0" collapsed="false">
      <c r="A2" s="131" t="s">
        <v>183</v>
      </c>
      <c r="B2" s="131" t="str">
        <f aca="false" t="array" ref="B2:B2">INDEX(Countries!D2:D262, MATCH(A2, Countries!B2:B262, 0))</f>
        <v>USA</v>
      </c>
      <c r="C2" s="142" t="s">
        <v>352</v>
      </c>
      <c r="D2" s="118"/>
    </row>
    <row r="3" customFormat="false" ht="15" hidden="false" customHeight="false" outlineLevel="0" collapsed="false">
      <c r="A3" s="131" t="s">
        <v>184</v>
      </c>
      <c r="B3" s="131" t="str">
        <f aca="false" t="array" ref="B3:B3">INDEX(Countries!D3:D263, MATCH(A3, Countries!B3:B263, 0))</f>
        <v>IDN</v>
      </c>
      <c r="C3" s="143" t="s">
        <v>353</v>
      </c>
      <c r="D3" s="118"/>
    </row>
    <row r="4" customFormat="false" ht="15" hidden="false" customHeight="false" outlineLevel="0" collapsed="false">
      <c r="A4" s="131" t="s">
        <v>185</v>
      </c>
      <c r="B4" s="131" t="str">
        <f aca="false" t="array" ref="B4:B4">INDEX(Countries!D4:D264, MATCH(A4, Countries!B4:B264, 0))</f>
        <v>AUS</v>
      </c>
      <c r="C4" s="143" t="s">
        <v>352</v>
      </c>
      <c r="D4" s="118"/>
    </row>
    <row r="5" customFormat="false" ht="15" hidden="false" customHeight="false" outlineLevel="0" collapsed="false">
      <c r="A5" s="131" t="s">
        <v>277</v>
      </c>
      <c r="B5" s="131" t="str">
        <f aca="false" t="array" ref="B5:B5">INDEX(Countries!D5:D265, MATCH(A5, Countries!B5:B265, 0))</f>
        <v>BHS</v>
      </c>
      <c r="C5" s="143" t="s">
        <v>352</v>
      </c>
      <c r="D5" s="118"/>
    </row>
    <row r="6" customFormat="false" ht="15" hidden="false" customHeight="false" outlineLevel="0" collapsed="false">
      <c r="A6" s="131" t="s">
        <v>187</v>
      </c>
      <c r="B6" s="131" t="str">
        <f aca="false" t="array" ref="B6:B6">INDEX(Countries!D6:D266, MATCH(A6, Countries!B6:B266, 0))</f>
        <v>KEN</v>
      </c>
      <c r="C6" s="143" t="s">
        <v>353</v>
      </c>
      <c r="D6" s="118"/>
    </row>
    <row r="7" customFormat="false" ht="15" hidden="false" customHeight="false" outlineLevel="0" collapsed="false">
      <c r="A7" s="131" t="s">
        <v>188</v>
      </c>
      <c r="B7" s="131" t="str">
        <f aca="false" t="array" ref="B7:B7">INDEX(Countries!D7:D267, MATCH(A7, Countries!B7:B267, 0))</f>
        <v>MEX</v>
      </c>
      <c r="C7" s="143" t="s">
        <v>353</v>
      </c>
      <c r="D7" s="118"/>
    </row>
    <row r="8" customFormat="false" ht="15" hidden="false" customHeight="false" outlineLevel="0" collapsed="false">
      <c r="A8" s="131" t="s">
        <v>189</v>
      </c>
      <c r="B8" s="131" t="str">
        <f aca="false" t="array" ref="B8:B8">INDEX(Countries!D8:D268, MATCH(A8, Countries!B8:B268, 0))</f>
        <v>COL</v>
      </c>
      <c r="C8" s="143" t="s">
        <v>353</v>
      </c>
      <c r="D8" s="118"/>
    </row>
    <row r="9" customFormat="false" ht="15" hidden="false" customHeight="false" outlineLevel="0" collapsed="false">
      <c r="A9" s="131" t="s">
        <v>190</v>
      </c>
      <c r="B9" s="131" t="str">
        <f aca="false" t="array" ref="B9:B9">INDEX(Countries!D9:D269, MATCH(A9, Countries!B9:B269, 0))</f>
        <v>IND</v>
      </c>
      <c r="C9" s="143" t="s">
        <v>353</v>
      </c>
      <c r="D9" s="118"/>
    </row>
    <row r="10" customFormat="false" ht="15" hidden="false" customHeight="false" outlineLevel="0" collapsed="false">
      <c r="A10" s="131" t="s">
        <v>191</v>
      </c>
      <c r="B10" s="131" t="str">
        <f aca="false" t="array" ref="B10:B10">INDEX(Countries!D10:D270, MATCH(A10, Countries!B10:B270, 0))</f>
        <v>CHN</v>
      </c>
      <c r="C10" s="144" t="s">
        <v>353</v>
      </c>
      <c r="D10" s="118"/>
    </row>
  </sheetData>
  <dataValidations count="2">
    <dataValidation allowBlank="true" errorStyle="stop" operator="between" showDropDown="false" showErrorMessage="false" showInputMessage="false" sqref="A2:A10" type="list">
      <formula1>Countries!$B$2:$B$262</formula1>
      <formula2>0</formula2>
    </dataValidation>
    <dataValidation allowBlank="true" errorStyle="stop" operator="between" showDropDown="false" showErrorMessage="false" showInputMessage="false" sqref="D2:D10"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true" outlineLevel="0" max="2" min="1" style="0" width="8.88"/>
    <col collapsed="false" customWidth="true" hidden="true" outlineLevel="0" max="3" min="3" style="0" width="23.88"/>
    <col collapsed="false" customWidth="true" hidden="true" outlineLevel="0" max="6" min="4" style="0" width="8.88"/>
    <col collapsed="false" customWidth="true" hidden="false" outlineLevel="0" max="26" min="7" style="0" width="8.63"/>
  </cols>
  <sheetData>
    <row r="1" customFormat="false" ht="12.75" hidden="true" customHeight="true" outlineLevel="0" collapsed="false">
      <c r="A1" s="2"/>
      <c r="B1" s="2"/>
      <c r="C1" s="2"/>
      <c r="D1" s="2"/>
      <c r="E1" s="2"/>
      <c r="F1" s="2"/>
      <c r="G1" s="2"/>
      <c r="H1" s="2"/>
      <c r="I1" s="2"/>
      <c r="J1" s="2"/>
      <c r="K1" s="2"/>
      <c r="L1" s="2"/>
      <c r="M1" s="2"/>
      <c r="N1" s="2"/>
      <c r="O1" s="2"/>
      <c r="P1" s="2"/>
      <c r="Q1" s="2"/>
      <c r="R1" s="2"/>
      <c r="S1" s="2"/>
      <c r="T1" s="2"/>
      <c r="U1" s="2"/>
      <c r="V1" s="2"/>
      <c r="W1" s="2"/>
      <c r="X1" s="2"/>
      <c r="Y1" s="2"/>
      <c r="Z1" s="2"/>
    </row>
    <row r="2" customFormat="false" ht="12.75" hidden="true" customHeight="true" outlineLevel="0" collapsed="false">
      <c r="A2" s="2"/>
      <c r="B2" s="2"/>
      <c r="C2" s="2"/>
      <c r="D2" s="2"/>
      <c r="E2" s="2"/>
      <c r="F2" s="2"/>
      <c r="G2" s="2"/>
      <c r="H2" s="2"/>
      <c r="I2" s="2"/>
      <c r="J2" s="2"/>
      <c r="K2" s="2"/>
      <c r="L2" s="2"/>
      <c r="M2" s="2"/>
      <c r="N2" s="2"/>
      <c r="O2" s="2"/>
      <c r="P2" s="2"/>
      <c r="Q2" s="2"/>
      <c r="R2" s="2"/>
      <c r="S2" s="2"/>
      <c r="T2" s="2"/>
      <c r="U2" s="2"/>
      <c r="V2" s="2"/>
      <c r="W2" s="2"/>
      <c r="X2" s="2"/>
      <c r="Y2" s="2"/>
      <c r="Z2" s="2"/>
    </row>
    <row r="3" customFormat="false" ht="12.75" hidden="true" customHeight="true" outlineLevel="0" collapsed="false">
      <c r="A3" s="2"/>
      <c r="B3" s="2"/>
      <c r="C3" s="2"/>
      <c r="D3" s="2"/>
      <c r="E3" s="2"/>
      <c r="F3" s="2"/>
      <c r="G3" s="2"/>
      <c r="H3" s="2"/>
      <c r="I3" s="2"/>
      <c r="J3" s="2"/>
      <c r="K3" s="2"/>
      <c r="L3" s="2"/>
      <c r="M3" s="2"/>
      <c r="N3" s="2"/>
      <c r="O3" s="2"/>
      <c r="P3" s="2"/>
      <c r="Q3" s="2"/>
      <c r="R3" s="2"/>
      <c r="S3" s="2"/>
      <c r="T3" s="2"/>
      <c r="U3" s="2"/>
      <c r="V3" s="2"/>
      <c r="W3" s="2"/>
      <c r="X3" s="2"/>
      <c r="Y3" s="2"/>
      <c r="Z3" s="2"/>
    </row>
    <row r="4" customFormat="false" ht="12.75" hidden="true" customHeight="true" outlineLevel="0" collapsed="false">
      <c r="A4" s="2"/>
      <c r="B4" s="2"/>
      <c r="C4" s="2"/>
      <c r="D4" s="2"/>
      <c r="E4" s="2"/>
      <c r="F4" s="2"/>
      <c r="G4" s="2"/>
      <c r="H4" s="2"/>
      <c r="I4" s="2"/>
      <c r="J4" s="2"/>
      <c r="K4" s="2"/>
      <c r="L4" s="2"/>
      <c r="M4" s="2"/>
      <c r="N4" s="2"/>
      <c r="O4" s="2"/>
      <c r="P4" s="2"/>
      <c r="Q4" s="2"/>
      <c r="R4" s="2"/>
      <c r="S4" s="2"/>
      <c r="T4" s="2"/>
      <c r="U4" s="2"/>
      <c r="V4" s="2"/>
      <c r="W4" s="2"/>
      <c r="X4" s="2"/>
      <c r="Y4" s="2"/>
      <c r="Z4" s="2"/>
    </row>
    <row r="5" customFormat="false" ht="12.75" hidden="true" customHeight="true" outlineLevel="0" collapsed="false">
      <c r="A5" s="2"/>
      <c r="B5" s="2"/>
      <c r="C5" s="2"/>
      <c r="D5" s="2"/>
      <c r="E5" s="2"/>
      <c r="F5" s="2"/>
      <c r="G5" s="2"/>
      <c r="H5" s="2"/>
      <c r="I5" s="2"/>
      <c r="J5" s="2"/>
      <c r="K5" s="2"/>
      <c r="L5" s="2"/>
      <c r="M5" s="2"/>
      <c r="N5" s="2"/>
      <c r="O5" s="2"/>
      <c r="P5" s="2"/>
      <c r="Q5" s="2"/>
      <c r="R5" s="2"/>
      <c r="S5" s="2"/>
      <c r="T5" s="2"/>
      <c r="U5" s="2"/>
      <c r="V5" s="2"/>
      <c r="W5" s="2"/>
      <c r="X5" s="2"/>
      <c r="Y5" s="2"/>
      <c r="Z5" s="2"/>
    </row>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outlinePr summaryBelow="0"/>
    <pageSetUpPr fitToPage="false"/>
  </sheetPr>
  <dimension ref="A1:Z706"/>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E13" activeCellId="1" sqref="A:C E13"/>
    </sheetView>
  </sheetViews>
  <sheetFormatPr defaultColWidth="12.6328125" defaultRowHeight="15" customHeight="true" zeroHeight="false" outlineLevelRow="0" outlineLevelCol="0"/>
  <cols>
    <col collapsed="false" customWidth="true" hidden="false" outlineLevel="0" max="5" min="5" style="0" width="15.51"/>
    <col collapsed="false" customWidth="true" hidden="false" outlineLevel="0" max="6" min="6" style="0" width="16.75"/>
    <col collapsed="false" customWidth="true" hidden="false" outlineLevel="0" max="8" min="8" style="0" width="19.63"/>
    <col collapsed="false" customWidth="true" hidden="false" outlineLevel="0" max="9" min="9" style="0" width="22.63"/>
  </cols>
  <sheetData>
    <row r="1" customFormat="false" ht="15" hidden="false" customHeight="false" outlineLevel="0" collapsed="false">
      <c r="A1" s="145" t="s">
        <v>111</v>
      </c>
      <c r="B1" s="145" t="s">
        <v>124</v>
      </c>
      <c r="C1" s="145" t="s">
        <v>79</v>
      </c>
      <c r="D1" s="146" t="s">
        <v>354</v>
      </c>
      <c r="E1" s="146" t="s">
        <v>355</v>
      </c>
      <c r="F1" s="146" t="s">
        <v>356</v>
      </c>
      <c r="G1" s="116" t="s">
        <v>357</v>
      </c>
      <c r="H1" s="116" t="s">
        <v>358</v>
      </c>
      <c r="I1" s="116" t="s">
        <v>359</v>
      </c>
      <c r="J1" s="124"/>
      <c r="K1" s="124"/>
      <c r="L1" s="124"/>
      <c r="M1" s="124"/>
      <c r="N1" s="124"/>
      <c r="O1" s="124"/>
      <c r="P1" s="124"/>
      <c r="Q1" s="124"/>
      <c r="R1" s="124"/>
      <c r="S1" s="124"/>
      <c r="T1" s="124"/>
      <c r="U1" s="124"/>
      <c r="V1" s="124"/>
      <c r="W1" s="124"/>
      <c r="X1" s="124"/>
      <c r="Y1" s="124"/>
      <c r="Z1" s="124"/>
    </row>
    <row r="2" customFormat="false" ht="15" hidden="false" customHeight="false" outlineLevel="0" collapsed="false">
      <c r="A2" s="118" t="s">
        <v>183</v>
      </c>
      <c r="B2" s="131" t="str">
        <f aca="false" t="array" ref="B2:B2">INDEX(Countries!D2:D262, MATCH(A2, Countries!B2:B262, 0))</f>
        <v>USA</v>
      </c>
      <c r="C2" s="147" t="s">
        <v>160</v>
      </c>
      <c r="D2" s="148" t="n">
        <v>231505.448222201</v>
      </c>
      <c r="E2" s="149" t="n">
        <v>231272.524303017</v>
      </c>
      <c r="F2" s="150" t="n">
        <v>20077</v>
      </c>
      <c r="G2" s="118" t="s">
        <v>360</v>
      </c>
      <c r="H2" s="118" t="s">
        <v>360</v>
      </c>
      <c r="I2" s="118" t="s">
        <v>360</v>
      </c>
    </row>
    <row r="3" customFormat="false" ht="15" hidden="false" customHeight="false" outlineLevel="0" collapsed="false">
      <c r="A3" s="118" t="s">
        <v>184</v>
      </c>
      <c r="B3" s="131" t="str">
        <f aca="false" t="array" ref="B3:B3">INDEX(Countries!D3:D263, MATCH(A3, Countries!B3:B263, 0))</f>
        <v>IDN</v>
      </c>
      <c r="C3" s="147" t="s">
        <v>160</v>
      </c>
      <c r="D3" s="148" t="n">
        <v>2901690.30720387</v>
      </c>
      <c r="E3" s="149" t="n">
        <v>2930508.08603362</v>
      </c>
      <c r="F3" s="150" t="n">
        <v>2028221</v>
      </c>
      <c r="G3" s="118" t="s">
        <v>360</v>
      </c>
      <c r="H3" s="118" t="s">
        <v>360</v>
      </c>
      <c r="I3" s="118" t="s">
        <v>360</v>
      </c>
    </row>
    <row r="4" customFormat="false" ht="15" hidden="false" customHeight="false" outlineLevel="0" collapsed="false">
      <c r="A4" s="118" t="s">
        <v>185</v>
      </c>
      <c r="B4" s="131" t="str">
        <f aca="false" t="array" ref="B4:B4">INDEX(Countries!D4:D264, MATCH(A4, Countries!B4:B264, 0))</f>
        <v>AUS</v>
      </c>
      <c r="C4" s="147" t="s">
        <v>160</v>
      </c>
      <c r="D4" s="148" t="n">
        <v>1004148.84587316</v>
      </c>
      <c r="E4" s="149" t="n">
        <v>1013552.13574726</v>
      </c>
      <c r="F4" s="150" t="n">
        <v>482832</v>
      </c>
      <c r="G4" s="118" t="s">
        <v>360</v>
      </c>
      <c r="H4" s="118" t="s">
        <v>360</v>
      </c>
      <c r="I4" s="118" t="s">
        <v>360</v>
      </c>
    </row>
    <row r="5" customFormat="false" ht="15" hidden="false" customHeight="false" outlineLevel="0" collapsed="false">
      <c r="A5" s="118" t="s">
        <v>277</v>
      </c>
      <c r="B5" s="131" t="str">
        <f aca="false" t="array" ref="B5:B5">INDEX(Countries!D5:D265, MATCH(A5, Countries!B5:B265, 0))</f>
        <v>BHS</v>
      </c>
      <c r="C5" s="147" t="s">
        <v>160</v>
      </c>
      <c r="D5" s="148" t="n">
        <v>150839.082512586</v>
      </c>
      <c r="E5" s="149" t="n">
        <v>144788.585220236</v>
      </c>
      <c r="F5" s="150" t="n">
        <v>34036</v>
      </c>
      <c r="G5" s="118" t="s">
        <v>360</v>
      </c>
      <c r="H5" s="118" t="s">
        <v>360</v>
      </c>
      <c r="I5" s="118" t="s">
        <v>360</v>
      </c>
    </row>
    <row r="6" customFormat="false" ht="15" hidden="false" customHeight="false" outlineLevel="0" collapsed="false">
      <c r="A6" s="118" t="s">
        <v>187</v>
      </c>
      <c r="B6" s="131" t="str">
        <f aca="false" t="array" ref="B6:B6">INDEX(Countries!D6:D266, MATCH(A6, Countries!B6:B266, 0))</f>
        <v>KEN</v>
      </c>
      <c r="C6" s="147" t="s">
        <v>160</v>
      </c>
      <c r="D6" s="148" t="n">
        <v>54121.5005759613</v>
      </c>
      <c r="E6" s="149" t="n">
        <v>54080.0103143494</v>
      </c>
      <c r="F6" s="150" t="n">
        <v>44742</v>
      </c>
      <c r="G6" s="118" t="s">
        <v>360</v>
      </c>
      <c r="H6" s="118" t="s">
        <v>360</v>
      </c>
      <c r="I6" s="118" t="s">
        <v>360</v>
      </c>
    </row>
    <row r="7" customFormat="false" ht="15" hidden="false" customHeight="false" outlineLevel="0" collapsed="false">
      <c r="A7" s="118" t="s">
        <v>188</v>
      </c>
      <c r="B7" s="131" t="str">
        <f aca="false" t="array" ref="B7:B7">INDEX(Countries!D7:D267, MATCH(A7, Countries!B7:B267, 0))</f>
        <v>MEX</v>
      </c>
      <c r="C7" s="147" t="s">
        <v>160</v>
      </c>
      <c r="D7" s="148" t="n">
        <v>991795.505255617</v>
      </c>
      <c r="E7" s="149" t="n">
        <v>988644.555843778</v>
      </c>
      <c r="F7" s="150" t="n">
        <v>240725</v>
      </c>
      <c r="G7" s="118" t="s">
        <v>360</v>
      </c>
      <c r="H7" s="118" t="s">
        <v>360</v>
      </c>
      <c r="I7" s="118" t="s">
        <v>360</v>
      </c>
    </row>
    <row r="8" customFormat="false" ht="15" hidden="false" customHeight="false" outlineLevel="0" collapsed="false">
      <c r="A8" s="118" t="s">
        <v>189</v>
      </c>
      <c r="B8" s="131" t="str">
        <f aca="false" t="array" ref="B8:B8">INDEX(Countries!D8:D268, MATCH(A8, Countries!B8:B268, 0))</f>
        <v>COL</v>
      </c>
      <c r="C8" s="147" t="s">
        <v>160</v>
      </c>
      <c r="D8" s="148" t="n">
        <v>278965.054058376</v>
      </c>
      <c r="E8" s="149" t="n">
        <v>277948.783831254</v>
      </c>
      <c r="F8" s="150" t="n">
        <v>120497</v>
      </c>
      <c r="G8" s="118" t="s">
        <v>360</v>
      </c>
      <c r="H8" s="118" t="s">
        <v>360</v>
      </c>
      <c r="I8" s="118" t="s">
        <v>360</v>
      </c>
    </row>
    <row r="9" customFormat="false" ht="15" hidden="false" customHeight="false" outlineLevel="0" collapsed="false">
      <c r="A9" s="118" t="s">
        <v>190</v>
      </c>
      <c r="B9" s="131" t="str">
        <f aca="false" t="array" ref="B9:B9">INDEX(Countries!D9:D269, MATCH(A9, Countries!B9:B269, 0))</f>
        <v>IND</v>
      </c>
      <c r="C9" s="147" t="s">
        <v>160</v>
      </c>
      <c r="D9" s="148" t="n">
        <v>399901.524306087</v>
      </c>
      <c r="E9" s="149" t="n">
        <v>399155.482001968</v>
      </c>
      <c r="F9" s="150" t="n">
        <v>270255</v>
      </c>
      <c r="G9" s="118" t="s">
        <v>360</v>
      </c>
      <c r="H9" s="118" t="s">
        <v>360</v>
      </c>
      <c r="I9" s="118" t="s">
        <v>360</v>
      </c>
    </row>
    <row r="10" customFormat="false" ht="15" hidden="false" customHeight="false" outlineLevel="0" collapsed="false">
      <c r="A10" s="118" t="s">
        <v>191</v>
      </c>
      <c r="B10" s="131" t="str">
        <f aca="false" t="array" ref="B10:B10">INDEX(Countries!D10:D270, MATCH(A10, Countries!B10:B270, 0))</f>
        <v>CHN</v>
      </c>
      <c r="C10" s="147" t="s">
        <v>160</v>
      </c>
      <c r="D10" s="148" t="n">
        <v>21612.9787570856</v>
      </c>
      <c r="E10" s="149" t="n">
        <v>20602.8803757899</v>
      </c>
      <c r="F10" s="150" t="n">
        <v>13209</v>
      </c>
      <c r="G10" s="118" t="s">
        <v>360</v>
      </c>
      <c r="H10" s="118" t="s">
        <v>360</v>
      </c>
      <c r="I10" s="118" t="s">
        <v>360</v>
      </c>
    </row>
    <row r="11" customFormat="false" ht="15" hidden="false" customHeight="false" outlineLevel="0" collapsed="false">
      <c r="A11" s="118" t="s">
        <v>361</v>
      </c>
      <c r="B11" s="131" t="str">
        <f aca="false" t="array" ref="B11:B11">INDEX(Countries!D2:D271, MATCH(A11, Countries!B2:B271, 0))</f>
        <v>ASM</v>
      </c>
      <c r="C11" s="147" t="s">
        <v>160</v>
      </c>
      <c r="D11" s="151" t="n">
        <v>31.8329713780601</v>
      </c>
      <c r="E11" s="123" t="n">
        <v>32.1866417204178</v>
      </c>
      <c r="F11" s="150" t="n">
        <v>19</v>
      </c>
      <c r="G11" s="118" t="s">
        <v>360</v>
      </c>
      <c r="H11" s="118" t="s">
        <v>360</v>
      </c>
      <c r="I11" s="118" t="s">
        <v>360</v>
      </c>
    </row>
    <row r="12" customFormat="false" ht="15" hidden="false" customHeight="false" outlineLevel="0" collapsed="false">
      <c r="A12" s="118" t="s">
        <v>362</v>
      </c>
      <c r="B12" s="131" t="str">
        <f aca="false" t="array" ref="B12:B12">INDEX(Countries!D2:D272, MATCH(A12, Countries!B2:B272, 0))</f>
        <v>AGO</v>
      </c>
      <c r="C12" s="147" t="s">
        <v>160</v>
      </c>
      <c r="D12" s="151" t="n">
        <v>28061.1970062259</v>
      </c>
      <c r="E12" s="123" t="n">
        <v>28649.2321723036</v>
      </c>
      <c r="F12" s="150" t="n">
        <v>13114</v>
      </c>
      <c r="G12" s="118" t="s">
        <v>360</v>
      </c>
      <c r="H12" s="118" t="s">
        <v>360</v>
      </c>
      <c r="I12" s="118" t="s">
        <v>360</v>
      </c>
    </row>
    <row r="13" customFormat="false" ht="15" hidden="false" customHeight="false" outlineLevel="0" collapsed="false">
      <c r="A13" s="118" t="s">
        <v>363</v>
      </c>
      <c r="B13" s="131" t="str">
        <f aca="false" t="array" ref="B13:B13">INDEX(Countries!D1:D273, MATCH(A13, Countries!B1:B273, 0))</f>
        <v>AIA</v>
      </c>
      <c r="C13" s="147" t="s">
        <v>160</v>
      </c>
      <c r="D13" s="151" t="n">
        <v>3.70067520399747</v>
      </c>
      <c r="E13" s="123" t="n">
        <v>4.22110359882173</v>
      </c>
      <c r="F13" s="150" t="n">
        <v>1</v>
      </c>
      <c r="G13" s="118" t="s">
        <v>360</v>
      </c>
      <c r="H13" s="118" t="s">
        <v>360</v>
      </c>
      <c r="I13" s="118" t="s">
        <v>360</v>
      </c>
    </row>
    <row r="14" customFormat="false" ht="15" hidden="false" customHeight="false" outlineLevel="0" collapsed="false">
      <c r="A14" s="118" t="s">
        <v>364</v>
      </c>
      <c r="B14" s="131" t="str">
        <f aca="false" t="array" ref="B14:B14">INDEX(Countries!D1:D274, MATCH(A14, Countries!B1:B274, 0))</f>
        <v>ATG</v>
      </c>
      <c r="C14" s="147" t="s">
        <v>160</v>
      </c>
      <c r="D14" s="151" t="n">
        <v>872.898111942155</v>
      </c>
      <c r="E14" s="123" t="n">
        <v>853.838092079106</v>
      </c>
      <c r="F14" s="150" t="n">
        <v>442</v>
      </c>
      <c r="G14" s="118" t="s">
        <v>360</v>
      </c>
      <c r="H14" s="118" t="s">
        <v>360</v>
      </c>
      <c r="I14" s="118" t="s">
        <v>360</v>
      </c>
    </row>
    <row r="15" customFormat="false" ht="15" hidden="false" customHeight="false" outlineLevel="0" collapsed="false">
      <c r="A15" s="118" t="s">
        <v>365</v>
      </c>
      <c r="B15" s="131" t="str">
        <f aca="false" t="array" ref="B15:B15">INDEX(Countries!D1:D275, MATCH(A15, Countries!B1:B275, 0))</f>
        <v>ABW</v>
      </c>
      <c r="C15" s="147" t="s">
        <v>160</v>
      </c>
      <c r="D15" s="151" t="n">
        <v>45.1351123176257</v>
      </c>
      <c r="E15" s="123" t="n">
        <v>42.700416003115</v>
      </c>
      <c r="F15" s="150" t="n">
        <v>33</v>
      </c>
      <c r="G15" s="118" t="s">
        <v>360</v>
      </c>
      <c r="H15" s="118" t="s">
        <v>360</v>
      </c>
      <c r="I15" s="118" t="s">
        <v>360</v>
      </c>
    </row>
    <row r="16" customFormat="false" ht="15" hidden="false" customHeight="false" outlineLevel="0" collapsed="false">
      <c r="A16" s="118" t="s">
        <v>366</v>
      </c>
      <c r="B16" s="131" t="str">
        <f aca="false" t="array" ref="B16:B16">INDEX(Countries!D16:D276, MATCH(A16, Countries!B16:B276, 0))</f>
        <v>BHR</v>
      </c>
      <c r="C16" s="147" t="s">
        <v>160</v>
      </c>
      <c r="D16" s="151" t="n">
        <v>3.88472219326363</v>
      </c>
      <c r="E16" s="123" t="n">
        <v>40.2729444826043</v>
      </c>
      <c r="F16" s="150" t="n">
        <v>65</v>
      </c>
      <c r="G16" s="118" t="s">
        <v>360</v>
      </c>
      <c r="H16" s="118" t="s">
        <v>360</v>
      </c>
      <c r="I16" s="118" t="s">
        <v>360</v>
      </c>
    </row>
    <row r="17" customFormat="false" ht="15" hidden="false" customHeight="false" outlineLevel="0" collapsed="false">
      <c r="A17" s="118" t="s">
        <v>367</v>
      </c>
      <c r="B17" s="131" t="str">
        <f aca="false" t="array" ref="B17:B17">INDEX(Countries!D17:D277, MATCH(A17, Countries!B17:B277, 0))</f>
        <v>BGD</v>
      </c>
      <c r="C17" s="147" t="s">
        <v>160</v>
      </c>
      <c r="D17" s="151" t="n">
        <v>447670.462907531</v>
      </c>
      <c r="E17" s="123" t="n">
        <v>447408.975788697</v>
      </c>
      <c r="F17" s="150" t="n">
        <v>33454</v>
      </c>
      <c r="G17" s="118" t="s">
        <v>360</v>
      </c>
      <c r="H17" s="118" t="s">
        <v>360</v>
      </c>
      <c r="I17" s="118" t="s">
        <v>360</v>
      </c>
    </row>
    <row r="18" customFormat="false" ht="15" hidden="false" customHeight="false" outlineLevel="0" collapsed="false">
      <c r="A18" s="118" t="s">
        <v>368</v>
      </c>
      <c r="B18" s="131" t="str">
        <f aca="false" t="array" ref="B18:B18">INDEX(Countries!D18:D278, MATCH(A18, Countries!B18:B278, 0))</f>
        <v>BRB</v>
      </c>
      <c r="C18" s="147" t="s">
        <v>160</v>
      </c>
      <c r="D18" s="151" t="n">
        <v>11.0207845843208</v>
      </c>
      <c r="E18" s="123" t="n">
        <v>11.3170551430064</v>
      </c>
      <c r="F18" s="150" t="n">
        <v>14</v>
      </c>
      <c r="G18" s="118" t="s">
        <v>360</v>
      </c>
      <c r="H18" s="118" t="s">
        <v>360</v>
      </c>
      <c r="I18" s="118" t="s">
        <v>360</v>
      </c>
    </row>
    <row r="19" customFormat="false" ht="15" hidden="false" customHeight="false" outlineLevel="0" collapsed="false">
      <c r="A19" s="118" t="s">
        <v>369</v>
      </c>
      <c r="B19" s="131" t="str">
        <f aca="false" t="array" ref="B19:B19">INDEX(Countries!D19:D279, MATCH(A19, Countries!B19:B279, 0))</f>
        <v>BLZ</v>
      </c>
      <c r="C19" s="147" t="s">
        <v>160</v>
      </c>
      <c r="D19" s="151" t="n">
        <v>52296.1938215282</v>
      </c>
      <c r="E19" s="123" t="n">
        <v>51570.9356136761</v>
      </c>
      <c r="F19" s="150" t="n">
        <v>29728</v>
      </c>
      <c r="G19" s="118" t="s">
        <v>360</v>
      </c>
      <c r="H19" s="118" t="s">
        <v>360</v>
      </c>
      <c r="I19" s="118" t="s">
        <v>360</v>
      </c>
    </row>
    <row r="20" customFormat="false" ht="15" hidden="false" customHeight="false" outlineLevel="0" collapsed="false">
      <c r="A20" s="118" t="s">
        <v>370</v>
      </c>
      <c r="B20" s="131" t="str">
        <f aca="false" t="array" ref="B20:B20">INDEX(Countries!D20:D280, MATCH(A20, Countries!B20:B280, 0))</f>
        <v>BEN</v>
      </c>
      <c r="C20" s="147" t="s">
        <v>160</v>
      </c>
      <c r="D20" s="151" t="n">
        <v>2876.69626914715</v>
      </c>
      <c r="E20" s="123" t="n">
        <v>2762.04180557899</v>
      </c>
      <c r="F20" s="150" t="n">
        <v>140</v>
      </c>
      <c r="G20" s="118" t="s">
        <v>360</v>
      </c>
      <c r="H20" s="118" t="s">
        <v>360</v>
      </c>
      <c r="I20" s="118" t="s">
        <v>360</v>
      </c>
    </row>
    <row r="21" customFormat="false" ht="15" hidden="false" customHeight="false" outlineLevel="0" collapsed="false">
      <c r="A21" s="118" t="s">
        <v>371</v>
      </c>
      <c r="B21" s="131" t="str">
        <f aca="false" t="array" ref="B21:B21">INDEX(Countries!D21:D281, MATCH(A21, Countries!B21:B281, 0))</f>
        <v>BMU</v>
      </c>
      <c r="C21" s="147" t="s">
        <v>160</v>
      </c>
      <c r="D21" s="151" t="n">
        <v>20.9411986172305</v>
      </c>
      <c r="E21" s="123" t="n">
        <v>20.9411986172305</v>
      </c>
      <c r="F21" s="150"/>
      <c r="G21" s="118" t="s">
        <v>360</v>
      </c>
      <c r="H21" s="118" t="s">
        <v>360</v>
      </c>
      <c r="I21" s="118" t="s">
        <v>360</v>
      </c>
    </row>
    <row r="22" customFormat="false" ht="15" hidden="false" customHeight="false" outlineLevel="0" collapsed="false">
      <c r="A22" s="118" t="s">
        <v>372</v>
      </c>
      <c r="B22" s="131" t="str">
        <f aca="false" t="array" ref="B22:B22">INDEX(Countries!D22:D282, MATCH(A22, Countries!B22:B282, 0))</f>
        <v>BES</v>
      </c>
      <c r="C22" s="147" t="s">
        <v>160</v>
      </c>
      <c r="D22" s="151" t="n">
        <v>185.954608453669</v>
      </c>
      <c r="E22" s="123" t="n">
        <v>191.128183533328</v>
      </c>
      <c r="F22" s="150" t="n">
        <v>0</v>
      </c>
      <c r="G22" s="118" t="s">
        <v>360</v>
      </c>
      <c r="H22" s="118" t="s">
        <v>360</v>
      </c>
      <c r="I22" s="118" t="s">
        <v>360</v>
      </c>
    </row>
    <row r="23" customFormat="false" ht="15" hidden="false" customHeight="false" outlineLevel="0" collapsed="false">
      <c r="A23" s="118" t="s">
        <v>373</v>
      </c>
      <c r="B23" s="131" t="str">
        <f aca="false" t="array" ref="B23:B23">INDEX(Countries!D23:D283, MATCH(A23, Countries!B23:B283, 0))</f>
        <v>BRA</v>
      </c>
      <c r="C23" s="147" t="s">
        <v>160</v>
      </c>
      <c r="D23" s="151" t="n">
        <v>1135465.60771387</v>
      </c>
      <c r="E23" s="123" t="n">
        <v>1124294.96339718</v>
      </c>
      <c r="F23" s="150" t="n">
        <v>148817</v>
      </c>
      <c r="G23" s="118" t="s">
        <v>360</v>
      </c>
      <c r="H23" s="118" t="s">
        <v>360</v>
      </c>
      <c r="I23" s="118" t="s">
        <v>360</v>
      </c>
    </row>
    <row r="24" customFormat="false" ht="15" hidden="false" customHeight="false" outlineLevel="0" collapsed="false">
      <c r="A24" s="118" t="s">
        <v>374</v>
      </c>
      <c r="B24" s="131" t="str">
        <f aca="false" t="array" ref="B24:B24">INDEX(Countries!D24:D284, MATCH(A24, Countries!B24:B284, 0))</f>
        <v>VGB</v>
      </c>
      <c r="C24" s="147" t="s">
        <v>160</v>
      </c>
      <c r="D24" s="151" t="n">
        <v>100.357301765891</v>
      </c>
      <c r="E24" s="123" t="n">
        <v>93.5021928490765</v>
      </c>
      <c r="F24" s="150" t="n">
        <v>88</v>
      </c>
      <c r="G24" s="118" t="s">
        <v>360</v>
      </c>
      <c r="H24" s="118" t="s">
        <v>360</v>
      </c>
      <c r="I24" s="118" t="s">
        <v>360</v>
      </c>
    </row>
    <row r="25" customFormat="false" ht="15" hidden="false" customHeight="false" outlineLevel="0" collapsed="false">
      <c r="A25" s="118" t="s">
        <v>375</v>
      </c>
      <c r="B25" s="131" t="str">
        <f aca="false" t="array" ref="B25:B25">INDEX(Countries!D25:D285, MATCH(A25, Countries!B25:B285, 0))</f>
        <v>BRN</v>
      </c>
      <c r="C25" s="147" t="s">
        <v>160</v>
      </c>
      <c r="D25" s="151" t="n">
        <v>11487.4772107793</v>
      </c>
      <c r="E25" s="123" t="n">
        <v>11473.5477051623</v>
      </c>
      <c r="F25" s="150" t="n">
        <v>11237</v>
      </c>
      <c r="G25" s="118" t="s">
        <v>360</v>
      </c>
      <c r="H25" s="118" t="s">
        <v>360</v>
      </c>
      <c r="I25" s="118" t="s">
        <v>360</v>
      </c>
    </row>
    <row r="26" customFormat="false" ht="15" hidden="false" customHeight="false" outlineLevel="0" collapsed="false">
      <c r="A26" s="118" t="s">
        <v>376</v>
      </c>
      <c r="B26" s="131" t="str">
        <f aca="false" t="array" ref="B26:B26">INDEX(Countries!D26:D286, MATCH(A26, Countries!B26:B286, 0))</f>
        <v>KHM</v>
      </c>
      <c r="C26" s="147" t="s">
        <v>160</v>
      </c>
      <c r="D26" s="151" t="n">
        <v>62281.1757631778</v>
      </c>
      <c r="E26" s="123" t="n">
        <v>61330.445258856</v>
      </c>
      <c r="F26" s="150" t="n">
        <v>19198</v>
      </c>
      <c r="G26" s="118" t="s">
        <v>360</v>
      </c>
      <c r="H26" s="118" t="s">
        <v>360</v>
      </c>
      <c r="I26" s="118" t="s">
        <v>360</v>
      </c>
    </row>
    <row r="27" customFormat="false" ht="15" hidden="false" customHeight="false" outlineLevel="0" collapsed="false">
      <c r="A27" s="118" t="s">
        <v>377</v>
      </c>
      <c r="B27" s="131" t="str">
        <f aca="false" t="array" ref="B27:B27">INDEX(Countries!D27:D287, MATCH(A27, Countries!B27:B287, 0))</f>
        <v>CMR</v>
      </c>
      <c r="C27" s="147" t="s">
        <v>160</v>
      </c>
      <c r="D27" s="151" t="n">
        <v>196766.477494345</v>
      </c>
      <c r="E27" s="123" t="n">
        <v>197115.961882156</v>
      </c>
      <c r="F27" s="150" t="n">
        <v>82082</v>
      </c>
      <c r="G27" s="118" t="s">
        <v>360</v>
      </c>
      <c r="H27" s="118" t="s">
        <v>360</v>
      </c>
      <c r="I27" s="118" t="s">
        <v>360</v>
      </c>
    </row>
    <row r="28" customFormat="false" ht="15" hidden="false" customHeight="false" outlineLevel="0" collapsed="false">
      <c r="A28" s="118" t="s">
        <v>378</v>
      </c>
      <c r="B28" s="131" t="str">
        <f aca="false" t="array" ref="B28:B28">INDEX(Countries!D28:D288, MATCH(A28, Countries!B28:B288, 0))</f>
        <v>CYM</v>
      </c>
      <c r="C28" s="147" t="s">
        <v>160</v>
      </c>
      <c r="D28" s="151" t="n">
        <v>4439.39895420298</v>
      </c>
      <c r="E28" s="123" t="n">
        <v>4459.90062739286</v>
      </c>
      <c r="F28" s="150" t="n">
        <v>3231</v>
      </c>
      <c r="G28" s="118" t="s">
        <v>360</v>
      </c>
      <c r="H28" s="118" t="s">
        <v>360</v>
      </c>
      <c r="I28" s="118" t="s">
        <v>360</v>
      </c>
    </row>
    <row r="29" customFormat="false" ht="15" hidden="false" customHeight="false" outlineLevel="0" collapsed="false">
      <c r="A29" s="118" t="s">
        <v>379</v>
      </c>
      <c r="B29" s="131" t="str">
        <f aca="false" t="array" ref="B29:B29">INDEX(Countries!D29:D289, MATCH(A29, Countries!B29:B289, 0))</f>
        <v>COM</v>
      </c>
      <c r="C29" s="147" t="s">
        <v>160</v>
      </c>
      <c r="D29" s="151" t="n">
        <v>96.8748799206294</v>
      </c>
      <c r="E29" s="123" t="n">
        <v>97.6476512572112</v>
      </c>
      <c r="F29" s="150" t="n">
        <v>9</v>
      </c>
      <c r="G29" s="118" t="s">
        <v>360</v>
      </c>
      <c r="H29" s="118" t="s">
        <v>360</v>
      </c>
      <c r="I29" s="118" t="s">
        <v>360</v>
      </c>
    </row>
    <row r="30" customFormat="false" ht="15" hidden="false" customHeight="false" outlineLevel="0" collapsed="false">
      <c r="A30" s="118" t="s">
        <v>380</v>
      </c>
      <c r="B30" s="131" t="str">
        <f aca="false" t="array" ref="B30:B30">INDEX(Countries!D30:D290, MATCH(A30, Countries!B30:B290, 0))</f>
        <v>COK</v>
      </c>
      <c r="C30" s="147" t="s">
        <v>160</v>
      </c>
      <c r="D30" s="151" t="n">
        <v>3.27153754745739</v>
      </c>
      <c r="E30" s="123" t="n">
        <v>3.27153754745739</v>
      </c>
      <c r="F30" s="150"/>
      <c r="G30" s="118" t="s">
        <v>360</v>
      </c>
      <c r="H30" s="118" t="s">
        <v>360</v>
      </c>
      <c r="I30" s="118" t="s">
        <v>360</v>
      </c>
    </row>
    <row r="31" customFormat="false" ht="15" hidden="false" customHeight="false" outlineLevel="0" collapsed="false">
      <c r="A31" s="118" t="s">
        <v>381</v>
      </c>
      <c r="B31" s="131" t="str">
        <f aca="false" t="array" ref="B31:B31">INDEX(Countries!D31:D291, MATCH(A31, Countries!B31:B291, 0))</f>
        <v>CRI</v>
      </c>
      <c r="C31" s="147" t="s">
        <v>160</v>
      </c>
      <c r="D31" s="151" t="n">
        <v>36425.1448184068</v>
      </c>
      <c r="E31" s="123" t="n">
        <v>38268.9701210557</v>
      </c>
      <c r="F31" s="150" t="n">
        <v>18349</v>
      </c>
      <c r="G31" s="118" t="s">
        <v>360</v>
      </c>
      <c r="H31" s="118" t="s">
        <v>360</v>
      </c>
      <c r="I31" s="118" t="s">
        <v>360</v>
      </c>
    </row>
    <row r="32" customFormat="false" ht="15" hidden="false" customHeight="false" outlineLevel="0" collapsed="false">
      <c r="A32" s="118" t="s">
        <v>382</v>
      </c>
      <c r="B32" s="131" t="str">
        <f aca="false" t="array" ref="B32:B32">INDEX(Countries!D32:D292, MATCH(A32, Countries!B32:B292, 0))</f>
        <v>CIV</v>
      </c>
      <c r="C32" s="147" t="s">
        <v>160</v>
      </c>
      <c r="D32" s="151" t="n">
        <v>5374.21112107902</v>
      </c>
      <c r="E32" s="123" t="n">
        <v>5752.09381519062</v>
      </c>
      <c r="F32" s="150" t="n">
        <v>5424</v>
      </c>
      <c r="G32" s="118" t="s">
        <v>360</v>
      </c>
      <c r="H32" s="118" t="s">
        <v>360</v>
      </c>
      <c r="I32" s="118" t="s">
        <v>360</v>
      </c>
    </row>
    <row r="33" customFormat="false" ht="15" hidden="false" customHeight="false" outlineLevel="0" collapsed="false">
      <c r="A33" s="118" t="s">
        <v>383</v>
      </c>
      <c r="B33" s="131" t="str">
        <f aca="false" t="array" ref="B33:B33">INDEX(Countries!D33:D293, MATCH(A33, Countries!B33:B293, 0))</f>
        <v>CUB</v>
      </c>
      <c r="C33" s="147" t="s">
        <v>160</v>
      </c>
      <c r="D33" s="151" t="n">
        <v>351402.956568908</v>
      </c>
      <c r="E33" s="123" t="n">
        <v>358342.05230516</v>
      </c>
      <c r="F33" s="150" t="n">
        <v>162993</v>
      </c>
      <c r="G33" s="118" t="s">
        <v>360</v>
      </c>
      <c r="H33" s="118" t="s">
        <v>360</v>
      </c>
      <c r="I33" s="118" t="s">
        <v>360</v>
      </c>
    </row>
    <row r="34" customFormat="false" ht="15" hidden="false" customHeight="false" outlineLevel="0" collapsed="false">
      <c r="A34" s="118" t="s">
        <v>384</v>
      </c>
      <c r="B34" s="131" t="str">
        <f aca="false" t="array" ref="B34:B34">INDEX(Countries!D34:D294, MATCH(A34, Countries!B34:B294, 0))</f>
        <v>CUW</v>
      </c>
      <c r="C34" s="147" t="s">
        <v>160</v>
      </c>
      <c r="D34" s="151" t="n">
        <v>44.5338516352664</v>
      </c>
      <c r="E34" s="123" t="n">
        <v>44.3554291415935</v>
      </c>
      <c r="F34" s="150" t="n">
        <v>5</v>
      </c>
      <c r="G34" s="118" t="s">
        <v>360</v>
      </c>
      <c r="H34" s="118" t="s">
        <v>360</v>
      </c>
      <c r="I34" s="118" t="s">
        <v>360</v>
      </c>
    </row>
    <row r="35" customFormat="false" ht="15" hidden="false" customHeight="false" outlineLevel="0" collapsed="false">
      <c r="A35" s="118" t="s">
        <v>385</v>
      </c>
      <c r="B35" s="131" t="str">
        <f aca="false" t="array" ref="B35:B35">INDEX(Countries!D35:D295, MATCH(A35, Countries!B35:B295, 0))</f>
        <v>COD</v>
      </c>
      <c r="C35" s="147" t="s">
        <v>160</v>
      </c>
      <c r="D35" s="151" t="n">
        <v>23558.2248078502</v>
      </c>
      <c r="E35" s="123" t="n">
        <v>23513.414706042</v>
      </c>
      <c r="F35" s="150" t="n">
        <v>24626</v>
      </c>
      <c r="G35" s="118" t="s">
        <v>360</v>
      </c>
      <c r="H35" s="118" t="s">
        <v>360</v>
      </c>
      <c r="I35" s="118" t="s">
        <v>360</v>
      </c>
    </row>
    <row r="36" customFormat="false" ht="15" hidden="false" customHeight="false" outlineLevel="0" collapsed="false">
      <c r="A36" s="118" t="s">
        <v>386</v>
      </c>
      <c r="B36" s="131" t="str">
        <f aca="false" t="array" ref="B36:B36">INDEX(Countries!D36:D296, MATCH(A36, Countries!B36:B296, 0))</f>
        <v>DJI</v>
      </c>
      <c r="C36" s="147" t="s">
        <v>160</v>
      </c>
      <c r="D36" s="151" t="n">
        <v>715.42499837001</v>
      </c>
      <c r="E36" s="123" t="n">
        <v>630.583031441258</v>
      </c>
      <c r="F36" s="150" t="n">
        <v>492</v>
      </c>
      <c r="G36" s="118" t="s">
        <v>360</v>
      </c>
      <c r="H36" s="118" t="s">
        <v>360</v>
      </c>
      <c r="I36" s="118" t="s">
        <v>360</v>
      </c>
    </row>
    <row r="37" customFormat="false" ht="15" hidden="false" customHeight="false" outlineLevel="0" collapsed="false">
      <c r="A37" s="118" t="s">
        <v>387</v>
      </c>
      <c r="B37" s="131" t="str">
        <f aca="false" t="array" ref="B37:B37">INDEX(Countries!D37:D297, MATCH(A37, Countries!B37:B297, 0))</f>
        <v>DMA</v>
      </c>
      <c r="C37" s="147" t="s">
        <v>160</v>
      </c>
      <c r="D37" s="151" t="n">
        <v>1.46515043542027</v>
      </c>
      <c r="E37" s="123" t="n">
        <v>1.17212123887744</v>
      </c>
      <c r="F37" s="150"/>
      <c r="G37" s="118" t="s">
        <v>360</v>
      </c>
      <c r="H37" s="118" t="s">
        <v>360</v>
      </c>
      <c r="I37" s="118" t="s">
        <v>360</v>
      </c>
    </row>
    <row r="38" customFormat="false" ht="15" hidden="false" customHeight="false" outlineLevel="0" collapsed="false">
      <c r="A38" s="118" t="s">
        <v>388</v>
      </c>
      <c r="B38" s="131" t="str">
        <f aca="false" t="array" ref="B38:B38">INDEX(Countries!D38:D298, MATCH(A38, Countries!B38:B298, 0))</f>
        <v>DOM</v>
      </c>
      <c r="C38" s="147" t="s">
        <v>160</v>
      </c>
      <c r="D38" s="151" t="n">
        <v>19078.7526644811</v>
      </c>
      <c r="E38" s="123" t="n">
        <v>19118.3682371205</v>
      </c>
      <c r="F38" s="150" t="n">
        <v>3463</v>
      </c>
      <c r="G38" s="118" t="s">
        <v>360</v>
      </c>
      <c r="H38" s="118" t="s">
        <v>360</v>
      </c>
      <c r="I38" s="118" t="s">
        <v>360</v>
      </c>
    </row>
    <row r="39" customFormat="false" ht="15" hidden="false" customHeight="false" outlineLevel="0" collapsed="false">
      <c r="A39" s="118" t="s">
        <v>316</v>
      </c>
      <c r="B39" s="131" t="str">
        <f aca="false" t="array" ref="B39:B39">INDEX(Countries!D39:D299, MATCH(A39, Countries!B39:B299, 0))</f>
        <v>ECU</v>
      </c>
      <c r="C39" s="147" t="s">
        <v>160</v>
      </c>
      <c r="D39" s="151" t="n">
        <v>152236.21170876</v>
      </c>
      <c r="E39" s="123" t="n">
        <v>149434.27298878</v>
      </c>
      <c r="F39" s="150" t="n">
        <v>74478</v>
      </c>
      <c r="G39" s="118" t="s">
        <v>360</v>
      </c>
      <c r="H39" s="118" t="s">
        <v>360</v>
      </c>
      <c r="I39" s="118" t="s">
        <v>360</v>
      </c>
    </row>
    <row r="40" customFormat="false" ht="15" hidden="false" customHeight="false" outlineLevel="0" collapsed="false">
      <c r="A40" s="118" t="s">
        <v>389</v>
      </c>
      <c r="B40" s="131" t="str">
        <f aca="false" t="array" ref="B40:B40">INDEX(Countries!D40:D300, MATCH(A40, Countries!B40:B300, 0))</f>
        <v>EGY</v>
      </c>
      <c r="C40" s="147" t="s">
        <v>160</v>
      </c>
      <c r="D40" s="151" t="n">
        <v>206.809126094568</v>
      </c>
      <c r="E40" s="123" t="n">
        <v>177.61369505941</v>
      </c>
      <c r="F40" s="150" t="n">
        <v>51</v>
      </c>
      <c r="G40" s="118" t="s">
        <v>360</v>
      </c>
      <c r="H40" s="118" t="s">
        <v>360</v>
      </c>
      <c r="I40" s="118" t="s">
        <v>360</v>
      </c>
    </row>
    <row r="41" customFormat="false" ht="15" hidden="false" customHeight="false" outlineLevel="0" collapsed="false">
      <c r="A41" s="118" t="s">
        <v>390</v>
      </c>
      <c r="B41" s="131" t="str">
        <f aca="false" t="array" ref="B41:B41">INDEX(Countries!D41:D301, MATCH(A41, Countries!B41:B301, 0))</f>
        <v>SLV</v>
      </c>
      <c r="C41" s="147" t="s">
        <v>160</v>
      </c>
      <c r="D41" s="151" t="n">
        <v>37086.2083977034</v>
      </c>
      <c r="E41" s="123" t="n">
        <v>37866.6030097965</v>
      </c>
      <c r="F41" s="150" t="n">
        <v>2480</v>
      </c>
      <c r="G41" s="118" t="s">
        <v>360</v>
      </c>
      <c r="H41" s="118" t="s">
        <v>360</v>
      </c>
      <c r="I41" s="118" t="s">
        <v>360</v>
      </c>
    </row>
    <row r="42" customFormat="false" ht="15" hidden="false" customHeight="false" outlineLevel="0" collapsed="false">
      <c r="A42" s="118" t="s">
        <v>391</v>
      </c>
      <c r="B42" s="131" t="str">
        <f aca="false" t="array" ref="B42:B42">INDEX(Countries!D42:D302, MATCH(A42, Countries!B42:B302, 0))</f>
        <v>GNQ</v>
      </c>
      <c r="C42" s="147" t="s">
        <v>160</v>
      </c>
      <c r="D42" s="151" t="n">
        <v>25535.4175815422</v>
      </c>
      <c r="E42" s="123" t="n">
        <v>25683.9984675653</v>
      </c>
      <c r="F42" s="150" t="n">
        <v>12621</v>
      </c>
      <c r="G42" s="118" t="s">
        <v>360</v>
      </c>
      <c r="H42" s="118" t="s">
        <v>360</v>
      </c>
      <c r="I42" s="118" t="s">
        <v>360</v>
      </c>
    </row>
    <row r="43" customFormat="false" ht="15" hidden="false" customHeight="false" outlineLevel="0" collapsed="false">
      <c r="A43" s="118" t="s">
        <v>392</v>
      </c>
      <c r="B43" s="131" t="str">
        <f aca="false" t="array" ref="B43:B43">INDEX(Countries!D43:D303, MATCH(A43, Countries!B43:B303, 0))</f>
        <v>ERI</v>
      </c>
      <c r="C43" s="147" t="s">
        <v>160</v>
      </c>
      <c r="D43" s="151" t="n">
        <v>7395.49754034065</v>
      </c>
      <c r="E43" s="123" t="n">
        <v>7417.25850006606</v>
      </c>
      <c r="F43" s="150" t="n">
        <v>6937</v>
      </c>
      <c r="G43" s="118" t="s">
        <v>360</v>
      </c>
      <c r="H43" s="118" t="s">
        <v>360</v>
      </c>
      <c r="I43" s="118" t="s">
        <v>360</v>
      </c>
    </row>
    <row r="44" customFormat="false" ht="15" hidden="false" customHeight="false" outlineLevel="0" collapsed="false">
      <c r="A44" s="118" t="s">
        <v>393</v>
      </c>
      <c r="B44" s="131" t="str">
        <f aca="false" t="array" ref="B44:B44">INDEX(Countries!D44:D304, MATCH(A44, Countries!B44:B304, 0))</f>
        <v>FJI</v>
      </c>
      <c r="C44" s="147" t="s">
        <v>160</v>
      </c>
      <c r="D44" s="151" t="n">
        <v>48904.2226718718</v>
      </c>
      <c r="E44" s="123" t="n">
        <v>48927.7797104072</v>
      </c>
      <c r="F44" s="150" t="n">
        <v>34067</v>
      </c>
      <c r="G44" s="118" t="s">
        <v>360</v>
      </c>
      <c r="H44" s="118" t="s">
        <v>360</v>
      </c>
      <c r="I44" s="118" t="s">
        <v>360</v>
      </c>
    </row>
    <row r="45" customFormat="false" ht="15" hidden="false" customHeight="false" outlineLevel="0" collapsed="false">
      <c r="A45" s="118" t="s">
        <v>394</v>
      </c>
      <c r="B45" s="131" t="str">
        <f aca="false" t="array" ref="B45:B45">INDEX(Countries!D45:D305, MATCH(A45, Countries!B45:B305, 0))</f>
        <v>GUF</v>
      </c>
      <c r="C45" s="147" t="s">
        <v>160</v>
      </c>
      <c r="D45" s="151" t="n">
        <v>63634.0688157886</v>
      </c>
      <c r="E45" s="123" t="n">
        <v>60011.6704645753</v>
      </c>
      <c r="F45" s="150" t="n">
        <v>14422</v>
      </c>
      <c r="G45" s="118" t="s">
        <v>360</v>
      </c>
      <c r="H45" s="118" t="s">
        <v>360</v>
      </c>
      <c r="I45" s="118" t="s">
        <v>360</v>
      </c>
    </row>
    <row r="46" customFormat="false" ht="15" hidden="false" customHeight="false" outlineLevel="0" collapsed="false">
      <c r="A46" s="118" t="s">
        <v>395</v>
      </c>
      <c r="B46" s="131" t="str">
        <f aca="false" t="array" ref="B46:B46">INDEX(Countries!D46:D306, MATCH(A46, Countries!B46:B306, 0))</f>
        <v>PYF</v>
      </c>
      <c r="C46" s="147" t="s">
        <v>160</v>
      </c>
      <c r="D46" s="151" t="n">
        <v>128.829633674891</v>
      </c>
      <c r="E46" s="123" t="n">
        <v>119.955271426456</v>
      </c>
      <c r="F46" s="150"/>
      <c r="G46" s="118" t="s">
        <v>360</v>
      </c>
      <c r="H46" s="118" t="s">
        <v>360</v>
      </c>
      <c r="I46" s="118" t="s">
        <v>360</v>
      </c>
    </row>
    <row r="47" customFormat="false" ht="15" hidden="false" customHeight="false" outlineLevel="0" collapsed="false">
      <c r="A47" s="118" t="s">
        <v>396</v>
      </c>
      <c r="B47" s="131" t="str">
        <f aca="false" t="array" ref="B47:B47">INDEX(Countries!D47:D307, MATCH(A47, Countries!B47:B307, 0))</f>
        <v>ATF</v>
      </c>
      <c r="C47" s="147" t="s">
        <v>160</v>
      </c>
      <c r="D47" s="151" t="n">
        <v>672.301757623393</v>
      </c>
      <c r="E47" s="123" t="n">
        <v>672.301757623393</v>
      </c>
      <c r="F47" s="150"/>
      <c r="G47" s="118" t="s">
        <v>360</v>
      </c>
      <c r="H47" s="118" t="s">
        <v>360</v>
      </c>
      <c r="I47" s="118" t="s">
        <v>360</v>
      </c>
    </row>
    <row r="48" customFormat="false" ht="15" hidden="false" customHeight="false" outlineLevel="0" collapsed="false">
      <c r="A48" s="118" t="s">
        <v>397</v>
      </c>
      <c r="B48" s="131" t="str">
        <f aca="false" t="array" ref="B48:B48">INDEX(Countries!D48:D308, MATCH(A48, Countries!B48:B308, 0))</f>
        <v>GAB</v>
      </c>
      <c r="C48" s="147" t="s">
        <v>160</v>
      </c>
      <c r="D48" s="151" t="n">
        <v>174092.659175179</v>
      </c>
      <c r="E48" s="123" t="n">
        <v>175074.892745058</v>
      </c>
      <c r="F48" s="150" t="n">
        <v>76036</v>
      </c>
      <c r="G48" s="118" t="s">
        <v>360</v>
      </c>
      <c r="H48" s="118" t="s">
        <v>360</v>
      </c>
      <c r="I48" s="118" t="s">
        <v>360</v>
      </c>
    </row>
    <row r="49" customFormat="false" ht="15" hidden="false" customHeight="false" outlineLevel="0" collapsed="false">
      <c r="A49" s="118" t="s">
        <v>398</v>
      </c>
      <c r="B49" s="131" t="str">
        <f aca="false" t="array" ref="B49:B49">INDEX(Countries!D49:D309, MATCH(A49, Countries!B49:B309, 0))</f>
        <v>GMB</v>
      </c>
      <c r="C49" s="147" t="s">
        <v>160</v>
      </c>
      <c r="D49" s="151" t="n">
        <v>60827.640776401</v>
      </c>
      <c r="E49" s="123" t="n">
        <v>61362.6761564311</v>
      </c>
      <c r="F49" s="150" t="n">
        <v>34790</v>
      </c>
      <c r="G49" s="118" t="s">
        <v>360</v>
      </c>
      <c r="H49" s="118" t="s">
        <v>360</v>
      </c>
      <c r="I49" s="118" t="s">
        <v>360</v>
      </c>
    </row>
    <row r="50" customFormat="false" ht="15" hidden="false" customHeight="false" outlineLevel="0" collapsed="false">
      <c r="A50" s="118" t="s">
        <v>399</v>
      </c>
      <c r="B50" s="131" t="str">
        <f aca="false" t="array" ref="B50:B50">INDEX(Countries!D50:D310, MATCH(A50, Countries!B50:B310, 0))</f>
        <v>GHA</v>
      </c>
      <c r="C50" s="147" t="s">
        <v>160</v>
      </c>
      <c r="D50" s="151" t="n">
        <v>17723.6033663649</v>
      </c>
      <c r="E50" s="123" t="n">
        <v>17565.2439215032</v>
      </c>
      <c r="F50" s="150" t="n">
        <v>10200</v>
      </c>
      <c r="G50" s="118" t="s">
        <v>360</v>
      </c>
      <c r="H50" s="118" t="s">
        <v>360</v>
      </c>
      <c r="I50" s="118" t="s">
        <v>360</v>
      </c>
    </row>
    <row r="51" customFormat="false" ht="15" hidden="false" customHeight="false" outlineLevel="0" collapsed="false">
      <c r="A51" s="118" t="s">
        <v>400</v>
      </c>
      <c r="B51" s="131" t="str">
        <f aca="false" t="array" ref="B51:B51">INDEX(Countries!D51:D311, MATCH(A51, Countries!B51:B311, 0))</f>
        <v>GRD</v>
      </c>
      <c r="C51" s="147" t="s">
        <v>160</v>
      </c>
      <c r="D51" s="151" t="n">
        <v>194.336359063913</v>
      </c>
      <c r="E51" s="123" t="n">
        <v>194.692262192543</v>
      </c>
      <c r="F51" s="150" t="n">
        <v>132</v>
      </c>
      <c r="G51" s="118" t="s">
        <v>360</v>
      </c>
      <c r="H51" s="118" t="s">
        <v>360</v>
      </c>
      <c r="I51" s="118" t="s">
        <v>360</v>
      </c>
    </row>
    <row r="52" customFormat="false" ht="15" hidden="false" customHeight="false" outlineLevel="0" collapsed="false">
      <c r="A52" s="118" t="s">
        <v>401</v>
      </c>
      <c r="B52" s="131" t="str">
        <f aca="false" t="array" ref="B52:B52">INDEX(Countries!D52:D312, MATCH(A52, Countries!B52:B312, 0))</f>
        <v>GLP</v>
      </c>
      <c r="C52" s="147" t="s">
        <v>160</v>
      </c>
      <c r="D52" s="151" t="n">
        <v>3419.3016035761</v>
      </c>
      <c r="E52" s="123" t="n">
        <v>3433.84093373569</v>
      </c>
      <c r="F52" s="150" t="n">
        <v>116</v>
      </c>
      <c r="G52" s="118" t="s">
        <v>360</v>
      </c>
      <c r="H52" s="118" t="s">
        <v>360</v>
      </c>
      <c r="I52" s="118" t="s">
        <v>360</v>
      </c>
    </row>
    <row r="53" customFormat="false" ht="15" hidden="false" customHeight="false" outlineLevel="0" collapsed="false">
      <c r="A53" s="118" t="s">
        <v>402</v>
      </c>
      <c r="B53" s="131" t="str">
        <f aca="false" t="array" ref="B53:B53">INDEX(Countries!D53:D313, MATCH(A53, Countries!B53:B313, 0))</f>
        <v>GUM</v>
      </c>
      <c r="C53" s="147" t="s">
        <v>160</v>
      </c>
      <c r="D53" s="151" t="n">
        <v>53.2542860314674</v>
      </c>
      <c r="E53" s="123" t="n">
        <v>51.8335945390847</v>
      </c>
      <c r="F53" s="150"/>
      <c r="G53" s="118" t="s">
        <v>360</v>
      </c>
      <c r="H53" s="118" t="s">
        <v>360</v>
      </c>
      <c r="I53" s="118" t="s">
        <v>360</v>
      </c>
    </row>
    <row r="54" customFormat="false" ht="15" hidden="false" customHeight="false" outlineLevel="0" collapsed="false">
      <c r="A54" s="118" t="s">
        <v>403</v>
      </c>
      <c r="B54" s="131" t="str">
        <f aca="false" t="array" ref="B54:B54">INDEX(Countries!D54:D314, MATCH(A54, Countries!B54:B314, 0))</f>
        <v>GTM</v>
      </c>
      <c r="C54" s="147" t="s">
        <v>160</v>
      </c>
      <c r="D54" s="151" t="n">
        <v>24961.7259939762</v>
      </c>
      <c r="E54" s="123" t="n">
        <v>24695.8299198057</v>
      </c>
      <c r="F54" s="150" t="n">
        <v>13053</v>
      </c>
      <c r="G54" s="118" t="s">
        <v>360</v>
      </c>
      <c r="H54" s="118" t="s">
        <v>360</v>
      </c>
      <c r="I54" s="118" t="s">
        <v>360</v>
      </c>
    </row>
    <row r="55" customFormat="false" ht="15" hidden="false" customHeight="false" outlineLevel="0" collapsed="false">
      <c r="A55" s="118" t="s">
        <v>404</v>
      </c>
      <c r="B55" s="131" t="str">
        <f aca="false" t="array" ref="B55:B55">INDEX(Countries!D55:D315, MATCH(A55, Countries!B55:B315, 0))</f>
        <v>GIN</v>
      </c>
      <c r="C55" s="147" t="s">
        <v>160</v>
      </c>
      <c r="D55" s="151" t="n">
        <v>218099.86128691</v>
      </c>
      <c r="E55" s="123" t="n">
        <v>224310.761965799</v>
      </c>
      <c r="F55" s="150" t="n">
        <v>171793</v>
      </c>
      <c r="G55" s="118" t="s">
        <v>360</v>
      </c>
      <c r="H55" s="118" t="s">
        <v>360</v>
      </c>
      <c r="I55" s="118" t="s">
        <v>360</v>
      </c>
    </row>
    <row r="56" customFormat="false" ht="15" hidden="false" customHeight="false" outlineLevel="0" collapsed="false">
      <c r="A56" s="118" t="s">
        <v>405</v>
      </c>
      <c r="B56" s="131" t="str">
        <f aca="false" t="array" ref="B56:B56">INDEX(Countries!D56:D316, MATCH(A56, Countries!B56:B316, 0))</f>
        <v>GNB</v>
      </c>
      <c r="C56" s="147" t="s">
        <v>160</v>
      </c>
      <c r="D56" s="151" t="n">
        <v>266648.535658995</v>
      </c>
      <c r="E56" s="123" t="n">
        <v>269555.612296768</v>
      </c>
      <c r="F56" s="150" t="n">
        <v>141910</v>
      </c>
      <c r="G56" s="118" t="s">
        <v>360</v>
      </c>
      <c r="H56" s="118" t="s">
        <v>360</v>
      </c>
      <c r="I56" s="118" t="s">
        <v>360</v>
      </c>
    </row>
    <row r="57" customFormat="false" ht="15" hidden="false" customHeight="false" outlineLevel="0" collapsed="false">
      <c r="A57" s="118" t="s">
        <v>406</v>
      </c>
      <c r="B57" s="131" t="str">
        <f aca="false" t="array" ref="B57:B57">INDEX(Countries!D57:D317, MATCH(A57, Countries!B57:B317, 0))</f>
        <v>GUY</v>
      </c>
      <c r="C57" s="147" t="s">
        <v>160</v>
      </c>
      <c r="D57" s="151" t="n">
        <v>28189.5568811373</v>
      </c>
      <c r="E57" s="123" t="n">
        <v>29776.7428163232</v>
      </c>
      <c r="F57" s="150" t="n">
        <v>12827</v>
      </c>
      <c r="G57" s="118" t="s">
        <v>360</v>
      </c>
      <c r="H57" s="118" t="s">
        <v>360</v>
      </c>
      <c r="I57" s="118" t="s">
        <v>360</v>
      </c>
    </row>
    <row r="58" customFormat="false" ht="15" hidden="false" customHeight="false" outlineLevel="0" collapsed="false">
      <c r="A58" s="118" t="s">
        <v>407</v>
      </c>
      <c r="B58" s="131" t="str">
        <f aca="false" t="array" ref="B58:B58">INDEX(Countries!D58:D318, MATCH(A58, Countries!B58:B318, 0))</f>
        <v>HTI</v>
      </c>
      <c r="C58" s="147" t="s">
        <v>160</v>
      </c>
      <c r="D58" s="151" t="n">
        <v>15044.9494186593</v>
      </c>
      <c r="E58" s="123" t="n">
        <v>15101.0153834789</v>
      </c>
      <c r="F58" s="150" t="n">
        <v>7957</v>
      </c>
      <c r="G58" s="118" t="s">
        <v>360</v>
      </c>
      <c r="H58" s="118" t="s">
        <v>360</v>
      </c>
      <c r="I58" s="118" t="s">
        <v>360</v>
      </c>
    </row>
    <row r="59" customFormat="false" ht="15" hidden="false" customHeight="false" outlineLevel="0" collapsed="false">
      <c r="A59" s="118" t="s">
        <v>408</v>
      </c>
      <c r="B59" s="131" t="str">
        <f aca="false" t="array" ref="B59:B59">INDEX(Countries!D59:D319, MATCH(A59, Countries!B59:B319, 0))</f>
        <v>HND</v>
      </c>
      <c r="C59" s="147" t="s">
        <v>160</v>
      </c>
      <c r="D59" s="151" t="n">
        <v>60006.0792316315</v>
      </c>
      <c r="E59" s="123" t="n">
        <v>64177.2134816563</v>
      </c>
      <c r="F59" s="150" t="n">
        <v>19833</v>
      </c>
      <c r="G59" s="118" t="s">
        <v>360</v>
      </c>
      <c r="H59" s="118" t="s">
        <v>360</v>
      </c>
      <c r="I59" s="118" t="s">
        <v>360</v>
      </c>
    </row>
    <row r="60" customFormat="false" ht="15" hidden="false" customHeight="false" outlineLevel="0" collapsed="false">
      <c r="A60" s="118" t="s">
        <v>409</v>
      </c>
      <c r="B60" s="131" t="str">
        <f aca="false" t="array" ref="B60:B60">INDEX(Countries!D60:D320, MATCH(A60, Countries!B60:B320, 0))</f>
        <v>IRN</v>
      </c>
      <c r="C60" s="147" t="s">
        <v>160</v>
      </c>
      <c r="D60" s="151" t="n">
        <v>10342.6143496676</v>
      </c>
      <c r="E60" s="123" t="n">
        <v>10839.4697648283</v>
      </c>
      <c r="F60" s="150" t="n">
        <v>135</v>
      </c>
      <c r="G60" s="118" t="s">
        <v>360</v>
      </c>
      <c r="H60" s="118" t="s">
        <v>360</v>
      </c>
      <c r="I60" s="118" t="s">
        <v>360</v>
      </c>
    </row>
    <row r="61" customFormat="false" ht="15" hidden="false" customHeight="false" outlineLevel="0" collapsed="false">
      <c r="A61" s="118" t="s">
        <v>410</v>
      </c>
      <c r="B61" s="131" t="str">
        <f aca="false" t="array" ref="B61:B61">INDEX(Countries!D61:D321, MATCH(A61, Countries!B61:B321, 0))</f>
        <v>JAM</v>
      </c>
      <c r="C61" s="147" t="s">
        <v>160</v>
      </c>
      <c r="D61" s="151" t="n">
        <v>9765.75373702316</v>
      </c>
      <c r="E61" s="123" t="n">
        <v>10555.5750280989</v>
      </c>
      <c r="F61" s="150" t="n">
        <v>4084</v>
      </c>
      <c r="G61" s="118" t="s">
        <v>360</v>
      </c>
      <c r="H61" s="118" t="s">
        <v>360</v>
      </c>
      <c r="I61" s="118" t="s">
        <v>360</v>
      </c>
    </row>
    <row r="62" customFormat="false" ht="15" hidden="false" customHeight="false" outlineLevel="0" collapsed="false">
      <c r="A62" s="118" t="s">
        <v>411</v>
      </c>
      <c r="B62" s="131" t="str">
        <f aca="false" t="array" ref="B62:B62">INDEX(Countries!D62:D322, MATCH(A62, Countries!B62:B322, 0))</f>
        <v>JPN</v>
      </c>
      <c r="C62" s="147" t="s">
        <v>160</v>
      </c>
      <c r="D62" s="151" t="n">
        <v>1040.8220552317</v>
      </c>
      <c r="E62" s="123" t="n">
        <v>1019.62928416507</v>
      </c>
      <c r="F62" s="150" t="n">
        <v>244</v>
      </c>
      <c r="G62" s="118" t="s">
        <v>360</v>
      </c>
      <c r="H62" s="118" t="s">
        <v>360</v>
      </c>
      <c r="I62" s="118" t="s">
        <v>360</v>
      </c>
    </row>
    <row r="63" customFormat="false" ht="15" hidden="false" customHeight="false" outlineLevel="0" collapsed="false">
      <c r="A63" s="118" t="s">
        <v>412</v>
      </c>
      <c r="B63" s="131" t="str">
        <f aca="false" t="array" ref="B63:B63">INDEX(Countries!D63:D323, MATCH(A63, Countries!B63:B323, 0))</f>
        <v>KIR</v>
      </c>
      <c r="C63" s="147" t="s">
        <v>160</v>
      </c>
      <c r="D63" s="151" t="n">
        <v>146.482619017108</v>
      </c>
      <c r="E63" s="123" t="n">
        <v>146.482619017108</v>
      </c>
      <c r="F63" s="150"/>
      <c r="G63" s="118" t="s">
        <v>360</v>
      </c>
      <c r="H63" s="118" t="s">
        <v>360</v>
      </c>
      <c r="I63" s="118" t="s">
        <v>360</v>
      </c>
    </row>
    <row r="64" customFormat="false" ht="15" hidden="false" customHeight="false" outlineLevel="0" collapsed="false">
      <c r="A64" s="118" t="s">
        <v>413</v>
      </c>
      <c r="B64" s="131" t="str">
        <f aca="false" t="array" ref="B64:B64">INDEX(Countries!D64:D324, MATCH(A64, Countries!B64:B324, 0))</f>
        <v>LBR</v>
      </c>
      <c r="C64" s="147" t="s">
        <v>160</v>
      </c>
      <c r="D64" s="151" t="n">
        <v>18059.8364511568</v>
      </c>
      <c r="E64" s="123" t="n">
        <v>18868.8827768528</v>
      </c>
      <c r="F64" s="150" t="n">
        <v>16717</v>
      </c>
      <c r="G64" s="118" t="s">
        <v>360</v>
      </c>
      <c r="H64" s="118" t="s">
        <v>360</v>
      </c>
      <c r="I64" s="118" t="s">
        <v>360</v>
      </c>
    </row>
    <row r="65" customFormat="false" ht="15" hidden="false" customHeight="false" outlineLevel="0" collapsed="false">
      <c r="A65" s="118" t="s">
        <v>414</v>
      </c>
      <c r="B65" s="131" t="str">
        <f aca="false" t="array" ref="B65:B65">INDEX(Countries!D65:D325, MATCH(A65, Countries!B65:B325, 0))</f>
        <v>MDG</v>
      </c>
      <c r="C65" s="147" t="s">
        <v>160</v>
      </c>
      <c r="D65" s="151" t="n">
        <v>276192.511439597</v>
      </c>
      <c r="E65" s="123" t="n">
        <v>275106.60672472</v>
      </c>
      <c r="F65" s="150" t="n">
        <v>211992</v>
      </c>
      <c r="G65" s="118" t="s">
        <v>360</v>
      </c>
      <c r="H65" s="118" t="s">
        <v>360</v>
      </c>
      <c r="I65" s="118" t="s">
        <v>360</v>
      </c>
    </row>
    <row r="66" customFormat="false" ht="15" hidden="false" customHeight="false" outlineLevel="0" collapsed="false">
      <c r="A66" s="118" t="s">
        <v>415</v>
      </c>
      <c r="B66" s="131" t="str">
        <f aca="false" t="array" ref="B66:B66">INDEX(Countries!D66:D326, MATCH(A66, Countries!B66:B326, 0))</f>
        <v>MYS</v>
      </c>
      <c r="C66" s="147" t="s">
        <v>160</v>
      </c>
      <c r="D66" s="151" t="n">
        <v>521617.794052728</v>
      </c>
      <c r="E66" s="123" t="n">
        <v>526216.475896096</v>
      </c>
      <c r="F66" s="150" t="n">
        <v>404924</v>
      </c>
      <c r="G66" s="118" t="s">
        <v>360</v>
      </c>
      <c r="H66" s="118" t="s">
        <v>360</v>
      </c>
      <c r="I66" s="118" t="s">
        <v>360</v>
      </c>
    </row>
    <row r="67" customFormat="false" ht="15" hidden="false" customHeight="false" outlineLevel="0" collapsed="false">
      <c r="A67" s="118" t="s">
        <v>416</v>
      </c>
      <c r="B67" s="131" t="str">
        <f aca="false" t="array" ref="B67:B67">INDEX(Countries!D67:D327, MATCH(A67, Countries!B67:B327, 0))</f>
        <v>MDV</v>
      </c>
      <c r="C67" s="147" t="s">
        <v>160</v>
      </c>
      <c r="D67" s="151" t="n">
        <v>97.3440665601131</v>
      </c>
      <c r="E67" s="123" t="n">
        <v>97.3440665601131</v>
      </c>
      <c r="F67" s="150"/>
      <c r="G67" s="118" t="s">
        <v>360</v>
      </c>
      <c r="H67" s="118" t="s">
        <v>360</v>
      </c>
      <c r="I67" s="118" t="s">
        <v>360</v>
      </c>
    </row>
    <row r="68" customFormat="false" ht="15" hidden="false" customHeight="false" outlineLevel="0" collapsed="false">
      <c r="A68" s="118" t="s">
        <v>417</v>
      </c>
      <c r="B68" s="131" t="str">
        <f aca="false" t="array" ref="B68:B68">INDEX(Countries!D68:D328, MATCH(A68, Countries!B68:B328, 0))</f>
        <v>MHL</v>
      </c>
      <c r="C68" s="147" t="s">
        <v>160</v>
      </c>
      <c r="D68" s="151" t="n">
        <v>32.5446447060772</v>
      </c>
      <c r="E68" s="123" t="n">
        <v>32.5446447060772</v>
      </c>
      <c r="F68" s="150"/>
      <c r="G68" s="118" t="s">
        <v>360</v>
      </c>
      <c r="H68" s="118" t="s">
        <v>360</v>
      </c>
      <c r="I68" s="118" t="s">
        <v>360</v>
      </c>
    </row>
    <row r="69" customFormat="false" ht="15" hidden="false" customHeight="false" outlineLevel="0" collapsed="false">
      <c r="A69" s="118" t="s">
        <v>418</v>
      </c>
      <c r="B69" s="131" t="str">
        <f aca="false" t="array" ref="B69:B69">INDEX(Countries!D69:D329, MATCH(A69, Countries!B69:B329, 0))</f>
        <v>MTQ</v>
      </c>
      <c r="C69" s="147" t="s">
        <v>160</v>
      </c>
      <c r="D69" s="151" t="n">
        <v>1957.00461167507</v>
      </c>
      <c r="E69" s="123" t="n">
        <v>1934.69200178517</v>
      </c>
      <c r="F69" s="150" t="n">
        <v>15</v>
      </c>
      <c r="G69" s="118" t="s">
        <v>360</v>
      </c>
      <c r="H69" s="118" t="s">
        <v>360</v>
      </c>
      <c r="I69" s="118" t="s">
        <v>360</v>
      </c>
    </row>
    <row r="70" customFormat="false" ht="15" hidden="false" customHeight="false" outlineLevel="0" collapsed="false">
      <c r="A70" s="118" t="s">
        <v>419</v>
      </c>
      <c r="B70" s="131" t="str">
        <f aca="false" t="array" ref="B70:B70">INDEX(Countries!D70:D330, MATCH(A70, Countries!B70:B330, 0))</f>
        <v>MRT</v>
      </c>
      <c r="C70" s="147" t="s">
        <v>160</v>
      </c>
      <c r="D70" s="151" t="n">
        <v>356.311429787909</v>
      </c>
      <c r="E70" s="123" t="n">
        <v>290.116621959252</v>
      </c>
      <c r="F70" s="150"/>
      <c r="G70" s="118" t="s">
        <v>360</v>
      </c>
      <c r="H70" s="118" t="s">
        <v>360</v>
      </c>
      <c r="I70" s="118" t="s">
        <v>360</v>
      </c>
    </row>
    <row r="71" customFormat="false" ht="15" hidden="false" customHeight="false" outlineLevel="0" collapsed="false">
      <c r="A71" s="118" t="s">
        <v>420</v>
      </c>
      <c r="B71" s="131" t="str">
        <f aca="false" t="array" ref="B71:B71">INDEX(Countries!D71:D331, MATCH(A71, Countries!B71:B331, 0))</f>
        <v>MUS</v>
      </c>
      <c r="C71" s="147" t="s">
        <v>160</v>
      </c>
      <c r="D71" s="151" t="n">
        <v>415.556512365117</v>
      </c>
      <c r="E71" s="123" t="n">
        <v>400.198670587286</v>
      </c>
      <c r="F71" s="150" t="n">
        <v>647</v>
      </c>
      <c r="G71" s="118" t="s">
        <v>360</v>
      </c>
      <c r="H71" s="118" t="s">
        <v>360</v>
      </c>
      <c r="I71" s="118" t="s">
        <v>360</v>
      </c>
    </row>
    <row r="72" customFormat="false" ht="15" hidden="false" customHeight="false" outlineLevel="0" collapsed="false">
      <c r="A72" s="118" t="s">
        <v>421</v>
      </c>
      <c r="B72" s="131" t="str">
        <f aca="false" t="array" ref="B72:B72">INDEX(Countries!D72:D332, MATCH(A72, Countries!B72:B332, 0))</f>
        <v>MYT</v>
      </c>
      <c r="C72" s="147" t="s">
        <v>160</v>
      </c>
      <c r="D72" s="151" t="n">
        <v>678.358183143493</v>
      </c>
      <c r="E72" s="123" t="n">
        <v>694.30442215976</v>
      </c>
      <c r="F72" s="150" t="n">
        <v>22</v>
      </c>
      <c r="G72" s="118" t="s">
        <v>360</v>
      </c>
      <c r="H72" s="118" t="s">
        <v>360</v>
      </c>
      <c r="I72" s="118" t="s">
        <v>360</v>
      </c>
    </row>
    <row r="73" customFormat="false" ht="15" hidden="false" customHeight="false" outlineLevel="0" collapsed="false">
      <c r="A73" s="118" t="s">
        <v>422</v>
      </c>
      <c r="B73" s="131" t="str">
        <f aca="false" t="array" ref="B73:B73">INDEX(Countries!D73:D333, MATCH(A73, Countries!B73:B333, 0))</f>
        <v>FSM</v>
      </c>
      <c r="C73" s="147" t="s">
        <v>160</v>
      </c>
      <c r="D73" s="151" t="n">
        <v>8703.3395686902</v>
      </c>
      <c r="E73" s="123" t="n">
        <v>9018.75234556202</v>
      </c>
      <c r="F73" s="150" t="n">
        <v>8351</v>
      </c>
      <c r="G73" s="118" t="s">
        <v>360</v>
      </c>
      <c r="H73" s="118" t="s">
        <v>360</v>
      </c>
      <c r="I73" s="118" t="s">
        <v>360</v>
      </c>
    </row>
    <row r="74" customFormat="false" ht="15" hidden="false" customHeight="false" outlineLevel="0" collapsed="false">
      <c r="A74" s="118" t="s">
        <v>423</v>
      </c>
      <c r="B74" s="131" t="str">
        <f aca="false" t="array" ref="B74:B74">INDEX(Countries!D74:D334, MATCH(A74, Countries!B74:B334, 0))</f>
        <v>MOZ</v>
      </c>
      <c r="C74" s="147" t="s">
        <v>160</v>
      </c>
      <c r="D74" s="151" t="n">
        <v>295290.179948744</v>
      </c>
      <c r="E74" s="123" t="n">
        <v>305644.304369347</v>
      </c>
      <c r="F74" s="150" t="n">
        <v>128539</v>
      </c>
      <c r="G74" s="118" t="s">
        <v>360</v>
      </c>
      <c r="H74" s="118" t="s">
        <v>360</v>
      </c>
      <c r="I74" s="118" t="s">
        <v>360</v>
      </c>
    </row>
    <row r="75" customFormat="false" ht="15" hidden="false" customHeight="false" outlineLevel="0" collapsed="false">
      <c r="A75" s="118" t="s">
        <v>424</v>
      </c>
      <c r="B75" s="131" t="str">
        <f aca="false" t="array" ref="B75:B75">INDEX(Countries!D75:D335, MATCH(A75, Countries!B75:B335, 0))</f>
        <v>MMR</v>
      </c>
      <c r="C75" s="147" t="s">
        <v>160</v>
      </c>
      <c r="D75" s="151" t="n">
        <v>531436.415235332</v>
      </c>
      <c r="E75" s="123" t="n">
        <v>537504.876309215</v>
      </c>
      <c r="F75" s="150" t="n">
        <v>473467</v>
      </c>
      <c r="G75" s="118" t="s">
        <v>360</v>
      </c>
      <c r="H75" s="118" t="s">
        <v>360</v>
      </c>
      <c r="I75" s="118" t="s">
        <v>360</v>
      </c>
    </row>
    <row r="76" customFormat="false" ht="15" hidden="false" customHeight="false" outlineLevel="0" collapsed="false">
      <c r="A76" s="118" t="s">
        <v>425</v>
      </c>
      <c r="B76" s="131" t="str">
        <f aca="false" t="array" ref="B76:B76">INDEX(Countries!D76:D336, MATCH(A76, Countries!B76:B336, 0))</f>
        <v>NCL</v>
      </c>
      <c r="C76" s="147" t="s">
        <v>160</v>
      </c>
      <c r="D76" s="151" t="n">
        <v>33706.6653315617</v>
      </c>
      <c r="E76" s="123" t="n">
        <v>32262.8083762116</v>
      </c>
      <c r="F76" s="150" t="n">
        <v>20299</v>
      </c>
      <c r="G76" s="118" t="s">
        <v>360</v>
      </c>
      <c r="H76" s="118" t="s">
        <v>360</v>
      </c>
      <c r="I76" s="118" t="s">
        <v>360</v>
      </c>
    </row>
    <row r="77" customFormat="false" ht="15" hidden="false" customHeight="false" outlineLevel="0" collapsed="false">
      <c r="A77" s="118" t="s">
        <v>426</v>
      </c>
      <c r="B77" s="131" t="str">
        <f aca="false" t="array" ref="B77:B77">INDEX(Countries!D77:D337, MATCH(A77, Countries!B77:B337, 0))</f>
        <v>NZL</v>
      </c>
      <c r="C77" s="147" t="s">
        <v>160</v>
      </c>
      <c r="D77" s="151" t="n">
        <v>29625.6422659122</v>
      </c>
      <c r="E77" s="123" t="n">
        <v>30181.2661095125</v>
      </c>
      <c r="F77" s="150" t="n">
        <v>28680</v>
      </c>
      <c r="G77" s="118" t="s">
        <v>360</v>
      </c>
      <c r="H77" s="118" t="s">
        <v>360</v>
      </c>
      <c r="I77" s="118" t="s">
        <v>360</v>
      </c>
    </row>
    <row r="78" customFormat="false" ht="15" hidden="false" customHeight="false" outlineLevel="0" collapsed="false">
      <c r="A78" s="118" t="s">
        <v>427</v>
      </c>
      <c r="B78" s="131" t="str">
        <f aca="false" t="array" ref="B78:B78">INDEX(Countries!D78:D338, MATCH(A78, Countries!B78:B338, 0))</f>
        <v>NIC</v>
      </c>
      <c r="C78" s="147" t="s">
        <v>160</v>
      </c>
      <c r="D78" s="151" t="n">
        <v>74182.6747566854</v>
      </c>
      <c r="E78" s="123" t="n">
        <v>77730.8781312833</v>
      </c>
      <c r="F78" s="150" t="n">
        <v>20128</v>
      </c>
      <c r="G78" s="118" t="s">
        <v>360</v>
      </c>
      <c r="H78" s="118" t="s">
        <v>360</v>
      </c>
      <c r="I78" s="118" t="s">
        <v>360</v>
      </c>
    </row>
    <row r="79" customFormat="false" ht="15" hidden="false" customHeight="false" outlineLevel="0" collapsed="false">
      <c r="A79" s="118" t="s">
        <v>428</v>
      </c>
      <c r="B79" s="131" t="str">
        <f aca="false" t="array" ref="B79:B79">INDEX(Countries!D79:D339, MATCH(A79, Countries!B79:B339, 0))</f>
        <v>NGA</v>
      </c>
      <c r="C79" s="147" t="s">
        <v>160</v>
      </c>
      <c r="D79" s="151" t="n">
        <v>838431.044845641</v>
      </c>
      <c r="E79" s="123" t="n">
        <v>845664.716820571</v>
      </c>
      <c r="F79" s="150" t="n">
        <v>615984</v>
      </c>
      <c r="G79" s="118" t="s">
        <v>360</v>
      </c>
      <c r="H79" s="118" t="s">
        <v>360</v>
      </c>
      <c r="I79" s="118" t="s">
        <v>360</v>
      </c>
    </row>
    <row r="80" customFormat="false" ht="15" hidden="false" customHeight="false" outlineLevel="0" collapsed="false">
      <c r="A80" s="118" t="s">
        <v>429</v>
      </c>
      <c r="B80" s="131" t="str">
        <f aca="false" t="array" ref="B80:B80">INDEX(Countries!D80:D340, MATCH(A80, Countries!B80:B340, 0))</f>
        <v>OMN</v>
      </c>
      <c r="C80" s="147" t="s">
        <v>160</v>
      </c>
      <c r="D80" s="151" t="n">
        <v>141.328485933267</v>
      </c>
      <c r="E80" s="123" t="n">
        <v>140.347465810628</v>
      </c>
      <c r="F80" s="150" t="n">
        <v>69</v>
      </c>
      <c r="G80" s="118" t="s">
        <v>360</v>
      </c>
      <c r="H80" s="118" t="s">
        <v>360</v>
      </c>
      <c r="I80" s="118" t="s">
        <v>360</v>
      </c>
    </row>
    <row r="81" customFormat="false" ht="15" hidden="false" customHeight="false" outlineLevel="0" collapsed="false">
      <c r="A81" s="118" t="s">
        <v>430</v>
      </c>
      <c r="B81" s="131" t="str">
        <f aca="false" t="array" ref="B81:B81">INDEX(Countries!D81:D341, MATCH(A81, Countries!B81:B341, 0))</f>
        <v>PAK</v>
      </c>
      <c r="C81" s="147" t="s">
        <v>160</v>
      </c>
      <c r="D81" s="151" t="n">
        <v>77159.6518599104</v>
      </c>
      <c r="E81" s="123" t="n">
        <v>86070.6046575999</v>
      </c>
      <c r="F81" s="150" t="n">
        <v>48007</v>
      </c>
      <c r="G81" s="118" t="s">
        <v>360</v>
      </c>
      <c r="H81" s="118" t="s">
        <v>360</v>
      </c>
      <c r="I81" s="118" t="s">
        <v>360</v>
      </c>
    </row>
    <row r="82" customFormat="false" ht="15" hidden="false" customHeight="false" outlineLevel="0" collapsed="false">
      <c r="A82" s="118" t="s">
        <v>431</v>
      </c>
      <c r="B82" s="131" t="str">
        <f aca="false" t="array" ref="B82:B82">INDEX(Countries!D82:D342, MATCH(A82, Countries!B82:B342, 0))</f>
        <v>PLW</v>
      </c>
      <c r="C82" s="147" t="s">
        <v>160</v>
      </c>
      <c r="D82" s="151" t="n">
        <v>5689.66585032273</v>
      </c>
      <c r="E82" s="123" t="n">
        <v>5705.62690660788</v>
      </c>
      <c r="F82" s="150" t="n">
        <v>1056</v>
      </c>
      <c r="G82" s="118" t="s">
        <v>360</v>
      </c>
      <c r="H82" s="118" t="s">
        <v>360</v>
      </c>
      <c r="I82" s="118" t="s">
        <v>360</v>
      </c>
    </row>
    <row r="83" customFormat="false" ht="15" hidden="false" customHeight="false" outlineLevel="0" collapsed="false">
      <c r="A83" s="118" t="s">
        <v>432</v>
      </c>
      <c r="B83" s="131" t="str">
        <f aca="false" t="array" ref="B83:B83">INDEX(Countries!D83:D343, MATCH(A83, Countries!B83:B343, 0))</f>
        <v>PAN</v>
      </c>
      <c r="C83" s="147" t="s">
        <v>160</v>
      </c>
      <c r="D83" s="151" t="n">
        <v>152312.30603412</v>
      </c>
      <c r="E83" s="123" t="n">
        <v>156181.045917646</v>
      </c>
      <c r="F83" s="150" t="n">
        <v>88972</v>
      </c>
      <c r="G83" s="118" t="s">
        <v>360</v>
      </c>
      <c r="H83" s="118" t="s">
        <v>360</v>
      </c>
      <c r="I83" s="118" t="s">
        <v>360</v>
      </c>
    </row>
    <row r="84" customFormat="false" ht="15" hidden="false" customHeight="false" outlineLevel="0" collapsed="false">
      <c r="A84" s="118" t="s">
        <v>433</v>
      </c>
      <c r="B84" s="131" t="str">
        <f aca="false" t="array" ref="B84:B84">INDEX(Countries!D84:D344, MATCH(A84, Countries!B84:B344, 0))</f>
        <v>PNG</v>
      </c>
      <c r="C84" s="147" t="s">
        <v>160</v>
      </c>
      <c r="D84" s="151" t="n">
        <v>450312.94185846</v>
      </c>
      <c r="E84" s="123" t="n">
        <v>456349.374761421</v>
      </c>
      <c r="F84" s="150" t="n">
        <v>456960</v>
      </c>
      <c r="G84" s="118" t="s">
        <v>360</v>
      </c>
      <c r="H84" s="118" t="s">
        <v>360</v>
      </c>
      <c r="I84" s="118" t="s">
        <v>360</v>
      </c>
    </row>
    <row r="85" customFormat="false" ht="15" hidden="false" customHeight="false" outlineLevel="0" collapsed="false">
      <c r="A85" s="118" t="s">
        <v>434</v>
      </c>
      <c r="B85" s="131" t="str">
        <f aca="false" t="array" ref="B85:B85">INDEX(Countries!D85:D345, MATCH(A85, Countries!B85:B345, 0))</f>
        <v>PER</v>
      </c>
      <c r="C85" s="147" t="s">
        <v>160</v>
      </c>
      <c r="D85" s="151" t="n">
        <v>5454.62278167308</v>
      </c>
      <c r="E85" s="123" t="n">
        <v>5150.89935784342</v>
      </c>
      <c r="F85" s="150"/>
      <c r="G85" s="118" t="s">
        <v>360</v>
      </c>
      <c r="H85" s="118" t="s">
        <v>360</v>
      </c>
      <c r="I85" s="118" t="s">
        <v>360</v>
      </c>
    </row>
    <row r="86" customFormat="false" ht="15" hidden="false" customHeight="false" outlineLevel="0" collapsed="false">
      <c r="A86" s="118" t="s">
        <v>435</v>
      </c>
      <c r="B86" s="131" t="str">
        <f aca="false" t="array" ref="B86:B86">INDEX(Countries!D86:D346, MATCH(A86, Countries!B86:B346, 0))</f>
        <v>PHL</v>
      </c>
      <c r="C86" s="147" t="s">
        <v>160</v>
      </c>
      <c r="D86" s="151" t="n">
        <v>283247.578383818</v>
      </c>
      <c r="E86" s="123" t="n">
        <v>278410.23416558</v>
      </c>
      <c r="F86" s="150" t="n">
        <v>173600</v>
      </c>
      <c r="G86" s="118" t="s">
        <v>360</v>
      </c>
      <c r="H86" s="118" t="s">
        <v>360</v>
      </c>
      <c r="I86" s="118" t="s">
        <v>360</v>
      </c>
    </row>
    <row r="87" customFormat="false" ht="15" hidden="false" customHeight="false" outlineLevel="0" collapsed="false">
      <c r="A87" s="118" t="s">
        <v>436</v>
      </c>
      <c r="B87" s="131" t="str">
        <f aca="false" t="array" ref="B87:B87">INDEX(Countries!D87:D347, MATCH(A87, Countries!B87:B347, 0))</f>
        <v>PRI</v>
      </c>
      <c r="C87" s="147" t="s">
        <v>160</v>
      </c>
      <c r="D87" s="151" t="n">
        <v>8204.18678714443</v>
      </c>
      <c r="E87" s="123" t="n">
        <v>8606.64690363416</v>
      </c>
      <c r="F87" s="150" t="n">
        <v>4393</v>
      </c>
      <c r="G87" s="118" t="s">
        <v>360</v>
      </c>
      <c r="H87" s="118" t="s">
        <v>360</v>
      </c>
      <c r="I87" s="118" t="s">
        <v>360</v>
      </c>
    </row>
    <row r="88" customFormat="false" ht="15" hidden="false" customHeight="false" outlineLevel="0" collapsed="false">
      <c r="A88" s="118" t="s">
        <v>437</v>
      </c>
      <c r="B88" s="131" t="str">
        <f aca="false" t="array" ref="B88:B88">INDEX(Countries!D88:D348, MATCH(A88, Countries!B88:B348, 0))</f>
        <v>QAT</v>
      </c>
      <c r="C88" s="147" t="s">
        <v>160</v>
      </c>
      <c r="D88" s="151" t="n">
        <v>62.5027421263995</v>
      </c>
      <c r="E88" s="123" t="n">
        <v>30.3274361218823</v>
      </c>
      <c r="F88" s="150" t="n">
        <v>60</v>
      </c>
      <c r="G88" s="118" t="s">
        <v>360</v>
      </c>
      <c r="H88" s="118" t="s">
        <v>360</v>
      </c>
      <c r="I88" s="118" t="s">
        <v>360</v>
      </c>
    </row>
    <row r="89" customFormat="false" ht="15" hidden="false" customHeight="false" outlineLevel="0" collapsed="false">
      <c r="A89" s="118" t="s">
        <v>438</v>
      </c>
      <c r="B89" s="131" t="str">
        <f aca="false" t="array" ref="B89:B89">INDEX(Countries!D2:D349, MATCH(A89, Countries!B2:B349, 0))</f>
        <v>COG</v>
      </c>
      <c r="C89" s="147" t="s">
        <v>160</v>
      </c>
      <c r="D89" s="151" t="n">
        <v>2017.39760688577</v>
      </c>
      <c r="E89" s="123" t="n">
        <v>2012.362443569</v>
      </c>
      <c r="F89" s="150"/>
      <c r="G89" s="118" t="s">
        <v>360</v>
      </c>
      <c r="H89" s="118" t="s">
        <v>360</v>
      </c>
      <c r="I89" s="118" t="s">
        <v>360</v>
      </c>
    </row>
    <row r="90" customFormat="false" ht="15" hidden="false" customHeight="false" outlineLevel="0" collapsed="false">
      <c r="A90" s="118" t="s">
        <v>439</v>
      </c>
      <c r="B90" s="131" t="str">
        <f aca="false" t="array" ref="B90:B90">INDEX(Countries!D90:D350, MATCH(A90, Countries!B90:B350, 0))</f>
        <v>KNA</v>
      </c>
      <c r="C90" s="147" t="s">
        <v>160</v>
      </c>
      <c r="D90" s="151" t="n">
        <v>34.6871546945357</v>
      </c>
      <c r="E90" s="123" t="n">
        <v>35.3258210739465</v>
      </c>
      <c r="F90" s="150" t="n">
        <v>17</v>
      </c>
      <c r="G90" s="118" t="s">
        <v>360</v>
      </c>
      <c r="H90" s="118" t="s">
        <v>360</v>
      </c>
      <c r="I90" s="118" t="s">
        <v>360</v>
      </c>
    </row>
    <row r="91" customFormat="false" ht="15" hidden="false" customHeight="false" outlineLevel="0" collapsed="false">
      <c r="A91" s="118" t="s">
        <v>440</v>
      </c>
      <c r="B91" s="131" t="str">
        <f aca="false" t="array" ref="B91:B91">INDEX(Countries!D91:D351, MATCH(A91, Countries!B91:B351, 0))</f>
        <v>LCA</v>
      </c>
      <c r="C91" s="147" t="s">
        <v>160</v>
      </c>
      <c r="D91" s="151" t="n">
        <v>162.567170338566</v>
      </c>
      <c r="E91" s="123" t="n">
        <v>162.390155172553</v>
      </c>
      <c r="F91" s="150" t="n">
        <v>58</v>
      </c>
      <c r="G91" s="118" t="s">
        <v>360</v>
      </c>
      <c r="H91" s="118" t="s">
        <v>360</v>
      </c>
      <c r="I91" s="118" t="s">
        <v>360</v>
      </c>
    </row>
    <row r="92" customFormat="false" ht="15" hidden="false" customHeight="false" outlineLevel="0" collapsed="false">
      <c r="A92" s="118" t="s">
        <v>441</v>
      </c>
      <c r="B92" s="131" t="str">
        <f aca="false" t="array" ref="B92:B92">INDEX(Countries!D92:D352, MATCH(A92, Countries!B92:B352, 0))</f>
        <v>VCT</v>
      </c>
      <c r="C92" s="147" t="s">
        <v>160</v>
      </c>
      <c r="D92" s="151" t="n">
        <v>33.0307946085153</v>
      </c>
      <c r="E92" s="123" t="n">
        <v>32.379601550212</v>
      </c>
      <c r="F92" s="150" t="n">
        <v>9</v>
      </c>
      <c r="G92" s="118" t="s">
        <v>360</v>
      </c>
      <c r="H92" s="118" t="s">
        <v>360</v>
      </c>
      <c r="I92" s="118" t="s">
        <v>360</v>
      </c>
    </row>
    <row r="93" customFormat="false" ht="15" hidden="false" customHeight="false" outlineLevel="0" collapsed="false">
      <c r="A93" s="118" t="s">
        <v>442</v>
      </c>
      <c r="B93" s="131" t="str">
        <f aca="false" t="array" ref="B93:B93">INDEX(Countries!D93:D353, MATCH(A93, Countries!B93:B353, 0))</f>
        <v>MAF</v>
      </c>
      <c r="C93" s="147" t="s">
        <v>160</v>
      </c>
      <c r="D93" s="151" t="n">
        <v>1.04145509162298</v>
      </c>
      <c r="E93" s="123" t="n">
        <v>1.5621759235497</v>
      </c>
      <c r="F93" s="150" t="n">
        <v>0</v>
      </c>
      <c r="G93" s="118" t="s">
        <v>360</v>
      </c>
      <c r="H93" s="118" t="s">
        <v>360</v>
      </c>
      <c r="I93" s="118" t="s">
        <v>360</v>
      </c>
    </row>
    <row r="94" customFormat="false" ht="15" hidden="false" customHeight="false" outlineLevel="0" collapsed="false">
      <c r="A94" s="118" t="s">
        <v>443</v>
      </c>
      <c r="B94" s="131" t="str">
        <f aca="false" t="array" ref="B94:B94">INDEX(Countries!D94:D354, MATCH(A94, Countries!B94:B354, 0))</f>
        <v>WSM</v>
      </c>
      <c r="C94" s="147" t="s">
        <v>160</v>
      </c>
      <c r="D94" s="151" t="n">
        <v>235.137994920777</v>
      </c>
      <c r="E94" s="123" t="n">
        <v>241.569397778659</v>
      </c>
      <c r="F94" s="150" t="n">
        <v>245</v>
      </c>
      <c r="G94" s="118" t="s">
        <v>360</v>
      </c>
      <c r="H94" s="118" t="s">
        <v>360</v>
      </c>
      <c r="I94" s="118" t="s">
        <v>360</v>
      </c>
    </row>
    <row r="95" customFormat="false" ht="15" hidden="false" customHeight="false" outlineLevel="0" collapsed="false">
      <c r="A95" s="118" t="s">
        <v>444</v>
      </c>
      <c r="B95" s="131" t="str">
        <f aca="false" t="array" ref="B95:B95">INDEX(Countries!D95:D355, MATCH(A95, Countries!B95:B355, 0))</f>
        <v>STP</v>
      </c>
      <c r="C95" s="147" t="s">
        <v>160</v>
      </c>
      <c r="D95" s="151" t="n">
        <v>48.3852066009718</v>
      </c>
      <c r="E95" s="123" t="n">
        <v>48.3852066009718</v>
      </c>
      <c r="F95" s="150" t="n">
        <v>1</v>
      </c>
      <c r="G95" s="118" t="s">
        <v>360</v>
      </c>
      <c r="H95" s="118" t="s">
        <v>360</v>
      </c>
      <c r="I95" s="118" t="s">
        <v>360</v>
      </c>
    </row>
    <row r="96" customFormat="false" ht="15" hidden="false" customHeight="false" outlineLevel="0" collapsed="false">
      <c r="A96" s="118" t="s">
        <v>445</v>
      </c>
      <c r="B96" s="131" t="str">
        <f aca="false" t="array" ref="B96:B96">INDEX(Countries!D96:D356, MATCH(A96, Countries!B96:B356, 0))</f>
        <v>SAU</v>
      </c>
      <c r="C96" s="147" t="s">
        <v>160</v>
      </c>
      <c r="D96" s="151" t="n">
        <v>6270.01891204629</v>
      </c>
      <c r="E96" s="123" t="n">
        <v>8283.26288515275</v>
      </c>
      <c r="F96" s="150" t="n">
        <v>5825</v>
      </c>
      <c r="G96" s="118" t="s">
        <v>360</v>
      </c>
      <c r="H96" s="118" t="s">
        <v>360</v>
      </c>
      <c r="I96" s="118" t="s">
        <v>360</v>
      </c>
    </row>
    <row r="97" customFormat="false" ht="15" hidden="false" customHeight="false" outlineLevel="0" collapsed="false">
      <c r="A97" s="118" t="s">
        <v>446</v>
      </c>
      <c r="B97" s="131" t="str">
        <f aca="false" t="array" ref="B97:B97">INDEX(Countries!D97:D357, MATCH(A97, Countries!B97:B357, 0))</f>
        <v>SEN</v>
      </c>
      <c r="C97" s="147" t="s">
        <v>160</v>
      </c>
      <c r="D97" s="151" t="n">
        <v>126329.755378675</v>
      </c>
      <c r="E97" s="123" t="n">
        <v>127597.062927508</v>
      </c>
      <c r="F97" s="150" t="n">
        <v>50230</v>
      </c>
      <c r="G97" s="118" t="s">
        <v>360</v>
      </c>
      <c r="H97" s="118" t="s">
        <v>360</v>
      </c>
      <c r="I97" s="118" t="s">
        <v>360</v>
      </c>
    </row>
    <row r="98" customFormat="false" ht="15" hidden="false" customHeight="false" outlineLevel="0" collapsed="false">
      <c r="A98" s="118" t="s">
        <v>447</v>
      </c>
      <c r="B98" s="131" t="str">
        <f aca="false" t="array" ref="B98:B98">INDEX(Countries!D98:D358, MATCH(A98, Countries!B98:B358, 0))</f>
        <v>SYC</v>
      </c>
      <c r="C98" s="147" t="s">
        <v>160</v>
      </c>
      <c r="D98" s="151" t="n">
        <v>384.496152388445</v>
      </c>
      <c r="E98" s="123" t="n">
        <v>384.375205956123</v>
      </c>
      <c r="F98" s="150" t="n">
        <v>71</v>
      </c>
      <c r="G98" s="118" t="s">
        <v>360</v>
      </c>
      <c r="H98" s="118" t="s">
        <v>360</v>
      </c>
      <c r="I98" s="118" t="s">
        <v>360</v>
      </c>
    </row>
    <row r="99" customFormat="false" ht="15" hidden="false" customHeight="false" outlineLevel="0" collapsed="false">
      <c r="A99" s="118" t="s">
        <v>448</v>
      </c>
      <c r="B99" s="131" t="str">
        <f aca="false" t="array" ref="B99:B99">INDEX(Countries!D99:D359, MATCH(A99, Countries!B99:B359, 0))</f>
        <v>SLE</v>
      </c>
      <c r="C99" s="147" t="s">
        <v>160</v>
      </c>
      <c r="D99" s="151" t="n">
        <v>149581.13101614</v>
      </c>
      <c r="E99" s="123" t="n">
        <v>157351.556152473</v>
      </c>
      <c r="F99" s="150" t="n">
        <v>126479</v>
      </c>
      <c r="G99" s="118" t="s">
        <v>360</v>
      </c>
      <c r="H99" s="118" t="s">
        <v>360</v>
      </c>
      <c r="I99" s="118" t="s">
        <v>360</v>
      </c>
    </row>
    <row r="100" customFormat="false" ht="15" hidden="false" customHeight="false" outlineLevel="0" collapsed="false">
      <c r="A100" s="118" t="s">
        <v>449</v>
      </c>
      <c r="B100" s="131" t="str">
        <f aca="false" t="array" ref="B100:B100">INDEX(Countries!D100:D360, MATCH(A100, Countries!B100:B360, 0))</f>
        <v>SGP</v>
      </c>
      <c r="C100" s="147" t="s">
        <v>160</v>
      </c>
      <c r="D100" s="151" t="n">
        <v>705.705072042378</v>
      </c>
      <c r="E100" s="123" t="n">
        <v>755.838261008519</v>
      </c>
      <c r="F100" s="150"/>
      <c r="G100" s="118" t="s">
        <v>360</v>
      </c>
      <c r="H100" s="118" t="s">
        <v>360</v>
      </c>
      <c r="I100" s="118" t="s">
        <v>360</v>
      </c>
    </row>
    <row r="101" customFormat="false" ht="15" hidden="false" customHeight="false" outlineLevel="0" collapsed="false">
      <c r="A101" s="118" t="s">
        <v>450</v>
      </c>
      <c r="B101" s="131" t="str">
        <f aca="false" t="array" ref="B101:B101">INDEX(Countries!D101:D361, MATCH(A101, Countries!B101:B361, 0))</f>
        <v>SXM</v>
      </c>
      <c r="C101" s="147" t="s">
        <v>160</v>
      </c>
      <c r="D101" s="151" t="n">
        <v>5.38228058452193</v>
      </c>
      <c r="E101" s="123" t="n">
        <v>5.38228058452193</v>
      </c>
      <c r="F101" s="150"/>
      <c r="G101" s="118" t="s">
        <v>360</v>
      </c>
      <c r="H101" s="118" t="s">
        <v>360</v>
      </c>
      <c r="I101" s="118" t="s">
        <v>360</v>
      </c>
    </row>
    <row r="102" customFormat="false" ht="15" hidden="false" customHeight="false" outlineLevel="0" collapsed="false">
      <c r="A102" s="118" t="s">
        <v>451</v>
      </c>
      <c r="B102" s="131" t="str">
        <f aca="false" t="array" ref="B102:B102">INDEX(Countries!D102:D362, MATCH(A102, Countries!B102:B362, 0))</f>
        <v>SLB</v>
      </c>
      <c r="C102" s="147" t="s">
        <v>160</v>
      </c>
      <c r="D102" s="151" t="n">
        <v>52757.1682936497</v>
      </c>
      <c r="E102" s="123" t="n">
        <v>52941.8373046553</v>
      </c>
      <c r="F102" s="150" t="n">
        <v>47389</v>
      </c>
      <c r="G102" s="118" t="s">
        <v>360</v>
      </c>
      <c r="H102" s="118" t="s">
        <v>360</v>
      </c>
      <c r="I102" s="118" t="s">
        <v>360</v>
      </c>
    </row>
    <row r="103" customFormat="false" ht="15" hidden="false" customHeight="false" outlineLevel="0" collapsed="false">
      <c r="A103" s="118" t="s">
        <v>452</v>
      </c>
      <c r="B103" s="131" t="str">
        <f aca="false" t="array" ref="B103:B103">INDEX(Countries!D103:D363, MATCH(A103, Countries!B103:B363, 0))</f>
        <v>SOM</v>
      </c>
      <c r="C103" s="147" t="s">
        <v>160</v>
      </c>
      <c r="D103" s="151" t="n">
        <v>3463.67827414912</v>
      </c>
      <c r="E103" s="123" t="n">
        <v>3540.46258013543</v>
      </c>
      <c r="F103" s="150" t="n">
        <v>2116</v>
      </c>
      <c r="G103" s="118" t="s">
        <v>360</v>
      </c>
      <c r="H103" s="118" t="s">
        <v>360</v>
      </c>
      <c r="I103" s="118" t="s">
        <v>360</v>
      </c>
    </row>
    <row r="104" customFormat="false" ht="15" hidden="false" customHeight="false" outlineLevel="0" collapsed="false">
      <c r="A104" s="118" t="s">
        <v>453</v>
      </c>
      <c r="B104" s="131" t="str">
        <f aca="false" t="array" ref="B104:B104">INDEX(Countries!D104:D364, MATCH(A104, Countries!B104:B364, 0))</f>
        <v>ZAF</v>
      </c>
      <c r="C104" s="147" t="s">
        <v>160</v>
      </c>
      <c r="D104" s="151" t="n">
        <v>2670.18740802476</v>
      </c>
      <c r="E104" s="123" t="n">
        <v>2625.94882544854</v>
      </c>
      <c r="F104" s="150" t="n">
        <v>1631</v>
      </c>
      <c r="G104" s="118" t="s">
        <v>360</v>
      </c>
      <c r="H104" s="118" t="s">
        <v>360</v>
      </c>
      <c r="I104" s="118" t="s">
        <v>360</v>
      </c>
    </row>
    <row r="105" customFormat="false" ht="15" hidden="false" customHeight="false" outlineLevel="0" collapsed="false">
      <c r="A105" s="118" t="s">
        <v>454</v>
      </c>
      <c r="B105" s="131" t="str">
        <f aca="false" t="array" ref="B105:B105">INDEX(Countries!D105:D365, MATCH(A105, Countries!B105:B365, 0))</f>
        <v>LKA</v>
      </c>
      <c r="C105" s="147" t="s">
        <v>160</v>
      </c>
      <c r="D105" s="151" t="n">
        <v>18378.4525377632</v>
      </c>
      <c r="E105" s="123" t="n">
        <v>18082.2707227583</v>
      </c>
      <c r="F105" s="150" t="n">
        <v>18775</v>
      </c>
      <c r="G105" s="118" t="s">
        <v>360</v>
      </c>
      <c r="H105" s="118" t="s">
        <v>360</v>
      </c>
      <c r="I105" s="118" t="s">
        <v>360</v>
      </c>
    </row>
    <row r="106" customFormat="false" ht="15" hidden="false" customHeight="false" outlineLevel="0" collapsed="false">
      <c r="A106" s="118" t="s">
        <v>455</v>
      </c>
      <c r="B106" s="131" t="str">
        <f aca="false" t="array" ref="B106:B106">INDEX(Countries!D106:D366, MATCH(A106, Countries!B106:B366, 0))</f>
        <v>SDN</v>
      </c>
      <c r="C106" s="147" t="s">
        <v>160</v>
      </c>
      <c r="D106" s="151" t="n">
        <v>723.955963634603</v>
      </c>
      <c r="E106" s="123" t="n">
        <v>897.19674971605</v>
      </c>
      <c r="F106" s="150" t="n">
        <v>411</v>
      </c>
      <c r="G106" s="118" t="s">
        <v>360</v>
      </c>
      <c r="H106" s="118" t="s">
        <v>360</v>
      </c>
      <c r="I106" s="118" t="s">
        <v>360</v>
      </c>
    </row>
    <row r="107" customFormat="false" ht="15" hidden="false" customHeight="false" outlineLevel="0" collapsed="false">
      <c r="A107" s="118" t="s">
        <v>456</v>
      </c>
      <c r="B107" s="131" t="str">
        <f aca="false" t="array" ref="B107:B107">INDEX(Countries!D107:D367, MATCH(A107, Countries!B107:B367, 0))</f>
        <v>SUR</v>
      </c>
      <c r="C107" s="147" t="s">
        <v>160</v>
      </c>
      <c r="D107" s="151" t="n">
        <v>80361.4731830277</v>
      </c>
      <c r="E107" s="123" t="n">
        <v>79472.6397456394</v>
      </c>
      <c r="F107" s="150" t="n">
        <v>23449</v>
      </c>
      <c r="G107" s="118" t="s">
        <v>360</v>
      </c>
      <c r="H107" s="118" t="s">
        <v>360</v>
      </c>
      <c r="I107" s="118" t="s">
        <v>360</v>
      </c>
    </row>
    <row r="108" customFormat="false" ht="15" hidden="false" customHeight="false" outlineLevel="0" collapsed="false">
      <c r="A108" s="118" t="s">
        <v>457</v>
      </c>
      <c r="B108" s="131" t="str">
        <f aca="false" t="array" ref="B108:B108">INDEX(Countries!D108:D368, MATCH(A108, Countries!B108:B368, 0))</f>
        <v>TWN</v>
      </c>
      <c r="C108" s="147" t="s">
        <v>160</v>
      </c>
      <c r="D108" s="151" t="n">
        <v>161.287614578355</v>
      </c>
      <c r="E108" s="123" t="n">
        <v>216.659399724432</v>
      </c>
      <c r="F108" s="150" t="n">
        <v>40</v>
      </c>
      <c r="G108" s="118" t="s">
        <v>360</v>
      </c>
      <c r="H108" s="118" t="s">
        <v>360</v>
      </c>
      <c r="I108" s="118" t="s">
        <v>360</v>
      </c>
    </row>
    <row r="109" customFormat="false" ht="15" hidden="false" customHeight="false" outlineLevel="0" collapsed="false">
      <c r="A109" s="118" t="s">
        <v>458</v>
      </c>
      <c r="B109" s="131" t="str">
        <f aca="false" t="array" ref="B109:B109">INDEX(Countries!D109:D369, MATCH(A109, Countries!B109:B369, 0))</f>
        <v>TZA</v>
      </c>
      <c r="C109" s="147" t="s">
        <v>160</v>
      </c>
      <c r="D109" s="151" t="n">
        <v>109619.894396156</v>
      </c>
      <c r="E109" s="123" t="n">
        <v>110828.530558535</v>
      </c>
      <c r="F109" s="150" t="n">
        <v>23312</v>
      </c>
      <c r="G109" s="118" t="s">
        <v>360</v>
      </c>
      <c r="H109" s="118" t="s">
        <v>360</v>
      </c>
      <c r="I109" s="118" t="s">
        <v>360</v>
      </c>
    </row>
    <row r="110" customFormat="false" ht="15" hidden="false" customHeight="false" outlineLevel="0" collapsed="false">
      <c r="A110" s="118" t="s">
        <v>459</v>
      </c>
      <c r="B110" s="131" t="str">
        <f aca="false" t="array" ref="B110:B110">INDEX(Countries!D110:D370, MATCH(A110, Countries!B110:B370, 0))</f>
        <v>THA</v>
      </c>
      <c r="C110" s="147" t="s">
        <v>160</v>
      </c>
      <c r="D110" s="151" t="n">
        <v>251665.595886225</v>
      </c>
      <c r="E110" s="123" t="n">
        <v>244959.135426676</v>
      </c>
      <c r="F110" s="150" t="n">
        <v>216076</v>
      </c>
      <c r="G110" s="118" t="s">
        <v>360</v>
      </c>
      <c r="H110" s="118" t="s">
        <v>360</v>
      </c>
      <c r="I110" s="118" t="s">
        <v>360</v>
      </c>
    </row>
    <row r="111" customFormat="false" ht="15" hidden="false" customHeight="false" outlineLevel="0" collapsed="false">
      <c r="A111" s="118" t="s">
        <v>460</v>
      </c>
      <c r="B111" s="131" t="str">
        <f aca="false" t="array" ref="B111:B111">INDEX(Countries!D111:D371, MATCH(A111, Countries!B111:B371, 0))</f>
        <v>TLS</v>
      </c>
      <c r="C111" s="147" t="s">
        <v>160</v>
      </c>
      <c r="D111" s="151" t="n">
        <v>1054.10165279591</v>
      </c>
      <c r="E111" s="123" t="n">
        <v>1040.8785558527</v>
      </c>
      <c r="F111" s="150" t="n">
        <v>432</v>
      </c>
      <c r="G111" s="118" t="s">
        <v>360</v>
      </c>
      <c r="H111" s="118" t="s">
        <v>360</v>
      </c>
      <c r="I111" s="118" t="s">
        <v>360</v>
      </c>
    </row>
    <row r="112" customFormat="false" ht="15" hidden="false" customHeight="false" outlineLevel="0" collapsed="false">
      <c r="A112" s="118" t="s">
        <v>461</v>
      </c>
      <c r="B112" s="131" t="str">
        <f aca="false" t="array" ref="B112:B112">INDEX(Countries!D112:D372, MATCH(A112, Countries!B112:B372, 0))</f>
        <v>TGO</v>
      </c>
      <c r="C112" s="147" t="s">
        <v>160</v>
      </c>
      <c r="D112" s="151" t="n">
        <v>53.3014930897418</v>
      </c>
      <c r="E112" s="123" t="n">
        <v>43.0882357036966</v>
      </c>
      <c r="F112" s="150"/>
      <c r="G112" s="118" t="s">
        <v>360</v>
      </c>
      <c r="H112" s="118" t="s">
        <v>360</v>
      </c>
      <c r="I112" s="118" t="s">
        <v>360</v>
      </c>
    </row>
    <row r="113" customFormat="false" ht="15" hidden="false" customHeight="false" outlineLevel="0" collapsed="false">
      <c r="A113" s="118" t="s">
        <v>462</v>
      </c>
      <c r="B113" s="131" t="str">
        <f aca="false" t="array" ref="B113:B113">INDEX(Countries!D113:D373, MATCH(A113, Countries!B113:B373, 0))</f>
        <v>TON</v>
      </c>
      <c r="C113" s="147" t="s">
        <v>160</v>
      </c>
      <c r="D113" s="151" t="n">
        <v>1046.26878520934</v>
      </c>
      <c r="E113" s="123" t="n">
        <v>1083.6460302051</v>
      </c>
      <c r="F113" s="150" t="n">
        <v>677</v>
      </c>
      <c r="G113" s="118" t="s">
        <v>360</v>
      </c>
      <c r="H113" s="118" t="s">
        <v>360</v>
      </c>
      <c r="I113" s="118" t="s">
        <v>360</v>
      </c>
    </row>
    <row r="114" customFormat="false" ht="15" hidden="false" customHeight="false" outlineLevel="0" collapsed="false">
      <c r="A114" s="118" t="s">
        <v>463</v>
      </c>
      <c r="B114" s="131" t="str">
        <f aca="false" t="array" ref="B114:B114">INDEX(Countries!D114:D374, MATCH(A114, Countries!B114:B374, 0))</f>
        <v>TTO</v>
      </c>
      <c r="C114" s="147" t="s">
        <v>160</v>
      </c>
      <c r="D114" s="151" t="n">
        <v>8146.60367354172</v>
      </c>
      <c r="E114" s="123" t="n">
        <v>8223.25102410641</v>
      </c>
      <c r="F114" s="150" t="n">
        <v>3516</v>
      </c>
      <c r="G114" s="118" t="s">
        <v>360</v>
      </c>
      <c r="H114" s="118" t="s">
        <v>360</v>
      </c>
      <c r="I114" s="118" t="s">
        <v>360</v>
      </c>
    </row>
    <row r="115" customFormat="false" ht="15" hidden="false" customHeight="false" outlineLevel="0" collapsed="false">
      <c r="A115" s="118" t="s">
        <v>464</v>
      </c>
      <c r="B115" s="131" t="str">
        <f aca="false" t="array" ref="B115:B115">INDEX(Countries!D115:D375, MATCH(A115, Countries!B115:B375, 0))</f>
        <v>TCA</v>
      </c>
      <c r="C115" s="147" t="s">
        <v>160</v>
      </c>
      <c r="D115" s="151" t="n">
        <v>15318.526160457</v>
      </c>
      <c r="E115" s="123" t="n">
        <v>12597.7223797784</v>
      </c>
      <c r="F115" s="150" t="n">
        <v>2566</v>
      </c>
      <c r="G115" s="118" t="s">
        <v>360</v>
      </c>
      <c r="H115" s="118" t="s">
        <v>360</v>
      </c>
      <c r="I115" s="118" t="s">
        <v>360</v>
      </c>
    </row>
    <row r="116" customFormat="false" ht="15" hidden="false" customHeight="false" outlineLevel="0" collapsed="false">
      <c r="A116" s="118" t="s">
        <v>465</v>
      </c>
      <c r="B116" s="131" t="str">
        <f aca="false" t="array" ref="B116:B116">INDEX(Countries!D116:D376, MATCH(A116, Countries!B116:B376, 0))</f>
        <v>TUV</v>
      </c>
      <c r="C116" s="147" t="s">
        <v>160</v>
      </c>
      <c r="D116" s="151" t="n">
        <v>8.91171500260011</v>
      </c>
      <c r="E116" s="123" t="n">
        <v>8.91171500260011</v>
      </c>
      <c r="F116" s="150"/>
      <c r="G116" s="118" t="s">
        <v>360</v>
      </c>
      <c r="H116" s="118" t="s">
        <v>360</v>
      </c>
      <c r="I116" s="118" t="s">
        <v>360</v>
      </c>
    </row>
    <row r="117" customFormat="false" ht="15" hidden="false" customHeight="false" outlineLevel="0" collapsed="false">
      <c r="A117" s="118" t="s">
        <v>466</v>
      </c>
      <c r="B117" s="131" t="str">
        <f aca="false" t="array" ref="B117:B117">INDEX(Countries!D117:D377, MATCH(A117, Countries!B117:B377, 0))</f>
        <v>ARE</v>
      </c>
      <c r="C117" s="147" t="s">
        <v>160</v>
      </c>
      <c r="D117" s="151" t="n">
        <v>2055.54460097474</v>
      </c>
      <c r="E117" s="142" t="n">
        <v>2390.23706050868</v>
      </c>
      <c r="F117" s="150" t="n">
        <v>6148</v>
      </c>
      <c r="G117" s="118" t="s">
        <v>360</v>
      </c>
      <c r="H117" s="118" t="s">
        <v>360</v>
      </c>
      <c r="I117" s="118" t="s">
        <v>360</v>
      </c>
    </row>
    <row r="118" customFormat="false" ht="15" hidden="false" customHeight="false" outlineLevel="0" collapsed="false">
      <c r="A118" s="118" t="s">
        <v>467</v>
      </c>
      <c r="B118" s="131" t="str">
        <f aca="false" t="array" ref="B118:B118">INDEX(Countries!D118:D378, MATCH(A118, Countries!B118:B378, 0))</f>
        <v>VUT</v>
      </c>
      <c r="C118" s="147" t="s">
        <v>160</v>
      </c>
      <c r="D118" s="151" t="n">
        <v>1571.76863045337</v>
      </c>
      <c r="E118" s="142" t="n">
        <v>1641.54637796121</v>
      </c>
      <c r="F118" s="150" t="n">
        <v>1764</v>
      </c>
      <c r="G118" s="118" t="s">
        <v>360</v>
      </c>
      <c r="H118" s="118" t="s">
        <v>360</v>
      </c>
      <c r="I118" s="118" t="s">
        <v>360</v>
      </c>
    </row>
    <row r="119" customFormat="false" ht="15" hidden="false" customHeight="false" outlineLevel="0" collapsed="false">
      <c r="A119" s="118" t="s">
        <v>468</v>
      </c>
      <c r="B119" s="131" t="str">
        <f aca="false" t="array" ref="B119:B119">INDEX(Countries!D119:D379, MATCH(A119, Countries!B119:B379, 0))</f>
        <v>VEN</v>
      </c>
      <c r="C119" s="147" t="s">
        <v>160</v>
      </c>
      <c r="D119" s="151" t="n">
        <v>284392.096306692</v>
      </c>
      <c r="E119" s="142" t="n">
        <v>281984.127032068</v>
      </c>
      <c r="F119" s="150" t="n">
        <v>92357</v>
      </c>
      <c r="G119" s="118" t="s">
        <v>360</v>
      </c>
      <c r="H119" s="118" t="s">
        <v>360</v>
      </c>
      <c r="I119" s="118" t="s">
        <v>360</v>
      </c>
    </row>
    <row r="120" customFormat="false" ht="15" hidden="false" customHeight="false" outlineLevel="0" collapsed="false">
      <c r="A120" s="118" t="s">
        <v>469</v>
      </c>
      <c r="B120" s="131" t="str">
        <f aca="false" t="array" ref="B120:B120">INDEX(Countries!D120:D380, MATCH(A120, Countries!B120:B380, 0))</f>
        <v>VNM</v>
      </c>
      <c r="C120" s="147" t="s">
        <v>160</v>
      </c>
      <c r="D120" s="151" t="n">
        <v>184654.886200489</v>
      </c>
      <c r="E120" s="142" t="n">
        <v>185513.242604527</v>
      </c>
      <c r="F120" s="150" t="n">
        <v>85478</v>
      </c>
      <c r="G120" s="118" t="s">
        <v>360</v>
      </c>
      <c r="H120" s="118" t="s">
        <v>360</v>
      </c>
      <c r="I120" s="118" t="s">
        <v>360</v>
      </c>
    </row>
    <row r="121" customFormat="false" ht="15" hidden="false" customHeight="false" outlineLevel="0" collapsed="false">
      <c r="A121" s="118" t="s">
        <v>470</v>
      </c>
      <c r="B121" s="131" t="str">
        <f aca="false" t="array" ref="B121:B121">INDEX(Countries!D121:D381, MATCH(A121, Countries!B121:B381, 0))</f>
        <v>VIR</v>
      </c>
      <c r="C121" s="147" t="s">
        <v>160</v>
      </c>
      <c r="D121" s="151" t="n">
        <v>263.144199110191</v>
      </c>
      <c r="E121" s="142" t="n">
        <v>259.251495162569</v>
      </c>
      <c r="F121" s="150" t="n">
        <v>85</v>
      </c>
      <c r="G121" s="118" t="s">
        <v>360</v>
      </c>
      <c r="H121" s="118" t="s">
        <v>360</v>
      </c>
      <c r="I121" s="118" t="s">
        <v>360</v>
      </c>
    </row>
    <row r="122" customFormat="false" ht="15" hidden="false" customHeight="false" outlineLevel="0" collapsed="false">
      <c r="A122" s="118" t="s">
        <v>471</v>
      </c>
      <c r="B122" s="131" t="str">
        <f aca="false" t="array" ref="B122:B122">INDEX(Countries!D122:D382, MATCH(A122, Countries!B122:B382, 0))</f>
        <v>WLF</v>
      </c>
      <c r="C122" s="147" t="s">
        <v>160</v>
      </c>
      <c r="D122" s="151" t="n">
        <v>29.3624138209446</v>
      </c>
      <c r="E122" s="142" t="n">
        <v>29.3624138209446</v>
      </c>
      <c r="F122" s="150"/>
      <c r="G122" s="118" t="s">
        <v>360</v>
      </c>
      <c r="H122" s="118" t="s">
        <v>360</v>
      </c>
      <c r="I122" s="118" t="s">
        <v>360</v>
      </c>
    </row>
    <row r="123" customFormat="false" ht="15" hidden="false" customHeight="false" outlineLevel="0" collapsed="false">
      <c r="A123" s="118" t="s">
        <v>472</v>
      </c>
      <c r="B123" s="131" t="str">
        <f aca="false" t="array" ref="B123:B123">INDEX(Countries!D123:D383, MATCH(A123, Countries!B123:B383, 0))</f>
        <v>YEM</v>
      </c>
      <c r="C123" s="147" t="s">
        <v>160</v>
      </c>
      <c r="D123" s="151" t="n">
        <v>1465.37863413311</v>
      </c>
      <c r="E123" s="142" t="n">
        <v>1595.58752502872</v>
      </c>
      <c r="F123" s="150" t="n">
        <v>1300</v>
      </c>
      <c r="G123" s="118" t="s">
        <v>360</v>
      </c>
      <c r="H123" s="118" t="s">
        <v>360</v>
      </c>
      <c r="I123" s="118" t="s">
        <v>360</v>
      </c>
    </row>
    <row r="124" customFormat="false" ht="15" hidden="false" customHeight="false" outlineLevel="0" collapsed="false">
      <c r="A124" s="118" t="s">
        <v>473</v>
      </c>
      <c r="B124" s="131" t="str">
        <f aca="false" t="array" ref="B124:B124">INDEX(Countries!D2:D384, MATCH(A124, Countries!B2:B384, 0))</f>
        <v>ITA</v>
      </c>
      <c r="C124" s="147" t="s">
        <v>160</v>
      </c>
      <c r="D124" s="151"/>
      <c r="E124" s="142"/>
      <c r="F124" s="150"/>
      <c r="G124" s="118" t="s">
        <v>360</v>
      </c>
      <c r="H124" s="118" t="s">
        <v>360</v>
      </c>
      <c r="I124" s="118" t="s">
        <v>360</v>
      </c>
    </row>
    <row r="125" customFormat="false" ht="15" hidden="false" customHeight="false" outlineLevel="0" collapsed="false">
      <c r="A125" s="118" t="s">
        <v>474</v>
      </c>
      <c r="B125" s="131" t="str">
        <f aca="false" t="array" ref="B125:B125">INDEX(Countries!D125:D385, MATCH(A125, Countries!B125:B385, 0))</f>
        <v>UKR</v>
      </c>
      <c r="C125" s="147" t="s">
        <v>160</v>
      </c>
      <c r="D125" s="151"/>
      <c r="E125" s="142"/>
      <c r="F125" s="150"/>
      <c r="G125" s="118" t="s">
        <v>360</v>
      </c>
      <c r="H125" s="118" t="s">
        <v>360</v>
      </c>
      <c r="I125" s="118" t="s">
        <v>360</v>
      </c>
    </row>
    <row r="126" customFormat="false" ht="15" hidden="false" customHeight="false" outlineLevel="0" collapsed="false">
      <c r="A126" s="118" t="s">
        <v>475</v>
      </c>
      <c r="B126" s="131" t="str">
        <f aca="false" t="array" ref="B126:B126">INDEX(Countries!D126:D386, MATCH(A126, Countries!B126:B386, 0))</f>
        <v>TUN</v>
      </c>
      <c r="C126" s="147" t="s">
        <v>160</v>
      </c>
      <c r="D126" s="151"/>
      <c r="E126" s="142"/>
      <c r="F126" s="150"/>
      <c r="G126" s="118" t="s">
        <v>360</v>
      </c>
      <c r="H126" s="118" t="s">
        <v>360</v>
      </c>
      <c r="I126" s="118" t="s">
        <v>360</v>
      </c>
    </row>
    <row r="127" customFormat="false" ht="15" hidden="false" customHeight="false" outlineLevel="0" collapsed="false">
      <c r="A127" s="118" t="s">
        <v>476</v>
      </c>
      <c r="B127" s="131" t="str">
        <f aca="false" t="array" ref="B127:B127">INDEX(Countries!D127:D387, MATCH(A127, Countries!B127:B387, 0))</f>
        <v>ESP</v>
      </c>
      <c r="C127" s="147" t="s">
        <v>160</v>
      </c>
      <c r="D127" s="151"/>
      <c r="E127" s="142"/>
      <c r="F127" s="150"/>
      <c r="G127" s="118" t="s">
        <v>360</v>
      </c>
      <c r="H127" s="118" t="s">
        <v>360</v>
      </c>
      <c r="I127" s="118" t="s">
        <v>360</v>
      </c>
    </row>
    <row r="128" customFormat="false" ht="15" hidden="false" customHeight="false" outlineLevel="0" collapsed="false">
      <c r="A128" s="118" t="s">
        <v>477</v>
      </c>
      <c r="B128" s="131" t="str">
        <f aca="false" t="array" ref="B128:B128">INDEX(Countries!D2:D388, MATCH(A128, Countries!B2:B388, 0))</f>
        <v>KWT</v>
      </c>
      <c r="C128" s="147" t="s">
        <v>160</v>
      </c>
      <c r="D128" s="151"/>
      <c r="E128" s="142"/>
      <c r="F128" s="150"/>
      <c r="G128" s="118" t="s">
        <v>360</v>
      </c>
      <c r="H128" s="118" t="s">
        <v>360</v>
      </c>
      <c r="I128" s="118" t="s">
        <v>360</v>
      </c>
    </row>
    <row r="129" customFormat="false" ht="15" hidden="false" customHeight="false" outlineLevel="0" collapsed="false">
      <c r="A129" s="118" t="s">
        <v>478</v>
      </c>
      <c r="B129" s="131" t="str">
        <f aca="false" t="array" ref="B129:B129">INDEX(Countries!D1:D389, MATCH(A129, Countries!B1:B389, 0))</f>
        <v>DNK</v>
      </c>
      <c r="C129" s="147" t="s">
        <v>160</v>
      </c>
      <c r="D129" s="151"/>
      <c r="E129" s="142"/>
      <c r="F129" s="150"/>
      <c r="G129" s="118" t="s">
        <v>360</v>
      </c>
      <c r="H129" s="118" t="s">
        <v>360</v>
      </c>
      <c r="I129" s="118" t="s">
        <v>360</v>
      </c>
    </row>
    <row r="130" customFormat="false" ht="15" hidden="false" customHeight="false" outlineLevel="0" collapsed="false">
      <c r="A130" s="118" t="s">
        <v>479</v>
      </c>
      <c r="B130" s="131" t="str">
        <f aca="false" t="array" ref="B130:B130">INDEX(Countries!D1:D390, MATCH(A130, Countries!B1:B390, 0))</f>
        <v>FRA</v>
      </c>
      <c r="C130" s="147" t="s">
        <v>160</v>
      </c>
      <c r="D130" s="151"/>
      <c r="E130" s="142"/>
      <c r="F130" s="150"/>
      <c r="G130" s="118" t="s">
        <v>360</v>
      </c>
      <c r="H130" s="118" t="s">
        <v>360</v>
      </c>
      <c r="I130" s="118" t="s">
        <v>360</v>
      </c>
    </row>
    <row r="131" customFormat="false" ht="15" hidden="false" customHeight="false" outlineLevel="0" collapsed="false">
      <c r="A131" s="118" t="s">
        <v>480</v>
      </c>
      <c r="B131" s="131" t="str">
        <f aca="false" t="array" ref="B131:B131">INDEX(Countries!D131:D391, MATCH(A131, Countries!B131:B391, 0))</f>
        <v>RUS</v>
      </c>
      <c r="C131" s="147" t="s">
        <v>160</v>
      </c>
      <c r="D131" s="151"/>
      <c r="E131" s="142"/>
      <c r="F131" s="150"/>
      <c r="G131" s="118" t="s">
        <v>360</v>
      </c>
      <c r="H131" s="118" t="s">
        <v>360</v>
      </c>
      <c r="I131" s="118" t="s">
        <v>360</v>
      </c>
    </row>
    <row r="132" customFormat="false" ht="15" hidden="false" customHeight="false" outlineLevel="0" collapsed="false">
      <c r="A132" s="118" t="s">
        <v>481</v>
      </c>
      <c r="B132" s="131" t="str">
        <f aca="false" t="array" ref="B132:B132">INDEX(Countries!D132:D392, MATCH(A132, Countries!B132:B392, 0))</f>
        <v>UMI</v>
      </c>
      <c r="C132" s="147" t="s">
        <v>160</v>
      </c>
      <c r="D132" s="151"/>
      <c r="E132" s="142"/>
      <c r="F132" s="150"/>
      <c r="G132" s="118" t="s">
        <v>360</v>
      </c>
      <c r="H132" s="118" t="s">
        <v>360</v>
      </c>
      <c r="I132" s="118" t="s">
        <v>360</v>
      </c>
    </row>
    <row r="133" customFormat="false" ht="15" hidden="false" customHeight="false" outlineLevel="0" collapsed="false">
      <c r="A133" s="118" t="s">
        <v>482</v>
      </c>
      <c r="B133" s="131" t="str">
        <f aca="false" t="array" ref="B133:B133">INDEX(Countries!D1:D393, MATCH(A133, Countries!B1:B393, 0))</f>
        <v>GRC</v>
      </c>
      <c r="C133" s="147" t="s">
        <v>160</v>
      </c>
      <c r="D133" s="151"/>
      <c r="E133" s="142"/>
      <c r="F133" s="150"/>
      <c r="G133" s="118" t="s">
        <v>360</v>
      </c>
      <c r="H133" s="118" t="s">
        <v>360</v>
      </c>
      <c r="I133" s="118" t="s">
        <v>360</v>
      </c>
    </row>
    <row r="134" customFormat="false" ht="15" hidden="false" customHeight="false" outlineLevel="0" collapsed="false">
      <c r="A134" s="118" t="s">
        <v>483</v>
      </c>
      <c r="B134" s="131" t="str">
        <f aca="false" t="array" ref="B134:B134">INDEX(Countries!D1:D394, MATCH(A134, Countries!B1:B394, 0))</f>
        <v>CAN</v>
      </c>
      <c r="C134" s="147" t="s">
        <v>160</v>
      </c>
      <c r="D134" s="151"/>
      <c r="E134" s="142"/>
      <c r="F134" s="150"/>
      <c r="G134" s="118" t="s">
        <v>360</v>
      </c>
      <c r="H134" s="118" t="s">
        <v>360</v>
      </c>
      <c r="I134" s="118" t="s">
        <v>360</v>
      </c>
    </row>
    <row r="135" customFormat="false" ht="15" hidden="false" customHeight="false" outlineLevel="0" collapsed="false">
      <c r="A135" s="118" t="s">
        <v>484</v>
      </c>
      <c r="B135" s="131" t="str">
        <f aca="false" t="array" ref="B135:B135">INDEX(Countries!D1:D395, MATCH(A135, Countries!B1:B395, 0))</f>
        <v>DEU</v>
      </c>
      <c r="C135" s="147" t="s">
        <v>160</v>
      </c>
      <c r="D135" s="151"/>
      <c r="E135" s="142"/>
      <c r="F135" s="150"/>
      <c r="G135" s="118" t="s">
        <v>360</v>
      </c>
      <c r="H135" s="118" t="s">
        <v>360</v>
      </c>
      <c r="I135" s="118" t="s">
        <v>360</v>
      </c>
    </row>
    <row r="136" customFormat="false" ht="15" hidden="false" customHeight="false" outlineLevel="0" collapsed="false">
      <c r="A136" s="118" t="s">
        <v>485</v>
      </c>
      <c r="B136" s="131" t="str">
        <f aca="false" t="array" ref="B136:B136">INDEX(Countries!D1:D396, MATCH(A136, Countries!B1:B396, 0))</f>
        <v>HRV</v>
      </c>
      <c r="C136" s="147" t="s">
        <v>160</v>
      </c>
      <c r="D136" s="151"/>
      <c r="E136" s="142"/>
      <c r="F136" s="150"/>
      <c r="G136" s="118" t="s">
        <v>360</v>
      </c>
      <c r="H136" s="118" t="s">
        <v>360</v>
      </c>
      <c r="I136" s="118" t="s">
        <v>360</v>
      </c>
    </row>
    <row r="137" customFormat="false" ht="15" hidden="false" customHeight="false" outlineLevel="0" collapsed="false">
      <c r="A137" s="118" t="s">
        <v>486</v>
      </c>
      <c r="B137" s="131" t="str">
        <f aca="false" t="array" ref="B137:B137">INDEX(Countries!D1:D397, MATCH(A137, Countries!B1:B397, 0))</f>
        <v>GBR</v>
      </c>
      <c r="C137" s="147" t="s">
        <v>160</v>
      </c>
      <c r="D137" s="151"/>
      <c r="E137" s="142"/>
      <c r="F137" s="150"/>
      <c r="G137" s="118" t="s">
        <v>360</v>
      </c>
      <c r="H137" s="118" t="s">
        <v>360</v>
      </c>
      <c r="I137" s="118" t="s">
        <v>360</v>
      </c>
    </row>
    <row r="138" customFormat="false" ht="15" hidden="false" customHeight="false" outlineLevel="0" collapsed="false">
      <c r="A138" s="118" t="s">
        <v>487</v>
      </c>
      <c r="B138" s="131" t="str">
        <f aca="false" t="array" ref="B138:B138">INDEX(Countries!D138:D398, MATCH(A138, Countries!B138:B398, 0))</f>
        <v>MLT</v>
      </c>
      <c r="C138" s="147" t="s">
        <v>160</v>
      </c>
      <c r="D138" s="151"/>
      <c r="E138" s="142"/>
      <c r="F138" s="150"/>
      <c r="G138" s="118" t="s">
        <v>360</v>
      </c>
      <c r="H138" s="118" t="s">
        <v>360</v>
      </c>
      <c r="I138" s="118" t="s">
        <v>360</v>
      </c>
    </row>
    <row r="139" customFormat="false" ht="15" hidden="false" customHeight="false" outlineLevel="0" collapsed="false">
      <c r="A139" s="118" t="s">
        <v>488</v>
      </c>
      <c r="B139" s="131" t="str">
        <f aca="false" t="array" ref="B139:B139">INDEX(Countries!D1:D399, MATCH(A139, Countries!B1:B399, 0))</f>
        <v>CYP</v>
      </c>
      <c r="C139" s="147" t="s">
        <v>160</v>
      </c>
      <c r="D139" s="151"/>
      <c r="E139" s="142"/>
      <c r="F139" s="150"/>
      <c r="G139" s="118" t="s">
        <v>360</v>
      </c>
      <c r="H139" s="118" t="s">
        <v>360</v>
      </c>
      <c r="I139" s="118" t="s">
        <v>360</v>
      </c>
    </row>
    <row r="140" customFormat="false" ht="15" hidden="false" customHeight="false" outlineLevel="0" collapsed="false">
      <c r="A140" s="118" t="s">
        <v>489</v>
      </c>
      <c r="B140" s="131" t="str">
        <f aca="false" t="array" ref="B140:B140">INDEX(Countries!D140:D400, MATCH(A140, Countries!B140:B400, 0))</f>
        <v>NOR</v>
      </c>
      <c r="C140" s="147" t="s">
        <v>160</v>
      </c>
      <c r="D140" s="151"/>
      <c r="E140" s="142"/>
      <c r="F140" s="150"/>
      <c r="G140" s="118" t="s">
        <v>360</v>
      </c>
      <c r="H140" s="118" t="s">
        <v>360</v>
      </c>
      <c r="I140" s="118" t="s">
        <v>360</v>
      </c>
    </row>
    <row r="141" customFormat="false" ht="15" hidden="false" customHeight="false" outlineLevel="0" collapsed="false">
      <c r="A141" s="118" t="s">
        <v>490</v>
      </c>
      <c r="B141" s="131" t="str">
        <f aca="false" t="array" ref="B141:B141">INDEX(Countries!D1:D401, MATCH(A141, Countries!B1:B401, 0))</f>
        <v>ALB</v>
      </c>
      <c r="C141" s="147" t="s">
        <v>160</v>
      </c>
      <c r="D141" s="151"/>
      <c r="E141" s="142"/>
      <c r="F141" s="150"/>
      <c r="G141" s="118" t="s">
        <v>360</v>
      </c>
      <c r="H141" s="118" t="s">
        <v>360</v>
      </c>
      <c r="I141" s="118" t="s">
        <v>360</v>
      </c>
    </row>
    <row r="142" customFormat="false" ht="15" hidden="false" customHeight="false" outlineLevel="0" collapsed="false">
      <c r="A142" s="118" t="s">
        <v>491</v>
      </c>
      <c r="B142" s="131" t="str">
        <f aca="false" t="array" ref="B142:B142">INDEX(Countries!D1:D402, MATCH(A142, Countries!B1:B402, 0))</f>
        <v>DZA</v>
      </c>
      <c r="C142" s="147" t="s">
        <v>160</v>
      </c>
      <c r="D142" s="151"/>
      <c r="E142" s="142"/>
      <c r="F142" s="150"/>
      <c r="G142" s="118" t="s">
        <v>360</v>
      </c>
      <c r="H142" s="118" t="s">
        <v>360</v>
      </c>
      <c r="I142" s="118" t="s">
        <v>360</v>
      </c>
    </row>
    <row r="143" customFormat="false" ht="15" hidden="false" customHeight="false" outlineLevel="0" collapsed="false">
      <c r="A143" s="118" t="s">
        <v>492</v>
      </c>
      <c r="B143" s="131" t="str">
        <f aca="false" t="array" ref="B143:B143">INDEX(Countries!D143:D403, MATCH(A143, Countries!B143:B403, 0))</f>
        <v>SWE</v>
      </c>
      <c r="C143" s="147" t="s">
        <v>160</v>
      </c>
      <c r="D143" s="151"/>
      <c r="E143" s="142"/>
      <c r="F143" s="150"/>
      <c r="G143" s="118" t="s">
        <v>360</v>
      </c>
      <c r="H143" s="118" t="s">
        <v>360</v>
      </c>
      <c r="I143" s="118" t="s">
        <v>360</v>
      </c>
    </row>
    <row r="144" customFormat="false" ht="15" hidden="false" customHeight="false" outlineLevel="0" collapsed="false">
      <c r="A144" s="118" t="s">
        <v>493</v>
      </c>
      <c r="B144" s="131" t="str">
        <f aca="false" t="array" ref="B144:B144">INDEX(Countries!D1:D404, MATCH(A144, Countries!B1:B404, 0))</f>
        <v>ISR</v>
      </c>
      <c r="C144" s="147" t="s">
        <v>160</v>
      </c>
      <c r="D144" s="151"/>
      <c r="E144" s="142"/>
      <c r="F144" s="150"/>
      <c r="G144" s="118" t="s">
        <v>360</v>
      </c>
      <c r="H144" s="118" t="s">
        <v>360</v>
      </c>
      <c r="I144" s="118" t="s">
        <v>360</v>
      </c>
    </row>
    <row r="145" customFormat="false" ht="15" hidden="false" customHeight="false" outlineLevel="0" collapsed="false">
      <c r="A145" s="118" t="s">
        <v>494</v>
      </c>
      <c r="B145" s="131" t="str">
        <f aca="false" t="array" ref="B145:B145">INDEX(Countries!D145:D405, MATCH(A145, Countries!B145:B405, 0))</f>
        <v>MSR</v>
      </c>
      <c r="C145" s="147" t="s">
        <v>160</v>
      </c>
      <c r="D145" s="151"/>
      <c r="E145" s="142"/>
      <c r="F145" s="150"/>
      <c r="G145" s="118" t="s">
        <v>360</v>
      </c>
      <c r="H145" s="118" t="s">
        <v>360</v>
      </c>
      <c r="I145" s="118" t="s">
        <v>360</v>
      </c>
    </row>
    <row r="146" customFormat="false" ht="15" hidden="false" customHeight="false" outlineLevel="0" collapsed="false">
      <c r="A146" s="118" t="s">
        <v>495</v>
      </c>
      <c r="B146" s="131" t="str">
        <f aca="false" t="array" ref="B146:B146">INDEX(Countries!D1:D406, MATCH(A146, Countries!B1:B406, 0))</f>
        <v>LBY</v>
      </c>
      <c r="C146" s="147" t="s">
        <v>160</v>
      </c>
      <c r="D146" s="151"/>
      <c r="E146" s="142"/>
      <c r="F146" s="150"/>
      <c r="G146" s="118" t="s">
        <v>360</v>
      </c>
      <c r="H146" s="118" t="s">
        <v>360</v>
      </c>
      <c r="I146" s="118" t="s">
        <v>360</v>
      </c>
    </row>
    <row r="147" customFormat="false" ht="15" hidden="false" customHeight="false" outlineLevel="0" collapsed="false">
      <c r="A147" s="118" t="s">
        <v>496</v>
      </c>
      <c r="B147" s="131" t="str">
        <f aca="false" t="array" ref="B147:B147">INDEX(Countries!D147:D407, MATCH(A147, Countries!B147:B407, 0))</f>
        <v>NLD</v>
      </c>
      <c r="C147" s="147" t="s">
        <v>160</v>
      </c>
      <c r="D147" s="151"/>
      <c r="E147" s="142"/>
      <c r="F147" s="150"/>
      <c r="G147" s="118" t="s">
        <v>360</v>
      </c>
      <c r="H147" s="118" t="s">
        <v>360</v>
      </c>
      <c r="I147" s="118" t="s">
        <v>360</v>
      </c>
    </row>
    <row r="148" customFormat="false" ht="15" hidden="false" customHeight="false" outlineLevel="0" collapsed="false">
      <c r="A148" s="118" t="s">
        <v>497</v>
      </c>
      <c r="B148" s="131" t="str">
        <f aca="false" t="array" ref="B148:B148">INDEX(Countries!D148:D408, MATCH(A148, Countries!B148:B408, 0))</f>
        <v>POL</v>
      </c>
      <c r="C148" s="147" t="s">
        <v>160</v>
      </c>
      <c r="D148" s="151"/>
      <c r="E148" s="142"/>
      <c r="F148" s="150"/>
      <c r="G148" s="118" t="s">
        <v>360</v>
      </c>
      <c r="H148" s="118" t="s">
        <v>360</v>
      </c>
      <c r="I148" s="118" t="s">
        <v>360</v>
      </c>
    </row>
    <row r="149" customFormat="false" ht="15" hidden="false" customHeight="false" outlineLevel="0" collapsed="false">
      <c r="A149" s="118" t="s">
        <v>498</v>
      </c>
      <c r="B149" s="131" t="str">
        <f aca="false" t="array" ref="B149:B149">INDEX(Countries!D149:D409, MATCH(A149, Countries!B149:B409, 0))</f>
        <v>TUR</v>
      </c>
      <c r="C149" s="147" t="s">
        <v>160</v>
      </c>
      <c r="D149" s="151"/>
      <c r="E149" s="142"/>
      <c r="F149" s="150"/>
      <c r="G149" s="118" t="s">
        <v>360</v>
      </c>
      <c r="H149" s="118" t="s">
        <v>360</v>
      </c>
      <c r="I149" s="118" t="s">
        <v>360</v>
      </c>
    </row>
    <row r="150" customFormat="false" ht="15" hidden="false" customHeight="false" outlineLevel="0" collapsed="false">
      <c r="A150" s="118" t="s">
        <v>499</v>
      </c>
      <c r="B150" s="131" t="str">
        <f aca="false" t="array" ref="B150:B150">INDEX(Countries!D1:D409, MATCH(A150, Countries!B1:B409, 0))</f>
        <v>JOR</v>
      </c>
      <c r="C150" s="147" t="s">
        <v>160</v>
      </c>
      <c r="D150" s="151"/>
      <c r="E150" s="142"/>
      <c r="F150" s="150"/>
      <c r="G150" s="118" t="s">
        <v>360</v>
      </c>
      <c r="H150" s="118" t="s">
        <v>360</v>
      </c>
      <c r="I150" s="118" t="s">
        <v>360</v>
      </c>
    </row>
    <row r="151" customFormat="false" ht="15" hidden="false" customHeight="false" outlineLevel="0" collapsed="false">
      <c r="A151" s="118" t="s">
        <v>500</v>
      </c>
      <c r="B151" s="131" t="str">
        <f aca="false" t="array" ref="B151:B151">INDEX(Countries!D2:D410, MATCH(A151, Countries!B2:B410, 0))</f>
        <v>HKG</v>
      </c>
      <c r="C151" s="147" t="s">
        <v>160</v>
      </c>
      <c r="D151" s="151"/>
      <c r="E151" s="142"/>
      <c r="F151" s="150" t="n">
        <v>297</v>
      </c>
      <c r="G151" s="118" t="s">
        <v>360</v>
      </c>
      <c r="H151" s="118" t="s">
        <v>360</v>
      </c>
      <c r="I151" s="118" t="s">
        <v>360</v>
      </c>
    </row>
    <row r="152" customFormat="false" ht="15" hidden="false" customHeight="false" outlineLevel="0" collapsed="false">
      <c r="A152" s="118" t="s">
        <v>501</v>
      </c>
      <c r="B152" s="131" t="str">
        <f aca="false" t="array" ref="B152:B152">INDEX(Countries!D1:D412, MATCH(A152, Countries!B1:B412, 0))</f>
        <v>SVN</v>
      </c>
      <c r="C152" s="147" t="s">
        <v>160</v>
      </c>
      <c r="D152" s="151"/>
      <c r="E152" s="142"/>
      <c r="F152" s="150"/>
      <c r="G152" s="118" t="s">
        <v>360</v>
      </c>
      <c r="H152" s="118" t="s">
        <v>360</v>
      </c>
      <c r="I152" s="118" t="s">
        <v>360</v>
      </c>
    </row>
    <row r="153" customFormat="false" ht="15" hidden="false" customHeight="false" outlineLevel="0" collapsed="false">
      <c r="A153" s="118" t="s">
        <v>502</v>
      </c>
      <c r="B153" s="131" t="str">
        <f aca="false" t="array" ref="B153:B153">INDEX(Countries!D2:D413, MATCH(A153, Countries!B2:B413, 0))</f>
        <v>ARG</v>
      </c>
      <c r="C153" s="147" t="s">
        <v>160</v>
      </c>
      <c r="D153" s="151"/>
      <c r="E153" s="142"/>
      <c r="F153" s="150"/>
      <c r="G153" s="118" t="s">
        <v>360</v>
      </c>
      <c r="H153" s="118" t="s">
        <v>360</v>
      </c>
      <c r="I153" s="118" t="s">
        <v>360</v>
      </c>
    </row>
    <row r="154" customFormat="false" ht="15" hidden="false" customHeight="false" outlineLevel="0" collapsed="false">
      <c r="A154" s="118" t="s">
        <v>503</v>
      </c>
      <c r="B154" s="131" t="str">
        <f aca="false" t="array" ref="B154:B154">INDEX(Countries!D3:D414, MATCH(A154, Countries!B3:B414, 0))</f>
        <v>AZE</v>
      </c>
      <c r="C154" s="147" t="s">
        <v>160</v>
      </c>
      <c r="D154" s="151"/>
      <c r="E154" s="142"/>
      <c r="F154" s="150"/>
      <c r="G154" s="118" t="s">
        <v>360</v>
      </c>
      <c r="H154" s="118" t="s">
        <v>360</v>
      </c>
      <c r="I154" s="118" t="s">
        <v>360</v>
      </c>
    </row>
    <row r="155" customFormat="false" ht="15" hidden="false" customHeight="false" outlineLevel="0" collapsed="false">
      <c r="A155" s="118" t="s">
        <v>504</v>
      </c>
      <c r="B155" s="131" t="str">
        <f aca="false" t="array" ref="B155:B155">INDEX(Countries!D4:D415, MATCH(A155, Countries!B4:B415, 0))</f>
        <v>BEL</v>
      </c>
      <c r="C155" s="147" t="s">
        <v>160</v>
      </c>
      <c r="D155" s="151"/>
      <c r="E155" s="142"/>
      <c r="F155" s="150"/>
      <c r="G155" s="118" t="s">
        <v>360</v>
      </c>
      <c r="H155" s="118" t="s">
        <v>360</v>
      </c>
      <c r="I155" s="118" t="s">
        <v>360</v>
      </c>
    </row>
    <row r="156" customFormat="false" ht="15" hidden="false" customHeight="false" outlineLevel="0" collapsed="false">
      <c r="A156" s="118" t="s">
        <v>505</v>
      </c>
      <c r="B156" s="131" t="str">
        <f aca="false" t="array" ref="B156:B156">INDEX(Countries!D5:D416, MATCH(A156, Countries!B5:B416, 0))</f>
        <v>BIH</v>
      </c>
      <c r="C156" s="147" t="s">
        <v>160</v>
      </c>
      <c r="D156" s="151"/>
      <c r="E156" s="142"/>
      <c r="F156" s="150"/>
      <c r="G156" s="118" t="s">
        <v>360</v>
      </c>
      <c r="H156" s="118" t="s">
        <v>360</v>
      </c>
      <c r="I156" s="118" t="s">
        <v>360</v>
      </c>
    </row>
    <row r="157" customFormat="false" ht="15" hidden="false" customHeight="false" outlineLevel="0" collapsed="false">
      <c r="A157" s="118" t="s">
        <v>506</v>
      </c>
      <c r="B157" s="131" t="str">
        <f aca="false" t="array" ref="B157:B157">INDEX(Countries!D6:D417, MATCH(A157, Countries!B6:B417, 0))</f>
        <v>IOT</v>
      </c>
      <c r="C157" s="147" t="s">
        <v>160</v>
      </c>
      <c r="D157" s="151"/>
      <c r="E157" s="142"/>
      <c r="F157" s="150"/>
      <c r="G157" s="118" t="s">
        <v>360</v>
      </c>
      <c r="H157" s="118" t="s">
        <v>360</v>
      </c>
      <c r="I157" s="118" t="s">
        <v>360</v>
      </c>
    </row>
    <row r="158" customFormat="false" ht="15" hidden="false" customHeight="false" outlineLevel="0" collapsed="false">
      <c r="A158" s="118" t="s">
        <v>507</v>
      </c>
      <c r="B158" s="131" t="str">
        <f aca="false" t="array" ref="B158:B158">INDEX(Countries!D7:D418, MATCH(A158, Countries!B7:B418, 0))</f>
        <v>BGR</v>
      </c>
      <c r="C158" s="147" t="s">
        <v>160</v>
      </c>
      <c r="D158" s="151"/>
      <c r="E158" s="142"/>
      <c r="F158" s="150"/>
      <c r="G158" s="118" t="s">
        <v>360</v>
      </c>
      <c r="H158" s="118" t="s">
        <v>360</v>
      </c>
      <c r="I158" s="118" t="s">
        <v>360</v>
      </c>
    </row>
    <row r="159" customFormat="false" ht="15" hidden="false" customHeight="false" outlineLevel="0" collapsed="false">
      <c r="A159" s="118" t="s">
        <v>508</v>
      </c>
      <c r="B159" s="131" t="str">
        <f aca="false" t="array" ref="B159:B159">INDEX(Countries!D8:D419, MATCH(A159, Countries!B8:B419, 0))</f>
        <v>CPV</v>
      </c>
      <c r="C159" s="147" t="s">
        <v>160</v>
      </c>
      <c r="D159" s="151"/>
      <c r="E159" s="142"/>
      <c r="F159" s="150"/>
      <c r="G159" s="118" t="s">
        <v>360</v>
      </c>
      <c r="H159" s="118" t="s">
        <v>360</v>
      </c>
      <c r="I159" s="118" t="s">
        <v>360</v>
      </c>
    </row>
    <row r="160" customFormat="false" ht="15" hidden="false" customHeight="false" outlineLevel="0" collapsed="false">
      <c r="A160" s="118" t="s">
        <v>509</v>
      </c>
      <c r="B160" s="131" t="str">
        <f aca="false" t="array" ref="B160:B160">INDEX(Countries!D9:D420, MATCH(A160, Countries!B9:B420, 0))</f>
        <v>CHL</v>
      </c>
      <c r="C160" s="147" t="s">
        <v>160</v>
      </c>
      <c r="D160" s="151"/>
      <c r="E160" s="142"/>
      <c r="F160" s="150"/>
      <c r="G160" s="118" t="s">
        <v>360</v>
      </c>
      <c r="H160" s="118" t="s">
        <v>360</v>
      </c>
      <c r="I160" s="118" t="s">
        <v>360</v>
      </c>
    </row>
    <row r="161" customFormat="false" ht="15" hidden="false" customHeight="false" outlineLevel="0" collapsed="false">
      <c r="A161" s="118" t="s">
        <v>510</v>
      </c>
      <c r="B161" s="131" t="str">
        <f aca="false" t="array" ref="B161:B161">INDEX(Countries!D10:D421, MATCH(A161, Countries!B10:B421, 0))</f>
        <v>EST</v>
      </c>
      <c r="C161" s="147" t="s">
        <v>160</v>
      </c>
      <c r="D161" s="151"/>
      <c r="E161" s="142"/>
      <c r="F161" s="150"/>
      <c r="G161" s="118" t="s">
        <v>360</v>
      </c>
      <c r="H161" s="118" t="s">
        <v>360</v>
      </c>
      <c r="I161" s="118" t="s">
        <v>360</v>
      </c>
    </row>
    <row r="162" customFormat="false" ht="15" hidden="false" customHeight="false" outlineLevel="0" collapsed="false">
      <c r="A162" s="118" t="s">
        <v>511</v>
      </c>
      <c r="B162" s="131" t="str">
        <f aca="false" t="array" ref="B162:B162">INDEX(Countries!D11:D422, MATCH(A162, Countries!B11:B422, 0))</f>
        <v>FLK</v>
      </c>
      <c r="C162" s="147" t="s">
        <v>160</v>
      </c>
      <c r="D162" s="151"/>
      <c r="E162" s="142"/>
      <c r="F162" s="150"/>
      <c r="G162" s="118" t="s">
        <v>360</v>
      </c>
      <c r="H162" s="118" t="s">
        <v>360</v>
      </c>
      <c r="I162" s="118" t="s">
        <v>360</v>
      </c>
    </row>
    <row r="163" customFormat="false" ht="15" hidden="false" customHeight="false" outlineLevel="0" collapsed="false">
      <c r="A163" s="118" t="s">
        <v>512</v>
      </c>
      <c r="B163" s="131" t="str">
        <f aca="false" t="array" ref="B163:B163">INDEX(Countries!D12:D423, MATCH(A163, Countries!B12:B423, 0))</f>
        <v>FRO</v>
      </c>
      <c r="C163" s="147" t="s">
        <v>160</v>
      </c>
      <c r="D163" s="151"/>
      <c r="E163" s="142"/>
      <c r="F163" s="150"/>
      <c r="G163" s="118" t="s">
        <v>360</v>
      </c>
      <c r="H163" s="118" t="s">
        <v>360</v>
      </c>
      <c r="I163" s="118" t="s">
        <v>360</v>
      </c>
    </row>
    <row r="164" customFormat="false" ht="15" hidden="false" customHeight="false" outlineLevel="0" collapsed="false">
      <c r="A164" s="118" t="s">
        <v>513</v>
      </c>
      <c r="B164" s="131" t="str">
        <f aca="false" t="array" ref="B164:B164">INDEX(Countries!D13:D424, MATCH(A164, Countries!B13:B424, 0))</f>
        <v>FIN</v>
      </c>
      <c r="C164" s="147" t="s">
        <v>160</v>
      </c>
      <c r="D164" s="151"/>
      <c r="E164" s="142"/>
      <c r="F164" s="150"/>
      <c r="G164" s="118" t="s">
        <v>360</v>
      </c>
      <c r="H164" s="118" t="s">
        <v>360</v>
      </c>
      <c r="I164" s="118" t="s">
        <v>360</v>
      </c>
    </row>
    <row r="165" customFormat="false" ht="15" hidden="false" customHeight="false" outlineLevel="0" collapsed="false">
      <c r="A165" s="118" t="s">
        <v>514</v>
      </c>
      <c r="B165" s="131" t="str">
        <f aca="false" t="array" ref="B165:B165">INDEX(Countries!D14:D425, MATCH(A165, Countries!B14:B425, 0))</f>
        <v>GEO</v>
      </c>
      <c r="C165" s="147" t="s">
        <v>160</v>
      </c>
      <c r="D165" s="151"/>
      <c r="E165" s="142"/>
      <c r="F165" s="150"/>
      <c r="G165" s="118" t="s">
        <v>360</v>
      </c>
      <c r="H165" s="118" t="s">
        <v>360</v>
      </c>
      <c r="I165" s="118" t="s">
        <v>360</v>
      </c>
    </row>
    <row r="166" customFormat="false" ht="15" hidden="false" customHeight="false" outlineLevel="0" collapsed="false">
      <c r="A166" s="118" t="s">
        <v>515</v>
      </c>
      <c r="B166" s="131" t="str">
        <f aca="false" t="array" ref="B166:B166">INDEX(Countries!D15:D426, MATCH(A166, Countries!B15:B426, 0))</f>
        <v>GIB</v>
      </c>
      <c r="C166" s="147" t="s">
        <v>160</v>
      </c>
      <c r="D166" s="151"/>
      <c r="E166" s="142"/>
      <c r="F166" s="150"/>
      <c r="G166" s="118" t="s">
        <v>360</v>
      </c>
      <c r="H166" s="118" t="s">
        <v>360</v>
      </c>
      <c r="I166" s="118" t="s">
        <v>360</v>
      </c>
    </row>
    <row r="167" customFormat="false" ht="15" hidden="false" customHeight="false" outlineLevel="0" collapsed="false">
      <c r="A167" s="118" t="s">
        <v>516</v>
      </c>
      <c r="B167" s="131" t="str">
        <f aca="false" t="array" ref="B167:B167">INDEX(Countries!D16:D427, MATCH(A167, Countries!B16:B427, 0))</f>
        <v>GRL</v>
      </c>
      <c r="C167" s="147" t="s">
        <v>160</v>
      </c>
      <c r="D167" s="151"/>
      <c r="E167" s="142"/>
      <c r="F167" s="150"/>
      <c r="G167" s="118" t="s">
        <v>360</v>
      </c>
      <c r="H167" s="118" t="s">
        <v>360</v>
      </c>
      <c r="I167" s="118" t="s">
        <v>360</v>
      </c>
    </row>
    <row r="168" customFormat="false" ht="15" hidden="false" customHeight="false" outlineLevel="0" collapsed="false">
      <c r="A168" s="118" t="s">
        <v>517</v>
      </c>
      <c r="B168" s="131" t="str">
        <f aca="false" t="array" ref="B168:B168">INDEX(Countries!D17:D428, MATCH(A168, Countries!B17:B428, 0))</f>
        <v>GGY</v>
      </c>
      <c r="C168" s="147" t="s">
        <v>160</v>
      </c>
      <c r="D168" s="151"/>
      <c r="E168" s="142"/>
      <c r="F168" s="150"/>
      <c r="G168" s="118" t="s">
        <v>360</v>
      </c>
      <c r="H168" s="118" t="s">
        <v>360</v>
      </c>
      <c r="I168" s="118" t="s">
        <v>360</v>
      </c>
    </row>
    <row r="169" customFormat="false" ht="15" hidden="false" customHeight="false" outlineLevel="0" collapsed="false">
      <c r="A169" s="118" t="s">
        <v>518</v>
      </c>
      <c r="B169" s="131" t="str">
        <f aca="false" t="array" ref="B169:B169">INDEX(Countries!D18:D429, MATCH(A169, Countries!B18:B429, 0))</f>
        <v>ISL</v>
      </c>
      <c r="C169" s="147" t="s">
        <v>160</v>
      </c>
      <c r="D169" s="151"/>
      <c r="E169" s="142"/>
      <c r="F169" s="150"/>
      <c r="G169" s="118" t="s">
        <v>360</v>
      </c>
      <c r="H169" s="118" t="s">
        <v>360</v>
      </c>
      <c r="I169" s="118" t="s">
        <v>360</v>
      </c>
    </row>
    <row r="170" customFormat="false" ht="15" hidden="false" customHeight="false" outlineLevel="0" collapsed="false">
      <c r="A170" s="118" t="s">
        <v>519</v>
      </c>
      <c r="B170" s="131" t="str">
        <f aca="false" t="array" ref="B170:B170">INDEX(Countries!D19:D430, MATCH(A170, Countries!B19:B430, 0))</f>
        <v>IRQ</v>
      </c>
      <c r="C170" s="147" t="s">
        <v>160</v>
      </c>
      <c r="D170" s="151"/>
      <c r="E170" s="142"/>
      <c r="F170" s="150"/>
      <c r="G170" s="118" t="s">
        <v>360</v>
      </c>
      <c r="H170" s="118" t="s">
        <v>360</v>
      </c>
      <c r="I170" s="118" t="s">
        <v>360</v>
      </c>
    </row>
    <row r="171" customFormat="false" ht="15" hidden="false" customHeight="false" outlineLevel="0" collapsed="false">
      <c r="A171" s="118" t="s">
        <v>520</v>
      </c>
      <c r="B171" s="131" t="str">
        <f aca="false" t="array" ref="B171:B171">INDEX(Countries!D20:D431, MATCH(A171, Countries!B20:B431, 0))</f>
        <v>IRL</v>
      </c>
      <c r="C171" s="147" t="s">
        <v>160</v>
      </c>
      <c r="D171" s="151"/>
      <c r="E171" s="142"/>
      <c r="F171" s="150"/>
      <c r="G171" s="118" t="s">
        <v>360</v>
      </c>
      <c r="H171" s="118" t="s">
        <v>360</v>
      </c>
      <c r="I171" s="118" t="s">
        <v>360</v>
      </c>
    </row>
    <row r="172" customFormat="false" ht="15" hidden="false" customHeight="false" outlineLevel="0" collapsed="false">
      <c r="A172" s="118" t="s">
        <v>521</v>
      </c>
      <c r="B172" s="131" t="str">
        <f aca="false" t="array" ref="B172:B172">INDEX(Countries!D21:D432, MATCH(A172, Countries!B21:B432, 0))</f>
        <v>IMN</v>
      </c>
      <c r="C172" s="147" t="s">
        <v>160</v>
      </c>
      <c r="D172" s="151"/>
      <c r="E172" s="142"/>
      <c r="F172" s="150"/>
      <c r="G172" s="118" t="s">
        <v>360</v>
      </c>
      <c r="H172" s="118" t="s">
        <v>360</v>
      </c>
      <c r="I172" s="118" t="s">
        <v>360</v>
      </c>
    </row>
    <row r="173" customFormat="false" ht="15" hidden="false" customHeight="false" outlineLevel="0" collapsed="false">
      <c r="A173" s="118" t="s">
        <v>522</v>
      </c>
      <c r="B173" s="131" t="str">
        <f aca="false" t="array" ref="B173:B173">INDEX(Countries!D22:D433, MATCH(A173, Countries!B22:B433, 0))</f>
        <v>JEY</v>
      </c>
      <c r="C173" s="147" t="s">
        <v>160</v>
      </c>
      <c r="D173" s="151"/>
      <c r="E173" s="142"/>
      <c r="F173" s="150"/>
      <c r="G173" s="118" t="s">
        <v>360</v>
      </c>
      <c r="H173" s="118" t="s">
        <v>360</v>
      </c>
      <c r="I173" s="118" t="s">
        <v>360</v>
      </c>
    </row>
    <row r="174" customFormat="false" ht="15" hidden="false" customHeight="false" outlineLevel="0" collapsed="false">
      <c r="A174" s="118" t="s">
        <v>523</v>
      </c>
      <c r="B174" s="131" t="str">
        <f aca="false" t="array" ref="B174:B174">INDEX(Countries!D23:D434, MATCH(A174, Countries!B23:B434, 0))</f>
        <v>KAZ</v>
      </c>
      <c r="C174" s="147" t="s">
        <v>160</v>
      </c>
      <c r="D174" s="151"/>
      <c r="E174" s="142"/>
      <c r="F174" s="150"/>
      <c r="G174" s="118" t="s">
        <v>360</v>
      </c>
      <c r="H174" s="118" t="s">
        <v>360</v>
      </c>
      <c r="I174" s="118" t="s">
        <v>360</v>
      </c>
    </row>
    <row r="175" customFormat="false" ht="15" hidden="false" customHeight="false" outlineLevel="0" collapsed="false">
      <c r="A175" s="118" t="s">
        <v>524</v>
      </c>
      <c r="B175" s="131" t="str">
        <f aca="false" t="array" ref="B175:B175">INDEX(Countries!D24:D435, MATCH(A175, Countries!B24:B435, 0))</f>
        <v>PRK</v>
      </c>
      <c r="C175" s="147" t="s">
        <v>160</v>
      </c>
      <c r="D175" s="151"/>
      <c r="E175" s="142"/>
      <c r="F175" s="150"/>
      <c r="G175" s="118" t="s">
        <v>360</v>
      </c>
      <c r="H175" s="118" t="s">
        <v>360</v>
      </c>
      <c r="I175" s="118" t="s">
        <v>360</v>
      </c>
    </row>
    <row r="176" customFormat="false" ht="15" hidden="false" customHeight="false" outlineLevel="0" collapsed="false">
      <c r="A176" s="118" t="s">
        <v>525</v>
      </c>
      <c r="B176" s="131" t="str">
        <f aca="false" t="array" ref="B176:B176">INDEX(Countries!D1:D436, MATCH(A176, Countries!B1:B436, 0))</f>
        <v>KOR</v>
      </c>
      <c r="C176" s="147" t="s">
        <v>160</v>
      </c>
      <c r="D176" s="151"/>
      <c r="E176" s="142"/>
      <c r="F176" s="150"/>
      <c r="G176" s="118" t="s">
        <v>360</v>
      </c>
      <c r="H176" s="118" t="s">
        <v>360</v>
      </c>
      <c r="I176" s="118" t="s">
        <v>360</v>
      </c>
    </row>
    <row r="177" customFormat="false" ht="15" hidden="false" customHeight="false" outlineLevel="0" collapsed="false">
      <c r="A177" s="118" t="s">
        <v>526</v>
      </c>
      <c r="B177" s="131" t="str">
        <f aca="false" t="array" ref="B177:B177">INDEX(Countries!D2:D437, MATCH(A177, Countries!B2:B437, 0))</f>
        <v>LVA</v>
      </c>
      <c r="C177" s="147" t="s">
        <v>160</v>
      </c>
      <c r="D177" s="151"/>
      <c r="E177" s="142"/>
      <c r="F177" s="150"/>
      <c r="G177" s="118" t="s">
        <v>360</v>
      </c>
      <c r="H177" s="118" t="s">
        <v>360</v>
      </c>
      <c r="I177" s="118" t="s">
        <v>360</v>
      </c>
    </row>
    <row r="178" customFormat="false" ht="15" hidden="false" customHeight="false" outlineLevel="0" collapsed="false">
      <c r="A178" s="118" t="s">
        <v>527</v>
      </c>
      <c r="B178" s="131" t="str">
        <f aca="false" t="array" ref="B178:B178">INDEX(Countries!D3:D438, MATCH(A178, Countries!B3:B438, 0))</f>
        <v>LBN</v>
      </c>
      <c r="C178" s="147" t="s">
        <v>160</v>
      </c>
      <c r="D178" s="151"/>
      <c r="E178" s="142"/>
      <c r="F178" s="150"/>
      <c r="G178" s="118" t="s">
        <v>360</v>
      </c>
      <c r="H178" s="118" t="s">
        <v>360</v>
      </c>
      <c r="I178" s="118" t="s">
        <v>360</v>
      </c>
    </row>
    <row r="179" customFormat="false" ht="15" hidden="false" customHeight="false" outlineLevel="0" collapsed="false">
      <c r="A179" s="118" t="s">
        <v>528</v>
      </c>
      <c r="B179" s="131" t="str">
        <f aca="false" t="array" ref="B179:B179">INDEX(Countries!D4:D439, MATCH(A179, Countries!B4:B439, 0))</f>
        <v>LTU</v>
      </c>
      <c r="C179" s="147" t="s">
        <v>160</v>
      </c>
      <c r="D179" s="151"/>
      <c r="E179" s="142"/>
      <c r="F179" s="150"/>
      <c r="G179" s="118" t="s">
        <v>360</v>
      </c>
      <c r="H179" s="118" t="s">
        <v>360</v>
      </c>
      <c r="I179" s="118" t="s">
        <v>360</v>
      </c>
    </row>
    <row r="180" customFormat="false" ht="15" hidden="false" customHeight="false" outlineLevel="0" collapsed="false">
      <c r="A180" s="118" t="s">
        <v>529</v>
      </c>
      <c r="B180" s="131" t="str">
        <f aca="false" t="array" ref="B180:B180">INDEX(Countries!D5:D440, MATCH(A180, Countries!B5:B440, 0))</f>
        <v>MCO</v>
      </c>
      <c r="C180" s="147" t="s">
        <v>160</v>
      </c>
      <c r="D180" s="151"/>
      <c r="E180" s="142"/>
      <c r="F180" s="150"/>
      <c r="G180" s="118" t="s">
        <v>360</v>
      </c>
      <c r="H180" s="118" t="s">
        <v>360</v>
      </c>
      <c r="I180" s="118" t="s">
        <v>360</v>
      </c>
    </row>
    <row r="181" customFormat="false" ht="15" hidden="false" customHeight="false" outlineLevel="0" collapsed="false">
      <c r="A181" s="118" t="s">
        <v>530</v>
      </c>
      <c r="B181" s="131" t="str">
        <f aca="false" t="array" ref="B181:B181">INDEX(Countries!D6:D441, MATCH(A181, Countries!B6:B441, 0))</f>
        <v>MNE</v>
      </c>
      <c r="C181" s="147" t="s">
        <v>160</v>
      </c>
      <c r="D181" s="151"/>
      <c r="E181" s="142"/>
      <c r="F181" s="150"/>
      <c r="G181" s="118" t="s">
        <v>360</v>
      </c>
      <c r="H181" s="118" t="s">
        <v>360</v>
      </c>
      <c r="I181" s="118" t="s">
        <v>360</v>
      </c>
    </row>
    <row r="182" customFormat="false" ht="15" hidden="false" customHeight="false" outlineLevel="0" collapsed="false">
      <c r="A182" s="118" t="s">
        <v>531</v>
      </c>
      <c r="B182" s="131" t="str">
        <f aca="false" t="array" ref="B182:B182">INDEX(Countries!D7:D442, MATCH(A182, Countries!B7:B442, 0))</f>
        <v>MAR</v>
      </c>
      <c r="C182" s="147" t="s">
        <v>160</v>
      </c>
      <c r="D182" s="151"/>
      <c r="E182" s="142"/>
      <c r="F182" s="150"/>
      <c r="G182" s="118" t="s">
        <v>360</v>
      </c>
      <c r="H182" s="118" t="s">
        <v>360</v>
      </c>
      <c r="I182" s="118" t="s">
        <v>360</v>
      </c>
    </row>
    <row r="183" customFormat="false" ht="15" hidden="false" customHeight="false" outlineLevel="0" collapsed="false">
      <c r="A183" s="118" t="s">
        <v>532</v>
      </c>
      <c r="B183" s="131" t="str">
        <f aca="false" t="array" ref="B183:B183">INDEX(Countries!D8:D443, MATCH(A183, Countries!B8:B443, 0))</f>
        <v>NAM</v>
      </c>
      <c r="C183" s="147" t="s">
        <v>160</v>
      </c>
      <c r="D183" s="151"/>
      <c r="E183" s="142"/>
      <c r="F183" s="150"/>
      <c r="G183" s="118" t="s">
        <v>360</v>
      </c>
      <c r="H183" s="118" t="s">
        <v>360</v>
      </c>
      <c r="I183" s="118" t="s">
        <v>360</v>
      </c>
    </row>
    <row r="184" customFormat="false" ht="15" hidden="false" customHeight="false" outlineLevel="0" collapsed="false">
      <c r="A184" s="118" t="s">
        <v>533</v>
      </c>
      <c r="B184" s="131" t="str">
        <f aca="false" t="array" ref="B184:B184">INDEX(Countries!D9:D444, MATCH(A184, Countries!B9:B444, 0))</f>
        <v>NRU</v>
      </c>
      <c r="C184" s="147" t="s">
        <v>160</v>
      </c>
      <c r="D184" s="151"/>
      <c r="E184" s="142"/>
      <c r="F184" s="150"/>
      <c r="G184" s="118" t="s">
        <v>360</v>
      </c>
      <c r="H184" s="118" t="s">
        <v>360</v>
      </c>
      <c r="I184" s="118" t="s">
        <v>360</v>
      </c>
    </row>
    <row r="185" customFormat="false" ht="15" hidden="false" customHeight="false" outlineLevel="0" collapsed="false">
      <c r="A185" s="118" t="s">
        <v>534</v>
      </c>
      <c r="B185" s="131" t="str">
        <f aca="false" t="array" ref="B185:B185">INDEX(Countries!D10:D445, MATCH(A185, Countries!B10:B445, 0))</f>
        <v>NIU</v>
      </c>
      <c r="C185" s="147" t="s">
        <v>160</v>
      </c>
      <c r="D185" s="151"/>
      <c r="E185" s="142"/>
      <c r="F185" s="150"/>
      <c r="G185" s="118" t="s">
        <v>360</v>
      </c>
      <c r="H185" s="118" t="s">
        <v>360</v>
      </c>
      <c r="I185" s="118" t="s">
        <v>360</v>
      </c>
    </row>
    <row r="186" customFormat="false" ht="15" hidden="false" customHeight="false" outlineLevel="0" collapsed="false">
      <c r="A186" s="118" t="s">
        <v>535</v>
      </c>
      <c r="B186" s="131" t="str">
        <f aca="false" t="array" ref="B186:B186">INDEX(Countries!D11:D446, MATCH(A186, Countries!B11:B446, 0))</f>
        <v>MNP</v>
      </c>
      <c r="C186" s="147" t="s">
        <v>160</v>
      </c>
      <c r="D186" s="151"/>
      <c r="E186" s="142"/>
      <c r="F186" s="150"/>
      <c r="G186" s="118" t="s">
        <v>360</v>
      </c>
      <c r="H186" s="118" t="s">
        <v>360</v>
      </c>
      <c r="I186" s="118" t="s">
        <v>360</v>
      </c>
    </row>
    <row r="187" customFormat="false" ht="15" hidden="false" customHeight="false" outlineLevel="0" collapsed="false">
      <c r="A187" s="118" t="s">
        <v>536</v>
      </c>
      <c r="B187" s="131" t="str">
        <f aca="false" t="array" ref="B187:B187">INDEX(Countries!D12:D447, MATCH(A187, Countries!B12:B447, 0))</f>
        <v>PCN</v>
      </c>
      <c r="C187" s="147" t="s">
        <v>160</v>
      </c>
      <c r="D187" s="151"/>
      <c r="E187" s="142"/>
      <c r="F187" s="150"/>
      <c r="G187" s="118" t="s">
        <v>360</v>
      </c>
      <c r="H187" s="118" t="s">
        <v>360</v>
      </c>
      <c r="I187" s="118" t="s">
        <v>360</v>
      </c>
    </row>
    <row r="188" customFormat="false" ht="15" hidden="false" customHeight="false" outlineLevel="0" collapsed="false">
      <c r="A188" s="118" t="s">
        <v>537</v>
      </c>
      <c r="B188" s="131" t="str">
        <f aca="false" t="array" ref="B188:B188">INDEX(Countries!D13:D448, MATCH(A188, Countries!B13:B448, 0))</f>
        <v>PRT</v>
      </c>
      <c r="C188" s="147" t="s">
        <v>160</v>
      </c>
      <c r="D188" s="151"/>
      <c r="E188" s="142"/>
      <c r="F188" s="150"/>
      <c r="G188" s="118" t="s">
        <v>360</v>
      </c>
      <c r="H188" s="118" t="s">
        <v>360</v>
      </c>
      <c r="I188" s="118" t="s">
        <v>360</v>
      </c>
    </row>
    <row r="189" customFormat="false" ht="15" hidden="false" customHeight="false" outlineLevel="0" collapsed="false">
      <c r="A189" s="118" t="s">
        <v>538</v>
      </c>
      <c r="B189" s="131" t="str">
        <f aca="false" t="array" ref="B189:B189">INDEX(Countries!D14:D449, MATCH(A189, Countries!B14:B449, 0))</f>
        <v>REU</v>
      </c>
      <c r="C189" s="147" t="s">
        <v>160</v>
      </c>
      <c r="D189" s="151"/>
      <c r="E189" s="142"/>
      <c r="F189" s="150"/>
      <c r="G189" s="118" t="s">
        <v>360</v>
      </c>
      <c r="H189" s="118" t="s">
        <v>360</v>
      </c>
      <c r="I189" s="118" t="s">
        <v>360</v>
      </c>
    </row>
    <row r="190" customFormat="false" ht="15" hidden="false" customHeight="false" outlineLevel="0" collapsed="false">
      <c r="A190" s="118" t="s">
        <v>539</v>
      </c>
      <c r="B190" s="131" t="str">
        <f aca="false" t="array" ref="B190:B190">INDEX(Countries!D15:D450, MATCH(A190, Countries!B15:B450, 0))</f>
        <v>ROU</v>
      </c>
      <c r="C190" s="147" t="s">
        <v>160</v>
      </c>
      <c r="D190" s="151"/>
      <c r="E190" s="142"/>
      <c r="F190" s="150"/>
      <c r="G190" s="118" t="s">
        <v>360</v>
      </c>
      <c r="H190" s="118" t="s">
        <v>360</v>
      </c>
      <c r="I190" s="118" t="s">
        <v>360</v>
      </c>
    </row>
    <row r="191" customFormat="false" ht="15" hidden="false" customHeight="false" outlineLevel="0" collapsed="false">
      <c r="A191" s="118" t="s">
        <v>540</v>
      </c>
      <c r="B191" s="131" t="str">
        <f aca="false" t="array" ref="B191:B191">INDEX(Countries!D191:D451, MATCH(A191, Countries!B191:B451, 0))</f>
        <v>SHN</v>
      </c>
      <c r="C191" s="147" t="s">
        <v>160</v>
      </c>
      <c r="D191" s="151"/>
      <c r="E191" s="142"/>
      <c r="F191" s="150"/>
      <c r="G191" s="118" t="s">
        <v>360</v>
      </c>
      <c r="H191" s="118" t="s">
        <v>360</v>
      </c>
      <c r="I191" s="118" t="s">
        <v>360</v>
      </c>
    </row>
    <row r="192" customFormat="false" ht="15" hidden="false" customHeight="false" outlineLevel="0" collapsed="false">
      <c r="A192" s="118" t="s">
        <v>541</v>
      </c>
      <c r="B192" s="131" t="str">
        <f aca="false" t="array" ref="B192:B192">INDEX(Countries!D192:D452, MATCH(A192, Countries!B192:B452, 0))</f>
        <v>SPM</v>
      </c>
      <c r="C192" s="147" t="s">
        <v>160</v>
      </c>
      <c r="D192" s="151"/>
      <c r="E192" s="142"/>
      <c r="F192" s="150"/>
      <c r="G192" s="118" t="s">
        <v>360</v>
      </c>
      <c r="H192" s="118" t="s">
        <v>360</v>
      </c>
      <c r="I192" s="118" t="s">
        <v>360</v>
      </c>
    </row>
    <row r="193" customFormat="false" ht="15" hidden="false" customHeight="false" outlineLevel="0" collapsed="false">
      <c r="A193" s="118" t="s">
        <v>542</v>
      </c>
      <c r="B193" s="131" t="str">
        <f aca="false" t="array" ref="B193:B193">INDEX(Countries!D193:D453, MATCH(A193, Countries!B193:B453, 0))</f>
        <v>SYR</v>
      </c>
      <c r="C193" s="147" t="s">
        <v>160</v>
      </c>
      <c r="D193" s="151"/>
      <c r="E193" s="142"/>
      <c r="F193" s="150"/>
      <c r="G193" s="118" t="s">
        <v>360</v>
      </c>
      <c r="H193" s="118" t="s">
        <v>360</v>
      </c>
      <c r="I193" s="118" t="s">
        <v>360</v>
      </c>
    </row>
    <row r="194" customFormat="false" ht="15" hidden="false" customHeight="false" outlineLevel="0" collapsed="false">
      <c r="A194" s="118" t="s">
        <v>543</v>
      </c>
      <c r="B194" s="131" t="str">
        <f aca="false" t="array" ref="B194:B194">INDEX(Countries!D194:D454, MATCH(A194, Countries!B194:B454, 0))</f>
        <v>TKL</v>
      </c>
      <c r="C194" s="147" t="s">
        <v>160</v>
      </c>
      <c r="D194" s="151"/>
      <c r="E194" s="142"/>
      <c r="F194" s="150"/>
      <c r="G194" s="118" t="s">
        <v>360</v>
      </c>
      <c r="H194" s="118" t="s">
        <v>360</v>
      </c>
      <c r="I194" s="118" t="s">
        <v>360</v>
      </c>
    </row>
    <row r="195" customFormat="false" ht="15" hidden="false" customHeight="false" outlineLevel="0" collapsed="false">
      <c r="A195" s="118" t="s">
        <v>544</v>
      </c>
      <c r="B195" s="131" t="str">
        <f aca="false" t="array" ref="B195:B195">INDEX(Countries!D195:D455, MATCH(A195, Countries!B195:B455, 0))</f>
        <v>TKM</v>
      </c>
      <c r="C195" s="147" t="s">
        <v>160</v>
      </c>
      <c r="D195" s="151"/>
      <c r="E195" s="142"/>
      <c r="F195" s="150"/>
      <c r="G195" s="118" t="s">
        <v>360</v>
      </c>
      <c r="H195" s="118" t="s">
        <v>360</v>
      </c>
      <c r="I195" s="118" t="s">
        <v>360</v>
      </c>
    </row>
    <row r="196" customFormat="false" ht="15" hidden="false" customHeight="false" outlineLevel="0" collapsed="false">
      <c r="A196" s="118" t="s">
        <v>545</v>
      </c>
      <c r="B196" s="131" t="str">
        <f aca="false" t="array" ref="B196:B196">INDEX(Countries!D196:D456, MATCH(A196, Countries!B196:B456, 0))</f>
        <v>URY</v>
      </c>
      <c r="C196" s="147" t="s">
        <v>160</v>
      </c>
      <c r="D196" s="151"/>
      <c r="E196" s="142"/>
      <c r="F196" s="150"/>
      <c r="G196" s="118" t="s">
        <v>360</v>
      </c>
      <c r="H196" s="118" t="s">
        <v>360</v>
      </c>
      <c r="I196" s="118" t="s">
        <v>360</v>
      </c>
    </row>
    <row r="197" customFormat="false" ht="15" hidden="false" customHeight="false" outlineLevel="0" collapsed="false">
      <c r="A197" s="118" t="s">
        <v>546</v>
      </c>
      <c r="B197" s="131" t="str">
        <f aca="false" t="array" ref="B197:B197">INDEX(Countries!D1:D457, MATCH(A197, Countries!B1:B457, 0))</f>
        <v>ESH</v>
      </c>
      <c r="C197" s="147" t="s">
        <v>160</v>
      </c>
      <c r="D197" s="151"/>
      <c r="E197" s="142"/>
      <c r="F197" s="150"/>
      <c r="G197" s="118" t="s">
        <v>360</v>
      </c>
      <c r="H197" s="118" t="s">
        <v>360</v>
      </c>
      <c r="I197" s="118" t="s">
        <v>360</v>
      </c>
    </row>
    <row r="198" customFormat="false" ht="15" hidden="false" customHeight="false" outlineLevel="0" collapsed="false">
      <c r="A198" s="118" t="s">
        <v>547</v>
      </c>
      <c r="B198" s="131" t="str">
        <f aca="false" t="array" ref="B198:B198">INDEX(Countries!D2:D458, MATCH(A198, Countries!B2:B458, 0))</f>
        <v>AFG</v>
      </c>
      <c r="C198" s="147" t="s">
        <v>160</v>
      </c>
      <c r="D198" s="151"/>
      <c r="E198" s="142"/>
      <c r="F198" s="150"/>
      <c r="G198" s="118" t="s">
        <v>360</v>
      </c>
      <c r="H198" s="118" t="s">
        <v>360</v>
      </c>
      <c r="I198" s="118" t="s">
        <v>360</v>
      </c>
    </row>
    <row r="199" customFormat="false" ht="15" hidden="false" customHeight="false" outlineLevel="0" collapsed="false">
      <c r="A199" s="118" t="s">
        <v>548</v>
      </c>
      <c r="B199" s="131" t="str">
        <f aca="false" t="array" ref="B199:B199">INDEX(Countries!D3:D459, MATCH(A199, Countries!B3:B459, 0))</f>
        <v>ARM</v>
      </c>
      <c r="C199" s="147" t="s">
        <v>160</v>
      </c>
      <c r="D199" s="151"/>
      <c r="E199" s="142"/>
      <c r="F199" s="150"/>
      <c r="G199" s="118" t="s">
        <v>360</v>
      </c>
      <c r="H199" s="118" t="s">
        <v>360</v>
      </c>
      <c r="I199" s="118" t="s">
        <v>360</v>
      </c>
    </row>
    <row r="200" customFormat="false" ht="15" hidden="false" customHeight="false" outlineLevel="0" collapsed="false">
      <c r="A200" s="118" t="s">
        <v>549</v>
      </c>
      <c r="B200" s="131" t="str">
        <f aca="false" t="array" ref="B200:B200">INDEX(Countries!D4:D460, MATCH(A200, Countries!B4:B460, 0))</f>
        <v>AUT</v>
      </c>
      <c r="C200" s="147" t="s">
        <v>160</v>
      </c>
      <c r="D200" s="151"/>
      <c r="E200" s="142"/>
      <c r="F200" s="150"/>
      <c r="G200" s="118" t="s">
        <v>360</v>
      </c>
      <c r="H200" s="118" t="s">
        <v>360</v>
      </c>
      <c r="I200" s="118" t="s">
        <v>360</v>
      </c>
    </row>
    <row r="201" customFormat="false" ht="15" hidden="false" customHeight="false" outlineLevel="0" collapsed="false">
      <c r="A201" s="118" t="s">
        <v>550</v>
      </c>
      <c r="B201" s="131" t="str">
        <f aca="false" t="array" ref="B201:B201">INDEX(Countries!D5:D461, MATCH(A201, Countries!B5:B461, 0))</f>
        <v>BDI</v>
      </c>
      <c r="C201" s="147" t="s">
        <v>160</v>
      </c>
      <c r="D201" s="151"/>
      <c r="E201" s="142"/>
      <c r="F201" s="150"/>
      <c r="G201" s="118" t="s">
        <v>360</v>
      </c>
      <c r="H201" s="118" t="s">
        <v>360</v>
      </c>
      <c r="I201" s="118" t="s">
        <v>360</v>
      </c>
    </row>
    <row r="202" customFormat="false" ht="15" hidden="false" customHeight="false" outlineLevel="0" collapsed="false">
      <c r="A202" s="118" t="s">
        <v>551</v>
      </c>
      <c r="B202" s="131" t="str">
        <f aca="false" t="array" ref="B202:B202">INDEX(Countries!D6:D462, MATCH(A202, Countries!B6:B462, 0))</f>
        <v>BFA</v>
      </c>
      <c r="C202" s="147" t="s">
        <v>160</v>
      </c>
      <c r="D202" s="151"/>
      <c r="E202" s="142"/>
      <c r="F202" s="150"/>
      <c r="G202" s="118" t="s">
        <v>360</v>
      </c>
      <c r="H202" s="118" t="s">
        <v>360</v>
      </c>
      <c r="I202" s="118" t="s">
        <v>360</v>
      </c>
    </row>
    <row r="203" customFormat="false" ht="15" hidden="false" customHeight="false" outlineLevel="0" collapsed="false">
      <c r="A203" s="118" t="s">
        <v>552</v>
      </c>
      <c r="B203" s="131" t="str">
        <f aca="false" t="array" ref="B203:B203">INDEX(Countries!D7:D463, MATCH(A203, Countries!B7:B463, 0))</f>
        <v>BLR</v>
      </c>
      <c r="C203" s="147" t="s">
        <v>160</v>
      </c>
      <c r="D203" s="151"/>
      <c r="E203" s="142"/>
      <c r="F203" s="150"/>
      <c r="G203" s="118" t="s">
        <v>360</v>
      </c>
      <c r="H203" s="118" t="s">
        <v>360</v>
      </c>
      <c r="I203" s="118" t="s">
        <v>360</v>
      </c>
    </row>
    <row r="204" customFormat="false" ht="15" hidden="false" customHeight="false" outlineLevel="0" collapsed="false">
      <c r="A204" s="118" t="s">
        <v>553</v>
      </c>
      <c r="B204" s="131" t="str">
        <f aca="false" t="array" ref="B204:B204">INDEX(Countries!D8:D464, MATCH(A204, Countries!B8:B464, 0))</f>
        <v>BOL</v>
      </c>
      <c r="C204" s="147" t="s">
        <v>160</v>
      </c>
      <c r="D204" s="151"/>
      <c r="E204" s="142"/>
      <c r="F204" s="150"/>
      <c r="G204" s="118" t="s">
        <v>360</v>
      </c>
      <c r="H204" s="118" t="s">
        <v>360</v>
      </c>
      <c r="I204" s="118" t="s">
        <v>360</v>
      </c>
    </row>
    <row r="205" customFormat="false" ht="15" hidden="false" customHeight="false" outlineLevel="0" collapsed="false">
      <c r="A205" s="118" t="s">
        <v>554</v>
      </c>
      <c r="B205" s="131" t="str">
        <f aca="false" t="array" ref="B205:B205">INDEX(Countries!D9:D465, MATCH(A205, Countries!B9:B465, 0))</f>
        <v>BTN</v>
      </c>
      <c r="C205" s="147" t="s">
        <v>160</v>
      </c>
      <c r="D205" s="151"/>
      <c r="E205" s="142"/>
      <c r="F205" s="150"/>
      <c r="G205" s="118" t="s">
        <v>360</v>
      </c>
      <c r="H205" s="118" t="s">
        <v>360</v>
      </c>
      <c r="I205" s="118" t="s">
        <v>360</v>
      </c>
    </row>
    <row r="206" customFormat="false" ht="15" hidden="false" customHeight="false" outlineLevel="0" collapsed="false">
      <c r="A206" s="118" t="s">
        <v>555</v>
      </c>
      <c r="B206" s="131" t="str">
        <f aca="false" t="array" ref="B206:B206">INDEX(Countries!D10:D466, MATCH(A206, Countries!B10:B466, 0))</f>
        <v>BWA</v>
      </c>
      <c r="C206" s="147" t="s">
        <v>160</v>
      </c>
      <c r="D206" s="151"/>
      <c r="E206" s="142"/>
      <c r="F206" s="150"/>
      <c r="G206" s="118" t="s">
        <v>360</v>
      </c>
      <c r="H206" s="118" t="s">
        <v>360</v>
      </c>
      <c r="I206" s="118" t="s">
        <v>360</v>
      </c>
    </row>
    <row r="207" customFormat="false" ht="15" hidden="false" customHeight="false" outlineLevel="0" collapsed="false">
      <c r="A207" s="118" t="s">
        <v>556</v>
      </c>
      <c r="B207" s="131" t="str">
        <f aca="false" t="array" ref="B207:B207">INDEX(Countries!D11:D467, MATCH(A207, Countries!B11:B467, 0))</f>
        <v>CAF</v>
      </c>
      <c r="C207" s="147" t="s">
        <v>160</v>
      </c>
      <c r="D207" s="151"/>
      <c r="E207" s="142"/>
      <c r="F207" s="150"/>
      <c r="G207" s="118" t="s">
        <v>360</v>
      </c>
      <c r="H207" s="118" t="s">
        <v>360</v>
      </c>
      <c r="I207" s="118" t="s">
        <v>360</v>
      </c>
    </row>
    <row r="208" customFormat="false" ht="15" hidden="false" customHeight="false" outlineLevel="0" collapsed="false">
      <c r="A208" s="118" t="s">
        <v>557</v>
      </c>
      <c r="B208" s="131" t="str">
        <f aca="false" t="array" ref="B208:B208">INDEX(Countries!D2:D468, MATCH(A208, Countries!B2:B468, 0))</f>
        <v>CHE</v>
      </c>
      <c r="C208" s="147" t="s">
        <v>160</v>
      </c>
      <c r="D208" s="151"/>
      <c r="E208" s="142"/>
      <c r="F208" s="150"/>
      <c r="G208" s="118" t="s">
        <v>360</v>
      </c>
      <c r="H208" s="118" t="s">
        <v>360</v>
      </c>
      <c r="I208" s="118" t="s">
        <v>360</v>
      </c>
    </row>
    <row r="209" customFormat="false" ht="15" hidden="false" customHeight="false" outlineLevel="0" collapsed="false">
      <c r="A209" s="118" t="s">
        <v>558</v>
      </c>
      <c r="B209" s="131" t="str">
        <f aca="false" t="array" ref="B209:B209">INDEX(Countries!D3:D469, MATCH(A209, Countries!B3:B469, 0))</f>
        <v>CZE</v>
      </c>
      <c r="C209" s="147" t="s">
        <v>160</v>
      </c>
      <c r="D209" s="151"/>
      <c r="E209" s="142"/>
      <c r="F209" s="150"/>
      <c r="G209" s="118" t="s">
        <v>360</v>
      </c>
      <c r="H209" s="118" t="s">
        <v>360</v>
      </c>
      <c r="I209" s="118" t="s">
        <v>360</v>
      </c>
    </row>
    <row r="210" customFormat="false" ht="15" hidden="false" customHeight="false" outlineLevel="0" collapsed="false">
      <c r="A210" s="118" t="s">
        <v>559</v>
      </c>
      <c r="B210" s="131" t="str">
        <f aca="false" t="array" ref="B210:B210">INDEX(Countries!D4:D470, MATCH(A210, Countries!B4:B470, 0))</f>
        <v>ETH</v>
      </c>
      <c r="C210" s="147" t="s">
        <v>160</v>
      </c>
      <c r="D210" s="151"/>
      <c r="E210" s="142"/>
      <c r="F210" s="150"/>
      <c r="G210" s="118" t="s">
        <v>360</v>
      </c>
      <c r="H210" s="118" t="s">
        <v>360</v>
      </c>
      <c r="I210" s="118" t="s">
        <v>360</v>
      </c>
    </row>
    <row r="211" customFormat="false" ht="15" hidden="false" customHeight="false" outlineLevel="0" collapsed="false">
      <c r="A211" s="118" t="s">
        <v>560</v>
      </c>
      <c r="B211" s="131" t="str">
        <f aca="false" t="array" ref="B211:B211">INDEX(Countries!D5:D471, MATCH(A211, Countries!B5:B471, 0))</f>
        <v>HUN</v>
      </c>
      <c r="C211" s="147" t="s">
        <v>160</v>
      </c>
      <c r="D211" s="151"/>
      <c r="E211" s="142"/>
      <c r="F211" s="150"/>
      <c r="G211" s="118" t="s">
        <v>360</v>
      </c>
      <c r="H211" s="118" t="s">
        <v>360</v>
      </c>
      <c r="I211" s="118" t="s">
        <v>360</v>
      </c>
    </row>
    <row r="212" customFormat="false" ht="15" hidden="false" customHeight="false" outlineLevel="0" collapsed="false">
      <c r="A212" s="118" t="s">
        <v>561</v>
      </c>
      <c r="B212" s="131" t="str">
        <f aca="false" t="array" ref="B212:B212">INDEX(Countries!D6:D472, MATCH(A212, Countries!B6:B472, 0))</f>
        <v>KGZ</v>
      </c>
      <c r="C212" s="147" t="s">
        <v>160</v>
      </c>
      <c r="D212" s="151"/>
      <c r="E212" s="142"/>
      <c r="F212" s="150"/>
      <c r="G212" s="118" t="s">
        <v>360</v>
      </c>
      <c r="H212" s="118" t="s">
        <v>360</v>
      </c>
      <c r="I212" s="118" t="s">
        <v>360</v>
      </c>
    </row>
    <row r="213" customFormat="false" ht="15" hidden="false" customHeight="false" outlineLevel="0" collapsed="false">
      <c r="A213" s="118" t="s">
        <v>562</v>
      </c>
      <c r="B213" s="131" t="str">
        <f aca="false" t="array" ref="B213:B213">INDEX(Countries!D7:D473, MATCH(A213, Countries!B7:B473, 0))</f>
        <v>LAO</v>
      </c>
      <c r="C213" s="147" t="s">
        <v>160</v>
      </c>
      <c r="D213" s="151"/>
      <c r="E213" s="142"/>
      <c r="F213" s="150"/>
      <c r="G213" s="118" t="s">
        <v>360</v>
      </c>
      <c r="H213" s="118" t="s">
        <v>360</v>
      </c>
      <c r="I213" s="118" t="s">
        <v>360</v>
      </c>
    </row>
    <row r="214" customFormat="false" ht="15" hidden="false" customHeight="false" outlineLevel="0" collapsed="false">
      <c r="A214" s="118" t="s">
        <v>563</v>
      </c>
      <c r="B214" s="131" t="str">
        <f aca="false" t="array" ref="B214:B214">INDEX(Countries!D8:D474, MATCH(A214, Countries!B8:B474, 0))</f>
        <v>LSO</v>
      </c>
      <c r="C214" s="147" t="s">
        <v>160</v>
      </c>
      <c r="D214" s="151"/>
      <c r="E214" s="142"/>
      <c r="F214" s="150"/>
      <c r="G214" s="118" t="s">
        <v>360</v>
      </c>
      <c r="H214" s="118" t="s">
        <v>360</v>
      </c>
      <c r="I214" s="118" t="s">
        <v>360</v>
      </c>
    </row>
    <row r="215" customFormat="false" ht="15" hidden="false" customHeight="false" outlineLevel="0" collapsed="false">
      <c r="A215" s="118" t="s">
        <v>564</v>
      </c>
      <c r="B215" s="131" t="str">
        <f aca="false" t="array" ref="B215:B215">INDEX(Countries!D9:D475, MATCH(A215, Countries!B9:B475, 0))</f>
        <v>LUX</v>
      </c>
      <c r="C215" s="147" t="s">
        <v>160</v>
      </c>
      <c r="D215" s="151"/>
      <c r="E215" s="142"/>
      <c r="F215" s="150"/>
      <c r="G215" s="118" t="s">
        <v>360</v>
      </c>
      <c r="H215" s="118" t="s">
        <v>360</v>
      </c>
      <c r="I215" s="118" t="s">
        <v>360</v>
      </c>
    </row>
    <row r="216" customFormat="false" ht="15" hidden="false" customHeight="false" outlineLevel="0" collapsed="false">
      <c r="A216" s="118" t="s">
        <v>565</v>
      </c>
      <c r="B216" s="131" t="str">
        <f aca="false" t="array" ref="B216:B216">INDEX(Countries!D10:D476, MATCH(A216, Countries!B10:B476, 0))</f>
        <v>MDA</v>
      </c>
      <c r="C216" s="147" t="s">
        <v>160</v>
      </c>
      <c r="D216" s="151"/>
      <c r="E216" s="142"/>
      <c r="F216" s="150"/>
      <c r="G216" s="118" t="s">
        <v>360</v>
      </c>
      <c r="H216" s="118" t="s">
        <v>360</v>
      </c>
      <c r="I216" s="118" t="s">
        <v>360</v>
      </c>
    </row>
    <row r="217" customFormat="false" ht="15" hidden="false" customHeight="false" outlineLevel="0" collapsed="false">
      <c r="A217" s="118" t="s">
        <v>566</v>
      </c>
      <c r="B217" s="131" t="str">
        <f aca="false" t="array" ref="B217:B217">INDEX(Countries!D11:D477, MATCH(A217, Countries!B11:B477, 0))</f>
        <v>MKD</v>
      </c>
      <c r="C217" s="147" t="s">
        <v>160</v>
      </c>
      <c r="D217" s="151"/>
      <c r="E217" s="142"/>
      <c r="F217" s="150"/>
      <c r="G217" s="118" t="s">
        <v>360</v>
      </c>
      <c r="H217" s="118" t="s">
        <v>360</v>
      </c>
      <c r="I217" s="118" t="s">
        <v>360</v>
      </c>
    </row>
    <row r="218" customFormat="false" ht="15" hidden="false" customHeight="false" outlineLevel="0" collapsed="false">
      <c r="A218" s="118" t="s">
        <v>567</v>
      </c>
      <c r="B218" s="131" t="str">
        <f aca="false" t="array" ref="B218:B218">INDEX(Countries!D12:D478, MATCH(A218, Countries!B12:B478, 0))</f>
        <v>MLI</v>
      </c>
      <c r="C218" s="147" t="s">
        <v>160</v>
      </c>
      <c r="D218" s="151"/>
      <c r="E218" s="142"/>
      <c r="F218" s="150"/>
      <c r="G218" s="118" t="s">
        <v>360</v>
      </c>
      <c r="H218" s="118" t="s">
        <v>360</v>
      </c>
      <c r="I218" s="118" t="s">
        <v>360</v>
      </c>
    </row>
    <row r="219" customFormat="false" ht="15" hidden="false" customHeight="false" outlineLevel="0" collapsed="false">
      <c r="A219" s="118" t="s">
        <v>568</v>
      </c>
      <c r="B219" s="131" t="str">
        <f aca="false" t="array" ref="B219:B219">INDEX(Countries!D13:D479, MATCH(A219, Countries!B13:B479, 0))</f>
        <v>MNG</v>
      </c>
      <c r="C219" s="147" t="s">
        <v>160</v>
      </c>
      <c r="D219" s="151"/>
      <c r="E219" s="142"/>
      <c r="F219" s="150"/>
      <c r="G219" s="118" t="s">
        <v>360</v>
      </c>
      <c r="H219" s="118" t="s">
        <v>360</v>
      </c>
      <c r="I219" s="118" t="s">
        <v>360</v>
      </c>
    </row>
    <row r="220" customFormat="false" ht="15" hidden="false" customHeight="false" outlineLevel="0" collapsed="false">
      <c r="A220" s="118" t="s">
        <v>569</v>
      </c>
      <c r="B220" s="131" t="str">
        <f aca="false" t="array" ref="B220:B220">INDEX(Countries!D14:D480, MATCH(A220, Countries!B14:B480, 0))</f>
        <v>MWI</v>
      </c>
      <c r="C220" s="147" t="s">
        <v>160</v>
      </c>
      <c r="D220" s="151"/>
      <c r="E220" s="142"/>
      <c r="F220" s="150"/>
      <c r="G220" s="118" t="s">
        <v>360</v>
      </c>
      <c r="H220" s="118" t="s">
        <v>360</v>
      </c>
      <c r="I220" s="118" t="s">
        <v>360</v>
      </c>
    </row>
    <row r="221" customFormat="false" ht="15" hidden="false" customHeight="false" outlineLevel="0" collapsed="false">
      <c r="A221" s="118" t="s">
        <v>570</v>
      </c>
      <c r="B221" s="131" t="str">
        <f aca="false" t="array" ref="B221:B221">INDEX(Countries!D15:D481, MATCH(A221, Countries!B15:B481, 0))</f>
        <v>NER</v>
      </c>
      <c r="C221" s="147" t="s">
        <v>160</v>
      </c>
      <c r="D221" s="151"/>
      <c r="E221" s="142"/>
      <c r="F221" s="150"/>
      <c r="G221" s="118" t="s">
        <v>360</v>
      </c>
      <c r="H221" s="118" t="s">
        <v>360</v>
      </c>
      <c r="I221" s="118" t="s">
        <v>360</v>
      </c>
    </row>
    <row r="222" customFormat="false" ht="15" hidden="false" customHeight="false" outlineLevel="0" collapsed="false">
      <c r="A222" s="118" t="s">
        <v>571</v>
      </c>
      <c r="B222" s="131" t="str">
        <f aca="false" t="array" ref="B222:B222">INDEX(Countries!D16:D482, MATCH(A222, Countries!B16:B482, 0))</f>
        <v>NPL</v>
      </c>
      <c r="C222" s="147" t="s">
        <v>160</v>
      </c>
      <c r="D222" s="151"/>
      <c r="E222" s="142"/>
      <c r="F222" s="150"/>
      <c r="G222" s="118" t="s">
        <v>360</v>
      </c>
      <c r="H222" s="118" t="s">
        <v>360</v>
      </c>
      <c r="I222" s="118" t="s">
        <v>360</v>
      </c>
    </row>
    <row r="223" customFormat="false" ht="15" hidden="false" customHeight="false" outlineLevel="0" collapsed="false">
      <c r="A223" s="118" t="s">
        <v>572</v>
      </c>
      <c r="B223" s="131" t="str">
        <f aca="false" t="array" ref="B223:B223">INDEX(Countries!D17:D483, MATCH(A223, Countries!B17:B483, 0))</f>
        <v>PRY</v>
      </c>
      <c r="C223" s="147" t="s">
        <v>160</v>
      </c>
      <c r="D223" s="151"/>
      <c r="E223" s="142"/>
      <c r="F223" s="150"/>
      <c r="G223" s="118" t="s">
        <v>360</v>
      </c>
      <c r="H223" s="118" t="s">
        <v>360</v>
      </c>
      <c r="I223" s="118" t="s">
        <v>360</v>
      </c>
    </row>
    <row r="224" customFormat="false" ht="15" hidden="false" customHeight="false" outlineLevel="0" collapsed="false">
      <c r="A224" s="118" t="s">
        <v>573</v>
      </c>
      <c r="B224" s="131" t="str">
        <f aca="false" t="array" ref="B224:B224">INDEX(Countries!D18:D484, MATCH(A224, Countries!B18:B484, 0))</f>
        <v>RWA</v>
      </c>
      <c r="C224" s="147" t="s">
        <v>160</v>
      </c>
      <c r="D224" s="151"/>
      <c r="E224" s="142"/>
      <c r="F224" s="150"/>
      <c r="G224" s="118" t="s">
        <v>360</v>
      </c>
      <c r="H224" s="118" t="s">
        <v>360</v>
      </c>
      <c r="I224" s="118" t="s">
        <v>360</v>
      </c>
    </row>
    <row r="225" customFormat="false" ht="15" hidden="false" customHeight="false" outlineLevel="0" collapsed="false">
      <c r="A225" s="118" t="s">
        <v>574</v>
      </c>
      <c r="B225" s="131" t="str">
        <f aca="false" t="array" ref="B225:B225">INDEX(Countries!D19:D485, MATCH(A225, Countries!B19:B485, 0))</f>
        <v>SRB</v>
      </c>
      <c r="C225" s="147" t="s">
        <v>160</v>
      </c>
      <c r="D225" s="151"/>
      <c r="E225" s="142"/>
      <c r="F225" s="150"/>
      <c r="G225" s="118" t="s">
        <v>360</v>
      </c>
      <c r="H225" s="118" t="s">
        <v>360</v>
      </c>
      <c r="I225" s="118" t="s">
        <v>360</v>
      </c>
    </row>
    <row r="226" customFormat="false" ht="15" hidden="false" customHeight="false" outlineLevel="0" collapsed="false">
      <c r="A226" s="118" t="s">
        <v>575</v>
      </c>
      <c r="B226" s="131" t="str">
        <f aca="false" t="array" ref="B226:B226">INDEX(Countries!D20:D486, MATCH(A226, Countries!B20:B486, 0))</f>
        <v>SVK</v>
      </c>
      <c r="C226" s="147" t="s">
        <v>160</v>
      </c>
      <c r="D226" s="151"/>
      <c r="E226" s="142"/>
      <c r="F226" s="150"/>
      <c r="G226" s="118" t="s">
        <v>360</v>
      </c>
      <c r="H226" s="118" t="s">
        <v>360</v>
      </c>
      <c r="I226" s="118" t="s">
        <v>360</v>
      </c>
    </row>
    <row r="227" customFormat="false" ht="15" hidden="false" customHeight="false" outlineLevel="0" collapsed="false">
      <c r="A227" s="118" t="s">
        <v>576</v>
      </c>
      <c r="B227" s="131" t="str">
        <f aca="false" t="array" ref="B227:B227">INDEX(Countries!D21:D487, MATCH(A227, Countries!B21:B487, 0))</f>
        <v>SWZ</v>
      </c>
      <c r="C227" s="147" t="s">
        <v>160</v>
      </c>
      <c r="D227" s="151"/>
      <c r="E227" s="142"/>
      <c r="F227" s="150"/>
      <c r="G227" s="118" t="s">
        <v>360</v>
      </c>
      <c r="H227" s="118" t="s">
        <v>360</v>
      </c>
      <c r="I227" s="118" t="s">
        <v>360</v>
      </c>
    </row>
    <row r="228" customFormat="false" ht="15" hidden="false" customHeight="false" outlineLevel="0" collapsed="false">
      <c r="A228" s="118" t="s">
        <v>577</v>
      </c>
      <c r="B228" s="131" t="str">
        <f aca="false" t="array" ref="B228:B228">INDEX(Countries!D22:D488, MATCH(A228, Countries!B22:B488, 0))</f>
        <v>TCD</v>
      </c>
      <c r="C228" s="147" t="s">
        <v>160</v>
      </c>
      <c r="D228" s="151"/>
      <c r="E228" s="142"/>
      <c r="F228" s="150"/>
      <c r="G228" s="118" t="s">
        <v>360</v>
      </c>
      <c r="H228" s="118" t="s">
        <v>360</v>
      </c>
      <c r="I228" s="118" t="s">
        <v>360</v>
      </c>
    </row>
    <row r="229" customFormat="false" ht="15" hidden="false" customHeight="false" outlineLevel="0" collapsed="false">
      <c r="A229" s="118" t="s">
        <v>578</v>
      </c>
      <c r="B229" s="131" t="str">
        <f aca="false" t="array" ref="B229:B229">INDEX(Countries!D23:D489, MATCH(A229, Countries!B23:B489, 0))</f>
        <v>TJK</v>
      </c>
      <c r="C229" s="147" t="s">
        <v>160</v>
      </c>
      <c r="D229" s="151"/>
      <c r="E229" s="142"/>
      <c r="F229" s="150"/>
      <c r="G229" s="118" t="s">
        <v>360</v>
      </c>
      <c r="H229" s="118" t="s">
        <v>360</v>
      </c>
      <c r="I229" s="118" t="s">
        <v>360</v>
      </c>
    </row>
    <row r="230" customFormat="false" ht="15" hidden="false" customHeight="false" outlineLevel="0" collapsed="false">
      <c r="A230" s="118" t="s">
        <v>579</v>
      </c>
      <c r="B230" s="131" t="str">
        <f aca="false" t="array" ref="B230:B230">INDEX(Countries!D230:D490, MATCH(A230, Countries!B230:B490, 0))</f>
        <v>UGA</v>
      </c>
      <c r="C230" s="147" t="s">
        <v>160</v>
      </c>
      <c r="D230" s="151"/>
      <c r="E230" s="142"/>
      <c r="F230" s="150"/>
      <c r="G230" s="118" t="s">
        <v>360</v>
      </c>
      <c r="H230" s="118" t="s">
        <v>360</v>
      </c>
      <c r="I230" s="118" t="s">
        <v>360</v>
      </c>
    </row>
    <row r="231" customFormat="false" ht="15" hidden="false" customHeight="false" outlineLevel="0" collapsed="false">
      <c r="A231" s="118" t="s">
        <v>580</v>
      </c>
      <c r="B231" s="131" t="str">
        <f aca="false" t="array" ref="B231:B231">INDEX(Countries!D231:D491, MATCH(A231, Countries!B231:B491, 0))</f>
        <v>UZB</v>
      </c>
      <c r="C231" s="147" t="s">
        <v>160</v>
      </c>
      <c r="D231" s="123"/>
      <c r="E231" s="142"/>
      <c r="F231" s="150"/>
      <c r="G231" s="118" t="s">
        <v>360</v>
      </c>
      <c r="H231" s="118" t="s">
        <v>360</v>
      </c>
      <c r="I231" s="118" t="s">
        <v>360</v>
      </c>
    </row>
    <row r="232" customFormat="false" ht="15" hidden="false" customHeight="false" outlineLevel="0" collapsed="false">
      <c r="A232" s="118" t="s">
        <v>581</v>
      </c>
      <c r="B232" s="131" t="str">
        <f aca="false" t="array" ref="B232:B232">INDEX(Countries!D232:D492, MATCH(A232, Countries!B232:B492, 0))</f>
        <v>ZMB</v>
      </c>
      <c r="C232" s="147" t="s">
        <v>160</v>
      </c>
      <c r="D232" s="123"/>
      <c r="E232" s="142"/>
      <c r="F232" s="150"/>
      <c r="G232" s="118" t="s">
        <v>360</v>
      </c>
      <c r="H232" s="118" t="s">
        <v>360</v>
      </c>
      <c r="I232" s="118" t="s">
        <v>360</v>
      </c>
    </row>
    <row r="233" customFormat="false" ht="15" hidden="false" customHeight="false" outlineLevel="0" collapsed="false">
      <c r="A233" s="118" t="s">
        <v>582</v>
      </c>
      <c r="B233" s="131" t="str">
        <f aca="false" t="array" ref="B233:B233">INDEX(Countries!D2:D493, MATCH(A233, Countries!B2:B493, 0))</f>
        <v>ZWE</v>
      </c>
      <c r="C233" s="147" t="s">
        <v>160</v>
      </c>
      <c r="D233" s="123"/>
      <c r="E233" s="142"/>
      <c r="F233" s="150"/>
      <c r="G233" s="118" t="s">
        <v>360</v>
      </c>
      <c r="H233" s="118" t="s">
        <v>360</v>
      </c>
      <c r="I233" s="118" t="s">
        <v>360</v>
      </c>
    </row>
    <row r="234" customFormat="false" ht="15" hidden="false" customHeight="false" outlineLevel="0" collapsed="false">
      <c r="A234" s="118" t="s">
        <v>583</v>
      </c>
      <c r="B234" s="131" t="str">
        <f aca="false" t="array" ref="B234:B234">INDEX(Countries!D3:D494, MATCH(A234, Countries!B3:B494, 0))</f>
        <v>BLM</v>
      </c>
      <c r="C234" s="147" t="s">
        <v>160</v>
      </c>
      <c r="D234" s="123"/>
      <c r="E234" s="142"/>
      <c r="F234" s="150"/>
      <c r="G234" s="118" t="s">
        <v>360</v>
      </c>
      <c r="H234" s="118" t="s">
        <v>360</v>
      </c>
      <c r="I234" s="118" t="s">
        <v>360</v>
      </c>
    </row>
    <row r="235" customFormat="false" ht="15" hidden="false" customHeight="false" outlineLevel="0" collapsed="false">
      <c r="A235" s="118" t="s">
        <v>584</v>
      </c>
      <c r="B235" s="131" t="str">
        <f aca="false" t="array" ref="B235:B235">INDEX(Countries!D4:D495, MATCH(A235, Countries!B4:B495, 0))</f>
        <v>CCK</v>
      </c>
      <c r="C235" s="147" t="s">
        <v>160</v>
      </c>
      <c r="D235" s="123"/>
      <c r="E235" s="142"/>
      <c r="F235" s="150"/>
      <c r="G235" s="118" t="s">
        <v>360</v>
      </c>
      <c r="H235" s="118" t="s">
        <v>360</v>
      </c>
      <c r="I235" s="118" t="s">
        <v>360</v>
      </c>
    </row>
    <row r="236" customFormat="false" ht="15" hidden="false" customHeight="false" outlineLevel="0" collapsed="false">
      <c r="A236" s="118" t="s">
        <v>585</v>
      </c>
      <c r="B236" s="131" t="str">
        <f aca="false" t="array" ref="B236:B236">INDEX(Countries!D5:D496, MATCH(A236, Countries!B5:B496, 0))</f>
        <v>CXR</v>
      </c>
      <c r="C236" s="147" t="s">
        <v>160</v>
      </c>
      <c r="D236" s="123"/>
      <c r="E236" s="142"/>
      <c r="F236" s="150"/>
      <c r="G236" s="118" t="s">
        <v>360</v>
      </c>
      <c r="H236" s="118" t="s">
        <v>360</v>
      </c>
      <c r="I236" s="118" t="s">
        <v>360</v>
      </c>
    </row>
    <row r="237" customFormat="false" ht="15" hidden="false" customHeight="false" outlineLevel="0" collapsed="false">
      <c r="A237" s="118" t="s">
        <v>183</v>
      </c>
      <c r="B237" s="85" t="s">
        <v>586</v>
      </c>
      <c r="C237" s="147" t="s">
        <v>167</v>
      </c>
      <c r="D237" s="149" t="n">
        <v>1442238</v>
      </c>
      <c r="E237" s="152"/>
      <c r="F237" s="152"/>
      <c r="G237" s="118" t="s">
        <v>587</v>
      </c>
      <c r="H237" s="118"/>
      <c r="I237" s="118"/>
    </row>
    <row r="238" customFormat="false" ht="15" hidden="false" customHeight="false" outlineLevel="0" collapsed="false">
      <c r="A238" s="118" t="s">
        <v>184</v>
      </c>
      <c r="B238" s="85" t="s">
        <v>588</v>
      </c>
      <c r="C238" s="147" t="s">
        <v>167</v>
      </c>
      <c r="D238" s="149" t="n">
        <v>293464</v>
      </c>
      <c r="E238" s="152"/>
      <c r="F238" s="152"/>
      <c r="G238" s="118" t="s">
        <v>587</v>
      </c>
      <c r="H238" s="118"/>
      <c r="I238" s="118"/>
    </row>
    <row r="239" customFormat="false" ht="15" hidden="false" customHeight="false" outlineLevel="0" collapsed="false">
      <c r="A239" s="118" t="s">
        <v>185</v>
      </c>
      <c r="B239" s="85" t="s">
        <v>589</v>
      </c>
      <c r="C239" s="147" t="s">
        <v>167</v>
      </c>
      <c r="D239" s="149" t="n">
        <v>8301298</v>
      </c>
      <c r="E239" s="152"/>
      <c r="F239" s="152"/>
      <c r="G239" s="118" t="s">
        <v>587</v>
      </c>
      <c r="H239" s="118"/>
      <c r="I239" s="118"/>
    </row>
    <row r="240" customFormat="false" ht="15" hidden="false" customHeight="false" outlineLevel="0" collapsed="false">
      <c r="A240" s="118" t="s">
        <v>277</v>
      </c>
      <c r="B240" s="85" t="s">
        <v>590</v>
      </c>
      <c r="C240" s="147" t="s">
        <v>167</v>
      </c>
      <c r="D240" s="149" t="n">
        <v>225051</v>
      </c>
      <c r="E240" s="152"/>
      <c r="F240" s="152"/>
      <c r="G240" s="118" t="s">
        <v>587</v>
      </c>
      <c r="H240" s="118"/>
      <c r="I240" s="118"/>
    </row>
    <row r="241" customFormat="false" ht="15" hidden="false" customHeight="false" outlineLevel="0" collapsed="false">
      <c r="A241" s="118" t="s">
        <v>187</v>
      </c>
      <c r="B241" s="85" t="s">
        <v>591</v>
      </c>
      <c r="C241" s="147" t="s">
        <v>167</v>
      </c>
      <c r="D241" s="149" t="n">
        <v>11322</v>
      </c>
      <c r="E241" s="152"/>
      <c r="F241" s="152"/>
      <c r="G241" s="118" t="s">
        <v>587</v>
      </c>
      <c r="H241" s="118"/>
      <c r="I241" s="118"/>
    </row>
    <row r="242" customFormat="false" ht="15" hidden="false" customHeight="false" outlineLevel="0" collapsed="false">
      <c r="A242" s="118" t="s">
        <v>188</v>
      </c>
      <c r="B242" s="85" t="s">
        <v>592</v>
      </c>
      <c r="C242" s="147" t="s">
        <v>167</v>
      </c>
      <c r="D242" s="149" t="n">
        <v>957738</v>
      </c>
      <c r="E242" s="152"/>
      <c r="F242" s="152"/>
      <c r="G242" s="118" t="s">
        <v>587</v>
      </c>
      <c r="H242" s="118"/>
      <c r="I242" s="118"/>
    </row>
    <row r="243" customFormat="false" ht="15" hidden="false" customHeight="false" outlineLevel="0" collapsed="false">
      <c r="A243" s="118" t="s">
        <v>189</v>
      </c>
      <c r="B243" s="85" t="s">
        <v>593</v>
      </c>
      <c r="C243" s="147" t="s">
        <v>167</v>
      </c>
      <c r="D243" s="149" t="n">
        <v>43352</v>
      </c>
      <c r="E243" s="152"/>
      <c r="F243" s="152"/>
      <c r="G243" s="118" t="s">
        <v>587</v>
      </c>
      <c r="H243" s="118"/>
      <c r="I243" s="118"/>
    </row>
    <row r="244" customFormat="false" ht="15" hidden="false" customHeight="false" outlineLevel="0" collapsed="false">
      <c r="A244" s="118" t="s">
        <v>190</v>
      </c>
      <c r="B244" s="85" t="s">
        <v>594</v>
      </c>
      <c r="C244" s="147" t="s">
        <v>167</v>
      </c>
      <c r="D244" s="149" t="n">
        <v>51659</v>
      </c>
      <c r="E244" s="152"/>
      <c r="F244" s="152"/>
      <c r="G244" s="118" t="s">
        <v>587</v>
      </c>
      <c r="H244" s="118"/>
      <c r="I244" s="118"/>
    </row>
    <row r="245" customFormat="false" ht="15" hidden="false" customHeight="false" outlineLevel="0" collapsed="false">
      <c r="A245" s="118" t="s">
        <v>191</v>
      </c>
      <c r="B245" s="85" t="s">
        <v>595</v>
      </c>
      <c r="C245" s="147" t="s">
        <v>167</v>
      </c>
      <c r="D245" s="149" t="n">
        <v>7944.4</v>
      </c>
      <c r="E245" s="152"/>
      <c r="F245" s="152"/>
      <c r="G245" s="118" t="s">
        <v>587</v>
      </c>
      <c r="H245" s="118"/>
      <c r="I245" s="118"/>
    </row>
    <row r="246" customFormat="false" ht="15" hidden="false" customHeight="false" outlineLevel="0" collapsed="false">
      <c r="A246" s="118" t="s">
        <v>361</v>
      </c>
      <c r="B246" s="85" t="s">
        <v>596</v>
      </c>
      <c r="C246" s="147" t="s">
        <v>167</v>
      </c>
      <c r="D246" s="149" t="n">
        <v>38114</v>
      </c>
      <c r="E246" s="152"/>
      <c r="F246" s="152"/>
      <c r="G246" s="118" t="s">
        <v>587</v>
      </c>
      <c r="H246" s="118"/>
      <c r="I246" s="118"/>
    </row>
    <row r="247" customFormat="false" ht="15" hidden="false" customHeight="false" outlineLevel="0" collapsed="false">
      <c r="A247" s="118" t="s">
        <v>362</v>
      </c>
      <c r="B247" s="85" t="s">
        <v>597</v>
      </c>
      <c r="C247" s="147" t="s">
        <v>167</v>
      </c>
      <c r="D247" s="149" t="n">
        <v>59667</v>
      </c>
      <c r="E247" s="152"/>
      <c r="F247" s="152"/>
      <c r="G247" s="118" t="s">
        <v>587</v>
      </c>
      <c r="H247" s="118"/>
      <c r="I247" s="118"/>
    </row>
    <row r="248" customFormat="false" ht="15" hidden="false" customHeight="false" outlineLevel="0" collapsed="false">
      <c r="A248" s="118" t="s">
        <v>363</v>
      </c>
      <c r="B248" s="85" t="s">
        <v>598</v>
      </c>
      <c r="C248" s="147" t="s">
        <v>167</v>
      </c>
      <c r="D248" s="149" t="n">
        <v>1370</v>
      </c>
      <c r="E248" s="152"/>
      <c r="F248" s="152"/>
      <c r="G248" s="118" t="s">
        <v>587</v>
      </c>
      <c r="H248" s="118"/>
      <c r="I248" s="118"/>
    </row>
    <row r="249" customFormat="false" ht="15" hidden="false" customHeight="false" outlineLevel="0" collapsed="false">
      <c r="A249" s="118" t="s">
        <v>364</v>
      </c>
      <c r="B249" s="85" t="s">
        <v>599</v>
      </c>
      <c r="C249" s="147" t="s">
        <v>167</v>
      </c>
      <c r="D249" s="149" t="n">
        <v>25101</v>
      </c>
      <c r="E249" s="152"/>
      <c r="F249" s="152"/>
      <c r="G249" s="118" t="s">
        <v>587</v>
      </c>
      <c r="H249" s="118"/>
      <c r="I249" s="118"/>
    </row>
    <row r="250" customFormat="false" ht="15" hidden="false" customHeight="false" outlineLevel="0" collapsed="false">
      <c r="A250" s="118" t="s">
        <v>365</v>
      </c>
      <c r="B250" s="85" t="s">
        <v>600</v>
      </c>
      <c r="C250" s="147" t="s">
        <v>167</v>
      </c>
      <c r="D250" s="149"/>
      <c r="E250" s="152"/>
      <c r="F250" s="152"/>
      <c r="G250" s="118" t="s">
        <v>587</v>
      </c>
      <c r="H250" s="118"/>
      <c r="I250" s="118"/>
    </row>
    <row r="251" customFormat="false" ht="15" hidden="false" customHeight="false" outlineLevel="0" collapsed="false">
      <c r="A251" s="118" t="s">
        <v>366</v>
      </c>
      <c r="B251" s="85" t="s">
        <v>601</v>
      </c>
      <c r="C251" s="147" t="s">
        <v>167</v>
      </c>
      <c r="D251" s="149" t="n">
        <v>36598</v>
      </c>
      <c r="E251" s="152"/>
      <c r="F251" s="152"/>
      <c r="G251" s="118" t="s">
        <v>587</v>
      </c>
      <c r="H251" s="118"/>
      <c r="I251" s="118"/>
    </row>
    <row r="252" customFormat="false" ht="15" hidden="false" customHeight="false" outlineLevel="0" collapsed="false">
      <c r="A252" s="118" t="s">
        <v>367</v>
      </c>
      <c r="B252" s="85" t="s">
        <v>602</v>
      </c>
      <c r="C252" s="147" t="s">
        <v>167</v>
      </c>
      <c r="D252" s="149"/>
      <c r="E252" s="152"/>
      <c r="F252" s="152"/>
      <c r="G252" s="118" t="s">
        <v>587</v>
      </c>
      <c r="H252" s="118"/>
      <c r="I252" s="118"/>
    </row>
    <row r="253" customFormat="false" ht="15" hidden="false" customHeight="false" outlineLevel="0" collapsed="false">
      <c r="A253" s="118" t="s">
        <v>368</v>
      </c>
      <c r="B253" s="85" t="s">
        <v>603</v>
      </c>
      <c r="C253" s="147" t="s">
        <v>167</v>
      </c>
      <c r="D253" s="149" t="n">
        <v>9017</v>
      </c>
      <c r="E253" s="152"/>
      <c r="F253" s="152"/>
      <c r="G253" s="118" t="s">
        <v>587</v>
      </c>
      <c r="H253" s="118"/>
      <c r="I253" s="118"/>
    </row>
    <row r="254" customFormat="false" ht="15" hidden="false" customHeight="false" outlineLevel="0" collapsed="false">
      <c r="A254" s="118" t="s">
        <v>369</v>
      </c>
      <c r="B254" s="85" t="s">
        <v>604</v>
      </c>
      <c r="C254" s="147" t="s">
        <v>167</v>
      </c>
      <c r="D254" s="149" t="n">
        <v>484784</v>
      </c>
      <c r="E254" s="152"/>
      <c r="F254" s="152"/>
      <c r="G254" s="118" t="s">
        <v>587</v>
      </c>
      <c r="H254" s="118"/>
      <c r="I254" s="118"/>
    </row>
    <row r="255" customFormat="false" ht="15" hidden="false" customHeight="false" outlineLevel="0" collapsed="false">
      <c r="A255" s="118" t="s">
        <v>370</v>
      </c>
      <c r="B255" s="85" t="s">
        <v>605</v>
      </c>
      <c r="C255" s="147" t="s">
        <v>167</v>
      </c>
      <c r="D255" s="149" t="n">
        <v>136397</v>
      </c>
      <c r="E255" s="152"/>
      <c r="F255" s="152"/>
      <c r="G255" s="118" t="s">
        <v>587</v>
      </c>
      <c r="H255" s="118"/>
      <c r="I255" s="118"/>
    </row>
    <row r="256" customFormat="false" ht="15" hidden="false" customHeight="false" outlineLevel="0" collapsed="false">
      <c r="A256" s="118" t="s">
        <v>371</v>
      </c>
      <c r="B256" s="85" t="s">
        <v>606</v>
      </c>
      <c r="C256" s="147" t="s">
        <v>167</v>
      </c>
      <c r="D256" s="149" t="n">
        <v>1625</v>
      </c>
      <c r="E256" s="152"/>
      <c r="F256" s="152"/>
      <c r="G256" s="118" t="s">
        <v>587</v>
      </c>
      <c r="H256" s="118"/>
      <c r="I256" s="118"/>
    </row>
    <row r="257" customFormat="false" ht="15" hidden="false" customHeight="false" outlineLevel="0" collapsed="false">
      <c r="A257" s="118" t="s">
        <v>372</v>
      </c>
      <c r="B257" s="85" t="s">
        <v>607</v>
      </c>
      <c r="C257" s="147" t="s">
        <v>167</v>
      </c>
      <c r="D257" s="149" t="n">
        <v>382</v>
      </c>
      <c r="E257" s="152"/>
      <c r="F257" s="152"/>
      <c r="G257" s="118" t="s">
        <v>587</v>
      </c>
      <c r="H257" s="118"/>
      <c r="I257" s="118"/>
    </row>
    <row r="258" customFormat="false" ht="15" hidden="false" customHeight="false" outlineLevel="0" collapsed="false">
      <c r="A258" s="118" t="s">
        <v>373</v>
      </c>
      <c r="B258" s="85" t="s">
        <v>608</v>
      </c>
      <c r="C258" s="147" t="s">
        <v>167</v>
      </c>
      <c r="D258" s="149" t="n">
        <v>42934</v>
      </c>
      <c r="E258" s="152"/>
      <c r="F258" s="152"/>
      <c r="G258" s="118" t="s">
        <v>587</v>
      </c>
      <c r="H258" s="118"/>
      <c r="I258" s="118"/>
    </row>
    <row r="259" customFormat="false" ht="15" hidden="false" customHeight="false" outlineLevel="0" collapsed="false">
      <c r="A259" s="118" t="s">
        <v>374</v>
      </c>
      <c r="B259" s="85" t="s">
        <v>609</v>
      </c>
      <c r="C259" s="147" t="s">
        <v>167</v>
      </c>
      <c r="D259" s="149" t="n">
        <v>3991</v>
      </c>
      <c r="E259" s="152"/>
      <c r="F259" s="152"/>
      <c r="G259" s="118" t="s">
        <v>587</v>
      </c>
      <c r="H259" s="118"/>
      <c r="I259" s="118"/>
    </row>
    <row r="260" customFormat="false" ht="15" hidden="false" customHeight="false" outlineLevel="0" collapsed="false">
      <c r="A260" s="118" t="s">
        <v>375</v>
      </c>
      <c r="B260" s="85" t="s">
        <v>610</v>
      </c>
      <c r="C260" s="147" t="s">
        <v>167</v>
      </c>
      <c r="D260" s="149"/>
      <c r="E260" s="152"/>
      <c r="F260" s="152"/>
      <c r="G260" s="118" t="s">
        <v>587</v>
      </c>
      <c r="H260" s="118"/>
      <c r="I260" s="118"/>
    </row>
    <row r="261" customFormat="false" ht="15" hidden="false" customHeight="false" outlineLevel="0" collapsed="false">
      <c r="A261" s="118" t="s">
        <v>376</v>
      </c>
      <c r="B261" s="85" t="s">
        <v>611</v>
      </c>
      <c r="C261" s="147" t="s">
        <v>167</v>
      </c>
      <c r="D261" s="149" t="n">
        <v>33814</v>
      </c>
      <c r="E261" s="152"/>
      <c r="F261" s="152"/>
      <c r="G261" s="118" t="s">
        <v>587</v>
      </c>
      <c r="H261" s="118"/>
      <c r="I261" s="118"/>
    </row>
    <row r="262" customFormat="false" ht="15" hidden="false" customHeight="false" outlineLevel="0" collapsed="false">
      <c r="A262" s="118" t="s">
        <v>377</v>
      </c>
      <c r="B262" s="85" t="s">
        <v>612</v>
      </c>
      <c r="C262" s="147" t="s">
        <v>167</v>
      </c>
      <c r="D262" s="149"/>
      <c r="E262" s="152"/>
      <c r="F262" s="152"/>
      <c r="G262" s="118" t="s">
        <v>587</v>
      </c>
      <c r="H262" s="118"/>
      <c r="I262" s="118"/>
    </row>
    <row r="263" customFormat="false" ht="15" hidden="false" customHeight="false" outlineLevel="0" collapsed="false">
      <c r="A263" s="118" t="s">
        <v>378</v>
      </c>
      <c r="B263" s="85" t="s">
        <v>613</v>
      </c>
      <c r="C263" s="147" t="s">
        <v>167</v>
      </c>
      <c r="D263" s="149" t="n">
        <v>6390</v>
      </c>
      <c r="E263" s="152"/>
      <c r="F263" s="152"/>
      <c r="G263" s="118" t="s">
        <v>587</v>
      </c>
      <c r="H263" s="118"/>
      <c r="I263" s="118"/>
    </row>
    <row r="264" customFormat="false" ht="15" hidden="false" customHeight="false" outlineLevel="0" collapsed="false">
      <c r="A264" s="118" t="s">
        <v>379</v>
      </c>
      <c r="B264" s="85" t="s">
        <v>614</v>
      </c>
      <c r="C264" s="147" t="s">
        <v>167</v>
      </c>
      <c r="D264" s="149" t="n">
        <v>44439</v>
      </c>
      <c r="E264" s="152"/>
      <c r="F264" s="152"/>
      <c r="G264" s="118" t="s">
        <v>587</v>
      </c>
      <c r="H264" s="118"/>
      <c r="I264" s="118"/>
    </row>
    <row r="265" customFormat="false" ht="15" hidden="false" customHeight="false" outlineLevel="0" collapsed="false">
      <c r="A265" s="118" t="s">
        <v>380</v>
      </c>
      <c r="B265" s="85" t="s">
        <v>615</v>
      </c>
      <c r="C265" s="147" t="s">
        <v>167</v>
      </c>
      <c r="D265" s="149"/>
      <c r="E265" s="152"/>
      <c r="F265" s="152"/>
      <c r="G265" s="118" t="s">
        <v>587</v>
      </c>
      <c r="H265" s="118"/>
      <c r="I265" s="118"/>
    </row>
    <row r="266" customFormat="false" ht="15" hidden="false" customHeight="false" outlineLevel="0" collapsed="false">
      <c r="A266" s="118" t="s">
        <v>381</v>
      </c>
      <c r="B266" s="85" t="s">
        <v>616</v>
      </c>
      <c r="C266" s="147" t="s">
        <v>167</v>
      </c>
      <c r="D266" s="149" t="n">
        <v>16</v>
      </c>
      <c r="E266" s="152"/>
      <c r="F266" s="152"/>
      <c r="G266" s="118" t="s">
        <v>587</v>
      </c>
      <c r="H266" s="118"/>
      <c r="I266" s="118"/>
    </row>
    <row r="267" customFormat="false" ht="15" hidden="false" customHeight="false" outlineLevel="0" collapsed="false">
      <c r="A267" s="118" t="s">
        <v>382</v>
      </c>
      <c r="B267" s="85" t="s">
        <v>617</v>
      </c>
      <c r="C267" s="147" t="s">
        <v>167</v>
      </c>
      <c r="D267" s="149"/>
      <c r="E267" s="152"/>
      <c r="F267" s="152"/>
      <c r="G267" s="118" t="s">
        <v>587</v>
      </c>
      <c r="H267" s="118"/>
      <c r="I267" s="118"/>
    </row>
    <row r="268" customFormat="false" ht="15" hidden="false" customHeight="false" outlineLevel="0" collapsed="false">
      <c r="A268" s="118" t="s">
        <v>383</v>
      </c>
      <c r="B268" s="85" t="s">
        <v>618</v>
      </c>
      <c r="C268" s="147" t="s">
        <v>167</v>
      </c>
      <c r="D268" s="149" t="n">
        <v>1607300</v>
      </c>
      <c r="E268" s="152"/>
      <c r="F268" s="152"/>
      <c r="G268" s="118" t="s">
        <v>587</v>
      </c>
      <c r="H268" s="118"/>
      <c r="I268" s="118"/>
    </row>
    <row r="269" customFormat="false" ht="15" hidden="false" customHeight="false" outlineLevel="0" collapsed="false">
      <c r="A269" s="118" t="s">
        <v>384</v>
      </c>
      <c r="B269" s="85" t="s">
        <v>619</v>
      </c>
      <c r="C269" s="147" t="s">
        <v>167</v>
      </c>
      <c r="D269" s="149" t="n">
        <v>800</v>
      </c>
      <c r="E269" s="152"/>
      <c r="F269" s="152"/>
      <c r="G269" s="118" t="s">
        <v>587</v>
      </c>
      <c r="H269" s="118"/>
      <c r="I269" s="118"/>
    </row>
    <row r="270" customFormat="false" ht="15" hidden="false" customHeight="false" outlineLevel="0" collapsed="false">
      <c r="A270" s="118" t="s">
        <v>385</v>
      </c>
      <c r="B270" s="85" t="s">
        <v>620</v>
      </c>
      <c r="C270" s="147" t="s">
        <v>167</v>
      </c>
      <c r="D270" s="149"/>
      <c r="E270" s="152"/>
      <c r="F270" s="152"/>
      <c r="G270" s="118" t="s">
        <v>587</v>
      </c>
      <c r="H270" s="118"/>
      <c r="I270" s="118"/>
    </row>
    <row r="271" customFormat="false" ht="15" hidden="false" customHeight="false" outlineLevel="0" collapsed="false">
      <c r="A271" s="118" t="s">
        <v>386</v>
      </c>
      <c r="B271" s="85" t="s">
        <v>621</v>
      </c>
      <c r="C271" s="147" t="s">
        <v>167</v>
      </c>
      <c r="D271" s="149"/>
      <c r="E271" s="152"/>
      <c r="F271" s="152"/>
      <c r="G271" s="118" t="s">
        <v>587</v>
      </c>
      <c r="H271" s="118"/>
      <c r="I271" s="118"/>
    </row>
    <row r="272" customFormat="false" ht="15" hidden="false" customHeight="false" outlineLevel="0" collapsed="false">
      <c r="A272" s="118" t="s">
        <v>387</v>
      </c>
      <c r="B272" s="85" t="s">
        <v>622</v>
      </c>
      <c r="C272" s="147" t="s">
        <v>167</v>
      </c>
      <c r="D272" s="149" t="n">
        <v>265</v>
      </c>
      <c r="E272" s="152"/>
      <c r="F272" s="152"/>
      <c r="G272" s="118" t="s">
        <v>587</v>
      </c>
      <c r="H272" s="118"/>
      <c r="I272" s="118"/>
    </row>
    <row r="273" customFormat="false" ht="15" hidden="false" customHeight="false" outlineLevel="0" collapsed="false">
      <c r="A273" s="118" t="s">
        <v>388</v>
      </c>
      <c r="B273" s="85" t="s">
        <v>623</v>
      </c>
      <c r="C273" s="147" t="s">
        <v>167</v>
      </c>
      <c r="D273" s="149" t="n">
        <v>46020</v>
      </c>
      <c r="E273" s="152"/>
      <c r="F273" s="152"/>
      <c r="G273" s="118" t="s">
        <v>587</v>
      </c>
      <c r="H273" s="118"/>
      <c r="I273" s="118"/>
    </row>
    <row r="274" customFormat="false" ht="15" hidden="false" customHeight="false" outlineLevel="0" collapsed="false">
      <c r="A274" s="118" t="s">
        <v>316</v>
      </c>
      <c r="B274" s="85" t="s">
        <v>624</v>
      </c>
      <c r="C274" s="147" t="s">
        <v>167</v>
      </c>
      <c r="D274" s="149"/>
      <c r="E274" s="152"/>
      <c r="F274" s="152"/>
      <c r="G274" s="118" t="s">
        <v>587</v>
      </c>
      <c r="H274" s="118"/>
      <c r="I274" s="118"/>
    </row>
    <row r="275" customFormat="false" ht="15" hidden="false" customHeight="false" outlineLevel="0" collapsed="false">
      <c r="A275" s="118" t="s">
        <v>389</v>
      </c>
      <c r="B275" s="85" t="s">
        <v>625</v>
      </c>
      <c r="C275" s="147" t="s">
        <v>167</v>
      </c>
      <c r="D275" s="149" t="n">
        <v>220262</v>
      </c>
      <c r="E275" s="152"/>
      <c r="F275" s="152"/>
      <c r="G275" s="118" t="s">
        <v>587</v>
      </c>
      <c r="H275" s="118"/>
      <c r="I275" s="118"/>
    </row>
    <row r="276" customFormat="false" ht="15" hidden="false" customHeight="false" outlineLevel="0" collapsed="false">
      <c r="A276" s="118" t="s">
        <v>390</v>
      </c>
      <c r="B276" s="85" t="s">
        <v>626</v>
      </c>
      <c r="C276" s="147" t="s">
        <v>167</v>
      </c>
      <c r="D276" s="149"/>
      <c r="E276" s="152"/>
      <c r="F276" s="152"/>
      <c r="G276" s="118" t="s">
        <v>587</v>
      </c>
      <c r="H276" s="118"/>
      <c r="I276" s="118"/>
    </row>
    <row r="277" customFormat="false" ht="15" hidden="false" customHeight="false" outlineLevel="0" collapsed="false">
      <c r="A277" s="118" t="s">
        <v>391</v>
      </c>
      <c r="B277" s="85" t="s">
        <v>627</v>
      </c>
      <c r="C277" s="147" t="s">
        <v>167</v>
      </c>
      <c r="D277" s="149"/>
      <c r="E277" s="152"/>
      <c r="F277" s="152"/>
      <c r="G277" s="118" t="s">
        <v>587</v>
      </c>
      <c r="H277" s="118"/>
      <c r="I277" s="118"/>
    </row>
    <row r="278" customFormat="false" ht="15" hidden="false" customHeight="false" outlineLevel="0" collapsed="false">
      <c r="A278" s="118" t="s">
        <v>392</v>
      </c>
      <c r="B278" s="85" t="s">
        <v>628</v>
      </c>
      <c r="C278" s="147" t="s">
        <v>167</v>
      </c>
      <c r="D278" s="149" t="n">
        <v>313</v>
      </c>
      <c r="E278" s="152"/>
      <c r="F278" s="152"/>
      <c r="G278" s="118" t="s">
        <v>587</v>
      </c>
      <c r="H278" s="118"/>
      <c r="I278" s="118"/>
    </row>
    <row r="279" customFormat="false" ht="15" hidden="false" customHeight="false" outlineLevel="0" collapsed="false">
      <c r="A279" s="118" t="s">
        <v>393</v>
      </c>
      <c r="B279" s="85" t="s">
        <v>629</v>
      </c>
      <c r="C279" s="147" t="s">
        <v>167</v>
      </c>
      <c r="D279" s="149" t="n">
        <v>3836</v>
      </c>
      <c r="E279" s="152"/>
      <c r="F279" s="152"/>
      <c r="G279" s="118" t="s">
        <v>587</v>
      </c>
      <c r="H279" s="118"/>
      <c r="I279" s="118"/>
    </row>
    <row r="280" customFormat="false" ht="15" hidden="false" customHeight="false" outlineLevel="0" collapsed="false">
      <c r="A280" s="118" t="s">
        <v>394</v>
      </c>
      <c r="B280" s="85" t="s">
        <v>630</v>
      </c>
      <c r="C280" s="147" t="s">
        <v>167</v>
      </c>
      <c r="D280" s="149"/>
      <c r="E280" s="152"/>
      <c r="F280" s="152"/>
      <c r="G280" s="118" t="s">
        <v>587</v>
      </c>
      <c r="H280" s="118"/>
      <c r="I280" s="118"/>
    </row>
    <row r="281" customFormat="false" ht="15" hidden="false" customHeight="false" outlineLevel="0" collapsed="false">
      <c r="A281" s="118" t="s">
        <v>395</v>
      </c>
      <c r="B281" s="85" t="s">
        <v>631</v>
      </c>
      <c r="C281" s="147" t="s">
        <v>167</v>
      </c>
      <c r="D281" s="149" t="n">
        <v>2870</v>
      </c>
      <c r="E281" s="152"/>
      <c r="F281" s="152"/>
      <c r="G281" s="118" t="s">
        <v>587</v>
      </c>
      <c r="H281" s="118"/>
      <c r="I281" s="118"/>
    </row>
    <row r="282" customFormat="false" ht="15" hidden="false" customHeight="false" outlineLevel="0" collapsed="false">
      <c r="A282" s="118" t="s">
        <v>396</v>
      </c>
      <c r="B282" s="85" t="s">
        <v>632</v>
      </c>
      <c r="C282" s="147" t="s">
        <v>167</v>
      </c>
      <c r="D282" s="149"/>
      <c r="E282" s="152"/>
      <c r="F282" s="152"/>
      <c r="G282" s="118" t="s">
        <v>587</v>
      </c>
      <c r="H282" s="118"/>
      <c r="I282" s="118"/>
    </row>
    <row r="283" customFormat="false" ht="15" hidden="false" customHeight="false" outlineLevel="0" collapsed="false">
      <c r="A283" s="118" t="s">
        <v>397</v>
      </c>
      <c r="B283" s="85" t="s">
        <v>633</v>
      </c>
      <c r="C283" s="147" t="s">
        <v>167</v>
      </c>
      <c r="D283" s="149"/>
      <c r="E283" s="152"/>
      <c r="F283" s="152"/>
      <c r="G283" s="118" t="s">
        <v>587</v>
      </c>
      <c r="H283" s="118"/>
      <c r="I283" s="118"/>
    </row>
    <row r="284" customFormat="false" ht="15" hidden="false" customHeight="false" outlineLevel="0" collapsed="false">
      <c r="A284" s="118" t="s">
        <v>398</v>
      </c>
      <c r="B284" s="85" t="s">
        <v>634</v>
      </c>
      <c r="C284" s="147" t="s">
        <v>167</v>
      </c>
      <c r="D284" s="149"/>
      <c r="E284" s="152"/>
      <c r="F284" s="152"/>
      <c r="G284" s="118" t="s">
        <v>587</v>
      </c>
      <c r="H284" s="118"/>
      <c r="I284" s="118"/>
    </row>
    <row r="285" customFormat="false" ht="15" hidden="false" customHeight="false" outlineLevel="0" collapsed="false">
      <c r="A285" s="118" t="s">
        <v>399</v>
      </c>
      <c r="B285" s="85" t="s">
        <v>635</v>
      </c>
      <c r="C285" s="147" t="s">
        <v>167</v>
      </c>
      <c r="D285" s="149" t="n">
        <v>273259</v>
      </c>
      <c r="E285" s="152"/>
      <c r="F285" s="152"/>
      <c r="G285" s="118" t="s">
        <v>587</v>
      </c>
      <c r="H285" s="118"/>
      <c r="I285" s="118"/>
    </row>
    <row r="286" customFormat="false" ht="15" hidden="false" customHeight="false" outlineLevel="0" collapsed="false">
      <c r="A286" s="118" t="s">
        <v>400</v>
      </c>
      <c r="B286" s="85" t="s">
        <v>636</v>
      </c>
      <c r="C286" s="147" t="s">
        <v>167</v>
      </c>
      <c r="D286" s="149" t="n">
        <v>709</v>
      </c>
      <c r="E286" s="152"/>
      <c r="F286" s="152"/>
      <c r="G286" s="118" t="s">
        <v>587</v>
      </c>
      <c r="H286" s="118"/>
      <c r="I286" s="118"/>
    </row>
    <row r="287" customFormat="false" ht="15" hidden="false" customHeight="false" outlineLevel="0" collapsed="false">
      <c r="A287" s="118" t="s">
        <v>401</v>
      </c>
      <c r="B287" s="85" t="s">
        <v>637</v>
      </c>
      <c r="C287" s="147" t="s">
        <v>167</v>
      </c>
      <c r="D287" s="149" t="n">
        <v>8200</v>
      </c>
      <c r="E287" s="152"/>
      <c r="F287" s="152"/>
      <c r="G287" s="118" t="s">
        <v>587</v>
      </c>
      <c r="H287" s="118"/>
      <c r="I287" s="118"/>
    </row>
    <row r="288" customFormat="false" ht="15" hidden="false" customHeight="false" outlineLevel="0" collapsed="false">
      <c r="A288" s="118" t="s">
        <v>402</v>
      </c>
      <c r="B288" s="85" t="s">
        <v>638</v>
      </c>
      <c r="C288" s="147" t="s">
        <v>167</v>
      </c>
      <c r="D288" s="149" t="n">
        <v>307</v>
      </c>
      <c r="E288" s="152"/>
      <c r="F288" s="152"/>
      <c r="G288" s="118" t="s">
        <v>587</v>
      </c>
      <c r="H288" s="118"/>
      <c r="I288" s="118"/>
    </row>
    <row r="289" customFormat="false" ht="15" hidden="false" customHeight="false" outlineLevel="0" collapsed="false">
      <c r="A289" s="118" t="s">
        <v>403</v>
      </c>
      <c r="B289" s="85" t="s">
        <v>639</v>
      </c>
      <c r="C289" s="147" t="s">
        <v>167</v>
      </c>
      <c r="D289" s="149" t="n">
        <v>481</v>
      </c>
      <c r="E289" s="152"/>
      <c r="F289" s="152"/>
      <c r="G289" s="118" t="s">
        <v>587</v>
      </c>
      <c r="H289" s="118"/>
      <c r="I289" s="118"/>
    </row>
    <row r="290" customFormat="false" ht="15" hidden="false" customHeight="false" outlineLevel="0" collapsed="false">
      <c r="A290" s="118" t="s">
        <v>404</v>
      </c>
      <c r="B290" s="85" t="s">
        <v>640</v>
      </c>
      <c r="C290" s="147" t="s">
        <v>167</v>
      </c>
      <c r="D290" s="149" t="n">
        <v>1290066</v>
      </c>
      <c r="E290" s="152"/>
      <c r="F290" s="152"/>
      <c r="G290" s="118" t="s">
        <v>587</v>
      </c>
      <c r="H290" s="118"/>
      <c r="I290" s="118"/>
    </row>
    <row r="291" customFormat="false" ht="15" hidden="false" customHeight="false" outlineLevel="0" collapsed="false">
      <c r="A291" s="118" t="s">
        <v>405</v>
      </c>
      <c r="B291" s="85" t="s">
        <v>641</v>
      </c>
      <c r="C291" s="147" t="s">
        <v>167</v>
      </c>
      <c r="D291" s="149" t="n">
        <v>1539714</v>
      </c>
      <c r="E291" s="152"/>
      <c r="F291" s="152"/>
      <c r="G291" s="118" t="s">
        <v>587</v>
      </c>
      <c r="H291" s="118"/>
      <c r="I291" s="118"/>
    </row>
    <row r="292" customFormat="false" ht="15" hidden="false" customHeight="false" outlineLevel="0" collapsed="false">
      <c r="A292" s="118" t="s">
        <v>406</v>
      </c>
      <c r="B292" s="85" t="s">
        <v>642</v>
      </c>
      <c r="C292" s="147" t="s">
        <v>167</v>
      </c>
      <c r="D292" s="149"/>
      <c r="E292" s="152"/>
      <c r="F292" s="152"/>
      <c r="G292" s="118" t="s">
        <v>587</v>
      </c>
      <c r="H292" s="118"/>
      <c r="I292" s="118"/>
    </row>
    <row r="293" customFormat="false" ht="15" hidden="false" customHeight="false" outlineLevel="0" collapsed="false">
      <c r="A293" s="118" t="s">
        <v>407</v>
      </c>
      <c r="B293" s="85" t="s">
        <v>643</v>
      </c>
      <c r="C293" s="147" t="s">
        <v>167</v>
      </c>
      <c r="D293" s="149" t="n">
        <v>61227</v>
      </c>
      <c r="E293" s="152"/>
      <c r="F293" s="152"/>
      <c r="G293" s="118" t="s">
        <v>587</v>
      </c>
      <c r="H293" s="118"/>
      <c r="I293" s="118"/>
    </row>
    <row r="294" customFormat="false" ht="15" hidden="false" customHeight="false" outlineLevel="0" collapsed="false">
      <c r="A294" s="118" t="s">
        <v>408</v>
      </c>
      <c r="B294" s="85" t="s">
        <v>644</v>
      </c>
      <c r="C294" s="147" t="s">
        <v>167</v>
      </c>
      <c r="D294" s="149" t="n">
        <v>273912</v>
      </c>
      <c r="E294" s="152"/>
      <c r="F294" s="152"/>
      <c r="G294" s="118" t="s">
        <v>587</v>
      </c>
      <c r="H294" s="118"/>
      <c r="I294" s="118"/>
    </row>
    <row r="295" customFormat="false" ht="15" hidden="false" customHeight="false" outlineLevel="0" collapsed="false">
      <c r="A295" s="118" t="s">
        <v>409</v>
      </c>
      <c r="B295" s="85" t="s">
        <v>645</v>
      </c>
      <c r="C295" s="147" t="s">
        <v>167</v>
      </c>
      <c r="D295" s="149" t="n">
        <v>271434</v>
      </c>
      <c r="E295" s="152"/>
      <c r="F295" s="152"/>
      <c r="G295" s="118" t="s">
        <v>587</v>
      </c>
      <c r="H295" s="118"/>
      <c r="I295" s="118"/>
    </row>
    <row r="296" customFormat="false" ht="15" hidden="false" customHeight="false" outlineLevel="0" collapsed="false">
      <c r="A296" s="118" t="s">
        <v>410</v>
      </c>
      <c r="B296" s="85" t="s">
        <v>646</v>
      </c>
      <c r="C296" s="147" t="s">
        <v>167</v>
      </c>
      <c r="D296" s="149" t="n">
        <v>78116</v>
      </c>
      <c r="E296" s="152"/>
      <c r="F296" s="152"/>
      <c r="G296" s="118" t="s">
        <v>587</v>
      </c>
      <c r="H296" s="118"/>
      <c r="I296" s="118"/>
    </row>
    <row r="297" customFormat="false" ht="15" hidden="false" customHeight="false" outlineLevel="0" collapsed="false">
      <c r="A297" s="118" t="s">
        <v>411</v>
      </c>
      <c r="B297" s="85" t="s">
        <v>647</v>
      </c>
      <c r="C297" s="147" t="s">
        <v>167</v>
      </c>
      <c r="D297" s="149" t="n">
        <v>47457</v>
      </c>
      <c r="E297" s="152"/>
      <c r="F297" s="152"/>
      <c r="G297" s="118" t="s">
        <v>587</v>
      </c>
      <c r="H297" s="118"/>
      <c r="I297" s="118"/>
    </row>
    <row r="298" customFormat="false" ht="15" hidden="false" customHeight="false" outlineLevel="0" collapsed="false">
      <c r="A298" s="118" t="s">
        <v>412</v>
      </c>
      <c r="B298" s="85" t="s">
        <v>648</v>
      </c>
      <c r="C298" s="147" t="s">
        <v>167</v>
      </c>
      <c r="D298" s="149" t="n">
        <v>27786</v>
      </c>
      <c r="E298" s="152"/>
      <c r="F298" s="152"/>
      <c r="G298" s="118" t="s">
        <v>587</v>
      </c>
      <c r="H298" s="118"/>
      <c r="I298" s="118"/>
    </row>
    <row r="299" customFormat="false" ht="15" hidden="false" customHeight="false" outlineLevel="0" collapsed="false">
      <c r="A299" s="118" t="s">
        <v>413</v>
      </c>
      <c r="B299" s="85" t="s">
        <v>649</v>
      </c>
      <c r="C299" s="147" t="s">
        <v>167</v>
      </c>
      <c r="D299" s="149"/>
      <c r="E299" s="152"/>
      <c r="F299" s="152"/>
      <c r="G299" s="118" t="s">
        <v>587</v>
      </c>
      <c r="H299" s="118"/>
      <c r="I299" s="118"/>
    </row>
    <row r="300" customFormat="false" ht="15" hidden="false" customHeight="false" outlineLevel="0" collapsed="false">
      <c r="A300" s="118" t="s">
        <v>414</v>
      </c>
      <c r="B300" s="85" t="s">
        <v>650</v>
      </c>
      <c r="C300" s="147" t="s">
        <v>167</v>
      </c>
      <c r="D300" s="149" t="n">
        <v>579346</v>
      </c>
      <c r="E300" s="152"/>
      <c r="F300" s="152"/>
      <c r="G300" s="118" t="s">
        <v>587</v>
      </c>
      <c r="H300" s="118"/>
      <c r="I300" s="118"/>
    </row>
    <row r="301" customFormat="false" ht="15" hidden="false" customHeight="false" outlineLevel="0" collapsed="false">
      <c r="A301" s="118" t="s">
        <v>415</v>
      </c>
      <c r="B301" s="85" t="s">
        <v>651</v>
      </c>
      <c r="C301" s="147" t="s">
        <v>167</v>
      </c>
      <c r="D301" s="149" t="n">
        <v>892</v>
      </c>
      <c r="E301" s="152"/>
      <c r="F301" s="152"/>
      <c r="G301" s="118" t="s">
        <v>587</v>
      </c>
      <c r="H301" s="118"/>
      <c r="I301" s="118"/>
    </row>
    <row r="302" customFormat="false" ht="15" hidden="false" customHeight="false" outlineLevel="0" collapsed="false">
      <c r="A302" s="118" t="s">
        <v>416</v>
      </c>
      <c r="B302" s="85" t="s">
        <v>652</v>
      </c>
      <c r="C302" s="147" t="s">
        <v>167</v>
      </c>
      <c r="D302" s="149" t="n">
        <v>237899</v>
      </c>
      <c r="E302" s="152"/>
      <c r="F302" s="152"/>
      <c r="G302" s="118" t="s">
        <v>587</v>
      </c>
      <c r="H302" s="118"/>
      <c r="I302" s="118"/>
    </row>
    <row r="303" customFormat="false" ht="15" hidden="false" customHeight="false" outlineLevel="0" collapsed="false">
      <c r="A303" s="118" t="s">
        <v>417</v>
      </c>
      <c r="B303" s="85" t="s">
        <v>653</v>
      </c>
      <c r="C303" s="147" t="s">
        <v>167</v>
      </c>
      <c r="D303" s="149" t="n">
        <v>51070</v>
      </c>
      <c r="E303" s="152"/>
      <c r="F303" s="152"/>
      <c r="G303" s="118" t="s">
        <v>587</v>
      </c>
      <c r="H303" s="118"/>
      <c r="I303" s="118"/>
    </row>
    <row r="304" customFormat="false" ht="15" hidden="false" customHeight="false" outlineLevel="0" collapsed="false">
      <c r="A304" s="118" t="s">
        <v>418</v>
      </c>
      <c r="B304" s="85" t="s">
        <v>654</v>
      </c>
      <c r="C304" s="147" t="s">
        <v>167</v>
      </c>
      <c r="D304" s="149" t="n">
        <v>4100</v>
      </c>
      <c r="E304" s="152"/>
      <c r="F304" s="152"/>
      <c r="G304" s="118" t="s">
        <v>587</v>
      </c>
      <c r="H304" s="118"/>
      <c r="I304" s="118"/>
    </row>
    <row r="305" customFormat="false" ht="15" hidden="false" customHeight="false" outlineLevel="0" collapsed="false">
      <c r="A305" s="118" t="s">
        <v>419</v>
      </c>
      <c r="B305" s="85" t="s">
        <v>655</v>
      </c>
      <c r="C305" s="147" t="s">
        <v>167</v>
      </c>
      <c r="D305" s="149"/>
      <c r="E305" s="152"/>
      <c r="F305" s="152"/>
      <c r="G305" s="118" t="s">
        <v>587</v>
      </c>
      <c r="H305" s="118"/>
      <c r="I305" s="118"/>
    </row>
    <row r="306" customFormat="false" ht="15" hidden="false" customHeight="false" outlineLevel="0" collapsed="false">
      <c r="A306" s="118" t="s">
        <v>420</v>
      </c>
      <c r="B306" s="85" t="s">
        <v>656</v>
      </c>
      <c r="C306" s="147" t="s">
        <v>167</v>
      </c>
      <c r="D306" s="149" t="n">
        <v>3000</v>
      </c>
      <c r="E306" s="152"/>
      <c r="F306" s="152"/>
      <c r="G306" s="118" t="s">
        <v>587</v>
      </c>
      <c r="H306" s="118"/>
      <c r="I306" s="118"/>
    </row>
    <row r="307" customFormat="false" ht="15" hidden="false" customHeight="false" outlineLevel="0" collapsed="false">
      <c r="A307" s="118" t="s">
        <v>421</v>
      </c>
      <c r="B307" s="85" t="s">
        <v>657</v>
      </c>
      <c r="C307" s="147" t="s">
        <v>167</v>
      </c>
      <c r="D307" s="149" t="n">
        <v>127526</v>
      </c>
      <c r="E307" s="152"/>
      <c r="F307" s="152"/>
      <c r="G307" s="118" t="s">
        <v>587</v>
      </c>
      <c r="H307" s="118"/>
      <c r="I307" s="118"/>
    </row>
    <row r="308" customFormat="false" ht="15" hidden="false" customHeight="false" outlineLevel="0" collapsed="false">
      <c r="A308" s="118" t="s">
        <v>422</v>
      </c>
      <c r="B308" s="85" t="s">
        <v>658</v>
      </c>
      <c r="C308" s="147" t="s">
        <v>167</v>
      </c>
      <c r="D308" s="149" t="n">
        <v>4869</v>
      </c>
      <c r="E308" s="152"/>
      <c r="F308" s="152"/>
      <c r="G308" s="118" t="s">
        <v>587</v>
      </c>
      <c r="H308" s="118"/>
      <c r="I308" s="118"/>
    </row>
    <row r="309" customFormat="false" ht="15" hidden="false" customHeight="false" outlineLevel="0" collapsed="false">
      <c r="A309" s="118" t="s">
        <v>423</v>
      </c>
      <c r="B309" s="85" t="s">
        <v>659</v>
      </c>
      <c r="C309" s="147" t="s">
        <v>167</v>
      </c>
      <c r="D309" s="149" t="n">
        <v>72795</v>
      </c>
      <c r="E309" s="152"/>
      <c r="F309" s="152"/>
      <c r="G309" s="118" t="s">
        <v>587</v>
      </c>
      <c r="H309" s="118"/>
      <c r="I309" s="118"/>
    </row>
    <row r="310" customFormat="false" ht="15" hidden="false" customHeight="false" outlineLevel="0" collapsed="false">
      <c r="A310" s="118" t="s">
        <v>424</v>
      </c>
      <c r="B310" s="85" t="s">
        <v>660</v>
      </c>
      <c r="C310" s="147" t="s">
        <v>167</v>
      </c>
      <c r="D310" s="149" t="n">
        <v>426</v>
      </c>
      <c r="E310" s="152"/>
      <c r="F310" s="152"/>
      <c r="G310" s="118" t="s">
        <v>587</v>
      </c>
      <c r="H310" s="118"/>
      <c r="I310" s="118"/>
    </row>
    <row r="311" customFormat="false" ht="15" hidden="false" customHeight="false" outlineLevel="0" collapsed="false">
      <c r="A311" s="118" t="s">
        <v>425</v>
      </c>
      <c r="B311" s="85" t="s">
        <v>661</v>
      </c>
      <c r="C311" s="147" t="s">
        <v>167</v>
      </c>
      <c r="D311" s="149" t="n">
        <v>93600</v>
      </c>
      <c r="E311" s="152"/>
      <c r="F311" s="152"/>
      <c r="G311" s="118" t="s">
        <v>587</v>
      </c>
      <c r="H311" s="118"/>
      <c r="I311" s="118"/>
    </row>
    <row r="312" customFormat="false" ht="15" hidden="false" customHeight="false" outlineLevel="0" collapsed="false">
      <c r="A312" s="118" t="s">
        <v>426</v>
      </c>
      <c r="B312" s="85" t="s">
        <v>662</v>
      </c>
      <c r="C312" s="147" t="s">
        <v>167</v>
      </c>
      <c r="D312" s="149" t="n">
        <v>29400</v>
      </c>
      <c r="E312" s="152"/>
      <c r="F312" s="152"/>
      <c r="G312" s="118" t="s">
        <v>587</v>
      </c>
      <c r="H312" s="118"/>
      <c r="I312" s="118"/>
    </row>
    <row r="313" customFormat="false" ht="15" hidden="false" customHeight="false" outlineLevel="0" collapsed="false">
      <c r="A313" s="118" t="s">
        <v>427</v>
      </c>
      <c r="B313" s="85" t="s">
        <v>663</v>
      </c>
      <c r="C313" s="147" t="s">
        <v>167</v>
      </c>
      <c r="D313" s="149" t="n">
        <v>556556</v>
      </c>
      <c r="E313" s="152"/>
      <c r="F313" s="152"/>
      <c r="G313" s="118" t="s">
        <v>587</v>
      </c>
      <c r="H313" s="118"/>
      <c r="I313" s="118"/>
    </row>
    <row r="314" customFormat="false" ht="15" hidden="false" customHeight="false" outlineLevel="0" collapsed="false">
      <c r="A314" s="118" t="s">
        <v>428</v>
      </c>
      <c r="B314" s="85" t="s">
        <v>664</v>
      </c>
      <c r="C314" s="147" t="s">
        <v>167</v>
      </c>
      <c r="D314" s="149" t="n">
        <v>887687</v>
      </c>
      <c r="E314" s="152"/>
      <c r="F314" s="152"/>
      <c r="G314" s="118" t="s">
        <v>587</v>
      </c>
      <c r="H314" s="118"/>
      <c r="I314" s="118"/>
    </row>
    <row r="315" customFormat="false" ht="15" hidden="false" customHeight="false" outlineLevel="0" collapsed="false">
      <c r="A315" s="118" t="s">
        <v>429</v>
      </c>
      <c r="B315" s="85" t="s">
        <v>665</v>
      </c>
      <c r="C315" s="147" t="s">
        <v>167</v>
      </c>
      <c r="D315" s="149"/>
      <c r="E315" s="152"/>
      <c r="F315" s="152"/>
      <c r="G315" s="118" t="s">
        <v>587</v>
      </c>
      <c r="H315" s="118"/>
      <c r="I315" s="118"/>
    </row>
    <row r="316" customFormat="false" ht="15" hidden="false" customHeight="false" outlineLevel="0" collapsed="false">
      <c r="A316" s="118" t="s">
        <v>430</v>
      </c>
      <c r="B316" s="85" t="s">
        <v>666</v>
      </c>
      <c r="C316" s="147" t="s">
        <v>167</v>
      </c>
      <c r="D316" s="149"/>
      <c r="E316" s="152"/>
      <c r="F316" s="152"/>
      <c r="G316" s="118" t="s">
        <v>587</v>
      </c>
      <c r="H316" s="118"/>
      <c r="I316" s="118"/>
    </row>
    <row r="317" customFormat="false" ht="15" hidden="false" customHeight="false" outlineLevel="0" collapsed="false">
      <c r="A317" s="118" t="s">
        <v>431</v>
      </c>
      <c r="B317" s="85" t="s">
        <v>667</v>
      </c>
      <c r="C317" s="147" t="s">
        <v>167</v>
      </c>
      <c r="D317" s="149" t="n">
        <v>7998</v>
      </c>
      <c r="E317" s="152"/>
      <c r="F317" s="152"/>
      <c r="G317" s="118" t="s">
        <v>587</v>
      </c>
      <c r="H317" s="118"/>
      <c r="I317" s="118"/>
    </row>
    <row r="318" customFormat="false" ht="15" hidden="false" customHeight="false" outlineLevel="0" collapsed="false">
      <c r="A318" s="118" t="s">
        <v>432</v>
      </c>
      <c r="B318" s="85" t="s">
        <v>668</v>
      </c>
      <c r="C318" s="147" t="s">
        <v>167</v>
      </c>
      <c r="D318" s="149" t="n">
        <v>180212</v>
      </c>
      <c r="E318" s="152"/>
      <c r="F318" s="152"/>
      <c r="G318" s="118" t="s">
        <v>587</v>
      </c>
      <c r="H318" s="118"/>
      <c r="I318" s="118"/>
    </row>
    <row r="319" customFormat="false" ht="15" hidden="false" customHeight="false" outlineLevel="0" collapsed="false">
      <c r="A319" s="118" t="s">
        <v>433</v>
      </c>
      <c r="B319" s="85" t="s">
        <v>669</v>
      </c>
      <c r="C319" s="147" t="s">
        <v>167</v>
      </c>
      <c r="D319" s="149" t="n">
        <v>11720</v>
      </c>
      <c r="E319" s="152"/>
      <c r="F319" s="152"/>
      <c r="G319" s="118" t="s">
        <v>587</v>
      </c>
      <c r="H319" s="118"/>
      <c r="I319" s="118"/>
    </row>
    <row r="320" customFormat="false" ht="15" hidden="false" customHeight="false" outlineLevel="0" collapsed="false">
      <c r="A320" s="118" t="s">
        <v>434</v>
      </c>
      <c r="B320" s="85" t="s">
        <v>670</v>
      </c>
      <c r="C320" s="147" t="s">
        <v>167</v>
      </c>
      <c r="D320" s="149"/>
      <c r="E320" s="152"/>
      <c r="F320" s="152"/>
      <c r="G320" s="118" t="s">
        <v>587</v>
      </c>
      <c r="H320" s="118"/>
      <c r="I320" s="118"/>
    </row>
    <row r="321" customFormat="false" ht="15" hidden="false" customHeight="false" outlineLevel="0" collapsed="false">
      <c r="A321" s="118" t="s">
        <v>435</v>
      </c>
      <c r="B321" s="85" t="s">
        <v>671</v>
      </c>
      <c r="C321" s="147" t="s">
        <v>167</v>
      </c>
      <c r="D321" s="149" t="n">
        <v>97800</v>
      </c>
      <c r="E321" s="152"/>
      <c r="F321" s="152"/>
      <c r="G321" s="118" t="s">
        <v>587</v>
      </c>
      <c r="H321" s="118"/>
      <c r="I321" s="118"/>
    </row>
    <row r="322" customFormat="false" ht="15" hidden="false" customHeight="false" outlineLevel="0" collapsed="false">
      <c r="A322" s="118" t="s">
        <v>436</v>
      </c>
      <c r="B322" s="85" t="s">
        <v>672</v>
      </c>
      <c r="C322" s="147" t="s">
        <v>167</v>
      </c>
      <c r="D322" s="149" t="n">
        <v>60392</v>
      </c>
      <c r="E322" s="152"/>
      <c r="F322" s="152"/>
      <c r="G322" s="118" t="s">
        <v>587</v>
      </c>
      <c r="H322" s="118"/>
      <c r="I322" s="118"/>
    </row>
    <row r="323" customFormat="false" ht="15" hidden="false" customHeight="false" outlineLevel="0" collapsed="false">
      <c r="A323" s="118" t="s">
        <v>437</v>
      </c>
      <c r="B323" s="85" t="s">
        <v>673</v>
      </c>
      <c r="C323" s="147" t="s">
        <v>167</v>
      </c>
      <c r="D323" s="149" t="n">
        <v>132375</v>
      </c>
      <c r="E323" s="152"/>
      <c r="F323" s="152"/>
      <c r="G323" s="118" t="s">
        <v>587</v>
      </c>
      <c r="H323" s="118"/>
      <c r="I323" s="118"/>
    </row>
    <row r="324" customFormat="false" ht="15" hidden="false" customHeight="false" outlineLevel="0" collapsed="false">
      <c r="A324" s="118" t="s">
        <v>438</v>
      </c>
      <c r="B324" s="85" t="s">
        <v>674</v>
      </c>
      <c r="C324" s="147" t="s">
        <v>167</v>
      </c>
      <c r="D324" s="149"/>
      <c r="E324" s="152"/>
      <c r="F324" s="152"/>
      <c r="G324" s="118" t="s">
        <v>587</v>
      </c>
      <c r="H324" s="118"/>
      <c r="I324" s="118"/>
    </row>
    <row r="325" customFormat="false" ht="15" hidden="false" customHeight="false" outlineLevel="0" collapsed="false">
      <c r="A325" s="118" t="s">
        <v>439</v>
      </c>
      <c r="B325" s="85" t="s">
        <v>675</v>
      </c>
      <c r="C325" s="147" t="s">
        <v>167</v>
      </c>
      <c r="D325" s="149" t="n">
        <v>6042</v>
      </c>
      <c r="E325" s="152"/>
      <c r="F325" s="152"/>
      <c r="G325" s="118" t="s">
        <v>587</v>
      </c>
      <c r="H325" s="118"/>
      <c r="I325" s="118"/>
    </row>
    <row r="326" customFormat="false" ht="15" hidden="false" customHeight="false" outlineLevel="0" collapsed="false">
      <c r="A326" s="118" t="s">
        <v>440</v>
      </c>
      <c r="B326" s="85" t="s">
        <v>676</v>
      </c>
      <c r="C326" s="147" t="s">
        <v>167</v>
      </c>
      <c r="D326" s="149" t="n">
        <v>665</v>
      </c>
      <c r="E326" s="152"/>
      <c r="F326" s="152"/>
      <c r="G326" s="118" t="s">
        <v>587</v>
      </c>
      <c r="H326" s="118"/>
      <c r="I326" s="118"/>
    </row>
    <row r="327" customFormat="false" ht="15" hidden="false" customHeight="false" outlineLevel="0" collapsed="false">
      <c r="A327" s="118" t="s">
        <v>441</v>
      </c>
      <c r="B327" s="85" t="s">
        <v>677</v>
      </c>
      <c r="C327" s="147" t="s">
        <v>167</v>
      </c>
      <c r="D327" s="149" t="n">
        <v>320</v>
      </c>
      <c r="E327" s="152"/>
      <c r="F327" s="152"/>
      <c r="G327" s="118" t="s">
        <v>587</v>
      </c>
      <c r="H327" s="118"/>
      <c r="I327" s="118"/>
    </row>
    <row r="328" customFormat="false" ht="15" hidden="false" customHeight="false" outlineLevel="0" collapsed="false">
      <c r="A328" s="118" t="s">
        <v>442</v>
      </c>
      <c r="B328" s="85" t="s">
        <v>678</v>
      </c>
      <c r="C328" s="147" t="s">
        <v>167</v>
      </c>
      <c r="D328" s="149" t="n">
        <v>6526</v>
      </c>
      <c r="E328" s="152"/>
      <c r="F328" s="152"/>
      <c r="G328" s="118" t="s">
        <v>587</v>
      </c>
      <c r="H328" s="118"/>
      <c r="I328" s="118"/>
    </row>
    <row r="329" customFormat="false" ht="15" hidden="false" customHeight="false" outlineLevel="0" collapsed="false">
      <c r="A329" s="118" t="s">
        <v>443</v>
      </c>
      <c r="B329" s="85" t="s">
        <v>679</v>
      </c>
      <c r="C329" s="147" t="s">
        <v>167</v>
      </c>
      <c r="D329" s="149" t="n">
        <v>73412</v>
      </c>
      <c r="E329" s="152"/>
      <c r="F329" s="152"/>
      <c r="G329" s="118" t="s">
        <v>587</v>
      </c>
      <c r="H329" s="118"/>
      <c r="I329" s="118"/>
    </row>
    <row r="330" customFormat="false" ht="15" hidden="false" customHeight="false" outlineLevel="0" collapsed="false">
      <c r="A330" s="118" t="s">
        <v>444</v>
      </c>
      <c r="B330" s="85" t="s">
        <v>680</v>
      </c>
      <c r="C330" s="147" t="s">
        <v>167</v>
      </c>
      <c r="D330" s="149"/>
      <c r="E330" s="152"/>
      <c r="F330" s="152"/>
      <c r="G330" s="118" t="s">
        <v>587</v>
      </c>
      <c r="H330" s="118"/>
      <c r="I330" s="118"/>
    </row>
    <row r="331" customFormat="false" ht="15" hidden="false" customHeight="false" outlineLevel="0" collapsed="false">
      <c r="A331" s="118" t="s">
        <v>445</v>
      </c>
      <c r="B331" s="85" t="s">
        <v>681</v>
      </c>
      <c r="C331" s="147" t="s">
        <v>167</v>
      </c>
      <c r="D331" s="149" t="n">
        <v>37000</v>
      </c>
      <c r="E331" s="152"/>
      <c r="F331" s="152"/>
      <c r="G331" s="118" t="s">
        <v>587</v>
      </c>
      <c r="H331" s="118"/>
      <c r="I331" s="118"/>
    </row>
    <row r="332" customFormat="false" ht="15" hidden="false" customHeight="false" outlineLevel="0" collapsed="false">
      <c r="A332" s="118" t="s">
        <v>446</v>
      </c>
      <c r="B332" s="85" t="s">
        <v>682</v>
      </c>
      <c r="C332" s="147" t="s">
        <v>167</v>
      </c>
      <c r="D332" s="149" t="n">
        <v>149078</v>
      </c>
      <c r="E332" s="152"/>
      <c r="F332" s="152"/>
      <c r="G332" s="118" t="s">
        <v>587</v>
      </c>
      <c r="H332" s="118"/>
      <c r="I332" s="118"/>
    </row>
    <row r="333" customFormat="false" ht="15" hidden="false" customHeight="false" outlineLevel="0" collapsed="false">
      <c r="A333" s="118" t="s">
        <v>447</v>
      </c>
      <c r="B333" s="85" t="s">
        <v>683</v>
      </c>
      <c r="C333" s="147" t="s">
        <v>167</v>
      </c>
      <c r="D333" s="149"/>
      <c r="E333" s="152"/>
      <c r="F333" s="152"/>
      <c r="G333" s="118" t="s">
        <v>587</v>
      </c>
      <c r="H333" s="118"/>
      <c r="I333" s="118"/>
    </row>
    <row r="334" customFormat="false" ht="15" hidden="false" customHeight="false" outlineLevel="0" collapsed="false">
      <c r="A334" s="118" t="s">
        <v>448</v>
      </c>
      <c r="B334" s="85" t="s">
        <v>684</v>
      </c>
      <c r="C334" s="147" t="s">
        <v>167</v>
      </c>
      <c r="D334" s="149" t="n">
        <v>444562</v>
      </c>
      <c r="E334" s="152"/>
      <c r="F334" s="152"/>
      <c r="G334" s="118" t="s">
        <v>587</v>
      </c>
      <c r="H334" s="118"/>
      <c r="I334" s="118"/>
    </row>
    <row r="335" customFormat="false" ht="15" hidden="false" customHeight="false" outlineLevel="0" collapsed="false">
      <c r="A335" s="118" t="s">
        <v>449</v>
      </c>
      <c r="B335" s="85" t="s">
        <v>685</v>
      </c>
      <c r="C335" s="147" t="s">
        <v>167</v>
      </c>
      <c r="D335" s="149" t="n">
        <v>33.7</v>
      </c>
      <c r="E335" s="152"/>
      <c r="F335" s="152"/>
      <c r="G335" s="118" t="s">
        <v>587</v>
      </c>
      <c r="H335" s="118"/>
      <c r="I335" s="118"/>
    </row>
    <row r="336" customFormat="false" ht="15" hidden="false" customHeight="false" outlineLevel="0" collapsed="false">
      <c r="A336" s="118" t="s">
        <v>450</v>
      </c>
      <c r="B336" s="85" t="s">
        <v>686</v>
      </c>
      <c r="C336" s="147" t="s">
        <v>167</v>
      </c>
      <c r="D336" s="149" t="n">
        <v>2734</v>
      </c>
      <c r="E336" s="152"/>
      <c r="F336" s="152"/>
      <c r="G336" s="118" t="s">
        <v>587</v>
      </c>
      <c r="H336" s="118"/>
      <c r="I336" s="118"/>
    </row>
    <row r="337" customFormat="false" ht="15" hidden="false" customHeight="false" outlineLevel="0" collapsed="false">
      <c r="A337" s="118" t="s">
        <v>451</v>
      </c>
      <c r="B337" s="85" t="s">
        <v>687</v>
      </c>
      <c r="C337" s="147" t="s">
        <v>167</v>
      </c>
      <c r="D337" s="149" t="n">
        <v>7896</v>
      </c>
      <c r="E337" s="152"/>
      <c r="F337" s="152"/>
      <c r="G337" s="118" t="s">
        <v>587</v>
      </c>
      <c r="H337" s="118"/>
      <c r="I337" s="118"/>
    </row>
    <row r="338" customFormat="false" ht="15" hidden="false" customHeight="false" outlineLevel="0" collapsed="false">
      <c r="A338" s="118" t="s">
        <v>452</v>
      </c>
      <c r="B338" s="85" t="s">
        <v>688</v>
      </c>
      <c r="C338" s="147" t="s">
        <v>167</v>
      </c>
      <c r="D338" s="149"/>
      <c r="E338" s="152"/>
      <c r="F338" s="152"/>
      <c r="G338" s="118" t="s">
        <v>587</v>
      </c>
      <c r="H338" s="118"/>
      <c r="I338" s="118"/>
    </row>
    <row r="339" customFormat="false" ht="15" hidden="false" customHeight="false" outlineLevel="0" collapsed="false">
      <c r="A339" s="118" t="s">
        <v>453</v>
      </c>
      <c r="B339" s="85" t="s">
        <v>689</v>
      </c>
      <c r="C339" s="147" t="s">
        <v>167</v>
      </c>
      <c r="D339" s="149" t="n">
        <v>38103</v>
      </c>
      <c r="E339" s="152"/>
      <c r="F339" s="152"/>
      <c r="G339" s="118" t="s">
        <v>587</v>
      </c>
      <c r="H339" s="118"/>
      <c r="I339" s="118"/>
    </row>
    <row r="340" customFormat="false" ht="15" hidden="false" customHeight="false" outlineLevel="0" collapsed="false">
      <c r="A340" s="118" t="s">
        <v>454</v>
      </c>
      <c r="B340" s="85" t="s">
        <v>690</v>
      </c>
      <c r="C340" s="147" t="s">
        <v>167</v>
      </c>
      <c r="D340" s="149" t="n">
        <v>140406</v>
      </c>
      <c r="E340" s="152"/>
      <c r="F340" s="152"/>
      <c r="G340" s="118" t="s">
        <v>587</v>
      </c>
      <c r="H340" s="118"/>
      <c r="I340" s="118"/>
    </row>
    <row r="341" customFormat="false" ht="15" hidden="false" customHeight="false" outlineLevel="0" collapsed="false">
      <c r="A341" s="118" t="s">
        <v>455</v>
      </c>
      <c r="B341" s="85" t="s">
        <v>691</v>
      </c>
      <c r="C341" s="147" t="s">
        <v>167</v>
      </c>
      <c r="D341" s="149" t="n">
        <v>442463</v>
      </c>
      <c r="E341" s="152"/>
      <c r="F341" s="152"/>
      <c r="G341" s="118" t="s">
        <v>587</v>
      </c>
      <c r="H341" s="118"/>
      <c r="I341" s="118"/>
    </row>
    <row r="342" customFormat="false" ht="15" hidden="false" customHeight="false" outlineLevel="0" collapsed="false">
      <c r="A342" s="118" t="s">
        <v>456</v>
      </c>
      <c r="B342" s="85" t="s">
        <v>692</v>
      </c>
      <c r="C342" s="147" t="s">
        <v>167</v>
      </c>
      <c r="D342" s="149"/>
      <c r="E342" s="152"/>
      <c r="F342" s="152"/>
      <c r="G342" s="118" t="s">
        <v>587</v>
      </c>
      <c r="H342" s="118"/>
      <c r="I342" s="118"/>
    </row>
    <row r="343" customFormat="false" ht="15" hidden="false" customHeight="false" outlineLevel="0" collapsed="false">
      <c r="A343" s="118" t="s">
        <v>457</v>
      </c>
      <c r="B343" s="85" t="s">
        <v>693</v>
      </c>
      <c r="C343" s="147" t="s">
        <v>167</v>
      </c>
      <c r="D343" s="149" t="n">
        <v>1185</v>
      </c>
      <c r="E343" s="152"/>
      <c r="F343" s="152"/>
      <c r="G343" s="118" t="s">
        <v>587</v>
      </c>
      <c r="H343" s="118"/>
      <c r="I343" s="118"/>
    </row>
    <row r="344" customFormat="false" ht="15" hidden="false" customHeight="false" outlineLevel="0" collapsed="false">
      <c r="A344" s="118" t="s">
        <v>458</v>
      </c>
      <c r="B344" s="85" t="s">
        <v>694</v>
      </c>
      <c r="C344" s="147" t="s">
        <v>167</v>
      </c>
      <c r="D344" s="149" t="n">
        <v>4607</v>
      </c>
      <c r="E344" s="152"/>
      <c r="F344" s="152"/>
      <c r="G344" s="118" t="s">
        <v>587</v>
      </c>
      <c r="H344" s="118"/>
      <c r="I344" s="118"/>
    </row>
    <row r="345" customFormat="false" ht="15" hidden="false" customHeight="false" outlineLevel="0" collapsed="false">
      <c r="A345" s="118" t="s">
        <v>459</v>
      </c>
      <c r="B345" s="85" t="s">
        <v>695</v>
      </c>
      <c r="C345" s="147" t="s">
        <v>167</v>
      </c>
      <c r="D345" s="149" t="n">
        <v>25573</v>
      </c>
      <c r="E345" s="152"/>
      <c r="F345" s="152"/>
      <c r="G345" s="118" t="s">
        <v>587</v>
      </c>
      <c r="H345" s="118"/>
      <c r="I345" s="118"/>
    </row>
    <row r="346" customFormat="false" ht="15" hidden="false" customHeight="false" outlineLevel="0" collapsed="false">
      <c r="A346" s="118" t="s">
        <v>460</v>
      </c>
      <c r="B346" s="85" t="s">
        <v>696</v>
      </c>
      <c r="C346" s="147" t="s">
        <v>167</v>
      </c>
      <c r="D346" s="149" t="n">
        <v>4266</v>
      </c>
      <c r="E346" s="152"/>
      <c r="F346" s="152"/>
      <c r="G346" s="118" t="s">
        <v>587</v>
      </c>
      <c r="H346" s="118"/>
      <c r="I346" s="118"/>
    </row>
    <row r="347" customFormat="false" ht="15" hidden="false" customHeight="false" outlineLevel="0" collapsed="false">
      <c r="A347" s="118" t="s">
        <v>461</v>
      </c>
      <c r="B347" s="85" t="s">
        <v>697</v>
      </c>
      <c r="C347" s="147" t="s">
        <v>167</v>
      </c>
      <c r="D347" s="149" t="n">
        <v>18889</v>
      </c>
      <c r="E347" s="152"/>
      <c r="F347" s="152"/>
      <c r="G347" s="118" t="s">
        <v>587</v>
      </c>
      <c r="H347" s="118"/>
      <c r="I347" s="118"/>
    </row>
    <row r="348" customFormat="false" ht="15" hidden="false" customHeight="false" outlineLevel="0" collapsed="false">
      <c r="A348" s="118" t="s">
        <v>462</v>
      </c>
      <c r="B348" s="85" t="s">
        <v>698</v>
      </c>
      <c r="C348" s="147" t="s">
        <v>167</v>
      </c>
      <c r="D348" s="149" t="n">
        <v>299152</v>
      </c>
      <c r="E348" s="152"/>
      <c r="F348" s="152"/>
      <c r="G348" s="118" t="s">
        <v>587</v>
      </c>
      <c r="H348" s="118"/>
      <c r="I348" s="118"/>
    </row>
    <row r="349" customFormat="false" ht="15" hidden="false" customHeight="false" outlineLevel="0" collapsed="false">
      <c r="A349" s="118" t="s">
        <v>463</v>
      </c>
      <c r="B349" s="85" t="s">
        <v>699</v>
      </c>
      <c r="C349" s="147" t="s">
        <v>167</v>
      </c>
      <c r="D349" s="149" t="n">
        <v>112</v>
      </c>
      <c r="E349" s="152"/>
      <c r="F349" s="152"/>
      <c r="G349" s="118" t="s">
        <v>587</v>
      </c>
      <c r="H349" s="118"/>
      <c r="I349" s="118"/>
    </row>
    <row r="350" customFormat="false" ht="15" hidden="false" customHeight="false" outlineLevel="0" collapsed="false">
      <c r="A350" s="118" t="s">
        <v>464</v>
      </c>
      <c r="B350" s="85" t="s">
        <v>700</v>
      </c>
      <c r="C350" s="147" t="s">
        <v>167</v>
      </c>
      <c r="D350" s="149" t="n">
        <v>48912</v>
      </c>
      <c r="E350" s="152"/>
      <c r="F350" s="152"/>
      <c r="G350" s="118" t="s">
        <v>587</v>
      </c>
      <c r="H350" s="118"/>
      <c r="I350" s="118"/>
    </row>
    <row r="351" customFormat="false" ht="15" hidden="false" customHeight="false" outlineLevel="0" collapsed="false">
      <c r="A351" s="118" t="s">
        <v>465</v>
      </c>
      <c r="B351" s="85" t="s">
        <v>701</v>
      </c>
      <c r="C351" s="147" t="s">
        <v>167</v>
      </c>
      <c r="D351" s="149"/>
      <c r="E351" s="152"/>
      <c r="F351" s="152"/>
      <c r="G351" s="118" t="s">
        <v>587</v>
      </c>
      <c r="H351" s="118"/>
      <c r="I351" s="118"/>
    </row>
    <row r="352" customFormat="false" ht="15" hidden="false" customHeight="false" outlineLevel="0" collapsed="false">
      <c r="A352" s="118" t="s">
        <v>466</v>
      </c>
      <c r="B352" s="85" t="s">
        <v>702</v>
      </c>
      <c r="C352" s="147" t="s">
        <v>167</v>
      </c>
      <c r="D352" s="149" t="n">
        <v>102637</v>
      </c>
      <c r="E352" s="152"/>
      <c r="F352" s="152"/>
      <c r="G352" s="118" t="s">
        <v>587</v>
      </c>
      <c r="H352" s="118"/>
      <c r="I352" s="118"/>
    </row>
    <row r="353" customFormat="false" ht="15" hidden="false" customHeight="false" outlineLevel="0" collapsed="false">
      <c r="A353" s="118" t="s">
        <v>467</v>
      </c>
      <c r="B353" s="85" t="s">
        <v>703</v>
      </c>
      <c r="C353" s="147" t="s">
        <v>167</v>
      </c>
      <c r="D353" s="149" t="n">
        <v>110044</v>
      </c>
      <c r="E353" s="152"/>
      <c r="F353" s="152"/>
      <c r="G353" s="118" t="s">
        <v>587</v>
      </c>
      <c r="H353" s="118"/>
      <c r="I353" s="118"/>
    </row>
    <row r="354" customFormat="false" ht="15" hidden="false" customHeight="false" outlineLevel="0" collapsed="false">
      <c r="A354" s="118" t="s">
        <v>468</v>
      </c>
      <c r="B354" s="85" t="s">
        <v>704</v>
      </c>
      <c r="C354" s="147" t="s">
        <v>167</v>
      </c>
      <c r="D354" s="149" t="n">
        <v>127242</v>
      </c>
      <c r="E354" s="152"/>
      <c r="F354" s="152"/>
      <c r="G354" s="118" t="s">
        <v>587</v>
      </c>
      <c r="H354" s="118"/>
      <c r="I354" s="118"/>
    </row>
    <row r="355" customFormat="false" ht="15" hidden="false" customHeight="false" outlineLevel="0" collapsed="false">
      <c r="A355" s="118" t="s">
        <v>469</v>
      </c>
      <c r="B355" s="85" t="s">
        <v>705</v>
      </c>
      <c r="C355" s="147" t="s">
        <v>167</v>
      </c>
      <c r="D355" s="149" t="n">
        <v>15745</v>
      </c>
      <c r="E355" s="152"/>
      <c r="F355" s="152"/>
      <c r="G355" s="118" t="s">
        <v>587</v>
      </c>
      <c r="H355" s="118"/>
      <c r="I355" s="118"/>
    </row>
    <row r="356" customFormat="false" ht="15" hidden="false" customHeight="false" outlineLevel="0" collapsed="false">
      <c r="A356" s="118" t="s">
        <v>470</v>
      </c>
      <c r="B356" s="85" t="s">
        <v>706</v>
      </c>
      <c r="C356" s="147" t="s">
        <v>167</v>
      </c>
      <c r="D356" s="149" t="n">
        <v>8409</v>
      </c>
      <c r="E356" s="152"/>
      <c r="F356" s="152"/>
      <c r="G356" s="118" t="s">
        <v>587</v>
      </c>
      <c r="H356" s="118"/>
      <c r="I356" s="118"/>
    </row>
    <row r="357" customFormat="false" ht="15" hidden="false" customHeight="false" outlineLevel="0" collapsed="false">
      <c r="A357" s="118" t="s">
        <v>471</v>
      </c>
      <c r="B357" s="85" t="s">
        <v>707</v>
      </c>
      <c r="C357" s="147" t="s">
        <v>167</v>
      </c>
      <c r="D357" s="149" t="n">
        <v>2430</v>
      </c>
      <c r="E357" s="152"/>
      <c r="F357" s="152"/>
      <c r="G357" s="118" t="s">
        <v>587</v>
      </c>
      <c r="H357" s="118"/>
      <c r="I357" s="118"/>
    </row>
    <row r="358" customFormat="false" ht="15" hidden="false" customHeight="false" outlineLevel="0" collapsed="false">
      <c r="A358" s="118" t="s">
        <v>472</v>
      </c>
      <c r="B358" s="85" t="s">
        <v>708</v>
      </c>
      <c r="C358" s="147" t="s">
        <v>167</v>
      </c>
      <c r="D358" s="149" t="n">
        <v>535426</v>
      </c>
      <c r="E358" s="152"/>
      <c r="F358" s="152"/>
      <c r="G358" s="118" t="s">
        <v>587</v>
      </c>
      <c r="H358" s="118"/>
      <c r="I358" s="118"/>
    </row>
    <row r="359" customFormat="false" ht="15" hidden="false" customHeight="false" outlineLevel="0" collapsed="false">
      <c r="A359" s="118" t="s">
        <v>473</v>
      </c>
      <c r="B359" s="85" t="s">
        <v>709</v>
      </c>
      <c r="C359" s="147" t="s">
        <v>167</v>
      </c>
      <c r="D359" s="149" t="n">
        <v>903058</v>
      </c>
      <c r="E359" s="152"/>
      <c r="F359" s="152"/>
      <c r="G359" s="118" t="s">
        <v>587</v>
      </c>
      <c r="H359" s="118"/>
      <c r="I359" s="118"/>
    </row>
    <row r="360" customFormat="false" ht="15" hidden="false" customHeight="false" outlineLevel="0" collapsed="false">
      <c r="A360" s="118" t="s">
        <v>474</v>
      </c>
      <c r="B360" s="85" t="s">
        <v>710</v>
      </c>
      <c r="C360" s="147" t="s">
        <v>167</v>
      </c>
      <c r="D360" s="149" t="n">
        <v>586158</v>
      </c>
      <c r="E360" s="152"/>
      <c r="F360" s="152"/>
      <c r="G360" s="118" t="s">
        <v>587</v>
      </c>
      <c r="H360" s="118"/>
      <c r="I360" s="118"/>
    </row>
    <row r="361" customFormat="false" ht="15" hidden="false" customHeight="false" outlineLevel="0" collapsed="false">
      <c r="A361" s="118" t="s">
        <v>475</v>
      </c>
      <c r="B361" s="85" t="s">
        <v>711</v>
      </c>
      <c r="C361" s="147" t="s">
        <v>167</v>
      </c>
      <c r="D361" s="149" t="n">
        <v>500062</v>
      </c>
      <c r="E361" s="152"/>
      <c r="F361" s="152"/>
      <c r="G361" s="118" t="s">
        <v>587</v>
      </c>
      <c r="H361" s="118"/>
      <c r="I361" s="118"/>
    </row>
    <row r="362" customFormat="false" ht="15" hidden="false" customHeight="false" outlineLevel="0" collapsed="false">
      <c r="A362" s="118" t="s">
        <v>476</v>
      </c>
      <c r="B362" s="85" t="s">
        <v>712</v>
      </c>
      <c r="C362" s="147" t="s">
        <v>167</v>
      </c>
      <c r="D362" s="149" t="n">
        <v>275931</v>
      </c>
      <c r="E362" s="152"/>
      <c r="F362" s="152"/>
      <c r="G362" s="118" t="s">
        <v>587</v>
      </c>
      <c r="H362" s="118"/>
      <c r="I362" s="118"/>
    </row>
    <row r="363" customFormat="false" ht="15" hidden="false" customHeight="false" outlineLevel="0" collapsed="false">
      <c r="A363" s="118" t="s">
        <v>477</v>
      </c>
      <c r="B363" s="85" t="s">
        <v>713</v>
      </c>
      <c r="C363" s="147" t="s">
        <v>167</v>
      </c>
      <c r="D363" s="149" t="n">
        <v>5000</v>
      </c>
      <c r="E363" s="152"/>
      <c r="F363" s="152"/>
      <c r="G363" s="118" t="s">
        <v>587</v>
      </c>
      <c r="H363" s="118"/>
      <c r="I363" s="118"/>
    </row>
    <row r="364" customFormat="false" ht="15" hidden="false" customHeight="false" outlineLevel="0" collapsed="false">
      <c r="A364" s="118" t="s">
        <v>478</v>
      </c>
      <c r="B364" s="85" t="s">
        <v>714</v>
      </c>
      <c r="C364" s="147" t="s">
        <v>167</v>
      </c>
      <c r="D364" s="149" t="n">
        <v>134500</v>
      </c>
      <c r="E364" s="152"/>
      <c r="F364" s="152"/>
      <c r="G364" s="118" t="s">
        <v>587</v>
      </c>
      <c r="H364" s="118"/>
      <c r="I364" s="118"/>
    </row>
    <row r="365" customFormat="false" ht="15" hidden="false" customHeight="false" outlineLevel="0" collapsed="false">
      <c r="A365" s="118" t="s">
        <v>479</v>
      </c>
      <c r="B365" s="85" t="s">
        <v>715</v>
      </c>
      <c r="C365" s="147" t="s">
        <v>167</v>
      </c>
      <c r="D365" s="149" t="n">
        <v>103896</v>
      </c>
      <c r="E365" s="152"/>
      <c r="F365" s="152"/>
      <c r="G365" s="118" t="s">
        <v>587</v>
      </c>
      <c r="H365" s="118"/>
      <c r="I365" s="118"/>
    </row>
    <row r="366" customFormat="false" ht="15" hidden="false" customHeight="false" outlineLevel="0" collapsed="false">
      <c r="A366" s="118" t="s">
        <v>480</v>
      </c>
      <c r="B366" s="85" t="s">
        <v>716</v>
      </c>
      <c r="C366" s="147" t="s">
        <v>167</v>
      </c>
      <c r="D366" s="149" t="n">
        <v>49220</v>
      </c>
      <c r="E366" s="152"/>
      <c r="F366" s="152"/>
      <c r="G366" s="118" t="s">
        <v>587</v>
      </c>
      <c r="H366" s="118"/>
      <c r="I366" s="118"/>
    </row>
    <row r="367" customFormat="false" ht="15" hidden="false" customHeight="false" outlineLevel="0" collapsed="false">
      <c r="A367" s="118" t="s">
        <v>481</v>
      </c>
      <c r="B367" s="85" t="s">
        <v>717</v>
      </c>
      <c r="C367" s="147" t="s">
        <v>167</v>
      </c>
      <c r="D367" s="149" t="n">
        <v>48716</v>
      </c>
      <c r="E367" s="152"/>
      <c r="F367" s="152"/>
      <c r="G367" s="118" t="s">
        <v>587</v>
      </c>
      <c r="H367" s="118"/>
      <c r="I367" s="118"/>
    </row>
    <row r="368" customFormat="false" ht="15" hidden="false" customHeight="false" outlineLevel="0" collapsed="false">
      <c r="A368" s="118" t="s">
        <v>482</v>
      </c>
      <c r="B368" s="85" t="s">
        <v>718</v>
      </c>
      <c r="C368" s="147" t="s">
        <v>167</v>
      </c>
      <c r="D368" s="149" t="n">
        <v>41141</v>
      </c>
      <c r="E368" s="152"/>
      <c r="F368" s="152"/>
      <c r="G368" s="118" t="s">
        <v>587</v>
      </c>
      <c r="H368" s="118"/>
      <c r="I368" s="118"/>
    </row>
    <row r="369" customFormat="false" ht="15" hidden="false" customHeight="false" outlineLevel="0" collapsed="false">
      <c r="A369" s="118" t="s">
        <v>483</v>
      </c>
      <c r="B369" s="85" t="s">
        <v>719</v>
      </c>
      <c r="C369" s="147" t="s">
        <v>167</v>
      </c>
      <c r="D369" s="149" t="n">
        <v>64500</v>
      </c>
      <c r="E369" s="152"/>
      <c r="F369" s="152"/>
      <c r="G369" s="118" t="s">
        <v>587</v>
      </c>
      <c r="H369" s="118"/>
      <c r="I369" s="118"/>
    </row>
    <row r="370" customFormat="false" ht="15" hidden="false" customHeight="false" outlineLevel="0" collapsed="false">
      <c r="A370" s="118" t="s">
        <v>484</v>
      </c>
      <c r="B370" s="85" t="s">
        <v>720</v>
      </c>
      <c r="C370" s="147" t="s">
        <v>167</v>
      </c>
      <c r="D370" s="149" t="n">
        <v>16330</v>
      </c>
      <c r="E370" s="152"/>
      <c r="F370" s="152"/>
      <c r="G370" s="118" t="s">
        <v>587</v>
      </c>
      <c r="H370" s="118"/>
      <c r="I370" s="118"/>
    </row>
    <row r="371" customFormat="false" ht="15" hidden="false" customHeight="false" outlineLevel="0" collapsed="false">
      <c r="A371" s="118" t="s">
        <v>485</v>
      </c>
      <c r="B371" s="85" t="s">
        <v>721</v>
      </c>
      <c r="C371" s="147" t="s">
        <v>167</v>
      </c>
      <c r="D371" s="149" t="n">
        <v>29966</v>
      </c>
      <c r="E371" s="152"/>
      <c r="F371" s="152"/>
      <c r="G371" s="118" t="s">
        <v>587</v>
      </c>
      <c r="H371" s="118"/>
      <c r="I371" s="118"/>
    </row>
    <row r="372" customFormat="false" ht="15" hidden="false" customHeight="false" outlineLevel="0" collapsed="false">
      <c r="A372" s="118" t="s">
        <v>486</v>
      </c>
      <c r="B372" s="85" t="s">
        <v>722</v>
      </c>
      <c r="C372" s="147" t="s">
        <v>167</v>
      </c>
      <c r="D372" s="149" t="n">
        <v>13158</v>
      </c>
      <c r="E372" s="152"/>
      <c r="F372" s="152"/>
      <c r="G372" s="118" t="s">
        <v>587</v>
      </c>
      <c r="H372" s="118"/>
      <c r="I372" s="118"/>
    </row>
    <row r="373" customFormat="false" ht="15" hidden="false" customHeight="false" outlineLevel="0" collapsed="false">
      <c r="A373" s="118" t="s">
        <v>487</v>
      </c>
      <c r="B373" s="85" t="s">
        <v>723</v>
      </c>
      <c r="C373" s="147" t="s">
        <v>167</v>
      </c>
      <c r="D373" s="149" t="n">
        <v>7056</v>
      </c>
      <c r="E373" s="152"/>
      <c r="F373" s="152"/>
      <c r="G373" s="118" t="s">
        <v>587</v>
      </c>
      <c r="H373" s="118"/>
      <c r="I373" s="118"/>
    </row>
    <row r="374" customFormat="false" ht="15" hidden="false" customHeight="false" outlineLevel="0" collapsed="false">
      <c r="A374" s="118" t="s">
        <v>488</v>
      </c>
      <c r="B374" s="85" t="s">
        <v>724</v>
      </c>
      <c r="C374" s="147" t="s">
        <v>167</v>
      </c>
      <c r="D374" s="149" t="n">
        <v>7004</v>
      </c>
      <c r="E374" s="152"/>
      <c r="F374" s="152"/>
      <c r="G374" s="118" t="s">
        <v>587</v>
      </c>
      <c r="H374" s="118"/>
      <c r="I374" s="118"/>
    </row>
    <row r="375" customFormat="false" ht="15" hidden="false" customHeight="false" outlineLevel="0" collapsed="false">
      <c r="A375" s="118" t="s">
        <v>489</v>
      </c>
      <c r="B375" s="85" t="s">
        <v>725</v>
      </c>
      <c r="C375" s="147" t="s">
        <v>167</v>
      </c>
      <c r="D375" s="149" t="n">
        <v>6637</v>
      </c>
      <c r="E375" s="152"/>
      <c r="F375" s="152"/>
      <c r="G375" s="118" t="s">
        <v>587</v>
      </c>
      <c r="H375" s="118"/>
      <c r="I375" s="118"/>
    </row>
    <row r="376" customFormat="false" ht="15" hidden="false" customHeight="false" outlineLevel="0" collapsed="false">
      <c r="A376" s="118" t="s">
        <v>490</v>
      </c>
      <c r="B376" s="85" t="s">
        <v>726</v>
      </c>
      <c r="C376" s="147" t="s">
        <v>167</v>
      </c>
      <c r="D376" s="149" t="n">
        <v>4406</v>
      </c>
      <c r="E376" s="152"/>
      <c r="F376" s="152"/>
      <c r="G376" s="118" t="s">
        <v>587</v>
      </c>
      <c r="H376" s="118"/>
      <c r="I376" s="118"/>
    </row>
    <row r="377" customFormat="false" ht="15" hidden="false" customHeight="false" outlineLevel="0" collapsed="false">
      <c r="A377" s="118" t="s">
        <v>491</v>
      </c>
      <c r="B377" s="85" t="s">
        <v>727</v>
      </c>
      <c r="C377" s="147" t="s">
        <v>167</v>
      </c>
      <c r="D377" s="149" t="n">
        <v>4056</v>
      </c>
      <c r="E377" s="152"/>
      <c r="F377" s="152"/>
      <c r="G377" s="118" t="s">
        <v>587</v>
      </c>
      <c r="H377" s="118"/>
      <c r="I377" s="118"/>
    </row>
    <row r="378" customFormat="false" ht="15" hidden="false" customHeight="false" outlineLevel="0" collapsed="false">
      <c r="A378" s="118" t="s">
        <v>492</v>
      </c>
      <c r="B378" s="85" t="s">
        <v>728</v>
      </c>
      <c r="C378" s="147" t="s">
        <v>167</v>
      </c>
      <c r="D378" s="149" t="n">
        <v>1825</v>
      </c>
      <c r="E378" s="152"/>
      <c r="F378" s="152"/>
      <c r="G378" s="118" t="s">
        <v>587</v>
      </c>
      <c r="H378" s="118"/>
      <c r="I378" s="118"/>
    </row>
    <row r="379" customFormat="false" ht="15" hidden="false" customHeight="false" outlineLevel="0" collapsed="false">
      <c r="A379" s="118" t="s">
        <v>493</v>
      </c>
      <c r="B379" s="85" t="s">
        <v>729</v>
      </c>
      <c r="C379" s="147" t="s">
        <v>167</v>
      </c>
      <c r="D379" s="149" t="n">
        <v>1745</v>
      </c>
      <c r="E379" s="152"/>
      <c r="F379" s="152"/>
      <c r="G379" s="118" t="s">
        <v>587</v>
      </c>
      <c r="H379" s="118"/>
      <c r="I379" s="118"/>
    </row>
    <row r="380" customFormat="false" ht="15" hidden="false" customHeight="false" outlineLevel="0" collapsed="false">
      <c r="A380" s="118" t="s">
        <v>494</v>
      </c>
      <c r="B380" s="85" t="s">
        <v>730</v>
      </c>
      <c r="C380" s="147" t="s">
        <v>167</v>
      </c>
      <c r="D380" s="149" t="n">
        <v>1307</v>
      </c>
      <c r="E380" s="152"/>
      <c r="F380" s="152"/>
      <c r="G380" s="118" t="s">
        <v>587</v>
      </c>
      <c r="H380" s="118"/>
      <c r="I380" s="118"/>
    </row>
    <row r="381" customFormat="false" ht="15" hidden="false" customHeight="false" outlineLevel="0" collapsed="false">
      <c r="A381" s="118" t="s">
        <v>495</v>
      </c>
      <c r="B381" s="85" t="s">
        <v>731</v>
      </c>
      <c r="C381" s="147" t="s">
        <v>167</v>
      </c>
      <c r="D381" s="149" t="n">
        <v>1155</v>
      </c>
      <c r="E381" s="152"/>
      <c r="F381" s="152"/>
      <c r="G381" s="118" t="s">
        <v>587</v>
      </c>
      <c r="H381" s="118"/>
      <c r="I381" s="118"/>
    </row>
    <row r="382" customFormat="false" ht="15" hidden="false" customHeight="false" outlineLevel="0" collapsed="false">
      <c r="A382" s="118" t="s">
        <v>496</v>
      </c>
      <c r="B382" s="85" t="s">
        <v>732</v>
      </c>
      <c r="C382" s="147" t="s">
        <v>167</v>
      </c>
      <c r="D382" s="149" t="n">
        <v>276</v>
      </c>
      <c r="E382" s="152"/>
      <c r="F382" s="152"/>
      <c r="G382" s="118" t="s">
        <v>587</v>
      </c>
      <c r="H382" s="118"/>
      <c r="I382" s="118"/>
    </row>
    <row r="383" customFormat="false" ht="15" hidden="false" customHeight="false" outlineLevel="0" collapsed="false">
      <c r="A383" s="118" t="s">
        <v>497</v>
      </c>
      <c r="B383" s="85" t="s">
        <v>733</v>
      </c>
      <c r="C383" s="147" t="s">
        <v>167</v>
      </c>
      <c r="D383" s="149" t="n">
        <v>265</v>
      </c>
      <c r="E383" s="152"/>
      <c r="F383" s="152"/>
      <c r="G383" s="118" t="s">
        <v>587</v>
      </c>
      <c r="H383" s="118"/>
      <c r="I383" s="118"/>
    </row>
    <row r="384" customFormat="false" ht="15" hidden="false" customHeight="false" outlineLevel="0" collapsed="false">
      <c r="A384" s="118" t="s">
        <v>498</v>
      </c>
      <c r="B384" s="85" t="s">
        <v>734</v>
      </c>
      <c r="C384" s="147" t="s">
        <v>167</v>
      </c>
      <c r="D384" s="149" t="n">
        <v>231</v>
      </c>
      <c r="E384" s="152"/>
      <c r="F384" s="152"/>
      <c r="G384" s="118" t="s">
        <v>587</v>
      </c>
      <c r="H384" s="118"/>
      <c r="I384" s="118"/>
    </row>
    <row r="385" customFormat="false" ht="15" hidden="false" customHeight="false" outlineLevel="0" collapsed="false">
      <c r="A385" s="118" t="s">
        <v>499</v>
      </c>
      <c r="B385" s="85" t="s">
        <v>735</v>
      </c>
      <c r="C385" s="147" t="s">
        <v>167</v>
      </c>
      <c r="D385" s="149" t="n">
        <v>137</v>
      </c>
      <c r="E385" s="152"/>
      <c r="F385" s="152"/>
      <c r="G385" s="118" t="s">
        <v>587</v>
      </c>
      <c r="H385" s="118"/>
      <c r="I385" s="118"/>
    </row>
    <row r="386" customFormat="false" ht="15" hidden="false" customHeight="false" outlineLevel="0" collapsed="false">
      <c r="A386" s="118" t="s">
        <v>500</v>
      </c>
      <c r="B386" s="85" t="s">
        <v>736</v>
      </c>
      <c r="C386" s="147" t="s">
        <v>167</v>
      </c>
      <c r="D386" s="149" t="n">
        <v>16</v>
      </c>
      <c r="E386" s="152"/>
      <c r="F386" s="152"/>
      <c r="G386" s="118" t="s">
        <v>587</v>
      </c>
      <c r="H386" s="118"/>
      <c r="I386" s="118"/>
    </row>
    <row r="387" customFormat="false" ht="15" hidden="false" customHeight="false" outlineLevel="0" collapsed="false">
      <c r="A387" s="118" t="s">
        <v>501</v>
      </c>
      <c r="B387" s="85" t="s">
        <v>737</v>
      </c>
      <c r="C387" s="147" t="s">
        <v>167</v>
      </c>
      <c r="D387" s="149" t="n">
        <v>8</v>
      </c>
      <c r="E387" s="152"/>
      <c r="F387" s="152"/>
      <c r="G387" s="118" t="s">
        <v>587</v>
      </c>
      <c r="H387" s="118"/>
      <c r="I387" s="118"/>
    </row>
    <row r="388" customFormat="false" ht="15" hidden="false" customHeight="false" outlineLevel="0" collapsed="false">
      <c r="A388" s="118" t="s">
        <v>502</v>
      </c>
      <c r="B388" s="85" t="s">
        <v>738</v>
      </c>
      <c r="C388" s="147" t="s">
        <v>167</v>
      </c>
      <c r="D388" s="149" t="n">
        <v>100</v>
      </c>
      <c r="E388" s="152"/>
      <c r="F388" s="152"/>
      <c r="G388" s="118" t="s">
        <v>587</v>
      </c>
      <c r="H388" s="118"/>
      <c r="I388" s="118"/>
    </row>
    <row r="389" customFormat="false" ht="15" hidden="false" customHeight="false" outlineLevel="0" collapsed="false">
      <c r="A389" s="118" t="s">
        <v>503</v>
      </c>
      <c r="B389" s="85" t="s">
        <v>739</v>
      </c>
      <c r="C389" s="147" t="s">
        <v>167</v>
      </c>
      <c r="D389" s="149"/>
      <c r="E389" s="152"/>
      <c r="F389" s="152"/>
      <c r="G389" s="118" t="s">
        <v>587</v>
      </c>
      <c r="H389" s="118"/>
      <c r="I389" s="118"/>
    </row>
    <row r="390" customFormat="false" ht="15" hidden="false" customHeight="false" outlineLevel="0" collapsed="false">
      <c r="A390" s="118" t="s">
        <v>504</v>
      </c>
      <c r="B390" s="85" t="s">
        <v>740</v>
      </c>
      <c r="C390" s="147" t="s">
        <v>167</v>
      </c>
      <c r="D390" s="149"/>
      <c r="E390" s="152"/>
      <c r="F390" s="152"/>
      <c r="G390" s="118" t="s">
        <v>587</v>
      </c>
      <c r="H390" s="118"/>
      <c r="I390" s="118"/>
    </row>
    <row r="391" customFormat="false" ht="15" hidden="false" customHeight="false" outlineLevel="0" collapsed="false">
      <c r="A391" s="118" t="s">
        <v>505</v>
      </c>
      <c r="B391" s="85" t="s">
        <v>741</v>
      </c>
      <c r="C391" s="147" t="s">
        <v>167</v>
      </c>
      <c r="D391" s="149"/>
      <c r="E391" s="152"/>
      <c r="F391" s="152"/>
      <c r="G391" s="118" t="s">
        <v>587</v>
      </c>
      <c r="H391" s="118"/>
      <c r="I391" s="118"/>
    </row>
    <row r="392" customFormat="false" ht="15" hidden="false" customHeight="false" outlineLevel="0" collapsed="false">
      <c r="A392" s="118" t="s">
        <v>506</v>
      </c>
      <c r="B392" s="85" t="s">
        <v>742</v>
      </c>
      <c r="C392" s="147" t="s">
        <v>167</v>
      </c>
      <c r="D392" s="149"/>
      <c r="E392" s="152"/>
      <c r="F392" s="152"/>
      <c r="G392" s="118" t="s">
        <v>587</v>
      </c>
      <c r="H392" s="118"/>
      <c r="I392" s="118"/>
    </row>
    <row r="393" customFormat="false" ht="15" hidden="false" customHeight="false" outlineLevel="0" collapsed="false">
      <c r="A393" s="118" t="s">
        <v>507</v>
      </c>
      <c r="B393" s="85" t="s">
        <v>743</v>
      </c>
      <c r="C393" s="147" t="s">
        <v>167</v>
      </c>
      <c r="D393" s="149" t="n">
        <v>295</v>
      </c>
      <c r="E393" s="152"/>
      <c r="F393" s="152"/>
      <c r="G393" s="118" t="s">
        <v>587</v>
      </c>
      <c r="H393" s="118"/>
      <c r="I393" s="118"/>
    </row>
    <row r="394" customFormat="false" ht="15" hidden="false" customHeight="false" outlineLevel="0" collapsed="false">
      <c r="A394" s="118" t="s">
        <v>508</v>
      </c>
      <c r="B394" s="85" t="s">
        <v>744</v>
      </c>
      <c r="C394" s="147" t="s">
        <v>167</v>
      </c>
      <c r="D394" s="149" t="n">
        <v>0.002</v>
      </c>
      <c r="E394" s="152"/>
      <c r="F394" s="152"/>
      <c r="G394" s="118" t="s">
        <v>587</v>
      </c>
      <c r="H394" s="118"/>
      <c r="I394" s="118"/>
    </row>
    <row r="395" customFormat="false" ht="15" hidden="false" customHeight="false" outlineLevel="0" collapsed="false">
      <c r="A395" s="118" t="s">
        <v>509</v>
      </c>
      <c r="B395" s="85" t="s">
        <v>745</v>
      </c>
      <c r="C395" s="147" t="s">
        <v>167</v>
      </c>
      <c r="D395" s="149" t="n">
        <v>200</v>
      </c>
      <c r="E395" s="152"/>
      <c r="F395" s="152"/>
      <c r="G395" s="118" t="s">
        <v>587</v>
      </c>
      <c r="H395" s="118"/>
      <c r="I395" s="118"/>
    </row>
    <row r="396" customFormat="false" ht="15" hidden="false" customHeight="false" outlineLevel="0" collapsed="false">
      <c r="A396" s="118" t="s">
        <v>510</v>
      </c>
      <c r="B396" s="85" t="s">
        <v>746</v>
      </c>
      <c r="C396" s="147" t="s">
        <v>167</v>
      </c>
      <c r="D396" s="149" t="n">
        <v>15500</v>
      </c>
      <c r="E396" s="152"/>
      <c r="F396" s="152"/>
      <c r="G396" s="118" t="s">
        <v>587</v>
      </c>
      <c r="H396" s="118"/>
      <c r="I396" s="118"/>
    </row>
    <row r="397" customFormat="false" ht="15" hidden="false" customHeight="false" outlineLevel="0" collapsed="false">
      <c r="A397" s="118" t="s">
        <v>511</v>
      </c>
      <c r="B397" s="85" t="s">
        <v>747</v>
      </c>
      <c r="C397" s="147" t="s">
        <v>167</v>
      </c>
      <c r="D397" s="149"/>
      <c r="E397" s="152"/>
      <c r="F397" s="152"/>
      <c r="G397" s="118" t="s">
        <v>587</v>
      </c>
      <c r="H397" s="118"/>
      <c r="I397" s="118"/>
    </row>
    <row r="398" customFormat="false" ht="15" hidden="false" customHeight="false" outlineLevel="0" collapsed="false">
      <c r="A398" s="118" t="s">
        <v>512</v>
      </c>
      <c r="B398" s="85" t="s">
        <v>748</v>
      </c>
      <c r="C398" s="147" t="s">
        <v>167</v>
      </c>
      <c r="D398" s="149"/>
      <c r="E398" s="152"/>
      <c r="F398" s="152"/>
      <c r="G398" s="118" t="s">
        <v>587</v>
      </c>
      <c r="H398" s="118"/>
      <c r="I398" s="118"/>
    </row>
    <row r="399" customFormat="false" ht="15" hidden="false" customHeight="false" outlineLevel="0" collapsed="false">
      <c r="A399" s="118" t="s">
        <v>513</v>
      </c>
      <c r="B399" s="85" t="s">
        <v>749</v>
      </c>
      <c r="C399" s="147" t="s">
        <v>167</v>
      </c>
      <c r="D399" s="149" t="n">
        <v>3000</v>
      </c>
      <c r="E399" s="152"/>
      <c r="F399" s="152"/>
      <c r="G399" s="118" t="s">
        <v>587</v>
      </c>
      <c r="H399" s="118"/>
      <c r="I399" s="118"/>
    </row>
    <row r="400" customFormat="false" ht="15" hidden="false" customHeight="false" outlineLevel="0" collapsed="false">
      <c r="A400" s="118" t="s">
        <v>514</v>
      </c>
      <c r="B400" s="85" t="s">
        <v>750</v>
      </c>
      <c r="C400" s="147" t="s">
        <v>167</v>
      </c>
      <c r="D400" s="149"/>
      <c r="E400" s="152"/>
      <c r="F400" s="152"/>
      <c r="G400" s="118" t="s">
        <v>587</v>
      </c>
      <c r="H400" s="118"/>
      <c r="I400" s="118"/>
    </row>
    <row r="401" customFormat="false" ht="15" hidden="false" customHeight="false" outlineLevel="0" collapsed="false">
      <c r="A401" s="118" t="s">
        <v>515</v>
      </c>
      <c r="B401" s="85" t="s">
        <v>751</v>
      </c>
      <c r="C401" s="147" t="s">
        <v>167</v>
      </c>
      <c r="D401" s="149"/>
      <c r="E401" s="152"/>
      <c r="F401" s="152"/>
      <c r="G401" s="118" t="s">
        <v>587</v>
      </c>
      <c r="H401" s="118"/>
      <c r="I401" s="118"/>
    </row>
    <row r="402" customFormat="false" ht="15" hidden="false" customHeight="false" outlineLevel="0" collapsed="false">
      <c r="A402" s="118" t="s">
        <v>516</v>
      </c>
      <c r="B402" s="85" t="s">
        <v>752</v>
      </c>
      <c r="C402" s="147" t="s">
        <v>167</v>
      </c>
      <c r="D402" s="149"/>
      <c r="E402" s="152"/>
      <c r="F402" s="152"/>
      <c r="G402" s="118" t="s">
        <v>587</v>
      </c>
      <c r="H402" s="118"/>
      <c r="I402" s="118"/>
    </row>
    <row r="403" customFormat="false" ht="15" hidden="false" customHeight="false" outlineLevel="0" collapsed="false">
      <c r="A403" s="118" t="s">
        <v>517</v>
      </c>
      <c r="B403" s="85" t="s">
        <v>753</v>
      </c>
      <c r="C403" s="147" t="s">
        <v>167</v>
      </c>
      <c r="D403" s="149"/>
      <c r="E403" s="152"/>
      <c r="F403" s="152"/>
      <c r="G403" s="118" t="s">
        <v>587</v>
      </c>
      <c r="H403" s="118"/>
      <c r="I403" s="118"/>
    </row>
    <row r="404" customFormat="false" ht="15" hidden="false" customHeight="false" outlineLevel="0" collapsed="false">
      <c r="A404" s="118" t="s">
        <v>518</v>
      </c>
      <c r="B404" s="85" t="s">
        <v>754</v>
      </c>
      <c r="C404" s="147" t="s">
        <v>167</v>
      </c>
      <c r="D404" s="149" t="n">
        <v>500</v>
      </c>
      <c r="E404" s="152"/>
      <c r="F404" s="152"/>
      <c r="G404" s="118" t="s">
        <v>587</v>
      </c>
      <c r="H404" s="118"/>
      <c r="I404" s="118"/>
    </row>
    <row r="405" customFormat="false" ht="15" hidden="false" customHeight="false" outlineLevel="0" collapsed="false">
      <c r="A405" s="118" t="s">
        <v>519</v>
      </c>
      <c r="B405" s="85" t="s">
        <v>755</v>
      </c>
      <c r="C405" s="147" t="s">
        <v>167</v>
      </c>
      <c r="D405" s="149"/>
      <c r="E405" s="152"/>
      <c r="F405" s="152"/>
      <c r="G405" s="118" t="s">
        <v>587</v>
      </c>
      <c r="H405" s="118"/>
      <c r="I405" s="118"/>
    </row>
    <row r="406" customFormat="false" ht="15" hidden="false" customHeight="false" outlineLevel="0" collapsed="false">
      <c r="A406" s="118" t="s">
        <v>520</v>
      </c>
      <c r="B406" s="85" t="s">
        <v>756</v>
      </c>
      <c r="C406" s="147" t="s">
        <v>167</v>
      </c>
      <c r="D406" s="149" t="n">
        <v>1710</v>
      </c>
      <c r="E406" s="152"/>
      <c r="F406" s="152"/>
      <c r="G406" s="118" t="s">
        <v>587</v>
      </c>
      <c r="H406" s="118"/>
      <c r="I406" s="118"/>
    </row>
    <row r="407" customFormat="false" ht="15" hidden="false" customHeight="false" outlineLevel="0" collapsed="false">
      <c r="A407" s="118" t="s">
        <v>521</v>
      </c>
      <c r="B407" s="85" t="s">
        <v>757</v>
      </c>
      <c r="C407" s="147" t="s">
        <v>167</v>
      </c>
      <c r="D407" s="149"/>
      <c r="E407" s="152"/>
      <c r="F407" s="152"/>
      <c r="G407" s="118" t="s">
        <v>587</v>
      </c>
      <c r="H407" s="118"/>
      <c r="I407" s="118"/>
    </row>
    <row r="408" customFormat="false" ht="15" hidden="false" customHeight="false" outlineLevel="0" collapsed="false">
      <c r="A408" s="118" t="s">
        <v>522</v>
      </c>
      <c r="B408" s="85" t="s">
        <v>758</v>
      </c>
      <c r="C408" s="147" t="s">
        <v>167</v>
      </c>
      <c r="D408" s="149"/>
      <c r="E408" s="152"/>
      <c r="F408" s="152"/>
      <c r="G408" s="118" t="s">
        <v>587</v>
      </c>
      <c r="H408" s="118"/>
      <c r="I408" s="118"/>
    </row>
    <row r="409" customFormat="false" ht="15" hidden="false" customHeight="false" outlineLevel="0" collapsed="false">
      <c r="A409" s="118" t="s">
        <v>523</v>
      </c>
      <c r="B409" s="85" t="s">
        <v>759</v>
      </c>
      <c r="C409" s="147" t="s">
        <v>167</v>
      </c>
      <c r="D409" s="149"/>
      <c r="E409" s="152"/>
      <c r="F409" s="152"/>
      <c r="G409" s="118" t="s">
        <v>587</v>
      </c>
      <c r="H409" s="118"/>
      <c r="I409" s="118"/>
    </row>
    <row r="410" customFormat="false" ht="15" hidden="false" customHeight="false" outlineLevel="0" collapsed="false">
      <c r="A410" s="118" t="s">
        <v>524</v>
      </c>
      <c r="B410" s="85" t="s">
        <v>760</v>
      </c>
      <c r="C410" s="147" t="s">
        <v>167</v>
      </c>
      <c r="D410" s="149"/>
      <c r="E410" s="152"/>
      <c r="F410" s="152"/>
      <c r="G410" s="118" t="s">
        <v>587</v>
      </c>
      <c r="H410" s="118"/>
      <c r="I410" s="118"/>
    </row>
    <row r="411" customFormat="false" ht="15" hidden="false" customHeight="false" outlineLevel="0" collapsed="false">
      <c r="A411" s="118" t="s">
        <v>525</v>
      </c>
      <c r="B411" s="85" t="s">
        <v>761</v>
      </c>
      <c r="C411" s="147" t="s">
        <v>167</v>
      </c>
      <c r="D411" s="149" t="n">
        <v>7000</v>
      </c>
      <c r="E411" s="152"/>
      <c r="F411" s="152"/>
      <c r="G411" s="118" t="s">
        <v>587</v>
      </c>
      <c r="H411" s="118"/>
      <c r="I411" s="118"/>
    </row>
    <row r="412" customFormat="false" ht="15" hidden="false" customHeight="false" outlineLevel="0" collapsed="false">
      <c r="A412" s="118" t="s">
        <v>526</v>
      </c>
      <c r="B412" s="85" t="s">
        <v>762</v>
      </c>
      <c r="C412" s="147" t="s">
        <v>167</v>
      </c>
      <c r="D412" s="149"/>
      <c r="E412" s="152"/>
      <c r="F412" s="152"/>
      <c r="G412" s="118" t="s">
        <v>587</v>
      </c>
      <c r="H412" s="118"/>
      <c r="I412" s="118"/>
    </row>
    <row r="413" customFormat="false" ht="15" hidden="false" customHeight="false" outlineLevel="0" collapsed="false">
      <c r="A413" s="118" t="s">
        <v>527</v>
      </c>
      <c r="B413" s="85" t="s">
        <v>763</v>
      </c>
      <c r="C413" s="147" t="s">
        <v>167</v>
      </c>
      <c r="D413" s="149"/>
      <c r="E413" s="152"/>
      <c r="F413" s="152"/>
      <c r="G413" s="118" t="s">
        <v>587</v>
      </c>
      <c r="H413" s="118"/>
      <c r="I413" s="118"/>
    </row>
    <row r="414" customFormat="false" ht="15" hidden="false" customHeight="false" outlineLevel="0" collapsed="false">
      <c r="A414" s="118" t="s">
        <v>528</v>
      </c>
      <c r="B414" s="85" t="s">
        <v>764</v>
      </c>
      <c r="C414" s="147" t="s">
        <v>167</v>
      </c>
      <c r="D414" s="149"/>
      <c r="E414" s="152"/>
      <c r="F414" s="152"/>
      <c r="G414" s="118" t="s">
        <v>587</v>
      </c>
      <c r="H414" s="118"/>
      <c r="I414" s="118"/>
    </row>
    <row r="415" customFormat="false" ht="15" hidden="false" customHeight="false" outlineLevel="0" collapsed="false">
      <c r="A415" s="118" t="s">
        <v>529</v>
      </c>
      <c r="B415" s="85" t="s">
        <v>765</v>
      </c>
      <c r="C415" s="147" t="s">
        <v>167</v>
      </c>
      <c r="D415" s="149"/>
      <c r="E415" s="152"/>
      <c r="F415" s="152"/>
      <c r="G415" s="118" t="s">
        <v>587</v>
      </c>
      <c r="H415" s="118"/>
      <c r="I415" s="118"/>
    </row>
    <row r="416" customFormat="false" ht="15" hidden="false" customHeight="false" outlineLevel="0" collapsed="false">
      <c r="A416" s="118" t="s">
        <v>530</v>
      </c>
      <c r="B416" s="85" t="s">
        <v>766</v>
      </c>
      <c r="C416" s="147" t="s">
        <v>167</v>
      </c>
      <c r="D416" s="149"/>
      <c r="E416" s="152"/>
      <c r="F416" s="152"/>
      <c r="G416" s="118" t="s">
        <v>587</v>
      </c>
      <c r="H416" s="118"/>
      <c r="I416" s="118"/>
    </row>
    <row r="417" customFormat="false" ht="15" hidden="false" customHeight="false" outlineLevel="0" collapsed="false">
      <c r="A417" s="118" t="s">
        <v>531</v>
      </c>
      <c r="B417" s="85" t="s">
        <v>767</v>
      </c>
      <c r="C417" s="147" t="s">
        <v>167</v>
      </c>
      <c r="D417" s="149"/>
      <c r="E417" s="152"/>
      <c r="F417" s="152"/>
      <c r="G417" s="118" t="s">
        <v>587</v>
      </c>
      <c r="H417" s="118"/>
      <c r="I417" s="118"/>
    </row>
    <row r="418" customFormat="false" ht="15" hidden="false" customHeight="false" outlineLevel="0" collapsed="false">
      <c r="A418" s="118" t="s">
        <v>532</v>
      </c>
      <c r="B418" s="85" t="s">
        <v>768</v>
      </c>
      <c r="C418" s="147" t="s">
        <v>167</v>
      </c>
      <c r="D418" s="149"/>
      <c r="E418" s="152"/>
      <c r="F418" s="152"/>
      <c r="G418" s="118" t="s">
        <v>587</v>
      </c>
      <c r="H418" s="118"/>
      <c r="I418" s="118"/>
    </row>
    <row r="419" customFormat="false" ht="15" hidden="false" customHeight="false" outlineLevel="0" collapsed="false">
      <c r="A419" s="118" t="s">
        <v>533</v>
      </c>
      <c r="B419" s="85" t="s">
        <v>769</v>
      </c>
      <c r="C419" s="147" t="s">
        <v>167</v>
      </c>
      <c r="D419" s="149"/>
      <c r="E419" s="152"/>
      <c r="F419" s="152"/>
      <c r="G419" s="118" t="s">
        <v>587</v>
      </c>
      <c r="H419" s="118"/>
      <c r="I419" s="118"/>
    </row>
    <row r="420" customFormat="false" ht="15" hidden="false" customHeight="false" outlineLevel="0" collapsed="false">
      <c r="A420" s="118" t="s">
        <v>534</v>
      </c>
      <c r="B420" s="85" t="s">
        <v>770</v>
      </c>
      <c r="C420" s="147" t="s">
        <v>167</v>
      </c>
      <c r="D420" s="149"/>
      <c r="E420" s="152"/>
      <c r="F420" s="152"/>
      <c r="G420" s="118" t="s">
        <v>587</v>
      </c>
      <c r="H420" s="118"/>
      <c r="I420" s="118"/>
    </row>
    <row r="421" customFormat="false" ht="15" hidden="false" customHeight="false" outlineLevel="0" collapsed="false">
      <c r="A421" s="118" t="s">
        <v>535</v>
      </c>
      <c r="B421" s="85" t="s">
        <v>771</v>
      </c>
      <c r="C421" s="147" t="s">
        <v>167</v>
      </c>
      <c r="D421" s="149" t="n">
        <v>670</v>
      </c>
      <c r="E421" s="152"/>
      <c r="F421" s="152"/>
      <c r="G421" s="118" t="s">
        <v>587</v>
      </c>
      <c r="H421" s="118"/>
      <c r="I421" s="118"/>
    </row>
    <row r="422" customFormat="false" ht="15" hidden="false" customHeight="false" outlineLevel="0" collapsed="false">
      <c r="A422" s="118" t="s">
        <v>536</v>
      </c>
      <c r="B422" s="85" t="s">
        <v>772</v>
      </c>
      <c r="C422" s="147" t="s">
        <v>167</v>
      </c>
      <c r="D422" s="149"/>
      <c r="E422" s="152"/>
      <c r="F422" s="152"/>
      <c r="G422" s="118" t="s">
        <v>587</v>
      </c>
      <c r="H422" s="118"/>
      <c r="I422" s="118"/>
    </row>
    <row r="423" customFormat="false" ht="15" hidden="false" customHeight="false" outlineLevel="0" collapsed="false">
      <c r="A423" s="118" t="s">
        <v>537</v>
      </c>
      <c r="B423" s="85" t="s">
        <v>773</v>
      </c>
      <c r="C423" s="147" t="s">
        <v>167</v>
      </c>
      <c r="D423" s="149" t="n">
        <v>1691</v>
      </c>
      <c r="E423" s="152"/>
      <c r="F423" s="152"/>
      <c r="G423" s="118" t="s">
        <v>587</v>
      </c>
      <c r="H423" s="118"/>
      <c r="I423" s="118"/>
    </row>
    <row r="424" customFormat="false" ht="15" hidden="false" customHeight="false" outlineLevel="0" collapsed="false">
      <c r="A424" s="118" t="s">
        <v>538</v>
      </c>
      <c r="B424" s="85" t="s">
        <v>774</v>
      </c>
      <c r="C424" s="147" t="s">
        <v>167</v>
      </c>
      <c r="D424" s="149" t="n">
        <v>1</v>
      </c>
      <c r="E424" s="152"/>
      <c r="F424" s="152"/>
      <c r="G424" s="118" t="s">
        <v>587</v>
      </c>
      <c r="H424" s="118"/>
      <c r="I424" s="118"/>
    </row>
    <row r="425" customFormat="false" ht="15" hidden="false" customHeight="false" outlineLevel="0" collapsed="false">
      <c r="A425" s="118" t="s">
        <v>539</v>
      </c>
      <c r="B425" s="85" t="s">
        <v>775</v>
      </c>
      <c r="C425" s="147" t="s">
        <v>167</v>
      </c>
      <c r="D425" s="149"/>
      <c r="E425" s="152"/>
      <c r="F425" s="152"/>
      <c r="G425" s="118" t="s">
        <v>587</v>
      </c>
      <c r="H425" s="118"/>
      <c r="I425" s="118"/>
    </row>
    <row r="426" customFormat="false" ht="15" hidden="false" customHeight="false" outlineLevel="0" collapsed="false">
      <c r="A426" s="118" t="s">
        <v>540</v>
      </c>
      <c r="B426" s="85" t="s">
        <v>776</v>
      </c>
      <c r="C426" s="147" t="s">
        <v>167</v>
      </c>
      <c r="D426" s="149"/>
      <c r="E426" s="152"/>
      <c r="F426" s="152"/>
      <c r="G426" s="118" t="s">
        <v>587</v>
      </c>
      <c r="H426" s="118"/>
      <c r="I426" s="118"/>
    </row>
    <row r="427" customFormat="false" ht="15" hidden="false" customHeight="false" outlineLevel="0" collapsed="false">
      <c r="A427" s="118" t="s">
        <v>541</v>
      </c>
      <c r="B427" s="85" t="s">
        <v>777</v>
      </c>
      <c r="C427" s="147" t="s">
        <v>167</v>
      </c>
      <c r="D427" s="149"/>
      <c r="E427" s="152"/>
      <c r="F427" s="152"/>
      <c r="G427" s="118" t="s">
        <v>587</v>
      </c>
      <c r="H427" s="118"/>
      <c r="I427" s="118"/>
    </row>
    <row r="428" customFormat="false" ht="15" hidden="false" customHeight="false" outlineLevel="0" collapsed="false">
      <c r="A428" s="118" t="s">
        <v>542</v>
      </c>
      <c r="B428" s="85" t="s">
        <v>778</v>
      </c>
      <c r="C428" s="147" t="s">
        <v>167</v>
      </c>
      <c r="D428" s="149"/>
      <c r="E428" s="152"/>
      <c r="F428" s="152"/>
      <c r="G428" s="118" t="s">
        <v>587</v>
      </c>
      <c r="H428" s="118"/>
      <c r="I428" s="118"/>
    </row>
    <row r="429" customFormat="false" ht="15" hidden="false" customHeight="false" outlineLevel="0" collapsed="false">
      <c r="A429" s="118" t="s">
        <v>543</v>
      </c>
      <c r="B429" s="85" t="s">
        <v>779</v>
      </c>
      <c r="C429" s="147" t="s">
        <v>167</v>
      </c>
      <c r="D429" s="149"/>
      <c r="E429" s="152"/>
      <c r="F429" s="152"/>
      <c r="G429" s="118" t="s">
        <v>587</v>
      </c>
      <c r="H429" s="118"/>
      <c r="I429" s="118"/>
    </row>
    <row r="430" customFormat="false" ht="15" hidden="false" customHeight="false" outlineLevel="0" collapsed="false">
      <c r="A430" s="118" t="s">
        <v>544</v>
      </c>
      <c r="B430" s="85" t="s">
        <v>780</v>
      </c>
      <c r="C430" s="147" t="s">
        <v>167</v>
      </c>
      <c r="D430" s="149"/>
      <c r="E430" s="152"/>
      <c r="F430" s="152"/>
      <c r="G430" s="118" t="s">
        <v>587</v>
      </c>
      <c r="H430" s="118"/>
      <c r="I430" s="118"/>
    </row>
    <row r="431" customFormat="false" ht="15" hidden="false" customHeight="false" outlineLevel="0" collapsed="false">
      <c r="A431" s="118" t="s">
        <v>545</v>
      </c>
      <c r="B431" s="85" t="s">
        <v>781</v>
      </c>
      <c r="C431" s="147" t="s">
        <v>167</v>
      </c>
      <c r="D431" s="149"/>
      <c r="E431" s="152"/>
      <c r="F431" s="152"/>
      <c r="G431" s="118" t="s">
        <v>587</v>
      </c>
      <c r="H431" s="118"/>
      <c r="I431" s="118"/>
    </row>
    <row r="432" customFormat="false" ht="15" hidden="false" customHeight="false" outlineLevel="0" collapsed="false">
      <c r="A432" s="118" t="s">
        <v>546</v>
      </c>
      <c r="B432" s="85" t="s">
        <v>782</v>
      </c>
      <c r="C432" s="147" t="s">
        <v>167</v>
      </c>
      <c r="D432" s="149"/>
      <c r="E432" s="152"/>
      <c r="F432" s="152"/>
      <c r="G432" s="118" t="s">
        <v>587</v>
      </c>
      <c r="H432" s="118"/>
      <c r="I432" s="118"/>
    </row>
    <row r="433" customFormat="false" ht="15" hidden="false" customHeight="false" outlineLevel="0" collapsed="false">
      <c r="A433" s="118" t="s">
        <v>547</v>
      </c>
      <c r="B433" s="85" t="s">
        <v>783</v>
      </c>
      <c r="C433" s="147" t="s">
        <v>167</v>
      </c>
      <c r="D433" s="149"/>
      <c r="E433" s="152"/>
      <c r="F433" s="152"/>
      <c r="G433" s="118" t="s">
        <v>587</v>
      </c>
      <c r="H433" s="118"/>
      <c r="I433" s="118"/>
    </row>
    <row r="434" customFormat="false" ht="15" hidden="false" customHeight="false" outlineLevel="0" collapsed="false">
      <c r="A434" s="118" t="s">
        <v>548</v>
      </c>
      <c r="B434" s="85" t="s">
        <v>784</v>
      </c>
      <c r="C434" s="147" t="s">
        <v>167</v>
      </c>
      <c r="D434" s="149"/>
      <c r="E434" s="152"/>
      <c r="F434" s="152"/>
      <c r="G434" s="118" t="s">
        <v>587</v>
      </c>
      <c r="H434" s="118"/>
      <c r="I434" s="118"/>
    </row>
    <row r="435" customFormat="false" ht="15" hidden="false" customHeight="false" outlineLevel="0" collapsed="false">
      <c r="A435" s="118" t="s">
        <v>549</v>
      </c>
      <c r="B435" s="85" t="s">
        <v>785</v>
      </c>
      <c r="C435" s="147" t="s">
        <v>167</v>
      </c>
      <c r="D435" s="149"/>
      <c r="E435" s="152"/>
      <c r="F435" s="152"/>
      <c r="G435" s="118" t="s">
        <v>587</v>
      </c>
      <c r="H435" s="118"/>
      <c r="I435" s="118"/>
    </row>
    <row r="436" customFormat="false" ht="15" hidden="false" customHeight="false" outlineLevel="0" collapsed="false">
      <c r="A436" s="118" t="s">
        <v>550</v>
      </c>
      <c r="B436" s="85" t="s">
        <v>786</v>
      </c>
      <c r="C436" s="147" t="s">
        <v>167</v>
      </c>
      <c r="D436" s="149"/>
      <c r="E436" s="152"/>
      <c r="F436" s="152"/>
      <c r="G436" s="118" t="s">
        <v>587</v>
      </c>
      <c r="H436" s="118"/>
      <c r="I436" s="118"/>
    </row>
    <row r="437" customFormat="false" ht="15" hidden="false" customHeight="false" outlineLevel="0" collapsed="false">
      <c r="A437" s="118" t="s">
        <v>551</v>
      </c>
      <c r="B437" s="85" t="s">
        <v>787</v>
      </c>
      <c r="C437" s="147" t="s">
        <v>167</v>
      </c>
      <c r="D437" s="149"/>
      <c r="E437" s="152"/>
      <c r="F437" s="152"/>
      <c r="G437" s="118" t="s">
        <v>587</v>
      </c>
      <c r="H437" s="118"/>
      <c r="I437" s="118"/>
    </row>
    <row r="438" customFormat="false" ht="15" hidden="false" customHeight="false" outlineLevel="0" collapsed="false">
      <c r="A438" s="118" t="s">
        <v>552</v>
      </c>
      <c r="B438" s="85" t="s">
        <v>788</v>
      </c>
      <c r="C438" s="147" t="s">
        <v>167</v>
      </c>
      <c r="D438" s="149"/>
      <c r="E438" s="152"/>
      <c r="F438" s="152"/>
      <c r="G438" s="118" t="s">
        <v>587</v>
      </c>
      <c r="H438" s="118"/>
      <c r="I438" s="118"/>
    </row>
    <row r="439" customFormat="false" ht="15" hidden="false" customHeight="false" outlineLevel="0" collapsed="false">
      <c r="A439" s="118" t="s">
        <v>553</v>
      </c>
      <c r="B439" s="85" t="s">
        <v>789</v>
      </c>
      <c r="C439" s="147" t="s">
        <v>167</v>
      </c>
      <c r="D439" s="149"/>
      <c r="E439" s="152"/>
      <c r="F439" s="152"/>
      <c r="G439" s="118" t="s">
        <v>587</v>
      </c>
      <c r="H439" s="118"/>
      <c r="I439" s="118"/>
    </row>
    <row r="440" customFormat="false" ht="15" hidden="false" customHeight="false" outlineLevel="0" collapsed="false">
      <c r="A440" s="118" t="s">
        <v>554</v>
      </c>
      <c r="B440" s="85" t="s">
        <v>790</v>
      </c>
      <c r="C440" s="147" t="s">
        <v>167</v>
      </c>
      <c r="D440" s="149"/>
      <c r="E440" s="152"/>
      <c r="F440" s="152"/>
      <c r="G440" s="118" t="s">
        <v>587</v>
      </c>
      <c r="H440" s="118"/>
      <c r="I440" s="118"/>
    </row>
    <row r="441" customFormat="false" ht="15" hidden="false" customHeight="false" outlineLevel="0" collapsed="false">
      <c r="A441" s="118" t="s">
        <v>555</v>
      </c>
      <c r="B441" s="85" t="s">
        <v>791</v>
      </c>
      <c r="C441" s="147" t="s">
        <v>167</v>
      </c>
      <c r="D441" s="149"/>
      <c r="E441" s="152"/>
      <c r="F441" s="152"/>
      <c r="G441" s="118" t="s">
        <v>587</v>
      </c>
      <c r="H441" s="118"/>
      <c r="I441" s="118"/>
    </row>
    <row r="442" customFormat="false" ht="15" hidden="false" customHeight="false" outlineLevel="0" collapsed="false">
      <c r="A442" s="118" t="s">
        <v>556</v>
      </c>
      <c r="B442" s="85" t="s">
        <v>792</v>
      </c>
      <c r="C442" s="147" t="s">
        <v>167</v>
      </c>
      <c r="D442" s="149"/>
      <c r="E442" s="152"/>
      <c r="F442" s="152"/>
      <c r="G442" s="118" t="s">
        <v>587</v>
      </c>
      <c r="H442" s="118"/>
      <c r="I442" s="118"/>
    </row>
    <row r="443" customFormat="false" ht="15" hidden="false" customHeight="false" outlineLevel="0" collapsed="false">
      <c r="A443" s="118" t="s">
        <v>557</v>
      </c>
      <c r="B443" s="85" t="s">
        <v>793</v>
      </c>
      <c r="C443" s="147" t="s">
        <v>167</v>
      </c>
      <c r="D443" s="149"/>
      <c r="E443" s="152"/>
      <c r="F443" s="152"/>
      <c r="G443" s="118" t="s">
        <v>587</v>
      </c>
      <c r="H443" s="118"/>
      <c r="I443" s="118"/>
    </row>
    <row r="444" customFormat="false" ht="15" hidden="false" customHeight="false" outlineLevel="0" collapsed="false">
      <c r="A444" s="118" t="s">
        <v>558</v>
      </c>
      <c r="B444" s="85" t="s">
        <v>794</v>
      </c>
      <c r="C444" s="147" t="s">
        <v>167</v>
      </c>
      <c r="D444" s="149"/>
      <c r="E444" s="152"/>
      <c r="F444" s="152"/>
      <c r="G444" s="118" t="s">
        <v>587</v>
      </c>
      <c r="H444" s="118"/>
      <c r="I444" s="118"/>
    </row>
    <row r="445" customFormat="false" ht="15" hidden="false" customHeight="false" outlineLevel="0" collapsed="false">
      <c r="A445" s="118" t="s">
        <v>559</v>
      </c>
      <c r="B445" s="85" t="s">
        <v>795</v>
      </c>
      <c r="C445" s="147" t="s">
        <v>167</v>
      </c>
      <c r="D445" s="149"/>
      <c r="E445" s="152"/>
      <c r="F445" s="152"/>
      <c r="G445" s="118" t="s">
        <v>587</v>
      </c>
      <c r="H445" s="118"/>
      <c r="I445" s="118"/>
    </row>
    <row r="446" customFormat="false" ht="15" hidden="false" customHeight="false" outlineLevel="0" collapsed="false">
      <c r="A446" s="118" t="s">
        <v>560</v>
      </c>
      <c r="B446" s="85" t="s">
        <v>796</v>
      </c>
      <c r="C446" s="147" t="s">
        <v>167</v>
      </c>
      <c r="D446" s="149"/>
      <c r="E446" s="152"/>
      <c r="F446" s="152"/>
      <c r="G446" s="118" t="s">
        <v>587</v>
      </c>
      <c r="H446" s="118"/>
      <c r="I446" s="118"/>
    </row>
    <row r="447" customFormat="false" ht="15" hidden="false" customHeight="false" outlineLevel="0" collapsed="false">
      <c r="A447" s="118" t="s">
        <v>561</v>
      </c>
      <c r="B447" s="85" t="s">
        <v>797</v>
      </c>
      <c r="C447" s="147" t="s">
        <v>167</v>
      </c>
      <c r="D447" s="149"/>
      <c r="E447" s="152"/>
      <c r="F447" s="152"/>
      <c r="G447" s="118" t="s">
        <v>587</v>
      </c>
      <c r="H447" s="118"/>
      <c r="I447" s="118"/>
    </row>
    <row r="448" customFormat="false" ht="15" hidden="false" customHeight="false" outlineLevel="0" collapsed="false">
      <c r="A448" s="118" t="s">
        <v>562</v>
      </c>
      <c r="B448" s="85" t="s">
        <v>798</v>
      </c>
      <c r="C448" s="147" t="s">
        <v>167</v>
      </c>
      <c r="D448" s="149"/>
      <c r="E448" s="152"/>
      <c r="F448" s="152"/>
      <c r="G448" s="118" t="s">
        <v>587</v>
      </c>
      <c r="H448" s="118"/>
      <c r="I448" s="118"/>
    </row>
    <row r="449" customFormat="false" ht="15" hidden="false" customHeight="false" outlineLevel="0" collapsed="false">
      <c r="A449" s="118" t="s">
        <v>563</v>
      </c>
      <c r="B449" s="85" t="s">
        <v>799</v>
      </c>
      <c r="C449" s="147" t="s">
        <v>167</v>
      </c>
      <c r="D449" s="149"/>
      <c r="E449" s="152"/>
      <c r="F449" s="152"/>
      <c r="G449" s="118" t="s">
        <v>587</v>
      </c>
      <c r="H449" s="118"/>
      <c r="I449" s="118"/>
    </row>
    <row r="450" customFormat="false" ht="15" hidden="false" customHeight="false" outlineLevel="0" collapsed="false">
      <c r="A450" s="118" t="s">
        <v>564</v>
      </c>
      <c r="B450" s="85" t="s">
        <v>800</v>
      </c>
      <c r="C450" s="147" t="s">
        <v>167</v>
      </c>
      <c r="D450" s="149"/>
      <c r="E450" s="152"/>
      <c r="F450" s="152"/>
      <c r="G450" s="118" t="s">
        <v>587</v>
      </c>
      <c r="H450" s="118"/>
      <c r="I450" s="118"/>
    </row>
    <row r="451" customFormat="false" ht="15" hidden="false" customHeight="false" outlineLevel="0" collapsed="false">
      <c r="A451" s="118" t="s">
        <v>565</v>
      </c>
      <c r="B451" s="85" t="s">
        <v>801</v>
      </c>
      <c r="C451" s="147" t="s">
        <v>167</v>
      </c>
      <c r="D451" s="149"/>
      <c r="E451" s="152"/>
      <c r="F451" s="152"/>
      <c r="G451" s="118" t="s">
        <v>587</v>
      </c>
      <c r="H451" s="118"/>
      <c r="I451" s="118"/>
    </row>
    <row r="452" customFormat="false" ht="15" hidden="false" customHeight="false" outlineLevel="0" collapsed="false">
      <c r="A452" s="118" t="s">
        <v>566</v>
      </c>
      <c r="B452" s="85" t="s">
        <v>802</v>
      </c>
      <c r="C452" s="147" t="s">
        <v>167</v>
      </c>
      <c r="D452" s="149"/>
      <c r="E452" s="152"/>
      <c r="F452" s="152"/>
      <c r="G452" s="118" t="s">
        <v>587</v>
      </c>
      <c r="H452" s="118"/>
      <c r="I452" s="118"/>
    </row>
    <row r="453" customFormat="false" ht="15" hidden="false" customHeight="false" outlineLevel="0" collapsed="false">
      <c r="A453" s="118" t="s">
        <v>567</v>
      </c>
      <c r="B453" s="85" t="s">
        <v>803</v>
      </c>
      <c r="C453" s="147" t="s">
        <v>167</v>
      </c>
      <c r="D453" s="149"/>
      <c r="E453" s="152"/>
      <c r="F453" s="152"/>
      <c r="G453" s="118" t="s">
        <v>587</v>
      </c>
      <c r="H453" s="118"/>
      <c r="I453" s="118"/>
    </row>
    <row r="454" customFormat="false" ht="15" hidden="false" customHeight="false" outlineLevel="0" collapsed="false">
      <c r="A454" s="118" t="s">
        <v>568</v>
      </c>
      <c r="B454" s="85" t="s">
        <v>804</v>
      </c>
      <c r="C454" s="147" t="s">
        <v>167</v>
      </c>
      <c r="D454" s="149"/>
      <c r="E454" s="152"/>
      <c r="F454" s="152"/>
      <c r="G454" s="118" t="s">
        <v>587</v>
      </c>
      <c r="H454" s="118"/>
      <c r="I454" s="118"/>
    </row>
    <row r="455" customFormat="false" ht="15" hidden="false" customHeight="false" outlineLevel="0" collapsed="false">
      <c r="A455" s="118" t="s">
        <v>569</v>
      </c>
      <c r="B455" s="85" t="s">
        <v>805</v>
      </c>
      <c r="C455" s="147" t="s">
        <v>167</v>
      </c>
      <c r="D455" s="149"/>
      <c r="E455" s="152"/>
      <c r="F455" s="152"/>
      <c r="G455" s="118" t="s">
        <v>587</v>
      </c>
      <c r="H455" s="118"/>
      <c r="I455" s="118"/>
    </row>
    <row r="456" customFormat="false" ht="15" hidden="false" customHeight="false" outlineLevel="0" collapsed="false">
      <c r="A456" s="118" t="s">
        <v>570</v>
      </c>
      <c r="B456" s="85" t="s">
        <v>806</v>
      </c>
      <c r="C456" s="147" t="s">
        <v>167</v>
      </c>
      <c r="D456" s="149"/>
      <c r="E456" s="152"/>
      <c r="F456" s="152"/>
      <c r="G456" s="118" t="s">
        <v>587</v>
      </c>
      <c r="H456" s="118"/>
      <c r="I456" s="118"/>
    </row>
    <row r="457" customFormat="false" ht="15" hidden="false" customHeight="false" outlineLevel="0" collapsed="false">
      <c r="A457" s="118" t="s">
        <v>571</v>
      </c>
      <c r="B457" s="85" t="s">
        <v>807</v>
      </c>
      <c r="C457" s="147" t="s">
        <v>167</v>
      </c>
      <c r="D457" s="149"/>
      <c r="E457" s="152"/>
      <c r="F457" s="152"/>
      <c r="G457" s="118" t="s">
        <v>587</v>
      </c>
      <c r="H457" s="118"/>
      <c r="I457" s="118"/>
    </row>
    <row r="458" customFormat="false" ht="15" hidden="false" customHeight="false" outlineLevel="0" collapsed="false">
      <c r="A458" s="118" t="s">
        <v>572</v>
      </c>
      <c r="B458" s="85" t="s">
        <v>808</v>
      </c>
      <c r="C458" s="147" t="s">
        <v>167</v>
      </c>
      <c r="D458" s="149"/>
      <c r="E458" s="152"/>
      <c r="F458" s="152"/>
      <c r="G458" s="118" t="s">
        <v>587</v>
      </c>
      <c r="H458" s="118"/>
      <c r="I458" s="118"/>
    </row>
    <row r="459" customFormat="false" ht="15" hidden="false" customHeight="false" outlineLevel="0" collapsed="false">
      <c r="A459" s="118" t="s">
        <v>573</v>
      </c>
      <c r="B459" s="85" t="s">
        <v>809</v>
      </c>
      <c r="C459" s="147" t="s">
        <v>167</v>
      </c>
      <c r="D459" s="149"/>
      <c r="E459" s="152"/>
      <c r="F459" s="152"/>
      <c r="G459" s="118" t="s">
        <v>587</v>
      </c>
      <c r="H459" s="118"/>
      <c r="I459" s="118"/>
    </row>
    <row r="460" customFormat="false" ht="15" hidden="false" customHeight="false" outlineLevel="0" collapsed="false">
      <c r="A460" s="118" t="s">
        <v>574</v>
      </c>
      <c r="B460" s="85" t="s">
        <v>810</v>
      </c>
      <c r="C460" s="147" t="s">
        <v>167</v>
      </c>
      <c r="D460" s="149"/>
      <c r="E460" s="152"/>
      <c r="F460" s="152"/>
      <c r="G460" s="118" t="s">
        <v>587</v>
      </c>
      <c r="H460" s="118"/>
      <c r="I460" s="118"/>
    </row>
    <row r="461" customFormat="false" ht="15" hidden="false" customHeight="false" outlineLevel="0" collapsed="false">
      <c r="A461" s="118" t="s">
        <v>575</v>
      </c>
      <c r="B461" s="85" t="s">
        <v>811</v>
      </c>
      <c r="C461" s="147" t="s">
        <v>167</v>
      </c>
      <c r="D461" s="149"/>
      <c r="E461" s="152"/>
      <c r="F461" s="152"/>
      <c r="G461" s="118" t="s">
        <v>587</v>
      </c>
      <c r="H461" s="118"/>
      <c r="I461" s="118"/>
    </row>
    <row r="462" customFormat="false" ht="15" hidden="false" customHeight="false" outlineLevel="0" collapsed="false">
      <c r="A462" s="118" t="s">
        <v>576</v>
      </c>
      <c r="B462" s="85" t="s">
        <v>812</v>
      </c>
      <c r="C462" s="147" t="s">
        <v>167</v>
      </c>
      <c r="D462" s="149"/>
      <c r="E462" s="152"/>
      <c r="F462" s="152"/>
      <c r="G462" s="118" t="s">
        <v>587</v>
      </c>
      <c r="H462" s="118"/>
      <c r="I462" s="118"/>
    </row>
    <row r="463" customFormat="false" ht="15" hidden="false" customHeight="false" outlineLevel="0" collapsed="false">
      <c r="A463" s="118" t="s">
        <v>577</v>
      </c>
      <c r="B463" s="85" t="s">
        <v>813</v>
      </c>
      <c r="C463" s="147" t="s">
        <v>167</v>
      </c>
      <c r="D463" s="149"/>
      <c r="E463" s="152"/>
      <c r="F463" s="152"/>
      <c r="G463" s="118" t="s">
        <v>587</v>
      </c>
      <c r="H463" s="118"/>
      <c r="I463" s="118"/>
    </row>
    <row r="464" customFormat="false" ht="15" hidden="false" customHeight="false" outlineLevel="0" collapsed="false">
      <c r="A464" s="118" t="s">
        <v>578</v>
      </c>
      <c r="B464" s="85" t="s">
        <v>814</v>
      </c>
      <c r="C464" s="147" t="s">
        <v>167</v>
      </c>
      <c r="D464" s="149"/>
      <c r="E464" s="152"/>
      <c r="F464" s="152"/>
      <c r="G464" s="118" t="s">
        <v>587</v>
      </c>
      <c r="H464" s="118"/>
      <c r="I464" s="118"/>
    </row>
    <row r="465" customFormat="false" ht="15" hidden="false" customHeight="false" outlineLevel="0" collapsed="false">
      <c r="A465" s="118" t="s">
        <v>579</v>
      </c>
      <c r="B465" s="85" t="s">
        <v>815</v>
      </c>
      <c r="C465" s="147" t="s">
        <v>167</v>
      </c>
      <c r="D465" s="149"/>
      <c r="E465" s="152"/>
      <c r="F465" s="152"/>
      <c r="G465" s="118" t="s">
        <v>587</v>
      </c>
      <c r="H465" s="118"/>
      <c r="I465" s="118"/>
    </row>
    <row r="466" customFormat="false" ht="15" hidden="false" customHeight="false" outlineLevel="0" collapsed="false">
      <c r="A466" s="118" t="s">
        <v>580</v>
      </c>
      <c r="B466" s="85" t="s">
        <v>816</v>
      </c>
      <c r="C466" s="147" t="s">
        <v>167</v>
      </c>
      <c r="D466" s="149"/>
      <c r="E466" s="152"/>
      <c r="F466" s="152"/>
      <c r="G466" s="118" t="s">
        <v>587</v>
      </c>
      <c r="H466" s="118"/>
      <c r="I466" s="118"/>
    </row>
    <row r="467" customFormat="false" ht="15" hidden="false" customHeight="false" outlineLevel="0" collapsed="false">
      <c r="A467" s="118" t="s">
        <v>581</v>
      </c>
      <c r="B467" s="85" t="s">
        <v>817</v>
      </c>
      <c r="C467" s="147" t="s">
        <v>167</v>
      </c>
      <c r="D467" s="149"/>
      <c r="E467" s="152"/>
      <c r="F467" s="152"/>
      <c r="G467" s="118" t="s">
        <v>587</v>
      </c>
      <c r="H467" s="118"/>
      <c r="I467" s="118"/>
    </row>
    <row r="468" customFormat="false" ht="15" hidden="false" customHeight="false" outlineLevel="0" collapsed="false">
      <c r="A468" s="118" t="s">
        <v>582</v>
      </c>
      <c r="B468" s="85" t="s">
        <v>818</v>
      </c>
      <c r="C468" s="147" t="s">
        <v>167</v>
      </c>
      <c r="D468" s="149"/>
      <c r="E468" s="152"/>
      <c r="F468" s="152"/>
      <c r="G468" s="118" t="s">
        <v>587</v>
      </c>
      <c r="H468" s="118"/>
      <c r="I468" s="118"/>
    </row>
    <row r="469" customFormat="false" ht="15" hidden="false" customHeight="false" outlineLevel="0" collapsed="false">
      <c r="A469" s="118" t="s">
        <v>583</v>
      </c>
      <c r="B469" s="85" t="s">
        <v>819</v>
      </c>
      <c r="C469" s="147" t="s">
        <v>167</v>
      </c>
      <c r="D469" s="149"/>
      <c r="E469" s="152"/>
      <c r="F469" s="152"/>
      <c r="G469" s="118" t="s">
        <v>587</v>
      </c>
      <c r="H469" s="118"/>
      <c r="I469" s="118"/>
    </row>
    <row r="470" customFormat="false" ht="15" hidden="false" customHeight="false" outlineLevel="0" collapsed="false">
      <c r="A470" s="118" t="s">
        <v>584</v>
      </c>
      <c r="B470" s="85" t="s">
        <v>820</v>
      </c>
      <c r="C470" s="147" t="s">
        <v>167</v>
      </c>
      <c r="D470" s="149"/>
      <c r="E470" s="152"/>
      <c r="F470" s="152"/>
      <c r="G470" s="118" t="s">
        <v>587</v>
      </c>
      <c r="H470" s="118"/>
      <c r="I470" s="118"/>
    </row>
    <row r="471" customFormat="false" ht="15" hidden="false" customHeight="false" outlineLevel="0" collapsed="false">
      <c r="A471" s="118" t="s">
        <v>585</v>
      </c>
      <c r="B471" s="85" t="s">
        <v>821</v>
      </c>
      <c r="C471" s="147" t="s">
        <v>167</v>
      </c>
      <c r="D471" s="149"/>
      <c r="E471" s="152"/>
      <c r="F471" s="152"/>
      <c r="G471" s="118" t="s">
        <v>587</v>
      </c>
      <c r="H471" s="118"/>
      <c r="I471" s="118"/>
    </row>
    <row r="472" customFormat="false" ht="15" hidden="false" customHeight="false" outlineLevel="0" collapsed="false">
      <c r="A472" s="118" t="s">
        <v>183</v>
      </c>
      <c r="B472" s="131" t="s">
        <v>586</v>
      </c>
      <c r="C472" s="147" t="s">
        <v>168</v>
      </c>
      <c r="D472" s="153" t="n">
        <v>1850768.70549782</v>
      </c>
      <c r="E472" s="152"/>
      <c r="F472" s="152"/>
      <c r="G472" s="118" t="s">
        <v>822</v>
      </c>
      <c r="H472" s="118"/>
      <c r="I472" s="118"/>
    </row>
    <row r="473" customFormat="false" ht="15" hidden="false" customHeight="false" outlineLevel="0" collapsed="false">
      <c r="A473" s="118" t="s">
        <v>184</v>
      </c>
      <c r="B473" s="131" t="s">
        <v>588</v>
      </c>
      <c r="C473" s="147" t="s">
        <v>168</v>
      </c>
      <c r="D473" s="153" t="n">
        <v>17072.1741302907</v>
      </c>
      <c r="E473" s="152"/>
      <c r="F473" s="152"/>
      <c r="G473" s="118" t="s">
        <v>822</v>
      </c>
      <c r="H473" s="118"/>
      <c r="I473" s="118"/>
    </row>
    <row r="474" customFormat="false" ht="15" hidden="false" customHeight="false" outlineLevel="0" collapsed="false">
      <c r="A474" s="118" t="s">
        <v>185</v>
      </c>
      <c r="B474" s="131" t="s">
        <v>589</v>
      </c>
      <c r="C474" s="147" t="s">
        <v>168</v>
      </c>
      <c r="D474" s="153" t="n">
        <v>208040.943321236</v>
      </c>
      <c r="E474" s="152"/>
      <c r="F474" s="152"/>
      <c r="G474" s="118" t="s">
        <v>822</v>
      </c>
      <c r="H474" s="118"/>
      <c r="I474" s="118"/>
    </row>
    <row r="475" customFormat="false" ht="15" hidden="false" customHeight="false" outlineLevel="0" collapsed="false">
      <c r="A475" s="118" t="s">
        <v>277</v>
      </c>
      <c r="B475" s="131" t="s">
        <v>590</v>
      </c>
      <c r="C475" s="147" t="s">
        <v>168</v>
      </c>
      <c r="D475" s="153" t="n">
        <v>11628.6654802035</v>
      </c>
      <c r="E475" s="152"/>
      <c r="F475" s="152"/>
      <c r="G475" s="118" t="s">
        <v>822</v>
      </c>
      <c r="H475" s="118"/>
      <c r="I475" s="118"/>
    </row>
    <row r="476" customFormat="false" ht="15" hidden="false" customHeight="false" outlineLevel="0" collapsed="false">
      <c r="A476" s="118" t="s">
        <v>187</v>
      </c>
      <c r="B476" s="131" t="s">
        <v>591</v>
      </c>
      <c r="C476" s="147" t="s">
        <v>168</v>
      </c>
      <c r="D476" s="153" t="n">
        <v>157.235046058855</v>
      </c>
      <c r="E476" s="152"/>
      <c r="F476" s="152"/>
      <c r="G476" s="118" t="s">
        <v>822</v>
      </c>
      <c r="H476" s="118"/>
      <c r="I476" s="118"/>
    </row>
    <row r="477" customFormat="false" ht="15" hidden="false" customHeight="false" outlineLevel="0" collapsed="false">
      <c r="A477" s="118" t="s">
        <v>188</v>
      </c>
      <c r="B477" s="131" t="s">
        <v>592</v>
      </c>
      <c r="C477" s="147" t="s">
        <v>168</v>
      </c>
      <c r="D477" s="153" t="n">
        <v>119496.869945173</v>
      </c>
      <c r="E477" s="152"/>
      <c r="F477" s="152"/>
      <c r="G477" s="118" t="s">
        <v>822</v>
      </c>
      <c r="H477" s="118"/>
      <c r="I477" s="118"/>
    </row>
    <row r="478" customFormat="false" ht="15" hidden="false" customHeight="false" outlineLevel="0" collapsed="false">
      <c r="A478" s="118" t="s">
        <v>189</v>
      </c>
      <c r="B478" s="131" t="s">
        <v>593</v>
      </c>
      <c r="C478" s="147" t="s">
        <v>168</v>
      </c>
      <c r="D478" s="153" t="n">
        <v>4592.83995262923</v>
      </c>
      <c r="E478" s="152"/>
      <c r="F478" s="152"/>
      <c r="G478" s="118" t="s">
        <v>822</v>
      </c>
      <c r="H478" s="118"/>
      <c r="I478" s="118"/>
    </row>
    <row r="479" customFormat="false" ht="15" hidden="false" customHeight="false" outlineLevel="0" collapsed="false">
      <c r="A479" s="118" t="s">
        <v>190</v>
      </c>
      <c r="B479" s="131" t="s">
        <v>594</v>
      </c>
      <c r="C479" s="147" t="s">
        <v>168</v>
      </c>
      <c r="D479" s="153" t="n">
        <v>5229.62917300614</v>
      </c>
      <c r="E479" s="152"/>
      <c r="F479" s="152"/>
      <c r="G479" s="118" t="s">
        <v>822</v>
      </c>
      <c r="H479" s="118"/>
      <c r="I479" s="118"/>
    </row>
    <row r="480" customFormat="false" ht="15" hidden="false" customHeight="false" outlineLevel="0" collapsed="false">
      <c r="A480" s="118" t="s">
        <v>191</v>
      </c>
      <c r="B480" s="131" t="s">
        <v>595</v>
      </c>
      <c r="C480" s="147" t="s">
        <v>168</v>
      </c>
      <c r="D480" s="153" t="n">
        <v>116696.971124191</v>
      </c>
      <c r="E480" s="152"/>
      <c r="F480" s="152"/>
      <c r="G480" s="118" t="s">
        <v>822</v>
      </c>
      <c r="H480" s="118"/>
      <c r="I480" s="118"/>
    </row>
    <row r="481" customFormat="false" ht="15" hidden="false" customHeight="false" outlineLevel="0" collapsed="false">
      <c r="A481" s="118" t="s">
        <v>361</v>
      </c>
      <c r="B481" s="131" t="s">
        <v>596</v>
      </c>
      <c r="C481" s="147" t="s">
        <v>168</v>
      </c>
      <c r="D481" s="153"/>
      <c r="E481" s="152"/>
      <c r="F481" s="152"/>
      <c r="G481" s="118" t="s">
        <v>822</v>
      </c>
      <c r="H481" s="118"/>
      <c r="I481" s="118"/>
    </row>
    <row r="482" customFormat="false" ht="15" hidden="false" customHeight="false" outlineLevel="0" collapsed="false">
      <c r="A482" s="118" t="s">
        <v>362</v>
      </c>
      <c r="B482" s="131" t="s">
        <v>597</v>
      </c>
      <c r="C482" s="147" t="s">
        <v>168</v>
      </c>
      <c r="D482" s="153" t="n">
        <v>1713.65032956478</v>
      </c>
      <c r="E482" s="152"/>
      <c r="F482" s="152"/>
      <c r="G482" s="118" t="s">
        <v>822</v>
      </c>
      <c r="H482" s="118"/>
      <c r="I482" s="118"/>
    </row>
    <row r="483" customFormat="false" ht="15" hidden="false" customHeight="false" outlineLevel="0" collapsed="false">
      <c r="A483" s="118" t="s">
        <v>363</v>
      </c>
      <c r="B483" s="131" t="s">
        <v>598</v>
      </c>
      <c r="C483" s="147" t="s">
        <v>168</v>
      </c>
      <c r="D483" s="153"/>
      <c r="E483" s="152"/>
      <c r="F483" s="152"/>
      <c r="G483" s="118" t="s">
        <v>822</v>
      </c>
      <c r="H483" s="118"/>
      <c r="I483" s="118"/>
    </row>
    <row r="484" customFormat="false" ht="15" hidden="false" customHeight="false" outlineLevel="0" collapsed="false">
      <c r="A484" s="118" t="s">
        <v>364</v>
      </c>
      <c r="B484" s="131" t="s">
        <v>599</v>
      </c>
      <c r="C484" s="147" t="s">
        <v>168</v>
      </c>
      <c r="D484" s="153" t="n">
        <v>37.6006988937378</v>
      </c>
      <c r="E484" s="152"/>
      <c r="F484" s="152"/>
      <c r="G484" s="118" t="s">
        <v>822</v>
      </c>
      <c r="H484" s="118"/>
      <c r="I484" s="118"/>
    </row>
    <row r="485" customFormat="false" ht="15" hidden="false" customHeight="false" outlineLevel="0" collapsed="false">
      <c r="A485" s="118" t="s">
        <v>365</v>
      </c>
      <c r="B485" s="131" t="s">
        <v>600</v>
      </c>
      <c r="C485" s="147" t="s">
        <v>168</v>
      </c>
      <c r="D485" s="153"/>
      <c r="E485" s="152"/>
      <c r="F485" s="152"/>
      <c r="G485" s="118" t="s">
        <v>822</v>
      </c>
      <c r="H485" s="118"/>
      <c r="I485" s="118"/>
    </row>
    <row r="486" customFormat="false" ht="15" hidden="false" customHeight="false" outlineLevel="0" collapsed="false">
      <c r="A486" s="118" t="s">
        <v>366</v>
      </c>
      <c r="B486" s="131" t="s">
        <v>601</v>
      </c>
      <c r="C486" s="147" t="s">
        <v>168</v>
      </c>
      <c r="D486" s="153"/>
      <c r="E486" s="152"/>
      <c r="F486" s="152"/>
      <c r="G486" s="118" t="s">
        <v>822</v>
      </c>
      <c r="H486" s="118"/>
      <c r="I486" s="118"/>
    </row>
    <row r="487" customFormat="false" ht="15" hidden="false" customHeight="false" outlineLevel="0" collapsed="false">
      <c r="A487" s="118" t="s">
        <v>367</v>
      </c>
      <c r="B487" s="131" t="s">
        <v>602</v>
      </c>
      <c r="C487" s="147" t="s">
        <v>168</v>
      </c>
      <c r="D487" s="153" t="n">
        <v>20246.2682712664</v>
      </c>
      <c r="E487" s="152"/>
      <c r="F487" s="152"/>
      <c r="G487" s="118" t="s">
        <v>822</v>
      </c>
      <c r="H487" s="118"/>
      <c r="I487" s="118"/>
    </row>
    <row r="488" customFormat="false" ht="15" hidden="false" customHeight="false" outlineLevel="0" collapsed="false">
      <c r="A488" s="118" t="s">
        <v>368</v>
      </c>
      <c r="B488" s="131" t="s">
        <v>603</v>
      </c>
      <c r="C488" s="147" t="s">
        <v>168</v>
      </c>
      <c r="D488" s="153"/>
      <c r="E488" s="152"/>
      <c r="F488" s="152"/>
      <c r="G488" s="118" t="s">
        <v>822</v>
      </c>
      <c r="H488" s="118"/>
      <c r="I488" s="118"/>
    </row>
    <row r="489" customFormat="false" ht="15" hidden="false" customHeight="false" outlineLevel="0" collapsed="false">
      <c r="A489" s="118" t="s">
        <v>369</v>
      </c>
      <c r="B489" s="131" t="s">
        <v>604</v>
      </c>
      <c r="C489" s="147" t="s">
        <v>168</v>
      </c>
      <c r="D489" s="153" t="n">
        <v>6388.28984711817</v>
      </c>
      <c r="E489" s="152"/>
      <c r="F489" s="152"/>
      <c r="G489" s="118" t="s">
        <v>822</v>
      </c>
      <c r="H489" s="118"/>
      <c r="I489" s="118"/>
    </row>
    <row r="490" customFormat="false" ht="15" hidden="false" customHeight="false" outlineLevel="0" collapsed="false">
      <c r="A490" s="118" t="s">
        <v>370</v>
      </c>
      <c r="B490" s="131" t="s">
        <v>605</v>
      </c>
      <c r="C490" s="147" t="s">
        <v>168</v>
      </c>
      <c r="D490" s="153" t="n">
        <v>5392.80595726979</v>
      </c>
      <c r="E490" s="152"/>
      <c r="F490" s="152"/>
      <c r="G490" s="118" t="s">
        <v>822</v>
      </c>
      <c r="H490" s="118"/>
      <c r="I490" s="118"/>
    </row>
    <row r="491" customFormat="false" ht="15" hidden="false" customHeight="false" outlineLevel="0" collapsed="false">
      <c r="A491" s="118" t="s">
        <v>371</v>
      </c>
      <c r="B491" s="131" t="s">
        <v>606</v>
      </c>
      <c r="C491" s="147" t="s">
        <v>168</v>
      </c>
      <c r="D491" s="153"/>
      <c r="E491" s="152"/>
      <c r="F491" s="152"/>
      <c r="G491" s="118" t="s">
        <v>822</v>
      </c>
      <c r="H491" s="118"/>
      <c r="I491" s="118"/>
    </row>
    <row r="492" customFormat="false" ht="15" hidden="false" customHeight="false" outlineLevel="0" collapsed="false">
      <c r="A492" s="118" t="s">
        <v>372</v>
      </c>
      <c r="B492" s="131" t="s">
        <v>607</v>
      </c>
      <c r="C492" s="147" t="s">
        <v>168</v>
      </c>
      <c r="D492" s="153"/>
      <c r="E492" s="152"/>
      <c r="F492" s="152"/>
      <c r="G492" s="118" t="s">
        <v>822</v>
      </c>
      <c r="H492" s="118"/>
      <c r="I492" s="118"/>
    </row>
    <row r="493" customFormat="false" ht="15" hidden="false" customHeight="false" outlineLevel="0" collapsed="false">
      <c r="A493" s="118" t="s">
        <v>373</v>
      </c>
      <c r="B493" s="131" t="s">
        <v>608</v>
      </c>
      <c r="C493" s="147" t="s">
        <v>168</v>
      </c>
      <c r="D493" s="153" t="n">
        <v>106591.973523281</v>
      </c>
      <c r="E493" s="152"/>
      <c r="F493" s="152"/>
      <c r="G493" s="118" t="s">
        <v>822</v>
      </c>
      <c r="H493" s="118"/>
      <c r="I493" s="118"/>
    </row>
    <row r="494" customFormat="false" ht="15" hidden="false" customHeight="false" outlineLevel="0" collapsed="false">
      <c r="A494" s="118" t="s">
        <v>374</v>
      </c>
      <c r="B494" s="131" t="s">
        <v>609</v>
      </c>
      <c r="C494" s="147" t="s">
        <v>168</v>
      </c>
      <c r="D494" s="153"/>
      <c r="E494" s="152"/>
      <c r="F494" s="152"/>
      <c r="G494" s="118" t="s">
        <v>822</v>
      </c>
      <c r="H494" s="118"/>
      <c r="I494" s="118"/>
    </row>
    <row r="495" customFormat="false" ht="15" hidden="false" customHeight="false" outlineLevel="0" collapsed="false">
      <c r="A495" s="118" t="s">
        <v>375</v>
      </c>
      <c r="B495" s="131" t="s">
        <v>610</v>
      </c>
      <c r="C495" s="147" t="s">
        <v>168</v>
      </c>
      <c r="D495" s="153" t="n">
        <v>33.8590637825012</v>
      </c>
      <c r="E495" s="152"/>
      <c r="F495" s="152"/>
      <c r="G495" s="118" t="s">
        <v>822</v>
      </c>
      <c r="H495" s="118"/>
      <c r="I495" s="118"/>
    </row>
    <row r="496" customFormat="false" ht="15" hidden="false" customHeight="false" outlineLevel="0" collapsed="false">
      <c r="A496" s="118" t="s">
        <v>376</v>
      </c>
      <c r="B496" s="131" t="s">
        <v>611</v>
      </c>
      <c r="C496" s="147" t="s">
        <v>168</v>
      </c>
      <c r="D496" s="153" t="n">
        <v>1574.17312474356</v>
      </c>
      <c r="E496" s="152"/>
      <c r="F496" s="152"/>
      <c r="G496" s="118" t="s">
        <v>822</v>
      </c>
      <c r="H496" s="118"/>
      <c r="I496" s="118"/>
    </row>
    <row r="497" customFormat="false" ht="15" hidden="false" customHeight="false" outlineLevel="0" collapsed="false">
      <c r="A497" s="118" t="s">
        <v>377</v>
      </c>
      <c r="B497" s="131" t="s">
        <v>612</v>
      </c>
      <c r="C497" s="147" t="s">
        <v>168</v>
      </c>
      <c r="D497" s="153"/>
      <c r="E497" s="152"/>
      <c r="F497" s="152"/>
      <c r="G497" s="118" t="s">
        <v>822</v>
      </c>
      <c r="H497" s="118"/>
      <c r="I497" s="118"/>
    </row>
    <row r="498" customFormat="false" ht="15" hidden="false" customHeight="false" outlineLevel="0" collapsed="false">
      <c r="A498" s="118" t="s">
        <v>378</v>
      </c>
      <c r="B498" s="131" t="s">
        <v>613</v>
      </c>
      <c r="C498" s="147" t="s">
        <v>168</v>
      </c>
      <c r="D498" s="153" t="n">
        <v>132.965628767574</v>
      </c>
      <c r="E498" s="152"/>
      <c r="F498" s="152"/>
      <c r="G498" s="118" t="s">
        <v>822</v>
      </c>
      <c r="H498" s="118"/>
      <c r="I498" s="118"/>
    </row>
    <row r="499" customFormat="false" ht="15" hidden="false" customHeight="false" outlineLevel="0" collapsed="false">
      <c r="A499" s="118" t="s">
        <v>379</v>
      </c>
      <c r="B499" s="131" t="s">
        <v>614</v>
      </c>
      <c r="C499" s="147" t="s">
        <v>168</v>
      </c>
      <c r="D499" s="153" t="n">
        <v>12.3980985389709</v>
      </c>
      <c r="E499" s="152"/>
      <c r="F499" s="152"/>
      <c r="G499" s="118" t="s">
        <v>822</v>
      </c>
      <c r="H499" s="118"/>
      <c r="I499" s="118"/>
    </row>
    <row r="500" customFormat="false" ht="15" hidden="false" customHeight="false" outlineLevel="0" collapsed="false">
      <c r="A500" s="118" t="s">
        <v>380</v>
      </c>
      <c r="B500" s="131" t="s">
        <v>615</v>
      </c>
      <c r="C500" s="147" t="s">
        <v>168</v>
      </c>
      <c r="D500" s="153"/>
      <c r="E500" s="152"/>
      <c r="F500" s="152"/>
      <c r="G500" s="118" t="s">
        <v>822</v>
      </c>
      <c r="H500" s="118"/>
      <c r="I500" s="118"/>
    </row>
    <row r="501" customFormat="false" ht="15" hidden="false" customHeight="false" outlineLevel="0" collapsed="false">
      <c r="A501" s="118" t="s">
        <v>381</v>
      </c>
      <c r="B501" s="131" t="s">
        <v>616</v>
      </c>
      <c r="C501" s="147" t="s">
        <v>168</v>
      </c>
      <c r="D501" s="153" t="n">
        <v>1500.19601314705</v>
      </c>
      <c r="E501" s="152"/>
      <c r="F501" s="152"/>
      <c r="G501" s="118" t="s">
        <v>822</v>
      </c>
      <c r="H501" s="118"/>
      <c r="I501" s="118"/>
    </row>
    <row r="502" customFormat="false" ht="15" hidden="false" customHeight="false" outlineLevel="0" collapsed="false">
      <c r="A502" s="118" t="s">
        <v>382</v>
      </c>
      <c r="B502" s="131" t="s">
        <v>617</v>
      </c>
      <c r="C502" s="147" t="s">
        <v>168</v>
      </c>
      <c r="D502" s="153" t="n">
        <v>255.490671760051</v>
      </c>
      <c r="E502" s="152"/>
      <c r="F502" s="152"/>
      <c r="G502" s="118" t="s">
        <v>822</v>
      </c>
      <c r="H502" s="118"/>
      <c r="I502" s="118"/>
    </row>
    <row r="503" customFormat="false" ht="15" hidden="false" customHeight="false" outlineLevel="0" collapsed="false">
      <c r="A503" s="118" t="s">
        <v>383</v>
      </c>
      <c r="B503" s="131" t="s">
        <v>618</v>
      </c>
      <c r="C503" s="147" t="s">
        <v>168</v>
      </c>
      <c r="D503" s="153" t="n">
        <v>78377.8308602207</v>
      </c>
      <c r="E503" s="152"/>
      <c r="F503" s="152"/>
      <c r="G503" s="118" t="s">
        <v>822</v>
      </c>
      <c r="H503" s="118"/>
      <c r="I503" s="118"/>
    </row>
    <row r="504" customFormat="false" ht="15" hidden="false" customHeight="false" outlineLevel="0" collapsed="false">
      <c r="A504" s="118" t="s">
        <v>384</v>
      </c>
      <c r="B504" s="131" t="s">
        <v>619</v>
      </c>
      <c r="C504" s="147" t="s">
        <v>168</v>
      </c>
      <c r="D504" s="153"/>
      <c r="E504" s="152"/>
      <c r="F504" s="152"/>
      <c r="G504" s="118" t="s">
        <v>822</v>
      </c>
      <c r="H504" s="118"/>
      <c r="I504" s="118"/>
    </row>
    <row r="505" customFormat="false" ht="15" hidden="false" customHeight="false" outlineLevel="0" collapsed="false">
      <c r="A505" s="118" t="s">
        <v>385</v>
      </c>
      <c r="B505" s="131" t="s">
        <v>620</v>
      </c>
      <c r="C505" s="147" t="s">
        <v>168</v>
      </c>
      <c r="D505" s="153" t="n">
        <v>213.381956277466</v>
      </c>
      <c r="E505" s="152"/>
      <c r="F505" s="152"/>
      <c r="G505" s="118" t="s">
        <v>822</v>
      </c>
      <c r="H505" s="118"/>
      <c r="I505" s="118"/>
    </row>
    <row r="506" customFormat="false" ht="15" hidden="false" customHeight="false" outlineLevel="0" collapsed="false">
      <c r="A506" s="118" t="s">
        <v>386</v>
      </c>
      <c r="B506" s="131" t="s">
        <v>621</v>
      </c>
      <c r="C506" s="147" t="s">
        <v>168</v>
      </c>
      <c r="D506" s="153"/>
      <c r="E506" s="152"/>
      <c r="F506" s="152"/>
      <c r="G506" s="118" t="s">
        <v>822</v>
      </c>
      <c r="H506" s="118"/>
      <c r="I506" s="118"/>
    </row>
    <row r="507" customFormat="false" ht="15" hidden="false" customHeight="false" outlineLevel="0" collapsed="false">
      <c r="A507" s="118" t="s">
        <v>387</v>
      </c>
      <c r="B507" s="131" t="s">
        <v>622</v>
      </c>
      <c r="C507" s="147" t="s">
        <v>168</v>
      </c>
      <c r="D507" s="153"/>
      <c r="E507" s="152"/>
      <c r="F507" s="152"/>
      <c r="G507" s="118" t="s">
        <v>822</v>
      </c>
      <c r="H507" s="118"/>
      <c r="I507" s="118"/>
    </row>
    <row r="508" customFormat="false" ht="15" hidden="false" customHeight="false" outlineLevel="0" collapsed="false">
      <c r="A508" s="118" t="s">
        <v>388</v>
      </c>
      <c r="B508" s="131" t="s">
        <v>623</v>
      </c>
      <c r="C508" s="147" t="s">
        <v>168</v>
      </c>
      <c r="D508" s="153" t="n">
        <v>1737.28014118805</v>
      </c>
      <c r="E508" s="152"/>
      <c r="F508" s="152"/>
      <c r="G508" s="118" t="s">
        <v>822</v>
      </c>
      <c r="H508" s="118"/>
      <c r="I508" s="118"/>
    </row>
    <row r="509" customFormat="false" ht="15" hidden="false" customHeight="false" outlineLevel="0" collapsed="false">
      <c r="A509" s="118" t="s">
        <v>316</v>
      </c>
      <c r="B509" s="131" t="s">
        <v>624</v>
      </c>
      <c r="C509" s="147" t="s">
        <v>168</v>
      </c>
      <c r="D509" s="153" t="n">
        <v>95.4283135490417</v>
      </c>
      <c r="E509" s="152"/>
      <c r="F509" s="152"/>
      <c r="G509" s="118" t="s">
        <v>822</v>
      </c>
      <c r="H509" s="118"/>
      <c r="I509" s="118"/>
    </row>
    <row r="510" customFormat="false" ht="15" hidden="false" customHeight="false" outlineLevel="0" collapsed="false">
      <c r="A510" s="118" t="s">
        <v>389</v>
      </c>
      <c r="B510" s="131" t="s">
        <v>625</v>
      </c>
      <c r="C510" s="147" t="s">
        <v>168</v>
      </c>
      <c r="D510" s="153" t="n">
        <v>17682.7076015625</v>
      </c>
      <c r="E510" s="152"/>
      <c r="F510" s="152"/>
      <c r="G510" s="118" t="s">
        <v>822</v>
      </c>
      <c r="H510" s="118"/>
      <c r="I510" s="118"/>
    </row>
    <row r="511" customFormat="false" ht="15" hidden="false" customHeight="false" outlineLevel="0" collapsed="false">
      <c r="A511" s="118" t="s">
        <v>390</v>
      </c>
      <c r="B511" s="131" t="s">
        <v>626</v>
      </c>
      <c r="C511" s="147" t="s">
        <v>168</v>
      </c>
      <c r="D511" s="153" t="n">
        <v>375.770858743899</v>
      </c>
      <c r="E511" s="152"/>
      <c r="F511" s="152"/>
      <c r="G511" s="118" t="s">
        <v>822</v>
      </c>
      <c r="H511" s="118"/>
      <c r="I511" s="118"/>
    </row>
    <row r="512" customFormat="false" ht="15" hidden="false" customHeight="false" outlineLevel="0" collapsed="false">
      <c r="A512" s="118" t="s">
        <v>391</v>
      </c>
      <c r="B512" s="131" t="s">
        <v>627</v>
      </c>
      <c r="C512" s="147" t="s">
        <v>168</v>
      </c>
      <c r="D512" s="153" t="n">
        <v>21.7272890823364</v>
      </c>
      <c r="E512" s="152"/>
      <c r="F512" s="152"/>
      <c r="G512" s="118" t="s">
        <v>822</v>
      </c>
      <c r="H512" s="118"/>
      <c r="I512" s="118"/>
    </row>
    <row r="513" customFormat="false" ht="15" hidden="false" customHeight="false" outlineLevel="0" collapsed="false">
      <c r="A513" s="118" t="s">
        <v>392</v>
      </c>
      <c r="B513" s="131" t="s">
        <v>628</v>
      </c>
      <c r="C513" s="147" t="s">
        <v>168</v>
      </c>
      <c r="D513" s="153"/>
      <c r="E513" s="152"/>
      <c r="F513" s="152"/>
      <c r="G513" s="118" t="s">
        <v>822</v>
      </c>
      <c r="H513" s="118"/>
      <c r="I513" s="118"/>
    </row>
    <row r="514" customFormat="false" ht="15" hidden="false" customHeight="false" outlineLevel="0" collapsed="false">
      <c r="A514" s="118" t="s">
        <v>393</v>
      </c>
      <c r="B514" s="131" t="s">
        <v>629</v>
      </c>
      <c r="C514" s="147" t="s">
        <v>168</v>
      </c>
      <c r="D514" s="153"/>
      <c r="E514" s="152"/>
      <c r="F514" s="152"/>
      <c r="G514" s="118" t="s">
        <v>822</v>
      </c>
      <c r="H514" s="118"/>
      <c r="I514" s="118"/>
    </row>
    <row r="515" customFormat="false" ht="15" hidden="false" customHeight="false" outlineLevel="0" collapsed="false">
      <c r="A515" s="118" t="s">
        <v>394</v>
      </c>
      <c r="B515" s="131" t="s">
        <v>630</v>
      </c>
      <c r="C515" s="147" t="s">
        <v>168</v>
      </c>
      <c r="D515" s="153" t="n">
        <v>478.063130871582</v>
      </c>
      <c r="E515" s="152"/>
      <c r="F515" s="152"/>
      <c r="G515" s="118" t="s">
        <v>822</v>
      </c>
      <c r="H515" s="118"/>
      <c r="I515" s="118"/>
    </row>
    <row r="516" customFormat="false" ht="15" hidden="false" customHeight="false" outlineLevel="0" collapsed="false">
      <c r="A516" s="118" t="s">
        <v>395</v>
      </c>
      <c r="B516" s="131" t="s">
        <v>631</v>
      </c>
      <c r="C516" s="147" t="s">
        <v>168</v>
      </c>
      <c r="D516" s="153"/>
      <c r="E516" s="152"/>
      <c r="F516" s="152"/>
      <c r="G516" s="118" t="s">
        <v>822</v>
      </c>
      <c r="H516" s="118"/>
      <c r="I516" s="118"/>
    </row>
    <row r="517" customFormat="false" ht="15" hidden="false" customHeight="false" outlineLevel="0" collapsed="false">
      <c r="A517" s="118" t="s">
        <v>396</v>
      </c>
      <c r="B517" s="131" t="s">
        <v>632</v>
      </c>
      <c r="C517" s="147" t="s">
        <v>168</v>
      </c>
      <c r="D517" s="153"/>
      <c r="E517" s="152"/>
      <c r="F517" s="152"/>
      <c r="G517" s="118" t="s">
        <v>822</v>
      </c>
      <c r="H517" s="118"/>
      <c r="I517" s="118"/>
    </row>
    <row r="518" customFormat="false" ht="15" hidden="false" customHeight="false" outlineLevel="0" collapsed="false">
      <c r="A518" s="118" t="s">
        <v>397</v>
      </c>
      <c r="B518" s="131" t="s">
        <v>633</v>
      </c>
      <c r="C518" s="147" t="s">
        <v>168</v>
      </c>
      <c r="D518" s="153" t="n">
        <v>3469.05671005241</v>
      </c>
      <c r="E518" s="152"/>
      <c r="F518" s="152"/>
      <c r="G518" s="118" t="s">
        <v>822</v>
      </c>
      <c r="H518" s="118"/>
      <c r="I518" s="118"/>
    </row>
    <row r="519" customFormat="false" ht="15" hidden="false" customHeight="false" outlineLevel="0" collapsed="false">
      <c r="A519" s="118" t="s">
        <v>398</v>
      </c>
      <c r="B519" s="131" t="s">
        <v>634</v>
      </c>
      <c r="C519" s="147" t="s">
        <v>168</v>
      </c>
      <c r="D519" s="153" t="n">
        <v>4046.91075976201</v>
      </c>
      <c r="E519" s="152"/>
      <c r="F519" s="152"/>
      <c r="G519" s="118" t="s">
        <v>822</v>
      </c>
      <c r="H519" s="118"/>
      <c r="I519" s="118"/>
    </row>
    <row r="520" customFormat="false" ht="15" hidden="false" customHeight="false" outlineLevel="0" collapsed="false">
      <c r="A520" s="118" t="s">
        <v>399</v>
      </c>
      <c r="B520" s="131" t="s">
        <v>635</v>
      </c>
      <c r="C520" s="147" t="s">
        <v>168</v>
      </c>
      <c r="D520" s="153" t="n">
        <v>1695.6604606461</v>
      </c>
      <c r="E520" s="152"/>
      <c r="F520" s="152"/>
      <c r="G520" s="118" t="s">
        <v>822</v>
      </c>
      <c r="H520" s="118"/>
      <c r="I520" s="118"/>
    </row>
    <row r="521" customFormat="false" ht="15" hidden="false" customHeight="false" outlineLevel="0" collapsed="false">
      <c r="A521" s="118" t="s">
        <v>400</v>
      </c>
      <c r="B521" s="131" t="s">
        <v>636</v>
      </c>
      <c r="C521" s="147" t="s">
        <v>168</v>
      </c>
      <c r="D521" s="153"/>
      <c r="E521" s="152"/>
      <c r="F521" s="152"/>
      <c r="G521" s="118" t="s">
        <v>822</v>
      </c>
      <c r="H521" s="118"/>
      <c r="I521" s="118"/>
    </row>
    <row r="522" customFormat="false" ht="15" hidden="false" customHeight="false" outlineLevel="0" collapsed="false">
      <c r="A522" s="118" t="s">
        <v>401</v>
      </c>
      <c r="B522" s="131" t="s">
        <v>637</v>
      </c>
      <c r="C522" s="147" t="s">
        <v>168</v>
      </c>
      <c r="D522" s="153"/>
      <c r="E522" s="152"/>
      <c r="F522" s="152"/>
      <c r="G522" s="118" t="s">
        <v>822</v>
      </c>
      <c r="H522" s="118"/>
      <c r="I522" s="118"/>
    </row>
    <row r="523" customFormat="false" ht="15" hidden="false" customHeight="false" outlineLevel="0" collapsed="false">
      <c r="A523" s="118" t="s">
        <v>402</v>
      </c>
      <c r="B523" s="131" t="s">
        <v>638</v>
      </c>
      <c r="C523" s="147" t="s">
        <v>168</v>
      </c>
      <c r="D523" s="153"/>
      <c r="E523" s="152"/>
      <c r="F523" s="152"/>
      <c r="G523" s="118" t="s">
        <v>822</v>
      </c>
      <c r="H523" s="118"/>
      <c r="I523" s="118"/>
    </row>
    <row r="524" customFormat="false" ht="15" hidden="false" customHeight="false" outlineLevel="0" collapsed="false">
      <c r="A524" s="118" t="s">
        <v>403</v>
      </c>
      <c r="B524" s="131" t="s">
        <v>639</v>
      </c>
      <c r="C524" s="147" t="s">
        <v>168</v>
      </c>
      <c r="D524" s="153" t="n">
        <v>1155.62128901704</v>
      </c>
      <c r="E524" s="152"/>
      <c r="F524" s="152"/>
      <c r="G524" s="118" t="s">
        <v>822</v>
      </c>
      <c r="H524" s="118"/>
      <c r="I524" s="118"/>
    </row>
    <row r="525" customFormat="false" ht="15" hidden="false" customHeight="false" outlineLevel="0" collapsed="false">
      <c r="A525" s="118" t="s">
        <v>404</v>
      </c>
      <c r="B525" s="131" t="s">
        <v>640</v>
      </c>
      <c r="C525" s="147" t="s">
        <v>168</v>
      </c>
      <c r="D525" s="153" t="n">
        <v>328.094929751587</v>
      </c>
      <c r="E525" s="152"/>
      <c r="F525" s="152"/>
      <c r="G525" s="118" t="s">
        <v>822</v>
      </c>
      <c r="H525" s="118"/>
      <c r="I525" s="118"/>
    </row>
    <row r="526" customFormat="false" ht="15" hidden="false" customHeight="false" outlineLevel="0" collapsed="false">
      <c r="A526" s="118" t="s">
        <v>405</v>
      </c>
      <c r="B526" s="131" t="s">
        <v>641</v>
      </c>
      <c r="C526" s="147" t="s">
        <v>168</v>
      </c>
      <c r="D526" s="153" t="n">
        <v>6881.62943363674</v>
      </c>
      <c r="E526" s="152"/>
      <c r="F526" s="152"/>
      <c r="G526" s="118" t="s">
        <v>822</v>
      </c>
      <c r="H526" s="118"/>
      <c r="I526" s="118"/>
    </row>
    <row r="527" customFormat="false" ht="15" hidden="false" customHeight="false" outlineLevel="0" collapsed="false">
      <c r="A527" s="118" t="s">
        <v>406</v>
      </c>
      <c r="B527" s="131" t="s">
        <v>642</v>
      </c>
      <c r="C527" s="147" t="s">
        <v>168</v>
      </c>
      <c r="D527" s="153" t="n">
        <v>3328.03709938736</v>
      </c>
      <c r="E527" s="152"/>
      <c r="F527" s="152"/>
      <c r="G527" s="118" t="s">
        <v>822</v>
      </c>
      <c r="H527" s="118"/>
      <c r="I527" s="118"/>
    </row>
    <row r="528" customFormat="false" ht="15" hidden="false" customHeight="false" outlineLevel="0" collapsed="false">
      <c r="A528" s="118" t="s">
        <v>407</v>
      </c>
      <c r="B528" s="131" t="s">
        <v>643</v>
      </c>
      <c r="C528" s="147" t="s">
        <v>168</v>
      </c>
      <c r="D528" s="153" t="n">
        <v>3864.40789406128</v>
      </c>
      <c r="E528" s="152"/>
      <c r="F528" s="152"/>
      <c r="G528" s="118" t="s">
        <v>822</v>
      </c>
      <c r="H528" s="118"/>
      <c r="I528" s="118"/>
    </row>
    <row r="529" customFormat="false" ht="15" hidden="false" customHeight="false" outlineLevel="0" collapsed="false">
      <c r="A529" s="118" t="s">
        <v>408</v>
      </c>
      <c r="B529" s="131" t="s">
        <v>644</v>
      </c>
      <c r="C529" s="147" t="s">
        <v>168</v>
      </c>
      <c r="D529" s="153" t="n">
        <v>39315.9541201491</v>
      </c>
      <c r="E529" s="152"/>
      <c r="F529" s="152"/>
      <c r="G529" s="118" t="s">
        <v>822</v>
      </c>
      <c r="H529" s="118"/>
      <c r="I529" s="118"/>
    </row>
    <row r="530" customFormat="false" ht="15" hidden="false" customHeight="false" outlineLevel="0" collapsed="false">
      <c r="A530" s="118" t="s">
        <v>409</v>
      </c>
      <c r="B530" s="131" t="s">
        <v>645</v>
      </c>
      <c r="C530" s="147" t="s">
        <v>168</v>
      </c>
      <c r="D530" s="153" t="n">
        <v>1124.7610576397</v>
      </c>
      <c r="E530" s="152"/>
      <c r="F530" s="152"/>
      <c r="G530" s="118" t="s">
        <v>822</v>
      </c>
      <c r="H530" s="118"/>
      <c r="I530" s="118"/>
    </row>
    <row r="531" customFormat="false" ht="15" hidden="false" customHeight="false" outlineLevel="0" collapsed="false">
      <c r="A531" s="118" t="s">
        <v>410</v>
      </c>
      <c r="B531" s="131" t="s">
        <v>646</v>
      </c>
      <c r="C531" s="147" t="s">
        <v>168</v>
      </c>
      <c r="D531" s="153" t="n">
        <v>2067.82428836823</v>
      </c>
      <c r="E531" s="152"/>
      <c r="F531" s="152"/>
      <c r="G531" s="118" t="s">
        <v>822</v>
      </c>
      <c r="H531" s="118"/>
      <c r="I531" s="118"/>
    </row>
    <row r="532" customFormat="false" ht="15" hidden="false" customHeight="false" outlineLevel="0" collapsed="false">
      <c r="A532" s="118" t="s">
        <v>411</v>
      </c>
      <c r="B532" s="131" t="s">
        <v>647</v>
      </c>
      <c r="C532" s="147" t="s">
        <v>168</v>
      </c>
      <c r="D532" s="153" t="n">
        <v>25529.2836513642</v>
      </c>
      <c r="E532" s="152"/>
      <c r="F532" s="152"/>
      <c r="G532" s="118" t="s">
        <v>822</v>
      </c>
      <c r="H532" s="118"/>
      <c r="I532" s="118"/>
    </row>
    <row r="533" customFormat="false" ht="15" hidden="false" customHeight="false" outlineLevel="0" collapsed="false">
      <c r="A533" s="118" t="s">
        <v>412</v>
      </c>
      <c r="B533" s="131" t="s">
        <v>648</v>
      </c>
      <c r="C533" s="147" t="s">
        <v>168</v>
      </c>
      <c r="D533" s="153"/>
      <c r="E533" s="152"/>
      <c r="F533" s="152"/>
      <c r="G533" s="118" t="s">
        <v>822</v>
      </c>
      <c r="H533" s="118"/>
      <c r="I533" s="118"/>
    </row>
    <row r="534" customFormat="false" ht="15" hidden="false" customHeight="false" outlineLevel="0" collapsed="false">
      <c r="A534" s="118" t="s">
        <v>413</v>
      </c>
      <c r="B534" s="131" t="s">
        <v>649</v>
      </c>
      <c r="C534" s="147" t="s">
        <v>168</v>
      </c>
      <c r="D534" s="153" t="n">
        <v>53.5565944862366</v>
      </c>
      <c r="E534" s="152"/>
      <c r="F534" s="152"/>
      <c r="G534" s="118" t="s">
        <v>822</v>
      </c>
      <c r="H534" s="118"/>
      <c r="I534" s="118"/>
    </row>
    <row r="535" customFormat="false" ht="15" hidden="false" customHeight="false" outlineLevel="0" collapsed="false">
      <c r="A535" s="118" t="s">
        <v>414</v>
      </c>
      <c r="B535" s="131" t="s">
        <v>650</v>
      </c>
      <c r="C535" s="147" t="s">
        <v>168</v>
      </c>
      <c r="D535" s="153" t="n">
        <v>15331.0106280689</v>
      </c>
      <c r="E535" s="152"/>
      <c r="F535" s="152"/>
      <c r="G535" s="118" t="s">
        <v>822</v>
      </c>
      <c r="H535" s="118"/>
      <c r="I535" s="118"/>
    </row>
    <row r="536" customFormat="false" ht="15" hidden="false" customHeight="false" outlineLevel="0" collapsed="false">
      <c r="A536" s="118" t="s">
        <v>415</v>
      </c>
      <c r="B536" s="131" t="s">
        <v>651</v>
      </c>
      <c r="C536" s="147" t="s">
        <v>168</v>
      </c>
      <c r="D536" s="153" t="n">
        <v>365.185411122179</v>
      </c>
      <c r="E536" s="152"/>
      <c r="F536" s="152"/>
      <c r="G536" s="118" t="s">
        <v>822</v>
      </c>
      <c r="H536" s="118"/>
      <c r="I536" s="118"/>
    </row>
    <row r="537" customFormat="false" ht="15" hidden="false" customHeight="false" outlineLevel="0" collapsed="false">
      <c r="A537" s="118" t="s">
        <v>416</v>
      </c>
      <c r="B537" s="131" t="s">
        <v>652</v>
      </c>
      <c r="C537" s="147" t="s">
        <v>168</v>
      </c>
      <c r="D537" s="153"/>
      <c r="E537" s="152"/>
      <c r="F537" s="152"/>
      <c r="G537" s="118" t="s">
        <v>822</v>
      </c>
      <c r="H537" s="118"/>
      <c r="I537" s="118"/>
    </row>
    <row r="538" customFormat="false" ht="15" hidden="false" customHeight="false" outlineLevel="0" collapsed="false">
      <c r="A538" s="118" t="s">
        <v>417</v>
      </c>
      <c r="B538" s="131" t="s">
        <v>653</v>
      </c>
      <c r="C538" s="147" t="s">
        <v>168</v>
      </c>
      <c r="D538" s="153"/>
      <c r="E538" s="152"/>
      <c r="F538" s="152"/>
      <c r="G538" s="118" t="s">
        <v>822</v>
      </c>
      <c r="H538" s="118"/>
      <c r="I538" s="118"/>
    </row>
    <row r="539" customFormat="false" ht="15" hidden="false" customHeight="false" outlineLevel="0" collapsed="false">
      <c r="A539" s="118" t="s">
        <v>418</v>
      </c>
      <c r="B539" s="131" t="s">
        <v>654</v>
      </c>
      <c r="C539" s="147" t="s">
        <v>168</v>
      </c>
      <c r="D539" s="153"/>
      <c r="E539" s="152"/>
      <c r="F539" s="152"/>
      <c r="G539" s="118" t="s">
        <v>822</v>
      </c>
      <c r="H539" s="118"/>
      <c r="I539" s="118"/>
    </row>
    <row r="540" customFormat="false" ht="15" hidden="false" customHeight="false" outlineLevel="0" collapsed="false">
      <c r="A540" s="118" t="s">
        <v>419</v>
      </c>
      <c r="B540" s="131" t="s">
        <v>655</v>
      </c>
      <c r="C540" s="147" t="s">
        <v>168</v>
      </c>
      <c r="D540" s="153" t="n">
        <v>2866.96647630264</v>
      </c>
      <c r="E540" s="152"/>
      <c r="F540" s="152"/>
      <c r="G540" s="118" t="s">
        <v>822</v>
      </c>
      <c r="H540" s="118"/>
      <c r="I540" s="118"/>
    </row>
    <row r="541" customFormat="false" ht="15" hidden="false" customHeight="false" outlineLevel="0" collapsed="false">
      <c r="A541" s="118" t="s">
        <v>420</v>
      </c>
      <c r="B541" s="131" t="s">
        <v>656</v>
      </c>
      <c r="C541" s="147" t="s">
        <v>168</v>
      </c>
      <c r="D541" s="153"/>
      <c r="E541" s="152"/>
      <c r="F541" s="152"/>
      <c r="G541" s="118" t="s">
        <v>822</v>
      </c>
      <c r="H541" s="118"/>
      <c r="I541" s="118"/>
    </row>
    <row r="542" customFormat="false" ht="15" hidden="false" customHeight="false" outlineLevel="0" collapsed="false">
      <c r="A542" s="118" t="s">
        <v>421</v>
      </c>
      <c r="B542" s="131" t="s">
        <v>657</v>
      </c>
      <c r="C542" s="147" t="s">
        <v>168</v>
      </c>
      <c r="D542" s="153"/>
      <c r="E542" s="152"/>
      <c r="F542" s="152"/>
      <c r="G542" s="118" t="s">
        <v>822</v>
      </c>
      <c r="H542" s="118"/>
      <c r="I542" s="118"/>
    </row>
    <row r="543" customFormat="false" ht="15" hidden="false" customHeight="false" outlineLevel="0" collapsed="false">
      <c r="A543" s="118" t="s">
        <v>422</v>
      </c>
      <c r="B543" s="131" t="s">
        <v>658</v>
      </c>
      <c r="C543" s="147" t="s">
        <v>168</v>
      </c>
      <c r="D543" s="153"/>
      <c r="E543" s="152"/>
      <c r="F543" s="152"/>
      <c r="G543" s="118" t="s">
        <v>822</v>
      </c>
      <c r="H543" s="118"/>
      <c r="I543" s="118"/>
    </row>
    <row r="544" customFormat="false" ht="15" hidden="false" customHeight="false" outlineLevel="0" collapsed="false">
      <c r="A544" s="118" t="s">
        <v>423</v>
      </c>
      <c r="B544" s="131" t="s">
        <v>659</v>
      </c>
      <c r="C544" s="147" t="s">
        <v>168</v>
      </c>
      <c r="D544" s="153" t="n">
        <v>134316.080593462</v>
      </c>
      <c r="E544" s="152"/>
      <c r="F544" s="152"/>
      <c r="G544" s="118" t="s">
        <v>822</v>
      </c>
      <c r="H544" s="118"/>
      <c r="I544" s="118"/>
    </row>
    <row r="545" customFormat="false" ht="15" hidden="false" customHeight="false" outlineLevel="0" collapsed="false">
      <c r="A545" s="118" t="s">
        <v>424</v>
      </c>
      <c r="B545" s="131" t="s">
        <v>660</v>
      </c>
      <c r="C545" s="147" t="s">
        <v>168</v>
      </c>
      <c r="D545" s="153" t="n">
        <v>12298.9949995942</v>
      </c>
      <c r="E545" s="152"/>
      <c r="F545" s="152"/>
      <c r="G545" s="118" t="s">
        <v>822</v>
      </c>
      <c r="H545" s="118"/>
      <c r="I545" s="118"/>
    </row>
    <row r="546" customFormat="false" ht="15" hidden="false" customHeight="false" outlineLevel="0" collapsed="false">
      <c r="A546" s="118" t="s">
        <v>425</v>
      </c>
      <c r="B546" s="131" t="s">
        <v>661</v>
      </c>
      <c r="C546" s="147" t="s">
        <v>168</v>
      </c>
      <c r="D546" s="153" t="n">
        <v>136.055951612091</v>
      </c>
      <c r="E546" s="152"/>
      <c r="F546" s="152"/>
      <c r="G546" s="118" t="s">
        <v>822</v>
      </c>
      <c r="H546" s="118"/>
      <c r="I546" s="118"/>
    </row>
    <row r="547" customFormat="false" ht="15" hidden="false" customHeight="false" outlineLevel="0" collapsed="false">
      <c r="A547" s="118" t="s">
        <v>426</v>
      </c>
      <c r="B547" s="131" t="s">
        <v>662</v>
      </c>
      <c r="C547" s="147" t="s">
        <v>168</v>
      </c>
      <c r="D547" s="153" t="n">
        <v>24479.6885007902</v>
      </c>
      <c r="E547" s="152"/>
      <c r="F547" s="152"/>
      <c r="G547" s="118" t="s">
        <v>822</v>
      </c>
      <c r="H547" s="118"/>
      <c r="I547" s="118"/>
    </row>
    <row r="548" customFormat="false" ht="15" hidden="false" customHeight="false" outlineLevel="0" collapsed="false">
      <c r="A548" s="118" t="s">
        <v>427</v>
      </c>
      <c r="B548" s="131" t="s">
        <v>663</v>
      </c>
      <c r="C548" s="147" t="s">
        <v>168</v>
      </c>
      <c r="D548" s="153" t="n">
        <v>55970.6732018783</v>
      </c>
      <c r="E548" s="152"/>
      <c r="F548" s="152"/>
      <c r="G548" s="118" t="s">
        <v>822</v>
      </c>
      <c r="H548" s="118"/>
      <c r="I548" s="118"/>
    </row>
    <row r="549" customFormat="false" ht="15" hidden="false" customHeight="false" outlineLevel="0" collapsed="false">
      <c r="A549" s="118" t="s">
        <v>428</v>
      </c>
      <c r="B549" s="131" t="s">
        <v>664</v>
      </c>
      <c r="C549" s="147" t="s">
        <v>168</v>
      </c>
      <c r="D549" s="153" t="n">
        <v>2142.35576412129</v>
      </c>
      <c r="E549" s="152"/>
      <c r="F549" s="152"/>
      <c r="G549" s="118" t="s">
        <v>822</v>
      </c>
      <c r="H549" s="118"/>
      <c r="I549" s="118"/>
    </row>
    <row r="550" customFormat="false" ht="15" hidden="false" customHeight="false" outlineLevel="0" collapsed="false">
      <c r="A550" s="118" t="s">
        <v>429</v>
      </c>
      <c r="B550" s="131" t="s">
        <v>665</v>
      </c>
      <c r="C550" s="147" t="s">
        <v>168</v>
      </c>
      <c r="D550" s="153" t="n">
        <v>85.3556267227172</v>
      </c>
      <c r="E550" s="152"/>
      <c r="F550" s="152"/>
      <c r="G550" s="118" t="s">
        <v>822</v>
      </c>
      <c r="H550" s="118"/>
      <c r="I550" s="118"/>
    </row>
    <row r="551" customFormat="false" ht="15" hidden="false" customHeight="false" outlineLevel="0" collapsed="false">
      <c r="A551" s="118" t="s">
        <v>430</v>
      </c>
      <c r="B551" s="131" t="s">
        <v>666</v>
      </c>
      <c r="C551" s="147" t="s">
        <v>168</v>
      </c>
      <c r="D551" s="153" t="n">
        <v>194.403805989838</v>
      </c>
      <c r="E551" s="152"/>
      <c r="F551" s="152"/>
      <c r="G551" s="118" t="s">
        <v>822</v>
      </c>
      <c r="H551" s="118"/>
      <c r="I551" s="118"/>
    </row>
    <row r="552" customFormat="false" ht="15" hidden="false" customHeight="false" outlineLevel="0" collapsed="false">
      <c r="A552" s="118" t="s">
        <v>431</v>
      </c>
      <c r="B552" s="131" t="s">
        <v>667</v>
      </c>
      <c r="C552" s="147" t="s">
        <v>168</v>
      </c>
      <c r="D552" s="153"/>
      <c r="E552" s="152"/>
      <c r="F552" s="152"/>
      <c r="G552" s="118" t="s">
        <v>822</v>
      </c>
      <c r="H552" s="118"/>
      <c r="I552" s="118"/>
    </row>
    <row r="553" customFormat="false" ht="15" hidden="false" customHeight="false" outlineLevel="0" collapsed="false">
      <c r="A553" s="118" t="s">
        <v>432</v>
      </c>
      <c r="B553" s="131" t="s">
        <v>668</v>
      </c>
      <c r="C553" s="147" t="s">
        <v>168</v>
      </c>
      <c r="D553" s="153" t="n">
        <v>245.042889152123</v>
      </c>
      <c r="E553" s="152"/>
      <c r="F553" s="152"/>
      <c r="G553" s="118" t="s">
        <v>822</v>
      </c>
      <c r="H553" s="118"/>
      <c r="I553" s="118"/>
    </row>
    <row r="554" customFormat="false" ht="15" hidden="false" customHeight="false" outlineLevel="0" collapsed="false">
      <c r="A554" s="118" t="s">
        <v>433</v>
      </c>
      <c r="B554" s="131" t="s">
        <v>669</v>
      </c>
      <c r="C554" s="147" t="s">
        <v>168</v>
      </c>
      <c r="D554" s="153" t="n">
        <v>5313.09055727751</v>
      </c>
      <c r="E554" s="152"/>
      <c r="F554" s="152"/>
      <c r="G554" s="118" t="s">
        <v>822</v>
      </c>
      <c r="H554" s="118"/>
      <c r="I554" s="118"/>
    </row>
    <row r="555" customFormat="false" ht="15" hidden="false" customHeight="false" outlineLevel="0" collapsed="false">
      <c r="A555" s="118" t="s">
        <v>434</v>
      </c>
      <c r="B555" s="131" t="s">
        <v>670</v>
      </c>
      <c r="C555" s="147" t="s">
        <v>168</v>
      </c>
      <c r="D555" s="153" t="n">
        <v>1008.2929041132</v>
      </c>
      <c r="E555" s="152"/>
      <c r="F555" s="152"/>
      <c r="G555" s="118" t="s">
        <v>822</v>
      </c>
      <c r="H555" s="118"/>
      <c r="I555" s="118"/>
    </row>
    <row r="556" customFormat="false" ht="15" hidden="false" customHeight="false" outlineLevel="0" collapsed="false">
      <c r="A556" s="118" t="s">
        <v>435</v>
      </c>
      <c r="B556" s="131" t="s">
        <v>671</v>
      </c>
      <c r="C556" s="147" t="s">
        <v>168</v>
      </c>
      <c r="D556" s="153" t="n">
        <v>728.475253787994</v>
      </c>
      <c r="E556" s="152"/>
      <c r="F556" s="152"/>
      <c r="G556" s="118" t="s">
        <v>822</v>
      </c>
      <c r="H556" s="118"/>
      <c r="I556" s="118"/>
    </row>
    <row r="557" customFormat="false" ht="15" hidden="false" customHeight="false" outlineLevel="0" collapsed="false">
      <c r="A557" s="118" t="s">
        <v>436</v>
      </c>
      <c r="B557" s="131" t="s">
        <v>672</v>
      </c>
      <c r="C557" s="147" t="s">
        <v>168</v>
      </c>
      <c r="D557" s="153" t="n">
        <v>230.603015908814</v>
      </c>
      <c r="E557" s="152"/>
      <c r="F557" s="152"/>
      <c r="G557" s="118" t="s">
        <v>822</v>
      </c>
      <c r="H557" s="118"/>
      <c r="I557" s="118"/>
    </row>
    <row r="558" customFormat="false" ht="15" hidden="false" customHeight="false" outlineLevel="0" collapsed="false">
      <c r="A558" s="118" t="s">
        <v>437</v>
      </c>
      <c r="B558" s="131" t="s">
        <v>673</v>
      </c>
      <c r="C558" s="147" t="s">
        <v>168</v>
      </c>
      <c r="D558" s="153" t="n">
        <v>64.5633406402587</v>
      </c>
      <c r="E558" s="152"/>
      <c r="F558" s="152"/>
      <c r="G558" s="118" t="s">
        <v>822</v>
      </c>
      <c r="H558" s="118"/>
      <c r="I558" s="118"/>
    </row>
    <row r="559" customFormat="false" ht="15" hidden="false" customHeight="false" outlineLevel="0" collapsed="false">
      <c r="A559" s="118" t="s">
        <v>438</v>
      </c>
      <c r="B559" s="131" t="s">
        <v>674</v>
      </c>
      <c r="C559" s="147" t="s">
        <v>168</v>
      </c>
      <c r="D559" s="153" t="n">
        <v>178.428252072143</v>
      </c>
      <c r="E559" s="152"/>
      <c r="F559" s="152"/>
      <c r="G559" s="118" t="s">
        <v>822</v>
      </c>
      <c r="H559" s="118"/>
      <c r="I559" s="118"/>
    </row>
    <row r="560" customFormat="false" ht="15" hidden="false" customHeight="false" outlineLevel="0" collapsed="false">
      <c r="A560" s="118" t="s">
        <v>439</v>
      </c>
      <c r="B560" s="131" t="s">
        <v>675</v>
      </c>
      <c r="C560" s="147" t="s">
        <v>168</v>
      </c>
      <c r="D560" s="153"/>
      <c r="E560" s="152"/>
      <c r="F560" s="152"/>
      <c r="G560" s="118" t="s">
        <v>822</v>
      </c>
      <c r="H560" s="118"/>
      <c r="I560" s="118"/>
    </row>
    <row r="561" customFormat="false" ht="15" hidden="false" customHeight="false" outlineLevel="0" collapsed="false">
      <c r="A561" s="118" t="s">
        <v>440</v>
      </c>
      <c r="B561" s="131" t="s">
        <v>676</v>
      </c>
      <c r="C561" s="147" t="s">
        <v>168</v>
      </c>
      <c r="D561" s="153"/>
      <c r="E561" s="152"/>
      <c r="F561" s="152"/>
      <c r="G561" s="118" t="s">
        <v>822</v>
      </c>
      <c r="H561" s="118"/>
      <c r="I561" s="118"/>
    </row>
    <row r="562" customFormat="false" ht="15" hidden="false" customHeight="false" outlineLevel="0" collapsed="false">
      <c r="A562" s="118" t="s">
        <v>441</v>
      </c>
      <c r="B562" s="131" t="s">
        <v>677</v>
      </c>
      <c r="C562" s="147" t="s">
        <v>168</v>
      </c>
      <c r="D562" s="153"/>
      <c r="E562" s="152"/>
      <c r="F562" s="152"/>
      <c r="G562" s="118" t="s">
        <v>822</v>
      </c>
      <c r="H562" s="118"/>
      <c r="I562" s="118"/>
    </row>
    <row r="563" customFormat="false" ht="15" hidden="false" customHeight="false" outlineLevel="0" collapsed="false">
      <c r="A563" s="118" t="s">
        <v>442</v>
      </c>
      <c r="B563" s="131" t="s">
        <v>678</v>
      </c>
      <c r="C563" s="147" t="s">
        <v>168</v>
      </c>
      <c r="D563" s="153"/>
      <c r="E563" s="152"/>
      <c r="F563" s="152"/>
      <c r="G563" s="118" t="s">
        <v>822</v>
      </c>
      <c r="H563" s="118"/>
      <c r="I563" s="118"/>
    </row>
    <row r="564" customFormat="false" ht="15" hidden="false" customHeight="false" outlineLevel="0" collapsed="false">
      <c r="A564" s="118" t="s">
        <v>443</v>
      </c>
      <c r="B564" s="131" t="s">
        <v>679</v>
      </c>
      <c r="C564" s="147" t="s">
        <v>168</v>
      </c>
      <c r="D564" s="153"/>
      <c r="E564" s="152"/>
      <c r="F564" s="152"/>
      <c r="G564" s="118" t="s">
        <v>822</v>
      </c>
      <c r="H564" s="118"/>
      <c r="I564" s="118"/>
    </row>
    <row r="565" customFormat="false" ht="15" hidden="false" customHeight="false" outlineLevel="0" collapsed="false">
      <c r="A565" s="118" t="s">
        <v>444</v>
      </c>
      <c r="B565" s="131" t="s">
        <v>680</v>
      </c>
      <c r="C565" s="147" t="s">
        <v>168</v>
      </c>
      <c r="D565" s="153"/>
      <c r="E565" s="152"/>
      <c r="F565" s="152"/>
      <c r="G565" s="118" t="s">
        <v>822</v>
      </c>
      <c r="H565" s="118"/>
      <c r="I565" s="118"/>
    </row>
    <row r="566" customFormat="false" ht="15" hidden="false" customHeight="false" outlineLevel="0" collapsed="false">
      <c r="A566" s="118" t="s">
        <v>445</v>
      </c>
      <c r="B566" s="131" t="s">
        <v>681</v>
      </c>
      <c r="C566" s="147" t="s">
        <v>168</v>
      </c>
      <c r="D566" s="153" t="n">
        <v>191.056570880133</v>
      </c>
      <c r="E566" s="152"/>
      <c r="F566" s="152"/>
      <c r="G566" s="118" t="s">
        <v>822</v>
      </c>
      <c r="H566" s="118"/>
      <c r="I566" s="118"/>
    </row>
    <row r="567" customFormat="false" ht="15" hidden="false" customHeight="false" outlineLevel="0" collapsed="false">
      <c r="A567" s="118" t="s">
        <v>446</v>
      </c>
      <c r="B567" s="131" t="s">
        <v>682</v>
      </c>
      <c r="C567" s="147" t="s">
        <v>168</v>
      </c>
      <c r="D567" s="153" t="n">
        <v>5205.04795161618</v>
      </c>
      <c r="E567" s="152"/>
      <c r="F567" s="152"/>
      <c r="G567" s="118" t="s">
        <v>822</v>
      </c>
      <c r="H567" s="118"/>
      <c r="I567" s="118"/>
    </row>
    <row r="568" customFormat="false" ht="15" hidden="false" customHeight="false" outlineLevel="0" collapsed="false">
      <c r="A568" s="118" t="s">
        <v>447</v>
      </c>
      <c r="B568" s="131" t="s">
        <v>683</v>
      </c>
      <c r="C568" s="147" t="s">
        <v>168</v>
      </c>
      <c r="D568" s="153"/>
      <c r="E568" s="152"/>
      <c r="F568" s="152"/>
      <c r="G568" s="118" t="s">
        <v>822</v>
      </c>
      <c r="H568" s="118"/>
      <c r="I568" s="118"/>
    </row>
    <row r="569" customFormat="false" ht="15" hidden="false" customHeight="false" outlineLevel="0" collapsed="false">
      <c r="A569" s="118" t="s">
        <v>448</v>
      </c>
      <c r="B569" s="131" t="s">
        <v>684</v>
      </c>
      <c r="C569" s="147" t="s">
        <v>168</v>
      </c>
      <c r="D569" s="153" t="n">
        <v>2108.20636763302</v>
      </c>
      <c r="E569" s="152"/>
      <c r="F569" s="152"/>
      <c r="G569" s="118" t="s">
        <v>822</v>
      </c>
      <c r="H569" s="118"/>
      <c r="I569" s="118"/>
    </row>
    <row r="570" customFormat="false" ht="15" hidden="false" customHeight="false" outlineLevel="0" collapsed="false">
      <c r="A570" s="118" t="s">
        <v>449</v>
      </c>
      <c r="B570" s="131" t="s">
        <v>685</v>
      </c>
      <c r="C570" s="147" t="s">
        <v>168</v>
      </c>
      <c r="D570" s="153"/>
      <c r="E570" s="152"/>
      <c r="F570" s="152"/>
      <c r="G570" s="118" t="s">
        <v>822</v>
      </c>
      <c r="H570" s="118"/>
      <c r="I570" s="118"/>
    </row>
    <row r="571" customFormat="false" ht="15" hidden="false" customHeight="false" outlineLevel="0" collapsed="false">
      <c r="A571" s="118" t="s">
        <v>450</v>
      </c>
      <c r="B571" s="131" t="s">
        <v>686</v>
      </c>
      <c r="C571" s="147" t="s">
        <v>168</v>
      </c>
      <c r="D571" s="153"/>
      <c r="E571" s="152"/>
      <c r="F571" s="152"/>
      <c r="G571" s="118" t="s">
        <v>822</v>
      </c>
      <c r="H571" s="118"/>
      <c r="I571" s="118"/>
    </row>
    <row r="572" customFormat="false" ht="15" hidden="false" customHeight="false" outlineLevel="0" collapsed="false">
      <c r="A572" s="118" t="s">
        <v>451</v>
      </c>
      <c r="B572" s="131" t="s">
        <v>687</v>
      </c>
      <c r="C572" s="147" t="s">
        <v>168</v>
      </c>
      <c r="D572" s="153"/>
      <c r="E572" s="152"/>
      <c r="F572" s="152"/>
      <c r="G572" s="118" t="s">
        <v>822</v>
      </c>
      <c r="H572" s="118"/>
      <c r="I572" s="118"/>
    </row>
    <row r="573" customFormat="false" ht="15" hidden="false" customHeight="false" outlineLevel="0" collapsed="false">
      <c r="A573" s="118" t="s">
        <v>452</v>
      </c>
      <c r="B573" s="131" t="s">
        <v>688</v>
      </c>
      <c r="C573" s="147" t="s">
        <v>168</v>
      </c>
      <c r="D573" s="153" t="n">
        <v>26.7443812446594</v>
      </c>
      <c r="E573" s="152"/>
      <c r="F573" s="152"/>
      <c r="G573" s="118" t="s">
        <v>822</v>
      </c>
      <c r="H573" s="118"/>
      <c r="I573" s="118"/>
    </row>
    <row r="574" customFormat="false" ht="15" hidden="false" customHeight="false" outlineLevel="0" collapsed="false">
      <c r="A574" s="118" t="s">
        <v>453</v>
      </c>
      <c r="B574" s="131" t="s">
        <v>689</v>
      </c>
      <c r="C574" s="147" t="s">
        <v>168</v>
      </c>
      <c r="D574" s="153" t="n">
        <v>8927.20839119692</v>
      </c>
      <c r="E574" s="152"/>
      <c r="F574" s="152"/>
      <c r="G574" s="118" t="s">
        <v>822</v>
      </c>
      <c r="H574" s="118"/>
      <c r="I574" s="118"/>
    </row>
    <row r="575" customFormat="false" ht="15" hidden="false" customHeight="false" outlineLevel="0" collapsed="false">
      <c r="A575" s="118" t="s">
        <v>454</v>
      </c>
      <c r="B575" s="131" t="s">
        <v>690</v>
      </c>
      <c r="C575" s="147" t="s">
        <v>168</v>
      </c>
      <c r="D575" s="153" t="n">
        <v>615.276388578683</v>
      </c>
      <c r="E575" s="152"/>
      <c r="F575" s="152"/>
      <c r="G575" s="118" t="s">
        <v>822</v>
      </c>
      <c r="H575" s="118"/>
      <c r="I575" s="118"/>
    </row>
    <row r="576" customFormat="false" ht="15" hidden="false" customHeight="false" outlineLevel="0" collapsed="false">
      <c r="A576" s="118" t="s">
        <v>455</v>
      </c>
      <c r="B576" s="131" t="s">
        <v>691</v>
      </c>
      <c r="C576" s="147" t="s">
        <v>168</v>
      </c>
      <c r="D576" s="153"/>
      <c r="E576" s="152"/>
      <c r="F576" s="152"/>
      <c r="G576" s="118" t="s">
        <v>822</v>
      </c>
      <c r="H576" s="118"/>
      <c r="I576" s="118"/>
    </row>
    <row r="577" customFormat="false" ht="15" hidden="false" customHeight="false" outlineLevel="0" collapsed="false">
      <c r="A577" s="118" t="s">
        <v>456</v>
      </c>
      <c r="B577" s="131" t="s">
        <v>692</v>
      </c>
      <c r="C577" s="147" t="s">
        <v>168</v>
      </c>
      <c r="D577" s="153" t="n">
        <v>4243.66510830689</v>
      </c>
      <c r="E577" s="152"/>
      <c r="F577" s="152"/>
      <c r="G577" s="118" t="s">
        <v>822</v>
      </c>
      <c r="H577" s="118"/>
      <c r="I577" s="118"/>
    </row>
    <row r="578" customFormat="false" ht="15" hidden="false" customHeight="false" outlineLevel="0" collapsed="false">
      <c r="A578" s="118" t="s">
        <v>457</v>
      </c>
      <c r="B578" s="131" t="s">
        <v>693</v>
      </c>
      <c r="C578" s="147" t="s">
        <v>168</v>
      </c>
      <c r="D578" s="153" t="n">
        <v>224.352793176644</v>
      </c>
      <c r="E578" s="152"/>
      <c r="F578" s="152"/>
      <c r="G578" s="118" t="s">
        <v>822</v>
      </c>
      <c r="H578" s="118"/>
      <c r="I578" s="118"/>
    </row>
    <row r="579" customFormat="false" ht="15" hidden="false" customHeight="false" outlineLevel="0" collapsed="false">
      <c r="A579" s="118" t="s">
        <v>458</v>
      </c>
      <c r="B579" s="131" t="s">
        <v>694</v>
      </c>
      <c r="C579" s="147" t="s">
        <v>168</v>
      </c>
      <c r="D579" s="153" t="n">
        <v>594.702988821427</v>
      </c>
      <c r="E579" s="152"/>
      <c r="F579" s="152"/>
      <c r="G579" s="118" t="s">
        <v>822</v>
      </c>
      <c r="H579" s="118"/>
      <c r="I579" s="118"/>
    </row>
    <row r="580" customFormat="false" ht="15" hidden="false" customHeight="false" outlineLevel="0" collapsed="false">
      <c r="A580" s="118" t="s">
        <v>459</v>
      </c>
      <c r="B580" s="131" t="s">
        <v>695</v>
      </c>
      <c r="C580" s="147" t="s">
        <v>168</v>
      </c>
      <c r="D580" s="153" t="n">
        <v>1825.29763939941</v>
      </c>
      <c r="E580" s="152"/>
      <c r="F580" s="152"/>
      <c r="G580" s="118" t="s">
        <v>822</v>
      </c>
      <c r="H580" s="118"/>
      <c r="I580" s="118"/>
    </row>
    <row r="581" customFormat="false" ht="15" hidden="false" customHeight="false" outlineLevel="0" collapsed="false">
      <c r="A581" s="118" t="s">
        <v>460</v>
      </c>
      <c r="B581" s="131" t="s">
        <v>696</v>
      </c>
      <c r="C581" s="147" t="s">
        <v>168</v>
      </c>
      <c r="D581" s="153" t="n">
        <v>29.8483620544434</v>
      </c>
      <c r="E581" s="152"/>
      <c r="F581" s="152"/>
      <c r="G581" s="118" t="s">
        <v>822</v>
      </c>
      <c r="H581" s="118"/>
      <c r="I581" s="118"/>
    </row>
    <row r="582" customFormat="false" ht="15" hidden="false" customHeight="false" outlineLevel="0" collapsed="false">
      <c r="A582" s="118" t="s">
        <v>461</v>
      </c>
      <c r="B582" s="131" t="s">
        <v>697</v>
      </c>
      <c r="C582" s="147" t="s">
        <v>168</v>
      </c>
      <c r="D582" s="153" t="n">
        <v>522.847123957466</v>
      </c>
      <c r="E582" s="152"/>
      <c r="F582" s="152"/>
      <c r="G582" s="118" t="s">
        <v>822</v>
      </c>
      <c r="H582" s="118"/>
      <c r="I582" s="118"/>
    </row>
    <row r="583" customFormat="false" ht="15" hidden="false" customHeight="false" outlineLevel="0" collapsed="false">
      <c r="A583" s="118" t="s">
        <v>462</v>
      </c>
      <c r="B583" s="131" t="s">
        <v>698</v>
      </c>
      <c r="C583" s="147" t="s">
        <v>168</v>
      </c>
      <c r="D583" s="153" t="n">
        <v>10.0173462463379</v>
      </c>
      <c r="E583" s="152"/>
      <c r="F583" s="152"/>
      <c r="G583" s="118" t="s">
        <v>822</v>
      </c>
      <c r="H583" s="118"/>
      <c r="I583" s="118"/>
    </row>
    <row r="584" customFormat="false" ht="15" hidden="false" customHeight="false" outlineLevel="0" collapsed="false">
      <c r="A584" s="118" t="s">
        <v>463</v>
      </c>
      <c r="B584" s="131" t="s">
        <v>699</v>
      </c>
      <c r="C584" s="147" t="s">
        <v>168</v>
      </c>
      <c r="D584" s="153" t="n">
        <v>60.3614369995117</v>
      </c>
      <c r="E584" s="152"/>
      <c r="F584" s="152"/>
      <c r="G584" s="118" t="s">
        <v>822</v>
      </c>
      <c r="H584" s="118"/>
      <c r="I584" s="118"/>
    </row>
    <row r="585" customFormat="false" ht="15" hidden="false" customHeight="false" outlineLevel="0" collapsed="false">
      <c r="A585" s="118" t="s">
        <v>464</v>
      </c>
      <c r="B585" s="131" t="s">
        <v>700</v>
      </c>
      <c r="C585" s="147" t="s">
        <v>168</v>
      </c>
      <c r="D585" s="153" t="n">
        <v>36.5665285873413</v>
      </c>
      <c r="E585" s="152"/>
      <c r="F585" s="152"/>
      <c r="G585" s="118" t="s">
        <v>822</v>
      </c>
      <c r="H585" s="118"/>
      <c r="I585" s="118"/>
    </row>
    <row r="586" customFormat="false" ht="15" hidden="false" customHeight="false" outlineLevel="0" collapsed="false">
      <c r="A586" s="118" t="s">
        <v>465</v>
      </c>
      <c r="B586" s="131" t="s">
        <v>701</v>
      </c>
      <c r="C586" s="147" t="s">
        <v>168</v>
      </c>
      <c r="D586" s="153"/>
      <c r="E586" s="152"/>
      <c r="F586" s="152"/>
      <c r="G586" s="118" t="s">
        <v>822</v>
      </c>
      <c r="H586" s="118"/>
      <c r="I586" s="118"/>
    </row>
    <row r="587" customFormat="false" ht="15" hidden="false" customHeight="false" outlineLevel="0" collapsed="false">
      <c r="A587" s="118" t="s">
        <v>466</v>
      </c>
      <c r="B587" s="131" t="s">
        <v>702</v>
      </c>
      <c r="C587" s="147" t="s">
        <v>168</v>
      </c>
      <c r="D587" s="153" t="n">
        <v>736.565450939744</v>
      </c>
      <c r="E587" s="152"/>
      <c r="F587" s="152"/>
      <c r="G587" s="118" t="s">
        <v>822</v>
      </c>
      <c r="H587" s="118"/>
      <c r="I587" s="118"/>
    </row>
    <row r="588" customFormat="false" ht="15" hidden="false" customHeight="false" outlineLevel="0" collapsed="false">
      <c r="A588" s="118" t="s">
        <v>467</v>
      </c>
      <c r="B588" s="131" t="s">
        <v>703</v>
      </c>
      <c r="C588" s="147" t="s">
        <v>168</v>
      </c>
      <c r="D588" s="153" t="n">
        <v>13.5408948928833</v>
      </c>
      <c r="E588" s="152"/>
      <c r="F588" s="152"/>
      <c r="G588" s="118" t="s">
        <v>822</v>
      </c>
      <c r="H588" s="118"/>
      <c r="I588" s="118"/>
    </row>
    <row r="589" customFormat="false" ht="15" hidden="false" customHeight="false" outlineLevel="0" collapsed="false">
      <c r="A589" s="118" t="s">
        <v>468</v>
      </c>
      <c r="B589" s="131" t="s">
        <v>704</v>
      </c>
      <c r="C589" s="147" t="s">
        <v>168</v>
      </c>
      <c r="D589" s="153" t="n">
        <v>16519.0997775862</v>
      </c>
      <c r="E589" s="152"/>
      <c r="F589" s="152"/>
      <c r="G589" s="118" t="s">
        <v>822</v>
      </c>
      <c r="H589" s="118"/>
      <c r="I589" s="118"/>
    </row>
    <row r="590" customFormat="false" ht="15" hidden="false" customHeight="false" outlineLevel="0" collapsed="false">
      <c r="A590" s="118" t="s">
        <v>469</v>
      </c>
      <c r="B590" s="131" t="s">
        <v>705</v>
      </c>
      <c r="C590" s="147" t="s">
        <v>168</v>
      </c>
      <c r="D590" s="153" t="n">
        <v>1213.58620844939</v>
      </c>
      <c r="E590" s="152"/>
      <c r="F590" s="152"/>
      <c r="G590" s="118" t="s">
        <v>822</v>
      </c>
      <c r="H590" s="118"/>
      <c r="I590" s="118"/>
    </row>
    <row r="591" customFormat="false" ht="15" hidden="false" customHeight="false" outlineLevel="0" collapsed="false">
      <c r="A591" s="118" t="s">
        <v>470</v>
      </c>
      <c r="B591" s="131" t="s">
        <v>706</v>
      </c>
      <c r="C591" s="147" t="s">
        <v>168</v>
      </c>
      <c r="D591" s="153"/>
      <c r="E591" s="152"/>
      <c r="F591" s="152"/>
      <c r="G591" s="118" t="s">
        <v>822</v>
      </c>
      <c r="H591" s="118"/>
      <c r="I591" s="118"/>
    </row>
    <row r="592" customFormat="false" ht="15" hidden="false" customHeight="false" outlineLevel="0" collapsed="false">
      <c r="A592" s="118" t="s">
        <v>471</v>
      </c>
      <c r="B592" s="131" t="s">
        <v>707</v>
      </c>
      <c r="C592" s="147" t="s">
        <v>168</v>
      </c>
      <c r="D592" s="153"/>
      <c r="E592" s="152"/>
      <c r="F592" s="152"/>
      <c r="G592" s="118" t="s">
        <v>822</v>
      </c>
      <c r="H592" s="118"/>
      <c r="I592" s="118"/>
    </row>
    <row r="593" customFormat="false" ht="15" hidden="false" customHeight="false" outlineLevel="0" collapsed="false">
      <c r="A593" s="118" t="s">
        <v>472</v>
      </c>
      <c r="B593" s="131" t="s">
        <v>708</v>
      </c>
      <c r="C593" s="147" t="s">
        <v>168</v>
      </c>
      <c r="D593" s="153"/>
      <c r="E593" s="152"/>
      <c r="F593" s="152"/>
      <c r="G593" s="118" t="s">
        <v>822</v>
      </c>
      <c r="H593" s="118"/>
      <c r="I593" s="118"/>
    </row>
    <row r="594" customFormat="false" ht="15" hidden="false" customHeight="false" outlineLevel="0" collapsed="false">
      <c r="A594" s="118" t="s">
        <v>473</v>
      </c>
      <c r="B594" s="131" t="s">
        <v>709</v>
      </c>
      <c r="C594" s="147" t="s">
        <v>168</v>
      </c>
      <c r="D594" s="153" t="n">
        <v>22870.4617828105</v>
      </c>
      <c r="E594" s="152"/>
      <c r="F594" s="152"/>
      <c r="G594" s="118" t="s">
        <v>822</v>
      </c>
      <c r="H594" s="118"/>
      <c r="I594" s="118"/>
    </row>
    <row r="595" customFormat="false" ht="15" hidden="false" customHeight="false" outlineLevel="0" collapsed="false">
      <c r="A595" s="118" t="s">
        <v>474</v>
      </c>
      <c r="B595" s="131" t="s">
        <v>710</v>
      </c>
      <c r="C595" s="147" t="s">
        <v>168</v>
      </c>
      <c r="D595" s="153" t="n">
        <v>92375.0508547099</v>
      </c>
      <c r="E595" s="152"/>
      <c r="F595" s="152"/>
      <c r="G595" s="118" t="s">
        <v>822</v>
      </c>
      <c r="H595" s="118"/>
      <c r="I595" s="118"/>
    </row>
    <row r="596" customFormat="false" ht="15" hidden="false" customHeight="false" outlineLevel="0" collapsed="false">
      <c r="A596" s="118" t="s">
        <v>475</v>
      </c>
      <c r="B596" s="131" t="s">
        <v>711</v>
      </c>
      <c r="C596" s="147" t="s">
        <v>168</v>
      </c>
      <c r="D596" s="153" t="n">
        <v>5379.51227131752</v>
      </c>
      <c r="E596" s="152"/>
      <c r="F596" s="152"/>
      <c r="G596" s="118" t="s">
        <v>822</v>
      </c>
      <c r="H596" s="118"/>
      <c r="I596" s="118"/>
    </row>
    <row r="597" customFormat="false" ht="15" hidden="false" customHeight="false" outlineLevel="0" collapsed="false">
      <c r="A597" s="118" t="s">
        <v>476</v>
      </c>
      <c r="B597" s="131" t="s">
        <v>712</v>
      </c>
      <c r="C597" s="147" t="s">
        <v>168</v>
      </c>
      <c r="D597" s="153" t="n">
        <v>34122.924114806</v>
      </c>
      <c r="E597" s="152"/>
      <c r="F597" s="152"/>
      <c r="G597" s="118" t="s">
        <v>822</v>
      </c>
      <c r="H597" s="118"/>
      <c r="I597" s="118"/>
    </row>
    <row r="598" customFormat="false" ht="15" hidden="false" customHeight="false" outlineLevel="0" collapsed="false">
      <c r="A598" s="118" t="s">
        <v>477</v>
      </c>
      <c r="B598" s="131" t="s">
        <v>713</v>
      </c>
      <c r="C598" s="147" t="s">
        <v>168</v>
      </c>
      <c r="D598" s="153" t="n">
        <v>89.2080247787476</v>
      </c>
      <c r="E598" s="152"/>
      <c r="F598" s="152"/>
      <c r="G598" s="118" t="s">
        <v>822</v>
      </c>
      <c r="H598" s="118"/>
      <c r="I598" s="118"/>
    </row>
    <row r="599" customFormat="false" ht="15" hidden="false" customHeight="false" outlineLevel="0" collapsed="false">
      <c r="A599" s="118" t="s">
        <v>478</v>
      </c>
      <c r="B599" s="131" t="s">
        <v>714</v>
      </c>
      <c r="C599" s="147" t="s">
        <v>168</v>
      </c>
      <c r="D599" s="153" t="n">
        <v>26412.0992661725</v>
      </c>
      <c r="E599" s="152"/>
      <c r="F599" s="152"/>
      <c r="G599" s="118" t="s">
        <v>822</v>
      </c>
      <c r="H599" s="118"/>
      <c r="I599" s="118"/>
    </row>
    <row r="600" customFormat="false" ht="15" hidden="false" customHeight="false" outlineLevel="0" collapsed="false">
      <c r="A600" s="118" t="s">
        <v>479</v>
      </c>
      <c r="B600" s="131" t="s">
        <v>715</v>
      </c>
      <c r="C600" s="147" t="s">
        <v>168</v>
      </c>
      <c r="D600" s="153" t="n">
        <v>67216.164395904</v>
      </c>
      <c r="E600" s="152"/>
      <c r="F600" s="152"/>
      <c r="G600" s="118" t="s">
        <v>822</v>
      </c>
      <c r="H600" s="118"/>
      <c r="I600" s="118"/>
    </row>
    <row r="601" customFormat="false" ht="15" hidden="false" customHeight="false" outlineLevel="0" collapsed="false">
      <c r="A601" s="118" t="s">
        <v>480</v>
      </c>
      <c r="B601" s="131" t="s">
        <v>716</v>
      </c>
      <c r="C601" s="147" t="s">
        <v>168</v>
      </c>
      <c r="D601" s="153" t="n">
        <v>940584.974382401</v>
      </c>
      <c r="E601" s="152"/>
      <c r="F601" s="152"/>
      <c r="G601" s="118" t="s">
        <v>822</v>
      </c>
      <c r="H601" s="118"/>
      <c r="I601" s="118"/>
    </row>
    <row r="602" customFormat="false" ht="15" hidden="false" customHeight="false" outlineLevel="0" collapsed="false">
      <c r="A602" s="118" t="s">
        <v>481</v>
      </c>
      <c r="B602" s="131" t="s">
        <v>717</v>
      </c>
      <c r="C602" s="147" t="s">
        <v>168</v>
      </c>
      <c r="D602" s="153"/>
      <c r="E602" s="152"/>
      <c r="F602" s="152"/>
      <c r="G602" s="118" t="s">
        <v>822</v>
      </c>
      <c r="H602" s="118"/>
      <c r="I602" s="118"/>
    </row>
    <row r="603" customFormat="false" ht="15" hidden="false" customHeight="false" outlineLevel="0" collapsed="false">
      <c r="A603" s="118" t="s">
        <v>482</v>
      </c>
      <c r="B603" s="131" t="s">
        <v>718</v>
      </c>
      <c r="C603" s="147" t="s">
        <v>168</v>
      </c>
      <c r="D603" s="153" t="n">
        <v>21326.268770789</v>
      </c>
      <c r="E603" s="152"/>
      <c r="F603" s="152"/>
      <c r="G603" s="118" t="s">
        <v>822</v>
      </c>
      <c r="H603" s="118"/>
      <c r="I603" s="118"/>
    </row>
    <row r="604" customFormat="false" ht="15" hidden="false" customHeight="false" outlineLevel="0" collapsed="false">
      <c r="A604" s="118" t="s">
        <v>483</v>
      </c>
      <c r="B604" s="131" t="s">
        <v>719</v>
      </c>
      <c r="C604" s="147" t="s">
        <v>168</v>
      </c>
      <c r="D604" s="153" t="n">
        <v>6820008.19304647</v>
      </c>
      <c r="E604" s="152"/>
      <c r="F604" s="152"/>
      <c r="G604" s="118" t="s">
        <v>822</v>
      </c>
      <c r="H604" s="118"/>
      <c r="I604" s="118"/>
    </row>
    <row r="605" customFormat="false" ht="15" hidden="false" customHeight="false" outlineLevel="0" collapsed="false">
      <c r="A605" s="118" t="s">
        <v>484</v>
      </c>
      <c r="B605" s="131" t="s">
        <v>720</v>
      </c>
      <c r="C605" s="147" t="s">
        <v>168</v>
      </c>
      <c r="D605" s="153" t="n">
        <v>34537.6972436844</v>
      </c>
      <c r="E605" s="152"/>
      <c r="F605" s="152"/>
      <c r="G605" s="118" t="s">
        <v>822</v>
      </c>
      <c r="H605" s="118"/>
      <c r="I605" s="118"/>
    </row>
    <row r="606" customFormat="false" ht="15" hidden="false" customHeight="false" outlineLevel="0" collapsed="false">
      <c r="A606" s="118" t="s">
        <v>485</v>
      </c>
      <c r="B606" s="131" t="s">
        <v>721</v>
      </c>
      <c r="C606" s="147" t="s">
        <v>168</v>
      </c>
      <c r="D606" s="153" t="n">
        <v>5172.59037233881</v>
      </c>
      <c r="E606" s="152"/>
      <c r="F606" s="152"/>
      <c r="G606" s="118" t="s">
        <v>822</v>
      </c>
      <c r="H606" s="118"/>
      <c r="I606" s="118"/>
    </row>
    <row r="607" customFormat="false" ht="15" hidden="false" customHeight="false" outlineLevel="0" collapsed="false">
      <c r="A607" s="118" t="s">
        <v>486</v>
      </c>
      <c r="B607" s="131" t="s">
        <v>722</v>
      </c>
      <c r="C607" s="147" t="s">
        <v>168</v>
      </c>
      <c r="D607" s="153" t="n">
        <v>52770.0451115689</v>
      </c>
      <c r="E607" s="152"/>
      <c r="F607" s="152"/>
      <c r="G607" s="118" t="s">
        <v>822</v>
      </c>
      <c r="H607" s="118"/>
      <c r="I607" s="118"/>
    </row>
    <row r="608" customFormat="false" ht="15" hidden="false" customHeight="false" outlineLevel="0" collapsed="false">
      <c r="A608" s="118" t="s">
        <v>487</v>
      </c>
      <c r="B608" s="131" t="s">
        <v>723</v>
      </c>
      <c r="C608" s="147" t="s">
        <v>168</v>
      </c>
      <c r="D608" s="153"/>
      <c r="E608" s="152"/>
      <c r="F608" s="152"/>
      <c r="G608" s="118" t="s">
        <v>822</v>
      </c>
      <c r="H608" s="118"/>
      <c r="I608" s="118"/>
    </row>
    <row r="609" customFormat="false" ht="15" hidden="false" customHeight="false" outlineLevel="0" collapsed="false">
      <c r="A609" s="118" t="s">
        <v>488</v>
      </c>
      <c r="B609" s="131" t="s">
        <v>724</v>
      </c>
      <c r="C609" s="147" t="s">
        <v>168</v>
      </c>
      <c r="D609" s="153" t="n">
        <v>297.860371969605</v>
      </c>
      <c r="E609" s="152"/>
      <c r="F609" s="152"/>
      <c r="G609" s="118" t="s">
        <v>822</v>
      </c>
      <c r="H609" s="118"/>
      <c r="I609" s="118"/>
    </row>
    <row r="610" customFormat="false" ht="15" hidden="false" customHeight="false" outlineLevel="0" collapsed="false">
      <c r="A610" s="118" t="s">
        <v>489</v>
      </c>
      <c r="B610" s="131" t="s">
        <v>725</v>
      </c>
      <c r="C610" s="147" t="s">
        <v>168</v>
      </c>
      <c r="D610" s="153" t="n">
        <v>4897.01862272995</v>
      </c>
      <c r="E610" s="152"/>
      <c r="F610" s="152"/>
      <c r="G610" s="118" t="s">
        <v>822</v>
      </c>
      <c r="H610" s="118"/>
      <c r="I610" s="118"/>
    </row>
    <row r="611" customFormat="false" ht="15" hidden="false" customHeight="false" outlineLevel="0" collapsed="false">
      <c r="A611" s="118" t="s">
        <v>490</v>
      </c>
      <c r="B611" s="131" t="s">
        <v>726</v>
      </c>
      <c r="C611" s="147" t="s">
        <v>168</v>
      </c>
      <c r="D611" s="153" t="n">
        <v>7900.33088649129</v>
      </c>
      <c r="E611" s="152"/>
      <c r="F611" s="152"/>
      <c r="G611" s="118" t="s">
        <v>822</v>
      </c>
      <c r="H611" s="118"/>
      <c r="I611" s="118"/>
    </row>
    <row r="612" customFormat="false" ht="15" hidden="false" customHeight="false" outlineLevel="0" collapsed="false">
      <c r="A612" s="118" t="s">
        <v>491</v>
      </c>
      <c r="B612" s="131" t="s">
        <v>727</v>
      </c>
      <c r="C612" s="147" t="s">
        <v>168</v>
      </c>
      <c r="D612" s="153" t="n">
        <v>2691.76311197758</v>
      </c>
      <c r="E612" s="152"/>
      <c r="F612" s="152"/>
      <c r="G612" s="118" t="s">
        <v>822</v>
      </c>
      <c r="H612" s="118"/>
      <c r="I612" s="118"/>
    </row>
    <row r="613" customFormat="false" ht="15" hidden="false" customHeight="false" outlineLevel="0" collapsed="false">
      <c r="A613" s="118" t="s">
        <v>492</v>
      </c>
      <c r="B613" s="131" t="s">
        <v>728</v>
      </c>
      <c r="C613" s="147" t="s">
        <v>168</v>
      </c>
      <c r="D613" s="153" t="n">
        <v>11706.7158613198</v>
      </c>
      <c r="E613" s="152"/>
      <c r="F613" s="152"/>
      <c r="G613" s="118" t="s">
        <v>822</v>
      </c>
      <c r="H613" s="118"/>
      <c r="I613" s="118"/>
    </row>
    <row r="614" customFormat="false" ht="15" hidden="false" customHeight="false" outlineLevel="0" collapsed="false">
      <c r="A614" s="118" t="s">
        <v>493</v>
      </c>
      <c r="B614" s="131" t="s">
        <v>729</v>
      </c>
      <c r="C614" s="147" t="s">
        <v>168</v>
      </c>
      <c r="D614" s="153" t="n">
        <v>8.75695382995606</v>
      </c>
      <c r="E614" s="152"/>
      <c r="F614" s="152"/>
      <c r="G614" s="118" t="s">
        <v>822</v>
      </c>
      <c r="H614" s="118"/>
      <c r="I614" s="118"/>
    </row>
    <row r="615" customFormat="false" ht="15" hidden="false" customHeight="false" outlineLevel="0" collapsed="false">
      <c r="A615" s="118" t="s">
        <v>494</v>
      </c>
      <c r="B615" s="131" t="s">
        <v>730</v>
      </c>
      <c r="C615" s="147" t="s">
        <v>168</v>
      </c>
      <c r="D615" s="153"/>
      <c r="E615" s="152"/>
      <c r="F615" s="152"/>
      <c r="G615" s="118" t="s">
        <v>822</v>
      </c>
      <c r="H615" s="118"/>
      <c r="I615" s="118"/>
    </row>
    <row r="616" customFormat="false" ht="15" hidden="false" customHeight="false" outlineLevel="0" collapsed="false">
      <c r="A616" s="118" t="s">
        <v>495</v>
      </c>
      <c r="B616" s="131" t="s">
        <v>731</v>
      </c>
      <c r="C616" s="147" t="s">
        <v>168</v>
      </c>
      <c r="D616" s="153" t="n">
        <v>200.727676794628</v>
      </c>
      <c r="E616" s="152"/>
      <c r="F616" s="152"/>
      <c r="G616" s="118" t="s">
        <v>822</v>
      </c>
      <c r="H616" s="118"/>
      <c r="I616" s="118"/>
    </row>
    <row r="617" customFormat="false" ht="15" hidden="false" customHeight="false" outlineLevel="0" collapsed="false">
      <c r="A617" s="118" t="s">
        <v>496</v>
      </c>
      <c r="B617" s="131" t="s">
        <v>732</v>
      </c>
      <c r="C617" s="147" t="s">
        <v>168</v>
      </c>
      <c r="D617" s="153" t="n">
        <v>18394.4899618309</v>
      </c>
      <c r="E617" s="152"/>
      <c r="F617" s="152"/>
      <c r="G617" s="118" t="s">
        <v>822</v>
      </c>
      <c r="H617" s="118"/>
      <c r="I617" s="118"/>
    </row>
    <row r="618" customFormat="false" ht="15" hidden="false" customHeight="false" outlineLevel="0" collapsed="false">
      <c r="A618" s="118" t="s">
        <v>497</v>
      </c>
      <c r="B618" s="131" t="s">
        <v>733</v>
      </c>
      <c r="C618" s="147" t="s">
        <v>168</v>
      </c>
      <c r="D618" s="153" t="n">
        <v>16137.2256660695</v>
      </c>
      <c r="E618" s="152"/>
      <c r="F618" s="152"/>
      <c r="G618" s="118" t="s">
        <v>822</v>
      </c>
      <c r="H618" s="118"/>
      <c r="I618" s="118"/>
    </row>
    <row r="619" customFormat="false" ht="15" hidden="false" customHeight="false" outlineLevel="0" collapsed="false">
      <c r="A619" s="118" t="s">
        <v>498</v>
      </c>
      <c r="B619" s="131" t="s">
        <v>734</v>
      </c>
      <c r="C619" s="147" t="s">
        <v>168</v>
      </c>
      <c r="D619" s="153" t="n">
        <v>25250.388385308</v>
      </c>
      <c r="E619" s="152"/>
      <c r="F619" s="152"/>
      <c r="G619" s="118" t="s">
        <v>822</v>
      </c>
      <c r="H619" s="118"/>
      <c r="I619" s="118"/>
    </row>
    <row r="620" customFormat="false" ht="15" hidden="false" customHeight="false" outlineLevel="0" collapsed="false">
      <c r="A620" s="118" t="s">
        <v>499</v>
      </c>
      <c r="B620" s="131" t="s">
        <v>735</v>
      </c>
      <c r="C620" s="147" t="s">
        <v>168</v>
      </c>
      <c r="D620" s="153"/>
      <c r="E620" s="152"/>
      <c r="F620" s="152"/>
      <c r="G620" s="118" t="s">
        <v>822</v>
      </c>
      <c r="H620" s="118"/>
      <c r="I620" s="118"/>
    </row>
    <row r="621" customFormat="false" ht="15" hidden="false" customHeight="false" outlineLevel="0" collapsed="false">
      <c r="A621" s="118" t="s">
        <v>500</v>
      </c>
      <c r="B621" s="131" t="s">
        <v>736</v>
      </c>
      <c r="C621" s="147" t="s">
        <v>168</v>
      </c>
      <c r="D621" s="153"/>
      <c r="E621" s="152"/>
      <c r="F621" s="152"/>
      <c r="G621" s="118" t="s">
        <v>822</v>
      </c>
      <c r="H621" s="118"/>
      <c r="I621" s="118"/>
    </row>
    <row r="622" customFormat="false" ht="15" hidden="false" customHeight="false" outlineLevel="0" collapsed="false">
      <c r="A622" s="118" t="s">
        <v>501</v>
      </c>
      <c r="B622" s="131" t="s">
        <v>737</v>
      </c>
      <c r="C622" s="147" t="s">
        <v>168</v>
      </c>
      <c r="D622" s="153" t="n">
        <v>129.902984931183</v>
      </c>
      <c r="E622" s="152"/>
      <c r="F622" s="152"/>
      <c r="G622" s="118" t="s">
        <v>822</v>
      </c>
      <c r="H622" s="118"/>
      <c r="I622" s="118"/>
    </row>
    <row r="623" customFormat="false" ht="15" hidden="false" customHeight="false" outlineLevel="0" collapsed="false">
      <c r="A623" s="118" t="s">
        <v>502</v>
      </c>
      <c r="B623" s="131" t="s">
        <v>738</v>
      </c>
      <c r="C623" s="147" t="s">
        <v>168</v>
      </c>
      <c r="D623" s="153" t="n">
        <v>242867.798770652</v>
      </c>
      <c r="E623" s="152"/>
      <c r="F623" s="152"/>
      <c r="G623" s="118" t="s">
        <v>822</v>
      </c>
      <c r="H623" s="118"/>
      <c r="I623" s="118"/>
    </row>
    <row r="624" customFormat="false" ht="15" hidden="false" customHeight="false" outlineLevel="0" collapsed="false">
      <c r="A624" s="118" t="s">
        <v>503</v>
      </c>
      <c r="B624" s="131" t="s">
        <v>739</v>
      </c>
      <c r="C624" s="147" t="s">
        <v>168</v>
      </c>
      <c r="D624" s="153"/>
      <c r="E624" s="152"/>
      <c r="F624" s="152"/>
      <c r="G624" s="118" t="s">
        <v>822</v>
      </c>
      <c r="H624" s="118"/>
      <c r="I624" s="118"/>
    </row>
    <row r="625" customFormat="false" ht="15" hidden="false" customHeight="false" outlineLevel="0" collapsed="false">
      <c r="A625" s="118" t="s">
        <v>504</v>
      </c>
      <c r="B625" s="131" t="s">
        <v>740</v>
      </c>
      <c r="C625" s="147" t="s">
        <v>168</v>
      </c>
      <c r="D625" s="153" t="n">
        <v>545.431821819444</v>
      </c>
      <c r="E625" s="152"/>
      <c r="F625" s="152"/>
      <c r="G625" s="118" t="s">
        <v>822</v>
      </c>
      <c r="H625" s="118"/>
      <c r="I625" s="118"/>
    </row>
    <row r="626" customFormat="false" ht="15" hidden="false" customHeight="false" outlineLevel="0" collapsed="false">
      <c r="A626" s="118" t="s">
        <v>505</v>
      </c>
      <c r="B626" s="131" t="s">
        <v>741</v>
      </c>
      <c r="C626" s="147" t="s">
        <v>168</v>
      </c>
      <c r="D626" s="153" t="n">
        <v>593.190289668465</v>
      </c>
      <c r="E626" s="152"/>
      <c r="F626" s="152"/>
      <c r="G626" s="118" t="s">
        <v>822</v>
      </c>
      <c r="H626" s="118"/>
      <c r="I626" s="118"/>
    </row>
    <row r="627" customFormat="false" ht="15" hidden="false" customHeight="false" outlineLevel="0" collapsed="false">
      <c r="A627" s="118" t="s">
        <v>506</v>
      </c>
      <c r="B627" s="131" t="s">
        <v>742</v>
      </c>
      <c r="C627" s="147" t="s">
        <v>168</v>
      </c>
      <c r="D627" s="153"/>
      <c r="E627" s="152"/>
      <c r="F627" s="152"/>
      <c r="G627" s="118" t="s">
        <v>822</v>
      </c>
      <c r="H627" s="118"/>
      <c r="I627" s="118"/>
    </row>
    <row r="628" customFormat="false" ht="15" hidden="false" customHeight="false" outlineLevel="0" collapsed="false">
      <c r="A628" s="118" t="s">
        <v>507</v>
      </c>
      <c r="B628" s="131" t="s">
        <v>743</v>
      </c>
      <c r="C628" s="147" t="s">
        <v>168</v>
      </c>
      <c r="D628" s="153" t="n">
        <v>1954.26927889007</v>
      </c>
      <c r="E628" s="152"/>
      <c r="F628" s="152"/>
      <c r="G628" s="118" t="s">
        <v>822</v>
      </c>
      <c r="H628" s="118"/>
      <c r="I628" s="118"/>
    </row>
    <row r="629" customFormat="false" ht="15" hidden="false" customHeight="false" outlineLevel="0" collapsed="false">
      <c r="A629" s="118" t="s">
        <v>508</v>
      </c>
      <c r="B629" s="131" t="s">
        <v>744</v>
      </c>
      <c r="C629" s="147" t="s">
        <v>168</v>
      </c>
      <c r="D629" s="153"/>
      <c r="E629" s="152"/>
      <c r="F629" s="152"/>
      <c r="G629" s="118" t="s">
        <v>822</v>
      </c>
      <c r="H629" s="118"/>
      <c r="I629" s="118"/>
    </row>
    <row r="630" customFormat="false" ht="15" hidden="false" customHeight="false" outlineLevel="0" collapsed="false">
      <c r="A630" s="118" t="s">
        <v>509</v>
      </c>
      <c r="B630" s="131" t="s">
        <v>745</v>
      </c>
      <c r="C630" s="147" t="s">
        <v>168</v>
      </c>
      <c r="D630" s="153" t="n">
        <v>45936.4438637781</v>
      </c>
      <c r="E630" s="152"/>
      <c r="F630" s="152"/>
      <c r="G630" s="118" t="s">
        <v>822</v>
      </c>
      <c r="H630" s="118"/>
      <c r="I630" s="118"/>
    </row>
    <row r="631" customFormat="false" ht="15" hidden="false" customHeight="false" outlineLevel="0" collapsed="false">
      <c r="A631" s="118" t="s">
        <v>510</v>
      </c>
      <c r="B631" s="131" t="s">
        <v>746</v>
      </c>
      <c r="C631" s="147" t="s">
        <v>168</v>
      </c>
      <c r="D631" s="153" t="n">
        <v>26942.1554666143</v>
      </c>
      <c r="E631" s="152"/>
      <c r="F631" s="152"/>
      <c r="G631" s="118" t="s">
        <v>822</v>
      </c>
      <c r="H631" s="118"/>
      <c r="I631" s="118"/>
    </row>
    <row r="632" customFormat="false" ht="15" hidden="false" customHeight="false" outlineLevel="0" collapsed="false">
      <c r="A632" s="118" t="s">
        <v>511</v>
      </c>
      <c r="B632" s="131" t="s">
        <v>747</v>
      </c>
      <c r="C632" s="147" t="s">
        <v>168</v>
      </c>
      <c r="D632" s="153" t="n">
        <v>651.339501320369</v>
      </c>
      <c r="E632" s="152"/>
      <c r="F632" s="152"/>
      <c r="G632" s="118" t="s">
        <v>822</v>
      </c>
      <c r="H632" s="118"/>
      <c r="I632" s="118"/>
    </row>
    <row r="633" customFormat="false" ht="15" hidden="false" customHeight="false" outlineLevel="0" collapsed="false">
      <c r="A633" s="118" t="s">
        <v>512</v>
      </c>
      <c r="B633" s="131" t="s">
        <v>748</v>
      </c>
      <c r="C633" s="147" t="s">
        <v>168</v>
      </c>
      <c r="D633" s="153"/>
      <c r="E633" s="152"/>
      <c r="F633" s="152"/>
      <c r="G633" s="118" t="s">
        <v>822</v>
      </c>
      <c r="H633" s="118"/>
      <c r="I633" s="118"/>
    </row>
    <row r="634" customFormat="false" ht="15" hidden="false" customHeight="false" outlineLevel="0" collapsed="false">
      <c r="A634" s="118" t="s">
        <v>513</v>
      </c>
      <c r="B634" s="131" t="s">
        <v>749</v>
      </c>
      <c r="C634" s="147" t="s">
        <v>168</v>
      </c>
      <c r="D634" s="153" t="n">
        <v>13247.3784150712</v>
      </c>
      <c r="E634" s="152"/>
      <c r="F634" s="152"/>
      <c r="G634" s="118" t="s">
        <v>822</v>
      </c>
      <c r="H634" s="118"/>
      <c r="I634" s="118"/>
    </row>
    <row r="635" customFormat="false" ht="15" hidden="false" customHeight="false" outlineLevel="0" collapsed="false">
      <c r="A635" s="118" t="s">
        <v>514</v>
      </c>
      <c r="B635" s="131" t="s">
        <v>750</v>
      </c>
      <c r="C635" s="147" t="s">
        <v>168</v>
      </c>
      <c r="D635" s="153" t="n">
        <v>6503.84447304957</v>
      </c>
      <c r="E635" s="152"/>
      <c r="F635" s="152"/>
      <c r="G635" s="118" t="s">
        <v>822</v>
      </c>
      <c r="H635" s="118"/>
      <c r="I635" s="118"/>
    </row>
    <row r="636" customFormat="false" ht="15" hidden="false" customHeight="false" outlineLevel="0" collapsed="false">
      <c r="A636" s="118" t="s">
        <v>515</v>
      </c>
      <c r="B636" s="131" t="s">
        <v>751</v>
      </c>
      <c r="C636" s="147" t="s">
        <v>168</v>
      </c>
      <c r="D636" s="153"/>
      <c r="E636" s="152"/>
      <c r="F636" s="152"/>
      <c r="G636" s="118" t="s">
        <v>822</v>
      </c>
      <c r="H636" s="118"/>
      <c r="I636" s="118"/>
    </row>
    <row r="637" customFormat="false" ht="15" hidden="false" customHeight="false" outlineLevel="0" collapsed="false">
      <c r="A637" s="118" t="s">
        <v>516</v>
      </c>
      <c r="B637" s="131" t="s">
        <v>752</v>
      </c>
      <c r="C637" s="147" t="s">
        <v>168</v>
      </c>
      <c r="D637" s="153" t="n">
        <v>391202.346593456</v>
      </c>
      <c r="E637" s="152"/>
      <c r="F637" s="152"/>
      <c r="G637" s="118" t="s">
        <v>822</v>
      </c>
      <c r="H637" s="118"/>
      <c r="I637" s="118"/>
    </row>
    <row r="638" customFormat="false" ht="15" hidden="false" customHeight="false" outlineLevel="0" collapsed="false">
      <c r="A638" s="118" t="s">
        <v>517</v>
      </c>
      <c r="B638" s="131" t="s">
        <v>753</v>
      </c>
      <c r="C638" s="147" t="s">
        <v>168</v>
      </c>
      <c r="D638" s="153"/>
      <c r="E638" s="152"/>
      <c r="F638" s="152"/>
      <c r="G638" s="118" t="s">
        <v>822</v>
      </c>
      <c r="H638" s="118"/>
      <c r="I638" s="118"/>
    </row>
    <row r="639" customFormat="false" ht="15" hidden="false" customHeight="false" outlineLevel="0" collapsed="false">
      <c r="A639" s="118" t="s">
        <v>518</v>
      </c>
      <c r="B639" s="131" t="s">
        <v>754</v>
      </c>
      <c r="C639" s="147" t="s">
        <v>168</v>
      </c>
      <c r="D639" s="153"/>
      <c r="E639" s="152"/>
      <c r="F639" s="152"/>
      <c r="G639" s="118" t="s">
        <v>822</v>
      </c>
      <c r="H639" s="118"/>
      <c r="I639" s="118"/>
    </row>
    <row r="640" customFormat="false" ht="15" hidden="false" customHeight="false" outlineLevel="0" collapsed="false">
      <c r="A640" s="118" t="s">
        <v>519</v>
      </c>
      <c r="B640" s="131" t="s">
        <v>755</v>
      </c>
      <c r="C640" s="147" t="s">
        <v>168</v>
      </c>
      <c r="D640" s="153" t="n">
        <v>138.895100298686</v>
      </c>
      <c r="E640" s="152"/>
      <c r="F640" s="152"/>
      <c r="G640" s="118" t="s">
        <v>822</v>
      </c>
      <c r="H640" s="118"/>
      <c r="I640" s="118"/>
    </row>
    <row r="641" customFormat="false" ht="15" hidden="false" customHeight="false" outlineLevel="0" collapsed="false">
      <c r="A641" s="118" t="s">
        <v>520</v>
      </c>
      <c r="B641" s="131" t="s">
        <v>756</v>
      </c>
      <c r="C641" s="147" t="s">
        <v>168</v>
      </c>
      <c r="D641" s="153" t="n">
        <v>13059.0031740945</v>
      </c>
      <c r="E641" s="152"/>
      <c r="F641" s="152"/>
      <c r="G641" s="118" t="s">
        <v>822</v>
      </c>
      <c r="H641" s="118"/>
      <c r="I641" s="118"/>
    </row>
    <row r="642" customFormat="false" ht="15" hidden="false" customHeight="false" outlineLevel="0" collapsed="false">
      <c r="A642" s="118" t="s">
        <v>521</v>
      </c>
      <c r="B642" s="131" t="s">
        <v>757</v>
      </c>
      <c r="C642" s="147" t="s">
        <v>168</v>
      </c>
      <c r="D642" s="153"/>
      <c r="E642" s="152"/>
      <c r="F642" s="152"/>
      <c r="G642" s="118" t="s">
        <v>822</v>
      </c>
      <c r="H642" s="118"/>
      <c r="I642" s="118"/>
    </row>
    <row r="643" customFormat="false" ht="15" hidden="false" customHeight="false" outlineLevel="0" collapsed="false">
      <c r="A643" s="118" t="s">
        <v>522</v>
      </c>
      <c r="B643" s="131" t="s">
        <v>758</v>
      </c>
      <c r="C643" s="147" t="s">
        <v>168</v>
      </c>
      <c r="D643" s="153"/>
      <c r="E643" s="152"/>
      <c r="F643" s="152"/>
      <c r="G643" s="118" t="s">
        <v>822</v>
      </c>
      <c r="H643" s="118"/>
      <c r="I643" s="118"/>
    </row>
    <row r="644" customFormat="false" ht="15" hidden="false" customHeight="false" outlineLevel="0" collapsed="false">
      <c r="A644" s="118" t="s">
        <v>523</v>
      </c>
      <c r="B644" s="131" t="s">
        <v>759</v>
      </c>
      <c r="C644" s="147" t="s">
        <v>168</v>
      </c>
      <c r="D644" s="153"/>
      <c r="E644" s="152"/>
      <c r="F644" s="152"/>
      <c r="G644" s="118" t="s">
        <v>822</v>
      </c>
      <c r="H644" s="118"/>
      <c r="I644" s="118"/>
    </row>
    <row r="645" customFormat="false" ht="15" hidden="false" customHeight="false" outlineLevel="0" collapsed="false">
      <c r="A645" s="118" t="s">
        <v>524</v>
      </c>
      <c r="B645" s="131" t="s">
        <v>760</v>
      </c>
      <c r="C645" s="147" t="s">
        <v>168</v>
      </c>
      <c r="D645" s="153" t="n">
        <v>8052.1064090647</v>
      </c>
      <c r="E645" s="152"/>
      <c r="F645" s="152"/>
      <c r="G645" s="118" t="s">
        <v>822</v>
      </c>
      <c r="H645" s="118"/>
      <c r="I645" s="118"/>
    </row>
    <row r="646" customFormat="false" ht="15" hidden="false" customHeight="false" outlineLevel="0" collapsed="false">
      <c r="A646" s="118" t="s">
        <v>525</v>
      </c>
      <c r="B646" s="131" t="s">
        <v>761</v>
      </c>
      <c r="C646" s="147" t="s">
        <v>168</v>
      </c>
      <c r="D646" s="153" t="n">
        <v>18085.9098350181</v>
      </c>
      <c r="E646" s="152"/>
      <c r="F646" s="152"/>
      <c r="G646" s="118" t="s">
        <v>822</v>
      </c>
      <c r="H646" s="118"/>
      <c r="I646" s="118"/>
    </row>
    <row r="647" customFormat="false" ht="15" hidden="false" customHeight="false" outlineLevel="0" collapsed="false">
      <c r="A647" s="118" t="s">
        <v>526</v>
      </c>
      <c r="B647" s="131" t="s">
        <v>762</v>
      </c>
      <c r="C647" s="147" t="s">
        <v>168</v>
      </c>
      <c r="D647" s="153" t="n">
        <v>16361.4057192153</v>
      </c>
      <c r="E647" s="152"/>
      <c r="F647" s="152"/>
      <c r="G647" s="118" t="s">
        <v>822</v>
      </c>
      <c r="H647" s="118"/>
      <c r="I647" s="118"/>
    </row>
    <row r="648" customFormat="false" ht="15" hidden="false" customHeight="false" outlineLevel="0" collapsed="false">
      <c r="A648" s="118" t="s">
        <v>527</v>
      </c>
      <c r="B648" s="131" t="s">
        <v>763</v>
      </c>
      <c r="C648" s="147" t="s">
        <v>168</v>
      </c>
      <c r="D648" s="153"/>
      <c r="E648" s="152"/>
      <c r="F648" s="152"/>
      <c r="G648" s="118" t="s">
        <v>822</v>
      </c>
      <c r="H648" s="118"/>
      <c r="I648" s="118"/>
    </row>
    <row r="649" customFormat="false" ht="15" hidden="false" customHeight="false" outlineLevel="0" collapsed="false">
      <c r="A649" s="118" t="s">
        <v>528</v>
      </c>
      <c r="B649" s="131" t="s">
        <v>764</v>
      </c>
      <c r="C649" s="147" t="s">
        <v>168</v>
      </c>
      <c r="D649" s="153" t="n">
        <v>3813.58955960291</v>
      </c>
      <c r="E649" s="152"/>
      <c r="F649" s="152"/>
      <c r="G649" s="118" t="s">
        <v>822</v>
      </c>
      <c r="H649" s="118"/>
      <c r="I649" s="118"/>
    </row>
    <row r="650" customFormat="false" ht="15" hidden="false" customHeight="false" outlineLevel="0" collapsed="false">
      <c r="A650" s="118" t="s">
        <v>529</v>
      </c>
      <c r="B650" s="131" t="s">
        <v>765</v>
      </c>
      <c r="C650" s="147" t="s">
        <v>168</v>
      </c>
      <c r="D650" s="153"/>
      <c r="E650" s="152"/>
      <c r="F650" s="152"/>
      <c r="G650" s="118" t="s">
        <v>822</v>
      </c>
      <c r="H650" s="118"/>
      <c r="I650" s="118"/>
    </row>
    <row r="651" customFormat="false" ht="15" hidden="false" customHeight="false" outlineLevel="0" collapsed="false">
      <c r="A651" s="118" t="s">
        <v>530</v>
      </c>
      <c r="B651" s="131" t="s">
        <v>766</v>
      </c>
      <c r="C651" s="147" t="s">
        <v>168</v>
      </c>
      <c r="D651" s="153" t="n">
        <v>2667.16222453829</v>
      </c>
      <c r="E651" s="152"/>
      <c r="F651" s="152"/>
      <c r="G651" s="118" t="s">
        <v>822</v>
      </c>
      <c r="H651" s="118"/>
      <c r="I651" s="118"/>
    </row>
    <row r="652" customFormat="false" ht="15" hidden="false" customHeight="false" outlineLevel="0" collapsed="false">
      <c r="A652" s="118" t="s">
        <v>531</v>
      </c>
      <c r="B652" s="131" t="s">
        <v>767</v>
      </c>
      <c r="C652" s="147" t="s">
        <v>168</v>
      </c>
      <c r="D652" s="153" t="n">
        <v>4301.78111795717</v>
      </c>
      <c r="E652" s="152"/>
      <c r="F652" s="152"/>
      <c r="G652" s="118" t="s">
        <v>822</v>
      </c>
      <c r="H652" s="118"/>
      <c r="I652" s="118"/>
    </row>
    <row r="653" customFormat="false" ht="15" hidden="false" customHeight="false" outlineLevel="0" collapsed="false">
      <c r="A653" s="118" t="s">
        <v>532</v>
      </c>
      <c r="B653" s="131" t="s">
        <v>768</v>
      </c>
      <c r="C653" s="147" t="s">
        <v>168</v>
      </c>
      <c r="D653" s="153" t="n">
        <v>395.171007145323</v>
      </c>
      <c r="E653" s="152"/>
      <c r="F653" s="152"/>
      <c r="G653" s="118" t="s">
        <v>822</v>
      </c>
      <c r="H653" s="118"/>
      <c r="I653" s="118"/>
    </row>
    <row r="654" customFormat="false" ht="15" hidden="false" customHeight="false" outlineLevel="0" collapsed="false">
      <c r="A654" s="118" t="s">
        <v>533</v>
      </c>
      <c r="B654" s="131" t="s">
        <v>769</v>
      </c>
      <c r="C654" s="147" t="s">
        <v>168</v>
      </c>
      <c r="D654" s="153"/>
      <c r="E654" s="152"/>
      <c r="F654" s="152"/>
      <c r="G654" s="118" t="s">
        <v>822</v>
      </c>
      <c r="H654" s="118"/>
      <c r="I654" s="118"/>
    </row>
    <row r="655" customFormat="false" ht="15" hidden="false" customHeight="false" outlineLevel="0" collapsed="false">
      <c r="A655" s="118" t="s">
        <v>534</v>
      </c>
      <c r="B655" s="131" t="s">
        <v>770</v>
      </c>
      <c r="C655" s="147" t="s">
        <v>168</v>
      </c>
      <c r="D655" s="153"/>
      <c r="E655" s="152"/>
      <c r="F655" s="152"/>
      <c r="G655" s="118" t="s">
        <v>822</v>
      </c>
      <c r="H655" s="118"/>
      <c r="I655" s="118"/>
    </row>
    <row r="656" customFormat="false" ht="15" hidden="false" customHeight="false" outlineLevel="0" collapsed="false">
      <c r="A656" s="118" t="s">
        <v>535</v>
      </c>
      <c r="B656" s="131" t="s">
        <v>771</v>
      </c>
      <c r="C656" s="147" t="s">
        <v>168</v>
      </c>
      <c r="D656" s="153"/>
      <c r="E656" s="152"/>
      <c r="F656" s="152"/>
      <c r="G656" s="118" t="s">
        <v>822</v>
      </c>
      <c r="H656" s="118"/>
      <c r="I656" s="118"/>
    </row>
    <row r="657" customFormat="false" ht="15" hidden="false" customHeight="false" outlineLevel="0" collapsed="false">
      <c r="A657" s="118" t="s">
        <v>536</v>
      </c>
      <c r="B657" s="131" t="s">
        <v>772</v>
      </c>
      <c r="C657" s="147" t="s">
        <v>168</v>
      </c>
      <c r="D657" s="153"/>
      <c r="E657" s="152"/>
      <c r="F657" s="152"/>
      <c r="G657" s="118" t="s">
        <v>822</v>
      </c>
      <c r="H657" s="118"/>
      <c r="I657" s="118"/>
    </row>
    <row r="658" customFormat="false" ht="15" hidden="false" customHeight="false" outlineLevel="0" collapsed="false">
      <c r="A658" s="118" t="s">
        <v>537</v>
      </c>
      <c r="B658" s="131" t="s">
        <v>773</v>
      </c>
      <c r="C658" s="147" t="s">
        <v>168</v>
      </c>
      <c r="D658" s="153" t="n">
        <v>15788.5731307185</v>
      </c>
      <c r="E658" s="152"/>
      <c r="F658" s="152"/>
      <c r="G658" s="118" t="s">
        <v>822</v>
      </c>
      <c r="H658" s="118"/>
      <c r="I658" s="118"/>
    </row>
    <row r="659" customFormat="false" ht="15" hidden="false" customHeight="false" outlineLevel="0" collapsed="false">
      <c r="A659" s="118" t="s">
        <v>538</v>
      </c>
      <c r="B659" s="131" t="s">
        <v>774</v>
      </c>
      <c r="C659" s="147" t="s">
        <v>168</v>
      </c>
      <c r="D659" s="153" t="n">
        <v>18.8485193557739</v>
      </c>
      <c r="E659" s="152"/>
      <c r="F659" s="152"/>
      <c r="G659" s="118" t="s">
        <v>822</v>
      </c>
      <c r="H659" s="118"/>
      <c r="I659" s="118"/>
    </row>
    <row r="660" customFormat="false" ht="15" hidden="false" customHeight="false" outlineLevel="0" collapsed="false">
      <c r="A660" s="118" t="s">
        <v>539</v>
      </c>
      <c r="B660" s="131" t="s">
        <v>775</v>
      </c>
      <c r="C660" s="147" t="s">
        <v>168</v>
      </c>
      <c r="D660" s="153" t="n">
        <v>66744.3003283544</v>
      </c>
      <c r="E660" s="152"/>
      <c r="F660" s="152"/>
      <c r="G660" s="118" t="s">
        <v>822</v>
      </c>
      <c r="H660" s="118"/>
      <c r="I660" s="118"/>
    </row>
    <row r="661" customFormat="false" ht="15" hidden="false" customHeight="false" outlineLevel="0" collapsed="false">
      <c r="A661" s="118" t="s">
        <v>540</v>
      </c>
      <c r="B661" s="131" t="s">
        <v>776</v>
      </c>
      <c r="C661" s="147" t="s">
        <v>168</v>
      </c>
      <c r="D661" s="153"/>
      <c r="E661" s="152"/>
      <c r="F661" s="152"/>
      <c r="G661" s="118" t="s">
        <v>822</v>
      </c>
      <c r="H661" s="118"/>
      <c r="I661" s="118"/>
    </row>
    <row r="662" customFormat="false" ht="15" hidden="false" customHeight="false" outlineLevel="0" collapsed="false">
      <c r="A662" s="118" t="s">
        <v>541</v>
      </c>
      <c r="B662" s="131" t="s">
        <v>777</v>
      </c>
      <c r="C662" s="147" t="s">
        <v>168</v>
      </c>
      <c r="D662" s="153"/>
      <c r="E662" s="152"/>
      <c r="F662" s="152"/>
      <c r="G662" s="118" t="s">
        <v>822</v>
      </c>
      <c r="H662" s="118"/>
      <c r="I662" s="118"/>
    </row>
    <row r="663" customFormat="false" ht="15" hidden="false" customHeight="false" outlineLevel="0" collapsed="false">
      <c r="A663" s="118" t="s">
        <v>542</v>
      </c>
      <c r="B663" s="131" t="s">
        <v>778</v>
      </c>
      <c r="C663" s="147" t="s">
        <v>168</v>
      </c>
      <c r="D663" s="153" t="n">
        <v>11.1371154029846</v>
      </c>
      <c r="E663" s="152"/>
      <c r="F663" s="152"/>
      <c r="G663" s="118" t="s">
        <v>822</v>
      </c>
      <c r="H663" s="118"/>
      <c r="I663" s="118"/>
    </row>
    <row r="664" customFormat="false" ht="15" hidden="false" customHeight="false" outlineLevel="0" collapsed="false">
      <c r="A664" s="118" t="s">
        <v>543</v>
      </c>
      <c r="B664" s="131" t="s">
        <v>779</v>
      </c>
      <c r="C664" s="147" t="s">
        <v>168</v>
      </c>
      <c r="D664" s="153"/>
      <c r="E664" s="152"/>
      <c r="F664" s="152"/>
      <c r="G664" s="118" t="s">
        <v>822</v>
      </c>
      <c r="H664" s="118"/>
      <c r="I664" s="118"/>
    </row>
    <row r="665" customFormat="false" ht="15" hidden="false" customHeight="false" outlineLevel="0" collapsed="false">
      <c r="A665" s="118" t="s">
        <v>544</v>
      </c>
      <c r="B665" s="131" t="s">
        <v>780</v>
      </c>
      <c r="C665" s="147" t="s">
        <v>168</v>
      </c>
      <c r="D665" s="153"/>
      <c r="E665" s="152"/>
      <c r="F665" s="152"/>
      <c r="G665" s="118" t="s">
        <v>822</v>
      </c>
      <c r="H665" s="118"/>
      <c r="I665" s="118"/>
    </row>
    <row r="666" customFormat="false" ht="15" hidden="false" customHeight="false" outlineLevel="0" collapsed="false">
      <c r="A666" s="118" t="s">
        <v>545</v>
      </c>
      <c r="B666" s="131" t="s">
        <v>781</v>
      </c>
      <c r="C666" s="147" t="s">
        <v>168</v>
      </c>
      <c r="D666" s="153" t="n">
        <v>28675.2000449938</v>
      </c>
      <c r="E666" s="152"/>
      <c r="F666" s="152"/>
      <c r="G666" s="118" t="s">
        <v>822</v>
      </c>
      <c r="H666" s="118"/>
      <c r="I666" s="118"/>
    </row>
    <row r="667" customFormat="false" ht="15" hidden="false" customHeight="false" outlineLevel="0" collapsed="false">
      <c r="A667" s="118" t="s">
        <v>546</v>
      </c>
      <c r="B667" s="131" t="s">
        <v>782</v>
      </c>
      <c r="C667" s="147" t="s">
        <v>168</v>
      </c>
      <c r="D667" s="153" t="n">
        <v>26.2005373382569</v>
      </c>
      <c r="E667" s="152"/>
      <c r="F667" s="152"/>
      <c r="G667" s="118" t="s">
        <v>822</v>
      </c>
      <c r="H667" s="118"/>
      <c r="I667" s="118"/>
    </row>
    <row r="668" customFormat="false" ht="15" hidden="false" customHeight="false" outlineLevel="0" collapsed="false">
      <c r="A668" s="118" t="s">
        <v>547</v>
      </c>
      <c r="B668" s="131" t="s">
        <v>783</v>
      </c>
      <c r="C668" s="147" t="s">
        <v>168</v>
      </c>
      <c r="D668" s="153"/>
      <c r="E668" s="152"/>
      <c r="F668" s="152"/>
      <c r="G668" s="118" t="s">
        <v>822</v>
      </c>
      <c r="H668" s="118"/>
      <c r="I668" s="118"/>
    </row>
    <row r="669" customFormat="false" ht="15" hidden="false" customHeight="false" outlineLevel="0" collapsed="false">
      <c r="A669" s="118" t="s">
        <v>548</v>
      </c>
      <c r="B669" s="131" t="s">
        <v>784</v>
      </c>
      <c r="C669" s="147" t="s">
        <v>168</v>
      </c>
      <c r="D669" s="153"/>
      <c r="E669" s="152"/>
      <c r="F669" s="152"/>
      <c r="G669" s="118" t="s">
        <v>822</v>
      </c>
      <c r="H669" s="118"/>
      <c r="I669" s="118"/>
    </row>
    <row r="670" customFormat="false" ht="15" hidden="false" customHeight="false" outlineLevel="0" collapsed="false">
      <c r="A670" s="118" t="s">
        <v>549</v>
      </c>
      <c r="B670" s="131" t="s">
        <v>785</v>
      </c>
      <c r="C670" s="147" t="s">
        <v>168</v>
      </c>
      <c r="D670" s="153"/>
      <c r="E670" s="152"/>
      <c r="F670" s="152"/>
      <c r="G670" s="118" t="s">
        <v>822</v>
      </c>
      <c r="H670" s="118"/>
      <c r="I670" s="118"/>
    </row>
    <row r="671" customFormat="false" ht="15" hidden="false" customHeight="false" outlineLevel="0" collapsed="false">
      <c r="A671" s="118" t="s">
        <v>550</v>
      </c>
      <c r="B671" s="131" t="s">
        <v>786</v>
      </c>
      <c r="C671" s="147" t="s">
        <v>168</v>
      </c>
      <c r="D671" s="153"/>
      <c r="E671" s="152"/>
      <c r="F671" s="152"/>
      <c r="G671" s="118" t="s">
        <v>822</v>
      </c>
      <c r="H671" s="118"/>
      <c r="I671" s="118"/>
    </row>
    <row r="672" customFormat="false" ht="15" hidden="false" customHeight="false" outlineLevel="0" collapsed="false">
      <c r="A672" s="118" t="s">
        <v>551</v>
      </c>
      <c r="B672" s="131" t="s">
        <v>787</v>
      </c>
      <c r="C672" s="147" t="s">
        <v>168</v>
      </c>
      <c r="D672" s="153"/>
      <c r="E672" s="152"/>
      <c r="F672" s="152"/>
      <c r="G672" s="118" t="s">
        <v>822</v>
      </c>
      <c r="H672" s="118"/>
      <c r="I672" s="118"/>
    </row>
    <row r="673" customFormat="false" ht="15" hidden="false" customHeight="false" outlineLevel="0" collapsed="false">
      <c r="A673" s="118" t="s">
        <v>552</v>
      </c>
      <c r="B673" s="131" t="s">
        <v>788</v>
      </c>
      <c r="C673" s="147" t="s">
        <v>168</v>
      </c>
      <c r="D673" s="153"/>
      <c r="E673" s="152"/>
      <c r="F673" s="152"/>
      <c r="G673" s="118" t="s">
        <v>822</v>
      </c>
      <c r="H673" s="118"/>
      <c r="I673" s="118"/>
    </row>
    <row r="674" customFormat="false" ht="15" hidden="false" customHeight="false" outlineLevel="0" collapsed="false">
      <c r="A674" s="118" t="s">
        <v>553</v>
      </c>
      <c r="B674" s="131" t="s">
        <v>789</v>
      </c>
      <c r="C674" s="147" t="s">
        <v>168</v>
      </c>
      <c r="D674" s="153"/>
      <c r="E674" s="152"/>
      <c r="F674" s="152"/>
      <c r="G674" s="118" t="s">
        <v>822</v>
      </c>
      <c r="H674" s="118"/>
      <c r="I674" s="118"/>
    </row>
    <row r="675" customFormat="false" ht="15" hidden="false" customHeight="false" outlineLevel="0" collapsed="false">
      <c r="A675" s="118" t="s">
        <v>554</v>
      </c>
      <c r="B675" s="131" t="s">
        <v>790</v>
      </c>
      <c r="C675" s="147" t="s">
        <v>168</v>
      </c>
      <c r="D675" s="153"/>
      <c r="E675" s="152"/>
      <c r="F675" s="152"/>
      <c r="G675" s="118" t="s">
        <v>822</v>
      </c>
      <c r="H675" s="118"/>
      <c r="I675" s="118"/>
    </row>
    <row r="676" customFormat="false" ht="15" hidden="false" customHeight="false" outlineLevel="0" collapsed="false">
      <c r="A676" s="118" t="s">
        <v>555</v>
      </c>
      <c r="B676" s="131" t="s">
        <v>791</v>
      </c>
      <c r="C676" s="147" t="s">
        <v>168</v>
      </c>
      <c r="D676" s="153"/>
      <c r="E676" s="152"/>
      <c r="F676" s="152"/>
      <c r="G676" s="118" t="s">
        <v>822</v>
      </c>
      <c r="H676" s="118"/>
      <c r="I676" s="118"/>
    </row>
    <row r="677" customFormat="false" ht="15" hidden="false" customHeight="false" outlineLevel="0" collapsed="false">
      <c r="A677" s="118" t="s">
        <v>556</v>
      </c>
      <c r="B677" s="131" t="s">
        <v>792</v>
      </c>
      <c r="C677" s="147" t="s">
        <v>168</v>
      </c>
      <c r="D677" s="153"/>
      <c r="E677" s="152"/>
      <c r="F677" s="152"/>
      <c r="G677" s="118" t="s">
        <v>822</v>
      </c>
      <c r="H677" s="118"/>
      <c r="I677" s="118"/>
    </row>
    <row r="678" customFormat="false" ht="15" hidden="false" customHeight="false" outlineLevel="0" collapsed="false">
      <c r="A678" s="118" t="s">
        <v>557</v>
      </c>
      <c r="B678" s="131" t="s">
        <v>793</v>
      </c>
      <c r="C678" s="147" t="s">
        <v>168</v>
      </c>
      <c r="D678" s="153"/>
      <c r="E678" s="152"/>
      <c r="F678" s="152"/>
      <c r="G678" s="118" t="s">
        <v>822</v>
      </c>
      <c r="H678" s="118"/>
      <c r="I678" s="118"/>
    </row>
    <row r="679" customFormat="false" ht="15" hidden="false" customHeight="false" outlineLevel="0" collapsed="false">
      <c r="A679" s="118" t="s">
        <v>558</v>
      </c>
      <c r="B679" s="131" t="s">
        <v>794</v>
      </c>
      <c r="C679" s="147" t="s">
        <v>168</v>
      </c>
      <c r="D679" s="153"/>
      <c r="E679" s="152"/>
      <c r="F679" s="152"/>
      <c r="G679" s="118" t="s">
        <v>822</v>
      </c>
      <c r="H679" s="118"/>
      <c r="I679" s="118"/>
    </row>
    <row r="680" customFormat="false" ht="15" hidden="false" customHeight="false" outlineLevel="0" collapsed="false">
      <c r="A680" s="118" t="s">
        <v>559</v>
      </c>
      <c r="B680" s="131" t="s">
        <v>795</v>
      </c>
      <c r="C680" s="147" t="s">
        <v>168</v>
      </c>
      <c r="D680" s="153"/>
      <c r="E680" s="152"/>
      <c r="F680" s="152"/>
      <c r="G680" s="118" t="s">
        <v>822</v>
      </c>
      <c r="H680" s="118"/>
      <c r="I680" s="118"/>
    </row>
    <row r="681" customFormat="false" ht="15" hidden="false" customHeight="false" outlineLevel="0" collapsed="false">
      <c r="A681" s="118" t="s">
        <v>560</v>
      </c>
      <c r="B681" s="131" t="s">
        <v>796</v>
      </c>
      <c r="C681" s="147" t="s">
        <v>168</v>
      </c>
      <c r="D681" s="153"/>
      <c r="E681" s="152"/>
      <c r="F681" s="152"/>
      <c r="G681" s="118" t="s">
        <v>822</v>
      </c>
      <c r="H681" s="118"/>
      <c r="I681" s="118"/>
    </row>
    <row r="682" customFormat="false" ht="15" hidden="false" customHeight="false" outlineLevel="0" collapsed="false">
      <c r="A682" s="118" t="s">
        <v>561</v>
      </c>
      <c r="B682" s="131" t="s">
        <v>797</v>
      </c>
      <c r="C682" s="147" t="s">
        <v>168</v>
      </c>
      <c r="D682" s="153"/>
      <c r="E682" s="152"/>
      <c r="F682" s="152"/>
      <c r="G682" s="118" t="s">
        <v>822</v>
      </c>
      <c r="H682" s="118"/>
      <c r="I682" s="118"/>
    </row>
    <row r="683" customFormat="false" ht="15" hidden="false" customHeight="false" outlineLevel="0" collapsed="false">
      <c r="A683" s="118" t="s">
        <v>562</v>
      </c>
      <c r="B683" s="154" t="s">
        <v>798</v>
      </c>
      <c r="C683" s="147" t="s">
        <v>168</v>
      </c>
      <c r="D683" s="153"/>
      <c r="G683" s="118" t="s">
        <v>822</v>
      </c>
    </row>
    <row r="684" customFormat="false" ht="15" hidden="false" customHeight="false" outlineLevel="0" collapsed="false">
      <c r="A684" s="118" t="s">
        <v>563</v>
      </c>
      <c r="B684" s="154" t="s">
        <v>799</v>
      </c>
      <c r="C684" s="147" t="s">
        <v>168</v>
      </c>
      <c r="D684" s="153"/>
      <c r="G684" s="118" t="s">
        <v>822</v>
      </c>
    </row>
    <row r="685" customFormat="false" ht="15" hidden="false" customHeight="false" outlineLevel="0" collapsed="false">
      <c r="A685" s="118" t="s">
        <v>564</v>
      </c>
      <c r="B685" s="154" t="s">
        <v>800</v>
      </c>
      <c r="C685" s="147" t="s">
        <v>168</v>
      </c>
      <c r="D685" s="153"/>
      <c r="G685" s="118" t="s">
        <v>822</v>
      </c>
    </row>
    <row r="686" customFormat="false" ht="15" hidden="false" customHeight="false" outlineLevel="0" collapsed="false">
      <c r="A686" s="118" t="s">
        <v>565</v>
      </c>
      <c r="B686" s="154" t="s">
        <v>801</v>
      </c>
      <c r="C686" s="147" t="s">
        <v>168</v>
      </c>
      <c r="D686" s="153"/>
      <c r="G686" s="118" t="s">
        <v>822</v>
      </c>
    </row>
    <row r="687" customFormat="false" ht="15" hidden="false" customHeight="false" outlineLevel="0" collapsed="false">
      <c r="A687" s="118" t="s">
        <v>566</v>
      </c>
      <c r="B687" s="154" t="s">
        <v>802</v>
      </c>
      <c r="C687" s="147" t="s">
        <v>168</v>
      </c>
      <c r="D687" s="153"/>
      <c r="G687" s="118" t="s">
        <v>822</v>
      </c>
    </row>
    <row r="688" customFormat="false" ht="15" hidden="false" customHeight="false" outlineLevel="0" collapsed="false">
      <c r="A688" s="118" t="s">
        <v>567</v>
      </c>
      <c r="B688" s="154" t="s">
        <v>803</v>
      </c>
      <c r="C688" s="147" t="s">
        <v>168</v>
      </c>
      <c r="D688" s="153"/>
      <c r="G688" s="118" t="s">
        <v>822</v>
      </c>
    </row>
    <row r="689" customFormat="false" ht="15" hidden="false" customHeight="false" outlineLevel="0" collapsed="false">
      <c r="A689" s="118" t="s">
        <v>568</v>
      </c>
      <c r="B689" s="154" t="s">
        <v>804</v>
      </c>
      <c r="C689" s="147" t="s">
        <v>168</v>
      </c>
      <c r="D689" s="153"/>
      <c r="G689" s="118" t="s">
        <v>822</v>
      </c>
    </row>
    <row r="690" customFormat="false" ht="15" hidden="false" customHeight="false" outlineLevel="0" collapsed="false">
      <c r="A690" s="118" t="s">
        <v>569</v>
      </c>
      <c r="B690" s="154" t="s">
        <v>805</v>
      </c>
      <c r="C690" s="147" t="s">
        <v>168</v>
      </c>
      <c r="D690" s="153"/>
      <c r="G690" s="118" t="s">
        <v>822</v>
      </c>
    </row>
    <row r="691" customFormat="false" ht="15" hidden="false" customHeight="false" outlineLevel="0" collapsed="false">
      <c r="A691" s="118" t="s">
        <v>570</v>
      </c>
      <c r="B691" s="154" t="s">
        <v>806</v>
      </c>
      <c r="C691" s="147" t="s">
        <v>168</v>
      </c>
      <c r="D691" s="153"/>
      <c r="G691" s="118" t="s">
        <v>822</v>
      </c>
    </row>
    <row r="692" customFormat="false" ht="15" hidden="false" customHeight="false" outlineLevel="0" collapsed="false">
      <c r="A692" s="118" t="s">
        <v>571</v>
      </c>
      <c r="B692" s="154" t="s">
        <v>807</v>
      </c>
      <c r="C692" s="147" t="s">
        <v>168</v>
      </c>
      <c r="D692" s="153"/>
      <c r="G692" s="118" t="s">
        <v>822</v>
      </c>
    </row>
    <row r="693" customFormat="false" ht="15" hidden="false" customHeight="false" outlineLevel="0" collapsed="false">
      <c r="A693" s="118" t="s">
        <v>572</v>
      </c>
      <c r="B693" s="154" t="s">
        <v>808</v>
      </c>
      <c r="C693" s="147" t="s">
        <v>168</v>
      </c>
      <c r="D693" s="153"/>
      <c r="G693" s="118" t="s">
        <v>822</v>
      </c>
    </row>
    <row r="694" customFormat="false" ht="15" hidden="false" customHeight="false" outlineLevel="0" collapsed="false">
      <c r="A694" s="118" t="s">
        <v>573</v>
      </c>
      <c r="B694" s="154" t="s">
        <v>809</v>
      </c>
      <c r="C694" s="147" t="s">
        <v>168</v>
      </c>
      <c r="D694" s="153"/>
      <c r="G694" s="118" t="s">
        <v>822</v>
      </c>
    </row>
    <row r="695" customFormat="false" ht="15" hidden="false" customHeight="false" outlineLevel="0" collapsed="false">
      <c r="A695" s="118" t="s">
        <v>574</v>
      </c>
      <c r="B695" s="154" t="s">
        <v>810</v>
      </c>
      <c r="C695" s="147" t="s">
        <v>168</v>
      </c>
      <c r="D695" s="153"/>
      <c r="G695" s="118" t="s">
        <v>822</v>
      </c>
    </row>
    <row r="696" customFormat="false" ht="15" hidden="false" customHeight="false" outlineLevel="0" collapsed="false">
      <c r="A696" s="118" t="s">
        <v>575</v>
      </c>
      <c r="B696" s="154" t="s">
        <v>811</v>
      </c>
      <c r="C696" s="147" t="s">
        <v>168</v>
      </c>
      <c r="D696" s="153"/>
      <c r="G696" s="118" t="s">
        <v>822</v>
      </c>
    </row>
    <row r="697" customFormat="false" ht="15" hidden="false" customHeight="false" outlineLevel="0" collapsed="false">
      <c r="A697" s="118" t="s">
        <v>576</v>
      </c>
      <c r="B697" s="154" t="s">
        <v>812</v>
      </c>
      <c r="C697" s="147" t="s">
        <v>168</v>
      </c>
      <c r="D697" s="153"/>
      <c r="G697" s="118" t="s">
        <v>822</v>
      </c>
    </row>
    <row r="698" customFormat="false" ht="15" hidden="false" customHeight="false" outlineLevel="0" collapsed="false">
      <c r="A698" s="118" t="s">
        <v>577</v>
      </c>
      <c r="B698" s="154" t="s">
        <v>813</v>
      </c>
      <c r="C698" s="147" t="s">
        <v>168</v>
      </c>
      <c r="D698" s="153"/>
      <c r="G698" s="118" t="s">
        <v>822</v>
      </c>
    </row>
    <row r="699" customFormat="false" ht="15" hidden="false" customHeight="false" outlineLevel="0" collapsed="false">
      <c r="A699" s="118" t="s">
        <v>578</v>
      </c>
      <c r="B699" s="154" t="s">
        <v>814</v>
      </c>
      <c r="C699" s="147" t="s">
        <v>168</v>
      </c>
      <c r="D699" s="153"/>
      <c r="G699" s="118" t="s">
        <v>822</v>
      </c>
    </row>
    <row r="700" customFormat="false" ht="15" hidden="false" customHeight="false" outlineLevel="0" collapsed="false">
      <c r="A700" s="118" t="s">
        <v>579</v>
      </c>
      <c r="B700" s="154" t="s">
        <v>815</v>
      </c>
      <c r="C700" s="147" t="s">
        <v>168</v>
      </c>
      <c r="D700" s="153"/>
      <c r="G700" s="118" t="s">
        <v>822</v>
      </c>
    </row>
    <row r="701" customFormat="false" ht="15" hidden="false" customHeight="false" outlineLevel="0" collapsed="false">
      <c r="A701" s="118" t="s">
        <v>580</v>
      </c>
      <c r="B701" s="154" t="s">
        <v>816</v>
      </c>
      <c r="C701" s="147" t="s">
        <v>168</v>
      </c>
      <c r="D701" s="153"/>
      <c r="G701" s="118" t="s">
        <v>822</v>
      </c>
    </row>
    <row r="702" customFormat="false" ht="15" hidden="false" customHeight="false" outlineLevel="0" collapsed="false">
      <c r="A702" s="118" t="s">
        <v>581</v>
      </c>
      <c r="B702" s="154" t="s">
        <v>817</v>
      </c>
      <c r="C702" s="147" t="s">
        <v>168</v>
      </c>
      <c r="D702" s="153"/>
      <c r="G702" s="118" t="s">
        <v>822</v>
      </c>
    </row>
    <row r="703" customFormat="false" ht="15" hidden="false" customHeight="false" outlineLevel="0" collapsed="false">
      <c r="A703" s="118" t="s">
        <v>582</v>
      </c>
      <c r="B703" s="154" t="s">
        <v>818</v>
      </c>
      <c r="C703" s="147" t="s">
        <v>168</v>
      </c>
      <c r="D703" s="153"/>
      <c r="G703" s="118" t="s">
        <v>822</v>
      </c>
    </row>
    <row r="704" customFormat="false" ht="15" hidden="false" customHeight="false" outlineLevel="0" collapsed="false">
      <c r="A704" s="118" t="s">
        <v>583</v>
      </c>
      <c r="B704" s="154" t="s">
        <v>819</v>
      </c>
      <c r="C704" s="147" t="s">
        <v>168</v>
      </c>
      <c r="D704" s="153"/>
      <c r="G704" s="118" t="s">
        <v>822</v>
      </c>
    </row>
    <row r="705" customFormat="false" ht="15" hidden="false" customHeight="false" outlineLevel="0" collapsed="false">
      <c r="A705" s="118" t="s">
        <v>584</v>
      </c>
      <c r="B705" s="154" t="s">
        <v>820</v>
      </c>
      <c r="C705" s="147" t="s">
        <v>168</v>
      </c>
      <c r="D705" s="153"/>
      <c r="G705" s="118" t="s">
        <v>822</v>
      </c>
    </row>
    <row r="706" customFormat="false" ht="15" hidden="false" customHeight="false" outlineLevel="0" collapsed="false">
      <c r="A706" s="118" t="s">
        <v>585</v>
      </c>
      <c r="B706" s="154" t="s">
        <v>821</v>
      </c>
      <c r="C706" s="147" t="s">
        <v>168</v>
      </c>
      <c r="D706" s="153"/>
      <c r="G706" s="118" t="s">
        <v>822</v>
      </c>
    </row>
  </sheetData>
  <dataValidations count="3">
    <dataValidation allowBlank="true" errorStyle="stop" operator="between" showDropDown="false" showErrorMessage="false" showInputMessage="false" sqref="A2:A706" type="list">
      <formula1>Countries!$B$2:$B$262</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G2:I682 G683:G706"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outlinePr summaryBelow="0"/>
    <pageSetUpPr fitToPage="false"/>
  </sheetPr>
  <dimension ref="A1:E70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15" hidden="false" customHeight="false" outlineLevel="0" collapsed="false">
      <c r="A1" s="145" t="s">
        <v>111</v>
      </c>
      <c r="B1" s="145" t="s">
        <v>124</v>
      </c>
      <c r="C1" s="145" t="s">
        <v>79</v>
      </c>
      <c r="D1" s="145" t="s">
        <v>145</v>
      </c>
      <c r="E1" s="116" t="s">
        <v>276</v>
      </c>
    </row>
    <row r="2" customFormat="false" ht="15" hidden="false" customHeight="false" outlineLevel="0" collapsed="false">
      <c r="A2" s="118" t="s">
        <v>183</v>
      </c>
      <c r="B2" s="2" t="str">
        <f aca="false" t="array" ref="B2:B2">INDEX(Countries!D2:D262, MATCH(A2, Countries!B2:B262, 0))</f>
        <v>USA</v>
      </c>
      <c r="C2" s="147" t="s">
        <v>160</v>
      </c>
      <c r="D2" s="155" t="n">
        <v>-0.0089</v>
      </c>
      <c r="E2" s="118" t="s">
        <v>823</v>
      </c>
    </row>
    <row r="3" customFormat="false" ht="15" hidden="false" customHeight="false" outlineLevel="0" collapsed="false">
      <c r="A3" s="118" t="s">
        <v>184</v>
      </c>
      <c r="B3" s="2" t="str">
        <f aca="false" t="array" ref="B3:B3">INDEX(Countries!D3:D263, MATCH(A3, Countries!B3:B263, 0))</f>
        <v>IDN</v>
      </c>
      <c r="C3" s="147" t="s">
        <v>160</v>
      </c>
      <c r="D3" s="155" t="n">
        <v>-0.0037</v>
      </c>
      <c r="E3" s="118" t="s">
        <v>823</v>
      </c>
    </row>
    <row r="4" customFormat="false" ht="15" hidden="false" customHeight="false" outlineLevel="0" collapsed="false">
      <c r="A4" s="118" t="s">
        <v>185</v>
      </c>
      <c r="B4" s="2" t="str">
        <f aca="false" t="array" ref="B4:B4">INDEX(Countries!D4:D264, MATCH(A4, Countries!B4:B264, 0))</f>
        <v>AUS</v>
      </c>
      <c r="C4" s="147" t="s">
        <v>160</v>
      </c>
      <c r="D4" s="155" t="n">
        <v>-0.0015</v>
      </c>
      <c r="E4" s="118" t="s">
        <v>823</v>
      </c>
    </row>
    <row r="5" customFormat="false" ht="15" hidden="false" customHeight="false" outlineLevel="0" collapsed="false">
      <c r="A5" s="118" t="s">
        <v>277</v>
      </c>
      <c r="B5" s="2" t="str">
        <f aca="false" t="array" ref="B5:B5">INDEX(Countries!D5:D265, MATCH(A5, Countries!B5:B265, 0))</f>
        <v>BHS</v>
      </c>
      <c r="C5" s="147" t="s">
        <v>160</v>
      </c>
      <c r="D5" s="155" t="n">
        <v>-0.0073</v>
      </c>
      <c r="E5" s="118" t="s">
        <v>823</v>
      </c>
    </row>
    <row r="6" customFormat="false" ht="15" hidden="false" customHeight="false" outlineLevel="0" collapsed="false">
      <c r="A6" s="118" t="s">
        <v>187</v>
      </c>
      <c r="B6" s="2" t="str">
        <f aca="false" t="array" ref="B6:B6">INDEX(Countries!D6:D266, MATCH(A6, Countries!B6:B266, 0))</f>
        <v>KEN</v>
      </c>
      <c r="C6" s="147" t="s">
        <v>160</v>
      </c>
      <c r="D6" s="155" t="n">
        <v>-0.0028</v>
      </c>
      <c r="E6" s="118" t="s">
        <v>823</v>
      </c>
    </row>
    <row r="7" customFormat="false" ht="15" hidden="false" customHeight="false" outlineLevel="0" collapsed="false">
      <c r="A7" s="118" t="s">
        <v>188</v>
      </c>
      <c r="B7" s="2" t="str">
        <f aca="false" t="array" ref="B7:B7">INDEX(Countries!D7:D267, MATCH(A7, Countries!B7:B267, 0))</f>
        <v>MEX</v>
      </c>
      <c r="C7" s="147" t="s">
        <v>160</v>
      </c>
      <c r="D7" s="155" t="n">
        <v>-0.0055</v>
      </c>
      <c r="E7" s="118" t="s">
        <v>823</v>
      </c>
    </row>
    <row r="8" customFormat="false" ht="15" hidden="false" customHeight="false" outlineLevel="0" collapsed="false">
      <c r="A8" s="118" t="s">
        <v>189</v>
      </c>
      <c r="B8" s="2" t="str">
        <f aca="false" t="array" ref="B8:B8">INDEX(Countries!D8:D268, MATCH(A8, Countries!B8:B268, 0))</f>
        <v>COL</v>
      </c>
      <c r="C8" s="147" t="s">
        <v>160</v>
      </c>
      <c r="D8" s="155" t="n">
        <v>-0.0039</v>
      </c>
      <c r="E8" s="118" t="s">
        <v>823</v>
      </c>
    </row>
    <row r="9" customFormat="false" ht="15" hidden="false" customHeight="false" outlineLevel="0" collapsed="false">
      <c r="A9" s="118" t="s">
        <v>190</v>
      </c>
      <c r="B9" s="2" t="str">
        <f aca="false" t="array" ref="B9:B9">INDEX(Countries!D9:D269, MATCH(A9, Countries!B9:B269, 0))</f>
        <v>IND</v>
      </c>
      <c r="C9" s="147" t="s">
        <v>160</v>
      </c>
      <c r="D9" s="155" t="n">
        <v>-0.0016</v>
      </c>
      <c r="E9" s="118" t="s">
        <v>823</v>
      </c>
    </row>
    <row r="10" customFormat="false" ht="15" hidden="false" customHeight="false" outlineLevel="0" collapsed="false">
      <c r="A10" s="118" t="s">
        <v>191</v>
      </c>
      <c r="B10" s="2" t="str">
        <f aca="false" t="array" ref="B10:B10">INDEX(Countries!D10:D270, MATCH(A10, Countries!B10:B270, 0))</f>
        <v>CHN</v>
      </c>
      <c r="C10" s="147" t="s">
        <v>160</v>
      </c>
      <c r="D10" s="155" t="n">
        <v>-0.0003</v>
      </c>
      <c r="E10" s="118" t="s">
        <v>823</v>
      </c>
    </row>
    <row r="11" customFormat="false" ht="15" hidden="false" customHeight="false" outlineLevel="0" collapsed="false">
      <c r="A11" s="118" t="s">
        <v>361</v>
      </c>
      <c r="B11" s="2" t="str">
        <f aca="false" t="array" ref="B11:B11">INDEX(Countries!D1:D271, MATCH(A11, Countries!B1:B271, 0))</f>
        <v>ASM</v>
      </c>
      <c r="C11" s="147" t="s">
        <v>160</v>
      </c>
      <c r="D11" s="155" t="n">
        <v>0</v>
      </c>
      <c r="E11" s="118" t="s">
        <v>823</v>
      </c>
    </row>
    <row r="12" customFormat="false" ht="15" hidden="false" customHeight="false" outlineLevel="0" collapsed="false">
      <c r="A12" s="118" t="s">
        <v>362</v>
      </c>
      <c r="B12" s="2" t="str">
        <f aca="false" t="array" ref="B12:B12">INDEX(Countries!D2:D272, MATCH(A12, Countries!B2:B272, 0))</f>
        <v>AGO</v>
      </c>
      <c r="C12" s="147" t="s">
        <v>160</v>
      </c>
      <c r="D12" s="155" t="n">
        <v>-0.0015</v>
      </c>
      <c r="E12" s="118" t="s">
        <v>823</v>
      </c>
    </row>
    <row r="13" customFormat="false" ht="15" hidden="false" customHeight="false" outlineLevel="0" collapsed="false">
      <c r="A13" s="118" t="s">
        <v>363</v>
      </c>
      <c r="B13" s="2" t="str">
        <f aca="false" t="array" ref="B13:B13">INDEX(Countries!D3:D273, MATCH(A13, Countries!B3:B273, 0))</f>
        <v>AIA</v>
      </c>
      <c r="C13" s="147" t="s">
        <v>160</v>
      </c>
      <c r="D13" s="155" t="n">
        <v>-0.0441</v>
      </c>
      <c r="E13" s="118" t="s">
        <v>823</v>
      </c>
    </row>
    <row r="14" customFormat="false" ht="15" hidden="false" customHeight="false" outlineLevel="0" collapsed="false">
      <c r="A14" s="118" t="s">
        <v>364</v>
      </c>
      <c r="B14" s="2" t="str">
        <f aca="false" t="array" ref="B14:B14">INDEX(Countries!D4:D274, MATCH(A14, Countries!B4:B274, 0))</f>
        <v>ATG</v>
      </c>
      <c r="C14" s="147" t="s">
        <v>160</v>
      </c>
      <c r="D14" s="155" t="n">
        <v>-0.0017</v>
      </c>
      <c r="E14" s="118" t="s">
        <v>823</v>
      </c>
    </row>
    <row r="15" customFormat="false" ht="15" hidden="false" customHeight="false" outlineLevel="0" collapsed="false">
      <c r="A15" s="118" t="s">
        <v>365</v>
      </c>
      <c r="B15" s="2" t="str">
        <f aca="false" t="array" ref="B15:B15">INDEX(Countries!D5:D275, MATCH(A15, Countries!B5:B275, 0))</f>
        <v>ABW</v>
      </c>
      <c r="C15" s="147" t="s">
        <v>160</v>
      </c>
      <c r="D15" s="155" t="n">
        <v>-0.0239</v>
      </c>
      <c r="E15" s="118" t="s">
        <v>823</v>
      </c>
    </row>
    <row r="16" customFormat="false" ht="15" hidden="false" customHeight="false" outlineLevel="0" collapsed="false">
      <c r="A16" s="118" t="s">
        <v>366</v>
      </c>
      <c r="B16" s="2" t="str">
        <f aca="false" t="array" ref="B16:B16">INDEX(Countries!D16:D276, MATCH(A16, Countries!B16:B276, 0))</f>
        <v>BHR</v>
      </c>
      <c r="C16" s="147" t="s">
        <v>160</v>
      </c>
      <c r="D16" s="155" t="n">
        <v>-0.0003</v>
      </c>
      <c r="E16" s="118" t="s">
        <v>823</v>
      </c>
    </row>
    <row r="17" customFormat="false" ht="15" hidden="false" customHeight="false" outlineLevel="0" collapsed="false">
      <c r="A17" s="118" t="s">
        <v>367</v>
      </c>
      <c r="B17" s="2" t="str">
        <f aca="false" t="array" ref="B17:B17">INDEX(Countries!D17:D277, MATCH(A17, Countries!B17:B277, 0))</f>
        <v>BGD</v>
      </c>
      <c r="C17" s="147" t="s">
        <v>160</v>
      </c>
      <c r="D17" s="155" t="n">
        <v>-0.0003</v>
      </c>
      <c r="E17" s="118" t="s">
        <v>823</v>
      </c>
    </row>
    <row r="18" customFormat="false" ht="15" hidden="false" customHeight="false" outlineLevel="0" collapsed="false">
      <c r="A18" s="118" t="s">
        <v>368</v>
      </c>
      <c r="B18" s="2" t="str">
        <f aca="false" t="array" ref="B18:B18">INDEX(Countries!D18:D278, MATCH(A18, Countries!B18:B278, 0))</f>
        <v>BRB</v>
      </c>
      <c r="C18" s="147" t="s">
        <v>160</v>
      </c>
      <c r="D18" s="155" t="n">
        <v>0</v>
      </c>
      <c r="E18" s="118" t="s">
        <v>823</v>
      </c>
    </row>
    <row r="19" customFormat="false" ht="15" hidden="false" customHeight="false" outlineLevel="0" collapsed="false">
      <c r="A19" s="118" t="s">
        <v>369</v>
      </c>
      <c r="B19" s="2" t="str">
        <f aca="false" t="array" ref="B19:B19">INDEX(Countries!D19:D279, MATCH(A19, Countries!B19:B279, 0))</f>
        <v>BLZ</v>
      </c>
      <c r="C19" s="147" t="s">
        <v>160</v>
      </c>
      <c r="D19" s="155" t="n">
        <v>-0.0047</v>
      </c>
      <c r="E19" s="118" t="s">
        <v>823</v>
      </c>
    </row>
    <row r="20" customFormat="false" ht="15" hidden="false" customHeight="false" outlineLevel="0" collapsed="false">
      <c r="A20" s="118" t="s">
        <v>370</v>
      </c>
      <c r="B20" s="2" t="str">
        <f aca="false" t="array" ref="B20:B20">INDEX(Countries!D20:D280, MATCH(A20, Countries!B20:B280, 0))</f>
        <v>BEN</v>
      </c>
      <c r="C20" s="147" t="s">
        <v>160</v>
      </c>
      <c r="D20" s="155" t="n">
        <v>0.008</v>
      </c>
      <c r="E20" s="118" t="s">
        <v>823</v>
      </c>
    </row>
    <row r="21" customFormat="false" ht="15" hidden="false" customHeight="false" outlineLevel="0" collapsed="false">
      <c r="A21" s="118" t="s">
        <v>371</v>
      </c>
      <c r="B21" s="2" t="str">
        <f aca="false" t="array" ref="B21:B21">INDEX(Countries!D21:D281, MATCH(A21, Countries!B21:B281, 0))</f>
        <v>BMU</v>
      </c>
      <c r="C21" s="147" t="s">
        <v>160</v>
      </c>
      <c r="D21" s="156"/>
      <c r="E21" s="118" t="s">
        <v>823</v>
      </c>
    </row>
    <row r="22" customFormat="false" ht="15" hidden="false" customHeight="false" outlineLevel="0" collapsed="false">
      <c r="A22" s="118" t="s">
        <v>372</v>
      </c>
      <c r="B22" s="2" t="str">
        <f aca="false" t="array" ref="B22:B22">INDEX(Countries!D22:D282, MATCH(A22, Countries!B22:B282, 0))</f>
        <v>BES</v>
      </c>
      <c r="C22" s="147" t="s">
        <v>160</v>
      </c>
      <c r="D22" s="155" t="n">
        <v>-0.4112</v>
      </c>
      <c r="E22" s="118" t="s">
        <v>823</v>
      </c>
    </row>
    <row r="23" customFormat="false" ht="15" hidden="false" customHeight="false" outlineLevel="0" collapsed="false">
      <c r="A23" s="118" t="s">
        <v>373</v>
      </c>
      <c r="B23" s="2" t="str">
        <f aca="false" t="array" ref="B23:B23">INDEX(Countries!D23:D283, MATCH(A23, Countries!B23:B283, 0))</f>
        <v>BRA</v>
      </c>
      <c r="C23" s="147" t="s">
        <v>160</v>
      </c>
      <c r="D23" s="155" t="n">
        <v>-0.0023</v>
      </c>
      <c r="E23" s="118" t="s">
        <v>823</v>
      </c>
    </row>
    <row r="24" customFormat="false" ht="15" hidden="false" customHeight="false" outlineLevel="0" collapsed="false">
      <c r="A24" s="118" t="s">
        <v>374</v>
      </c>
      <c r="B24" s="2" t="str">
        <f aca="false" t="array" ref="B24:B24">INDEX(Countries!D24:D284, MATCH(A24, Countries!B24:B284, 0))</f>
        <v>VGB</v>
      </c>
      <c r="C24" s="147" t="s">
        <v>160</v>
      </c>
      <c r="D24" s="155" t="n">
        <v>-0.0003</v>
      </c>
      <c r="E24" s="118" t="s">
        <v>823</v>
      </c>
    </row>
    <row r="25" customFormat="false" ht="15" hidden="false" customHeight="false" outlineLevel="0" collapsed="false">
      <c r="A25" s="118" t="s">
        <v>375</v>
      </c>
      <c r="B25" s="2" t="str">
        <f aca="false" t="array" ref="B25:B25">INDEX(Countries!D25:D285, MATCH(A25, Countries!B25:B285, 0))</f>
        <v>BRN</v>
      </c>
      <c r="C25" s="147" t="s">
        <v>160</v>
      </c>
      <c r="D25" s="155" t="n">
        <v>-0.0015</v>
      </c>
      <c r="E25" s="118" t="s">
        <v>823</v>
      </c>
    </row>
    <row r="26" customFormat="false" ht="15" hidden="false" customHeight="false" outlineLevel="0" collapsed="false">
      <c r="A26" s="118" t="s">
        <v>376</v>
      </c>
      <c r="B26" s="2" t="str">
        <f aca="false" t="array" ref="B26:B26">INDEX(Countries!D26:D286, MATCH(A26, Countries!B26:B286, 0))</f>
        <v>KHM</v>
      </c>
      <c r="C26" s="147" t="s">
        <v>160</v>
      </c>
      <c r="D26" s="155" t="n">
        <v>-0.0038</v>
      </c>
      <c r="E26" s="118" t="s">
        <v>823</v>
      </c>
    </row>
    <row r="27" customFormat="false" ht="15" hidden="false" customHeight="false" outlineLevel="0" collapsed="false">
      <c r="A27" s="118" t="s">
        <v>377</v>
      </c>
      <c r="B27" s="2" t="str">
        <f aca="false" t="array" ref="B27:B27">INDEX(Countries!D27:D287, MATCH(A27, Countries!B27:B287, 0))</f>
        <v>CMR</v>
      </c>
      <c r="C27" s="147" t="s">
        <v>160</v>
      </c>
      <c r="D27" s="155" t="n">
        <v>-0.0003</v>
      </c>
      <c r="E27" s="118" t="s">
        <v>823</v>
      </c>
    </row>
    <row r="28" customFormat="false" ht="15" hidden="false" customHeight="false" outlineLevel="0" collapsed="false">
      <c r="A28" s="118" t="s">
        <v>378</v>
      </c>
      <c r="B28" s="2" t="str">
        <f aca="false" t="array" ref="B28:B28">INDEX(Countries!D28:D288, MATCH(A28, Countries!B28:B288, 0))</f>
        <v>CYM</v>
      </c>
      <c r="C28" s="147" t="s">
        <v>160</v>
      </c>
      <c r="D28" s="155" t="n">
        <v>-0.0022</v>
      </c>
      <c r="E28" s="118" t="s">
        <v>823</v>
      </c>
    </row>
    <row r="29" customFormat="false" ht="15" hidden="false" customHeight="false" outlineLevel="0" collapsed="false">
      <c r="A29" s="118" t="s">
        <v>379</v>
      </c>
      <c r="B29" s="2" t="str">
        <f aca="false" t="array" ref="B29:B29">INDEX(Countries!D29:D289, MATCH(A29, Countries!B29:B289, 0))</f>
        <v>COM</v>
      </c>
      <c r="C29" s="147" t="s">
        <v>160</v>
      </c>
      <c r="D29" s="155" t="n">
        <v>0</v>
      </c>
      <c r="E29" s="118" t="s">
        <v>823</v>
      </c>
    </row>
    <row r="30" customFormat="false" ht="15" hidden="false" customHeight="false" outlineLevel="0" collapsed="false">
      <c r="A30" s="118" t="s">
        <v>380</v>
      </c>
      <c r="B30" s="2" t="str">
        <f aca="false" t="array" ref="B30:B30">INDEX(Countries!D30:D290, MATCH(A30, Countries!B30:B290, 0))</f>
        <v>COK</v>
      </c>
      <c r="C30" s="147" t="s">
        <v>160</v>
      </c>
      <c r="D30" s="156"/>
      <c r="E30" s="118" t="s">
        <v>823</v>
      </c>
    </row>
    <row r="31" customFormat="false" ht="15" hidden="false" customHeight="false" outlineLevel="0" collapsed="false">
      <c r="A31" s="118" t="s">
        <v>381</v>
      </c>
      <c r="B31" s="2" t="str">
        <f aca="false" t="array" ref="B31:B31">INDEX(Countries!D31:D291, MATCH(A31, Countries!B31:B291, 0))</f>
        <v>CRI</v>
      </c>
      <c r="C31" s="147" t="s">
        <v>160</v>
      </c>
      <c r="D31" s="155" t="n">
        <v>-0.0018</v>
      </c>
      <c r="E31" s="118" t="s">
        <v>823</v>
      </c>
    </row>
    <row r="32" customFormat="false" ht="15" hidden="false" customHeight="false" outlineLevel="0" collapsed="false">
      <c r="A32" s="118" t="s">
        <v>382</v>
      </c>
      <c r="B32" s="2" t="str">
        <f aca="false" t="array" ref="B32:B32">INDEX(Countries!D32:D292, MATCH(A32, Countries!B32:B292, 0))</f>
        <v>CIV</v>
      </c>
      <c r="C32" s="147" t="s">
        <v>160</v>
      </c>
      <c r="D32" s="155" t="n">
        <v>-0.0041</v>
      </c>
      <c r="E32" s="118" t="s">
        <v>823</v>
      </c>
    </row>
    <row r="33" customFormat="false" ht="15" hidden="false" customHeight="false" outlineLevel="0" collapsed="false">
      <c r="A33" s="118" t="s">
        <v>383</v>
      </c>
      <c r="B33" s="2" t="str">
        <f aca="false" t="array" ref="B33:B33">INDEX(Countries!D33:D293, MATCH(A33, Countries!B33:B293, 0))</f>
        <v>CUB</v>
      </c>
      <c r="C33" s="147" t="s">
        <v>160</v>
      </c>
      <c r="D33" s="155" t="n">
        <v>-0.0021</v>
      </c>
      <c r="E33" s="118" t="s">
        <v>823</v>
      </c>
    </row>
    <row r="34" customFormat="false" ht="15" hidden="false" customHeight="false" outlineLevel="0" collapsed="false">
      <c r="A34" s="118" t="s">
        <v>384</v>
      </c>
      <c r="B34" s="2" t="str">
        <f aca="false" t="array" ref="B34:B34">INDEX(Countries!D34:D294, MATCH(A34, Countries!B34:B294, 0))</f>
        <v>CUW</v>
      </c>
      <c r="C34" s="147" t="s">
        <v>160</v>
      </c>
      <c r="D34" s="155" t="n">
        <v>-0.0721</v>
      </c>
      <c r="E34" s="118" t="s">
        <v>823</v>
      </c>
    </row>
    <row r="35" customFormat="false" ht="15" hidden="false" customHeight="false" outlineLevel="0" collapsed="false">
      <c r="A35" s="118" t="s">
        <v>385</v>
      </c>
      <c r="B35" s="2" t="str">
        <f aca="false" t="array" ref="B35:B35">INDEX(Countries!D35:D295, MATCH(A35, Countries!B35:B295, 0))</f>
        <v>COD</v>
      </c>
      <c r="C35" s="147" t="s">
        <v>160</v>
      </c>
      <c r="D35" s="155" t="n">
        <v>-0.0017</v>
      </c>
      <c r="E35" s="118" t="s">
        <v>823</v>
      </c>
    </row>
    <row r="36" customFormat="false" ht="15" hidden="false" customHeight="false" outlineLevel="0" collapsed="false">
      <c r="A36" s="118" t="s">
        <v>386</v>
      </c>
      <c r="B36" s="2" t="str">
        <f aca="false" t="array" ref="B36:B36">INDEX(Countries!D36:D296, MATCH(A36, Countries!B36:B296, 0))</f>
        <v>DJI</v>
      </c>
      <c r="C36" s="147" t="s">
        <v>160</v>
      </c>
      <c r="D36" s="155" t="n">
        <v>-0.0005</v>
      </c>
      <c r="E36" s="118" t="s">
        <v>823</v>
      </c>
    </row>
    <row r="37" customFormat="false" ht="15" hidden="false" customHeight="false" outlineLevel="0" collapsed="false">
      <c r="A37" s="118" t="s">
        <v>387</v>
      </c>
      <c r="B37" s="2" t="str">
        <f aca="false" t="array" ref="B37:B37">INDEX(Countries!D37:D297, MATCH(A37, Countries!B37:B297, 0))</f>
        <v>DMA</v>
      </c>
      <c r="C37" s="147" t="s">
        <v>160</v>
      </c>
      <c r="D37" s="155" t="n">
        <v>0</v>
      </c>
      <c r="E37" s="118" t="s">
        <v>823</v>
      </c>
    </row>
    <row r="38" customFormat="false" ht="15" hidden="false" customHeight="false" outlineLevel="0" collapsed="false">
      <c r="A38" s="118" t="s">
        <v>388</v>
      </c>
      <c r="B38" s="2" t="str">
        <f aca="false" t="array" ref="B38:B38">INDEX(Countries!D38:D298, MATCH(A38, Countries!B38:B298, 0))</f>
        <v>DOM</v>
      </c>
      <c r="C38" s="147" t="s">
        <v>160</v>
      </c>
      <c r="D38" s="155" t="n">
        <v>-0.0021</v>
      </c>
      <c r="E38" s="118" t="s">
        <v>823</v>
      </c>
    </row>
    <row r="39" customFormat="false" ht="15" hidden="false" customHeight="false" outlineLevel="0" collapsed="false">
      <c r="A39" s="118" t="s">
        <v>316</v>
      </c>
      <c r="B39" s="2" t="str">
        <f aca="false" t="array" ref="B39:B39">INDEX(Countries!D39:D299, MATCH(A39, Countries!B39:B299, 0))</f>
        <v>ECU</v>
      </c>
      <c r="C39" s="147" t="s">
        <v>160</v>
      </c>
      <c r="D39" s="155" t="n">
        <v>-0.004</v>
      </c>
      <c r="E39" s="118" t="s">
        <v>823</v>
      </c>
    </row>
    <row r="40" customFormat="false" ht="15" hidden="false" customHeight="false" outlineLevel="0" collapsed="false">
      <c r="A40" s="118" t="s">
        <v>389</v>
      </c>
      <c r="B40" s="2" t="str">
        <f aca="false" t="array" ref="B40:B40">INDEX(Countries!D40:D300, MATCH(A40, Countries!B40:B300, 0))</f>
        <v>EGY</v>
      </c>
      <c r="C40" s="147" t="s">
        <v>160</v>
      </c>
      <c r="D40" s="155" t="n">
        <v>-0.0059</v>
      </c>
      <c r="E40" s="118" t="s">
        <v>823</v>
      </c>
    </row>
    <row r="41" customFormat="false" ht="15" hidden="false" customHeight="false" outlineLevel="0" collapsed="false">
      <c r="A41" s="118" t="s">
        <v>390</v>
      </c>
      <c r="B41" s="2" t="str">
        <f aca="false" t="array" ref="B41:B41">INDEX(Countries!D41:D301, MATCH(A41, Countries!B41:B301, 0))</f>
        <v>SLV</v>
      </c>
      <c r="C41" s="147" t="s">
        <v>160</v>
      </c>
      <c r="D41" s="155" t="n">
        <v>-0.0016</v>
      </c>
      <c r="E41" s="118" t="s">
        <v>823</v>
      </c>
    </row>
    <row r="42" customFormat="false" ht="15" hidden="false" customHeight="false" outlineLevel="0" collapsed="false">
      <c r="A42" s="118" t="s">
        <v>391</v>
      </c>
      <c r="B42" s="2" t="str">
        <f aca="false" t="array" ref="B42:B42">INDEX(Countries!D42:D302, MATCH(A42, Countries!B42:B302, 0))</f>
        <v>GNQ</v>
      </c>
      <c r="C42" s="147" t="s">
        <v>160</v>
      </c>
      <c r="D42" s="155" t="n">
        <v>-0.0006</v>
      </c>
      <c r="E42" s="118" t="s">
        <v>823</v>
      </c>
    </row>
    <row r="43" customFormat="false" ht="15" hidden="false" customHeight="false" outlineLevel="0" collapsed="false">
      <c r="A43" s="118" t="s">
        <v>392</v>
      </c>
      <c r="B43" s="2" t="str">
        <f aca="false" t="array" ref="B43:B43">INDEX(Countries!D43:D303, MATCH(A43, Countries!B43:B303, 0))</f>
        <v>ERI</v>
      </c>
      <c r="C43" s="147" t="s">
        <v>160</v>
      </c>
      <c r="D43" s="155" t="n">
        <v>-0.0009</v>
      </c>
      <c r="E43" s="118" t="s">
        <v>823</v>
      </c>
    </row>
    <row r="44" customFormat="false" ht="15" hidden="false" customHeight="false" outlineLevel="0" collapsed="false">
      <c r="A44" s="118" t="s">
        <v>393</v>
      </c>
      <c r="B44" s="2" t="str">
        <f aca="false" t="array" ref="B44:B44">INDEX(Countries!D44:D304, MATCH(A44, Countries!B44:B304, 0))</f>
        <v>FJI</v>
      </c>
      <c r="C44" s="147" t="s">
        <v>160</v>
      </c>
      <c r="D44" s="155" t="n">
        <v>-0.0006</v>
      </c>
      <c r="E44" s="118" t="s">
        <v>823</v>
      </c>
    </row>
    <row r="45" customFormat="false" ht="15" hidden="false" customHeight="false" outlineLevel="0" collapsed="false">
      <c r="A45" s="118" t="s">
        <v>394</v>
      </c>
      <c r="B45" s="2" t="str">
        <f aca="false" t="array" ref="B45:B45">INDEX(Countries!D45:D305, MATCH(A45, Countries!B45:B305, 0))</f>
        <v>GUF</v>
      </c>
      <c r="C45" s="147" t="s">
        <v>160</v>
      </c>
      <c r="D45" s="155" t="n">
        <v>0.0023</v>
      </c>
      <c r="E45" s="118" t="s">
        <v>823</v>
      </c>
    </row>
    <row r="46" customFormat="false" ht="15" hidden="false" customHeight="false" outlineLevel="0" collapsed="false">
      <c r="A46" s="118" t="s">
        <v>395</v>
      </c>
      <c r="B46" s="2" t="str">
        <f aca="false" t="array" ref="B46:B46">INDEX(Countries!D46:D306, MATCH(A46, Countries!B46:B306, 0))</f>
        <v>PYF</v>
      </c>
      <c r="C46" s="147" t="s">
        <v>160</v>
      </c>
      <c r="D46" s="156"/>
      <c r="E46" s="118" t="s">
        <v>823</v>
      </c>
    </row>
    <row r="47" customFormat="false" ht="15" hidden="false" customHeight="false" outlineLevel="0" collapsed="false">
      <c r="A47" s="118" t="s">
        <v>396</v>
      </c>
      <c r="B47" s="2" t="str">
        <f aca="false" t="array" ref="B47:B47">INDEX(Countries!D47:D307, MATCH(A47, Countries!B47:B307, 0))</f>
        <v>ATF</v>
      </c>
      <c r="C47" s="147" t="s">
        <v>160</v>
      </c>
      <c r="D47" s="156"/>
      <c r="E47" s="118" t="s">
        <v>823</v>
      </c>
    </row>
    <row r="48" customFormat="false" ht="15" hidden="false" customHeight="false" outlineLevel="0" collapsed="false">
      <c r="A48" s="118" t="s">
        <v>397</v>
      </c>
      <c r="B48" s="2" t="str">
        <f aca="false" t="array" ref="B48:B48">INDEX(Countries!D48:D308, MATCH(A48, Countries!B48:B308, 0))</f>
        <v>GAB</v>
      </c>
      <c r="C48" s="147" t="s">
        <v>160</v>
      </c>
      <c r="D48" s="155" t="n">
        <v>-0.001</v>
      </c>
      <c r="E48" s="118" t="s">
        <v>823</v>
      </c>
    </row>
    <row r="49" customFormat="false" ht="15" hidden="false" customHeight="false" outlineLevel="0" collapsed="false">
      <c r="A49" s="118" t="s">
        <v>398</v>
      </c>
      <c r="B49" s="2" t="str">
        <f aca="false" t="array" ref="B49:B49">INDEX(Countries!D49:D309, MATCH(A49, Countries!B49:B309, 0))</f>
        <v>GMB</v>
      </c>
      <c r="C49" s="147" t="s">
        <v>160</v>
      </c>
      <c r="D49" s="155" t="n">
        <v>0.0005</v>
      </c>
      <c r="E49" s="118" t="s">
        <v>823</v>
      </c>
    </row>
    <row r="50" customFormat="false" ht="15" hidden="false" customHeight="false" outlineLevel="0" collapsed="false">
      <c r="A50" s="118" t="s">
        <v>399</v>
      </c>
      <c r="B50" s="2" t="str">
        <f aca="false" t="array" ref="B50:B50">INDEX(Countries!D50:D310, MATCH(A50, Countries!B50:B310, 0))</f>
        <v>GHA</v>
      </c>
      <c r="C50" s="147" t="s">
        <v>160</v>
      </c>
      <c r="D50" s="155" t="n">
        <v>-0.0015</v>
      </c>
      <c r="E50" s="118" t="s">
        <v>823</v>
      </c>
    </row>
    <row r="51" customFormat="false" ht="15" hidden="false" customHeight="false" outlineLevel="0" collapsed="false">
      <c r="A51" s="118" t="s">
        <v>400</v>
      </c>
      <c r="B51" s="2" t="str">
        <f aca="false" t="array" ref="B51:B51">INDEX(Countries!D51:D311, MATCH(A51, Countries!B51:B311, 0))</f>
        <v>GRD</v>
      </c>
      <c r="C51" s="147" t="s">
        <v>160</v>
      </c>
      <c r="D51" s="155" t="n">
        <v>-0.0002</v>
      </c>
      <c r="E51" s="118" t="s">
        <v>823</v>
      </c>
    </row>
    <row r="52" customFormat="false" ht="15" hidden="false" customHeight="false" outlineLevel="0" collapsed="false">
      <c r="A52" s="118" t="s">
        <v>401</v>
      </c>
      <c r="B52" s="2" t="str">
        <f aca="false" t="array" ref="B52:B52">INDEX(Countries!D52:D312, MATCH(A52, Countries!B52:B312, 0))</f>
        <v>GLP</v>
      </c>
      <c r="C52" s="147" t="s">
        <v>160</v>
      </c>
      <c r="D52" s="155" t="n">
        <v>0.0004</v>
      </c>
      <c r="E52" s="118" t="s">
        <v>823</v>
      </c>
    </row>
    <row r="53" customFormat="false" ht="15" hidden="false" customHeight="false" outlineLevel="0" collapsed="false">
      <c r="A53" s="118" t="s">
        <v>402</v>
      </c>
      <c r="B53" s="2" t="str">
        <f aca="false" t="array" ref="B53:B53">INDEX(Countries!D53:D313, MATCH(A53, Countries!B53:B313, 0))</f>
        <v>GUM</v>
      </c>
      <c r="C53" s="147" t="s">
        <v>160</v>
      </c>
      <c r="D53" s="156"/>
      <c r="E53" s="118" t="s">
        <v>823</v>
      </c>
    </row>
    <row r="54" customFormat="false" ht="15" hidden="false" customHeight="false" outlineLevel="0" collapsed="false">
      <c r="A54" s="118" t="s">
        <v>403</v>
      </c>
      <c r="B54" s="2" t="str">
        <f aca="false" t="array" ref="B54:B54">INDEX(Countries!D54:D314, MATCH(A54, Countries!B54:B314, 0))</f>
        <v>GTM</v>
      </c>
      <c r="C54" s="147" t="s">
        <v>160</v>
      </c>
      <c r="D54" s="155" t="n">
        <v>-0.0006</v>
      </c>
      <c r="E54" s="118" t="s">
        <v>823</v>
      </c>
    </row>
    <row r="55" customFormat="false" ht="15" hidden="false" customHeight="false" outlineLevel="0" collapsed="false">
      <c r="A55" s="118" t="s">
        <v>404</v>
      </c>
      <c r="B55" s="2" t="str">
        <f aca="false" t="array" ref="B55:B55">INDEX(Countries!D55:D315, MATCH(A55, Countries!B55:B315, 0))</f>
        <v>GIN</v>
      </c>
      <c r="C55" s="147" t="s">
        <v>160</v>
      </c>
      <c r="D55" s="155" t="n">
        <v>-0.0004</v>
      </c>
      <c r="E55" s="118" t="s">
        <v>823</v>
      </c>
    </row>
    <row r="56" customFormat="false" ht="15" hidden="false" customHeight="false" outlineLevel="0" collapsed="false">
      <c r="A56" s="118" t="s">
        <v>405</v>
      </c>
      <c r="B56" s="2" t="str">
        <f aca="false" t="array" ref="B56:B56">INDEX(Countries!D56:D316, MATCH(A56, Countries!B56:B316, 0))</f>
        <v>GNB</v>
      </c>
      <c r="C56" s="147" t="s">
        <v>160</v>
      </c>
      <c r="D56" s="155" t="n">
        <v>0.0002</v>
      </c>
      <c r="E56" s="118" t="s">
        <v>823</v>
      </c>
    </row>
    <row r="57" customFormat="false" ht="15" hidden="false" customHeight="false" outlineLevel="0" collapsed="false">
      <c r="A57" s="118" t="s">
        <v>406</v>
      </c>
      <c r="B57" s="2" t="str">
        <f aca="false" t="array" ref="B57:B57">INDEX(Countries!D57:D317, MATCH(A57, Countries!B57:B317, 0))</f>
        <v>GUY</v>
      </c>
      <c r="C57" s="147" t="s">
        <v>160</v>
      </c>
      <c r="D57" s="155" t="n">
        <v>0.0002</v>
      </c>
      <c r="E57" s="118" t="s">
        <v>823</v>
      </c>
    </row>
    <row r="58" customFormat="false" ht="15" hidden="false" customHeight="false" outlineLevel="0" collapsed="false">
      <c r="A58" s="118" t="s">
        <v>407</v>
      </c>
      <c r="B58" s="2" t="str">
        <f aca="false" t="array" ref="B58:B58">INDEX(Countries!D58:D318, MATCH(A58, Countries!B58:B318, 0))</f>
        <v>HTI</v>
      </c>
      <c r="C58" s="147" t="s">
        <v>160</v>
      </c>
      <c r="D58" s="155" t="n">
        <v>-0.0065</v>
      </c>
      <c r="E58" s="118" t="s">
        <v>823</v>
      </c>
    </row>
    <row r="59" customFormat="false" ht="15" hidden="false" customHeight="false" outlineLevel="0" collapsed="false">
      <c r="A59" s="118" t="s">
        <v>408</v>
      </c>
      <c r="B59" s="2" t="str">
        <f aca="false" t="array" ref="B59:B59">INDEX(Countries!D59:D319, MATCH(A59, Countries!B59:B319, 0))</f>
        <v>HND</v>
      </c>
      <c r="C59" s="147" t="s">
        <v>160</v>
      </c>
      <c r="D59" s="155" t="n">
        <v>-0.0058</v>
      </c>
      <c r="E59" s="118" t="s">
        <v>823</v>
      </c>
    </row>
    <row r="60" customFormat="false" ht="15" hidden="false" customHeight="false" outlineLevel="0" collapsed="false">
      <c r="A60" s="118" t="s">
        <v>409</v>
      </c>
      <c r="B60" s="2" t="str">
        <f aca="false" t="array" ref="B60:B60">INDEX(Countries!D60:D320, MATCH(A60, Countries!B60:B320, 0))</f>
        <v>IRN</v>
      </c>
      <c r="C60" s="147" t="s">
        <v>160</v>
      </c>
      <c r="D60" s="155" t="n">
        <v>-0.0073</v>
      </c>
      <c r="E60" s="118" t="s">
        <v>823</v>
      </c>
    </row>
    <row r="61" customFormat="false" ht="15" hidden="false" customHeight="false" outlineLevel="0" collapsed="false">
      <c r="A61" s="118" t="s">
        <v>410</v>
      </c>
      <c r="B61" s="2" t="str">
        <f aca="false" t="array" ref="B61:B61">INDEX(Countries!D61:D321, MATCH(A61, Countries!B61:B321, 0))</f>
        <v>JAM</v>
      </c>
      <c r="C61" s="147" t="s">
        <v>160</v>
      </c>
      <c r="D61" s="155" t="n">
        <v>-0.0014</v>
      </c>
      <c r="E61" s="118" t="s">
        <v>823</v>
      </c>
    </row>
    <row r="62" customFormat="false" ht="15" hidden="false" customHeight="false" outlineLevel="0" collapsed="false">
      <c r="A62" s="118" t="s">
        <v>411</v>
      </c>
      <c r="B62" s="2" t="str">
        <f aca="false" t="array" ref="B62:B62">INDEX(Countries!D62:D322, MATCH(A62, Countries!B62:B322, 0))</f>
        <v>JPN</v>
      </c>
      <c r="C62" s="147" t="s">
        <v>160</v>
      </c>
      <c r="D62" s="155" t="n">
        <v>-0.0008</v>
      </c>
      <c r="E62" s="118" t="s">
        <v>823</v>
      </c>
    </row>
    <row r="63" customFormat="false" ht="15" hidden="false" customHeight="false" outlineLevel="0" collapsed="false">
      <c r="A63" s="118" t="s">
        <v>412</v>
      </c>
      <c r="B63" s="2" t="str">
        <f aca="false" t="array" ref="B63:B63">INDEX(Countries!D63:D323, MATCH(A63, Countries!B63:B323, 0))</f>
        <v>KIR</v>
      </c>
      <c r="C63" s="147" t="s">
        <v>160</v>
      </c>
      <c r="D63" s="156"/>
      <c r="E63" s="118" t="s">
        <v>823</v>
      </c>
    </row>
    <row r="64" customFormat="false" ht="15" hidden="false" customHeight="false" outlineLevel="0" collapsed="false">
      <c r="A64" s="118" t="s">
        <v>413</v>
      </c>
      <c r="B64" s="2" t="str">
        <f aca="false" t="array" ref="B64:B64">INDEX(Countries!D64:D324, MATCH(A64, Countries!B64:B324, 0))</f>
        <v>LBR</v>
      </c>
      <c r="C64" s="147" t="s">
        <v>160</v>
      </c>
      <c r="D64" s="155" t="n">
        <v>-0.0009</v>
      </c>
      <c r="E64" s="118" t="s">
        <v>823</v>
      </c>
    </row>
    <row r="65" customFormat="false" ht="15" hidden="false" customHeight="false" outlineLevel="0" collapsed="false">
      <c r="A65" s="118" t="s">
        <v>414</v>
      </c>
      <c r="B65" s="2" t="str">
        <f aca="false" t="array" ref="B65:B65">INDEX(Countries!D65:D325, MATCH(A65, Countries!B65:B325, 0))</f>
        <v>MDG</v>
      </c>
      <c r="C65" s="147" t="s">
        <v>160</v>
      </c>
      <c r="D65" s="155" t="n">
        <v>-0.0008</v>
      </c>
      <c r="E65" s="118" t="s">
        <v>823</v>
      </c>
    </row>
    <row r="66" customFormat="false" ht="15" hidden="false" customHeight="false" outlineLevel="0" collapsed="false">
      <c r="A66" s="118" t="s">
        <v>415</v>
      </c>
      <c r="B66" s="2" t="str">
        <f aca="false" t="array" ref="B66:B66">INDEX(Countries!D66:D326, MATCH(A66, Countries!B66:B326, 0))</f>
        <v>MYS</v>
      </c>
      <c r="C66" s="147" t="s">
        <v>160</v>
      </c>
      <c r="D66" s="155" t="n">
        <v>-0.0013</v>
      </c>
      <c r="E66" s="118" t="s">
        <v>823</v>
      </c>
    </row>
    <row r="67" customFormat="false" ht="15" hidden="false" customHeight="false" outlineLevel="0" collapsed="false">
      <c r="A67" s="118" t="s">
        <v>416</v>
      </c>
      <c r="B67" s="2" t="str">
        <f aca="false" t="array" ref="B67:B67">INDEX(Countries!D67:D327, MATCH(A67, Countries!B67:B327, 0))</f>
        <v>MDV</v>
      </c>
      <c r="C67" s="147" t="s">
        <v>160</v>
      </c>
      <c r="D67" s="156"/>
      <c r="E67" s="118" t="s">
        <v>823</v>
      </c>
    </row>
    <row r="68" customFormat="false" ht="15" hidden="false" customHeight="false" outlineLevel="0" collapsed="false">
      <c r="A68" s="118" t="s">
        <v>417</v>
      </c>
      <c r="B68" s="2" t="str">
        <f aca="false" t="array" ref="B68:B68">INDEX(Countries!D68:D328, MATCH(A68, Countries!B68:B328, 0))</f>
        <v>MHL</v>
      </c>
      <c r="C68" s="147" t="s">
        <v>160</v>
      </c>
      <c r="D68" s="156"/>
      <c r="E68" s="118" t="s">
        <v>823</v>
      </c>
    </row>
    <row r="69" customFormat="false" ht="15" hidden="false" customHeight="false" outlineLevel="0" collapsed="false">
      <c r="A69" s="118" t="s">
        <v>418</v>
      </c>
      <c r="B69" s="2" t="str">
        <f aca="false" t="array" ref="B69:B69">INDEX(Countries!D69:D329, MATCH(A69, Countries!B69:B329, 0))</f>
        <v>MTQ</v>
      </c>
      <c r="C69" s="147" t="s">
        <v>160</v>
      </c>
      <c r="D69" s="155" t="n">
        <v>0.0003</v>
      </c>
      <c r="E69" s="118" t="s">
        <v>823</v>
      </c>
    </row>
    <row r="70" customFormat="false" ht="15" hidden="false" customHeight="false" outlineLevel="0" collapsed="false">
      <c r="A70" s="118" t="s">
        <v>419</v>
      </c>
      <c r="B70" s="2" t="str">
        <f aca="false" t="array" ref="B70:B70">INDEX(Countries!D70:D330, MATCH(A70, Countries!B70:B330, 0))</f>
        <v>MRT</v>
      </c>
      <c r="C70" s="147" t="s">
        <v>160</v>
      </c>
      <c r="D70" s="156"/>
      <c r="E70" s="118" t="s">
        <v>823</v>
      </c>
    </row>
    <row r="71" customFormat="false" ht="15" hidden="false" customHeight="false" outlineLevel="0" collapsed="false">
      <c r="A71" s="118" t="s">
        <v>420</v>
      </c>
      <c r="B71" s="2" t="str">
        <f aca="false" t="array" ref="B71:B71">INDEX(Countries!D71:D331, MATCH(A71, Countries!B71:B331, 0))</f>
        <v>MUS</v>
      </c>
      <c r="C71" s="147" t="s">
        <v>160</v>
      </c>
      <c r="D71" s="155" t="n">
        <v>-0.0009</v>
      </c>
      <c r="E71" s="118" t="s">
        <v>823</v>
      </c>
    </row>
    <row r="72" customFormat="false" ht="15" hidden="false" customHeight="false" outlineLevel="0" collapsed="false">
      <c r="A72" s="118" t="s">
        <v>421</v>
      </c>
      <c r="B72" s="2" t="str">
        <f aca="false" t="array" ref="B72:B72">INDEX(Countries!D72:D332, MATCH(A72, Countries!B72:B332, 0))</f>
        <v>MYT</v>
      </c>
      <c r="C72" s="147" t="s">
        <v>160</v>
      </c>
      <c r="D72" s="155" t="n">
        <v>0.0002</v>
      </c>
      <c r="E72" s="118" t="s">
        <v>823</v>
      </c>
    </row>
    <row r="73" customFormat="false" ht="15" hidden="false" customHeight="false" outlineLevel="0" collapsed="false">
      <c r="A73" s="118" t="s">
        <v>422</v>
      </c>
      <c r="B73" s="2" t="str">
        <f aca="false" t="array" ref="B73:B73">INDEX(Countries!D73:D333, MATCH(A73, Countries!B73:B333, 0))</f>
        <v>FSM</v>
      </c>
      <c r="C73" s="147" t="s">
        <v>160</v>
      </c>
      <c r="D73" s="155" t="n">
        <v>0.0002</v>
      </c>
      <c r="E73" s="118" t="s">
        <v>823</v>
      </c>
    </row>
    <row r="74" customFormat="false" ht="15" hidden="false" customHeight="false" outlineLevel="0" collapsed="false">
      <c r="A74" s="118" t="s">
        <v>423</v>
      </c>
      <c r="B74" s="2" t="str">
        <f aca="false" t="array" ref="B74:B74">INDEX(Countries!D74:D334, MATCH(A74, Countries!B74:B334, 0))</f>
        <v>MOZ</v>
      </c>
      <c r="C74" s="147" t="s">
        <v>160</v>
      </c>
      <c r="D74" s="155" t="n">
        <v>-0.0047</v>
      </c>
      <c r="E74" s="118" t="s">
        <v>823</v>
      </c>
    </row>
    <row r="75" customFormat="false" ht="15" hidden="false" customHeight="false" outlineLevel="0" collapsed="false">
      <c r="A75" s="118" t="s">
        <v>424</v>
      </c>
      <c r="B75" s="2" t="str">
        <f aca="false" t="array" ref="B75:B75">INDEX(Countries!D75:D335, MATCH(A75, Countries!B75:B335, 0))</f>
        <v>MMR</v>
      </c>
      <c r="C75" s="147" t="s">
        <v>160</v>
      </c>
      <c r="D75" s="155" t="n">
        <v>-0.0044</v>
      </c>
      <c r="E75" s="118" t="s">
        <v>823</v>
      </c>
    </row>
    <row r="76" customFormat="false" ht="15" hidden="false" customHeight="false" outlineLevel="0" collapsed="false">
      <c r="A76" s="118" t="s">
        <v>425</v>
      </c>
      <c r="B76" s="2" t="str">
        <f aca="false" t="array" ref="B76:B76">INDEX(Countries!D76:D336, MATCH(A76, Countries!B76:B336, 0))</f>
        <v>NCL</v>
      </c>
      <c r="C76" s="147" t="s">
        <v>160</v>
      </c>
      <c r="D76" s="155" t="n">
        <v>-0.0015</v>
      </c>
      <c r="E76" s="118" t="s">
        <v>823</v>
      </c>
    </row>
    <row r="77" customFormat="false" ht="15" hidden="false" customHeight="false" outlineLevel="0" collapsed="false">
      <c r="A77" s="118" t="s">
        <v>426</v>
      </c>
      <c r="B77" s="2" t="str">
        <f aca="false" t="array" ref="B77:B77">INDEX(Countries!D77:D337, MATCH(A77, Countries!B77:B337, 0))</f>
        <v>NZL</v>
      </c>
      <c r="C77" s="147" t="s">
        <v>160</v>
      </c>
      <c r="D77" s="155" t="n">
        <v>-0.0023</v>
      </c>
      <c r="E77" s="118" t="s">
        <v>823</v>
      </c>
    </row>
    <row r="78" customFormat="false" ht="15" hidden="false" customHeight="false" outlineLevel="0" collapsed="false">
      <c r="A78" s="118" t="s">
        <v>427</v>
      </c>
      <c r="B78" s="2" t="str">
        <f aca="false" t="array" ref="B78:B78">INDEX(Countries!D78:D338, MATCH(A78, Countries!B78:B338, 0))</f>
        <v>NIC</v>
      </c>
      <c r="C78" s="147" t="s">
        <v>160</v>
      </c>
      <c r="D78" s="155" t="n">
        <v>-0.0032</v>
      </c>
      <c r="E78" s="118" t="s">
        <v>823</v>
      </c>
    </row>
    <row r="79" customFormat="false" ht="15" hidden="false" customHeight="false" outlineLevel="0" collapsed="false">
      <c r="A79" s="118" t="s">
        <v>428</v>
      </c>
      <c r="B79" s="2" t="str">
        <f aca="false" t="array" ref="B79:B79">INDEX(Countries!D79:D339, MATCH(A79, Countries!B79:B339, 0))</f>
        <v>NGA</v>
      </c>
      <c r="C79" s="147" t="s">
        <v>160</v>
      </c>
      <c r="D79" s="155" t="n">
        <v>-0.0007</v>
      </c>
      <c r="E79" s="118" t="s">
        <v>823</v>
      </c>
    </row>
    <row r="80" customFormat="false" ht="15" hidden="false" customHeight="false" outlineLevel="0" collapsed="false">
      <c r="A80" s="118" t="s">
        <v>429</v>
      </c>
      <c r="B80" s="2" t="str">
        <f aca="false" t="array" ref="B80:B80">INDEX(Countries!D80:D340, MATCH(A80, Countries!B80:B340, 0))</f>
        <v>OMN</v>
      </c>
      <c r="C80" s="147" t="s">
        <v>160</v>
      </c>
      <c r="D80" s="155" t="n">
        <v>-0.0047</v>
      </c>
      <c r="E80" s="118" t="s">
        <v>823</v>
      </c>
    </row>
    <row r="81" customFormat="false" ht="15" hidden="false" customHeight="false" outlineLevel="0" collapsed="false">
      <c r="A81" s="118" t="s">
        <v>430</v>
      </c>
      <c r="B81" s="2" t="str">
        <f aca="false" t="array" ref="B81:B81">INDEX(Countries!D81:D341, MATCH(A81, Countries!B81:B341, 0))</f>
        <v>PAK</v>
      </c>
      <c r="C81" s="147" t="s">
        <v>160</v>
      </c>
      <c r="D81" s="155" t="n">
        <v>-0.0021</v>
      </c>
      <c r="E81" s="118" t="s">
        <v>823</v>
      </c>
    </row>
    <row r="82" customFormat="false" ht="15" hidden="false" customHeight="false" outlineLevel="0" collapsed="false">
      <c r="A82" s="118" t="s">
        <v>431</v>
      </c>
      <c r="B82" s="2" t="str">
        <f aca="false" t="array" ref="B82:B82">INDEX(Countries!D82:D342, MATCH(A82, Countries!B82:B342, 0))</f>
        <v>PLW</v>
      </c>
      <c r="C82" s="147" t="s">
        <v>160</v>
      </c>
      <c r="D82" s="155" t="n">
        <v>0</v>
      </c>
      <c r="E82" s="118" t="s">
        <v>823</v>
      </c>
    </row>
    <row r="83" customFormat="false" ht="15" hidden="false" customHeight="false" outlineLevel="0" collapsed="false">
      <c r="A83" s="118" t="s">
        <v>432</v>
      </c>
      <c r="B83" s="2" t="str">
        <f aca="false" t="array" ref="B83:B83">INDEX(Countries!D83:D343, MATCH(A83, Countries!B83:B343, 0))</f>
        <v>PAN</v>
      </c>
      <c r="C83" s="147" t="s">
        <v>160</v>
      </c>
      <c r="D83" s="155" t="n">
        <v>-0.0013</v>
      </c>
      <c r="E83" s="118" t="s">
        <v>823</v>
      </c>
    </row>
    <row r="84" customFormat="false" ht="15" hidden="false" customHeight="false" outlineLevel="0" collapsed="false">
      <c r="A84" s="118" t="s">
        <v>433</v>
      </c>
      <c r="B84" s="2" t="str">
        <f aca="false" t="array" ref="B84:B84">INDEX(Countries!D84:D344, MATCH(A84, Countries!B84:B344, 0))</f>
        <v>PNG</v>
      </c>
      <c r="C84" s="147" t="s">
        <v>160</v>
      </c>
      <c r="D84" s="155" t="n">
        <v>-0.0006</v>
      </c>
      <c r="E84" s="118" t="s">
        <v>823</v>
      </c>
    </row>
    <row r="85" customFormat="false" ht="15" hidden="false" customHeight="false" outlineLevel="0" collapsed="false">
      <c r="A85" s="118" t="s">
        <v>434</v>
      </c>
      <c r="B85" s="2" t="str">
        <f aca="false" t="array" ref="B85:B85">INDEX(Countries!D85:D345, MATCH(A85, Countries!B85:B345, 0))</f>
        <v>PER</v>
      </c>
      <c r="C85" s="147" t="s">
        <v>160</v>
      </c>
      <c r="D85" s="156"/>
      <c r="E85" s="118" t="s">
        <v>823</v>
      </c>
    </row>
    <row r="86" customFormat="false" ht="15" hidden="false" customHeight="false" outlineLevel="0" collapsed="false">
      <c r="A86" s="118" t="s">
        <v>435</v>
      </c>
      <c r="B86" s="2" t="str">
        <f aca="false" t="array" ref="B86:B86">INDEX(Countries!D86:D346, MATCH(A86, Countries!B86:B346, 0))</f>
        <v>PHL</v>
      </c>
      <c r="C86" s="147" t="s">
        <v>160</v>
      </c>
      <c r="D86" s="155" t="n">
        <v>-0.0032</v>
      </c>
      <c r="E86" s="118" t="s">
        <v>823</v>
      </c>
    </row>
    <row r="87" customFormat="false" ht="15" hidden="false" customHeight="false" outlineLevel="0" collapsed="false">
      <c r="A87" s="118" t="s">
        <v>436</v>
      </c>
      <c r="B87" s="2" t="str">
        <f aca="false" t="array" ref="B87:B87">INDEX(Countries!D87:D347, MATCH(A87, Countries!B87:B347, 0))</f>
        <v>PRI</v>
      </c>
      <c r="C87" s="147" t="s">
        <v>160</v>
      </c>
      <c r="D87" s="155" t="n">
        <v>-0.0018</v>
      </c>
      <c r="E87" s="118" t="s">
        <v>823</v>
      </c>
    </row>
    <row r="88" customFormat="false" ht="15" hidden="false" customHeight="false" outlineLevel="0" collapsed="false">
      <c r="A88" s="118" t="s">
        <v>437</v>
      </c>
      <c r="B88" s="2" t="str">
        <f aca="false" t="array" ref="B88:B88">INDEX(Countries!D1:D348, MATCH(A88, Countries!B1:B348, 0))</f>
        <v>QAT</v>
      </c>
      <c r="C88" s="147" t="s">
        <v>160</v>
      </c>
      <c r="D88" s="155" t="n">
        <v>-0.0059</v>
      </c>
      <c r="E88" s="118" t="s">
        <v>823</v>
      </c>
    </row>
    <row r="89" customFormat="false" ht="15" hidden="false" customHeight="false" outlineLevel="0" collapsed="false">
      <c r="A89" s="118" t="s">
        <v>438</v>
      </c>
      <c r="B89" s="2" t="str">
        <f aca="false" t="array" ref="B89:B89">INDEX(Countries!D2:D349, MATCH(A89, Countries!B2:B349, 0))</f>
        <v>COG</v>
      </c>
      <c r="C89" s="147" t="s">
        <v>160</v>
      </c>
      <c r="D89" s="156"/>
      <c r="E89" s="118" t="s">
        <v>823</v>
      </c>
    </row>
    <row r="90" customFormat="false" ht="15" hidden="false" customHeight="false" outlineLevel="0" collapsed="false">
      <c r="A90" s="118" t="s">
        <v>439</v>
      </c>
      <c r="B90" s="2" t="str">
        <f aca="false" t="array" ref="B90:B90">INDEX(Countries!D90:D350, MATCH(A90, Countries!B90:B350, 0))</f>
        <v>KNA</v>
      </c>
      <c r="C90" s="147" t="s">
        <v>160</v>
      </c>
      <c r="D90" s="155" t="n">
        <v>-0.0005</v>
      </c>
      <c r="E90" s="118" t="s">
        <v>823</v>
      </c>
    </row>
    <row r="91" customFormat="false" ht="15" hidden="false" customHeight="false" outlineLevel="0" collapsed="false">
      <c r="A91" s="118" t="s">
        <v>440</v>
      </c>
      <c r="B91" s="2" t="str">
        <f aca="false" t="array" ref="B91:B91">INDEX(Countries!D91:D351, MATCH(A91, Countries!B91:B351, 0))</f>
        <v>LCA</v>
      </c>
      <c r="C91" s="147" t="s">
        <v>160</v>
      </c>
      <c r="D91" s="155" t="n">
        <v>-0.0004</v>
      </c>
      <c r="E91" s="118" t="s">
        <v>823</v>
      </c>
    </row>
    <row r="92" customFormat="false" ht="15" hidden="false" customHeight="false" outlineLevel="0" collapsed="false">
      <c r="A92" s="118" t="s">
        <v>441</v>
      </c>
      <c r="B92" s="2" t="str">
        <f aca="false" t="array" ref="B92:B92">INDEX(Countries!D92:D352, MATCH(A92, Countries!B92:B352, 0))</f>
        <v>VCT</v>
      </c>
      <c r="C92" s="147" t="s">
        <v>160</v>
      </c>
      <c r="D92" s="155" t="n">
        <v>0</v>
      </c>
      <c r="E92" s="118" t="s">
        <v>823</v>
      </c>
    </row>
    <row r="93" customFormat="false" ht="15" hidden="false" customHeight="false" outlineLevel="0" collapsed="false">
      <c r="A93" s="118" t="s">
        <v>442</v>
      </c>
      <c r="B93" s="2" t="str">
        <f aca="false" t="array" ref="B93:B93">INDEX(Countries!D93:D353, MATCH(A93, Countries!B93:B353, 0))</f>
        <v>MAF</v>
      </c>
      <c r="C93" s="147" t="s">
        <v>160</v>
      </c>
      <c r="D93" s="155" t="n">
        <v>0</v>
      </c>
      <c r="E93" s="118" t="s">
        <v>823</v>
      </c>
    </row>
    <row r="94" customFormat="false" ht="15" hidden="false" customHeight="false" outlineLevel="0" collapsed="false">
      <c r="A94" s="118" t="s">
        <v>443</v>
      </c>
      <c r="B94" s="2" t="str">
        <f aca="false" t="array" ref="B94:B94">INDEX(Countries!D94:D354, MATCH(A94, Countries!B94:B354, 0))</f>
        <v>WSM</v>
      </c>
      <c r="C94" s="147" t="s">
        <v>160</v>
      </c>
      <c r="D94" s="155" t="n">
        <v>0</v>
      </c>
      <c r="E94" s="118" t="s">
        <v>823</v>
      </c>
    </row>
    <row r="95" customFormat="false" ht="15" hidden="false" customHeight="false" outlineLevel="0" collapsed="false">
      <c r="A95" s="118" t="s">
        <v>444</v>
      </c>
      <c r="B95" s="2" t="str">
        <f aca="false" t="array" ref="B95:B95">INDEX(Countries!D95:D355, MATCH(A95, Countries!B95:B355, 0))</f>
        <v>STP</v>
      </c>
      <c r="C95" s="147" t="s">
        <v>160</v>
      </c>
      <c r="D95" s="155" t="n">
        <v>0.016</v>
      </c>
      <c r="E95" s="118" t="s">
        <v>823</v>
      </c>
    </row>
    <row r="96" customFormat="false" ht="15" hidden="false" customHeight="false" outlineLevel="0" collapsed="false">
      <c r="A96" s="118" t="s">
        <v>445</v>
      </c>
      <c r="B96" s="2" t="str">
        <f aca="false" t="array" ref="B96:B96">INDEX(Countries!D96:D356, MATCH(A96, Countries!B96:B356, 0))</f>
        <v>SAU</v>
      </c>
      <c r="C96" s="147" t="s">
        <v>160</v>
      </c>
      <c r="D96" s="155" t="n">
        <v>-0.0041</v>
      </c>
      <c r="E96" s="118" t="s">
        <v>823</v>
      </c>
    </row>
    <row r="97" customFormat="false" ht="15" hidden="false" customHeight="false" outlineLevel="0" collapsed="false">
      <c r="A97" s="118" t="s">
        <v>446</v>
      </c>
      <c r="B97" s="2" t="str">
        <f aca="false" t="array" ref="B97:B97">INDEX(Countries!D97:D357, MATCH(A97, Countries!B97:B357, 0))</f>
        <v>SEN</v>
      </c>
      <c r="C97" s="147" t="s">
        <v>160</v>
      </c>
      <c r="D97" s="155" t="n">
        <v>-0.0019</v>
      </c>
      <c r="E97" s="118" t="s">
        <v>823</v>
      </c>
    </row>
    <row r="98" customFormat="false" ht="15" hidden="false" customHeight="false" outlineLevel="0" collapsed="false">
      <c r="A98" s="118" t="s">
        <v>447</v>
      </c>
      <c r="B98" s="2" t="str">
        <f aca="false" t="array" ref="B98:B98">INDEX(Countries!D98:D358, MATCH(A98, Countries!B98:B358, 0))</f>
        <v>SYC</v>
      </c>
      <c r="C98" s="147" t="s">
        <v>160</v>
      </c>
      <c r="D98" s="155" t="n">
        <v>0.0023</v>
      </c>
      <c r="E98" s="118" t="s">
        <v>823</v>
      </c>
    </row>
    <row r="99" customFormat="false" ht="15" hidden="false" customHeight="false" outlineLevel="0" collapsed="false">
      <c r="A99" s="118" t="s">
        <v>448</v>
      </c>
      <c r="B99" s="2" t="str">
        <f aca="false" t="array" ref="B99:B99">INDEX(Countries!D99:D359, MATCH(A99, Countries!B99:B359, 0))</f>
        <v>SLE</v>
      </c>
      <c r="C99" s="147" t="s">
        <v>160</v>
      </c>
      <c r="D99" s="155" t="n">
        <v>-0.0002</v>
      </c>
      <c r="E99" s="118" t="s">
        <v>823</v>
      </c>
    </row>
    <row r="100" customFormat="false" ht="15" hidden="false" customHeight="false" outlineLevel="0" collapsed="false">
      <c r="A100" s="118" t="s">
        <v>449</v>
      </c>
      <c r="B100" s="2" t="str">
        <f aca="false" t="array" ref="B100:B100">INDEX(Countries!D100:D360, MATCH(A100, Countries!B100:B360, 0))</f>
        <v>SGP</v>
      </c>
      <c r="C100" s="147" t="s">
        <v>160</v>
      </c>
      <c r="D100" s="156"/>
      <c r="E100" s="118" t="s">
        <v>823</v>
      </c>
    </row>
    <row r="101" customFormat="false" ht="15" hidden="false" customHeight="false" outlineLevel="0" collapsed="false">
      <c r="A101" s="118" t="s">
        <v>450</v>
      </c>
      <c r="B101" s="2" t="str">
        <f aca="false" t="array" ref="B101:B101">INDEX(Countries!D101:D361, MATCH(A101, Countries!B101:B361, 0))</f>
        <v>SXM</v>
      </c>
      <c r="C101" s="147" t="s">
        <v>160</v>
      </c>
      <c r="D101" s="156"/>
      <c r="E101" s="118" t="s">
        <v>823</v>
      </c>
    </row>
    <row r="102" customFormat="false" ht="15" hidden="false" customHeight="false" outlineLevel="0" collapsed="false">
      <c r="A102" s="118" t="s">
        <v>451</v>
      </c>
      <c r="B102" s="2" t="str">
        <f aca="false" t="array" ref="B102:B102">INDEX(Countries!D102:D362, MATCH(A102, Countries!B102:B362, 0))</f>
        <v>SLB</v>
      </c>
      <c r="C102" s="147" t="s">
        <v>160</v>
      </c>
      <c r="D102" s="155" t="n">
        <v>-0.0008</v>
      </c>
      <c r="E102" s="118" t="s">
        <v>823</v>
      </c>
    </row>
    <row r="103" customFormat="false" ht="15" hidden="false" customHeight="false" outlineLevel="0" collapsed="false">
      <c r="A103" s="118" t="s">
        <v>452</v>
      </c>
      <c r="B103" s="2" t="str">
        <f aca="false" t="array" ref="B103:B103">INDEX(Countries!D103:D363, MATCH(A103, Countries!B103:B363, 0))</f>
        <v>SOM</v>
      </c>
      <c r="C103" s="147" t="s">
        <v>160</v>
      </c>
      <c r="D103" s="155" t="n">
        <v>-0.0018</v>
      </c>
      <c r="E103" s="118" t="s">
        <v>823</v>
      </c>
    </row>
    <row r="104" customFormat="false" ht="15" hidden="false" customHeight="false" outlineLevel="0" collapsed="false">
      <c r="A104" s="118" t="s">
        <v>453</v>
      </c>
      <c r="B104" s="2" t="str">
        <f aca="false" t="array" ref="B104:B104">INDEX(Countries!D104:D364, MATCH(A104, Countries!B104:B364, 0))</f>
        <v>ZAF</v>
      </c>
      <c r="C104" s="147" t="s">
        <v>160</v>
      </c>
      <c r="D104" s="155" t="n">
        <v>-0.0033</v>
      </c>
      <c r="E104" s="118" t="s">
        <v>823</v>
      </c>
    </row>
    <row r="105" customFormat="false" ht="15" hidden="false" customHeight="false" outlineLevel="0" collapsed="false">
      <c r="A105" s="118" t="s">
        <v>454</v>
      </c>
      <c r="B105" s="2" t="str">
        <f aca="false" t="array" ref="B105:B105">INDEX(Countries!D105:D365, MATCH(A105, Countries!B105:B365, 0))</f>
        <v>LKA</v>
      </c>
      <c r="C105" s="147" t="s">
        <v>160</v>
      </c>
      <c r="D105" s="155" t="n">
        <v>-0.0057</v>
      </c>
      <c r="E105" s="118" t="s">
        <v>823</v>
      </c>
    </row>
    <row r="106" customFormat="false" ht="15" hidden="false" customHeight="false" outlineLevel="0" collapsed="false">
      <c r="A106" s="118" t="s">
        <v>455</v>
      </c>
      <c r="B106" s="2" t="str">
        <f aca="false" t="array" ref="B106:B106">INDEX(Countries!D106:D366, MATCH(A106, Countries!B106:B366, 0))</f>
        <v>SDN</v>
      </c>
      <c r="C106" s="147" t="s">
        <v>160</v>
      </c>
      <c r="D106" s="155" t="n">
        <v>-0.0004</v>
      </c>
      <c r="E106" s="118" t="s">
        <v>823</v>
      </c>
    </row>
    <row r="107" customFormat="false" ht="15" hidden="false" customHeight="false" outlineLevel="0" collapsed="false">
      <c r="A107" s="118" t="s">
        <v>456</v>
      </c>
      <c r="B107" s="2" t="str">
        <f aca="false" t="array" ref="B107:B107">INDEX(Countries!D107:D367, MATCH(A107, Countries!B107:B367, 0))</f>
        <v>SUR</v>
      </c>
      <c r="C107" s="147" t="s">
        <v>160</v>
      </c>
      <c r="D107" s="155" t="n">
        <v>-0.0008</v>
      </c>
      <c r="E107" s="118" t="s">
        <v>823</v>
      </c>
    </row>
    <row r="108" customFormat="false" ht="15" hidden="false" customHeight="false" outlineLevel="0" collapsed="false">
      <c r="A108" s="118" t="s">
        <v>457</v>
      </c>
      <c r="B108" s="2" t="str">
        <f aca="false" t="array" ref="B108:B108">INDEX(Countries!D108:D368, MATCH(A108, Countries!B108:B368, 0))</f>
        <v>TWN</v>
      </c>
      <c r="C108" s="147" t="s">
        <v>160</v>
      </c>
      <c r="D108" s="155" t="n">
        <v>-0.0288</v>
      </c>
      <c r="E108" s="118" t="s">
        <v>823</v>
      </c>
    </row>
    <row r="109" customFormat="false" ht="15" hidden="false" customHeight="false" outlineLevel="0" collapsed="false">
      <c r="A109" s="118" t="s">
        <v>458</v>
      </c>
      <c r="B109" s="2" t="str">
        <f aca="false" t="array" ref="B109:B109">INDEX(Countries!D109:D369, MATCH(A109, Countries!B109:B369, 0))</f>
        <v>TZA</v>
      </c>
      <c r="C109" s="147" t="s">
        <v>160</v>
      </c>
      <c r="D109" s="155" t="n">
        <v>-0.0021</v>
      </c>
      <c r="E109" s="118" t="s">
        <v>823</v>
      </c>
    </row>
    <row r="110" customFormat="false" ht="15" hidden="false" customHeight="false" outlineLevel="0" collapsed="false">
      <c r="A110" s="118" t="s">
        <v>459</v>
      </c>
      <c r="B110" s="2" t="str">
        <f aca="false" t="array" ref="B110:B110">INDEX(Countries!D110:D370, MATCH(A110, Countries!B110:B370, 0))</f>
        <v>THA</v>
      </c>
      <c r="C110" s="147" t="s">
        <v>160</v>
      </c>
      <c r="D110" s="155" t="n">
        <v>-0.0026</v>
      </c>
      <c r="E110" s="118" t="s">
        <v>823</v>
      </c>
    </row>
    <row r="111" customFormat="false" ht="15" hidden="false" customHeight="false" outlineLevel="0" collapsed="false">
      <c r="A111" s="118" t="s">
        <v>460</v>
      </c>
      <c r="B111" s="2" t="str">
        <f aca="false" t="array" ref="B111:B111">INDEX(Countries!D111:D371, MATCH(A111, Countries!B111:B371, 0))</f>
        <v>TLS</v>
      </c>
      <c r="C111" s="147" t="s">
        <v>160</v>
      </c>
      <c r="D111" s="155" t="n">
        <v>-0.0034</v>
      </c>
      <c r="E111" s="118" t="s">
        <v>823</v>
      </c>
    </row>
    <row r="112" customFormat="false" ht="15" hidden="false" customHeight="false" outlineLevel="0" collapsed="false">
      <c r="A112" s="118" t="s">
        <v>461</v>
      </c>
      <c r="B112" s="2" t="str">
        <f aca="false" t="array" ref="B112:B112">INDEX(Countries!D112:D372, MATCH(A112, Countries!B112:B372, 0))</f>
        <v>TGO</v>
      </c>
      <c r="C112" s="147" t="s">
        <v>160</v>
      </c>
      <c r="D112" s="156"/>
      <c r="E112" s="118" t="s">
        <v>823</v>
      </c>
    </row>
    <row r="113" customFormat="false" ht="15" hidden="false" customHeight="false" outlineLevel="0" collapsed="false">
      <c r="A113" s="118" t="s">
        <v>462</v>
      </c>
      <c r="B113" s="2" t="str">
        <f aca="false" t="array" ref="B113:B113">INDEX(Countries!D113:D373, MATCH(A113, Countries!B113:B373, 0))</f>
        <v>TON</v>
      </c>
      <c r="C113" s="147" t="s">
        <v>160</v>
      </c>
      <c r="D113" s="155" t="n">
        <v>-0.0019</v>
      </c>
      <c r="E113" s="118" t="s">
        <v>823</v>
      </c>
    </row>
    <row r="114" customFormat="false" ht="15" hidden="false" customHeight="false" outlineLevel="0" collapsed="false">
      <c r="A114" s="118" t="s">
        <v>463</v>
      </c>
      <c r="B114" s="2" t="str">
        <f aca="false" t="array" ref="B114:B114">INDEX(Countries!D114:D374, MATCH(A114, Countries!B114:B374, 0))</f>
        <v>TTO</v>
      </c>
      <c r="C114" s="147" t="s">
        <v>160</v>
      </c>
      <c r="D114" s="155" t="n">
        <v>-0.004</v>
      </c>
      <c r="E114" s="118" t="s">
        <v>823</v>
      </c>
    </row>
    <row r="115" customFormat="false" ht="15" hidden="false" customHeight="false" outlineLevel="0" collapsed="false">
      <c r="A115" s="118" t="s">
        <v>464</v>
      </c>
      <c r="B115" s="2" t="str">
        <f aca="false" t="array" ref="B115:B115">INDEX(Countries!D115:D375, MATCH(A115, Countries!B115:B375, 0))</f>
        <v>TCA</v>
      </c>
      <c r="C115" s="147" t="s">
        <v>160</v>
      </c>
      <c r="D115" s="155" t="n">
        <v>-0.006</v>
      </c>
      <c r="E115" s="118" t="s">
        <v>823</v>
      </c>
    </row>
    <row r="116" customFormat="false" ht="15" hidden="false" customHeight="false" outlineLevel="0" collapsed="false">
      <c r="A116" s="118" t="s">
        <v>465</v>
      </c>
      <c r="B116" s="2" t="str">
        <f aca="false" t="array" ref="B116:B116">INDEX(Countries!D116:D376, MATCH(A116, Countries!B116:B376, 0))</f>
        <v>TUV</v>
      </c>
      <c r="C116" s="147" t="s">
        <v>160</v>
      </c>
      <c r="D116" s="156"/>
      <c r="E116" s="118" t="s">
        <v>823</v>
      </c>
    </row>
    <row r="117" customFormat="false" ht="15" hidden="false" customHeight="false" outlineLevel="0" collapsed="false">
      <c r="A117" s="118" t="s">
        <v>466</v>
      </c>
      <c r="B117" s="2" t="str">
        <f aca="false" t="array" ref="B117:B117">INDEX(Countries!D117:D377, MATCH(A117, Countries!B117:B377, 0))</f>
        <v>ARE</v>
      </c>
      <c r="C117" s="147" t="s">
        <v>160</v>
      </c>
      <c r="D117" s="155" t="n">
        <v>-0.004</v>
      </c>
      <c r="E117" s="118" t="s">
        <v>823</v>
      </c>
    </row>
    <row r="118" customFormat="false" ht="15" hidden="false" customHeight="false" outlineLevel="0" collapsed="false">
      <c r="A118" s="118" t="s">
        <v>467</v>
      </c>
      <c r="B118" s="2" t="str">
        <f aca="false" t="array" ref="B118:B118">INDEX(Countries!D118:D378, MATCH(A118, Countries!B118:B378, 0))</f>
        <v>VUT</v>
      </c>
      <c r="C118" s="147" t="s">
        <v>160</v>
      </c>
      <c r="D118" s="155" t="n">
        <v>-0.0002</v>
      </c>
      <c r="E118" s="118" t="s">
        <v>823</v>
      </c>
    </row>
    <row r="119" customFormat="false" ht="15" hidden="false" customHeight="false" outlineLevel="0" collapsed="false">
      <c r="A119" s="118" t="s">
        <v>468</v>
      </c>
      <c r="B119" s="2" t="str">
        <f aca="false" t="array" ref="B119:B119">INDEX(Countries!D119:D379, MATCH(A119, Countries!B119:B379, 0))</f>
        <v>VEN</v>
      </c>
      <c r="C119" s="147" t="s">
        <v>160</v>
      </c>
      <c r="D119" s="155" t="n">
        <v>0.0011</v>
      </c>
      <c r="E119" s="118" t="s">
        <v>823</v>
      </c>
    </row>
    <row r="120" customFormat="false" ht="15" hidden="false" customHeight="false" outlineLevel="0" collapsed="false">
      <c r="A120" s="118" t="s">
        <v>469</v>
      </c>
      <c r="B120" s="2" t="str">
        <f aca="false" t="array" ref="B120:B120">INDEX(Countries!D120:D380, MATCH(A120, Countries!B120:B380, 0))</f>
        <v>VNM</v>
      </c>
      <c r="C120" s="147" t="s">
        <v>160</v>
      </c>
      <c r="D120" s="155" t="n">
        <v>-0.0039</v>
      </c>
      <c r="E120" s="118" t="s">
        <v>823</v>
      </c>
    </row>
    <row r="121" customFormat="false" ht="15" hidden="false" customHeight="false" outlineLevel="0" collapsed="false">
      <c r="A121" s="118" t="s">
        <v>470</v>
      </c>
      <c r="B121" s="2" t="str">
        <f aca="false" t="array" ref="B121:B121">INDEX(Countries!D121:D381, MATCH(A121, Countries!B121:B381, 0))</f>
        <v>VIR</v>
      </c>
      <c r="C121" s="147" t="s">
        <v>160</v>
      </c>
      <c r="D121" s="155" t="n">
        <v>-0.0005</v>
      </c>
      <c r="E121" s="118" t="s">
        <v>823</v>
      </c>
    </row>
    <row r="122" customFormat="false" ht="15" hidden="false" customHeight="false" outlineLevel="0" collapsed="false">
      <c r="A122" s="118" t="s">
        <v>471</v>
      </c>
      <c r="B122" s="2" t="str">
        <f aca="false" t="array" ref="B122:B122">INDEX(Countries!D122:D382, MATCH(A122, Countries!B122:B382, 0))</f>
        <v>WLF</v>
      </c>
      <c r="C122" s="147" t="s">
        <v>160</v>
      </c>
      <c r="D122" s="156"/>
      <c r="E122" s="118" t="s">
        <v>823</v>
      </c>
    </row>
    <row r="123" customFormat="false" ht="15" hidden="false" customHeight="false" outlineLevel="0" collapsed="false">
      <c r="A123" s="118" t="s">
        <v>472</v>
      </c>
      <c r="B123" s="2" t="str">
        <f aca="false" t="array" ref="B123:B123">INDEX(Countries!D1:D383, MATCH(A123, Countries!B1:B383, 0))</f>
        <v>YEM</v>
      </c>
      <c r="C123" s="147" t="s">
        <v>160</v>
      </c>
      <c r="D123" s="155" t="n">
        <v>0.0003</v>
      </c>
      <c r="E123" s="118" t="s">
        <v>823</v>
      </c>
    </row>
    <row r="124" customFormat="false" ht="15" hidden="false" customHeight="false" outlineLevel="0" collapsed="false">
      <c r="A124" s="118" t="s">
        <v>473</v>
      </c>
      <c r="B124" s="2" t="str">
        <f aca="false" t="array" ref="B124:B124">INDEX(Countries!D2:D384, MATCH(A124, Countries!B2:B384, 0))</f>
        <v>ITA</v>
      </c>
      <c r="C124" s="147" t="s">
        <v>160</v>
      </c>
      <c r="D124" s="156"/>
      <c r="E124" s="118" t="s">
        <v>823</v>
      </c>
    </row>
    <row r="125" customFormat="false" ht="15" hidden="false" customHeight="false" outlineLevel="0" collapsed="false">
      <c r="A125" s="118" t="s">
        <v>474</v>
      </c>
      <c r="B125" s="2" t="str">
        <f aca="false" t="array" ref="B125:B125">INDEX(Countries!D125:D385, MATCH(A125, Countries!B125:B385, 0))</f>
        <v>UKR</v>
      </c>
      <c r="C125" s="147" t="s">
        <v>160</v>
      </c>
      <c r="D125" s="156"/>
      <c r="E125" s="118" t="s">
        <v>823</v>
      </c>
    </row>
    <row r="126" customFormat="false" ht="15" hidden="false" customHeight="false" outlineLevel="0" collapsed="false">
      <c r="A126" s="118" t="s">
        <v>475</v>
      </c>
      <c r="B126" s="2" t="str">
        <f aca="false" t="array" ref="B126:B126">INDEX(Countries!D126:D386, MATCH(A126, Countries!B126:B386, 0))</f>
        <v>TUN</v>
      </c>
      <c r="C126" s="147" t="s">
        <v>160</v>
      </c>
      <c r="D126" s="156"/>
      <c r="E126" s="118" t="s">
        <v>823</v>
      </c>
    </row>
    <row r="127" customFormat="false" ht="15" hidden="false" customHeight="false" outlineLevel="0" collapsed="false">
      <c r="A127" s="118" t="s">
        <v>476</v>
      </c>
      <c r="B127" s="2" t="str">
        <f aca="false" t="array" ref="B127:B127">INDEX(Countries!D127:D387, MATCH(A127, Countries!B127:B387, 0))</f>
        <v>ESP</v>
      </c>
      <c r="C127" s="147" t="s">
        <v>160</v>
      </c>
      <c r="D127" s="156"/>
      <c r="E127" s="118" t="s">
        <v>823</v>
      </c>
    </row>
    <row r="128" customFormat="false" ht="15" hidden="false" customHeight="false" outlineLevel="0" collapsed="false">
      <c r="A128" s="118" t="s">
        <v>477</v>
      </c>
      <c r="B128" s="2" t="str">
        <f aca="false" t="array" ref="B128:B128">INDEX(Countries!D1:D388, MATCH(A128, Countries!B1:B388, 0))</f>
        <v>KWT</v>
      </c>
      <c r="C128" s="147" t="s">
        <v>160</v>
      </c>
      <c r="D128" s="156"/>
      <c r="E128" s="118" t="s">
        <v>823</v>
      </c>
    </row>
    <row r="129" customFormat="false" ht="15" hidden="false" customHeight="false" outlineLevel="0" collapsed="false">
      <c r="A129" s="118" t="s">
        <v>478</v>
      </c>
      <c r="B129" s="2" t="str">
        <f aca="false" t="array" ref="B129:B129">INDEX(Countries!D2:D389, MATCH(A129, Countries!B2:B389, 0))</f>
        <v>DNK</v>
      </c>
      <c r="C129" s="147" t="s">
        <v>160</v>
      </c>
      <c r="D129" s="156"/>
      <c r="E129" s="118" t="s">
        <v>823</v>
      </c>
    </row>
    <row r="130" customFormat="false" ht="15" hidden="false" customHeight="false" outlineLevel="0" collapsed="false">
      <c r="A130" s="118" t="s">
        <v>479</v>
      </c>
      <c r="B130" s="2" t="str">
        <f aca="false" t="array" ref="B130:B130">INDEX(Countries!D3:D390, MATCH(A130, Countries!B3:B390, 0))</f>
        <v>FRA</v>
      </c>
      <c r="C130" s="147" t="s">
        <v>160</v>
      </c>
      <c r="D130" s="156"/>
      <c r="E130" s="118" t="s">
        <v>823</v>
      </c>
    </row>
    <row r="131" customFormat="false" ht="15" hidden="false" customHeight="false" outlineLevel="0" collapsed="false">
      <c r="A131" s="118" t="s">
        <v>480</v>
      </c>
      <c r="B131" s="2" t="str">
        <f aca="false" t="array" ref="B131:B131">INDEX(Countries!D131:D391, MATCH(A131, Countries!B131:B391, 0))</f>
        <v>RUS</v>
      </c>
      <c r="C131" s="147" t="s">
        <v>160</v>
      </c>
      <c r="D131" s="156"/>
      <c r="E131" s="118" t="s">
        <v>823</v>
      </c>
    </row>
    <row r="132" customFormat="false" ht="15" hidden="false" customHeight="false" outlineLevel="0" collapsed="false">
      <c r="A132" s="118" t="s">
        <v>481</v>
      </c>
      <c r="B132" s="2" t="str">
        <f aca="false" t="array" ref="B132:B132">INDEX(Countries!D1:D392, MATCH(A132, Countries!B1:B392, 0))</f>
        <v>UMI</v>
      </c>
      <c r="C132" s="147" t="s">
        <v>160</v>
      </c>
      <c r="D132" s="156"/>
      <c r="E132" s="118" t="s">
        <v>823</v>
      </c>
    </row>
    <row r="133" customFormat="false" ht="15" hidden="false" customHeight="false" outlineLevel="0" collapsed="false">
      <c r="A133" s="118" t="s">
        <v>482</v>
      </c>
      <c r="B133" s="2" t="str">
        <f aca="false" t="array" ref="B133:B133">INDEX(Countries!D2:D393, MATCH(A133, Countries!B2:B393, 0))</f>
        <v>GRC</v>
      </c>
      <c r="C133" s="147" t="s">
        <v>160</v>
      </c>
      <c r="D133" s="156"/>
      <c r="E133" s="118" t="s">
        <v>823</v>
      </c>
    </row>
    <row r="134" customFormat="false" ht="15" hidden="false" customHeight="false" outlineLevel="0" collapsed="false">
      <c r="A134" s="118" t="s">
        <v>483</v>
      </c>
      <c r="B134" s="2" t="str">
        <f aca="false" t="array" ref="B134:B134">INDEX(Countries!D3:D394, MATCH(A134, Countries!B3:B394, 0))</f>
        <v>CAN</v>
      </c>
      <c r="C134" s="147" t="s">
        <v>160</v>
      </c>
      <c r="D134" s="156"/>
      <c r="E134" s="118" t="s">
        <v>823</v>
      </c>
    </row>
    <row r="135" customFormat="false" ht="15" hidden="false" customHeight="false" outlineLevel="0" collapsed="false">
      <c r="A135" s="118" t="s">
        <v>484</v>
      </c>
      <c r="B135" s="2" t="str">
        <f aca="false" t="array" ref="B135:B135">INDEX(Countries!D4:D395, MATCH(A135, Countries!B4:B395, 0))</f>
        <v>DEU</v>
      </c>
      <c r="C135" s="147" t="s">
        <v>160</v>
      </c>
      <c r="D135" s="156"/>
      <c r="E135" s="118" t="s">
        <v>823</v>
      </c>
    </row>
    <row r="136" customFormat="false" ht="15" hidden="false" customHeight="false" outlineLevel="0" collapsed="false">
      <c r="A136" s="118" t="s">
        <v>485</v>
      </c>
      <c r="B136" s="2" t="str">
        <f aca="false" t="array" ref="B136:B136">INDEX(Countries!D5:D396, MATCH(A136, Countries!B5:B396, 0))</f>
        <v>HRV</v>
      </c>
      <c r="C136" s="147" t="s">
        <v>160</v>
      </c>
      <c r="D136" s="156"/>
      <c r="E136" s="118" t="s">
        <v>823</v>
      </c>
    </row>
    <row r="137" customFormat="false" ht="15" hidden="false" customHeight="false" outlineLevel="0" collapsed="false">
      <c r="A137" s="118" t="s">
        <v>486</v>
      </c>
      <c r="B137" s="2" t="str">
        <f aca="false" t="array" ref="B137:B137">INDEX(Countries!D137:D397, MATCH(A137, Countries!B137:B397, 0))</f>
        <v>GBR</v>
      </c>
      <c r="C137" s="147" t="s">
        <v>160</v>
      </c>
      <c r="D137" s="156"/>
      <c r="E137" s="118" t="s">
        <v>823</v>
      </c>
    </row>
    <row r="138" customFormat="false" ht="15" hidden="false" customHeight="false" outlineLevel="0" collapsed="false">
      <c r="A138" s="118" t="s">
        <v>487</v>
      </c>
      <c r="B138" s="2" t="str">
        <f aca="false" t="array" ref="B138:B138">INDEX(Countries!D1:D398, MATCH(A138, Countries!B1:B398, 0))</f>
        <v>MLT</v>
      </c>
      <c r="C138" s="147" t="s">
        <v>160</v>
      </c>
      <c r="D138" s="156"/>
      <c r="E138" s="118" t="s">
        <v>823</v>
      </c>
    </row>
    <row r="139" customFormat="false" ht="15" hidden="false" customHeight="false" outlineLevel="0" collapsed="false">
      <c r="A139" s="118" t="s">
        <v>488</v>
      </c>
      <c r="B139" s="2" t="str">
        <f aca="false" t="array" ref="B139:B139">INDEX(Countries!D2:D399, MATCH(A139, Countries!B2:B399, 0))</f>
        <v>CYP</v>
      </c>
      <c r="C139" s="147" t="s">
        <v>160</v>
      </c>
      <c r="D139" s="156"/>
      <c r="E139" s="118" t="s">
        <v>823</v>
      </c>
    </row>
    <row r="140" customFormat="false" ht="15" hidden="false" customHeight="false" outlineLevel="0" collapsed="false">
      <c r="A140" s="118" t="s">
        <v>489</v>
      </c>
      <c r="B140" s="2" t="str">
        <f aca="false" t="array" ref="B140:B140">INDEX(Countries!D1:D400, MATCH(A140, Countries!B1:B400, 0))</f>
        <v>NOR</v>
      </c>
      <c r="C140" s="147" t="s">
        <v>160</v>
      </c>
      <c r="D140" s="156"/>
      <c r="E140" s="118" t="s">
        <v>823</v>
      </c>
    </row>
    <row r="141" customFormat="false" ht="15" hidden="false" customHeight="false" outlineLevel="0" collapsed="false">
      <c r="A141" s="118" t="s">
        <v>490</v>
      </c>
      <c r="B141" s="2" t="str">
        <f aca="false" t="array" ref="B141:B141">INDEX(Countries!D2:D401, MATCH(A141, Countries!B2:B401, 0))</f>
        <v>ALB</v>
      </c>
      <c r="C141" s="147" t="s">
        <v>160</v>
      </c>
      <c r="D141" s="156"/>
      <c r="E141" s="118" t="s">
        <v>823</v>
      </c>
    </row>
    <row r="142" customFormat="false" ht="15" hidden="false" customHeight="false" outlineLevel="0" collapsed="false">
      <c r="A142" s="118" t="s">
        <v>491</v>
      </c>
      <c r="B142" s="2" t="str">
        <f aca="false" t="array" ref="B142:B142">INDEX(Countries!D3:D402, MATCH(A142, Countries!B3:B402, 0))</f>
        <v>DZA</v>
      </c>
      <c r="C142" s="147" t="s">
        <v>160</v>
      </c>
      <c r="D142" s="156"/>
      <c r="E142" s="118" t="s">
        <v>823</v>
      </c>
    </row>
    <row r="143" customFormat="false" ht="15" hidden="false" customHeight="false" outlineLevel="0" collapsed="false">
      <c r="A143" s="118" t="s">
        <v>492</v>
      </c>
      <c r="B143" s="2" t="str">
        <f aca="false" t="array" ref="B143:B143">INDEX(Countries!D1:D403, MATCH(A143, Countries!B1:B403, 0))</f>
        <v>SWE</v>
      </c>
      <c r="C143" s="147" t="s">
        <v>160</v>
      </c>
      <c r="D143" s="156"/>
      <c r="E143" s="118" t="s">
        <v>823</v>
      </c>
    </row>
    <row r="144" customFormat="false" ht="15" hidden="false" customHeight="false" outlineLevel="0" collapsed="false">
      <c r="A144" s="118" t="s">
        <v>493</v>
      </c>
      <c r="B144" s="2" t="str">
        <f aca="false" t="array" ref="B144:B144">INDEX(Countries!D2:D404, MATCH(A144, Countries!B2:B404, 0))</f>
        <v>ISR</v>
      </c>
      <c r="C144" s="147" t="s">
        <v>160</v>
      </c>
      <c r="D144" s="156"/>
      <c r="E144" s="118" t="s">
        <v>823</v>
      </c>
    </row>
    <row r="145" customFormat="false" ht="15" hidden="false" customHeight="false" outlineLevel="0" collapsed="false">
      <c r="A145" s="118" t="s">
        <v>494</v>
      </c>
      <c r="B145" s="2" t="str">
        <f aca="false" t="array" ref="B145:B145">INDEX(Countries!D1:D405, MATCH(A145, Countries!B1:B405, 0))</f>
        <v>MSR</v>
      </c>
      <c r="C145" s="147" t="s">
        <v>160</v>
      </c>
      <c r="D145" s="156"/>
      <c r="E145" s="118" t="s">
        <v>823</v>
      </c>
    </row>
    <row r="146" customFormat="false" ht="15" hidden="false" customHeight="false" outlineLevel="0" collapsed="false">
      <c r="A146" s="118" t="s">
        <v>495</v>
      </c>
      <c r="B146" s="2" t="str">
        <f aca="false" t="array" ref="B146:B146">INDEX(Countries!D2:D406, MATCH(A146, Countries!B2:B406, 0))</f>
        <v>LBY</v>
      </c>
      <c r="C146" s="147" t="s">
        <v>160</v>
      </c>
      <c r="D146" s="156"/>
      <c r="E146" s="118" t="s">
        <v>823</v>
      </c>
    </row>
    <row r="147" customFormat="false" ht="15" hidden="false" customHeight="false" outlineLevel="0" collapsed="false">
      <c r="A147" s="118" t="s">
        <v>496</v>
      </c>
      <c r="B147" s="2" t="str">
        <f aca="false" t="array" ref="B147:B147">INDEX(Countries!D147:D407, MATCH(A147, Countries!B147:B407, 0))</f>
        <v>NLD</v>
      </c>
      <c r="C147" s="147" t="s">
        <v>160</v>
      </c>
      <c r="D147" s="156"/>
      <c r="E147" s="118" t="s">
        <v>823</v>
      </c>
    </row>
    <row r="148" customFormat="false" ht="15" hidden="false" customHeight="false" outlineLevel="0" collapsed="false">
      <c r="A148" s="118" t="s">
        <v>497</v>
      </c>
      <c r="B148" s="2" t="str">
        <f aca="false" t="array" ref="B148:B148">INDEX(Countries!D148:D408, MATCH(A148, Countries!B148:B408, 0))</f>
        <v>POL</v>
      </c>
      <c r="C148" s="147" t="s">
        <v>160</v>
      </c>
      <c r="D148" s="156"/>
      <c r="E148" s="118" t="s">
        <v>823</v>
      </c>
    </row>
    <row r="149" customFormat="false" ht="15" hidden="false" customHeight="false" outlineLevel="0" collapsed="false">
      <c r="A149" s="118" t="s">
        <v>498</v>
      </c>
      <c r="B149" s="2" t="str">
        <f aca="false" t="array" ref="B149:B149">INDEX(Countries!D1:D409, MATCH(A149, Countries!B1:B409, 0))</f>
        <v>TUR</v>
      </c>
      <c r="C149" s="147" t="s">
        <v>160</v>
      </c>
      <c r="D149" s="156"/>
      <c r="E149" s="118" t="s">
        <v>823</v>
      </c>
    </row>
    <row r="150" customFormat="false" ht="15" hidden="false" customHeight="false" outlineLevel="0" collapsed="false">
      <c r="A150" s="118" t="s">
        <v>499</v>
      </c>
      <c r="B150" s="2" t="str">
        <f aca="false" t="array" ref="B150:B150">INDEX(Countries!D2:D410, MATCH(A150, Countries!B2:B410, 0))</f>
        <v>JOR</v>
      </c>
      <c r="C150" s="147" t="s">
        <v>160</v>
      </c>
      <c r="D150" s="156"/>
      <c r="E150" s="118" t="s">
        <v>823</v>
      </c>
    </row>
    <row r="151" customFormat="false" ht="15" hidden="false" customHeight="false" outlineLevel="0" collapsed="false">
      <c r="A151" s="118" t="s">
        <v>500</v>
      </c>
      <c r="B151" s="2" t="str">
        <f aca="false" t="array" ref="B151:B151">INDEX(Countries!D3:D411, MATCH(A151, Countries!B3:B411, 0))</f>
        <v>HKG</v>
      </c>
      <c r="C151" s="147" t="s">
        <v>160</v>
      </c>
      <c r="D151" s="155" t="n">
        <v>0.001</v>
      </c>
      <c r="E151" s="118" t="s">
        <v>823</v>
      </c>
    </row>
    <row r="152" customFormat="false" ht="15" hidden="false" customHeight="false" outlineLevel="0" collapsed="false">
      <c r="A152" s="118" t="s">
        <v>501</v>
      </c>
      <c r="B152" s="2" t="str">
        <f aca="false" t="array" ref="B152:B152">INDEX(Countries!D1:D412, MATCH(A152, Countries!B1:B412, 0))</f>
        <v>SVN</v>
      </c>
      <c r="C152" s="147" t="s">
        <v>160</v>
      </c>
      <c r="D152" s="156"/>
      <c r="E152" s="118" t="s">
        <v>823</v>
      </c>
    </row>
    <row r="153" customFormat="false" ht="15" hidden="false" customHeight="false" outlineLevel="0" collapsed="false">
      <c r="A153" s="118" t="s">
        <v>502</v>
      </c>
      <c r="B153" s="2" t="str">
        <f aca="false" t="array" ref="B153:B153">INDEX(Countries!D2:D413, MATCH(A153, Countries!B2:B413, 0))</f>
        <v>ARG</v>
      </c>
      <c r="C153" s="147" t="s">
        <v>160</v>
      </c>
      <c r="D153" s="156"/>
      <c r="E153" s="118" t="s">
        <v>823</v>
      </c>
    </row>
    <row r="154" customFormat="false" ht="15" hidden="false" customHeight="false" outlineLevel="0" collapsed="false">
      <c r="A154" s="118" t="s">
        <v>503</v>
      </c>
      <c r="B154" s="2" t="str">
        <f aca="false" t="array" ref="B154:B154">INDEX(Countries!D3:D414, MATCH(A154, Countries!B3:B414, 0))</f>
        <v>AZE</v>
      </c>
      <c r="C154" s="147" t="s">
        <v>160</v>
      </c>
      <c r="D154" s="156"/>
      <c r="E154" s="118" t="s">
        <v>823</v>
      </c>
    </row>
    <row r="155" customFormat="false" ht="15" hidden="false" customHeight="false" outlineLevel="0" collapsed="false">
      <c r="A155" s="118" t="s">
        <v>504</v>
      </c>
      <c r="B155" s="2" t="str">
        <f aca="false" t="array" ref="B155:B155">INDEX(Countries!D4:D415, MATCH(A155, Countries!B4:B415, 0))</f>
        <v>BEL</v>
      </c>
      <c r="C155" s="147" t="s">
        <v>160</v>
      </c>
      <c r="D155" s="156"/>
      <c r="E155" s="118" t="s">
        <v>823</v>
      </c>
    </row>
    <row r="156" customFormat="false" ht="15" hidden="false" customHeight="false" outlineLevel="0" collapsed="false">
      <c r="A156" s="118" t="s">
        <v>505</v>
      </c>
      <c r="B156" s="2" t="str">
        <f aca="false" t="array" ref="B156:B156">INDEX(Countries!D5:D416, MATCH(A156, Countries!B5:B416, 0))</f>
        <v>BIH</v>
      </c>
      <c r="C156" s="147" t="s">
        <v>160</v>
      </c>
      <c r="D156" s="156"/>
      <c r="E156" s="118" t="s">
        <v>823</v>
      </c>
    </row>
    <row r="157" customFormat="false" ht="15" hidden="false" customHeight="false" outlineLevel="0" collapsed="false">
      <c r="A157" s="118" t="s">
        <v>506</v>
      </c>
      <c r="B157" s="2" t="str">
        <f aca="false" t="array" ref="B157:B157">INDEX(Countries!D6:D417, MATCH(A157, Countries!B6:B417, 0))</f>
        <v>IOT</v>
      </c>
      <c r="C157" s="147" t="s">
        <v>160</v>
      </c>
      <c r="D157" s="156"/>
      <c r="E157" s="118" t="s">
        <v>823</v>
      </c>
    </row>
    <row r="158" customFormat="false" ht="15" hidden="false" customHeight="false" outlineLevel="0" collapsed="false">
      <c r="A158" s="118" t="s">
        <v>507</v>
      </c>
      <c r="B158" s="2" t="str">
        <f aca="false" t="array" ref="B158:B158">INDEX(Countries!D7:D418, MATCH(A158, Countries!B7:B418, 0))</f>
        <v>BGR</v>
      </c>
      <c r="C158" s="147" t="s">
        <v>160</v>
      </c>
      <c r="D158" s="156"/>
      <c r="E158" s="118" t="s">
        <v>823</v>
      </c>
    </row>
    <row r="159" customFormat="false" ht="15" hidden="false" customHeight="false" outlineLevel="0" collapsed="false">
      <c r="A159" s="118" t="s">
        <v>508</v>
      </c>
      <c r="B159" s="2" t="str">
        <f aca="false" t="array" ref="B159:B159">INDEX(Countries!D8:D419, MATCH(A159, Countries!B8:B419, 0))</f>
        <v>CPV</v>
      </c>
      <c r="C159" s="147" t="s">
        <v>160</v>
      </c>
      <c r="D159" s="156"/>
      <c r="E159" s="118" t="s">
        <v>823</v>
      </c>
    </row>
    <row r="160" customFormat="false" ht="15" hidden="false" customHeight="false" outlineLevel="0" collapsed="false">
      <c r="A160" s="118" t="s">
        <v>509</v>
      </c>
      <c r="B160" s="2" t="str">
        <f aca="false" t="array" ref="B160:B160">INDEX(Countries!D9:D420, MATCH(A160, Countries!B9:B420, 0))</f>
        <v>CHL</v>
      </c>
      <c r="C160" s="147" t="s">
        <v>160</v>
      </c>
      <c r="D160" s="156"/>
      <c r="E160" s="118" t="s">
        <v>823</v>
      </c>
    </row>
    <row r="161" customFormat="false" ht="15" hidden="false" customHeight="false" outlineLevel="0" collapsed="false">
      <c r="A161" s="118" t="s">
        <v>510</v>
      </c>
      <c r="B161" s="2" t="str">
        <f aca="false" t="array" ref="B161:B161">INDEX(Countries!D10:D421, MATCH(A161, Countries!B10:B421, 0))</f>
        <v>EST</v>
      </c>
      <c r="C161" s="147" t="s">
        <v>160</v>
      </c>
      <c r="D161" s="156"/>
      <c r="E161" s="118" t="s">
        <v>823</v>
      </c>
    </row>
    <row r="162" customFormat="false" ht="15" hidden="false" customHeight="false" outlineLevel="0" collapsed="false">
      <c r="A162" s="118" t="s">
        <v>511</v>
      </c>
      <c r="B162" s="2" t="str">
        <f aca="false" t="array" ref="B162:B162">INDEX(Countries!D11:D422, MATCH(A162, Countries!B11:B422, 0))</f>
        <v>FLK</v>
      </c>
      <c r="C162" s="147" t="s">
        <v>160</v>
      </c>
      <c r="D162" s="156"/>
      <c r="E162" s="118" t="s">
        <v>823</v>
      </c>
    </row>
    <row r="163" customFormat="false" ht="15" hidden="false" customHeight="false" outlineLevel="0" collapsed="false">
      <c r="A163" s="118" t="s">
        <v>512</v>
      </c>
      <c r="B163" s="2" t="str">
        <f aca="false" t="array" ref="B163:B163">INDEX(Countries!D12:D423, MATCH(A163, Countries!B12:B423, 0))</f>
        <v>FRO</v>
      </c>
      <c r="C163" s="147" t="s">
        <v>160</v>
      </c>
      <c r="D163" s="156"/>
      <c r="E163" s="118" t="s">
        <v>823</v>
      </c>
    </row>
    <row r="164" customFormat="false" ht="15" hidden="false" customHeight="false" outlineLevel="0" collapsed="false">
      <c r="A164" s="118" t="s">
        <v>513</v>
      </c>
      <c r="B164" s="2" t="str">
        <f aca="false" t="array" ref="B164:B164">INDEX(Countries!D13:D424, MATCH(A164, Countries!B13:B424, 0))</f>
        <v>FIN</v>
      </c>
      <c r="C164" s="147" t="s">
        <v>160</v>
      </c>
      <c r="D164" s="156"/>
      <c r="E164" s="118" t="s">
        <v>823</v>
      </c>
    </row>
    <row r="165" customFormat="false" ht="15" hidden="false" customHeight="false" outlineLevel="0" collapsed="false">
      <c r="A165" s="118" t="s">
        <v>514</v>
      </c>
      <c r="B165" s="2" t="str">
        <f aca="false" t="array" ref="B165:B165">INDEX(Countries!D14:D425, MATCH(A165, Countries!B14:B425, 0))</f>
        <v>GEO</v>
      </c>
      <c r="C165" s="147" t="s">
        <v>160</v>
      </c>
      <c r="D165" s="156"/>
      <c r="E165" s="118" t="s">
        <v>823</v>
      </c>
    </row>
    <row r="166" customFormat="false" ht="15" hidden="false" customHeight="false" outlineLevel="0" collapsed="false">
      <c r="A166" s="118" t="s">
        <v>515</v>
      </c>
      <c r="B166" s="2" t="str">
        <f aca="false" t="array" ref="B166:B166">INDEX(Countries!D15:D426, MATCH(A166, Countries!B15:B426, 0))</f>
        <v>GIB</v>
      </c>
      <c r="C166" s="147" t="s">
        <v>160</v>
      </c>
      <c r="D166" s="156"/>
      <c r="E166" s="118" t="s">
        <v>823</v>
      </c>
    </row>
    <row r="167" customFormat="false" ht="15" hidden="false" customHeight="false" outlineLevel="0" collapsed="false">
      <c r="A167" s="118" t="s">
        <v>516</v>
      </c>
      <c r="B167" s="2" t="str">
        <f aca="false" t="array" ref="B167:B167">INDEX(Countries!D16:D427, MATCH(A167, Countries!B16:B427, 0))</f>
        <v>GRL</v>
      </c>
      <c r="C167" s="147" t="s">
        <v>160</v>
      </c>
      <c r="D167" s="156"/>
      <c r="E167" s="118" t="s">
        <v>823</v>
      </c>
    </row>
    <row r="168" customFormat="false" ht="15" hidden="false" customHeight="false" outlineLevel="0" collapsed="false">
      <c r="A168" s="118" t="s">
        <v>517</v>
      </c>
      <c r="B168" s="2" t="str">
        <f aca="false" t="array" ref="B168:B168">INDEX(Countries!D17:D428, MATCH(A168, Countries!B17:B428, 0))</f>
        <v>GGY</v>
      </c>
      <c r="C168" s="147" t="s">
        <v>160</v>
      </c>
      <c r="D168" s="156"/>
      <c r="E168" s="118" t="s">
        <v>823</v>
      </c>
    </row>
    <row r="169" customFormat="false" ht="15" hidden="false" customHeight="false" outlineLevel="0" collapsed="false">
      <c r="A169" s="118" t="s">
        <v>518</v>
      </c>
      <c r="B169" s="2" t="str">
        <f aca="false" t="array" ref="B169:B169">INDEX(Countries!D18:D429, MATCH(A169, Countries!B18:B429, 0))</f>
        <v>ISL</v>
      </c>
      <c r="C169" s="147" t="s">
        <v>160</v>
      </c>
      <c r="D169" s="156"/>
      <c r="E169" s="118" t="s">
        <v>823</v>
      </c>
    </row>
    <row r="170" customFormat="false" ht="15" hidden="false" customHeight="false" outlineLevel="0" collapsed="false">
      <c r="A170" s="118" t="s">
        <v>519</v>
      </c>
      <c r="B170" s="2" t="str">
        <f aca="false" t="array" ref="B170:B170">INDEX(Countries!D19:D430, MATCH(A170, Countries!B19:B430, 0))</f>
        <v>IRQ</v>
      </c>
      <c r="C170" s="147" t="s">
        <v>160</v>
      </c>
      <c r="D170" s="156"/>
      <c r="E170" s="118" t="s">
        <v>823</v>
      </c>
    </row>
    <row r="171" customFormat="false" ht="15" hidden="false" customHeight="false" outlineLevel="0" collapsed="false">
      <c r="A171" s="118" t="s">
        <v>520</v>
      </c>
      <c r="B171" s="2" t="str">
        <f aca="false" t="array" ref="B171:B171">INDEX(Countries!D20:D431, MATCH(A171, Countries!B20:B431, 0))</f>
        <v>IRL</v>
      </c>
      <c r="C171" s="147" t="s">
        <v>160</v>
      </c>
      <c r="D171" s="156"/>
      <c r="E171" s="118" t="s">
        <v>823</v>
      </c>
    </row>
    <row r="172" customFormat="false" ht="15" hidden="false" customHeight="false" outlineLevel="0" collapsed="false">
      <c r="A172" s="118" t="s">
        <v>521</v>
      </c>
      <c r="B172" s="2" t="str">
        <f aca="false" t="array" ref="B172:B172">INDEX(Countries!D21:D432, MATCH(A172, Countries!B21:B432, 0))</f>
        <v>IMN</v>
      </c>
      <c r="C172" s="147" t="s">
        <v>160</v>
      </c>
      <c r="D172" s="156"/>
      <c r="E172" s="118" t="s">
        <v>823</v>
      </c>
    </row>
    <row r="173" customFormat="false" ht="15" hidden="false" customHeight="false" outlineLevel="0" collapsed="false">
      <c r="A173" s="118" t="s">
        <v>522</v>
      </c>
      <c r="B173" s="2" t="str">
        <f aca="false" t="array" ref="B173:B173">INDEX(Countries!D22:D433, MATCH(A173, Countries!B22:B433, 0))</f>
        <v>JEY</v>
      </c>
      <c r="C173" s="147" t="s">
        <v>160</v>
      </c>
      <c r="D173" s="156"/>
      <c r="E173" s="118" t="s">
        <v>823</v>
      </c>
    </row>
    <row r="174" customFormat="false" ht="15" hidden="false" customHeight="false" outlineLevel="0" collapsed="false">
      <c r="A174" s="118" t="s">
        <v>523</v>
      </c>
      <c r="B174" s="2" t="str">
        <f aca="false" t="array" ref="B174:B174">INDEX(Countries!D23:D434, MATCH(A174, Countries!B23:B434, 0))</f>
        <v>KAZ</v>
      </c>
      <c r="C174" s="147" t="s">
        <v>160</v>
      </c>
      <c r="D174" s="156"/>
      <c r="E174" s="118" t="s">
        <v>823</v>
      </c>
    </row>
    <row r="175" customFormat="false" ht="15" hidden="false" customHeight="false" outlineLevel="0" collapsed="false">
      <c r="A175" s="118" t="s">
        <v>524</v>
      </c>
      <c r="B175" s="2" t="str">
        <f aca="false" t="array" ref="B175:B175">INDEX(Countries!D24:D435, MATCH(A175, Countries!B24:B435, 0))</f>
        <v>PRK</v>
      </c>
      <c r="C175" s="147" t="s">
        <v>160</v>
      </c>
      <c r="D175" s="156"/>
      <c r="E175" s="118" t="s">
        <v>823</v>
      </c>
    </row>
    <row r="176" customFormat="false" ht="15" hidden="false" customHeight="false" outlineLevel="0" collapsed="false">
      <c r="A176" s="118" t="s">
        <v>525</v>
      </c>
      <c r="B176" s="2" t="str">
        <f aca="false" t="array" ref="B176:B176">INDEX(Countries!D1:D436, MATCH(A176, Countries!B1:B436, 0))</f>
        <v>KOR</v>
      </c>
      <c r="C176" s="147" t="s">
        <v>160</v>
      </c>
      <c r="D176" s="156"/>
      <c r="E176" s="118" t="s">
        <v>823</v>
      </c>
    </row>
    <row r="177" customFormat="false" ht="15" hidden="false" customHeight="false" outlineLevel="0" collapsed="false">
      <c r="A177" s="118" t="s">
        <v>526</v>
      </c>
      <c r="B177" s="2" t="str">
        <f aca="false" t="array" ref="B177:B177">INDEX(Countries!D2:D437, MATCH(A177, Countries!B2:B437, 0))</f>
        <v>LVA</v>
      </c>
      <c r="C177" s="147" t="s">
        <v>160</v>
      </c>
      <c r="D177" s="156"/>
      <c r="E177" s="118" t="s">
        <v>823</v>
      </c>
    </row>
    <row r="178" customFormat="false" ht="15" hidden="false" customHeight="false" outlineLevel="0" collapsed="false">
      <c r="A178" s="118" t="s">
        <v>527</v>
      </c>
      <c r="B178" s="2" t="str">
        <f aca="false" t="array" ref="B178:B178">INDEX(Countries!D3:D438, MATCH(A178, Countries!B3:B438, 0))</f>
        <v>LBN</v>
      </c>
      <c r="C178" s="147" t="s">
        <v>160</v>
      </c>
      <c r="D178" s="156"/>
      <c r="E178" s="118" t="s">
        <v>823</v>
      </c>
    </row>
    <row r="179" customFormat="false" ht="15" hidden="false" customHeight="false" outlineLevel="0" collapsed="false">
      <c r="A179" s="118" t="s">
        <v>528</v>
      </c>
      <c r="B179" s="2" t="str">
        <f aca="false" t="array" ref="B179:B179">INDEX(Countries!D4:D439, MATCH(A179, Countries!B4:B439, 0))</f>
        <v>LTU</v>
      </c>
      <c r="C179" s="147" t="s">
        <v>160</v>
      </c>
      <c r="D179" s="156"/>
      <c r="E179" s="118" t="s">
        <v>823</v>
      </c>
    </row>
    <row r="180" customFormat="false" ht="15" hidden="false" customHeight="false" outlineLevel="0" collapsed="false">
      <c r="A180" s="118" t="s">
        <v>529</v>
      </c>
      <c r="B180" s="2" t="str">
        <f aca="false" t="array" ref="B180:B180">INDEX(Countries!D5:D440, MATCH(A180, Countries!B5:B440, 0))</f>
        <v>MCO</v>
      </c>
      <c r="C180" s="147" t="s">
        <v>160</v>
      </c>
      <c r="D180" s="156"/>
      <c r="E180" s="118" t="s">
        <v>823</v>
      </c>
    </row>
    <row r="181" customFormat="false" ht="15" hidden="false" customHeight="false" outlineLevel="0" collapsed="false">
      <c r="A181" s="118" t="s">
        <v>530</v>
      </c>
      <c r="B181" s="2" t="str">
        <f aca="false" t="array" ref="B181:B181">INDEX(Countries!D6:D441, MATCH(A181, Countries!B6:B441, 0))</f>
        <v>MNE</v>
      </c>
      <c r="C181" s="147" t="s">
        <v>160</v>
      </c>
      <c r="D181" s="156"/>
      <c r="E181" s="118" t="s">
        <v>823</v>
      </c>
    </row>
    <row r="182" customFormat="false" ht="15" hidden="false" customHeight="false" outlineLevel="0" collapsed="false">
      <c r="A182" s="118" t="s">
        <v>531</v>
      </c>
      <c r="B182" s="2" t="str">
        <f aca="false" t="array" ref="B182:B182">INDEX(Countries!D7:D442, MATCH(A182, Countries!B7:B442, 0))</f>
        <v>MAR</v>
      </c>
      <c r="C182" s="147" t="s">
        <v>160</v>
      </c>
      <c r="D182" s="156"/>
      <c r="E182" s="118" t="s">
        <v>823</v>
      </c>
    </row>
    <row r="183" customFormat="false" ht="15" hidden="false" customHeight="false" outlineLevel="0" collapsed="false">
      <c r="A183" s="118" t="s">
        <v>532</v>
      </c>
      <c r="B183" s="2" t="str">
        <f aca="false" t="array" ref="B183:B183">INDEX(Countries!D8:D443, MATCH(A183, Countries!B8:B443, 0))</f>
        <v>NAM</v>
      </c>
      <c r="C183" s="147" t="s">
        <v>160</v>
      </c>
      <c r="D183" s="156"/>
      <c r="E183" s="118" t="s">
        <v>823</v>
      </c>
    </row>
    <row r="184" customFormat="false" ht="15" hidden="false" customHeight="false" outlineLevel="0" collapsed="false">
      <c r="A184" s="118" t="s">
        <v>533</v>
      </c>
      <c r="B184" s="2" t="str">
        <f aca="false" t="array" ref="B184:B184">INDEX(Countries!D9:D444, MATCH(A184, Countries!B9:B444, 0))</f>
        <v>NRU</v>
      </c>
      <c r="C184" s="147" t="s">
        <v>160</v>
      </c>
      <c r="D184" s="156"/>
      <c r="E184" s="118" t="s">
        <v>823</v>
      </c>
    </row>
    <row r="185" customFormat="false" ht="15" hidden="false" customHeight="false" outlineLevel="0" collapsed="false">
      <c r="A185" s="118" t="s">
        <v>534</v>
      </c>
      <c r="B185" s="2" t="str">
        <f aca="false" t="array" ref="B185:B185">INDEX(Countries!D10:D445, MATCH(A185, Countries!B10:B445, 0))</f>
        <v>NIU</v>
      </c>
      <c r="C185" s="147" t="s">
        <v>160</v>
      </c>
      <c r="D185" s="156"/>
      <c r="E185" s="118" t="s">
        <v>823</v>
      </c>
    </row>
    <row r="186" customFormat="false" ht="15" hidden="false" customHeight="false" outlineLevel="0" collapsed="false">
      <c r="A186" s="118" t="s">
        <v>535</v>
      </c>
      <c r="B186" s="2" t="str">
        <f aca="false" t="array" ref="B186:B186">INDEX(Countries!D11:D446, MATCH(A186, Countries!B11:B446, 0))</f>
        <v>MNP</v>
      </c>
      <c r="C186" s="147" t="s">
        <v>160</v>
      </c>
      <c r="D186" s="156"/>
      <c r="E186" s="118" t="s">
        <v>823</v>
      </c>
    </row>
    <row r="187" customFormat="false" ht="15" hidden="false" customHeight="false" outlineLevel="0" collapsed="false">
      <c r="A187" s="118" t="s">
        <v>536</v>
      </c>
      <c r="B187" s="2" t="str">
        <f aca="false" t="array" ref="B187:B187">INDEX(Countries!D12:D447, MATCH(A187, Countries!B12:B447, 0))</f>
        <v>PCN</v>
      </c>
      <c r="C187" s="147" t="s">
        <v>160</v>
      </c>
      <c r="D187" s="156"/>
      <c r="E187" s="118" t="s">
        <v>823</v>
      </c>
    </row>
    <row r="188" customFormat="false" ht="15" hidden="false" customHeight="false" outlineLevel="0" collapsed="false">
      <c r="A188" s="118" t="s">
        <v>537</v>
      </c>
      <c r="B188" s="2" t="str">
        <f aca="false" t="array" ref="B188:B188">INDEX(Countries!D13:D448, MATCH(A188, Countries!B13:B448, 0))</f>
        <v>PRT</v>
      </c>
      <c r="C188" s="147" t="s">
        <v>160</v>
      </c>
      <c r="D188" s="156"/>
      <c r="E188" s="118" t="s">
        <v>823</v>
      </c>
    </row>
    <row r="189" customFormat="false" ht="15" hidden="false" customHeight="false" outlineLevel="0" collapsed="false">
      <c r="A189" s="118" t="s">
        <v>538</v>
      </c>
      <c r="B189" s="2" t="str">
        <f aca="false" t="array" ref="B189:B189">INDEX(Countries!D14:D449, MATCH(A189, Countries!B14:B449, 0))</f>
        <v>REU</v>
      </c>
      <c r="C189" s="147" t="s">
        <v>160</v>
      </c>
      <c r="D189" s="156"/>
      <c r="E189" s="118" t="s">
        <v>823</v>
      </c>
    </row>
    <row r="190" customFormat="false" ht="15" hidden="false" customHeight="false" outlineLevel="0" collapsed="false">
      <c r="A190" s="118" t="s">
        <v>539</v>
      </c>
      <c r="B190" s="2" t="str">
        <f aca="false" t="array" ref="B190:B190">INDEX(Countries!D15:D450, MATCH(A190, Countries!B15:B450, 0))</f>
        <v>ROU</v>
      </c>
      <c r="C190" s="147" t="s">
        <v>160</v>
      </c>
      <c r="D190" s="156"/>
      <c r="E190" s="118" t="s">
        <v>823</v>
      </c>
    </row>
    <row r="191" customFormat="false" ht="15" hidden="false" customHeight="false" outlineLevel="0" collapsed="false">
      <c r="A191" s="118" t="s">
        <v>540</v>
      </c>
      <c r="B191" s="2" t="str">
        <f aca="false" t="array" ref="B191:B191">INDEX(Countries!D191:D451, MATCH(A191, Countries!B191:B451, 0))</f>
        <v>SHN</v>
      </c>
      <c r="C191" s="147" t="s">
        <v>160</v>
      </c>
      <c r="D191" s="156"/>
      <c r="E191" s="118" t="s">
        <v>823</v>
      </c>
    </row>
    <row r="192" customFormat="false" ht="15" hidden="false" customHeight="false" outlineLevel="0" collapsed="false">
      <c r="A192" s="118" t="s">
        <v>541</v>
      </c>
      <c r="B192" s="2" t="str">
        <f aca="false" t="array" ref="B192:B192">INDEX(Countries!D192:D452, MATCH(A192, Countries!B192:B452, 0))</f>
        <v>SPM</v>
      </c>
      <c r="C192" s="147" t="s">
        <v>160</v>
      </c>
      <c r="D192" s="156"/>
      <c r="E192" s="118" t="s">
        <v>823</v>
      </c>
    </row>
    <row r="193" customFormat="false" ht="15" hidden="false" customHeight="false" outlineLevel="0" collapsed="false">
      <c r="A193" s="118" t="s">
        <v>542</v>
      </c>
      <c r="B193" s="2" t="str">
        <f aca="false" t="array" ref="B193:B193">INDEX(Countries!D193:D453, MATCH(A193, Countries!B193:B453, 0))</f>
        <v>SYR</v>
      </c>
      <c r="C193" s="147" t="s">
        <v>160</v>
      </c>
      <c r="D193" s="156"/>
      <c r="E193" s="118" t="s">
        <v>823</v>
      </c>
    </row>
    <row r="194" customFormat="false" ht="15" hidden="false" customHeight="false" outlineLevel="0" collapsed="false">
      <c r="A194" s="118" t="s">
        <v>543</v>
      </c>
      <c r="B194" s="2" t="str">
        <f aca="false" t="array" ref="B194:B194">INDEX(Countries!D194:D454, MATCH(A194, Countries!B194:B454, 0))</f>
        <v>TKL</v>
      </c>
      <c r="C194" s="147" t="s">
        <v>160</v>
      </c>
      <c r="D194" s="156"/>
      <c r="E194" s="118" t="s">
        <v>823</v>
      </c>
    </row>
    <row r="195" customFormat="false" ht="15" hidden="false" customHeight="false" outlineLevel="0" collapsed="false">
      <c r="A195" s="118" t="s">
        <v>544</v>
      </c>
      <c r="B195" s="2" t="str">
        <f aca="false" t="array" ref="B195:B195">INDEX(Countries!D195:D455, MATCH(A195, Countries!B195:B455, 0))</f>
        <v>TKM</v>
      </c>
      <c r="C195" s="147" t="s">
        <v>160</v>
      </c>
      <c r="D195" s="156"/>
      <c r="E195" s="118" t="s">
        <v>823</v>
      </c>
    </row>
    <row r="196" customFormat="false" ht="15" hidden="false" customHeight="false" outlineLevel="0" collapsed="false">
      <c r="A196" s="118" t="s">
        <v>545</v>
      </c>
      <c r="B196" s="2" t="str">
        <f aca="false" t="array" ref="B196:B196">INDEX(Countries!D196:D456, MATCH(A196, Countries!B196:B456, 0))</f>
        <v>URY</v>
      </c>
      <c r="C196" s="147" t="s">
        <v>160</v>
      </c>
      <c r="D196" s="156"/>
      <c r="E196" s="118" t="s">
        <v>823</v>
      </c>
    </row>
    <row r="197" customFormat="false" ht="15" hidden="false" customHeight="false" outlineLevel="0" collapsed="false">
      <c r="A197" s="118" t="s">
        <v>546</v>
      </c>
      <c r="B197" s="2" t="str">
        <f aca="false" t="array" ref="B197:B197">INDEX(Countries!D1:D457, MATCH(A197, Countries!B1:B457, 0))</f>
        <v>ESH</v>
      </c>
      <c r="C197" s="147" t="s">
        <v>160</v>
      </c>
      <c r="D197" s="156"/>
      <c r="E197" s="118" t="s">
        <v>823</v>
      </c>
    </row>
    <row r="198" customFormat="false" ht="15" hidden="false" customHeight="false" outlineLevel="0" collapsed="false">
      <c r="A198" s="118" t="s">
        <v>547</v>
      </c>
      <c r="B198" s="2" t="str">
        <f aca="false" t="array" ref="B198:B198">INDEX(Countries!D2:D458, MATCH(A198, Countries!B2:B458, 0))</f>
        <v>AFG</v>
      </c>
      <c r="C198" s="147" t="s">
        <v>160</v>
      </c>
      <c r="D198" s="156"/>
      <c r="E198" s="118" t="s">
        <v>823</v>
      </c>
    </row>
    <row r="199" customFormat="false" ht="15" hidden="false" customHeight="false" outlineLevel="0" collapsed="false">
      <c r="A199" s="118" t="s">
        <v>548</v>
      </c>
      <c r="B199" s="2" t="str">
        <f aca="false" t="array" ref="B199:B199">INDEX(Countries!D3:D459, MATCH(A199, Countries!B3:B459, 0))</f>
        <v>ARM</v>
      </c>
      <c r="C199" s="147" t="s">
        <v>160</v>
      </c>
      <c r="D199" s="156"/>
      <c r="E199" s="118" t="s">
        <v>823</v>
      </c>
    </row>
    <row r="200" customFormat="false" ht="15" hidden="false" customHeight="false" outlineLevel="0" collapsed="false">
      <c r="A200" s="118" t="s">
        <v>549</v>
      </c>
      <c r="B200" s="2" t="str">
        <f aca="false" t="array" ref="B200:B200">INDEX(Countries!D4:D460, MATCH(A200, Countries!B4:B460, 0))</f>
        <v>AUT</v>
      </c>
      <c r="C200" s="147" t="s">
        <v>160</v>
      </c>
      <c r="D200" s="156"/>
      <c r="E200" s="118" t="s">
        <v>823</v>
      </c>
    </row>
    <row r="201" customFormat="false" ht="15" hidden="false" customHeight="false" outlineLevel="0" collapsed="false">
      <c r="A201" s="118" t="s">
        <v>550</v>
      </c>
      <c r="B201" s="2" t="str">
        <f aca="false" t="array" ref="B201:B201">INDEX(Countries!D5:D461, MATCH(A201, Countries!B5:B461, 0))</f>
        <v>BDI</v>
      </c>
      <c r="C201" s="147" t="s">
        <v>160</v>
      </c>
      <c r="D201" s="156"/>
      <c r="E201" s="118" t="s">
        <v>823</v>
      </c>
    </row>
    <row r="202" customFormat="false" ht="15" hidden="false" customHeight="false" outlineLevel="0" collapsed="false">
      <c r="A202" s="118" t="s">
        <v>551</v>
      </c>
      <c r="B202" s="2" t="str">
        <f aca="false" t="array" ref="B202:B202">INDEX(Countries!D6:D462, MATCH(A202, Countries!B6:B462, 0))</f>
        <v>BFA</v>
      </c>
      <c r="C202" s="147" t="s">
        <v>160</v>
      </c>
      <c r="D202" s="156"/>
      <c r="E202" s="118" t="s">
        <v>823</v>
      </c>
    </row>
    <row r="203" customFormat="false" ht="15" hidden="false" customHeight="false" outlineLevel="0" collapsed="false">
      <c r="A203" s="118" t="s">
        <v>552</v>
      </c>
      <c r="B203" s="2" t="str">
        <f aca="false" t="array" ref="B203:B203">INDEX(Countries!D7:D463, MATCH(A203, Countries!B7:B463, 0))</f>
        <v>BLR</v>
      </c>
      <c r="C203" s="147" t="s">
        <v>160</v>
      </c>
      <c r="D203" s="156"/>
      <c r="E203" s="118" t="s">
        <v>823</v>
      </c>
    </row>
    <row r="204" customFormat="false" ht="15" hidden="false" customHeight="false" outlineLevel="0" collapsed="false">
      <c r="A204" s="118" t="s">
        <v>553</v>
      </c>
      <c r="B204" s="2" t="str">
        <f aca="false" t="array" ref="B204:B204">INDEX(Countries!D8:D464, MATCH(A204, Countries!B8:B464, 0))</f>
        <v>BOL</v>
      </c>
      <c r="C204" s="147" t="s">
        <v>160</v>
      </c>
      <c r="D204" s="156"/>
      <c r="E204" s="118" t="s">
        <v>823</v>
      </c>
    </row>
    <row r="205" customFormat="false" ht="15" hidden="false" customHeight="false" outlineLevel="0" collapsed="false">
      <c r="A205" s="118" t="s">
        <v>554</v>
      </c>
      <c r="B205" s="2" t="str">
        <f aca="false" t="array" ref="B205:B205">INDEX(Countries!D9:D465, MATCH(A205, Countries!B9:B465, 0))</f>
        <v>BTN</v>
      </c>
      <c r="C205" s="147" t="s">
        <v>160</v>
      </c>
      <c r="D205" s="156"/>
      <c r="E205" s="118" t="s">
        <v>823</v>
      </c>
    </row>
    <row r="206" customFormat="false" ht="15" hidden="false" customHeight="false" outlineLevel="0" collapsed="false">
      <c r="A206" s="118" t="s">
        <v>555</v>
      </c>
      <c r="B206" s="2" t="str">
        <f aca="false" t="array" ref="B206:B206">INDEX(Countries!D10:D466, MATCH(A206, Countries!B10:B466, 0))</f>
        <v>BWA</v>
      </c>
      <c r="C206" s="147" t="s">
        <v>160</v>
      </c>
      <c r="D206" s="156"/>
      <c r="E206" s="118" t="s">
        <v>823</v>
      </c>
    </row>
    <row r="207" customFormat="false" ht="15" hidden="false" customHeight="false" outlineLevel="0" collapsed="false">
      <c r="A207" s="118" t="s">
        <v>556</v>
      </c>
      <c r="B207" s="2" t="str">
        <f aca="false" t="array" ref="B207:B207">INDEX(Countries!D11:D467, MATCH(A207, Countries!B11:B467, 0))</f>
        <v>CAF</v>
      </c>
      <c r="C207" s="147" t="s">
        <v>160</v>
      </c>
      <c r="D207" s="156"/>
      <c r="E207" s="118" t="s">
        <v>823</v>
      </c>
    </row>
    <row r="208" customFormat="false" ht="15" hidden="false" customHeight="false" outlineLevel="0" collapsed="false">
      <c r="A208" s="118" t="s">
        <v>557</v>
      </c>
      <c r="B208" s="2" t="str">
        <f aca="false" t="array" ref="B208:B208">INDEX(Countries!D2:D468, MATCH(A208, Countries!B2:B468, 0))</f>
        <v>CHE</v>
      </c>
      <c r="C208" s="147" t="s">
        <v>160</v>
      </c>
      <c r="D208" s="156"/>
      <c r="E208" s="118" t="s">
        <v>823</v>
      </c>
    </row>
    <row r="209" customFormat="false" ht="15" hidden="false" customHeight="false" outlineLevel="0" collapsed="false">
      <c r="A209" s="118" t="s">
        <v>558</v>
      </c>
      <c r="B209" s="2" t="str">
        <f aca="false" t="array" ref="B209:B209">INDEX(Countries!D3:D469, MATCH(A209, Countries!B3:B469, 0))</f>
        <v>CZE</v>
      </c>
      <c r="C209" s="147" t="s">
        <v>160</v>
      </c>
      <c r="D209" s="156"/>
      <c r="E209" s="118" t="s">
        <v>823</v>
      </c>
    </row>
    <row r="210" customFormat="false" ht="15" hidden="false" customHeight="false" outlineLevel="0" collapsed="false">
      <c r="A210" s="118" t="s">
        <v>559</v>
      </c>
      <c r="B210" s="2" t="str">
        <f aca="false" t="array" ref="B210:B210">INDEX(Countries!D4:D470, MATCH(A210, Countries!B4:B470, 0))</f>
        <v>ETH</v>
      </c>
      <c r="C210" s="147" t="s">
        <v>160</v>
      </c>
      <c r="D210" s="156"/>
      <c r="E210" s="118" t="s">
        <v>823</v>
      </c>
    </row>
    <row r="211" customFormat="false" ht="15" hidden="false" customHeight="false" outlineLevel="0" collapsed="false">
      <c r="A211" s="118" t="s">
        <v>560</v>
      </c>
      <c r="B211" s="2" t="str">
        <f aca="false" t="array" ref="B211:B211">INDEX(Countries!D5:D471, MATCH(A211, Countries!B5:B471, 0))</f>
        <v>HUN</v>
      </c>
      <c r="C211" s="147" t="s">
        <v>160</v>
      </c>
      <c r="D211" s="156"/>
      <c r="E211" s="118" t="s">
        <v>823</v>
      </c>
    </row>
    <row r="212" customFormat="false" ht="15" hidden="false" customHeight="false" outlineLevel="0" collapsed="false">
      <c r="A212" s="118" t="s">
        <v>561</v>
      </c>
      <c r="B212" s="2" t="str">
        <f aca="false" t="array" ref="B212:B212">INDEX(Countries!D6:D472, MATCH(A212, Countries!B6:B472, 0))</f>
        <v>KGZ</v>
      </c>
      <c r="C212" s="147" t="s">
        <v>160</v>
      </c>
      <c r="D212" s="156"/>
      <c r="E212" s="118" t="s">
        <v>823</v>
      </c>
    </row>
    <row r="213" customFormat="false" ht="15" hidden="false" customHeight="false" outlineLevel="0" collapsed="false">
      <c r="A213" s="118" t="s">
        <v>562</v>
      </c>
      <c r="B213" s="2" t="str">
        <f aca="false" t="array" ref="B213:B213">INDEX(Countries!D7:D473, MATCH(A213, Countries!B7:B473, 0))</f>
        <v>LAO</v>
      </c>
      <c r="C213" s="147" t="s">
        <v>160</v>
      </c>
      <c r="D213" s="156"/>
      <c r="E213" s="118" t="s">
        <v>823</v>
      </c>
    </row>
    <row r="214" customFormat="false" ht="15" hidden="false" customHeight="false" outlineLevel="0" collapsed="false">
      <c r="A214" s="118" t="s">
        <v>563</v>
      </c>
      <c r="B214" s="2" t="str">
        <f aca="false" t="array" ref="B214:B214">INDEX(Countries!D8:D474, MATCH(A214, Countries!B8:B474, 0))</f>
        <v>LSO</v>
      </c>
      <c r="C214" s="147" t="s">
        <v>160</v>
      </c>
      <c r="D214" s="156"/>
      <c r="E214" s="118" t="s">
        <v>823</v>
      </c>
    </row>
    <row r="215" customFormat="false" ht="15" hidden="false" customHeight="false" outlineLevel="0" collapsed="false">
      <c r="A215" s="118" t="s">
        <v>564</v>
      </c>
      <c r="B215" s="2" t="str">
        <f aca="false" t="array" ref="B215:B215">INDEX(Countries!D9:D475, MATCH(A215, Countries!B9:B475, 0))</f>
        <v>LUX</v>
      </c>
      <c r="C215" s="147" t="s">
        <v>160</v>
      </c>
      <c r="D215" s="156"/>
      <c r="E215" s="118" t="s">
        <v>823</v>
      </c>
    </row>
    <row r="216" customFormat="false" ht="15" hidden="false" customHeight="false" outlineLevel="0" collapsed="false">
      <c r="A216" s="118" t="s">
        <v>565</v>
      </c>
      <c r="B216" s="2" t="str">
        <f aca="false" t="array" ref="B216:B216">INDEX(Countries!D10:D476, MATCH(A216, Countries!B10:B476, 0))</f>
        <v>MDA</v>
      </c>
      <c r="C216" s="147" t="s">
        <v>160</v>
      </c>
      <c r="D216" s="156"/>
      <c r="E216" s="118" t="s">
        <v>823</v>
      </c>
    </row>
    <row r="217" customFormat="false" ht="15" hidden="false" customHeight="false" outlineLevel="0" collapsed="false">
      <c r="A217" s="118" t="s">
        <v>566</v>
      </c>
      <c r="B217" s="2" t="str">
        <f aca="false" t="array" ref="B217:B217">INDEX(Countries!D11:D477, MATCH(A217, Countries!B11:B477, 0))</f>
        <v>MKD</v>
      </c>
      <c r="C217" s="147" t="s">
        <v>160</v>
      </c>
      <c r="D217" s="156"/>
      <c r="E217" s="118" t="s">
        <v>823</v>
      </c>
    </row>
    <row r="218" customFormat="false" ht="15" hidden="false" customHeight="false" outlineLevel="0" collapsed="false">
      <c r="A218" s="118" t="s">
        <v>567</v>
      </c>
      <c r="B218" s="2" t="str">
        <f aca="false" t="array" ref="B218:B218">INDEX(Countries!D12:D478, MATCH(A218, Countries!B12:B478, 0))</f>
        <v>MLI</v>
      </c>
      <c r="C218" s="147" t="s">
        <v>160</v>
      </c>
      <c r="D218" s="156"/>
      <c r="E218" s="118" t="s">
        <v>823</v>
      </c>
    </row>
    <row r="219" customFormat="false" ht="15" hidden="false" customHeight="false" outlineLevel="0" collapsed="false">
      <c r="A219" s="118" t="s">
        <v>568</v>
      </c>
      <c r="B219" s="2" t="str">
        <f aca="false" t="array" ref="B219:B219">INDEX(Countries!D13:D479, MATCH(A219, Countries!B13:B479, 0))</f>
        <v>MNG</v>
      </c>
      <c r="C219" s="147" t="s">
        <v>160</v>
      </c>
      <c r="D219" s="156"/>
      <c r="E219" s="118" t="s">
        <v>823</v>
      </c>
    </row>
    <row r="220" customFormat="false" ht="15" hidden="false" customHeight="false" outlineLevel="0" collapsed="false">
      <c r="A220" s="118" t="s">
        <v>569</v>
      </c>
      <c r="B220" s="2" t="str">
        <f aca="false" t="array" ref="B220:B220">INDEX(Countries!D14:D480, MATCH(A220, Countries!B14:B480, 0))</f>
        <v>MWI</v>
      </c>
      <c r="C220" s="147" t="s">
        <v>160</v>
      </c>
      <c r="D220" s="156"/>
      <c r="E220" s="118" t="s">
        <v>823</v>
      </c>
    </row>
    <row r="221" customFormat="false" ht="15" hidden="false" customHeight="false" outlineLevel="0" collapsed="false">
      <c r="A221" s="118" t="s">
        <v>570</v>
      </c>
      <c r="B221" s="2" t="str">
        <f aca="false" t="array" ref="B221:B221">INDEX(Countries!D15:D481, MATCH(A221, Countries!B15:B481, 0))</f>
        <v>NER</v>
      </c>
      <c r="C221" s="147" t="s">
        <v>160</v>
      </c>
      <c r="D221" s="156"/>
      <c r="E221" s="118" t="s">
        <v>823</v>
      </c>
    </row>
    <row r="222" customFormat="false" ht="15" hidden="false" customHeight="false" outlineLevel="0" collapsed="false">
      <c r="A222" s="118" t="s">
        <v>571</v>
      </c>
      <c r="B222" s="2" t="str">
        <f aca="false" t="array" ref="B222:B222">INDEX(Countries!D16:D482, MATCH(A222, Countries!B16:B482, 0))</f>
        <v>NPL</v>
      </c>
      <c r="C222" s="147" t="s">
        <v>160</v>
      </c>
      <c r="D222" s="156"/>
      <c r="E222" s="118" t="s">
        <v>823</v>
      </c>
    </row>
    <row r="223" customFormat="false" ht="15" hidden="false" customHeight="false" outlineLevel="0" collapsed="false">
      <c r="A223" s="118" t="s">
        <v>572</v>
      </c>
      <c r="B223" s="2" t="str">
        <f aca="false" t="array" ref="B223:B223">INDEX(Countries!D17:D483, MATCH(A223, Countries!B17:B483, 0))</f>
        <v>PRY</v>
      </c>
      <c r="C223" s="147" t="s">
        <v>160</v>
      </c>
      <c r="D223" s="156"/>
      <c r="E223" s="118" t="s">
        <v>823</v>
      </c>
    </row>
    <row r="224" customFormat="false" ht="15" hidden="false" customHeight="false" outlineLevel="0" collapsed="false">
      <c r="A224" s="118" t="s">
        <v>573</v>
      </c>
      <c r="B224" s="2" t="str">
        <f aca="false" t="array" ref="B224:B224">INDEX(Countries!D18:D484, MATCH(A224, Countries!B18:B484, 0))</f>
        <v>RWA</v>
      </c>
      <c r="C224" s="147" t="s">
        <v>160</v>
      </c>
      <c r="D224" s="156"/>
      <c r="E224" s="118" t="s">
        <v>823</v>
      </c>
    </row>
    <row r="225" customFormat="false" ht="15" hidden="false" customHeight="false" outlineLevel="0" collapsed="false">
      <c r="A225" s="118" t="s">
        <v>574</v>
      </c>
      <c r="B225" s="2" t="str">
        <f aca="false" t="array" ref="B225:B225">INDEX(Countries!D19:D485, MATCH(A225, Countries!B19:B485, 0))</f>
        <v>SRB</v>
      </c>
      <c r="C225" s="147" t="s">
        <v>160</v>
      </c>
      <c r="D225" s="156"/>
      <c r="E225" s="118" t="s">
        <v>823</v>
      </c>
    </row>
    <row r="226" customFormat="false" ht="15" hidden="false" customHeight="false" outlineLevel="0" collapsed="false">
      <c r="A226" s="118" t="s">
        <v>575</v>
      </c>
      <c r="B226" s="2" t="str">
        <f aca="false" t="array" ref="B226:B226">INDEX(Countries!D20:D486, MATCH(A226, Countries!B20:B486, 0))</f>
        <v>SVK</v>
      </c>
      <c r="C226" s="147" t="s">
        <v>160</v>
      </c>
      <c r="D226" s="156"/>
      <c r="E226" s="118" t="s">
        <v>823</v>
      </c>
    </row>
    <row r="227" customFormat="false" ht="15" hidden="false" customHeight="false" outlineLevel="0" collapsed="false">
      <c r="A227" s="118" t="s">
        <v>576</v>
      </c>
      <c r="B227" s="2" t="str">
        <f aca="false" t="array" ref="B227:B227">INDEX(Countries!D21:D487, MATCH(A227, Countries!B21:B487, 0))</f>
        <v>SWZ</v>
      </c>
      <c r="C227" s="147" t="s">
        <v>160</v>
      </c>
      <c r="D227" s="156"/>
      <c r="E227" s="118" t="s">
        <v>823</v>
      </c>
    </row>
    <row r="228" customFormat="false" ht="15" hidden="false" customHeight="false" outlineLevel="0" collapsed="false">
      <c r="A228" s="118" t="s">
        <v>577</v>
      </c>
      <c r="B228" s="2" t="str">
        <f aca="false" t="array" ref="B228:B228">INDEX(Countries!D22:D488, MATCH(A228, Countries!B22:B488, 0))</f>
        <v>TCD</v>
      </c>
      <c r="C228" s="147" t="s">
        <v>160</v>
      </c>
      <c r="D228" s="156"/>
      <c r="E228" s="118" t="s">
        <v>823</v>
      </c>
    </row>
    <row r="229" customFormat="false" ht="15" hidden="false" customHeight="false" outlineLevel="0" collapsed="false">
      <c r="A229" s="118" t="s">
        <v>578</v>
      </c>
      <c r="B229" s="2" t="str">
        <f aca="false" t="array" ref="B229:B229">INDEX(Countries!D23:D489, MATCH(A229, Countries!B23:B489, 0))</f>
        <v>TJK</v>
      </c>
      <c r="C229" s="147" t="s">
        <v>160</v>
      </c>
      <c r="D229" s="156"/>
      <c r="E229" s="118" t="s">
        <v>823</v>
      </c>
    </row>
    <row r="230" customFormat="false" ht="15" hidden="false" customHeight="false" outlineLevel="0" collapsed="false">
      <c r="A230" s="118" t="s">
        <v>579</v>
      </c>
      <c r="B230" s="2" t="str">
        <f aca="false" t="array" ref="B230:B230">INDEX(Countries!D230:D490, MATCH(A230, Countries!B230:B490, 0))</f>
        <v>UGA</v>
      </c>
      <c r="C230" s="147" t="s">
        <v>160</v>
      </c>
      <c r="D230" s="156"/>
      <c r="E230" s="118" t="s">
        <v>823</v>
      </c>
    </row>
    <row r="231" customFormat="false" ht="15" hidden="false" customHeight="false" outlineLevel="0" collapsed="false">
      <c r="A231" s="118" t="s">
        <v>580</v>
      </c>
      <c r="B231" s="2" t="str">
        <f aca="false" t="array" ref="B231:B231">INDEX(Countries!D231:D491, MATCH(A231, Countries!B231:B491, 0))</f>
        <v>UZB</v>
      </c>
      <c r="C231" s="147" t="s">
        <v>160</v>
      </c>
      <c r="D231" s="156"/>
      <c r="E231" s="118" t="s">
        <v>823</v>
      </c>
    </row>
    <row r="232" customFormat="false" ht="15" hidden="false" customHeight="false" outlineLevel="0" collapsed="false">
      <c r="A232" s="118" t="s">
        <v>581</v>
      </c>
      <c r="B232" s="2" t="str">
        <f aca="false" t="array" ref="B232:B232">INDEX(Countries!D232:D492, MATCH(A232, Countries!B232:B492, 0))</f>
        <v>ZMB</v>
      </c>
      <c r="C232" s="147" t="s">
        <v>160</v>
      </c>
      <c r="D232" s="156"/>
      <c r="E232" s="118" t="s">
        <v>823</v>
      </c>
    </row>
    <row r="233" customFormat="false" ht="15" hidden="false" customHeight="false" outlineLevel="0" collapsed="false">
      <c r="A233" s="118" t="s">
        <v>582</v>
      </c>
      <c r="B233" s="2" t="str">
        <f aca="false" t="array" ref="B233:B233">INDEX(Countries!D2:D493, MATCH(A233, Countries!B2:B493, 0))</f>
        <v>ZWE</v>
      </c>
      <c r="C233" s="147" t="s">
        <v>160</v>
      </c>
      <c r="D233" s="156"/>
      <c r="E233" s="118" t="s">
        <v>823</v>
      </c>
    </row>
    <row r="234" customFormat="false" ht="15" hidden="false" customHeight="false" outlineLevel="0" collapsed="false">
      <c r="A234" s="118" t="s">
        <v>583</v>
      </c>
      <c r="B234" s="2" t="str">
        <f aca="false" t="array" ref="B234:B234">INDEX(Countries!D3:D494, MATCH(A234, Countries!B3:B494, 0))</f>
        <v>BLM</v>
      </c>
      <c r="C234" s="147" t="s">
        <v>160</v>
      </c>
      <c r="D234" s="156"/>
      <c r="E234" s="118" t="s">
        <v>823</v>
      </c>
    </row>
    <row r="235" customFormat="false" ht="15" hidden="false" customHeight="false" outlineLevel="0" collapsed="false">
      <c r="A235" s="118" t="s">
        <v>584</v>
      </c>
      <c r="B235" s="2" t="str">
        <f aca="false" t="array" ref="B235:B235">INDEX(Countries!D4:D495, MATCH(A235, Countries!B4:B495, 0))</f>
        <v>CCK</v>
      </c>
      <c r="C235" s="147" t="s">
        <v>160</v>
      </c>
      <c r="D235" s="156"/>
      <c r="E235" s="118" t="s">
        <v>823</v>
      </c>
    </row>
    <row r="236" customFormat="false" ht="15" hidden="false" customHeight="false" outlineLevel="0" collapsed="false">
      <c r="A236" s="118" t="s">
        <v>585</v>
      </c>
      <c r="B236" s="2" t="str">
        <f aca="false" t="array" ref="B236:B236">INDEX(Countries!D5:D496, MATCH(A236, Countries!B5:B496, 0))</f>
        <v>CXR</v>
      </c>
      <c r="C236" s="147" t="s">
        <v>160</v>
      </c>
      <c r="D236" s="156"/>
      <c r="E236" s="118" t="s">
        <v>823</v>
      </c>
    </row>
    <row r="237" customFormat="false" ht="15" hidden="false" customHeight="false" outlineLevel="0" collapsed="false">
      <c r="A237" s="118" t="s">
        <v>183</v>
      </c>
      <c r="B237" s="2" t="str">
        <f aca="false" t="array" ref="B237:B237">INDEX(Countries!D2:D497, MATCH(A237, Countries!B2:B497, 0))</f>
        <v>USA</v>
      </c>
      <c r="C237" s="147" t="s">
        <v>167</v>
      </c>
      <c r="D237" s="157" t="n">
        <v>-0.00140441176470588</v>
      </c>
    </row>
    <row r="238" customFormat="false" ht="15" hidden="false" customHeight="false" outlineLevel="0" collapsed="false">
      <c r="A238" s="118" t="s">
        <v>184</v>
      </c>
      <c r="B238" s="2" t="str">
        <f aca="false" t="array" ref="B238:B238">INDEX(Countries!D3:D498, MATCH(A238, Countries!B3:B498, 0))</f>
        <v>IDN</v>
      </c>
      <c r="C238" s="147" t="s">
        <v>167</v>
      </c>
      <c r="D238" s="157" t="n">
        <v>-0.00140441176470588</v>
      </c>
    </row>
    <row r="239" customFormat="false" ht="15" hidden="false" customHeight="false" outlineLevel="0" collapsed="false">
      <c r="A239" s="118" t="s">
        <v>185</v>
      </c>
      <c r="B239" s="2" t="str">
        <f aca="false" t="array" ref="B239:B239">INDEX(Countries!D4:D499, MATCH(A239, Countries!B4:B499, 0))</f>
        <v>AUS</v>
      </c>
      <c r="C239" s="147" t="s">
        <v>167</v>
      </c>
      <c r="D239" s="157" t="n">
        <v>-0.00140441176470588</v>
      </c>
    </row>
    <row r="240" customFormat="false" ht="15" hidden="false" customHeight="false" outlineLevel="0" collapsed="false">
      <c r="A240" s="118" t="s">
        <v>277</v>
      </c>
      <c r="B240" s="2" t="str">
        <f aca="false" t="array" ref="B240:B240">INDEX(Countries!D5:D500, MATCH(A240, Countries!B5:B500, 0))</f>
        <v>BHS</v>
      </c>
      <c r="C240" s="147" t="s">
        <v>167</v>
      </c>
      <c r="D240" s="157" t="n">
        <v>-0.00140441176470588</v>
      </c>
    </row>
    <row r="241" customFormat="false" ht="15" hidden="false" customHeight="false" outlineLevel="0" collapsed="false">
      <c r="A241" s="118" t="s">
        <v>187</v>
      </c>
      <c r="B241" s="2" t="str">
        <f aca="false" t="array" ref="B241:B241">INDEX(Countries!D6:D501, MATCH(A241, Countries!B6:B501, 0))</f>
        <v>KEN</v>
      </c>
      <c r="C241" s="147" t="s">
        <v>167</v>
      </c>
      <c r="D241" s="157" t="n">
        <v>-0.00140441176470588</v>
      </c>
    </row>
    <row r="242" customFormat="false" ht="15" hidden="false" customHeight="false" outlineLevel="0" collapsed="false">
      <c r="A242" s="118" t="s">
        <v>188</v>
      </c>
      <c r="B242" s="2" t="str">
        <f aca="false" t="array" ref="B242:B242">INDEX(Countries!D7:D502, MATCH(A242, Countries!B7:B502, 0))</f>
        <v>MEX</v>
      </c>
      <c r="C242" s="147" t="s">
        <v>167</v>
      </c>
      <c r="D242" s="157" t="n">
        <v>-0.00140441176470588</v>
      </c>
    </row>
    <row r="243" customFormat="false" ht="15" hidden="false" customHeight="false" outlineLevel="0" collapsed="false">
      <c r="A243" s="118" t="s">
        <v>189</v>
      </c>
      <c r="B243" s="2" t="str">
        <f aca="false" t="array" ref="B243:B243">INDEX(Countries!D8:D503, MATCH(A243, Countries!B8:B503, 0))</f>
        <v>COL</v>
      </c>
      <c r="C243" s="147" t="s">
        <v>167</v>
      </c>
      <c r="D243" s="157" t="n">
        <v>-0.00140441176470588</v>
      </c>
    </row>
    <row r="244" customFormat="false" ht="15" hidden="false" customHeight="false" outlineLevel="0" collapsed="false">
      <c r="A244" s="118" t="s">
        <v>190</v>
      </c>
      <c r="B244" s="2" t="str">
        <f aca="false" t="array" ref="B244:B244">INDEX(Countries!D9:D504, MATCH(A244, Countries!B9:B504, 0))</f>
        <v>IND</v>
      </c>
      <c r="C244" s="147" t="s">
        <v>167</v>
      </c>
      <c r="D244" s="157" t="n">
        <v>-0.00140441176470588</v>
      </c>
    </row>
    <row r="245" customFormat="false" ht="15" hidden="false" customHeight="false" outlineLevel="0" collapsed="false">
      <c r="A245" s="118" t="s">
        <v>191</v>
      </c>
      <c r="B245" s="2" t="str">
        <f aca="false" t="array" ref="B245:B245">INDEX(Countries!D1:D505, MATCH(A245, Countries!B1:B505, 0))</f>
        <v>CHN</v>
      </c>
      <c r="C245" s="147" t="s">
        <v>167</v>
      </c>
      <c r="D245" s="157" t="n">
        <v>-0.00140441176470588</v>
      </c>
    </row>
    <row r="246" customFormat="false" ht="15" hidden="false" customHeight="false" outlineLevel="0" collapsed="false">
      <c r="A246" s="118" t="s">
        <v>361</v>
      </c>
      <c r="B246" s="2" t="str">
        <f aca="false" t="array" ref="B246:B246">INDEX(Countries!D2:D506, MATCH(A246, Countries!B2:B506, 0))</f>
        <v>ASM</v>
      </c>
      <c r="C246" s="147" t="s">
        <v>167</v>
      </c>
      <c r="D246" s="157" t="n">
        <v>-0.00140441176470588</v>
      </c>
    </row>
    <row r="247" customFormat="false" ht="15" hidden="false" customHeight="false" outlineLevel="0" collapsed="false">
      <c r="A247" s="118" t="s">
        <v>362</v>
      </c>
      <c r="B247" s="2" t="str">
        <f aca="false" t="array" ref="B247:B247">INDEX(Countries!D3:D507, MATCH(A247, Countries!B3:B507, 0))</f>
        <v>AGO</v>
      </c>
      <c r="C247" s="147" t="s">
        <v>167</v>
      </c>
      <c r="D247" s="157" t="n">
        <v>-0.00140441176470588</v>
      </c>
    </row>
    <row r="248" customFormat="false" ht="15" hidden="false" customHeight="false" outlineLevel="0" collapsed="false">
      <c r="A248" s="118" t="s">
        <v>363</v>
      </c>
      <c r="B248" s="2" t="str">
        <f aca="false" t="array" ref="B248:B248">INDEX(Countries!D4:D508, MATCH(A248, Countries!B4:B508, 0))</f>
        <v>AIA</v>
      </c>
      <c r="C248" s="147" t="s">
        <v>167</v>
      </c>
      <c r="D248" s="157" t="n">
        <v>-0.00140441176470588</v>
      </c>
    </row>
    <row r="249" customFormat="false" ht="15" hidden="false" customHeight="false" outlineLevel="0" collapsed="false">
      <c r="A249" s="118" t="s">
        <v>364</v>
      </c>
      <c r="B249" s="2" t="str">
        <f aca="false" t="array" ref="B249:B249">INDEX(Countries!D5:D509, MATCH(A249, Countries!B5:B509, 0))</f>
        <v>ATG</v>
      </c>
      <c r="C249" s="147" t="s">
        <v>167</v>
      </c>
      <c r="D249" s="157" t="n">
        <v>-0.00140441176470588</v>
      </c>
    </row>
    <row r="250" customFormat="false" ht="15" hidden="false" customHeight="false" outlineLevel="0" collapsed="false">
      <c r="A250" s="118" t="s">
        <v>365</v>
      </c>
      <c r="B250" s="2" t="str">
        <f aca="false" t="array" ref="B250:B250">INDEX(Countries!D6:D510, MATCH(A250, Countries!B6:B510, 0))</f>
        <v>ABW</v>
      </c>
      <c r="C250" s="147" t="s">
        <v>167</v>
      </c>
      <c r="D250" s="157" t="n">
        <v>-0.00140441176470588</v>
      </c>
    </row>
    <row r="251" customFormat="false" ht="15" hidden="false" customHeight="false" outlineLevel="0" collapsed="false">
      <c r="A251" s="118" t="s">
        <v>366</v>
      </c>
      <c r="B251" s="2" t="str">
        <f aca="false" t="array" ref="B251:B251">INDEX(Countries!D16:D511, MATCH(A251, Countries!B16:B511, 0))</f>
        <v>BHR</v>
      </c>
      <c r="C251" s="147" t="s">
        <v>167</v>
      </c>
      <c r="D251" s="157" t="n">
        <v>-0.00140441176470588</v>
      </c>
    </row>
    <row r="252" customFormat="false" ht="15" hidden="false" customHeight="false" outlineLevel="0" collapsed="false">
      <c r="A252" s="118" t="s">
        <v>367</v>
      </c>
      <c r="B252" s="2" t="str">
        <f aca="false" t="array" ref="B252:B252">INDEX(Countries!D17:D512, MATCH(A252, Countries!B17:B512, 0))</f>
        <v>BGD</v>
      </c>
      <c r="C252" s="147" t="s">
        <v>167</v>
      </c>
      <c r="D252" s="157" t="n">
        <v>-0.00140441176470588</v>
      </c>
    </row>
    <row r="253" customFormat="false" ht="15" hidden="false" customHeight="false" outlineLevel="0" collapsed="false">
      <c r="A253" s="118" t="s">
        <v>368</v>
      </c>
      <c r="B253" s="2" t="str">
        <f aca="false" t="array" ref="B253:B253">INDEX(Countries!D18:D513, MATCH(A253, Countries!B18:B513, 0))</f>
        <v>BRB</v>
      </c>
      <c r="C253" s="147" t="s">
        <v>167</v>
      </c>
      <c r="D253" s="157" t="n">
        <v>-0.00140441176470588</v>
      </c>
    </row>
    <row r="254" customFormat="false" ht="15" hidden="false" customHeight="false" outlineLevel="0" collapsed="false">
      <c r="A254" s="118" t="s">
        <v>369</v>
      </c>
      <c r="B254" s="2" t="str">
        <f aca="false" t="array" ref="B254:B254">INDEX(Countries!D19:D514, MATCH(A254, Countries!B19:B514, 0))</f>
        <v>BLZ</v>
      </c>
      <c r="C254" s="147" t="s">
        <v>167</v>
      </c>
      <c r="D254" s="157" t="n">
        <v>-0.00140441176470588</v>
      </c>
    </row>
    <row r="255" customFormat="false" ht="15" hidden="false" customHeight="false" outlineLevel="0" collapsed="false">
      <c r="A255" s="118" t="s">
        <v>370</v>
      </c>
      <c r="B255" s="2" t="str">
        <f aca="false" t="array" ref="B255:B255">INDEX(Countries!D20:D515, MATCH(A255, Countries!B20:B515, 0))</f>
        <v>BEN</v>
      </c>
      <c r="C255" s="147" t="s">
        <v>167</v>
      </c>
      <c r="D255" s="157" t="n">
        <v>-0.00140441176470588</v>
      </c>
    </row>
    <row r="256" customFormat="false" ht="15" hidden="false" customHeight="false" outlineLevel="0" collapsed="false">
      <c r="A256" s="118" t="s">
        <v>371</v>
      </c>
      <c r="B256" s="2" t="str">
        <f aca="false" t="array" ref="B256:B256">INDEX(Countries!D21:D516, MATCH(A256, Countries!B21:B516, 0))</f>
        <v>BMU</v>
      </c>
      <c r="C256" s="147" t="s">
        <v>167</v>
      </c>
      <c r="D256" s="157" t="n">
        <v>-0.00140441176470588</v>
      </c>
    </row>
    <row r="257" customFormat="false" ht="15" hidden="false" customHeight="false" outlineLevel="0" collapsed="false">
      <c r="A257" s="118" t="s">
        <v>372</v>
      </c>
      <c r="B257" s="2" t="str">
        <f aca="false" t="array" ref="B257:B257">INDEX(Countries!D22:D517, MATCH(A257, Countries!B22:B517, 0))</f>
        <v>BES</v>
      </c>
      <c r="C257" s="147" t="s">
        <v>167</v>
      </c>
      <c r="D257" s="157" t="n">
        <v>-0.00140441176470588</v>
      </c>
    </row>
    <row r="258" customFormat="false" ht="15" hidden="false" customHeight="false" outlineLevel="0" collapsed="false">
      <c r="A258" s="118" t="s">
        <v>373</v>
      </c>
      <c r="B258" s="2" t="str">
        <f aca="false" t="array" ref="B258:B258">INDEX(Countries!D23:D518, MATCH(A258, Countries!B23:B518, 0))</f>
        <v>BRA</v>
      </c>
      <c r="C258" s="147" t="s">
        <v>167</v>
      </c>
      <c r="D258" s="157" t="n">
        <v>-0.00140441176470588</v>
      </c>
    </row>
    <row r="259" customFormat="false" ht="15" hidden="false" customHeight="false" outlineLevel="0" collapsed="false">
      <c r="A259" s="118" t="s">
        <v>374</v>
      </c>
      <c r="B259" s="2" t="str">
        <f aca="false" t="array" ref="B259:B259">INDEX(Countries!D24:D519, MATCH(A259, Countries!B24:B519, 0))</f>
        <v>VGB</v>
      </c>
      <c r="C259" s="147" t="s">
        <v>167</v>
      </c>
      <c r="D259" s="157" t="n">
        <v>-0.00140441176470588</v>
      </c>
    </row>
    <row r="260" customFormat="false" ht="15" hidden="false" customHeight="false" outlineLevel="0" collapsed="false">
      <c r="A260" s="118" t="s">
        <v>375</v>
      </c>
      <c r="B260" s="2" t="str">
        <f aca="false" t="array" ref="B260:B260">INDEX(Countries!D25:D520, MATCH(A260, Countries!B25:B520, 0))</f>
        <v>BRN</v>
      </c>
      <c r="C260" s="147" t="s">
        <v>167</v>
      </c>
      <c r="D260" s="157" t="n">
        <v>-0.00140441176470588</v>
      </c>
    </row>
    <row r="261" customFormat="false" ht="15" hidden="false" customHeight="false" outlineLevel="0" collapsed="false">
      <c r="A261" s="118" t="s">
        <v>376</v>
      </c>
      <c r="B261" s="2" t="str">
        <f aca="false" t="array" ref="B261:B261">INDEX(Countries!D26:D521, MATCH(A261, Countries!B26:B521, 0))</f>
        <v>KHM</v>
      </c>
      <c r="C261" s="147" t="s">
        <v>167</v>
      </c>
      <c r="D261" s="157" t="n">
        <v>-0.00140441176470588</v>
      </c>
    </row>
    <row r="262" customFormat="false" ht="15" hidden="false" customHeight="false" outlineLevel="0" collapsed="false">
      <c r="A262" s="118" t="s">
        <v>377</v>
      </c>
      <c r="B262" s="2" t="str">
        <f aca="false" t="array" ref="B262:B262">INDEX(Countries!D27:D522, MATCH(A262, Countries!B27:B522, 0))</f>
        <v>CMR</v>
      </c>
      <c r="C262" s="147" t="s">
        <v>167</v>
      </c>
      <c r="D262" s="157" t="n">
        <v>-0.00140441176470588</v>
      </c>
    </row>
    <row r="263" customFormat="false" ht="15" hidden="false" customHeight="false" outlineLevel="0" collapsed="false">
      <c r="A263" s="118" t="s">
        <v>378</v>
      </c>
      <c r="B263" s="2" t="str">
        <f aca="false" t="array" ref="B263:B263">INDEX(Countries!D28:D523, MATCH(A263, Countries!B28:B523, 0))</f>
        <v>CYM</v>
      </c>
      <c r="C263" s="147" t="s">
        <v>167</v>
      </c>
      <c r="D263" s="157" t="n">
        <v>-0.00140441176470588</v>
      </c>
    </row>
    <row r="264" customFormat="false" ht="15" hidden="false" customHeight="false" outlineLevel="0" collapsed="false">
      <c r="A264" s="118" t="s">
        <v>379</v>
      </c>
      <c r="B264" s="2" t="str">
        <f aca="false" t="array" ref="B264:B264">INDEX(Countries!D29:D524, MATCH(A264, Countries!B29:B524, 0))</f>
        <v>COM</v>
      </c>
      <c r="C264" s="147" t="s">
        <v>167</v>
      </c>
      <c r="D264" s="157" t="n">
        <v>-0.00140441176470588</v>
      </c>
    </row>
    <row r="265" customFormat="false" ht="15" hidden="false" customHeight="false" outlineLevel="0" collapsed="false">
      <c r="A265" s="118" t="s">
        <v>380</v>
      </c>
      <c r="B265" s="2" t="str">
        <f aca="false" t="array" ref="B265:B265">INDEX(Countries!D30:D525, MATCH(A265, Countries!B30:B525, 0))</f>
        <v>COK</v>
      </c>
      <c r="C265" s="147" t="s">
        <v>167</v>
      </c>
      <c r="D265" s="157" t="n">
        <v>-0.00140441176470588</v>
      </c>
    </row>
    <row r="266" customFormat="false" ht="15" hidden="false" customHeight="false" outlineLevel="0" collapsed="false">
      <c r="A266" s="118" t="s">
        <v>381</v>
      </c>
      <c r="B266" s="2" t="str">
        <f aca="false" t="array" ref="B266:B266">INDEX(Countries!D31:D526, MATCH(A266, Countries!B31:B526, 0))</f>
        <v>CRI</v>
      </c>
      <c r="C266" s="147" t="s">
        <v>167</v>
      </c>
      <c r="D266" s="157" t="n">
        <v>-0.00140441176470588</v>
      </c>
    </row>
    <row r="267" customFormat="false" ht="15" hidden="false" customHeight="false" outlineLevel="0" collapsed="false">
      <c r="A267" s="118" t="s">
        <v>382</v>
      </c>
      <c r="B267" s="2" t="str">
        <f aca="false" t="array" ref="B267:B267">INDEX(Countries!D32:D527, MATCH(A267, Countries!B32:B527, 0))</f>
        <v>CIV</v>
      </c>
      <c r="C267" s="147" t="s">
        <v>167</v>
      </c>
      <c r="D267" s="157" t="n">
        <v>-0.00140441176470588</v>
      </c>
    </row>
    <row r="268" customFormat="false" ht="15" hidden="false" customHeight="false" outlineLevel="0" collapsed="false">
      <c r="A268" s="118" t="s">
        <v>383</v>
      </c>
      <c r="B268" s="2" t="str">
        <f aca="false" t="array" ref="B268:B268">INDEX(Countries!D33:D528, MATCH(A268, Countries!B33:B528, 0))</f>
        <v>CUB</v>
      </c>
      <c r="C268" s="147" t="s">
        <v>167</v>
      </c>
      <c r="D268" s="157" t="n">
        <v>-0.00140441176470588</v>
      </c>
    </row>
    <row r="269" customFormat="false" ht="15" hidden="false" customHeight="false" outlineLevel="0" collapsed="false">
      <c r="A269" s="118" t="s">
        <v>384</v>
      </c>
      <c r="B269" s="2" t="str">
        <f aca="false" t="array" ref="B269:B269">INDEX(Countries!D34:D529, MATCH(A269, Countries!B34:B529, 0))</f>
        <v>CUW</v>
      </c>
      <c r="C269" s="147" t="s">
        <v>167</v>
      </c>
      <c r="D269" s="157" t="n">
        <v>-0.00140441176470588</v>
      </c>
    </row>
    <row r="270" customFormat="false" ht="15" hidden="false" customHeight="false" outlineLevel="0" collapsed="false">
      <c r="A270" s="118" t="s">
        <v>385</v>
      </c>
      <c r="B270" s="2" t="str">
        <f aca="false" t="array" ref="B270:B270">INDEX(Countries!D35:D530, MATCH(A270, Countries!B35:B530, 0))</f>
        <v>COD</v>
      </c>
      <c r="C270" s="147" t="s">
        <v>167</v>
      </c>
      <c r="D270" s="157" t="n">
        <v>-0.00140441176470588</v>
      </c>
    </row>
    <row r="271" customFormat="false" ht="15" hidden="false" customHeight="false" outlineLevel="0" collapsed="false">
      <c r="A271" s="118" t="s">
        <v>386</v>
      </c>
      <c r="B271" s="2" t="str">
        <f aca="false" t="array" ref="B271:B271">INDEX(Countries!D36:D531, MATCH(A271, Countries!B36:B531, 0))</f>
        <v>DJI</v>
      </c>
      <c r="C271" s="147" t="s">
        <v>167</v>
      </c>
      <c r="D271" s="157" t="n">
        <v>-0.00140441176470588</v>
      </c>
    </row>
    <row r="272" customFormat="false" ht="15" hidden="false" customHeight="false" outlineLevel="0" collapsed="false">
      <c r="A272" s="118" t="s">
        <v>387</v>
      </c>
      <c r="B272" s="2" t="str">
        <f aca="false" t="array" ref="B272:B272">INDEX(Countries!D37:D532, MATCH(A272, Countries!B37:B532, 0))</f>
        <v>DMA</v>
      </c>
      <c r="C272" s="147" t="s">
        <v>167</v>
      </c>
      <c r="D272" s="157" t="n">
        <v>-0.00140441176470588</v>
      </c>
    </row>
    <row r="273" customFormat="false" ht="15" hidden="false" customHeight="false" outlineLevel="0" collapsed="false">
      <c r="A273" s="118" t="s">
        <v>388</v>
      </c>
      <c r="B273" s="2" t="str">
        <f aca="false" t="array" ref="B273:B273">INDEX(Countries!D38:D533, MATCH(A273, Countries!B38:B533, 0))</f>
        <v>DOM</v>
      </c>
      <c r="C273" s="147" t="s">
        <v>167</v>
      </c>
      <c r="D273" s="157" t="n">
        <v>-0.00140441176470588</v>
      </c>
    </row>
    <row r="274" customFormat="false" ht="15" hidden="false" customHeight="false" outlineLevel="0" collapsed="false">
      <c r="A274" s="118" t="s">
        <v>316</v>
      </c>
      <c r="B274" s="2" t="str">
        <f aca="false" t="array" ref="B274:B274">INDEX(Countries!D39:D534, MATCH(A274, Countries!B39:B534, 0))</f>
        <v>ECU</v>
      </c>
      <c r="C274" s="147" t="s">
        <v>167</v>
      </c>
      <c r="D274" s="157" t="n">
        <v>-0.00140441176470588</v>
      </c>
    </row>
    <row r="275" customFormat="false" ht="15" hidden="false" customHeight="false" outlineLevel="0" collapsed="false">
      <c r="A275" s="118" t="s">
        <v>389</v>
      </c>
      <c r="B275" s="2" t="str">
        <f aca="false" t="array" ref="B275:B275">INDEX(Countries!D40:D535, MATCH(A275, Countries!B40:B535, 0))</f>
        <v>EGY</v>
      </c>
      <c r="C275" s="147" t="s">
        <v>167</v>
      </c>
      <c r="D275" s="157" t="n">
        <v>-0.00140441176470588</v>
      </c>
    </row>
    <row r="276" customFormat="false" ht="15" hidden="false" customHeight="false" outlineLevel="0" collapsed="false">
      <c r="A276" s="118" t="s">
        <v>390</v>
      </c>
      <c r="B276" s="2" t="str">
        <f aca="false" t="array" ref="B276:B276">INDEX(Countries!D41:D536, MATCH(A276, Countries!B41:B536, 0))</f>
        <v>SLV</v>
      </c>
      <c r="C276" s="147" t="s">
        <v>167</v>
      </c>
      <c r="D276" s="157" t="n">
        <v>-0.00140441176470588</v>
      </c>
    </row>
    <row r="277" customFormat="false" ht="15" hidden="false" customHeight="false" outlineLevel="0" collapsed="false">
      <c r="A277" s="118" t="s">
        <v>391</v>
      </c>
      <c r="B277" s="2" t="str">
        <f aca="false" t="array" ref="B277:B277">INDEX(Countries!D42:D537, MATCH(A277, Countries!B42:B537, 0))</f>
        <v>GNQ</v>
      </c>
      <c r="C277" s="147" t="s">
        <v>167</v>
      </c>
      <c r="D277" s="157" t="n">
        <v>-0.00140441176470588</v>
      </c>
    </row>
    <row r="278" customFormat="false" ht="15" hidden="false" customHeight="false" outlineLevel="0" collapsed="false">
      <c r="A278" s="118" t="s">
        <v>392</v>
      </c>
      <c r="B278" s="2" t="str">
        <f aca="false" t="array" ref="B278:B278">INDEX(Countries!D43:D538, MATCH(A278, Countries!B43:B538, 0))</f>
        <v>ERI</v>
      </c>
      <c r="C278" s="147" t="s">
        <v>167</v>
      </c>
      <c r="D278" s="157" t="n">
        <v>-0.00140441176470588</v>
      </c>
    </row>
    <row r="279" customFormat="false" ht="15" hidden="false" customHeight="false" outlineLevel="0" collapsed="false">
      <c r="A279" s="118" t="s">
        <v>393</v>
      </c>
      <c r="B279" s="2" t="str">
        <f aca="false" t="array" ref="B279:B279">INDEX(Countries!D44:D539, MATCH(A279, Countries!B44:B539, 0))</f>
        <v>FJI</v>
      </c>
      <c r="C279" s="147" t="s">
        <v>167</v>
      </c>
      <c r="D279" s="157" t="n">
        <v>-0.00140441176470588</v>
      </c>
    </row>
    <row r="280" customFormat="false" ht="15" hidden="false" customHeight="false" outlineLevel="0" collapsed="false">
      <c r="A280" s="118" t="s">
        <v>394</v>
      </c>
      <c r="B280" s="2" t="str">
        <f aca="false" t="array" ref="B280:B280">INDEX(Countries!D45:D540, MATCH(A280, Countries!B45:B540, 0))</f>
        <v>GUF</v>
      </c>
      <c r="C280" s="147" t="s">
        <v>167</v>
      </c>
      <c r="D280" s="157" t="n">
        <v>-0.00140441176470588</v>
      </c>
    </row>
    <row r="281" customFormat="false" ht="15" hidden="false" customHeight="false" outlineLevel="0" collapsed="false">
      <c r="A281" s="118" t="s">
        <v>395</v>
      </c>
      <c r="B281" s="2" t="str">
        <f aca="false" t="array" ref="B281:B281">INDEX(Countries!D46:D541, MATCH(A281, Countries!B46:B541, 0))</f>
        <v>PYF</v>
      </c>
      <c r="C281" s="147" t="s">
        <v>167</v>
      </c>
      <c r="D281" s="157" t="n">
        <v>-0.00140441176470588</v>
      </c>
    </row>
    <row r="282" customFormat="false" ht="15" hidden="false" customHeight="false" outlineLevel="0" collapsed="false">
      <c r="A282" s="118" t="s">
        <v>396</v>
      </c>
      <c r="B282" s="2" t="str">
        <f aca="false" t="array" ref="B282:B282">INDEX(Countries!D47:D542, MATCH(A282, Countries!B47:B542, 0))</f>
        <v>ATF</v>
      </c>
      <c r="C282" s="147" t="s">
        <v>167</v>
      </c>
      <c r="D282" s="157" t="n">
        <v>-0.00140441176470588</v>
      </c>
    </row>
    <row r="283" customFormat="false" ht="15" hidden="false" customHeight="false" outlineLevel="0" collapsed="false">
      <c r="A283" s="118" t="s">
        <v>397</v>
      </c>
      <c r="B283" s="2" t="str">
        <f aca="false" t="array" ref="B283:B283">INDEX(Countries!D48:D543, MATCH(A283, Countries!B48:B543, 0))</f>
        <v>GAB</v>
      </c>
      <c r="C283" s="147" t="s">
        <v>167</v>
      </c>
      <c r="D283" s="157" t="n">
        <v>-0.00140441176470588</v>
      </c>
    </row>
    <row r="284" customFormat="false" ht="15" hidden="false" customHeight="false" outlineLevel="0" collapsed="false">
      <c r="A284" s="118" t="s">
        <v>398</v>
      </c>
      <c r="B284" s="2" t="str">
        <f aca="false" t="array" ref="B284:B284">INDEX(Countries!D49:D544, MATCH(A284, Countries!B49:B544, 0))</f>
        <v>GMB</v>
      </c>
      <c r="C284" s="147" t="s">
        <v>167</v>
      </c>
      <c r="D284" s="157" t="n">
        <v>-0.00140441176470588</v>
      </c>
    </row>
    <row r="285" customFormat="false" ht="15" hidden="false" customHeight="false" outlineLevel="0" collapsed="false">
      <c r="A285" s="118" t="s">
        <v>399</v>
      </c>
      <c r="B285" s="2" t="str">
        <f aca="false" t="array" ref="B285:B285">INDEX(Countries!D50:D545, MATCH(A285, Countries!B50:B545, 0))</f>
        <v>GHA</v>
      </c>
      <c r="C285" s="147" t="s">
        <v>167</v>
      </c>
      <c r="D285" s="157" t="n">
        <v>-0.00140441176470588</v>
      </c>
    </row>
    <row r="286" customFormat="false" ht="15" hidden="false" customHeight="false" outlineLevel="0" collapsed="false">
      <c r="A286" s="118" t="s">
        <v>400</v>
      </c>
      <c r="B286" s="2" t="str">
        <f aca="false" t="array" ref="B286:B286">INDEX(Countries!D51:D546, MATCH(A286, Countries!B51:B546, 0))</f>
        <v>GRD</v>
      </c>
      <c r="C286" s="147" t="s">
        <v>167</v>
      </c>
      <c r="D286" s="157" t="n">
        <v>-0.00140441176470588</v>
      </c>
    </row>
    <row r="287" customFormat="false" ht="15" hidden="false" customHeight="false" outlineLevel="0" collapsed="false">
      <c r="A287" s="118" t="s">
        <v>401</v>
      </c>
      <c r="B287" s="2" t="str">
        <f aca="false" t="array" ref="B287:B287">INDEX(Countries!D52:D547, MATCH(A287, Countries!B52:B547, 0))</f>
        <v>GLP</v>
      </c>
      <c r="C287" s="147" t="s">
        <v>167</v>
      </c>
      <c r="D287" s="157" t="n">
        <v>-0.00140441176470588</v>
      </c>
    </row>
    <row r="288" customFormat="false" ht="15" hidden="false" customHeight="false" outlineLevel="0" collapsed="false">
      <c r="A288" s="118" t="s">
        <v>402</v>
      </c>
      <c r="B288" s="2" t="str">
        <f aca="false" t="array" ref="B288:B288">INDEX(Countries!D53:D548, MATCH(A288, Countries!B53:B548, 0))</f>
        <v>GUM</v>
      </c>
      <c r="C288" s="147" t="s">
        <v>167</v>
      </c>
      <c r="D288" s="157" t="n">
        <v>-0.00140441176470588</v>
      </c>
    </row>
    <row r="289" customFormat="false" ht="15" hidden="false" customHeight="false" outlineLevel="0" collapsed="false">
      <c r="A289" s="118" t="s">
        <v>403</v>
      </c>
      <c r="B289" s="2" t="str">
        <f aca="false" t="array" ref="B289:B289">INDEX(Countries!D54:D549, MATCH(A289, Countries!B54:B549, 0))</f>
        <v>GTM</v>
      </c>
      <c r="C289" s="147" t="s">
        <v>167</v>
      </c>
      <c r="D289" s="157" t="n">
        <v>-0.00140441176470588</v>
      </c>
    </row>
    <row r="290" customFormat="false" ht="15" hidden="false" customHeight="false" outlineLevel="0" collapsed="false">
      <c r="A290" s="118" t="s">
        <v>404</v>
      </c>
      <c r="B290" s="2" t="str">
        <f aca="false" t="array" ref="B290:B290">INDEX(Countries!D55:D550, MATCH(A290, Countries!B55:B550, 0))</f>
        <v>GIN</v>
      </c>
      <c r="C290" s="147" t="s">
        <v>167</v>
      </c>
      <c r="D290" s="157" t="n">
        <v>-0.00140441176470588</v>
      </c>
    </row>
    <row r="291" customFormat="false" ht="15" hidden="false" customHeight="false" outlineLevel="0" collapsed="false">
      <c r="A291" s="118" t="s">
        <v>405</v>
      </c>
      <c r="B291" s="2" t="str">
        <f aca="false" t="array" ref="B291:B291">INDEX(Countries!D56:D551, MATCH(A291, Countries!B56:B551, 0))</f>
        <v>GNB</v>
      </c>
      <c r="C291" s="147" t="s">
        <v>167</v>
      </c>
      <c r="D291" s="157" t="n">
        <v>-0.00140441176470588</v>
      </c>
    </row>
    <row r="292" customFormat="false" ht="15" hidden="false" customHeight="false" outlineLevel="0" collapsed="false">
      <c r="A292" s="118" t="s">
        <v>406</v>
      </c>
      <c r="B292" s="2" t="str">
        <f aca="false" t="array" ref="B292:B292">INDEX(Countries!D57:D552, MATCH(A292, Countries!B57:B552, 0))</f>
        <v>GUY</v>
      </c>
      <c r="C292" s="147" t="s">
        <v>167</v>
      </c>
      <c r="D292" s="157" t="n">
        <v>-0.00140441176470588</v>
      </c>
    </row>
    <row r="293" customFormat="false" ht="15" hidden="false" customHeight="false" outlineLevel="0" collapsed="false">
      <c r="A293" s="118" t="s">
        <v>407</v>
      </c>
      <c r="B293" s="2" t="str">
        <f aca="false" t="array" ref="B293:B293">INDEX(Countries!D58:D553, MATCH(A293, Countries!B58:B553, 0))</f>
        <v>HTI</v>
      </c>
      <c r="C293" s="147" t="s">
        <v>167</v>
      </c>
      <c r="D293" s="157" t="n">
        <v>-0.00140441176470588</v>
      </c>
    </row>
    <row r="294" customFormat="false" ht="15" hidden="false" customHeight="false" outlineLevel="0" collapsed="false">
      <c r="A294" s="118" t="s">
        <v>408</v>
      </c>
      <c r="B294" s="2" t="str">
        <f aca="false" t="array" ref="B294:B294">INDEX(Countries!D59:D554, MATCH(A294, Countries!B59:B554, 0))</f>
        <v>HND</v>
      </c>
      <c r="C294" s="147" t="s">
        <v>167</v>
      </c>
      <c r="D294" s="157" t="n">
        <v>-0.00140441176470588</v>
      </c>
    </row>
    <row r="295" customFormat="false" ht="15" hidden="false" customHeight="false" outlineLevel="0" collapsed="false">
      <c r="A295" s="118" t="s">
        <v>409</v>
      </c>
      <c r="B295" s="2" t="str">
        <f aca="false" t="array" ref="B295:B295">INDEX(Countries!D60:D555, MATCH(A295, Countries!B60:B555, 0))</f>
        <v>IRN</v>
      </c>
      <c r="C295" s="147" t="s">
        <v>167</v>
      </c>
      <c r="D295" s="157" t="n">
        <v>-0.00140441176470588</v>
      </c>
    </row>
    <row r="296" customFormat="false" ht="15" hidden="false" customHeight="false" outlineLevel="0" collapsed="false">
      <c r="A296" s="118" t="s">
        <v>410</v>
      </c>
      <c r="B296" s="2" t="str">
        <f aca="false" t="array" ref="B296:B296">INDEX(Countries!D61:D556, MATCH(A296, Countries!B61:B556, 0))</f>
        <v>JAM</v>
      </c>
      <c r="C296" s="147" t="s">
        <v>167</v>
      </c>
      <c r="D296" s="157" t="n">
        <v>-0.00140441176470588</v>
      </c>
    </row>
    <row r="297" customFormat="false" ht="15" hidden="false" customHeight="false" outlineLevel="0" collapsed="false">
      <c r="A297" s="118" t="s">
        <v>411</v>
      </c>
      <c r="B297" s="2" t="str">
        <f aca="false" t="array" ref="B297:B297">INDEX(Countries!D62:D557, MATCH(A297, Countries!B62:B557, 0))</f>
        <v>JPN</v>
      </c>
      <c r="C297" s="147" t="s">
        <v>167</v>
      </c>
      <c r="D297" s="157" t="n">
        <v>-0.00140441176470588</v>
      </c>
    </row>
    <row r="298" customFormat="false" ht="15" hidden="false" customHeight="false" outlineLevel="0" collapsed="false">
      <c r="A298" s="118" t="s">
        <v>412</v>
      </c>
      <c r="B298" s="2" t="str">
        <f aca="false" t="array" ref="B298:B298">INDEX(Countries!D63:D558, MATCH(A298, Countries!B63:B558, 0))</f>
        <v>KIR</v>
      </c>
      <c r="C298" s="147" t="s">
        <v>167</v>
      </c>
      <c r="D298" s="157" t="n">
        <v>-0.00140441176470588</v>
      </c>
    </row>
    <row r="299" customFormat="false" ht="15" hidden="false" customHeight="false" outlineLevel="0" collapsed="false">
      <c r="A299" s="118" t="s">
        <v>413</v>
      </c>
      <c r="B299" s="2" t="str">
        <f aca="false" t="array" ref="B299:B299">INDEX(Countries!D64:D559, MATCH(A299, Countries!B64:B559, 0))</f>
        <v>LBR</v>
      </c>
      <c r="C299" s="147" t="s">
        <v>167</v>
      </c>
      <c r="D299" s="157" t="n">
        <v>-0.00140441176470588</v>
      </c>
    </row>
    <row r="300" customFormat="false" ht="15" hidden="false" customHeight="false" outlineLevel="0" collapsed="false">
      <c r="A300" s="118" t="s">
        <v>414</v>
      </c>
      <c r="B300" s="2" t="str">
        <f aca="false" t="array" ref="B300:B300">INDEX(Countries!D65:D560, MATCH(A300, Countries!B65:B560, 0))</f>
        <v>MDG</v>
      </c>
      <c r="C300" s="147" t="s">
        <v>167</v>
      </c>
      <c r="D300" s="157" t="n">
        <v>-0.00140441176470588</v>
      </c>
    </row>
    <row r="301" customFormat="false" ht="15" hidden="false" customHeight="false" outlineLevel="0" collapsed="false">
      <c r="A301" s="118" t="s">
        <v>415</v>
      </c>
      <c r="B301" s="2" t="str">
        <f aca="false" t="array" ref="B301:B301">INDEX(Countries!D66:D561, MATCH(A301, Countries!B66:B561, 0))</f>
        <v>MYS</v>
      </c>
      <c r="C301" s="147" t="s">
        <v>167</v>
      </c>
      <c r="D301" s="157" t="n">
        <v>-0.00140441176470588</v>
      </c>
    </row>
    <row r="302" customFormat="false" ht="15" hidden="false" customHeight="false" outlineLevel="0" collapsed="false">
      <c r="A302" s="118" t="s">
        <v>416</v>
      </c>
      <c r="B302" s="2" t="str">
        <f aca="false" t="array" ref="B302:B302">INDEX(Countries!D67:D562, MATCH(A302, Countries!B67:B562, 0))</f>
        <v>MDV</v>
      </c>
      <c r="C302" s="147" t="s">
        <v>167</v>
      </c>
      <c r="D302" s="157" t="n">
        <v>-0.00140441176470588</v>
      </c>
    </row>
    <row r="303" customFormat="false" ht="15" hidden="false" customHeight="false" outlineLevel="0" collapsed="false">
      <c r="A303" s="118" t="s">
        <v>417</v>
      </c>
      <c r="B303" s="2" t="str">
        <f aca="false" t="array" ref="B303:B303">INDEX(Countries!D68:D563, MATCH(A303, Countries!B68:B563, 0))</f>
        <v>MHL</v>
      </c>
      <c r="C303" s="147" t="s">
        <v>167</v>
      </c>
      <c r="D303" s="157" t="n">
        <v>-0.00140441176470588</v>
      </c>
    </row>
    <row r="304" customFormat="false" ht="15" hidden="false" customHeight="false" outlineLevel="0" collapsed="false">
      <c r="A304" s="118" t="s">
        <v>418</v>
      </c>
      <c r="B304" s="2" t="str">
        <f aca="false" t="array" ref="B304:B304">INDEX(Countries!D69:D564, MATCH(A304, Countries!B69:B564, 0))</f>
        <v>MTQ</v>
      </c>
      <c r="C304" s="147" t="s">
        <v>167</v>
      </c>
      <c r="D304" s="157" t="n">
        <v>-0.00140441176470588</v>
      </c>
    </row>
    <row r="305" customFormat="false" ht="15" hidden="false" customHeight="false" outlineLevel="0" collapsed="false">
      <c r="A305" s="118" t="s">
        <v>419</v>
      </c>
      <c r="B305" s="2" t="str">
        <f aca="false" t="array" ref="B305:B305">INDEX(Countries!D70:D565, MATCH(A305, Countries!B70:B565, 0))</f>
        <v>MRT</v>
      </c>
      <c r="C305" s="147" t="s">
        <v>167</v>
      </c>
      <c r="D305" s="157" t="n">
        <v>-0.00140441176470588</v>
      </c>
    </row>
    <row r="306" customFormat="false" ht="15" hidden="false" customHeight="false" outlineLevel="0" collapsed="false">
      <c r="A306" s="118" t="s">
        <v>420</v>
      </c>
      <c r="B306" s="2" t="str">
        <f aca="false" t="array" ref="B306:B306">INDEX(Countries!D71:D566, MATCH(A306, Countries!B71:B566, 0))</f>
        <v>MUS</v>
      </c>
      <c r="C306" s="147" t="s">
        <v>167</v>
      </c>
      <c r="D306" s="157" t="n">
        <v>-0.00140441176470588</v>
      </c>
    </row>
    <row r="307" customFormat="false" ht="15" hidden="false" customHeight="false" outlineLevel="0" collapsed="false">
      <c r="A307" s="118" t="s">
        <v>421</v>
      </c>
      <c r="B307" s="2" t="str">
        <f aca="false" t="array" ref="B307:B307">INDEX(Countries!D72:D567, MATCH(A307, Countries!B72:B567, 0))</f>
        <v>MYT</v>
      </c>
      <c r="C307" s="147" t="s">
        <v>167</v>
      </c>
      <c r="D307" s="157" t="n">
        <v>-0.00140441176470588</v>
      </c>
    </row>
    <row r="308" customFormat="false" ht="15" hidden="false" customHeight="false" outlineLevel="0" collapsed="false">
      <c r="A308" s="118" t="s">
        <v>422</v>
      </c>
      <c r="B308" s="2" t="str">
        <f aca="false" t="array" ref="B308:B308">INDEX(Countries!D73:D568, MATCH(A308, Countries!B73:B568, 0))</f>
        <v>FSM</v>
      </c>
      <c r="C308" s="147" t="s">
        <v>167</v>
      </c>
      <c r="D308" s="157" t="n">
        <v>-0.00140441176470588</v>
      </c>
    </row>
    <row r="309" customFormat="false" ht="15" hidden="false" customHeight="false" outlineLevel="0" collapsed="false">
      <c r="A309" s="118" t="s">
        <v>423</v>
      </c>
      <c r="B309" s="2" t="str">
        <f aca="false" t="array" ref="B309:B309">INDEX(Countries!D74:D569, MATCH(A309, Countries!B74:B569, 0))</f>
        <v>MOZ</v>
      </c>
      <c r="C309" s="147" t="s">
        <v>167</v>
      </c>
      <c r="D309" s="157" t="n">
        <v>-0.00140441176470588</v>
      </c>
    </row>
    <row r="310" customFormat="false" ht="15" hidden="false" customHeight="false" outlineLevel="0" collapsed="false">
      <c r="A310" s="118" t="s">
        <v>424</v>
      </c>
      <c r="B310" s="2" t="str">
        <f aca="false" t="array" ref="B310:B310">INDEX(Countries!D75:D570, MATCH(A310, Countries!B75:B570, 0))</f>
        <v>MMR</v>
      </c>
      <c r="C310" s="147" t="s">
        <v>167</v>
      </c>
      <c r="D310" s="157" t="n">
        <v>-0.00140441176470588</v>
      </c>
    </row>
    <row r="311" customFormat="false" ht="15" hidden="false" customHeight="false" outlineLevel="0" collapsed="false">
      <c r="A311" s="118" t="s">
        <v>425</v>
      </c>
      <c r="B311" s="2" t="str">
        <f aca="false" t="array" ref="B311:B311">INDEX(Countries!D76:D571, MATCH(A311, Countries!B76:B571, 0))</f>
        <v>NCL</v>
      </c>
      <c r="C311" s="147" t="s">
        <v>167</v>
      </c>
      <c r="D311" s="157" t="n">
        <v>-0.00140441176470588</v>
      </c>
    </row>
    <row r="312" customFormat="false" ht="15" hidden="false" customHeight="false" outlineLevel="0" collapsed="false">
      <c r="A312" s="118" t="s">
        <v>426</v>
      </c>
      <c r="B312" s="2" t="str">
        <f aca="false" t="array" ref="B312:B312">INDEX(Countries!D77:D572, MATCH(A312, Countries!B77:B572, 0))</f>
        <v>NZL</v>
      </c>
      <c r="C312" s="147" t="s">
        <v>167</v>
      </c>
      <c r="D312" s="157" t="n">
        <v>-0.00140441176470588</v>
      </c>
    </row>
    <row r="313" customFormat="false" ht="15" hidden="false" customHeight="false" outlineLevel="0" collapsed="false">
      <c r="A313" s="118" t="s">
        <v>427</v>
      </c>
      <c r="B313" s="2" t="str">
        <f aca="false" t="array" ref="B313:B313">INDEX(Countries!D78:D573, MATCH(A313, Countries!B78:B573, 0))</f>
        <v>NIC</v>
      </c>
      <c r="C313" s="147" t="s">
        <v>167</v>
      </c>
      <c r="D313" s="157" t="n">
        <v>-0.00140441176470588</v>
      </c>
    </row>
    <row r="314" customFormat="false" ht="15" hidden="false" customHeight="false" outlineLevel="0" collapsed="false">
      <c r="A314" s="118" t="s">
        <v>428</v>
      </c>
      <c r="B314" s="2" t="str">
        <f aca="false" t="array" ref="B314:B314">INDEX(Countries!D79:D574, MATCH(A314, Countries!B79:B574, 0))</f>
        <v>NGA</v>
      </c>
      <c r="C314" s="147" t="s">
        <v>167</v>
      </c>
      <c r="D314" s="157" t="n">
        <v>-0.00140441176470588</v>
      </c>
    </row>
    <row r="315" customFormat="false" ht="15" hidden="false" customHeight="false" outlineLevel="0" collapsed="false">
      <c r="A315" s="118" t="s">
        <v>429</v>
      </c>
      <c r="B315" s="2" t="str">
        <f aca="false" t="array" ref="B315:B315">INDEX(Countries!D80:D575, MATCH(A315, Countries!B80:B575, 0))</f>
        <v>OMN</v>
      </c>
      <c r="C315" s="147" t="s">
        <v>167</v>
      </c>
      <c r="D315" s="157" t="n">
        <v>-0.00140441176470588</v>
      </c>
    </row>
    <row r="316" customFormat="false" ht="15" hidden="false" customHeight="false" outlineLevel="0" collapsed="false">
      <c r="A316" s="118" t="s">
        <v>430</v>
      </c>
      <c r="B316" s="2" t="str">
        <f aca="false" t="array" ref="B316:B316">INDEX(Countries!D81:D576, MATCH(A316, Countries!B81:B576, 0))</f>
        <v>PAK</v>
      </c>
      <c r="C316" s="147" t="s">
        <v>167</v>
      </c>
      <c r="D316" s="157" t="n">
        <v>-0.00140441176470588</v>
      </c>
    </row>
    <row r="317" customFormat="false" ht="15" hidden="false" customHeight="false" outlineLevel="0" collapsed="false">
      <c r="A317" s="118" t="s">
        <v>431</v>
      </c>
      <c r="B317" s="2" t="str">
        <f aca="false" t="array" ref="B317:B317">INDEX(Countries!D82:D577, MATCH(A317, Countries!B82:B577, 0))</f>
        <v>PLW</v>
      </c>
      <c r="C317" s="147" t="s">
        <v>167</v>
      </c>
      <c r="D317" s="157" t="n">
        <v>-0.00140441176470588</v>
      </c>
    </row>
    <row r="318" customFormat="false" ht="15" hidden="false" customHeight="false" outlineLevel="0" collapsed="false">
      <c r="A318" s="118" t="s">
        <v>432</v>
      </c>
      <c r="B318" s="2" t="str">
        <f aca="false" t="array" ref="B318:B318">INDEX(Countries!D83:D578, MATCH(A318, Countries!B83:B578, 0))</f>
        <v>PAN</v>
      </c>
      <c r="C318" s="147" t="s">
        <v>167</v>
      </c>
      <c r="D318" s="157" t="n">
        <v>-0.00140441176470588</v>
      </c>
    </row>
    <row r="319" customFormat="false" ht="15" hidden="false" customHeight="false" outlineLevel="0" collapsed="false">
      <c r="A319" s="118" t="s">
        <v>433</v>
      </c>
      <c r="B319" s="2" t="str">
        <f aca="false" t="array" ref="B319:B319">INDEX(Countries!D84:D579, MATCH(A319, Countries!B84:B579, 0))</f>
        <v>PNG</v>
      </c>
      <c r="C319" s="147" t="s">
        <v>167</v>
      </c>
      <c r="D319" s="157" t="n">
        <v>-0.00140441176470588</v>
      </c>
    </row>
    <row r="320" customFormat="false" ht="15" hidden="false" customHeight="false" outlineLevel="0" collapsed="false">
      <c r="A320" s="118" t="s">
        <v>434</v>
      </c>
      <c r="B320" s="2" t="str">
        <f aca="false" t="array" ref="B320:B320">INDEX(Countries!D85:D580, MATCH(A320, Countries!B85:B580, 0))</f>
        <v>PER</v>
      </c>
      <c r="C320" s="147" t="s">
        <v>167</v>
      </c>
      <c r="D320" s="157" t="n">
        <v>-0.00140441176470588</v>
      </c>
    </row>
    <row r="321" customFormat="false" ht="15" hidden="false" customHeight="false" outlineLevel="0" collapsed="false">
      <c r="A321" s="118" t="s">
        <v>435</v>
      </c>
      <c r="B321" s="2" t="str">
        <f aca="false" t="array" ref="B321:B321">INDEX(Countries!D86:D581, MATCH(A321, Countries!B86:B581, 0))</f>
        <v>PHL</v>
      </c>
      <c r="C321" s="147" t="s">
        <v>167</v>
      </c>
      <c r="D321" s="157" t="n">
        <v>-0.00140441176470588</v>
      </c>
    </row>
    <row r="322" customFormat="false" ht="15" hidden="false" customHeight="false" outlineLevel="0" collapsed="false">
      <c r="A322" s="118" t="s">
        <v>436</v>
      </c>
      <c r="B322" s="2" t="str">
        <f aca="false" t="array" ref="B322:B322">INDEX(Countries!D87:D582, MATCH(A322, Countries!B87:B582, 0))</f>
        <v>PRI</v>
      </c>
      <c r="C322" s="147" t="s">
        <v>167</v>
      </c>
      <c r="D322" s="157" t="n">
        <v>-0.00140441176470588</v>
      </c>
    </row>
    <row r="323" customFormat="false" ht="15" hidden="false" customHeight="false" outlineLevel="0" collapsed="false">
      <c r="A323" s="118" t="s">
        <v>437</v>
      </c>
      <c r="B323" s="2" t="str">
        <f aca="false" t="array" ref="B323:B323">INDEX(Countries!D8:D583, MATCH(A323, Countries!B8:B583, 0))</f>
        <v>QAT</v>
      </c>
      <c r="C323" s="147" t="s">
        <v>167</v>
      </c>
      <c r="D323" s="157" t="n">
        <v>-0.00140441176470588</v>
      </c>
    </row>
    <row r="324" customFormat="false" ht="15" hidden="false" customHeight="false" outlineLevel="0" collapsed="false">
      <c r="A324" s="118" t="s">
        <v>438</v>
      </c>
      <c r="B324" s="2" t="str">
        <f aca="false" t="array" ref="B324:B324">INDEX(Countries!D9:D584, MATCH(A324, Countries!B9:B584, 0))</f>
        <v>COG</v>
      </c>
      <c r="C324" s="147" t="s">
        <v>167</v>
      </c>
      <c r="D324" s="157" t="n">
        <v>-0.00140441176470588</v>
      </c>
    </row>
    <row r="325" customFormat="false" ht="15" hidden="false" customHeight="false" outlineLevel="0" collapsed="false">
      <c r="A325" s="118" t="s">
        <v>439</v>
      </c>
      <c r="B325" s="2" t="str">
        <f aca="false" t="array" ref="B325:B325">INDEX(Countries!D90:D585, MATCH(A325, Countries!B90:B585, 0))</f>
        <v>KNA</v>
      </c>
      <c r="C325" s="147" t="s">
        <v>167</v>
      </c>
      <c r="D325" s="157" t="n">
        <v>-0.00140441176470588</v>
      </c>
    </row>
    <row r="326" customFormat="false" ht="15" hidden="false" customHeight="false" outlineLevel="0" collapsed="false">
      <c r="A326" s="118" t="s">
        <v>440</v>
      </c>
      <c r="B326" s="2" t="str">
        <f aca="false" t="array" ref="B326:B326">INDEX(Countries!D91:D586, MATCH(A326, Countries!B91:B586, 0))</f>
        <v>LCA</v>
      </c>
      <c r="C326" s="147" t="s">
        <v>167</v>
      </c>
      <c r="D326" s="157" t="n">
        <v>-0.00140441176470588</v>
      </c>
    </row>
    <row r="327" customFormat="false" ht="15" hidden="false" customHeight="false" outlineLevel="0" collapsed="false">
      <c r="A327" s="118" t="s">
        <v>441</v>
      </c>
      <c r="B327" s="2" t="str">
        <f aca="false" t="array" ref="B327:B327">INDEX(Countries!D92:D587, MATCH(A327, Countries!B92:B587, 0))</f>
        <v>VCT</v>
      </c>
      <c r="C327" s="147" t="s">
        <v>167</v>
      </c>
      <c r="D327" s="157" t="n">
        <v>-0.00140441176470588</v>
      </c>
    </row>
    <row r="328" customFormat="false" ht="15" hidden="false" customHeight="false" outlineLevel="0" collapsed="false">
      <c r="A328" s="118" t="s">
        <v>442</v>
      </c>
      <c r="B328" s="2" t="str">
        <f aca="false" t="array" ref="B328:B328">INDEX(Countries!D93:D588, MATCH(A328, Countries!B93:B588, 0))</f>
        <v>MAF</v>
      </c>
      <c r="C328" s="147" t="s">
        <v>167</v>
      </c>
      <c r="D328" s="157" t="n">
        <v>-0.00140441176470588</v>
      </c>
    </row>
    <row r="329" customFormat="false" ht="15" hidden="false" customHeight="false" outlineLevel="0" collapsed="false">
      <c r="A329" s="118" t="s">
        <v>443</v>
      </c>
      <c r="B329" s="2" t="str">
        <f aca="false" t="array" ref="B329:B329">INDEX(Countries!D94:D589, MATCH(A329, Countries!B94:B589, 0))</f>
        <v>WSM</v>
      </c>
      <c r="C329" s="147" t="s">
        <v>167</v>
      </c>
      <c r="D329" s="157" t="n">
        <v>-0.00140441176470588</v>
      </c>
    </row>
    <row r="330" customFormat="false" ht="15" hidden="false" customHeight="false" outlineLevel="0" collapsed="false">
      <c r="A330" s="118" t="s">
        <v>444</v>
      </c>
      <c r="B330" s="2" t="str">
        <f aca="false" t="array" ref="B330:B330">INDEX(Countries!D95:D590, MATCH(A330, Countries!B95:B590, 0))</f>
        <v>STP</v>
      </c>
      <c r="C330" s="147" t="s">
        <v>167</v>
      </c>
      <c r="D330" s="157" t="n">
        <v>-0.00140441176470588</v>
      </c>
    </row>
    <row r="331" customFormat="false" ht="15" hidden="false" customHeight="false" outlineLevel="0" collapsed="false">
      <c r="A331" s="118" t="s">
        <v>445</v>
      </c>
      <c r="B331" s="2" t="str">
        <f aca="false" t="array" ref="B331:B331">INDEX(Countries!D96:D591, MATCH(A331, Countries!B96:B591, 0))</f>
        <v>SAU</v>
      </c>
      <c r="C331" s="147" t="s">
        <v>167</v>
      </c>
      <c r="D331" s="157" t="n">
        <v>-0.00140441176470588</v>
      </c>
    </row>
    <row r="332" customFormat="false" ht="15" hidden="false" customHeight="false" outlineLevel="0" collapsed="false">
      <c r="A332" s="118" t="s">
        <v>446</v>
      </c>
      <c r="B332" s="2" t="str">
        <f aca="false" t="array" ref="B332:B332">INDEX(Countries!D97:D592, MATCH(A332, Countries!B97:B592, 0))</f>
        <v>SEN</v>
      </c>
      <c r="C332" s="147" t="s">
        <v>167</v>
      </c>
      <c r="D332" s="157" t="n">
        <v>-0.00140441176470588</v>
      </c>
    </row>
    <row r="333" customFormat="false" ht="15" hidden="false" customHeight="false" outlineLevel="0" collapsed="false">
      <c r="A333" s="118" t="s">
        <v>447</v>
      </c>
      <c r="B333" s="2" t="str">
        <f aca="false" t="array" ref="B333:B333">INDEX(Countries!D98:D593, MATCH(A333, Countries!B98:B593, 0))</f>
        <v>SYC</v>
      </c>
      <c r="C333" s="147" t="s">
        <v>167</v>
      </c>
      <c r="D333" s="157" t="n">
        <v>-0.00140441176470588</v>
      </c>
    </row>
    <row r="334" customFormat="false" ht="15" hidden="false" customHeight="false" outlineLevel="0" collapsed="false">
      <c r="A334" s="118" t="s">
        <v>448</v>
      </c>
      <c r="B334" s="2" t="str">
        <f aca="false" t="array" ref="B334:B334">INDEX(Countries!D99:D594, MATCH(A334, Countries!B99:B594, 0))</f>
        <v>SLE</v>
      </c>
      <c r="C334" s="147" t="s">
        <v>167</v>
      </c>
      <c r="D334" s="157" t="n">
        <v>-0.00140441176470588</v>
      </c>
    </row>
    <row r="335" customFormat="false" ht="15" hidden="false" customHeight="false" outlineLevel="0" collapsed="false">
      <c r="A335" s="118" t="s">
        <v>449</v>
      </c>
      <c r="B335" s="2" t="str">
        <f aca="false" t="array" ref="B335:B335">INDEX(Countries!D100:D595, MATCH(A335, Countries!B100:B595, 0))</f>
        <v>SGP</v>
      </c>
      <c r="C335" s="147" t="s">
        <v>167</v>
      </c>
      <c r="D335" s="157" t="n">
        <v>-0.00140441176470588</v>
      </c>
    </row>
    <row r="336" customFormat="false" ht="15" hidden="false" customHeight="false" outlineLevel="0" collapsed="false">
      <c r="A336" s="118" t="s">
        <v>450</v>
      </c>
      <c r="B336" s="2" t="str">
        <f aca="false" t="array" ref="B336:B336">INDEX(Countries!D101:D596, MATCH(A336, Countries!B101:B596, 0))</f>
        <v>SXM</v>
      </c>
      <c r="C336" s="147" t="s">
        <v>167</v>
      </c>
      <c r="D336" s="157" t="n">
        <v>-0.00140441176470588</v>
      </c>
    </row>
    <row r="337" customFormat="false" ht="15" hidden="false" customHeight="false" outlineLevel="0" collapsed="false">
      <c r="A337" s="118" t="s">
        <v>451</v>
      </c>
      <c r="B337" s="2" t="str">
        <f aca="false" t="array" ref="B337:B337">INDEX(Countries!D102:D597, MATCH(A337, Countries!B102:B597, 0))</f>
        <v>SLB</v>
      </c>
      <c r="C337" s="147" t="s">
        <v>167</v>
      </c>
      <c r="D337" s="157" t="n">
        <v>-0.00140441176470588</v>
      </c>
    </row>
    <row r="338" customFormat="false" ht="15" hidden="false" customHeight="false" outlineLevel="0" collapsed="false">
      <c r="A338" s="118" t="s">
        <v>452</v>
      </c>
      <c r="B338" s="2" t="str">
        <f aca="false" t="array" ref="B338:B338">INDEX(Countries!D103:D598, MATCH(A338, Countries!B103:B598, 0))</f>
        <v>SOM</v>
      </c>
      <c r="C338" s="147" t="s">
        <v>167</v>
      </c>
      <c r="D338" s="157" t="n">
        <v>-0.00140441176470588</v>
      </c>
    </row>
    <row r="339" customFormat="false" ht="15" hidden="false" customHeight="false" outlineLevel="0" collapsed="false">
      <c r="A339" s="118" t="s">
        <v>453</v>
      </c>
      <c r="B339" s="2" t="str">
        <f aca="false" t="array" ref="B339:B339">INDEX(Countries!D104:D599, MATCH(A339, Countries!B104:B599, 0))</f>
        <v>ZAF</v>
      </c>
      <c r="C339" s="147" t="s">
        <v>167</v>
      </c>
      <c r="D339" s="157" t="n">
        <v>-0.00140441176470588</v>
      </c>
    </row>
    <row r="340" customFormat="false" ht="15" hidden="false" customHeight="false" outlineLevel="0" collapsed="false">
      <c r="A340" s="118" t="s">
        <v>454</v>
      </c>
      <c r="B340" s="2" t="str">
        <f aca="false" t="array" ref="B340:B340">INDEX(Countries!D105:D600, MATCH(A340, Countries!B105:B600, 0))</f>
        <v>LKA</v>
      </c>
      <c r="C340" s="147" t="s">
        <v>167</v>
      </c>
      <c r="D340" s="157" t="n">
        <v>-0.00140441176470588</v>
      </c>
    </row>
    <row r="341" customFormat="false" ht="15" hidden="false" customHeight="false" outlineLevel="0" collapsed="false">
      <c r="A341" s="118" t="s">
        <v>455</v>
      </c>
      <c r="B341" s="2" t="str">
        <f aca="false" t="array" ref="B341:B341">INDEX(Countries!D106:D601, MATCH(A341, Countries!B106:B601, 0))</f>
        <v>SDN</v>
      </c>
      <c r="C341" s="147" t="s">
        <v>167</v>
      </c>
      <c r="D341" s="157" t="n">
        <v>-0.00140441176470588</v>
      </c>
    </row>
    <row r="342" customFormat="false" ht="15" hidden="false" customHeight="false" outlineLevel="0" collapsed="false">
      <c r="A342" s="118" t="s">
        <v>456</v>
      </c>
      <c r="B342" s="2" t="str">
        <f aca="false" t="array" ref="B342:B342">INDEX(Countries!D107:D602, MATCH(A342, Countries!B107:B602, 0))</f>
        <v>SUR</v>
      </c>
      <c r="C342" s="147" t="s">
        <v>167</v>
      </c>
      <c r="D342" s="157" t="n">
        <v>-0.00140441176470588</v>
      </c>
    </row>
    <row r="343" customFormat="false" ht="15" hidden="false" customHeight="false" outlineLevel="0" collapsed="false">
      <c r="A343" s="118" t="s">
        <v>457</v>
      </c>
      <c r="B343" s="2" t="str">
        <f aca="false" t="array" ref="B343:B343">INDEX(Countries!D108:D603, MATCH(A343, Countries!B108:B603, 0))</f>
        <v>TWN</v>
      </c>
      <c r="C343" s="147" t="s">
        <v>167</v>
      </c>
      <c r="D343" s="157" t="n">
        <v>-0.00140441176470588</v>
      </c>
    </row>
    <row r="344" customFormat="false" ht="15" hidden="false" customHeight="false" outlineLevel="0" collapsed="false">
      <c r="A344" s="118" t="s">
        <v>458</v>
      </c>
      <c r="B344" s="2" t="str">
        <f aca="false" t="array" ref="B344:B344">INDEX(Countries!D109:D604, MATCH(A344, Countries!B109:B604, 0))</f>
        <v>TZA</v>
      </c>
      <c r="C344" s="147" t="s">
        <v>167</v>
      </c>
      <c r="D344" s="157" t="n">
        <v>-0.00140441176470588</v>
      </c>
    </row>
    <row r="345" customFormat="false" ht="15" hidden="false" customHeight="false" outlineLevel="0" collapsed="false">
      <c r="A345" s="118" t="s">
        <v>459</v>
      </c>
      <c r="B345" s="2" t="str">
        <f aca="false" t="array" ref="B345:B345">INDEX(Countries!D110:D605, MATCH(A345, Countries!B110:B605, 0))</f>
        <v>THA</v>
      </c>
      <c r="C345" s="147" t="s">
        <v>167</v>
      </c>
      <c r="D345" s="157" t="n">
        <v>-0.00140441176470588</v>
      </c>
    </row>
    <row r="346" customFormat="false" ht="15" hidden="false" customHeight="false" outlineLevel="0" collapsed="false">
      <c r="A346" s="118" t="s">
        <v>460</v>
      </c>
      <c r="B346" s="2" t="str">
        <f aca="false" t="array" ref="B346:B346">INDEX(Countries!D111:D606, MATCH(A346, Countries!B111:B606, 0))</f>
        <v>TLS</v>
      </c>
      <c r="C346" s="147" t="s">
        <v>167</v>
      </c>
      <c r="D346" s="157" t="n">
        <v>-0.00140441176470588</v>
      </c>
    </row>
    <row r="347" customFormat="false" ht="15" hidden="false" customHeight="false" outlineLevel="0" collapsed="false">
      <c r="A347" s="118" t="s">
        <v>461</v>
      </c>
      <c r="B347" s="2" t="str">
        <f aca="false" t="array" ref="B347:B347">INDEX(Countries!D112:D607, MATCH(A347, Countries!B112:B607, 0))</f>
        <v>TGO</v>
      </c>
      <c r="C347" s="147" t="s">
        <v>167</v>
      </c>
      <c r="D347" s="157" t="n">
        <v>-0.00140441176470588</v>
      </c>
    </row>
    <row r="348" customFormat="false" ht="15" hidden="false" customHeight="false" outlineLevel="0" collapsed="false">
      <c r="A348" s="118" t="s">
        <v>462</v>
      </c>
      <c r="B348" s="2" t="str">
        <f aca="false" t="array" ref="B348:B348">INDEX(Countries!D113:D608, MATCH(A348, Countries!B113:B608, 0))</f>
        <v>TON</v>
      </c>
      <c r="C348" s="147" t="s">
        <v>167</v>
      </c>
      <c r="D348" s="157" t="n">
        <v>-0.00140441176470588</v>
      </c>
    </row>
    <row r="349" customFormat="false" ht="15" hidden="false" customHeight="false" outlineLevel="0" collapsed="false">
      <c r="A349" s="118" t="s">
        <v>463</v>
      </c>
      <c r="B349" s="2" t="str">
        <f aca="false" t="array" ref="B349:B349">INDEX(Countries!D114:D609, MATCH(A349, Countries!B114:B609, 0))</f>
        <v>TTO</v>
      </c>
      <c r="C349" s="147" t="s">
        <v>167</v>
      </c>
      <c r="D349" s="157" t="n">
        <v>-0.00140441176470588</v>
      </c>
    </row>
    <row r="350" customFormat="false" ht="15" hidden="false" customHeight="false" outlineLevel="0" collapsed="false">
      <c r="A350" s="118" t="s">
        <v>464</v>
      </c>
      <c r="B350" s="2" t="str">
        <f aca="false" t="array" ref="B350:B350">INDEX(Countries!D115:D610, MATCH(A350, Countries!B115:B610, 0))</f>
        <v>TCA</v>
      </c>
      <c r="C350" s="147" t="s">
        <v>167</v>
      </c>
      <c r="D350" s="157" t="n">
        <v>-0.00140441176470588</v>
      </c>
    </row>
    <row r="351" customFormat="false" ht="15" hidden="false" customHeight="false" outlineLevel="0" collapsed="false">
      <c r="A351" s="118" t="s">
        <v>465</v>
      </c>
      <c r="B351" s="2" t="str">
        <f aca="false" t="array" ref="B351:B351">INDEX(Countries!D116:D611, MATCH(A351, Countries!B116:B611, 0))</f>
        <v>TUV</v>
      </c>
      <c r="C351" s="147" t="s">
        <v>167</v>
      </c>
      <c r="D351" s="157" t="n">
        <v>-0.00140441176470588</v>
      </c>
    </row>
    <row r="352" customFormat="false" ht="15" hidden="false" customHeight="false" outlineLevel="0" collapsed="false">
      <c r="A352" s="118" t="s">
        <v>466</v>
      </c>
      <c r="B352" s="2" t="str">
        <f aca="false" t="array" ref="B352:B352">INDEX(Countries!D117:D612, MATCH(A352, Countries!B117:B612, 0))</f>
        <v>ARE</v>
      </c>
      <c r="C352" s="147" t="s">
        <v>167</v>
      </c>
      <c r="D352" s="157" t="n">
        <v>-0.00140441176470588</v>
      </c>
    </row>
    <row r="353" customFormat="false" ht="15" hidden="false" customHeight="false" outlineLevel="0" collapsed="false">
      <c r="A353" s="118" t="s">
        <v>467</v>
      </c>
      <c r="B353" s="2" t="str">
        <f aca="false" t="array" ref="B353:B353">INDEX(Countries!D118:D613, MATCH(A353, Countries!B118:B613, 0))</f>
        <v>VUT</v>
      </c>
      <c r="C353" s="147" t="s">
        <v>167</v>
      </c>
      <c r="D353" s="157" t="n">
        <v>-0.00140441176470588</v>
      </c>
    </row>
    <row r="354" customFormat="false" ht="15" hidden="false" customHeight="false" outlineLevel="0" collapsed="false">
      <c r="A354" s="118" t="s">
        <v>468</v>
      </c>
      <c r="B354" s="2" t="str">
        <f aca="false" t="array" ref="B354:B354">INDEX(Countries!D119:D614, MATCH(A354, Countries!B119:B614, 0))</f>
        <v>VEN</v>
      </c>
      <c r="C354" s="147" t="s">
        <v>167</v>
      </c>
      <c r="D354" s="157" t="n">
        <v>-0.00140441176470588</v>
      </c>
    </row>
    <row r="355" customFormat="false" ht="15" hidden="false" customHeight="false" outlineLevel="0" collapsed="false">
      <c r="A355" s="118" t="s">
        <v>469</v>
      </c>
      <c r="B355" s="2" t="str">
        <f aca="false" t="array" ref="B355:B355">INDEX(Countries!D120:D615, MATCH(A355, Countries!B120:B615, 0))</f>
        <v>VNM</v>
      </c>
      <c r="C355" s="147" t="s">
        <v>167</v>
      </c>
      <c r="D355" s="157" t="n">
        <v>-0.00140441176470588</v>
      </c>
    </row>
    <row r="356" customFormat="false" ht="15" hidden="false" customHeight="false" outlineLevel="0" collapsed="false">
      <c r="A356" s="118" t="s">
        <v>470</v>
      </c>
      <c r="B356" s="2" t="str">
        <f aca="false" t="array" ref="B356:B356">INDEX(Countries!D121:D616, MATCH(A356, Countries!B121:B616, 0))</f>
        <v>VIR</v>
      </c>
      <c r="C356" s="147" t="s">
        <v>167</v>
      </c>
      <c r="D356" s="157" t="n">
        <v>-0.00140441176470588</v>
      </c>
    </row>
    <row r="357" customFormat="false" ht="15" hidden="false" customHeight="false" outlineLevel="0" collapsed="false">
      <c r="A357" s="118" t="s">
        <v>471</v>
      </c>
      <c r="B357" s="2" t="str">
        <f aca="false" t="array" ref="B357:B357">INDEX(Countries!D122:D617, MATCH(A357, Countries!B122:B617, 0))</f>
        <v>WLF</v>
      </c>
      <c r="C357" s="147" t="s">
        <v>167</v>
      </c>
      <c r="D357" s="157" t="n">
        <v>-0.00140441176470588</v>
      </c>
    </row>
    <row r="358" customFormat="false" ht="15" hidden="false" customHeight="false" outlineLevel="0" collapsed="false">
      <c r="A358" s="118" t="s">
        <v>472</v>
      </c>
      <c r="B358" s="2" t="str">
        <f aca="false" t="array" ref="B358:B358">INDEX(Countries!D1:D618, MATCH(A358, Countries!B1:B618, 0))</f>
        <v>YEM</v>
      </c>
      <c r="C358" s="147" t="s">
        <v>167</v>
      </c>
      <c r="D358" s="157" t="n">
        <v>-0.00140441176470588</v>
      </c>
    </row>
    <row r="359" customFormat="false" ht="15" hidden="false" customHeight="false" outlineLevel="0" collapsed="false">
      <c r="A359" s="118" t="s">
        <v>473</v>
      </c>
      <c r="B359" s="2" t="str">
        <f aca="false" t="array" ref="B359:B359">INDEX(Countries!D2:D619, MATCH(A359, Countries!B2:B619, 0))</f>
        <v>ITA</v>
      </c>
      <c r="C359" s="147" t="s">
        <v>167</v>
      </c>
      <c r="D359" s="157" t="n">
        <v>-0.00140441176470588</v>
      </c>
    </row>
    <row r="360" customFormat="false" ht="15" hidden="false" customHeight="false" outlineLevel="0" collapsed="false">
      <c r="A360" s="118" t="s">
        <v>474</v>
      </c>
      <c r="B360" s="2" t="str">
        <f aca="false" t="array" ref="B360:B360">INDEX(Countries!D125:D620, MATCH(A360, Countries!B125:B620, 0))</f>
        <v>UKR</v>
      </c>
      <c r="C360" s="147" t="s">
        <v>167</v>
      </c>
      <c r="D360" s="157" t="n">
        <v>-0.00140441176470588</v>
      </c>
    </row>
    <row r="361" customFormat="false" ht="15" hidden="false" customHeight="false" outlineLevel="0" collapsed="false">
      <c r="A361" s="118" t="s">
        <v>475</v>
      </c>
      <c r="B361" s="2" t="str">
        <f aca="false" t="array" ref="B361:B361">INDEX(Countries!D126:D621, MATCH(A361, Countries!B126:B621, 0))</f>
        <v>TUN</v>
      </c>
      <c r="C361" s="147" t="s">
        <v>167</v>
      </c>
      <c r="D361" s="157" t="n">
        <v>-0.00140441176470588</v>
      </c>
    </row>
    <row r="362" customFormat="false" ht="15" hidden="false" customHeight="false" outlineLevel="0" collapsed="false">
      <c r="A362" s="118" t="s">
        <v>476</v>
      </c>
      <c r="B362" s="2" t="str">
        <f aca="false" t="array" ref="B362:B362">INDEX(Countries!D1:D622, MATCH(A362, Countries!B1:B622, 0))</f>
        <v>ESP</v>
      </c>
      <c r="C362" s="147" t="s">
        <v>167</v>
      </c>
      <c r="D362" s="157" t="n">
        <v>-0.00140441176470588</v>
      </c>
    </row>
    <row r="363" customFormat="false" ht="15" hidden="false" customHeight="false" outlineLevel="0" collapsed="false">
      <c r="A363" s="118" t="s">
        <v>477</v>
      </c>
      <c r="B363" s="2" t="str">
        <f aca="false" t="array" ref="B363:B363">INDEX(Countries!D2:D623, MATCH(A363, Countries!B2:B623, 0))</f>
        <v>KWT</v>
      </c>
      <c r="C363" s="147" t="s">
        <v>167</v>
      </c>
      <c r="D363" s="157" t="n">
        <v>-0.00140441176470588</v>
      </c>
    </row>
    <row r="364" customFormat="false" ht="15" hidden="false" customHeight="false" outlineLevel="0" collapsed="false">
      <c r="A364" s="118" t="s">
        <v>478</v>
      </c>
      <c r="B364" s="2" t="str">
        <f aca="false" t="array" ref="B364:B364">INDEX(Countries!D3:D624, MATCH(A364, Countries!B3:B624, 0))</f>
        <v>DNK</v>
      </c>
      <c r="C364" s="147" t="s">
        <v>167</v>
      </c>
      <c r="D364" s="157" t="n">
        <v>-0.00140441176470588</v>
      </c>
    </row>
    <row r="365" customFormat="false" ht="15" hidden="false" customHeight="false" outlineLevel="0" collapsed="false">
      <c r="A365" s="118" t="s">
        <v>479</v>
      </c>
      <c r="B365" s="2" t="str">
        <f aca="false" t="array" ref="B365:B365">INDEX(Countries!D4:D625, MATCH(A365, Countries!B4:B625, 0))</f>
        <v>FRA</v>
      </c>
      <c r="C365" s="147" t="s">
        <v>167</v>
      </c>
      <c r="D365" s="157" t="n">
        <v>-0.00140441176470588</v>
      </c>
    </row>
    <row r="366" customFormat="false" ht="15" hidden="false" customHeight="false" outlineLevel="0" collapsed="false">
      <c r="A366" s="118" t="s">
        <v>480</v>
      </c>
      <c r="B366" s="2" t="str">
        <f aca="false" t="array" ref="B366:B366">INDEX(Countries!D131:D626, MATCH(A366, Countries!B131:B626, 0))</f>
        <v>RUS</v>
      </c>
      <c r="C366" s="147" t="s">
        <v>167</v>
      </c>
      <c r="D366" s="157" t="n">
        <v>-0.00140441176470588</v>
      </c>
    </row>
    <row r="367" customFormat="false" ht="15" hidden="false" customHeight="false" outlineLevel="0" collapsed="false">
      <c r="A367" s="118" t="s">
        <v>481</v>
      </c>
      <c r="B367" s="2" t="str">
        <f aca="false" t="array" ref="B367:B367">INDEX(Countries!D1:D627, MATCH(A367, Countries!B1:B627, 0))</f>
        <v>UMI</v>
      </c>
      <c r="C367" s="147" t="s">
        <v>167</v>
      </c>
      <c r="D367" s="157" t="n">
        <v>-0.00140441176470588</v>
      </c>
    </row>
    <row r="368" customFormat="false" ht="15" hidden="false" customHeight="false" outlineLevel="0" collapsed="false">
      <c r="A368" s="118" t="s">
        <v>482</v>
      </c>
      <c r="B368" s="2" t="str">
        <f aca="false" t="array" ref="B368:B368">INDEX(Countries!D2:D628, MATCH(A368, Countries!B2:B628, 0))</f>
        <v>GRC</v>
      </c>
      <c r="C368" s="147" t="s">
        <v>167</v>
      </c>
      <c r="D368" s="157" t="n">
        <v>-0.00140441176470588</v>
      </c>
    </row>
    <row r="369" customFormat="false" ht="15" hidden="false" customHeight="false" outlineLevel="0" collapsed="false">
      <c r="A369" s="118" t="s">
        <v>483</v>
      </c>
      <c r="B369" s="2" t="str">
        <f aca="false" t="array" ref="B369:B369">INDEX(Countries!D3:D629, MATCH(A369, Countries!B3:B629, 0))</f>
        <v>CAN</v>
      </c>
      <c r="C369" s="147" t="s">
        <v>167</v>
      </c>
      <c r="D369" s="157" t="n">
        <v>-0.00140441176470588</v>
      </c>
    </row>
    <row r="370" customFormat="false" ht="15" hidden="false" customHeight="false" outlineLevel="0" collapsed="false">
      <c r="A370" s="118" t="s">
        <v>484</v>
      </c>
      <c r="B370" s="2" t="str">
        <f aca="false" t="array" ref="B370:B370">INDEX(Countries!D4:D630, MATCH(A370, Countries!B4:B630, 0))</f>
        <v>DEU</v>
      </c>
      <c r="C370" s="147" t="s">
        <v>167</v>
      </c>
      <c r="D370" s="157" t="n">
        <v>-0.00140441176470588</v>
      </c>
    </row>
    <row r="371" customFormat="false" ht="15" hidden="false" customHeight="false" outlineLevel="0" collapsed="false">
      <c r="A371" s="118" t="s">
        <v>485</v>
      </c>
      <c r="B371" s="2" t="str">
        <f aca="false" t="array" ref="B371:B371">INDEX(Countries!D5:D631, MATCH(A371, Countries!B5:B631, 0))</f>
        <v>HRV</v>
      </c>
      <c r="C371" s="147" t="s">
        <v>167</v>
      </c>
      <c r="D371" s="157" t="n">
        <v>-0.00140441176470588</v>
      </c>
    </row>
    <row r="372" customFormat="false" ht="15" hidden="false" customHeight="false" outlineLevel="0" collapsed="false">
      <c r="A372" s="118" t="s">
        <v>486</v>
      </c>
      <c r="B372" s="2" t="str">
        <f aca="false" t="array" ref="B372:B372">INDEX(Countries!D137:D632, MATCH(A372, Countries!B137:B632, 0))</f>
        <v>GBR</v>
      </c>
      <c r="C372" s="147" t="s">
        <v>167</v>
      </c>
      <c r="D372" s="157" t="n">
        <v>-0.00140441176470588</v>
      </c>
    </row>
    <row r="373" customFormat="false" ht="15" hidden="false" customHeight="false" outlineLevel="0" collapsed="false">
      <c r="A373" s="118" t="s">
        <v>487</v>
      </c>
      <c r="B373" s="2" t="str">
        <f aca="false" t="array" ref="B373:B373">INDEX(Countries!D1:D633, MATCH(A373, Countries!B1:B633, 0))</f>
        <v>MLT</v>
      </c>
      <c r="C373" s="147" t="s">
        <v>167</v>
      </c>
      <c r="D373" s="157" t="n">
        <v>-0.00140441176470588</v>
      </c>
    </row>
    <row r="374" customFormat="false" ht="15" hidden="false" customHeight="false" outlineLevel="0" collapsed="false">
      <c r="A374" s="118" t="s">
        <v>488</v>
      </c>
      <c r="B374" s="2" t="str">
        <f aca="false" t="array" ref="B374:B374">INDEX(Countries!D2:D634, MATCH(A374, Countries!B2:B634, 0))</f>
        <v>CYP</v>
      </c>
      <c r="C374" s="147" t="s">
        <v>167</v>
      </c>
      <c r="D374" s="157" t="n">
        <v>-0.00140441176470588</v>
      </c>
    </row>
    <row r="375" customFormat="false" ht="15" hidden="false" customHeight="false" outlineLevel="0" collapsed="false">
      <c r="A375" s="118" t="s">
        <v>489</v>
      </c>
      <c r="B375" s="2" t="str">
        <f aca="false" t="array" ref="B375:B375">INDEX(Countries!D1:D635, MATCH(A375, Countries!B1:B635, 0))</f>
        <v>NOR</v>
      </c>
      <c r="C375" s="147" t="s">
        <v>167</v>
      </c>
      <c r="D375" s="157" t="n">
        <v>-0.00140441176470588</v>
      </c>
    </row>
    <row r="376" customFormat="false" ht="15" hidden="false" customHeight="false" outlineLevel="0" collapsed="false">
      <c r="A376" s="118" t="s">
        <v>490</v>
      </c>
      <c r="B376" s="2" t="str">
        <f aca="false" t="array" ref="B376:B376">INDEX(Countries!D2:D636, MATCH(A376, Countries!B2:B636, 0))</f>
        <v>ALB</v>
      </c>
      <c r="C376" s="147" t="s">
        <v>167</v>
      </c>
      <c r="D376" s="157" t="n">
        <v>-0.00140441176470588</v>
      </c>
    </row>
    <row r="377" customFormat="false" ht="15" hidden="false" customHeight="false" outlineLevel="0" collapsed="false">
      <c r="A377" s="118" t="s">
        <v>491</v>
      </c>
      <c r="B377" s="2" t="str">
        <f aca="false" t="array" ref="B377:B377">INDEX(Countries!D3:D637, MATCH(A377, Countries!B3:B637, 0))</f>
        <v>DZA</v>
      </c>
      <c r="C377" s="147" t="s">
        <v>167</v>
      </c>
      <c r="D377" s="157" t="n">
        <v>-0.00140441176470588</v>
      </c>
    </row>
    <row r="378" customFormat="false" ht="15" hidden="false" customHeight="false" outlineLevel="0" collapsed="false">
      <c r="A378" s="118" t="s">
        <v>492</v>
      </c>
      <c r="B378" s="2" t="str">
        <f aca="false" t="array" ref="B378:B378">INDEX(Countries!D1:D638, MATCH(A378, Countries!B1:B638, 0))</f>
        <v>SWE</v>
      </c>
      <c r="C378" s="147" t="s">
        <v>167</v>
      </c>
      <c r="D378" s="157" t="n">
        <v>-0.00140441176470588</v>
      </c>
    </row>
    <row r="379" customFormat="false" ht="15" hidden="false" customHeight="false" outlineLevel="0" collapsed="false">
      <c r="A379" s="118" t="s">
        <v>493</v>
      </c>
      <c r="B379" s="2" t="str">
        <f aca="false" t="array" ref="B379:B379">INDEX(Countries!D2:D639, MATCH(A379, Countries!B2:B639, 0))</f>
        <v>ISR</v>
      </c>
      <c r="C379" s="147" t="s">
        <v>167</v>
      </c>
      <c r="D379" s="157" t="n">
        <v>-0.00140441176470588</v>
      </c>
    </row>
    <row r="380" customFormat="false" ht="15" hidden="false" customHeight="false" outlineLevel="0" collapsed="false">
      <c r="A380" s="118" t="s">
        <v>494</v>
      </c>
      <c r="B380" s="2" t="str">
        <f aca="false" t="array" ref="B380:B380">INDEX(Countries!D1:D640, MATCH(A380, Countries!B1:B640, 0))</f>
        <v>MSR</v>
      </c>
      <c r="C380" s="147" t="s">
        <v>167</v>
      </c>
      <c r="D380" s="157" t="n">
        <v>-0.00140441176470588</v>
      </c>
    </row>
    <row r="381" customFormat="false" ht="15" hidden="false" customHeight="false" outlineLevel="0" collapsed="false">
      <c r="A381" s="118" t="s">
        <v>495</v>
      </c>
      <c r="B381" s="2" t="str">
        <f aca="false" t="array" ref="B381:B381">INDEX(Countries!D2:D641, MATCH(A381, Countries!B2:B641, 0))</f>
        <v>LBY</v>
      </c>
      <c r="C381" s="147" t="s">
        <v>167</v>
      </c>
      <c r="D381" s="157" t="n">
        <v>-0.00140441176470588</v>
      </c>
    </row>
    <row r="382" customFormat="false" ht="15" hidden="false" customHeight="false" outlineLevel="0" collapsed="false">
      <c r="A382" s="118" t="s">
        <v>496</v>
      </c>
      <c r="B382" s="2" t="str">
        <f aca="false" t="array" ref="B382:B382">INDEX(Countries!D147:D642, MATCH(A382, Countries!B147:B642, 0))</f>
        <v>NLD</v>
      </c>
      <c r="C382" s="147" t="s">
        <v>167</v>
      </c>
      <c r="D382" s="157" t="n">
        <v>-0.00140441176470588</v>
      </c>
    </row>
    <row r="383" customFormat="false" ht="15" hidden="false" customHeight="false" outlineLevel="0" collapsed="false">
      <c r="A383" s="118" t="s">
        <v>497</v>
      </c>
      <c r="B383" s="2" t="str">
        <f aca="false" t="array" ref="B383:B383">INDEX(Countries!D148:D643, MATCH(A383, Countries!B148:B643, 0))</f>
        <v>POL</v>
      </c>
      <c r="C383" s="147" t="s">
        <v>167</v>
      </c>
      <c r="D383" s="157" t="n">
        <v>-0.00140441176470588</v>
      </c>
    </row>
    <row r="384" customFormat="false" ht="15" hidden="false" customHeight="false" outlineLevel="0" collapsed="false">
      <c r="A384" s="118" t="s">
        <v>498</v>
      </c>
      <c r="B384" s="2" t="str">
        <f aca="false" t="array" ref="B384:B384">INDEX(Countries!D1:D644, MATCH(A384, Countries!B1:B644, 0))</f>
        <v>TUR</v>
      </c>
      <c r="C384" s="147" t="s">
        <v>167</v>
      </c>
      <c r="D384" s="157" t="n">
        <v>-0.00140441176470588</v>
      </c>
    </row>
    <row r="385" customFormat="false" ht="15" hidden="false" customHeight="false" outlineLevel="0" collapsed="false">
      <c r="A385" s="118" t="s">
        <v>499</v>
      </c>
      <c r="B385" s="2" t="str">
        <f aca="false" t="array" ref="B385:B385">INDEX(Countries!D2:D645, MATCH(A385, Countries!B2:B645, 0))</f>
        <v>JOR</v>
      </c>
      <c r="C385" s="147" t="s">
        <v>167</v>
      </c>
      <c r="D385" s="157" t="n">
        <v>-0.00140441176470588</v>
      </c>
    </row>
    <row r="386" customFormat="false" ht="15" hidden="false" customHeight="false" outlineLevel="0" collapsed="false">
      <c r="A386" s="118" t="s">
        <v>500</v>
      </c>
      <c r="B386" s="2" t="str">
        <f aca="false" t="array" ref="B386:B386">INDEX(Countries!D3:D646, MATCH(A386, Countries!B3:B646, 0))</f>
        <v>HKG</v>
      </c>
      <c r="C386" s="147" t="s">
        <v>167</v>
      </c>
      <c r="D386" s="157" t="n">
        <v>-0.00140441176470588</v>
      </c>
    </row>
    <row r="387" customFormat="false" ht="15" hidden="false" customHeight="false" outlineLevel="0" collapsed="false">
      <c r="A387" s="118" t="s">
        <v>501</v>
      </c>
      <c r="B387" s="2" t="str">
        <f aca="false" t="array" ref="B387:B387">INDEX(Countries!D1:D647, MATCH(A387, Countries!B1:B647, 0))</f>
        <v>SVN</v>
      </c>
      <c r="C387" s="147" t="s">
        <v>167</v>
      </c>
      <c r="D387" s="157" t="n">
        <v>-0.00140441176470588</v>
      </c>
    </row>
    <row r="388" customFormat="false" ht="15" hidden="false" customHeight="false" outlineLevel="0" collapsed="false">
      <c r="A388" s="118" t="s">
        <v>502</v>
      </c>
      <c r="B388" s="2" t="str">
        <f aca="false" t="array" ref="B388:B388">INDEX(Countries!D2:D648, MATCH(A388, Countries!B2:B648, 0))</f>
        <v>ARG</v>
      </c>
      <c r="C388" s="147" t="s">
        <v>167</v>
      </c>
      <c r="D388" s="157" t="n">
        <v>-0.00140441176470588</v>
      </c>
    </row>
    <row r="389" customFormat="false" ht="15" hidden="false" customHeight="false" outlineLevel="0" collapsed="false">
      <c r="A389" s="118" t="s">
        <v>503</v>
      </c>
      <c r="B389" s="2" t="str">
        <f aca="false" t="array" ref="B389:B389">INDEX(Countries!D3:D649, MATCH(A389, Countries!B3:B649, 0))</f>
        <v>AZE</v>
      </c>
      <c r="C389" s="147" t="s">
        <v>167</v>
      </c>
      <c r="D389" s="157" t="n">
        <v>-0.00140441176470588</v>
      </c>
    </row>
    <row r="390" customFormat="false" ht="15" hidden="false" customHeight="false" outlineLevel="0" collapsed="false">
      <c r="A390" s="118" t="s">
        <v>504</v>
      </c>
      <c r="B390" s="2" t="str">
        <f aca="false" t="array" ref="B390:B390">INDEX(Countries!D4:D650, MATCH(A390, Countries!B4:B650, 0))</f>
        <v>BEL</v>
      </c>
      <c r="C390" s="147" t="s">
        <v>167</v>
      </c>
      <c r="D390" s="157" t="n">
        <v>-0.00140441176470588</v>
      </c>
    </row>
    <row r="391" customFormat="false" ht="15" hidden="false" customHeight="false" outlineLevel="0" collapsed="false">
      <c r="A391" s="118" t="s">
        <v>505</v>
      </c>
      <c r="B391" s="2" t="str">
        <f aca="false" t="array" ref="B391:B391">INDEX(Countries!D5:D651, MATCH(A391, Countries!B5:B651, 0))</f>
        <v>BIH</v>
      </c>
      <c r="C391" s="147" t="s">
        <v>167</v>
      </c>
      <c r="D391" s="157" t="n">
        <v>-0.00140441176470588</v>
      </c>
    </row>
    <row r="392" customFormat="false" ht="15" hidden="false" customHeight="false" outlineLevel="0" collapsed="false">
      <c r="A392" s="118" t="s">
        <v>506</v>
      </c>
      <c r="B392" s="2" t="str">
        <f aca="false" t="array" ref="B392:B392">INDEX(Countries!D6:D652, MATCH(A392, Countries!B6:B652, 0))</f>
        <v>IOT</v>
      </c>
      <c r="C392" s="147" t="s">
        <v>167</v>
      </c>
      <c r="D392" s="157" t="n">
        <v>-0.00140441176470588</v>
      </c>
    </row>
    <row r="393" customFormat="false" ht="15" hidden="false" customHeight="false" outlineLevel="0" collapsed="false">
      <c r="A393" s="118" t="s">
        <v>507</v>
      </c>
      <c r="B393" s="2" t="str">
        <f aca="false" t="array" ref="B393:B393">INDEX(Countries!D7:D653, MATCH(A393, Countries!B7:B653, 0))</f>
        <v>BGR</v>
      </c>
      <c r="C393" s="147" t="s">
        <v>167</v>
      </c>
      <c r="D393" s="157" t="n">
        <v>-0.00140441176470588</v>
      </c>
    </row>
    <row r="394" customFormat="false" ht="15" hidden="false" customHeight="false" outlineLevel="0" collapsed="false">
      <c r="A394" s="118" t="s">
        <v>508</v>
      </c>
      <c r="B394" s="2" t="str">
        <f aca="false" t="array" ref="B394:B394">INDEX(Countries!D8:D654, MATCH(A394, Countries!B8:B654, 0))</f>
        <v>CPV</v>
      </c>
      <c r="C394" s="147" t="s">
        <v>167</v>
      </c>
      <c r="D394" s="157" t="n">
        <v>-0.00140441176470588</v>
      </c>
    </row>
    <row r="395" customFormat="false" ht="15" hidden="false" customHeight="false" outlineLevel="0" collapsed="false">
      <c r="A395" s="118" t="s">
        <v>509</v>
      </c>
      <c r="B395" s="2" t="str">
        <f aca="false" t="array" ref="B395:B395">INDEX(Countries!D9:D655, MATCH(A395, Countries!B9:B655, 0))</f>
        <v>CHL</v>
      </c>
      <c r="C395" s="147" t="s">
        <v>167</v>
      </c>
      <c r="D395" s="157" t="n">
        <v>-0.00140441176470588</v>
      </c>
    </row>
    <row r="396" customFormat="false" ht="15" hidden="false" customHeight="false" outlineLevel="0" collapsed="false">
      <c r="A396" s="118" t="s">
        <v>510</v>
      </c>
      <c r="B396" s="2" t="str">
        <f aca="false" t="array" ref="B396:B396">INDEX(Countries!D10:D656, MATCH(A396, Countries!B10:B656, 0))</f>
        <v>EST</v>
      </c>
      <c r="C396" s="147" t="s">
        <v>167</v>
      </c>
      <c r="D396" s="157" t="n">
        <v>-0.00140441176470588</v>
      </c>
    </row>
    <row r="397" customFormat="false" ht="15" hidden="false" customHeight="false" outlineLevel="0" collapsed="false">
      <c r="A397" s="118" t="s">
        <v>511</v>
      </c>
      <c r="B397" s="2" t="str">
        <f aca="false" t="array" ref="B397:B397">INDEX(Countries!D11:D657, MATCH(A397, Countries!B11:B657, 0))</f>
        <v>FLK</v>
      </c>
      <c r="C397" s="147" t="s">
        <v>167</v>
      </c>
      <c r="D397" s="157" t="n">
        <v>-0.00140441176470588</v>
      </c>
    </row>
    <row r="398" customFormat="false" ht="15" hidden="false" customHeight="false" outlineLevel="0" collapsed="false">
      <c r="A398" s="118" t="s">
        <v>512</v>
      </c>
      <c r="B398" s="2" t="str">
        <f aca="false" t="array" ref="B398:B398">INDEX(Countries!D12:D658, MATCH(A398, Countries!B12:B658, 0))</f>
        <v>FRO</v>
      </c>
      <c r="C398" s="147" t="s">
        <v>167</v>
      </c>
      <c r="D398" s="157" t="n">
        <v>-0.00140441176470588</v>
      </c>
    </row>
    <row r="399" customFormat="false" ht="15" hidden="false" customHeight="false" outlineLevel="0" collapsed="false">
      <c r="A399" s="118" t="s">
        <v>513</v>
      </c>
      <c r="B399" s="2" t="str">
        <f aca="false" t="array" ref="B399:B399">INDEX(Countries!D13:D659, MATCH(A399, Countries!B13:B659, 0))</f>
        <v>FIN</v>
      </c>
      <c r="C399" s="147" t="s">
        <v>167</v>
      </c>
      <c r="D399" s="157" t="n">
        <v>-0.00140441176470588</v>
      </c>
    </row>
    <row r="400" customFormat="false" ht="15" hidden="false" customHeight="false" outlineLevel="0" collapsed="false">
      <c r="A400" s="118" t="s">
        <v>514</v>
      </c>
      <c r="B400" s="2" t="str">
        <f aca="false" t="array" ref="B400:B400">INDEX(Countries!D14:D660, MATCH(A400, Countries!B14:B660, 0))</f>
        <v>GEO</v>
      </c>
      <c r="C400" s="147" t="s">
        <v>167</v>
      </c>
      <c r="D400" s="157" t="n">
        <v>-0.00140441176470588</v>
      </c>
    </row>
    <row r="401" customFormat="false" ht="15" hidden="false" customHeight="false" outlineLevel="0" collapsed="false">
      <c r="A401" s="118" t="s">
        <v>515</v>
      </c>
      <c r="B401" s="2" t="str">
        <f aca="false" t="array" ref="B401:B401">INDEX(Countries!D15:D661, MATCH(A401, Countries!B15:B661, 0))</f>
        <v>GIB</v>
      </c>
      <c r="C401" s="147" t="s">
        <v>167</v>
      </c>
      <c r="D401" s="157" t="n">
        <v>-0.00140441176470588</v>
      </c>
    </row>
    <row r="402" customFormat="false" ht="15" hidden="false" customHeight="false" outlineLevel="0" collapsed="false">
      <c r="A402" s="118" t="s">
        <v>516</v>
      </c>
      <c r="B402" s="2" t="str">
        <f aca="false" t="array" ref="B402:B402">INDEX(Countries!D16:D662, MATCH(A402, Countries!B16:B662, 0))</f>
        <v>GRL</v>
      </c>
      <c r="C402" s="147" t="s">
        <v>167</v>
      </c>
      <c r="D402" s="157" t="n">
        <v>-0.00140441176470588</v>
      </c>
    </row>
    <row r="403" customFormat="false" ht="15" hidden="false" customHeight="false" outlineLevel="0" collapsed="false">
      <c r="A403" s="118" t="s">
        <v>517</v>
      </c>
      <c r="B403" s="2" t="str">
        <f aca="false" t="array" ref="B403:B403">INDEX(Countries!D17:D663, MATCH(A403, Countries!B17:B663, 0))</f>
        <v>GGY</v>
      </c>
      <c r="C403" s="147" t="s">
        <v>167</v>
      </c>
      <c r="D403" s="157" t="n">
        <v>-0.00140441176470588</v>
      </c>
    </row>
    <row r="404" customFormat="false" ht="15" hidden="false" customHeight="false" outlineLevel="0" collapsed="false">
      <c r="A404" s="118" t="s">
        <v>518</v>
      </c>
      <c r="B404" s="2" t="str">
        <f aca="false" t="array" ref="B404:B404">INDEX(Countries!D18:D664, MATCH(A404, Countries!B18:B664, 0))</f>
        <v>ISL</v>
      </c>
      <c r="C404" s="147" t="s">
        <v>167</v>
      </c>
      <c r="D404" s="157" t="n">
        <v>-0.00140441176470588</v>
      </c>
    </row>
    <row r="405" customFormat="false" ht="15" hidden="false" customHeight="false" outlineLevel="0" collapsed="false">
      <c r="A405" s="118" t="s">
        <v>519</v>
      </c>
      <c r="B405" s="2" t="str">
        <f aca="false" t="array" ref="B405:B405">INDEX(Countries!D19:D665, MATCH(A405, Countries!B19:B665, 0))</f>
        <v>IRQ</v>
      </c>
      <c r="C405" s="147" t="s">
        <v>167</v>
      </c>
      <c r="D405" s="157" t="n">
        <v>-0.00140441176470588</v>
      </c>
    </row>
    <row r="406" customFormat="false" ht="15" hidden="false" customHeight="false" outlineLevel="0" collapsed="false">
      <c r="A406" s="118" t="s">
        <v>520</v>
      </c>
      <c r="B406" s="2" t="str">
        <f aca="false" t="array" ref="B406:B406">INDEX(Countries!D20:D666, MATCH(A406, Countries!B20:B666, 0))</f>
        <v>IRL</v>
      </c>
      <c r="C406" s="147" t="s">
        <v>167</v>
      </c>
      <c r="D406" s="157" t="n">
        <v>-0.00140441176470588</v>
      </c>
    </row>
    <row r="407" customFormat="false" ht="15" hidden="false" customHeight="false" outlineLevel="0" collapsed="false">
      <c r="A407" s="118" t="s">
        <v>521</v>
      </c>
      <c r="B407" s="2" t="str">
        <f aca="false" t="array" ref="B407:B407">INDEX(Countries!D21:D667, MATCH(A407, Countries!B21:B667, 0))</f>
        <v>IMN</v>
      </c>
      <c r="C407" s="147" t="s">
        <v>167</v>
      </c>
      <c r="D407" s="157" t="n">
        <v>-0.00140441176470588</v>
      </c>
    </row>
    <row r="408" customFormat="false" ht="15" hidden="false" customHeight="false" outlineLevel="0" collapsed="false">
      <c r="A408" s="118" t="s">
        <v>522</v>
      </c>
      <c r="B408" s="2" t="str">
        <f aca="false" t="array" ref="B408:B408">INDEX(Countries!D22:D668, MATCH(A408, Countries!B22:B668, 0))</f>
        <v>JEY</v>
      </c>
      <c r="C408" s="147" t="s">
        <v>167</v>
      </c>
      <c r="D408" s="157" t="n">
        <v>-0.00140441176470588</v>
      </c>
    </row>
    <row r="409" customFormat="false" ht="15" hidden="false" customHeight="false" outlineLevel="0" collapsed="false">
      <c r="A409" s="118" t="s">
        <v>523</v>
      </c>
      <c r="B409" s="2" t="str">
        <f aca="false" t="array" ref="B409:B409">INDEX(Countries!D23:D669, MATCH(A409, Countries!B23:B669, 0))</f>
        <v>KAZ</v>
      </c>
      <c r="C409" s="147" t="s">
        <v>167</v>
      </c>
      <c r="D409" s="157" t="n">
        <v>-0.00140441176470588</v>
      </c>
    </row>
    <row r="410" customFormat="false" ht="15" hidden="false" customHeight="false" outlineLevel="0" collapsed="false">
      <c r="A410" s="118" t="s">
        <v>524</v>
      </c>
      <c r="B410" s="2" t="str">
        <f aca="false" t="array" ref="B410:B410">INDEX(Countries!D24:D670, MATCH(A410, Countries!B24:B670, 0))</f>
        <v>PRK</v>
      </c>
      <c r="C410" s="147" t="s">
        <v>167</v>
      </c>
      <c r="D410" s="157" t="n">
        <v>-0.00140441176470588</v>
      </c>
    </row>
    <row r="411" customFormat="false" ht="15" hidden="false" customHeight="false" outlineLevel="0" collapsed="false">
      <c r="A411" s="118" t="s">
        <v>525</v>
      </c>
      <c r="B411" s="2" t="str">
        <f aca="false" t="array" ref="B411:B411">INDEX(Countries!D1:D671, MATCH(A411, Countries!B1:B671, 0))</f>
        <v>KOR</v>
      </c>
      <c r="C411" s="147" t="s">
        <v>167</v>
      </c>
      <c r="D411" s="157" t="n">
        <v>-0.00140441176470588</v>
      </c>
    </row>
    <row r="412" customFormat="false" ht="15" hidden="false" customHeight="false" outlineLevel="0" collapsed="false">
      <c r="A412" s="118" t="s">
        <v>526</v>
      </c>
      <c r="B412" s="2" t="str">
        <f aca="false" t="array" ref="B412:B412">INDEX(Countries!D2:D672, MATCH(A412, Countries!B2:B672, 0))</f>
        <v>LVA</v>
      </c>
      <c r="C412" s="147" t="s">
        <v>167</v>
      </c>
      <c r="D412" s="157" t="n">
        <v>-0.00140441176470588</v>
      </c>
    </row>
    <row r="413" customFormat="false" ht="15" hidden="false" customHeight="false" outlineLevel="0" collapsed="false">
      <c r="A413" s="118" t="s">
        <v>527</v>
      </c>
      <c r="B413" s="2" t="str">
        <f aca="false" t="array" ref="B413:B413">INDEX(Countries!D3:D673, MATCH(A413, Countries!B3:B673, 0))</f>
        <v>LBN</v>
      </c>
      <c r="C413" s="147" t="s">
        <v>167</v>
      </c>
      <c r="D413" s="157" t="n">
        <v>-0.00140441176470588</v>
      </c>
    </row>
    <row r="414" customFormat="false" ht="15" hidden="false" customHeight="false" outlineLevel="0" collapsed="false">
      <c r="A414" s="118" t="s">
        <v>528</v>
      </c>
      <c r="B414" s="2" t="str">
        <f aca="false" t="array" ref="B414:B414">INDEX(Countries!D4:D674, MATCH(A414, Countries!B4:B674, 0))</f>
        <v>LTU</v>
      </c>
      <c r="C414" s="147" t="s">
        <v>167</v>
      </c>
      <c r="D414" s="157" t="n">
        <v>-0.00140441176470588</v>
      </c>
    </row>
    <row r="415" customFormat="false" ht="15" hidden="false" customHeight="false" outlineLevel="0" collapsed="false">
      <c r="A415" s="118" t="s">
        <v>529</v>
      </c>
      <c r="B415" s="2" t="str">
        <f aca="false" t="array" ref="B415:B415">INDEX(Countries!D5:D675, MATCH(A415, Countries!B5:B675, 0))</f>
        <v>MCO</v>
      </c>
      <c r="C415" s="147" t="s">
        <v>167</v>
      </c>
      <c r="D415" s="157" t="n">
        <v>-0.00140441176470588</v>
      </c>
    </row>
    <row r="416" customFormat="false" ht="15" hidden="false" customHeight="false" outlineLevel="0" collapsed="false">
      <c r="A416" s="118" t="s">
        <v>530</v>
      </c>
      <c r="B416" s="2" t="str">
        <f aca="false" t="array" ref="B416:B416">INDEX(Countries!D6:D676, MATCH(A416, Countries!B6:B676, 0))</f>
        <v>MNE</v>
      </c>
      <c r="C416" s="147" t="s">
        <v>167</v>
      </c>
      <c r="D416" s="157" t="n">
        <v>-0.00140441176470588</v>
      </c>
    </row>
    <row r="417" customFormat="false" ht="15" hidden="false" customHeight="false" outlineLevel="0" collapsed="false">
      <c r="A417" s="118" t="s">
        <v>531</v>
      </c>
      <c r="B417" s="2" t="str">
        <f aca="false" t="array" ref="B417:B417">INDEX(Countries!D7:D677, MATCH(A417, Countries!B7:B677, 0))</f>
        <v>MAR</v>
      </c>
      <c r="C417" s="147" t="s">
        <v>167</v>
      </c>
      <c r="D417" s="157" t="n">
        <v>-0.00140441176470588</v>
      </c>
    </row>
    <row r="418" customFormat="false" ht="15" hidden="false" customHeight="false" outlineLevel="0" collapsed="false">
      <c r="A418" s="118" t="s">
        <v>532</v>
      </c>
      <c r="B418" s="2" t="str">
        <f aca="false" t="array" ref="B418:B418">INDEX(Countries!D8:D678, MATCH(A418, Countries!B8:B678, 0))</f>
        <v>NAM</v>
      </c>
      <c r="C418" s="147" t="s">
        <v>167</v>
      </c>
      <c r="D418" s="157" t="n">
        <v>-0.00140441176470588</v>
      </c>
    </row>
    <row r="419" customFormat="false" ht="15" hidden="false" customHeight="false" outlineLevel="0" collapsed="false">
      <c r="A419" s="118" t="s">
        <v>533</v>
      </c>
      <c r="B419" s="2" t="str">
        <f aca="false" t="array" ref="B419:B419">INDEX(Countries!D9:D679, MATCH(A419, Countries!B9:B679, 0))</f>
        <v>NRU</v>
      </c>
      <c r="C419" s="147" t="s">
        <v>167</v>
      </c>
      <c r="D419" s="157" t="n">
        <v>-0.00140441176470588</v>
      </c>
    </row>
    <row r="420" customFormat="false" ht="15" hidden="false" customHeight="false" outlineLevel="0" collapsed="false">
      <c r="A420" s="118" t="s">
        <v>534</v>
      </c>
      <c r="B420" s="2" t="str">
        <f aca="false" t="array" ref="B420:B420">INDEX(Countries!D10:D680, MATCH(A420, Countries!B10:B680, 0))</f>
        <v>NIU</v>
      </c>
      <c r="C420" s="147" t="s">
        <v>167</v>
      </c>
      <c r="D420" s="157" t="n">
        <v>-0.00140441176470588</v>
      </c>
    </row>
    <row r="421" customFormat="false" ht="15" hidden="false" customHeight="false" outlineLevel="0" collapsed="false">
      <c r="A421" s="118" t="s">
        <v>535</v>
      </c>
      <c r="B421" s="2" t="str">
        <f aca="false" t="array" ref="B421:B421">INDEX(Countries!D11:D681, MATCH(A421, Countries!B11:B681, 0))</f>
        <v>MNP</v>
      </c>
      <c r="C421" s="147" t="s">
        <v>167</v>
      </c>
      <c r="D421" s="157" t="n">
        <v>-0.00140441176470588</v>
      </c>
    </row>
    <row r="422" customFormat="false" ht="15" hidden="false" customHeight="false" outlineLevel="0" collapsed="false">
      <c r="A422" s="118" t="s">
        <v>536</v>
      </c>
      <c r="B422" s="2" t="str">
        <f aca="false" t="array" ref="B422:B422">INDEX(Countries!D12:D682, MATCH(A422, Countries!B12:B682, 0))</f>
        <v>PCN</v>
      </c>
      <c r="C422" s="147" t="s">
        <v>167</v>
      </c>
      <c r="D422" s="157" t="n">
        <v>-0.00140441176470588</v>
      </c>
    </row>
    <row r="423" customFormat="false" ht="15" hidden="false" customHeight="false" outlineLevel="0" collapsed="false">
      <c r="A423" s="118" t="s">
        <v>537</v>
      </c>
      <c r="B423" s="2" t="str">
        <f aca="false" t="array" ref="B423:B423">INDEX(Countries!D13:D683, MATCH(A423, Countries!B13:B683, 0))</f>
        <v>PRT</v>
      </c>
      <c r="C423" s="147" t="s">
        <v>167</v>
      </c>
      <c r="D423" s="157" t="n">
        <v>-0.00140441176470588</v>
      </c>
    </row>
    <row r="424" customFormat="false" ht="15" hidden="false" customHeight="false" outlineLevel="0" collapsed="false">
      <c r="A424" s="118" t="s">
        <v>538</v>
      </c>
      <c r="B424" s="2" t="str">
        <f aca="false" t="array" ref="B424:B424">INDEX(Countries!D14:D684, MATCH(A424, Countries!B14:B684, 0))</f>
        <v>REU</v>
      </c>
      <c r="C424" s="147" t="s">
        <v>167</v>
      </c>
      <c r="D424" s="157" t="n">
        <v>-0.00140441176470588</v>
      </c>
    </row>
    <row r="425" customFormat="false" ht="15" hidden="false" customHeight="false" outlineLevel="0" collapsed="false">
      <c r="A425" s="118" t="s">
        <v>539</v>
      </c>
      <c r="B425" s="2" t="str">
        <f aca="false" t="array" ref="B425:B425">INDEX(Countries!D15:D685, MATCH(A425, Countries!B15:B685, 0))</f>
        <v>ROU</v>
      </c>
      <c r="C425" s="147" t="s">
        <v>167</v>
      </c>
      <c r="D425" s="157" t="n">
        <v>-0.00140441176470588</v>
      </c>
    </row>
    <row r="426" customFormat="false" ht="15" hidden="false" customHeight="false" outlineLevel="0" collapsed="false">
      <c r="A426" s="118" t="s">
        <v>540</v>
      </c>
      <c r="B426" s="2" t="str">
        <f aca="false" t="array" ref="B426:B426">INDEX(Countries!D191:D686, MATCH(A426, Countries!B191:B686, 0))</f>
        <v>SHN</v>
      </c>
      <c r="C426" s="147" t="s">
        <v>167</v>
      </c>
      <c r="D426" s="157" t="n">
        <v>-0.00140441176470588</v>
      </c>
    </row>
    <row r="427" customFormat="false" ht="15" hidden="false" customHeight="false" outlineLevel="0" collapsed="false">
      <c r="A427" s="118" t="s">
        <v>541</v>
      </c>
      <c r="B427" s="2" t="str">
        <f aca="false" t="array" ref="B427:B427">INDEX(Countries!D192:D687, MATCH(A427, Countries!B192:B687, 0))</f>
        <v>SPM</v>
      </c>
      <c r="C427" s="147" t="s">
        <v>167</v>
      </c>
      <c r="D427" s="157" t="n">
        <v>-0.00140441176470588</v>
      </c>
    </row>
    <row r="428" customFormat="false" ht="15" hidden="false" customHeight="false" outlineLevel="0" collapsed="false">
      <c r="A428" s="118" t="s">
        <v>542</v>
      </c>
      <c r="B428" s="2" t="str">
        <f aca="false" t="array" ref="B428:B428">INDEX(Countries!D193:D688, MATCH(A428, Countries!B193:B688, 0))</f>
        <v>SYR</v>
      </c>
      <c r="C428" s="147" t="s">
        <v>167</v>
      </c>
      <c r="D428" s="157" t="n">
        <v>-0.00140441176470588</v>
      </c>
    </row>
    <row r="429" customFormat="false" ht="15" hidden="false" customHeight="false" outlineLevel="0" collapsed="false">
      <c r="A429" s="118" t="s">
        <v>543</v>
      </c>
      <c r="B429" s="2" t="str">
        <f aca="false" t="array" ref="B429:B429">INDEX(Countries!D194:D689, MATCH(A429, Countries!B194:B689, 0))</f>
        <v>TKL</v>
      </c>
      <c r="C429" s="147" t="s">
        <v>167</v>
      </c>
      <c r="D429" s="157" t="n">
        <v>-0.00140441176470588</v>
      </c>
    </row>
    <row r="430" customFormat="false" ht="15" hidden="false" customHeight="false" outlineLevel="0" collapsed="false">
      <c r="A430" s="118" t="s">
        <v>544</v>
      </c>
      <c r="B430" s="2" t="str">
        <f aca="false" t="array" ref="B430:B430">INDEX(Countries!D195:D690, MATCH(A430, Countries!B195:B690, 0))</f>
        <v>TKM</v>
      </c>
      <c r="C430" s="147" t="s">
        <v>167</v>
      </c>
      <c r="D430" s="157" t="n">
        <v>-0.00140441176470588</v>
      </c>
    </row>
    <row r="431" customFormat="false" ht="15" hidden="false" customHeight="false" outlineLevel="0" collapsed="false">
      <c r="A431" s="118" t="s">
        <v>545</v>
      </c>
      <c r="B431" s="2" t="str">
        <f aca="false" t="array" ref="B431:B431">INDEX(Countries!D196:D691, MATCH(A431, Countries!B196:B691, 0))</f>
        <v>URY</v>
      </c>
      <c r="C431" s="147" t="s">
        <v>167</v>
      </c>
      <c r="D431" s="157" t="n">
        <v>-0.00140441176470588</v>
      </c>
    </row>
    <row r="432" customFormat="false" ht="15" hidden="false" customHeight="false" outlineLevel="0" collapsed="false">
      <c r="A432" s="118" t="s">
        <v>546</v>
      </c>
      <c r="B432" s="2" t="str">
        <f aca="false" t="array" ref="B432:B432">INDEX(Countries!D1:D692, MATCH(A432, Countries!B1:B692, 0))</f>
        <v>ESH</v>
      </c>
      <c r="C432" s="147" t="s">
        <v>167</v>
      </c>
      <c r="D432" s="157" t="n">
        <v>-0.00140441176470588</v>
      </c>
    </row>
    <row r="433" customFormat="false" ht="15" hidden="false" customHeight="false" outlineLevel="0" collapsed="false">
      <c r="A433" s="118" t="s">
        <v>547</v>
      </c>
      <c r="B433" s="2" t="str">
        <f aca="false" t="array" ref="B433:B433">INDEX(Countries!D2:D693, MATCH(A433, Countries!B2:B693, 0))</f>
        <v>AFG</v>
      </c>
      <c r="C433" s="147" t="s">
        <v>167</v>
      </c>
      <c r="D433" s="157" t="n">
        <v>-0.00140441176470588</v>
      </c>
    </row>
    <row r="434" customFormat="false" ht="15" hidden="false" customHeight="false" outlineLevel="0" collapsed="false">
      <c r="A434" s="118" t="s">
        <v>548</v>
      </c>
      <c r="B434" s="2" t="str">
        <f aca="false" t="array" ref="B434:B434">INDEX(Countries!D3:D694, MATCH(A434, Countries!B3:B694, 0))</f>
        <v>ARM</v>
      </c>
      <c r="C434" s="147" t="s">
        <v>167</v>
      </c>
      <c r="D434" s="157" t="n">
        <v>-0.00140441176470588</v>
      </c>
    </row>
    <row r="435" customFormat="false" ht="15" hidden="false" customHeight="false" outlineLevel="0" collapsed="false">
      <c r="A435" s="118" t="s">
        <v>549</v>
      </c>
      <c r="B435" s="2" t="str">
        <f aca="false" t="array" ref="B435:B435">INDEX(Countries!D4:D695, MATCH(A435, Countries!B4:B695, 0))</f>
        <v>AUT</v>
      </c>
      <c r="C435" s="147" t="s">
        <v>167</v>
      </c>
      <c r="D435" s="157" t="n">
        <v>-0.00140441176470588</v>
      </c>
    </row>
    <row r="436" customFormat="false" ht="15" hidden="false" customHeight="false" outlineLevel="0" collapsed="false">
      <c r="A436" s="118" t="s">
        <v>550</v>
      </c>
      <c r="B436" s="2" t="str">
        <f aca="false" t="array" ref="B436:B436">INDEX(Countries!D5:D696, MATCH(A436, Countries!B5:B696, 0))</f>
        <v>BDI</v>
      </c>
      <c r="C436" s="147" t="s">
        <v>167</v>
      </c>
      <c r="D436" s="157" t="n">
        <v>-0.00140441176470588</v>
      </c>
    </row>
    <row r="437" customFormat="false" ht="15" hidden="false" customHeight="false" outlineLevel="0" collapsed="false">
      <c r="A437" s="118" t="s">
        <v>551</v>
      </c>
      <c r="B437" s="2" t="str">
        <f aca="false" t="array" ref="B437:B437">INDEX(Countries!D6:D697, MATCH(A437, Countries!B6:B697, 0))</f>
        <v>BFA</v>
      </c>
      <c r="C437" s="147" t="s">
        <v>167</v>
      </c>
      <c r="D437" s="157" t="n">
        <v>-0.00140441176470588</v>
      </c>
    </row>
    <row r="438" customFormat="false" ht="15" hidden="false" customHeight="false" outlineLevel="0" collapsed="false">
      <c r="A438" s="118" t="s">
        <v>552</v>
      </c>
      <c r="B438" s="2" t="str">
        <f aca="false" t="array" ref="B438:B438">INDEX(Countries!D7:D698, MATCH(A438, Countries!B7:B698, 0))</f>
        <v>BLR</v>
      </c>
      <c r="C438" s="147" t="s">
        <v>167</v>
      </c>
      <c r="D438" s="157" t="n">
        <v>-0.00140441176470588</v>
      </c>
    </row>
    <row r="439" customFormat="false" ht="15" hidden="false" customHeight="false" outlineLevel="0" collapsed="false">
      <c r="A439" s="118" t="s">
        <v>553</v>
      </c>
      <c r="B439" s="2" t="str">
        <f aca="false" t="array" ref="B439:B439">INDEX(Countries!D8:D699, MATCH(A439, Countries!B8:B699, 0))</f>
        <v>BOL</v>
      </c>
      <c r="C439" s="147" t="s">
        <v>167</v>
      </c>
      <c r="D439" s="157" t="n">
        <v>-0.00140441176470588</v>
      </c>
    </row>
    <row r="440" customFormat="false" ht="15" hidden="false" customHeight="false" outlineLevel="0" collapsed="false">
      <c r="A440" s="118" t="s">
        <v>554</v>
      </c>
      <c r="B440" s="2" t="str">
        <f aca="false" t="array" ref="B440:B440">INDEX(Countries!D9:D700, MATCH(A440, Countries!B9:B700, 0))</f>
        <v>BTN</v>
      </c>
      <c r="C440" s="147" t="s">
        <v>167</v>
      </c>
      <c r="D440" s="157" t="n">
        <v>-0.00140441176470588</v>
      </c>
    </row>
    <row r="441" customFormat="false" ht="15" hidden="false" customHeight="false" outlineLevel="0" collapsed="false">
      <c r="A441" s="118" t="s">
        <v>555</v>
      </c>
      <c r="B441" s="2" t="str">
        <f aca="false" t="array" ref="B441:B441">INDEX(Countries!D10:D701, MATCH(A441, Countries!B10:B701, 0))</f>
        <v>BWA</v>
      </c>
      <c r="C441" s="147" t="s">
        <v>167</v>
      </c>
      <c r="D441" s="157" t="n">
        <v>-0.00140441176470588</v>
      </c>
    </row>
    <row r="442" customFormat="false" ht="15" hidden="false" customHeight="false" outlineLevel="0" collapsed="false">
      <c r="A442" s="118" t="s">
        <v>556</v>
      </c>
      <c r="B442" s="2" t="str">
        <f aca="false" t="array" ref="B442:B442">INDEX(Countries!D11:D702, MATCH(A442, Countries!B11:B702, 0))</f>
        <v>CAF</v>
      </c>
      <c r="C442" s="147" t="s">
        <v>167</v>
      </c>
      <c r="D442" s="157" t="n">
        <v>-0.00140441176470588</v>
      </c>
    </row>
    <row r="443" customFormat="false" ht="15" hidden="false" customHeight="false" outlineLevel="0" collapsed="false">
      <c r="A443" s="118" t="s">
        <v>557</v>
      </c>
      <c r="B443" s="2" t="str">
        <f aca="false" t="array" ref="B443:B443">INDEX(Countries!D2:D703, MATCH(A443, Countries!B2:B703, 0))</f>
        <v>CHE</v>
      </c>
      <c r="C443" s="147" t="s">
        <v>167</v>
      </c>
      <c r="D443" s="157" t="n">
        <v>-0.00140441176470588</v>
      </c>
    </row>
    <row r="444" customFormat="false" ht="15" hidden="false" customHeight="false" outlineLevel="0" collapsed="false">
      <c r="A444" s="118" t="s">
        <v>558</v>
      </c>
      <c r="B444" s="2" t="str">
        <f aca="false" t="array" ref="B444:B444">INDEX(Countries!D3:D704, MATCH(A444, Countries!B3:B704, 0))</f>
        <v>CZE</v>
      </c>
      <c r="C444" s="147" t="s">
        <v>167</v>
      </c>
      <c r="D444" s="157" t="n">
        <v>-0.00140441176470588</v>
      </c>
    </row>
    <row r="445" customFormat="false" ht="15" hidden="false" customHeight="false" outlineLevel="0" collapsed="false">
      <c r="A445" s="118" t="s">
        <v>559</v>
      </c>
      <c r="B445" s="2" t="str">
        <f aca="false" t="array" ref="B445:B445">INDEX(Countries!D4:D705, MATCH(A445, Countries!B4:B705, 0))</f>
        <v>ETH</v>
      </c>
      <c r="C445" s="147" t="s">
        <v>167</v>
      </c>
      <c r="D445" s="157" t="n">
        <v>-0.00140441176470588</v>
      </c>
    </row>
    <row r="446" customFormat="false" ht="15" hidden="false" customHeight="false" outlineLevel="0" collapsed="false">
      <c r="A446" s="118" t="s">
        <v>560</v>
      </c>
      <c r="B446" s="2" t="str">
        <f aca="false" t="array" ref="B446:B446">INDEX(Countries!D5:D706, MATCH(A446, Countries!B5:B706, 0))</f>
        <v>HUN</v>
      </c>
      <c r="C446" s="147" t="s">
        <v>167</v>
      </c>
      <c r="D446" s="157" t="n">
        <v>-0.00140441176470588</v>
      </c>
    </row>
    <row r="447" customFormat="false" ht="15" hidden="false" customHeight="false" outlineLevel="0" collapsed="false">
      <c r="A447" s="118" t="s">
        <v>561</v>
      </c>
      <c r="B447" s="2" t="str">
        <f aca="false" t="array" ref="B447:B447">INDEX(Countries!D6:D707, MATCH(A447, Countries!B6:B707, 0))</f>
        <v>KGZ</v>
      </c>
      <c r="C447" s="147" t="s">
        <v>167</v>
      </c>
      <c r="D447" s="157" t="n">
        <v>-0.00140441176470588</v>
      </c>
    </row>
    <row r="448" customFormat="false" ht="15" hidden="false" customHeight="false" outlineLevel="0" collapsed="false">
      <c r="A448" s="118" t="s">
        <v>562</v>
      </c>
      <c r="B448" s="2" t="str">
        <f aca="false" t="array" ref="B448:B448">INDEX(Countries!D7:D708, MATCH(A448, Countries!B7:B708, 0))</f>
        <v>LAO</v>
      </c>
      <c r="C448" s="147" t="s">
        <v>167</v>
      </c>
      <c r="D448" s="157" t="n">
        <v>-0.00140441176470588</v>
      </c>
    </row>
    <row r="449" customFormat="false" ht="15" hidden="false" customHeight="false" outlineLevel="0" collapsed="false">
      <c r="A449" s="118" t="s">
        <v>563</v>
      </c>
      <c r="B449" s="2" t="str">
        <f aca="false" t="array" ref="B449:B449">INDEX(Countries!D8:D709, MATCH(A449, Countries!B8:B709, 0))</f>
        <v>LSO</v>
      </c>
      <c r="C449" s="147" t="s">
        <v>167</v>
      </c>
      <c r="D449" s="157" t="n">
        <v>-0.00140441176470588</v>
      </c>
    </row>
    <row r="450" customFormat="false" ht="15" hidden="false" customHeight="false" outlineLevel="0" collapsed="false">
      <c r="A450" s="118" t="s">
        <v>564</v>
      </c>
      <c r="B450" s="2" t="str">
        <f aca="false" t="array" ref="B450:B450">INDEX(Countries!D9:D710, MATCH(A450, Countries!B9:B710, 0))</f>
        <v>LUX</v>
      </c>
      <c r="C450" s="147" t="s">
        <v>167</v>
      </c>
      <c r="D450" s="157" t="n">
        <v>-0.00140441176470588</v>
      </c>
    </row>
    <row r="451" customFormat="false" ht="15" hidden="false" customHeight="false" outlineLevel="0" collapsed="false">
      <c r="A451" s="118" t="s">
        <v>565</v>
      </c>
      <c r="B451" s="2" t="str">
        <f aca="false" t="array" ref="B451:B451">INDEX(Countries!D10:D711, MATCH(A451, Countries!B10:B711, 0))</f>
        <v>MDA</v>
      </c>
      <c r="C451" s="147" t="s">
        <v>167</v>
      </c>
      <c r="D451" s="157" t="n">
        <v>-0.00140441176470588</v>
      </c>
    </row>
    <row r="452" customFormat="false" ht="15" hidden="false" customHeight="false" outlineLevel="0" collapsed="false">
      <c r="A452" s="118" t="s">
        <v>566</v>
      </c>
      <c r="B452" s="2" t="str">
        <f aca="false" t="array" ref="B452:B452">INDEX(Countries!D11:D712, MATCH(A452, Countries!B11:B712, 0))</f>
        <v>MKD</v>
      </c>
      <c r="C452" s="147" t="s">
        <v>167</v>
      </c>
      <c r="D452" s="157" t="n">
        <v>-0.00140441176470588</v>
      </c>
    </row>
    <row r="453" customFormat="false" ht="15" hidden="false" customHeight="false" outlineLevel="0" collapsed="false">
      <c r="A453" s="118" t="s">
        <v>567</v>
      </c>
      <c r="B453" s="2" t="str">
        <f aca="false" t="array" ref="B453:B453">INDEX(Countries!D12:D713, MATCH(A453, Countries!B12:B713, 0))</f>
        <v>MLI</v>
      </c>
      <c r="C453" s="147" t="s">
        <v>167</v>
      </c>
      <c r="D453" s="157" t="n">
        <v>-0.00140441176470588</v>
      </c>
    </row>
    <row r="454" customFormat="false" ht="15" hidden="false" customHeight="false" outlineLevel="0" collapsed="false">
      <c r="A454" s="118" t="s">
        <v>568</v>
      </c>
      <c r="B454" s="2" t="str">
        <f aca="false" t="array" ref="B454:B454">INDEX(Countries!D13:D714, MATCH(A454, Countries!B13:B714, 0))</f>
        <v>MNG</v>
      </c>
      <c r="C454" s="147" t="s">
        <v>167</v>
      </c>
      <c r="D454" s="157" t="n">
        <v>-0.00140441176470588</v>
      </c>
    </row>
    <row r="455" customFormat="false" ht="15" hidden="false" customHeight="false" outlineLevel="0" collapsed="false">
      <c r="A455" s="118" t="s">
        <v>569</v>
      </c>
      <c r="B455" s="2" t="str">
        <f aca="false" t="array" ref="B455:B455">INDEX(Countries!D14:D715, MATCH(A455, Countries!B14:B715, 0))</f>
        <v>MWI</v>
      </c>
      <c r="C455" s="147" t="s">
        <v>167</v>
      </c>
      <c r="D455" s="157" t="n">
        <v>-0.00140441176470588</v>
      </c>
    </row>
    <row r="456" customFormat="false" ht="15" hidden="false" customHeight="false" outlineLevel="0" collapsed="false">
      <c r="A456" s="118" t="s">
        <v>570</v>
      </c>
      <c r="B456" s="2" t="str">
        <f aca="false" t="array" ref="B456:B456">INDEX(Countries!D15:D716, MATCH(A456, Countries!B15:B716, 0))</f>
        <v>NER</v>
      </c>
      <c r="C456" s="147" t="s">
        <v>167</v>
      </c>
      <c r="D456" s="157" t="n">
        <v>-0.00140441176470588</v>
      </c>
    </row>
    <row r="457" customFormat="false" ht="15" hidden="false" customHeight="false" outlineLevel="0" collapsed="false">
      <c r="A457" s="118" t="s">
        <v>571</v>
      </c>
      <c r="B457" s="2" t="str">
        <f aca="false" t="array" ref="B457:B457">INDEX(Countries!D16:D717, MATCH(A457, Countries!B16:B717, 0))</f>
        <v>NPL</v>
      </c>
      <c r="C457" s="147" t="s">
        <v>167</v>
      </c>
      <c r="D457" s="157" t="n">
        <v>-0.00140441176470588</v>
      </c>
    </row>
    <row r="458" customFormat="false" ht="15" hidden="false" customHeight="false" outlineLevel="0" collapsed="false">
      <c r="A458" s="118" t="s">
        <v>572</v>
      </c>
      <c r="B458" s="2" t="str">
        <f aca="false" t="array" ref="B458:B458">INDEX(Countries!D17:D718, MATCH(A458, Countries!B17:B718, 0))</f>
        <v>PRY</v>
      </c>
      <c r="C458" s="147" t="s">
        <v>167</v>
      </c>
      <c r="D458" s="157" t="n">
        <v>-0.00140441176470588</v>
      </c>
    </row>
    <row r="459" customFormat="false" ht="15" hidden="false" customHeight="false" outlineLevel="0" collapsed="false">
      <c r="A459" s="118" t="s">
        <v>573</v>
      </c>
      <c r="B459" s="2" t="str">
        <f aca="false" t="array" ref="B459:B459">INDEX(Countries!D18:D719, MATCH(A459, Countries!B18:B719, 0))</f>
        <v>RWA</v>
      </c>
      <c r="C459" s="147" t="s">
        <v>167</v>
      </c>
      <c r="D459" s="157" t="n">
        <v>-0.00140441176470588</v>
      </c>
    </row>
    <row r="460" customFormat="false" ht="15" hidden="false" customHeight="false" outlineLevel="0" collapsed="false">
      <c r="A460" s="118" t="s">
        <v>574</v>
      </c>
      <c r="B460" s="2" t="str">
        <f aca="false" t="array" ref="B460:B460">INDEX(Countries!D19:D720, MATCH(A460, Countries!B19:B720, 0))</f>
        <v>SRB</v>
      </c>
      <c r="C460" s="147" t="s">
        <v>167</v>
      </c>
      <c r="D460" s="157" t="n">
        <v>-0.00140441176470588</v>
      </c>
    </row>
    <row r="461" customFormat="false" ht="15" hidden="false" customHeight="false" outlineLevel="0" collapsed="false">
      <c r="A461" s="118" t="s">
        <v>575</v>
      </c>
      <c r="B461" s="2" t="str">
        <f aca="false" t="array" ref="B461:B461">INDEX(Countries!D20:D721, MATCH(A461, Countries!B20:B721, 0))</f>
        <v>SVK</v>
      </c>
      <c r="C461" s="147" t="s">
        <v>167</v>
      </c>
      <c r="D461" s="157" t="n">
        <v>-0.00140441176470588</v>
      </c>
    </row>
    <row r="462" customFormat="false" ht="15" hidden="false" customHeight="false" outlineLevel="0" collapsed="false">
      <c r="A462" s="118" t="s">
        <v>576</v>
      </c>
      <c r="B462" s="2" t="str">
        <f aca="false" t="array" ref="B462:B462">INDEX(Countries!D21:D722, MATCH(A462, Countries!B21:B722, 0))</f>
        <v>SWZ</v>
      </c>
      <c r="C462" s="147" t="s">
        <v>167</v>
      </c>
      <c r="D462" s="157" t="n">
        <v>-0.00140441176470588</v>
      </c>
    </row>
    <row r="463" customFormat="false" ht="15" hidden="false" customHeight="false" outlineLevel="0" collapsed="false">
      <c r="A463" s="118" t="s">
        <v>577</v>
      </c>
      <c r="B463" s="2" t="str">
        <f aca="false" t="array" ref="B463:B463">INDEX(Countries!D22:D723, MATCH(A463, Countries!B22:B723, 0))</f>
        <v>TCD</v>
      </c>
      <c r="C463" s="147" t="s">
        <v>167</v>
      </c>
      <c r="D463" s="157" t="n">
        <v>-0.00140441176470588</v>
      </c>
    </row>
    <row r="464" customFormat="false" ht="15" hidden="false" customHeight="false" outlineLevel="0" collapsed="false">
      <c r="A464" s="118" t="s">
        <v>578</v>
      </c>
      <c r="B464" s="2" t="str">
        <f aca="false" t="array" ref="B464:B464">INDEX(Countries!D23:D724, MATCH(A464, Countries!B23:B724, 0))</f>
        <v>TJK</v>
      </c>
      <c r="C464" s="147" t="s">
        <v>167</v>
      </c>
      <c r="D464" s="157" t="n">
        <v>-0.00140441176470588</v>
      </c>
    </row>
    <row r="465" customFormat="false" ht="15" hidden="false" customHeight="false" outlineLevel="0" collapsed="false">
      <c r="A465" s="118" t="s">
        <v>579</v>
      </c>
      <c r="B465" s="2" t="str">
        <f aca="false" t="array" ref="B465:B465">INDEX(Countries!D230:D725, MATCH(A465, Countries!B230:B725, 0))</f>
        <v>UGA</v>
      </c>
      <c r="C465" s="147" t="s">
        <v>167</v>
      </c>
      <c r="D465" s="157" t="n">
        <v>-0.00140441176470588</v>
      </c>
    </row>
    <row r="466" customFormat="false" ht="15" hidden="false" customHeight="false" outlineLevel="0" collapsed="false">
      <c r="A466" s="118" t="s">
        <v>580</v>
      </c>
      <c r="B466" s="2" t="str">
        <f aca="false" t="array" ref="B466:B466">INDEX(Countries!D231:D726, MATCH(A466, Countries!B231:B726, 0))</f>
        <v>UZB</v>
      </c>
      <c r="C466" s="147" t="s">
        <v>167</v>
      </c>
      <c r="D466" s="157" t="n">
        <v>-0.00140441176470588</v>
      </c>
    </row>
    <row r="467" customFormat="false" ht="15" hidden="false" customHeight="false" outlineLevel="0" collapsed="false">
      <c r="A467" s="118" t="s">
        <v>581</v>
      </c>
      <c r="B467" s="2" t="str">
        <f aca="false" t="array" ref="B467:B467">INDEX(Countries!D232:D727, MATCH(A467, Countries!B232:B727, 0))</f>
        <v>ZMB</v>
      </c>
      <c r="C467" s="147" t="s">
        <v>167</v>
      </c>
      <c r="D467" s="157" t="n">
        <v>-0.00140441176470588</v>
      </c>
    </row>
    <row r="468" customFormat="false" ht="15" hidden="false" customHeight="false" outlineLevel="0" collapsed="false">
      <c r="A468" s="118" t="s">
        <v>582</v>
      </c>
      <c r="B468" s="2" t="str">
        <f aca="false" t="array" ref="B468:B468">INDEX(Countries!D2:D728, MATCH(A468, Countries!B2:B728, 0))</f>
        <v>ZWE</v>
      </c>
      <c r="C468" s="147" t="s">
        <v>167</v>
      </c>
      <c r="D468" s="157" t="n">
        <v>-0.00140441176470588</v>
      </c>
    </row>
    <row r="469" customFormat="false" ht="15" hidden="false" customHeight="false" outlineLevel="0" collapsed="false">
      <c r="A469" s="118" t="s">
        <v>583</v>
      </c>
      <c r="B469" s="2" t="str">
        <f aca="false" t="array" ref="B469:B469">INDEX(Countries!D3:D729, MATCH(A469, Countries!B3:B729, 0))</f>
        <v>BLM</v>
      </c>
      <c r="C469" s="147" t="s">
        <v>167</v>
      </c>
      <c r="D469" s="157" t="n">
        <v>-0.00140441176470588</v>
      </c>
    </row>
    <row r="470" customFormat="false" ht="15" hidden="false" customHeight="false" outlineLevel="0" collapsed="false">
      <c r="A470" s="118" t="s">
        <v>584</v>
      </c>
      <c r="B470" s="2" t="str">
        <f aca="false" t="array" ref="B470:B470">INDEX(Countries!D4:D730, MATCH(A470, Countries!B4:B730, 0))</f>
        <v>CCK</v>
      </c>
      <c r="C470" s="147" t="s">
        <v>167</v>
      </c>
      <c r="D470" s="157" t="n">
        <v>-0.00140441176470588</v>
      </c>
    </row>
    <row r="471" customFormat="false" ht="15" hidden="false" customHeight="false" outlineLevel="0" collapsed="false">
      <c r="A471" s="118" t="s">
        <v>585</v>
      </c>
      <c r="B471" s="2" t="str">
        <f aca="false" t="array" ref="B471:B471">INDEX(Countries!D5:D731, MATCH(A471, Countries!B5:B731, 0))</f>
        <v>CXR</v>
      </c>
      <c r="C471" s="147" t="s">
        <v>167</v>
      </c>
      <c r="D471" s="157" t="n">
        <v>-0.00140441176470588</v>
      </c>
    </row>
    <row r="472" customFormat="false" ht="15" hidden="false" customHeight="false" outlineLevel="0" collapsed="false">
      <c r="A472" s="118" t="s">
        <v>183</v>
      </c>
      <c r="B472" s="2" t="str">
        <f aca="false" t="array" ref="B472:B472">INDEX(Countries!D2:D732, MATCH(A472, Countries!B2:B732, 0))</f>
        <v>USA</v>
      </c>
      <c r="C472" s="147" t="s">
        <v>168</v>
      </c>
      <c r="D472" s="158" t="n">
        <v>-0.000538729784364644</v>
      </c>
    </row>
    <row r="473" customFormat="false" ht="15" hidden="false" customHeight="false" outlineLevel="0" collapsed="false">
      <c r="A473" s="118" t="s">
        <v>184</v>
      </c>
      <c r="B473" s="2" t="str">
        <f aca="false" t="array" ref="B473:B473">INDEX(Countries!D3:D733, MATCH(A473, Countries!B3:B733, 0))</f>
        <v>IDN</v>
      </c>
      <c r="C473" s="147" t="s">
        <v>168</v>
      </c>
      <c r="D473" s="158" t="n">
        <v>-0.0028</v>
      </c>
    </row>
    <row r="474" customFormat="false" ht="15" hidden="false" customHeight="false" outlineLevel="0" collapsed="false">
      <c r="A474" s="118" t="s">
        <v>185</v>
      </c>
      <c r="B474" s="2" t="str">
        <f aca="false" t="array" ref="B474:B474">INDEX(Countries!D4:D734, MATCH(A474, Countries!B4:B734, 0))</f>
        <v>AUS</v>
      </c>
      <c r="C474" s="147" t="s">
        <v>168</v>
      </c>
      <c r="D474" s="158" t="n">
        <v>0</v>
      </c>
    </row>
    <row r="475" customFormat="false" ht="15" hidden="false" customHeight="false" outlineLevel="0" collapsed="false">
      <c r="A475" s="118" t="s">
        <v>277</v>
      </c>
      <c r="B475" s="2" t="str">
        <f aca="false" t="array" ref="B475:B475">INDEX(Countries!D5:D735, MATCH(A475, Countries!B5:B735, 0))</f>
        <v>BHS</v>
      </c>
      <c r="C475" s="147" t="s">
        <v>168</v>
      </c>
      <c r="D475" s="158" t="n">
        <v>-0.0028</v>
      </c>
    </row>
    <row r="476" customFormat="false" ht="15" hidden="false" customHeight="false" outlineLevel="0" collapsed="false">
      <c r="A476" s="118" t="s">
        <v>187</v>
      </c>
      <c r="B476" s="2" t="str">
        <f aca="false" t="array" ref="B476:B476">INDEX(Countries!D6:D736, MATCH(A476, Countries!B6:B736, 0))</f>
        <v>KEN</v>
      </c>
      <c r="C476" s="147" t="s">
        <v>168</v>
      </c>
      <c r="D476" s="158" t="n">
        <v>-0.0028</v>
      </c>
    </row>
    <row r="477" customFormat="false" ht="15" hidden="false" customHeight="false" outlineLevel="0" collapsed="false">
      <c r="A477" s="118" t="s">
        <v>188</v>
      </c>
      <c r="B477" s="2" t="str">
        <f aca="false" t="array" ref="B477:B477">INDEX(Countries!D7:D737, MATCH(A477, Countries!B7:B737, 0))</f>
        <v>MEX</v>
      </c>
      <c r="C477" s="147" t="s">
        <v>168</v>
      </c>
      <c r="D477" s="158" t="n">
        <v>-0.000578827776075874</v>
      </c>
    </row>
    <row r="478" customFormat="false" ht="15" hidden="false" customHeight="false" outlineLevel="0" collapsed="false">
      <c r="A478" s="118" t="s">
        <v>189</v>
      </c>
      <c r="B478" s="2" t="str">
        <f aca="false" t="array" ref="B478:B478">INDEX(Countries!D8:D738, MATCH(A478, Countries!B8:B738, 0))</f>
        <v>COL</v>
      </c>
      <c r="C478" s="147" t="s">
        <v>168</v>
      </c>
      <c r="D478" s="158" t="n">
        <v>-0.0028</v>
      </c>
    </row>
    <row r="479" customFormat="false" ht="15" hidden="false" customHeight="false" outlineLevel="0" collapsed="false">
      <c r="A479" s="118" t="s">
        <v>190</v>
      </c>
      <c r="B479" s="2" t="str">
        <f aca="false" t="array" ref="B479:B479">INDEX(Countries!D9:D739, MATCH(A479, Countries!B9:B739, 0))</f>
        <v>IND</v>
      </c>
      <c r="C479" s="147" t="s">
        <v>168</v>
      </c>
      <c r="D479" s="158" t="n">
        <v>-0.0028</v>
      </c>
    </row>
    <row r="480" customFormat="false" ht="15" hidden="false" customHeight="false" outlineLevel="0" collapsed="false">
      <c r="A480" s="118" t="s">
        <v>191</v>
      </c>
      <c r="B480" s="2" t="str">
        <f aca="false" t="array" ref="B480:B480">INDEX(Countries!D1:D740, MATCH(A480, Countries!B1:B740, 0))</f>
        <v>CHN</v>
      </c>
      <c r="C480" s="147" t="s">
        <v>168</v>
      </c>
      <c r="D480" s="158" t="n">
        <v>-0.000476296985358005</v>
      </c>
    </row>
    <row r="481" customFormat="false" ht="15" hidden="false" customHeight="false" outlineLevel="0" collapsed="false">
      <c r="A481" s="118" t="s">
        <v>361</v>
      </c>
      <c r="B481" s="2" t="str">
        <f aca="false" t="array" ref="B481:B481">INDEX(Countries!D2:D741, MATCH(A481, Countries!B2:B741, 0))</f>
        <v>ASM</v>
      </c>
      <c r="C481" s="147" t="s">
        <v>168</v>
      </c>
      <c r="D481" s="158" t="n">
        <v>-0.0028</v>
      </c>
    </row>
    <row r="482" customFormat="false" ht="15" hidden="false" customHeight="false" outlineLevel="0" collapsed="false">
      <c r="A482" s="118" t="s">
        <v>362</v>
      </c>
      <c r="B482" s="2" t="str">
        <f aca="false" t="array" ref="B482:B482">INDEX(Countries!D3:D742, MATCH(A482, Countries!B3:B742, 0))</f>
        <v>AGO</v>
      </c>
      <c r="C482" s="147" t="s">
        <v>168</v>
      </c>
      <c r="D482" s="158" t="n">
        <v>-0.0028</v>
      </c>
    </row>
    <row r="483" customFormat="false" ht="15" hidden="false" customHeight="false" outlineLevel="0" collapsed="false">
      <c r="A483" s="118" t="s">
        <v>363</v>
      </c>
      <c r="B483" s="2" t="str">
        <f aca="false" t="array" ref="B483:B483">INDEX(Countries!D4:D743, MATCH(A483, Countries!B4:B743, 0))</f>
        <v>AIA</v>
      </c>
      <c r="C483" s="147" t="s">
        <v>168</v>
      </c>
      <c r="D483" s="158" t="n">
        <v>-0.0028</v>
      </c>
    </row>
    <row r="484" customFormat="false" ht="15" hidden="false" customHeight="false" outlineLevel="0" collapsed="false">
      <c r="A484" s="118" t="s">
        <v>364</v>
      </c>
      <c r="B484" s="2" t="str">
        <f aca="false" t="array" ref="B484:B484">INDEX(Countries!D5:D744, MATCH(A484, Countries!B5:B744, 0))</f>
        <v>ATG</v>
      </c>
      <c r="C484" s="147" t="s">
        <v>168</v>
      </c>
      <c r="D484" s="158" t="n">
        <v>-0.0028</v>
      </c>
    </row>
    <row r="485" customFormat="false" ht="15" hidden="false" customHeight="false" outlineLevel="0" collapsed="false">
      <c r="A485" s="118" t="s">
        <v>365</v>
      </c>
      <c r="B485" s="2" t="str">
        <f aca="false" t="array" ref="B485:B485">INDEX(Countries!D6:D745, MATCH(A485, Countries!B6:B745, 0))</f>
        <v>ABW</v>
      </c>
      <c r="C485" s="147" t="s">
        <v>168</v>
      </c>
      <c r="D485" s="158" t="n">
        <v>-0.0028</v>
      </c>
    </row>
    <row r="486" customFormat="false" ht="15" hidden="false" customHeight="false" outlineLevel="0" collapsed="false">
      <c r="A486" s="118" t="s">
        <v>366</v>
      </c>
      <c r="B486" s="2" t="str">
        <f aca="false" t="array" ref="B486:B486">INDEX(Countries!D16:D746, MATCH(A486, Countries!B16:B746, 0))</f>
        <v>BHR</v>
      </c>
      <c r="C486" s="147" t="s">
        <v>168</v>
      </c>
      <c r="D486" s="158" t="n">
        <v>-0.0028</v>
      </c>
    </row>
    <row r="487" customFormat="false" ht="15" hidden="false" customHeight="false" outlineLevel="0" collapsed="false">
      <c r="A487" s="118" t="s">
        <v>367</v>
      </c>
      <c r="B487" s="2" t="str">
        <f aca="false" t="array" ref="B487:B487">INDEX(Countries!D17:D747, MATCH(A487, Countries!B17:B747, 0))</f>
        <v>BGD</v>
      </c>
      <c r="C487" s="147" t="s">
        <v>168</v>
      </c>
      <c r="D487" s="158" t="n">
        <v>-0.0028</v>
      </c>
    </row>
    <row r="488" customFormat="false" ht="15" hidden="false" customHeight="false" outlineLevel="0" collapsed="false">
      <c r="A488" s="118" t="s">
        <v>368</v>
      </c>
      <c r="B488" s="2" t="str">
        <f aca="false" t="array" ref="B488:B488">INDEX(Countries!D18:D748, MATCH(A488, Countries!B18:B748, 0))</f>
        <v>BRB</v>
      </c>
      <c r="C488" s="147" t="s">
        <v>168</v>
      </c>
      <c r="D488" s="158" t="n">
        <v>-0.0028</v>
      </c>
    </row>
    <row r="489" customFormat="false" ht="15" hidden="false" customHeight="false" outlineLevel="0" collapsed="false">
      <c r="A489" s="118" t="s">
        <v>369</v>
      </c>
      <c r="B489" s="2" t="str">
        <f aca="false" t="array" ref="B489:B489">INDEX(Countries!D19:D749, MATCH(A489, Countries!B19:B749, 0))</f>
        <v>BLZ</v>
      </c>
      <c r="C489" s="147" t="s">
        <v>168</v>
      </c>
      <c r="D489" s="158" t="n">
        <v>-0.0028</v>
      </c>
    </row>
    <row r="490" customFormat="false" ht="15" hidden="false" customHeight="false" outlineLevel="0" collapsed="false">
      <c r="A490" s="118" t="s">
        <v>370</v>
      </c>
      <c r="B490" s="2" t="str">
        <f aca="false" t="array" ref="B490:B490">INDEX(Countries!D20:D750, MATCH(A490, Countries!B20:B750, 0))</f>
        <v>BEN</v>
      </c>
      <c r="C490" s="147" t="s">
        <v>168</v>
      </c>
      <c r="D490" s="158" t="n">
        <v>-0.0028</v>
      </c>
    </row>
    <row r="491" customFormat="false" ht="15" hidden="false" customHeight="false" outlineLevel="0" collapsed="false">
      <c r="A491" s="118" t="s">
        <v>371</v>
      </c>
      <c r="B491" s="2" t="str">
        <f aca="false" t="array" ref="B491:B491">INDEX(Countries!D21:D751, MATCH(A491, Countries!B21:B751, 0))</f>
        <v>BMU</v>
      </c>
      <c r="C491" s="147" t="s">
        <v>168</v>
      </c>
      <c r="D491" s="158" t="n">
        <v>-0.0028</v>
      </c>
    </row>
    <row r="492" customFormat="false" ht="15" hidden="false" customHeight="false" outlineLevel="0" collapsed="false">
      <c r="A492" s="118" t="s">
        <v>372</v>
      </c>
      <c r="B492" s="2" t="str">
        <f aca="false" t="array" ref="B492:B492">INDEX(Countries!D22:D752, MATCH(A492, Countries!B22:B752, 0))</f>
        <v>BES</v>
      </c>
      <c r="C492" s="147" t="s">
        <v>168</v>
      </c>
      <c r="D492" s="158" t="n">
        <v>-0.0028</v>
      </c>
    </row>
    <row r="493" customFormat="false" ht="15" hidden="false" customHeight="false" outlineLevel="0" collapsed="false">
      <c r="A493" s="118" t="s">
        <v>373</v>
      </c>
      <c r="B493" s="2" t="str">
        <f aca="false" t="array" ref="B493:B493">INDEX(Countries!D23:D753, MATCH(A493, Countries!B23:B753, 0))</f>
        <v>BRA</v>
      </c>
      <c r="C493" s="147" t="s">
        <v>168</v>
      </c>
      <c r="D493" s="158" t="n">
        <v>-0.000401882508001994</v>
      </c>
    </row>
    <row r="494" customFormat="false" ht="15" hidden="false" customHeight="false" outlineLevel="0" collapsed="false">
      <c r="A494" s="118" t="s">
        <v>374</v>
      </c>
      <c r="B494" s="2" t="str">
        <f aca="false" t="array" ref="B494:B494">INDEX(Countries!D24:D754, MATCH(A494, Countries!B24:B754, 0))</f>
        <v>VGB</v>
      </c>
      <c r="C494" s="147" t="s">
        <v>168</v>
      </c>
      <c r="D494" s="158" t="n">
        <v>-0.0028</v>
      </c>
    </row>
    <row r="495" customFormat="false" ht="15" hidden="false" customHeight="false" outlineLevel="0" collapsed="false">
      <c r="A495" s="118" t="s">
        <v>375</v>
      </c>
      <c r="B495" s="2" t="str">
        <f aca="false" t="array" ref="B495:B495">INDEX(Countries!D25:D755, MATCH(A495, Countries!B25:B755, 0))</f>
        <v>BRN</v>
      </c>
      <c r="C495" s="147" t="s">
        <v>168</v>
      </c>
      <c r="D495" s="158" t="n">
        <v>-0.0028</v>
      </c>
    </row>
    <row r="496" customFormat="false" ht="15" hidden="false" customHeight="false" outlineLevel="0" collapsed="false">
      <c r="A496" s="118" t="s">
        <v>376</v>
      </c>
      <c r="B496" s="2" t="str">
        <f aca="false" t="array" ref="B496:B496">INDEX(Countries!D26:D756, MATCH(A496, Countries!B26:B756, 0))</f>
        <v>KHM</v>
      </c>
      <c r="C496" s="147" t="s">
        <v>168</v>
      </c>
      <c r="D496" s="158" t="n">
        <v>-0.0028</v>
      </c>
    </row>
    <row r="497" customFormat="false" ht="15" hidden="false" customHeight="false" outlineLevel="0" collapsed="false">
      <c r="A497" s="118" t="s">
        <v>377</v>
      </c>
      <c r="B497" s="2" t="str">
        <f aca="false" t="array" ref="B497:B497">INDEX(Countries!D27:D757, MATCH(A497, Countries!B27:B757, 0))</f>
        <v>CMR</v>
      </c>
      <c r="C497" s="147" t="s">
        <v>168</v>
      </c>
      <c r="D497" s="158" t="n">
        <v>-0.0028</v>
      </c>
    </row>
    <row r="498" customFormat="false" ht="15" hidden="false" customHeight="false" outlineLevel="0" collapsed="false">
      <c r="A498" s="118" t="s">
        <v>378</v>
      </c>
      <c r="B498" s="2" t="str">
        <f aca="false" t="array" ref="B498:B498">INDEX(Countries!D28:D758, MATCH(A498, Countries!B28:B758, 0))</f>
        <v>CYM</v>
      </c>
      <c r="C498" s="147" t="s">
        <v>168</v>
      </c>
      <c r="D498" s="158" t="n">
        <v>-0.0028</v>
      </c>
    </row>
    <row r="499" customFormat="false" ht="15" hidden="false" customHeight="false" outlineLevel="0" collapsed="false">
      <c r="A499" s="118" t="s">
        <v>379</v>
      </c>
      <c r="B499" s="2" t="str">
        <f aca="false" t="array" ref="B499:B499">INDEX(Countries!D29:D759, MATCH(A499, Countries!B29:B759, 0))</f>
        <v>COM</v>
      </c>
      <c r="C499" s="147" t="s">
        <v>168</v>
      </c>
      <c r="D499" s="158" t="n">
        <v>-0.0028</v>
      </c>
    </row>
    <row r="500" customFormat="false" ht="15" hidden="false" customHeight="false" outlineLevel="0" collapsed="false">
      <c r="A500" s="118" t="s">
        <v>380</v>
      </c>
      <c r="B500" s="2" t="str">
        <f aca="false" t="array" ref="B500:B500">INDEX(Countries!D30:D760, MATCH(A500, Countries!B30:B760, 0))</f>
        <v>COK</v>
      </c>
      <c r="C500" s="147" t="s">
        <v>168</v>
      </c>
      <c r="D500" s="158" t="n">
        <v>-0.0028</v>
      </c>
    </row>
    <row r="501" customFormat="false" ht="15" hidden="false" customHeight="false" outlineLevel="0" collapsed="false">
      <c r="A501" s="118" t="s">
        <v>381</v>
      </c>
      <c r="B501" s="2" t="str">
        <f aca="false" t="array" ref="B501:B501">INDEX(Countries!D31:D761, MATCH(A501, Countries!B31:B761, 0))</f>
        <v>CRI</v>
      </c>
      <c r="C501" s="147" t="s">
        <v>168</v>
      </c>
      <c r="D501" s="158" t="n">
        <v>-0.0028</v>
      </c>
    </row>
    <row r="502" customFormat="false" ht="15" hidden="false" customHeight="false" outlineLevel="0" collapsed="false">
      <c r="A502" s="118" t="s">
        <v>382</v>
      </c>
      <c r="B502" s="2" t="str">
        <f aca="false" t="array" ref="B502:B502">INDEX(Countries!D32:D762, MATCH(A502, Countries!B32:B762, 0))</f>
        <v>CIV</v>
      </c>
      <c r="C502" s="147" t="s">
        <v>168</v>
      </c>
      <c r="D502" s="158" t="n">
        <v>-0.0028</v>
      </c>
    </row>
    <row r="503" customFormat="false" ht="15" hidden="false" customHeight="false" outlineLevel="0" collapsed="false">
      <c r="A503" s="118" t="s">
        <v>383</v>
      </c>
      <c r="B503" s="2" t="str">
        <f aca="false" t="array" ref="B503:B503">INDEX(Countries!D33:D763, MATCH(A503, Countries!B33:B763, 0))</f>
        <v>CUB</v>
      </c>
      <c r="C503" s="147" t="s">
        <v>168</v>
      </c>
      <c r="D503" s="158" t="n">
        <v>-0.0028</v>
      </c>
    </row>
    <row r="504" customFormat="false" ht="15" hidden="false" customHeight="false" outlineLevel="0" collapsed="false">
      <c r="A504" s="118" t="s">
        <v>384</v>
      </c>
      <c r="B504" s="2" t="str">
        <f aca="false" t="array" ref="B504:B504">INDEX(Countries!D34:D764, MATCH(A504, Countries!B34:B764, 0))</f>
        <v>CUW</v>
      </c>
      <c r="C504" s="147" t="s">
        <v>168</v>
      </c>
      <c r="D504" s="158" t="n">
        <v>-0.0028</v>
      </c>
    </row>
    <row r="505" customFormat="false" ht="15" hidden="false" customHeight="false" outlineLevel="0" collapsed="false">
      <c r="A505" s="118" t="s">
        <v>385</v>
      </c>
      <c r="B505" s="2" t="str">
        <f aca="false" t="array" ref="B505:B505">INDEX(Countries!D35:D765, MATCH(A505, Countries!B35:B765, 0))</f>
        <v>COD</v>
      </c>
      <c r="C505" s="147" t="s">
        <v>168</v>
      </c>
      <c r="D505" s="158" t="n">
        <v>-0.0028</v>
      </c>
    </row>
    <row r="506" customFormat="false" ht="15" hidden="false" customHeight="false" outlineLevel="0" collapsed="false">
      <c r="A506" s="118" t="s">
        <v>386</v>
      </c>
      <c r="B506" s="2" t="str">
        <f aca="false" t="array" ref="B506:B506">INDEX(Countries!D36:D766, MATCH(A506, Countries!B36:B766, 0))</f>
        <v>DJI</v>
      </c>
      <c r="C506" s="147" t="s">
        <v>168</v>
      </c>
      <c r="D506" s="158" t="n">
        <v>-0.0028</v>
      </c>
    </row>
    <row r="507" customFormat="false" ht="15" hidden="false" customHeight="false" outlineLevel="0" collapsed="false">
      <c r="A507" s="118" t="s">
        <v>387</v>
      </c>
      <c r="B507" s="2" t="str">
        <f aca="false" t="array" ref="B507:B507">INDEX(Countries!D37:D767, MATCH(A507, Countries!B37:B767, 0))</f>
        <v>DMA</v>
      </c>
      <c r="C507" s="147" t="s">
        <v>168</v>
      </c>
      <c r="D507" s="158" t="n">
        <v>-0.0028</v>
      </c>
    </row>
    <row r="508" customFormat="false" ht="15" hidden="false" customHeight="false" outlineLevel="0" collapsed="false">
      <c r="A508" s="118" t="s">
        <v>388</v>
      </c>
      <c r="B508" s="2" t="str">
        <f aca="false" t="array" ref="B508:B508">INDEX(Countries!D38:D768, MATCH(A508, Countries!B38:B768, 0))</f>
        <v>DOM</v>
      </c>
      <c r="C508" s="147" t="s">
        <v>168</v>
      </c>
      <c r="D508" s="158" t="n">
        <v>-0.0028</v>
      </c>
    </row>
    <row r="509" customFormat="false" ht="15" hidden="false" customHeight="false" outlineLevel="0" collapsed="false">
      <c r="A509" s="118" t="s">
        <v>316</v>
      </c>
      <c r="B509" s="2" t="str">
        <f aca="false" t="array" ref="B509:B509">INDEX(Countries!D39:D769, MATCH(A509, Countries!B39:B769, 0))</f>
        <v>ECU</v>
      </c>
      <c r="C509" s="147" t="s">
        <v>168</v>
      </c>
      <c r="D509" s="158" t="n">
        <v>-0.0028</v>
      </c>
    </row>
    <row r="510" customFormat="false" ht="15" hidden="false" customHeight="false" outlineLevel="0" collapsed="false">
      <c r="A510" s="118" t="s">
        <v>389</v>
      </c>
      <c r="B510" s="2" t="str">
        <f aca="false" t="array" ref="B510:B510">INDEX(Countries!D40:D770, MATCH(A510, Countries!B40:B770, 0))</f>
        <v>EGY</v>
      </c>
      <c r="C510" s="147" t="s">
        <v>168</v>
      </c>
      <c r="D510" s="158" t="n">
        <v>-0.0028</v>
      </c>
    </row>
    <row r="511" customFormat="false" ht="15" hidden="false" customHeight="false" outlineLevel="0" collapsed="false">
      <c r="A511" s="118" t="s">
        <v>390</v>
      </c>
      <c r="B511" s="2" t="str">
        <f aca="false" t="array" ref="B511:B511">INDEX(Countries!D41:D771, MATCH(A511, Countries!B41:B771, 0))</f>
        <v>SLV</v>
      </c>
      <c r="C511" s="147" t="s">
        <v>168</v>
      </c>
      <c r="D511" s="158" t="n">
        <v>-0.0028</v>
      </c>
    </row>
    <row r="512" customFormat="false" ht="15" hidden="false" customHeight="false" outlineLevel="0" collapsed="false">
      <c r="A512" s="118" t="s">
        <v>391</v>
      </c>
      <c r="B512" s="2" t="str">
        <f aca="false" t="array" ref="B512:B512">INDEX(Countries!D42:D772, MATCH(A512, Countries!B42:B772, 0))</f>
        <v>GNQ</v>
      </c>
      <c r="C512" s="147" t="s">
        <v>168</v>
      </c>
      <c r="D512" s="158" t="n">
        <v>-0.0028</v>
      </c>
    </row>
    <row r="513" customFormat="false" ht="15" hidden="false" customHeight="false" outlineLevel="0" collapsed="false">
      <c r="A513" s="118" t="s">
        <v>392</v>
      </c>
      <c r="B513" s="2" t="str">
        <f aca="false" t="array" ref="B513:B513">INDEX(Countries!D43:D773, MATCH(A513, Countries!B43:B773, 0))</f>
        <v>ERI</v>
      </c>
      <c r="C513" s="147" t="s">
        <v>168</v>
      </c>
      <c r="D513" s="158" t="n">
        <v>-0.0028</v>
      </c>
    </row>
    <row r="514" customFormat="false" ht="15" hidden="false" customHeight="false" outlineLevel="0" collapsed="false">
      <c r="A514" s="118" t="s">
        <v>393</v>
      </c>
      <c r="B514" s="2" t="str">
        <f aca="false" t="array" ref="B514:B514">INDEX(Countries!D44:D774, MATCH(A514, Countries!B44:B774, 0))</f>
        <v>FJI</v>
      </c>
      <c r="C514" s="147" t="s">
        <v>168</v>
      </c>
      <c r="D514" s="158" t="n">
        <v>-0.0028</v>
      </c>
    </row>
    <row r="515" customFormat="false" ht="15" hidden="false" customHeight="false" outlineLevel="0" collapsed="false">
      <c r="A515" s="118" t="s">
        <v>394</v>
      </c>
      <c r="B515" s="2" t="str">
        <f aca="false" t="array" ref="B515:B515">INDEX(Countries!D45:D775, MATCH(A515, Countries!B45:B775, 0))</f>
        <v>GUF</v>
      </c>
      <c r="C515" s="147" t="s">
        <v>168</v>
      </c>
      <c r="D515" s="158" t="n">
        <v>-0.0028</v>
      </c>
    </row>
    <row r="516" customFormat="false" ht="15" hidden="false" customHeight="false" outlineLevel="0" collapsed="false">
      <c r="A516" s="118" t="s">
        <v>395</v>
      </c>
      <c r="B516" s="2" t="str">
        <f aca="false" t="array" ref="B516:B516">INDEX(Countries!D46:D776, MATCH(A516, Countries!B46:B776, 0))</f>
        <v>PYF</v>
      </c>
      <c r="C516" s="147" t="s">
        <v>168</v>
      </c>
      <c r="D516" s="158" t="n">
        <v>-0.0028</v>
      </c>
    </row>
    <row r="517" customFormat="false" ht="15" hidden="false" customHeight="false" outlineLevel="0" collapsed="false">
      <c r="A517" s="118" t="s">
        <v>396</v>
      </c>
      <c r="B517" s="2" t="str">
        <f aca="false" t="array" ref="B517:B517">INDEX(Countries!D47:D777, MATCH(A517, Countries!B47:B777, 0))</f>
        <v>ATF</v>
      </c>
      <c r="C517" s="147" t="s">
        <v>168</v>
      </c>
      <c r="D517" s="158" t="n">
        <v>-0.0028</v>
      </c>
    </row>
    <row r="518" customFormat="false" ht="15" hidden="false" customHeight="false" outlineLevel="0" collapsed="false">
      <c r="A518" s="118" t="s">
        <v>397</v>
      </c>
      <c r="B518" s="2" t="str">
        <f aca="false" t="array" ref="B518:B518">INDEX(Countries!D48:D778, MATCH(A518, Countries!B48:B778, 0))</f>
        <v>GAB</v>
      </c>
      <c r="C518" s="147" t="s">
        <v>168</v>
      </c>
      <c r="D518" s="158" t="n">
        <v>-0.0028</v>
      </c>
    </row>
    <row r="519" customFormat="false" ht="15" hidden="false" customHeight="false" outlineLevel="0" collapsed="false">
      <c r="A519" s="118" t="s">
        <v>398</v>
      </c>
      <c r="B519" s="2" t="str">
        <f aca="false" t="array" ref="B519:B519">INDEX(Countries!D49:D779, MATCH(A519, Countries!B49:B779, 0))</f>
        <v>GMB</v>
      </c>
      <c r="C519" s="147" t="s">
        <v>168</v>
      </c>
      <c r="D519" s="158" t="n">
        <v>-0.0028</v>
      </c>
    </row>
    <row r="520" customFormat="false" ht="15" hidden="false" customHeight="false" outlineLevel="0" collapsed="false">
      <c r="A520" s="118" t="s">
        <v>399</v>
      </c>
      <c r="B520" s="2" t="str">
        <f aca="false" t="array" ref="B520:B520">INDEX(Countries!D50:D780, MATCH(A520, Countries!B50:B780, 0))</f>
        <v>GHA</v>
      </c>
      <c r="C520" s="147" t="s">
        <v>168</v>
      </c>
      <c r="D520" s="158" t="n">
        <v>-0.0028</v>
      </c>
    </row>
    <row r="521" customFormat="false" ht="15" hidden="false" customHeight="false" outlineLevel="0" collapsed="false">
      <c r="A521" s="118" t="s">
        <v>400</v>
      </c>
      <c r="B521" s="2" t="str">
        <f aca="false" t="array" ref="B521:B521">INDEX(Countries!D51:D781, MATCH(A521, Countries!B51:B781, 0))</f>
        <v>GRD</v>
      </c>
      <c r="C521" s="147" t="s">
        <v>168</v>
      </c>
      <c r="D521" s="158" t="n">
        <v>-0.0028</v>
      </c>
    </row>
    <row r="522" customFormat="false" ht="15" hidden="false" customHeight="false" outlineLevel="0" collapsed="false">
      <c r="A522" s="118" t="s">
        <v>401</v>
      </c>
      <c r="B522" s="2" t="str">
        <f aca="false" t="array" ref="B522:B522">INDEX(Countries!D52:D782, MATCH(A522, Countries!B52:B782, 0))</f>
        <v>GLP</v>
      </c>
      <c r="C522" s="147" t="s">
        <v>168</v>
      </c>
      <c r="D522" s="158" t="n">
        <v>-0.0028</v>
      </c>
    </row>
    <row r="523" customFormat="false" ht="15" hidden="false" customHeight="false" outlineLevel="0" collapsed="false">
      <c r="A523" s="118" t="s">
        <v>402</v>
      </c>
      <c r="B523" s="2" t="str">
        <f aca="false" t="array" ref="B523:B523">INDEX(Countries!D53:D783, MATCH(A523, Countries!B53:B783, 0))</f>
        <v>GUM</v>
      </c>
      <c r="C523" s="147" t="s">
        <v>168</v>
      </c>
      <c r="D523" s="158" t="n">
        <v>-0.0028</v>
      </c>
    </row>
    <row r="524" customFormat="false" ht="15" hidden="false" customHeight="false" outlineLevel="0" collapsed="false">
      <c r="A524" s="118" t="s">
        <v>403</v>
      </c>
      <c r="B524" s="2" t="str">
        <f aca="false" t="array" ref="B524:B524">INDEX(Countries!D54:D784, MATCH(A524, Countries!B54:B784, 0))</f>
        <v>GTM</v>
      </c>
      <c r="C524" s="147" t="s">
        <v>168</v>
      </c>
      <c r="D524" s="158" t="n">
        <v>-0.0028</v>
      </c>
    </row>
    <row r="525" customFormat="false" ht="15" hidden="false" customHeight="false" outlineLevel="0" collapsed="false">
      <c r="A525" s="118" t="s">
        <v>404</v>
      </c>
      <c r="B525" s="2" t="str">
        <f aca="false" t="array" ref="B525:B525">INDEX(Countries!D55:D785, MATCH(A525, Countries!B55:B785, 0))</f>
        <v>GIN</v>
      </c>
      <c r="C525" s="147" t="s">
        <v>168</v>
      </c>
      <c r="D525" s="158" t="n">
        <v>-0.0028</v>
      </c>
    </row>
    <row r="526" customFormat="false" ht="15" hidden="false" customHeight="false" outlineLevel="0" collapsed="false">
      <c r="A526" s="118" t="s">
        <v>405</v>
      </c>
      <c r="B526" s="2" t="str">
        <f aca="false" t="array" ref="B526:B526">INDEX(Countries!D56:D786, MATCH(A526, Countries!B56:B786, 0))</f>
        <v>GNB</v>
      </c>
      <c r="C526" s="147" t="s">
        <v>168</v>
      </c>
      <c r="D526" s="158" t="n">
        <v>-0.0028</v>
      </c>
    </row>
    <row r="527" customFormat="false" ht="15" hidden="false" customHeight="false" outlineLevel="0" collapsed="false">
      <c r="A527" s="118" t="s">
        <v>406</v>
      </c>
      <c r="B527" s="2" t="str">
        <f aca="false" t="array" ref="B527:B527">INDEX(Countries!D57:D787, MATCH(A527, Countries!B57:B787, 0))</f>
        <v>GUY</v>
      </c>
      <c r="C527" s="147" t="s">
        <v>168</v>
      </c>
      <c r="D527" s="158" t="n">
        <v>-0.0028</v>
      </c>
    </row>
    <row r="528" customFormat="false" ht="15" hidden="false" customHeight="false" outlineLevel="0" collapsed="false">
      <c r="A528" s="118" t="s">
        <v>407</v>
      </c>
      <c r="B528" s="2" t="str">
        <f aca="false" t="array" ref="B528:B528">INDEX(Countries!D58:D788, MATCH(A528, Countries!B58:B788, 0))</f>
        <v>HTI</v>
      </c>
      <c r="C528" s="147" t="s">
        <v>168</v>
      </c>
      <c r="D528" s="158" t="n">
        <v>-0.0028</v>
      </c>
    </row>
    <row r="529" customFormat="false" ht="15" hidden="false" customHeight="false" outlineLevel="0" collapsed="false">
      <c r="A529" s="118" t="s">
        <v>408</v>
      </c>
      <c r="B529" s="2" t="str">
        <f aca="false" t="array" ref="B529:B529">INDEX(Countries!D59:D789, MATCH(A529, Countries!B59:B789, 0))</f>
        <v>HND</v>
      </c>
      <c r="C529" s="147" t="s">
        <v>168</v>
      </c>
      <c r="D529" s="158" t="n">
        <v>-0.0028</v>
      </c>
    </row>
    <row r="530" customFormat="false" ht="15" hidden="false" customHeight="false" outlineLevel="0" collapsed="false">
      <c r="A530" s="118" t="s">
        <v>409</v>
      </c>
      <c r="B530" s="2" t="str">
        <f aca="false" t="array" ref="B530:B530">INDEX(Countries!D60:D790, MATCH(A530, Countries!B60:B790, 0))</f>
        <v>IRN</v>
      </c>
      <c r="C530" s="147" t="s">
        <v>168</v>
      </c>
      <c r="D530" s="158" t="n">
        <v>-0.0028</v>
      </c>
    </row>
    <row r="531" customFormat="false" ht="15" hidden="false" customHeight="false" outlineLevel="0" collapsed="false">
      <c r="A531" s="118" t="s">
        <v>410</v>
      </c>
      <c r="B531" s="2" t="str">
        <f aca="false" t="array" ref="B531:B531">INDEX(Countries!D61:D791, MATCH(A531, Countries!B61:B791, 0))</f>
        <v>JAM</v>
      </c>
      <c r="C531" s="147" t="s">
        <v>168</v>
      </c>
      <c r="D531" s="158" t="n">
        <v>-0.0028</v>
      </c>
    </row>
    <row r="532" customFormat="false" ht="15" hidden="false" customHeight="false" outlineLevel="0" collapsed="false">
      <c r="A532" s="118" t="s">
        <v>411</v>
      </c>
      <c r="B532" s="2" t="str">
        <f aca="false" t="array" ref="B532:B532">INDEX(Countries!D62:D792, MATCH(A532, Countries!B62:B792, 0))</f>
        <v>JPN</v>
      </c>
      <c r="C532" s="147" t="s">
        <v>168</v>
      </c>
      <c r="D532" s="158" t="n">
        <v>-0.0028</v>
      </c>
    </row>
    <row r="533" customFormat="false" ht="15" hidden="false" customHeight="false" outlineLevel="0" collapsed="false">
      <c r="A533" s="118" t="s">
        <v>412</v>
      </c>
      <c r="B533" s="2" t="str">
        <f aca="false" t="array" ref="B533:B533">INDEX(Countries!D63:D793, MATCH(A533, Countries!B63:B793, 0))</f>
        <v>KIR</v>
      </c>
      <c r="C533" s="147" t="s">
        <v>168</v>
      </c>
      <c r="D533" s="158" t="n">
        <v>-0.0028</v>
      </c>
    </row>
    <row r="534" customFormat="false" ht="15" hidden="false" customHeight="false" outlineLevel="0" collapsed="false">
      <c r="A534" s="118" t="s">
        <v>413</v>
      </c>
      <c r="B534" s="2" t="str">
        <f aca="false" t="array" ref="B534:B534">INDEX(Countries!D64:D794, MATCH(A534, Countries!B64:B794, 0))</f>
        <v>LBR</v>
      </c>
      <c r="C534" s="147" t="s">
        <v>168</v>
      </c>
      <c r="D534" s="158" t="n">
        <v>-0.0028</v>
      </c>
    </row>
    <row r="535" customFormat="false" ht="15" hidden="false" customHeight="false" outlineLevel="0" collapsed="false">
      <c r="A535" s="118" t="s">
        <v>414</v>
      </c>
      <c r="B535" s="2" t="str">
        <f aca="false" t="array" ref="B535:B535">INDEX(Countries!D65:D795, MATCH(A535, Countries!B65:B795, 0))</f>
        <v>MDG</v>
      </c>
      <c r="C535" s="147" t="s">
        <v>168</v>
      </c>
      <c r="D535" s="158" t="n">
        <v>-0.000833561410652717</v>
      </c>
    </row>
    <row r="536" customFormat="false" ht="15" hidden="false" customHeight="false" outlineLevel="0" collapsed="false">
      <c r="A536" s="118" t="s">
        <v>415</v>
      </c>
      <c r="B536" s="2" t="str">
        <f aca="false" t="array" ref="B536:B536">INDEX(Countries!D66:D796, MATCH(A536, Countries!B66:B796, 0))</f>
        <v>MYS</v>
      </c>
      <c r="C536" s="147" t="s">
        <v>168</v>
      </c>
      <c r="D536" s="158" t="n">
        <v>-0.0028</v>
      </c>
    </row>
    <row r="537" customFormat="false" ht="15" hidden="false" customHeight="false" outlineLevel="0" collapsed="false">
      <c r="A537" s="118" t="s">
        <v>416</v>
      </c>
      <c r="B537" s="2" t="str">
        <f aca="false" t="array" ref="B537:B537">INDEX(Countries!D67:D797, MATCH(A537, Countries!B67:B797, 0))</f>
        <v>MDV</v>
      </c>
      <c r="C537" s="147" t="s">
        <v>168</v>
      </c>
      <c r="D537" s="158" t="n">
        <v>-0.0028</v>
      </c>
    </row>
    <row r="538" customFormat="false" ht="15" hidden="false" customHeight="false" outlineLevel="0" collapsed="false">
      <c r="A538" s="118" t="s">
        <v>417</v>
      </c>
      <c r="B538" s="2" t="str">
        <f aca="false" t="array" ref="B538:B538">INDEX(Countries!D68:D798, MATCH(A538, Countries!B68:B798, 0))</f>
        <v>MHL</v>
      </c>
      <c r="C538" s="147" t="s">
        <v>168</v>
      </c>
      <c r="D538" s="158" t="n">
        <v>-0.0028</v>
      </c>
    </row>
    <row r="539" customFormat="false" ht="15" hidden="false" customHeight="false" outlineLevel="0" collapsed="false">
      <c r="A539" s="118" t="s">
        <v>418</v>
      </c>
      <c r="B539" s="2" t="str">
        <f aca="false" t="array" ref="B539:B539">INDEX(Countries!D69:D799, MATCH(A539, Countries!B69:B799, 0))</f>
        <v>MTQ</v>
      </c>
      <c r="C539" s="147" t="s">
        <v>168</v>
      </c>
      <c r="D539" s="158" t="n">
        <v>-0.0028</v>
      </c>
    </row>
    <row r="540" customFormat="false" ht="15" hidden="false" customHeight="false" outlineLevel="0" collapsed="false">
      <c r="A540" s="118" t="s">
        <v>419</v>
      </c>
      <c r="B540" s="2" t="str">
        <f aca="false" t="array" ref="B540:B540">INDEX(Countries!D70:D800, MATCH(A540, Countries!B70:B800, 0))</f>
        <v>MRT</v>
      </c>
      <c r="C540" s="147" t="s">
        <v>168</v>
      </c>
      <c r="D540" s="158" t="n">
        <v>-0.0028</v>
      </c>
    </row>
    <row r="541" customFormat="false" ht="15" hidden="false" customHeight="false" outlineLevel="0" collapsed="false">
      <c r="A541" s="118" t="s">
        <v>420</v>
      </c>
      <c r="B541" s="2" t="str">
        <f aca="false" t="array" ref="B541:B541">INDEX(Countries!D71:D801, MATCH(A541, Countries!B71:B801, 0))</f>
        <v>MUS</v>
      </c>
      <c r="C541" s="147" t="s">
        <v>168</v>
      </c>
      <c r="D541" s="158" t="n">
        <v>-0.0028</v>
      </c>
    </row>
    <row r="542" customFormat="false" ht="15" hidden="false" customHeight="false" outlineLevel="0" collapsed="false">
      <c r="A542" s="118" t="s">
        <v>421</v>
      </c>
      <c r="B542" s="2" t="str">
        <f aca="false" t="array" ref="B542:B542">INDEX(Countries!D72:D802, MATCH(A542, Countries!B72:B802, 0))</f>
        <v>MYT</v>
      </c>
      <c r="C542" s="147" t="s">
        <v>168</v>
      </c>
      <c r="D542" s="158" t="n">
        <v>-0.0028</v>
      </c>
    </row>
    <row r="543" customFormat="false" ht="15" hidden="false" customHeight="false" outlineLevel="0" collapsed="false">
      <c r="A543" s="118" t="s">
        <v>422</v>
      </c>
      <c r="B543" s="2" t="str">
        <f aca="false" t="array" ref="B543:B543">INDEX(Countries!D73:D803, MATCH(A543, Countries!B73:B803, 0))</f>
        <v>FSM</v>
      </c>
      <c r="C543" s="147" t="s">
        <v>168</v>
      </c>
      <c r="D543" s="158" t="n">
        <v>-0.0028</v>
      </c>
    </row>
    <row r="544" customFormat="false" ht="15" hidden="false" customHeight="false" outlineLevel="0" collapsed="false">
      <c r="A544" s="118" t="s">
        <v>423</v>
      </c>
      <c r="B544" s="2" t="str">
        <f aca="false" t="array" ref="B544:B544">INDEX(Countries!D74:D804, MATCH(A544, Countries!B74:B804, 0))</f>
        <v>MOZ</v>
      </c>
      <c r="C544" s="147" t="s">
        <v>168</v>
      </c>
      <c r="D544" s="158" t="n">
        <v>-0.0028</v>
      </c>
    </row>
    <row r="545" customFormat="false" ht="15" hidden="false" customHeight="false" outlineLevel="0" collapsed="false">
      <c r="A545" s="118" t="s">
        <v>424</v>
      </c>
      <c r="B545" s="2" t="str">
        <f aca="false" t="array" ref="B545:B545">INDEX(Countries!D75:D805, MATCH(A545, Countries!B75:B805, 0))</f>
        <v>MMR</v>
      </c>
      <c r="C545" s="147" t="s">
        <v>168</v>
      </c>
      <c r="D545" s="158" t="n">
        <v>-0.0028</v>
      </c>
    </row>
    <row r="546" customFormat="false" ht="15" hidden="false" customHeight="false" outlineLevel="0" collapsed="false">
      <c r="A546" s="118" t="s">
        <v>425</v>
      </c>
      <c r="B546" s="2" t="str">
        <f aca="false" t="array" ref="B546:B546">INDEX(Countries!D76:D806, MATCH(A546, Countries!B76:B806, 0))</f>
        <v>NCL</v>
      </c>
      <c r="C546" s="147" t="s">
        <v>168</v>
      </c>
      <c r="D546" s="158" t="n">
        <v>-0.0028</v>
      </c>
    </row>
    <row r="547" customFormat="false" ht="15" hidden="false" customHeight="false" outlineLevel="0" collapsed="false">
      <c r="A547" s="118" t="s">
        <v>426</v>
      </c>
      <c r="B547" s="2" t="str">
        <f aca="false" t="array" ref="B547:B547">INDEX(Countries!D77:D807, MATCH(A547, Countries!B77:B807, 0))</f>
        <v>NZL</v>
      </c>
      <c r="C547" s="147" t="s">
        <v>168</v>
      </c>
      <c r="D547" s="158" t="n">
        <v>-0.00134010040941612</v>
      </c>
    </row>
    <row r="548" customFormat="false" ht="15" hidden="false" customHeight="false" outlineLevel="0" collapsed="false">
      <c r="A548" s="118" t="s">
        <v>427</v>
      </c>
      <c r="B548" s="2" t="str">
        <f aca="false" t="array" ref="B548:B548">INDEX(Countries!D78:D808, MATCH(A548, Countries!B78:B808, 0))</f>
        <v>NIC</v>
      </c>
      <c r="C548" s="147" t="s">
        <v>168</v>
      </c>
      <c r="D548" s="158" t="n">
        <v>-0.0028</v>
      </c>
    </row>
    <row r="549" customFormat="false" ht="15" hidden="false" customHeight="false" outlineLevel="0" collapsed="false">
      <c r="A549" s="118" t="s">
        <v>428</v>
      </c>
      <c r="B549" s="2" t="str">
        <f aca="false" t="array" ref="B549:B549">INDEX(Countries!D79:D809, MATCH(A549, Countries!B79:B809, 0))</f>
        <v>NGA</v>
      </c>
      <c r="C549" s="147" t="s">
        <v>168</v>
      </c>
      <c r="D549" s="158" t="n">
        <v>-0.0028</v>
      </c>
    </row>
    <row r="550" customFormat="false" ht="15" hidden="false" customHeight="false" outlineLevel="0" collapsed="false">
      <c r="A550" s="118" t="s">
        <v>429</v>
      </c>
      <c r="B550" s="2" t="str">
        <f aca="false" t="array" ref="B550:B550">INDEX(Countries!D80:D810, MATCH(A550, Countries!B80:B810, 0))</f>
        <v>OMN</v>
      </c>
      <c r="C550" s="147" t="s">
        <v>168</v>
      </c>
      <c r="D550" s="158" t="n">
        <v>-0.0028</v>
      </c>
    </row>
    <row r="551" customFormat="false" ht="15" hidden="false" customHeight="false" outlineLevel="0" collapsed="false">
      <c r="A551" s="118" t="s">
        <v>430</v>
      </c>
      <c r="B551" s="2" t="str">
        <f aca="false" t="array" ref="B551:B551">INDEX(Countries!D81:D811, MATCH(A551, Countries!B81:B811, 0))</f>
        <v>PAK</v>
      </c>
      <c r="C551" s="147" t="s">
        <v>168</v>
      </c>
      <c r="D551" s="158" t="n">
        <v>-0.0028</v>
      </c>
    </row>
    <row r="552" customFormat="false" ht="15" hidden="false" customHeight="false" outlineLevel="0" collapsed="false">
      <c r="A552" s="118" t="s">
        <v>431</v>
      </c>
      <c r="B552" s="2" t="str">
        <f aca="false" t="array" ref="B552:B552">INDEX(Countries!D82:D812, MATCH(A552, Countries!B82:B812, 0))</f>
        <v>PLW</v>
      </c>
      <c r="C552" s="147" t="s">
        <v>168</v>
      </c>
      <c r="D552" s="158" t="n">
        <v>-0.0028</v>
      </c>
    </row>
    <row r="553" customFormat="false" ht="15" hidden="false" customHeight="false" outlineLevel="0" collapsed="false">
      <c r="A553" s="118" t="s">
        <v>432</v>
      </c>
      <c r="B553" s="2" t="str">
        <f aca="false" t="array" ref="B553:B553">INDEX(Countries!D83:D813, MATCH(A553, Countries!B83:B813, 0))</f>
        <v>PAN</v>
      </c>
      <c r="C553" s="147" t="s">
        <v>168</v>
      </c>
      <c r="D553" s="158" t="n">
        <v>-0.0028</v>
      </c>
    </row>
    <row r="554" customFormat="false" ht="15" hidden="false" customHeight="false" outlineLevel="0" collapsed="false">
      <c r="A554" s="118" t="s">
        <v>433</v>
      </c>
      <c r="B554" s="2" t="str">
        <f aca="false" t="array" ref="B554:B554">INDEX(Countries!D84:D814, MATCH(A554, Countries!B84:B814, 0))</f>
        <v>PNG</v>
      </c>
      <c r="C554" s="147" t="s">
        <v>168</v>
      </c>
      <c r="D554" s="158" t="n">
        <v>-0.0028</v>
      </c>
    </row>
    <row r="555" customFormat="false" ht="15" hidden="false" customHeight="false" outlineLevel="0" collapsed="false">
      <c r="A555" s="118" t="s">
        <v>434</v>
      </c>
      <c r="B555" s="2" t="str">
        <f aca="false" t="array" ref="B555:B555">INDEX(Countries!D85:D815, MATCH(A555, Countries!B85:B815, 0))</f>
        <v>PER</v>
      </c>
      <c r="C555" s="147" t="s">
        <v>168</v>
      </c>
      <c r="D555" s="158" t="n">
        <v>0</v>
      </c>
    </row>
    <row r="556" customFormat="false" ht="15" hidden="false" customHeight="false" outlineLevel="0" collapsed="false">
      <c r="A556" s="118" t="s">
        <v>435</v>
      </c>
      <c r="B556" s="2" t="str">
        <f aca="false" t="array" ref="B556:B556">INDEX(Countries!D86:D816, MATCH(A556, Countries!B86:B816, 0))</f>
        <v>PHL</v>
      </c>
      <c r="C556" s="147" t="s">
        <v>168</v>
      </c>
      <c r="D556" s="158" t="n">
        <v>-0.0028</v>
      </c>
    </row>
    <row r="557" customFormat="false" ht="15" hidden="false" customHeight="false" outlineLevel="0" collapsed="false">
      <c r="A557" s="118" t="s">
        <v>436</v>
      </c>
      <c r="B557" s="2" t="str">
        <f aca="false" t="array" ref="B557:B557">INDEX(Countries!D87:D817, MATCH(A557, Countries!B87:B817, 0))</f>
        <v>PRI</v>
      </c>
      <c r="C557" s="147" t="s">
        <v>168</v>
      </c>
      <c r="D557" s="158" t="n">
        <v>-0.0028</v>
      </c>
    </row>
    <row r="558" customFormat="false" ht="15" hidden="false" customHeight="false" outlineLevel="0" collapsed="false">
      <c r="A558" s="118" t="s">
        <v>437</v>
      </c>
      <c r="B558" s="2" t="str">
        <f aca="false" t="array" ref="B558:B558">INDEX(Countries!D8:D818, MATCH(A558, Countries!B8:B818, 0))</f>
        <v>QAT</v>
      </c>
      <c r="C558" s="147" t="s">
        <v>168</v>
      </c>
      <c r="D558" s="158" t="n">
        <v>-0.0028</v>
      </c>
    </row>
    <row r="559" customFormat="false" ht="15" hidden="false" customHeight="false" outlineLevel="0" collapsed="false">
      <c r="A559" s="118" t="s">
        <v>438</v>
      </c>
      <c r="B559" s="2" t="str">
        <f aca="false" t="array" ref="B559:B559">INDEX(Countries!D9:D819, MATCH(A559, Countries!B9:B819, 0))</f>
        <v>COG</v>
      </c>
      <c r="C559" s="147" t="s">
        <v>168</v>
      </c>
      <c r="D559" s="158" t="n">
        <v>-0.0028</v>
      </c>
    </row>
    <row r="560" customFormat="false" ht="15" hidden="false" customHeight="false" outlineLevel="0" collapsed="false">
      <c r="A560" s="118" t="s">
        <v>439</v>
      </c>
      <c r="B560" s="2" t="str">
        <f aca="false" t="array" ref="B560:B560">INDEX(Countries!D90:D820, MATCH(A560, Countries!B90:B820, 0))</f>
        <v>KNA</v>
      </c>
      <c r="C560" s="147" t="s">
        <v>168</v>
      </c>
      <c r="D560" s="158" t="n">
        <v>-0.0028</v>
      </c>
    </row>
    <row r="561" customFormat="false" ht="15" hidden="false" customHeight="false" outlineLevel="0" collapsed="false">
      <c r="A561" s="118" t="s">
        <v>440</v>
      </c>
      <c r="B561" s="2" t="str">
        <f aca="false" t="array" ref="B561:B561">INDEX(Countries!D91:D821, MATCH(A561, Countries!B91:B821, 0))</f>
        <v>LCA</v>
      </c>
      <c r="C561" s="147" t="s">
        <v>168</v>
      </c>
      <c r="D561" s="158" t="n">
        <v>-0.0028</v>
      </c>
    </row>
    <row r="562" customFormat="false" ht="15" hidden="false" customHeight="false" outlineLevel="0" collapsed="false">
      <c r="A562" s="118" t="s">
        <v>441</v>
      </c>
      <c r="B562" s="2" t="str">
        <f aca="false" t="array" ref="B562:B562">INDEX(Countries!D92:D822, MATCH(A562, Countries!B92:B822, 0))</f>
        <v>VCT</v>
      </c>
      <c r="C562" s="147" t="s">
        <v>168</v>
      </c>
      <c r="D562" s="158" t="n">
        <v>-0.0028</v>
      </c>
    </row>
    <row r="563" customFormat="false" ht="15" hidden="false" customHeight="false" outlineLevel="0" collapsed="false">
      <c r="A563" s="118" t="s">
        <v>442</v>
      </c>
      <c r="B563" s="2" t="str">
        <f aca="false" t="array" ref="B563:B563">INDEX(Countries!D93:D823, MATCH(A563, Countries!B93:B823, 0))</f>
        <v>MAF</v>
      </c>
      <c r="C563" s="147" t="s">
        <v>168</v>
      </c>
      <c r="D563" s="158" t="n">
        <v>-0.0028</v>
      </c>
    </row>
    <row r="564" customFormat="false" ht="15" hidden="false" customHeight="false" outlineLevel="0" collapsed="false">
      <c r="A564" s="118" t="s">
        <v>443</v>
      </c>
      <c r="B564" s="2" t="str">
        <f aca="false" t="array" ref="B564:B564">INDEX(Countries!D94:D824, MATCH(A564, Countries!B94:B824, 0))</f>
        <v>WSM</v>
      </c>
      <c r="C564" s="147" t="s">
        <v>168</v>
      </c>
      <c r="D564" s="158" t="n">
        <v>-0.0028</v>
      </c>
    </row>
    <row r="565" customFormat="false" ht="15" hidden="false" customHeight="false" outlineLevel="0" collapsed="false">
      <c r="A565" s="118" t="s">
        <v>444</v>
      </c>
      <c r="B565" s="2" t="str">
        <f aca="false" t="array" ref="B565:B565">INDEX(Countries!D95:D825, MATCH(A565, Countries!B95:B825, 0))</f>
        <v>STP</v>
      </c>
      <c r="C565" s="147" t="s">
        <v>168</v>
      </c>
      <c r="D565" s="158" t="n">
        <v>-0.0028</v>
      </c>
    </row>
    <row r="566" customFormat="false" ht="15" hidden="false" customHeight="false" outlineLevel="0" collapsed="false">
      <c r="A566" s="118" t="s">
        <v>445</v>
      </c>
      <c r="B566" s="2" t="str">
        <f aca="false" t="array" ref="B566:B566">INDEX(Countries!D96:D826, MATCH(A566, Countries!B96:B826, 0))</f>
        <v>SAU</v>
      </c>
      <c r="C566" s="147" t="s">
        <v>168</v>
      </c>
      <c r="D566" s="158" t="n">
        <v>-0.0028</v>
      </c>
    </row>
    <row r="567" customFormat="false" ht="15" hidden="false" customHeight="false" outlineLevel="0" collapsed="false">
      <c r="A567" s="118" t="s">
        <v>446</v>
      </c>
      <c r="B567" s="2" t="str">
        <f aca="false" t="array" ref="B567:B567">INDEX(Countries!D97:D827, MATCH(A567, Countries!B97:B827, 0))</f>
        <v>SEN</v>
      </c>
      <c r="C567" s="147" t="s">
        <v>168</v>
      </c>
      <c r="D567" s="158" t="n">
        <v>-0.0028</v>
      </c>
    </row>
    <row r="568" customFormat="false" ht="15" hidden="false" customHeight="false" outlineLevel="0" collapsed="false">
      <c r="A568" s="118" t="s">
        <v>447</v>
      </c>
      <c r="B568" s="2" t="str">
        <f aca="false" t="array" ref="B568:B568">INDEX(Countries!D98:D828, MATCH(A568, Countries!B98:B828, 0))</f>
        <v>SYC</v>
      </c>
      <c r="C568" s="147" t="s">
        <v>168</v>
      </c>
      <c r="D568" s="158" t="n">
        <v>-0.0028</v>
      </c>
    </row>
    <row r="569" customFormat="false" ht="15" hidden="false" customHeight="false" outlineLevel="0" collapsed="false">
      <c r="A569" s="118" t="s">
        <v>448</v>
      </c>
      <c r="B569" s="2" t="str">
        <f aca="false" t="array" ref="B569:B569">INDEX(Countries!D99:D829, MATCH(A569, Countries!B99:B829, 0))</f>
        <v>SLE</v>
      </c>
      <c r="C569" s="147" t="s">
        <v>168</v>
      </c>
      <c r="D569" s="158" t="n">
        <v>-0.0028</v>
      </c>
    </row>
    <row r="570" customFormat="false" ht="15" hidden="false" customHeight="false" outlineLevel="0" collapsed="false">
      <c r="A570" s="118" t="s">
        <v>449</v>
      </c>
      <c r="B570" s="2" t="str">
        <f aca="false" t="array" ref="B570:B570">INDEX(Countries!D100:D830, MATCH(A570, Countries!B100:B830, 0))</f>
        <v>SGP</v>
      </c>
      <c r="C570" s="147" t="s">
        <v>168</v>
      </c>
      <c r="D570" s="158" t="n">
        <v>-0.0028</v>
      </c>
    </row>
    <row r="571" customFormat="false" ht="15" hidden="false" customHeight="false" outlineLevel="0" collapsed="false">
      <c r="A571" s="118" t="s">
        <v>450</v>
      </c>
      <c r="B571" s="2" t="str">
        <f aca="false" t="array" ref="B571:B571">INDEX(Countries!D101:D831, MATCH(A571, Countries!B101:B831, 0))</f>
        <v>SXM</v>
      </c>
      <c r="C571" s="147" t="s">
        <v>168</v>
      </c>
      <c r="D571" s="158" t="n">
        <v>-0.0028</v>
      </c>
    </row>
    <row r="572" customFormat="false" ht="15" hidden="false" customHeight="false" outlineLevel="0" collapsed="false">
      <c r="A572" s="118" t="s">
        <v>451</v>
      </c>
      <c r="B572" s="2" t="str">
        <f aca="false" t="array" ref="B572:B572">INDEX(Countries!D102:D832, MATCH(A572, Countries!B102:B832, 0))</f>
        <v>SLB</v>
      </c>
      <c r="C572" s="147" t="s">
        <v>168</v>
      </c>
      <c r="D572" s="158" t="n">
        <v>-0.0028</v>
      </c>
    </row>
    <row r="573" customFormat="false" ht="15" hidden="false" customHeight="false" outlineLevel="0" collapsed="false">
      <c r="A573" s="118" t="s">
        <v>452</v>
      </c>
      <c r="B573" s="2" t="str">
        <f aca="false" t="array" ref="B573:B573">INDEX(Countries!D103:D833, MATCH(A573, Countries!B103:B833, 0))</f>
        <v>SOM</v>
      </c>
      <c r="C573" s="147" t="s">
        <v>168</v>
      </c>
      <c r="D573" s="158" t="n">
        <v>-0.0028</v>
      </c>
    </row>
    <row r="574" customFormat="false" ht="15" hidden="false" customHeight="false" outlineLevel="0" collapsed="false">
      <c r="A574" s="118" t="s">
        <v>453</v>
      </c>
      <c r="B574" s="2" t="str">
        <f aca="false" t="array" ref="B574:B574">INDEX(Countries!D104:D834, MATCH(A574, Countries!B104:B834, 0))</f>
        <v>ZAF</v>
      </c>
      <c r="C574" s="147" t="s">
        <v>168</v>
      </c>
      <c r="D574" s="158" t="n">
        <v>0</v>
      </c>
    </row>
    <row r="575" customFormat="false" ht="15" hidden="false" customHeight="false" outlineLevel="0" collapsed="false">
      <c r="A575" s="118" t="s">
        <v>454</v>
      </c>
      <c r="B575" s="2" t="str">
        <f aca="false" t="array" ref="B575:B575">INDEX(Countries!D105:D835, MATCH(A575, Countries!B105:B835, 0))</f>
        <v>LKA</v>
      </c>
      <c r="C575" s="147" t="s">
        <v>168</v>
      </c>
      <c r="D575" s="158" t="n">
        <v>-0.0028</v>
      </c>
    </row>
    <row r="576" customFormat="false" ht="15" hidden="false" customHeight="false" outlineLevel="0" collapsed="false">
      <c r="A576" s="118" t="s">
        <v>455</v>
      </c>
      <c r="B576" s="2" t="str">
        <f aca="false" t="array" ref="B576:B576">INDEX(Countries!D106:D836, MATCH(A576, Countries!B106:B836, 0))</f>
        <v>SDN</v>
      </c>
      <c r="C576" s="147" t="s">
        <v>168</v>
      </c>
      <c r="D576" s="158" t="n">
        <v>-0.0028</v>
      </c>
    </row>
    <row r="577" customFormat="false" ht="15" hidden="false" customHeight="false" outlineLevel="0" collapsed="false">
      <c r="A577" s="118" t="s">
        <v>456</v>
      </c>
      <c r="B577" s="2" t="str">
        <f aca="false" t="array" ref="B577:B577">INDEX(Countries!D107:D837, MATCH(A577, Countries!B107:B837, 0))</f>
        <v>SUR</v>
      </c>
      <c r="C577" s="147" t="s">
        <v>168</v>
      </c>
      <c r="D577" s="158" t="n">
        <v>-0.0028</v>
      </c>
    </row>
    <row r="578" customFormat="false" ht="15" hidden="false" customHeight="false" outlineLevel="0" collapsed="false">
      <c r="A578" s="118" t="s">
        <v>457</v>
      </c>
      <c r="B578" s="2" t="str">
        <f aca="false" t="array" ref="B578:B578">INDEX(Countries!D108:D838, MATCH(A578, Countries!B108:B838, 0))</f>
        <v>TWN</v>
      </c>
      <c r="C578" s="147" t="s">
        <v>168</v>
      </c>
      <c r="D578" s="158" t="n">
        <v>-4.59247840548516E-005</v>
      </c>
    </row>
    <row r="579" customFormat="false" ht="15" hidden="false" customHeight="false" outlineLevel="0" collapsed="false">
      <c r="A579" s="118" t="s">
        <v>458</v>
      </c>
      <c r="B579" s="2" t="str">
        <f aca="false" t="array" ref="B579:B579">INDEX(Countries!D109:D839, MATCH(A579, Countries!B109:B839, 0))</f>
        <v>TZA</v>
      </c>
      <c r="C579" s="147" t="s">
        <v>168</v>
      </c>
      <c r="D579" s="158" t="n">
        <v>-0.0028</v>
      </c>
    </row>
    <row r="580" customFormat="false" ht="15" hidden="false" customHeight="false" outlineLevel="0" collapsed="false">
      <c r="A580" s="118" t="s">
        <v>459</v>
      </c>
      <c r="B580" s="2" t="str">
        <f aca="false" t="array" ref="B580:B580">INDEX(Countries!D110:D840, MATCH(A580, Countries!B110:B840, 0))</f>
        <v>THA</v>
      </c>
      <c r="C580" s="147" t="s">
        <v>168</v>
      </c>
      <c r="D580" s="158" t="n">
        <v>-0.0028</v>
      </c>
    </row>
    <row r="581" customFormat="false" ht="15" hidden="false" customHeight="false" outlineLevel="0" collapsed="false">
      <c r="A581" s="118" t="s">
        <v>460</v>
      </c>
      <c r="B581" s="2" t="str">
        <f aca="false" t="array" ref="B581:B581">INDEX(Countries!D111:D841, MATCH(A581, Countries!B111:B841, 0))</f>
        <v>TLS</v>
      </c>
      <c r="C581" s="147" t="s">
        <v>168</v>
      </c>
      <c r="D581" s="158" t="n">
        <v>-0.0028</v>
      </c>
    </row>
    <row r="582" customFormat="false" ht="15" hidden="false" customHeight="false" outlineLevel="0" collapsed="false">
      <c r="A582" s="118" t="s">
        <v>461</v>
      </c>
      <c r="B582" s="2" t="str">
        <f aca="false" t="array" ref="B582:B582">INDEX(Countries!D112:D842, MATCH(A582, Countries!B112:B842, 0))</f>
        <v>TGO</v>
      </c>
      <c r="C582" s="147" t="s">
        <v>168</v>
      </c>
      <c r="D582" s="158" t="n">
        <v>-0.0028</v>
      </c>
    </row>
    <row r="583" customFormat="false" ht="15" hidden="false" customHeight="false" outlineLevel="0" collapsed="false">
      <c r="A583" s="118" t="s">
        <v>462</v>
      </c>
      <c r="B583" s="2" t="str">
        <f aca="false" t="array" ref="B583:B583">INDEX(Countries!D113:D843, MATCH(A583, Countries!B113:B843, 0))</f>
        <v>TON</v>
      </c>
      <c r="C583" s="147" t="s">
        <v>168</v>
      </c>
      <c r="D583" s="158" t="n">
        <v>-0.0028</v>
      </c>
    </row>
    <row r="584" customFormat="false" ht="15" hidden="false" customHeight="false" outlineLevel="0" collapsed="false">
      <c r="A584" s="118" t="s">
        <v>463</v>
      </c>
      <c r="B584" s="2" t="str">
        <f aca="false" t="array" ref="B584:B584">INDEX(Countries!D114:D844, MATCH(A584, Countries!B114:B844, 0))</f>
        <v>TTO</v>
      </c>
      <c r="C584" s="147" t="s">
        <v>168</v>
      </c>
      <c r="D584" s="158" t="n">
        <v>-0.0028</v>
      </c>
    </row>
    <row r="585" customFormat="false" ht="15" hidden="false" customHeight="false" outlineLevel="0" collapsed="false">
      <c r="A585" s="118" t="s">
        <v>464</v>
      </c>
      <c r="B585" s="2" t="str">
        <f aca="false" t="array" ref="B585:B585">INDEX(Countries!D115:D845, MATCH(A585, Countries!B115:B845, 0))</f>
        <v>TCA</v>
      </c>
      <c r="C585" s="147" t="s">
        <v>168</v>
      </c>
      <c r="D585" s="158" t="n">
        <v>-0.0028</v>
      </c>
    </row>
    <row r="586" customFormat="false" ht="15" hidden="false" customHeight="false" outlineLevel="0" collapsed="false">
      <c r="A586" s="118" t="s">
        <v>465</v>
      </c>
      <c r="B586" s="2" t="str">
        <f aca="false" t="array" ref="B586:B586">INDEX(Countries!D116:D846, MATCH(A586, Countries!B116:B846, 0))</f>
        <v>TUV</v>
      </c>
      <c r="C586" s="147" t="s">
        <v>168</v>
      </c>
      <c r="D586" s="158" t="n">
        <v>-0.0028</v>
      </c>
    </row>
    <row r="587" customFormat="false" ht="15" hidden="false" customHeight="false" outlineLevel="0" collapsed="false">
      <c r="A587" s="118" t="s">
        <v>466</v>
      </c>
      <c r="B587" s="2" t="str">
        <f aca="false" t="array" ref="B587:B587">INDEX(Countries!D117:D847, MATCH(A587, Countries!B117:B847, 0))</f>
        <v>ARE</v>
      </c>
      <c r="C587" s="147" t="s">
        <v>168</v>
      </c>
      <c r="D587" s="158" t="n">
        <v>0</v>
      </c>
    </row>
    <row r="588" customFormat="false" ht="15" hidden="false" customHeight="false" outlineLevel="0" collapsed="false">
      <c r="A588" s="118" t="s">
        <v>467</v>
      </c>
      <c r="B588" s="2" t="str">
        <f aca="false" t="array" ref="B588:B588">INDEX(Countries!D118:D848, MATCH(A588, Countries!B118:B848, 0))</f>
        <v>VUT</v>
      </c>
      <c r="C588" s="147" t="s">
        <v>168</v>
      </c>
      <c r="D588" s="158" t="n">
        <v>-0.0028</v>
      </c>
    </row>
    <row r="589" customFormat="false" ht="15" hidden="false" customHeight="false" outlineLevel="0" collapsed="false">
      <c r="A589" s="118" t="s">
        <v>468</v>
      </c>
      <c r="B589" s="2" t="str">
        <f aca="false" t="array" ref="B589:B589">INDEX(Countries!D119:D849, MATCH(A589, Countries!B119:B849, 0))</f>
        <v>VEN</v>
      </c>
      <c r="C589" s="147" t="s">
        <v>168</v>
      </c>
      <c r="D589" s="158" t="n">
        <v>-0.0028</v>
      </c>
    </row>
    <row r="590" customFormat="false" ht="15" hidden="false" customHeight="false" outlineLevel="0" collapsed="false">
      <c r="A590" s="118" t="s">
        <v>469</v>
      </c>
      <c r="B590" s="2" t="str">
        <f aca="false" t="array" ref="B590:B590">INDEX(Countries!D120:D850, MATCH(A590, Countries!B120:B850, 0))</f>
        <v>VNM</v>
      </c>
      <c r="C590" s="147" t="s">
        <v>168</v>
      </c>
      <c r="D590" s="158" t="n">
        <v>-0.00568746857463631</v>
      </c>
    </row>
    <row r="591" customFormat="false" ht="15" hidden="false" customHeight="false" outlineLevel="0" collapsed="false">
      <c r="A591" s="118" t="s">
        <v>470</v>
      </c>
      <c r="B591" s="2" t="str">
        <f aca="false" t="array" ref="B591:B591">INDEX(Countries!D121:D851, MATCH(A591, Countries!B121:B851, 0))</f>
        <v>VIR</v>
      </c>
      <c r="C591" s="147" t="s">
        <v>168</v>
      </c>
      <c r="D591" s="158" t="n">
        <v>-0.0028</v>
      </c>
    </row>
    <row r="592" customFormat="false" ht="15" hidden="false" customHeight="false" outlineLevel="0" collapsed="false">
      <c r="A592" s="118" t="s">
        <v>471</v>
      </c>
      <c r="B592" s="2" t="str">
        <f aca="false" t="array" ref="B592:B592">INDEX(Countries!D122:D852, MATCH(A592, Countries!B122:B852, 0))</f>
        <v>WLF</v>
      </c>
      <c r="C592" s="147" t="s">
        <v>168</v>
      </c>
      <c r="D592" s="158" t="n">
        <v>-0.0028</v>
      </c>
    </row>
    <row r="593" customFormat="false" ht="15" hidden="false" customHeight="false" outlineLevel="0" collapsed="false">
      <c r="A593" s="118" t="s">
        <v>472</v>
      </c>
      <c r="B593" s="2" t="str">
        <f aca="false" t="array" ref="B593:B593">INDEX(Countries!D123:D853, MATCH(A593, Countries!B123:B853, 0))</f>
        <v>YEM</v>
      </c>
      <c r="C593" s="147" t="s">
        <v>168</v>
      </c>
      <c r="D593" s="158" t="n">
        <v>-0.0028</v>
      </c>
    </row>
    <row r="594" customFormat="false" ht="15" hidden="false" customHeight="false" outlineLevel="0" collapsed="false">
      <c r="A594" s="118" t="s">
        <v>473</v>
      </c>
      <c r="B594" s="2" t="str">
        <f aca="false" t="array" ref="B594:B594">INDEX(Countries!D1:D854, MATCH(A594, Countries!B1:B854, 0))</f>
        <v>ITA</v>
      </c>
      <c r="C594" s="147" t="s">
        <v>168</v>
      </c>
      <c r="D594" s="158" t="n">
        <v>-0.0056835004590805</v>
      </c>
    </row>
    <row r="595" customFormat="false" ht="15" hidden="false" customHeight="false" outlineLevel="0" collapsed="false">
      <c r="A595" s="118" t="s">
        <v>474</v>
      </c>
      <c r="B595" s="2" t="str">
        <f aca="false" t="array" ref="B595:B595">INDEX(Countries!D125:D855, MATCH(A595, Countries!B125:B855, 0))</f>
        <v>UKR</v>
      </c>
      <c r="C595" s="147" t="s">
        <v>168</v>
      </c>
      <c r="D595" s="158" t="n">
        <v>-0.0028</v>
      </c>
    </row>
    <row r="596" customFormat="false" ht="15" hidden="false" customHeight="false" outlineLevel="0" collapsed="false">
      <c r="A596" s="118" t="s">
        <v>475</v>
      </c>
      <c r="B596" s="2" t="str">
        <f aca="false" t="array" ref="B596:B596">INDEX(Countries!D126:D856, MATCH(A596, Countries!B126:B856, 0))</f>
        <v>TUN</v>
      </c>
      <c r="C596" s="147" t="s">
        <v>168</v>
      </c>
      <c r="D596" s="158" t="n">
        <v>-0.0028</v>
      </c>
    </row>
    <row r="597" customFormat="false" ht="15" hidden="false" customHeight="false" outlineLevel="0" collapsed="false">
      <c r="A597" s="118" t="s">
        <v>476</v>
      </c>
      <c r="B597" s="2" t="str">
        <f aca="false" t="array" ref="B597:B597">INDEX(Countries!D127:D857, MATCH(A597, Countries!B127:B857, 0))</f>
        <v>ESP</v>
      </c>
      <c r="C597" s="147" t="s">
        <v>168</v>
      </c>
      <c r="D597" s="158" t="n">
        <v>0</v>
      </c>
    </row>
    <row r="598" customFormat="false" ht="15" hidden="false" customHeight="false" outlineLevel="0" collapsed="false">
      <c r="A598" s="118" t="s">
        <v>477</v>
      </c>
      <c r="B598" s="2" t="str">
        <f aca="false" t="array" ref="B598:B598">INDEX(Countries!D1:D858, MATCH(A598, Countries!B1:B858, 0))</f>
        <v>KWT</v>
      </c>
      <c r="C598" s="147" t="s">
        <v>168</v>
      </c>
      <c r="D598" s="158" t="n">
        <v>-0.0028</v>
      </c>
    </row>
    <row r="599" customFormat="false" ht="15" hidden="false" customHeight="false" outlineLevel="0" collapsed="false">
      <c r="A599" s="118" t="s">
        <v>478</v>
      </c>
      <c r="B599" s="2" t="str">
        <f aca="false" t="array" ref="B599:B599">INDEX(Countries!D2:D859, MATCH(A599, Countries!B2:B859, 0))</f>
        <v>DNK</v>
      </c>
      <c r="C599" s="147" t="s">
        <v>168</v>
      </c>
      <c r="D599" s="158" t="n">
        <v>-0.00168649006654964</v>
      </c>
    </row>
    <row r="600" customFormat="false" ht="15" hidden="false" customHeight="false" outlineLevel="0" collapsed="false">
      <c r="A600" s="118" t="s">
        <v>479</v>
      </c>
      <c r="B600" s="2" t="str">
        <f aca="false" t="array" ref="B600:B600">INDEX(Countries!D3:D860, MATCH(A600, Countries!B3:B860, 0))</f>
        <v>FRA</v>
      </c>
      <c r="C600" s="147" t="s">
        <v>168</v>
      </c>
      <c r="D600" s="158" t="n">
        <v>-0.000530441974482376</v>
      </c>
    </row>
    <row r="601" customFormat="false" ht="15" hidden="false" customHeight="false" outlineLevel="0" collapsed="false">
      <c r="A601" s="118" t="s">
        <v>480</v>
      </c>
      <c r="B601" s="2" t="str">
        <f aca="false" t="array" ref="B601:B601">INDEX(Countries!D131:D861, MATCH(A601, Countries!B131:B861, 0))</f>
        <v>RUS</v>
      </c>
      <c r="C601" s="147" t="s">
        <v>168</v>
      </c>
      <c r="D601" s="158" t="n">
        <v>-0.00287209464064453</v>
      </c>
    </row>
    <row r="602" customFormat="false" ht="15" hidden="false" customHeight="false" outlineLevel="0" collapsed="false">
      <c r="A602" s="118" t="s">
        <v>481</v>
      </c>
      <c r="B602" s="2" t="str">
        <f aca="false" t="array" ref="B602:B602">INDEX(Countries!D132:D862, MATCH(A602, Countries!B132:B862, 0))</f>
        <v>UMI</v>
      </c>
      <c r="C602" s="147" t="s">
        <v>168</v>
      </c>
      <c r="D602" s="158" t="n">
        <v>-0.0028</v>
      </c>
    </row>
    <row r="603" customFormat="false" ht="15" hidden="false" customHeight="false" outlineLevel="0" collapsed="false">
      <c r="A603" s="118" t="s">
        <v>482</v>
      </c>
      <c r="B603" s="2" t="str">
        <f aca="false" t="array" ref="B603:B603">INDEX(Countries!D1:D863, MATCH(A603, Countries!B1:B863, 0))</f>
        <v>GRC</v>
      </c>
      <c r="C603" s="147" t="s">
        <v>168</v>
      </c>
      <c r="D603" s="158" t="n">
        <v>0</v>
      </c>
    </row>
    <row r="604" customFormat="false" ht="15" hidden="false" customHeight="false" outlineLevel="0" collapsed="false">
      <c r="A604" s="118" t="s">
        <v>483</v>
      </c>
      <c r="B604" s="2" t="str">
        <f aca="false" t="array" ref="B604:B604">INDEX(Countries!D2:D864, MATCH(A604, Countries!B2:B864, 0))</f>
        <v>CAN</v>
      </c>
      <c r="C604" s="147" t="s">
        <v>168</v>
      </c>
      <c r="D604" s="158" t="n">
        <v>0</v>
      </c>
    </row>
    <row r="605" customFormat="false" ht="15" hidden="false" customHeight="false" outlineLevel="0" collapsed="false">
      <c r="A605" s="118" t="s">
        <v>484</v>
      </c>
      <c r="B605" s="2" t="str">
        <f aca="false" t="array" ref="B605:B605">INDEX(Countries!D3:D865, MATCH(A605, Countries!B3:B865, 0))</f>
        <v>DEU</v>
      </c>
      <c r="C605" s="147" t="s">
        <v>168</v>
      </c>
      <c r="D605" s="158" t="n">
        <v>-8.06044196594025E-005</v>
      </c>
    </row>
    <row r="606" customFormat="false" ht="15" hidden="false" customHeight="false" outlineLevel="0" collapsed="false">
      <c r="A606" s="118" t="s">
        <v>485</v>
      </c>
      <c r="B606" s="2" t="str">
        <f aca="false" t="array" ref="B606:B606">INDEX(Countries!D4:D866, MATCH(A606, Countries!B4:B866, 0))</f>
        <v>HRV</v>
      </c>
      <c r="C606" s="147" t="s">
        <v>168</v>
      </c>
      <c r="D606" s="158" t="n">
        <v>-0.000849772511926528</v>
      </c>
    </row>
    <row r="607" customFormat="false" ht="15" hidden="false" customHeight="false" outlineLevel="0" collapsed="false">
      <c r="A607" s="118" t="s">
        <v>486</v>
      </c>
      <c r="B607" s="2" t="str">
        <f aca="false" t="array" ref="B607:B607">INDEX(Countries!D137:D867, MATCH(A607, Countries!B137:B867, 0))</f>
        <v>GBR</v>
      </c>
      <c r="C607" s="147" t="s">
        <v>168</v>
      </c>
      <c r="D607" s="158" t="n">
        <v>0</v>
      </c>
    </row>
    <row r="608" customFormat="false" ht="15" hidden="false" customHeight="false" outlineLevel="0" collapsed="false">
      <c r="A608" s="118" t="s">
        <v>487</v>
      </c>
      <c r="B608" s="2" t="str">
        <f aca="false" t="array" ref="B608:B608">INDEX(Countries!D138:D868, MATCH(A608, Countries!B138:B868, 0))</f>
        <v>MLT</v>
      </c>
      <c r="C608" s="147" t="s">
        <v>168</v>
      </c>
      <c r="D608" s="158" t="n">
        <v>-0.0028</v>
      </c>
    </row>
    <row r="609" customFormat="false" ht="15" hidden="false" customHeight="false" outlineLevel="0" collapsed="false">
      <c r="A609" s="118" t="s">
        <v>488</v>
      </c>
      <c r="B609" s="2" t="str">
        <f aca="false" t="array" ref="B609:B609">INDEX(Countries!D1:D869, MATCH(A609, Countries!B1:B869, 0))</f>
        <v>CYP</v>
      </c>
      <c r="C609" s="147" t="s">
        <v>168</v>
      </c>
      <c r="D609" s="158" t="n">
        <v>-0.0109310407188628</v>
      </c>
    </row>
    <row r="610" customFormat="false" ht="15" hidden="false" customHeight="false" outlineLevel="0" collapsed="false">
      <c r="A610" s="118" t="s">
        <v>489</v>
      </c>
      <c r="B610" s="2" t="str">
        <f aca="false" t="array" ref="B610:B610">INDEX(Countries!D140:D870, MATCH(A610, Countries!B140:B870, 0))</f>
        <v>NOR</v>
      </c>
      <c r="C610" s="147" t="s">
        <v>168</v>
      </c>
      <c r="D610" s="158" t="n">
        <v>-0.0028</v>
      </c>
    </row>
    <row r="611" customFormat="false" ht="15" hidden="false" customHeight="false" outlineLevel="0" collapsed="false">
      <c r="A611" s="118" t="s">
        <v>490</v>
      </c>
      <c r="B611" s="2" t="str">
        <f aca="false" t="array" ref="B611:B611">INDEX(Countries!D1:D871, MATCH(A611, Countries!B1:B871, 0))</f>
        <v>ALB</v>
      </c>
      <c r="C611" s="147" t="s">
        <v>168</v>
      </c>
      <c r="D611" s="158" t="n">
        <v>-0.00323831830509069</v>
      </c>
    </row>
    <row r="612" customFormat="false" ht="15" hidden="false" customHeight="false" outlineLevel="0" collapsed="false">
      <c r="A612" s="118" t="s">
        <v>491</v>
      </c>
      <c r="B612" s="2" t="str">
        <f aca="false" t="array" ref="B612:B612">INDEX(Countries!D2:D872, MATCH(A612, Countries!B2:B872, 0))</f>
        <v>DZA</v>
      </c>
      <c r="C612" s="147" t="s">
        <v>168</v>
      </c>
      <c r="D612" s="158" t="n">
        <v>-0.0028</v>
      </c>
    </row>
    <row r="613" customFormat="false" ht="15" hidden="false" customHeight="false" outlineLevel="0" collapsed="false">
      <c r="A613" s="118" t="s">
        <v>492</v>
      </c>
      <c r="B613" s="2" t="str">
        <f aca="false" t="array" ref="B613:B613">INDEX(Countries!D143:D873, MATCH(A613, Countries!B143:B873, 0))</f>
        <v>SWE</v>
      </c>
      <c r="C613" s="147" t="s">
        <v>168</v>
      </c>
      <c r="D613" s="158" t="n">
        <v>-0.00115773132064378</v>
      </c>
    </row>
    <row r="614" customFormat="false" ht="15" hidden="false" customHeight="false" outlineLevel="0" collapsed="false">
      <c r="A614" s="118" t="s">
        <v>493</v>
      </c>
      <c r="B614" s="2" t="str">
        <f aca="false" t="array" ref="B614:B614">INDEX(Countries!D1:D874, MATCH(A614, Countries!B1:B874, 0))</f>
        <v>ISR</v>
      </c>
      <c r="C614" s="147" t="s">
        <v>168</v>
      </c>
      <c r="D614" s="158" t="n">
        <v>-0.0028</v>
      </c>
    </row>
    <row r="615" customFormat="false" ht="15" hidden="false" customHeight="false" outlineLevel="0" collapsed="false">
      <c r="A615" s="118" t="s">
        <v>494</v>
      </c>
      <c r="B615" s="2" t="str">
        <f aca="false" t="array" ref="B615:B615">INDEX(Countries!D145:D875, MATCH(A615, Countries!B145:B875, 0))</f>
        <v>MSR</v>
      </c>
      <c r="C615" s="147" t="s">
        <v>168</v>
      </c>
      <c r="D615" s="158" t="n">
        <v>-0.0028</v>
      </c>
    </row>
    <row r="616" customFormat="false" ht="15" hidden="false" customHeight="false" outlineLevel="0" collapsed="false">
      <c r="A616" s="118" t="s">
        <v>495</v>
      </c>
      <c r="B616" s="2" t="str">
        <f aca="false" t="array" ref="B616:B616">INDEX(Countries!D1:D876, MATCH(A616, Countries!B1:B876, 0))</f>
        <v>LBY</v>
      </c>
      <c r="C616" s="147" t="s">
        <v>168</v>
      </c>
      <c r="D616" s="158" t="n">
        <v>-0.0028</v>
      </c>
    </row>
    <row r="617" customFormat="false" ht="15" hidden="false" customHeight="false" outlineLevel="0" collapsed="false">
      <c r="A617" s="118" t="s">
        <v>496</v>
      </c>
      <c r="B617" s="2" t="str">
        <f aca="false" t="array" ref="B617:B617">INDEX(Countries!D147:D877, MATCH(A617, Countries!B147:B877, 0))</f>
        <v>NLD</v>
      </c>
      <c r="C617" s="147" t="s">
        <v>168</v>
      </c>
      <c r="D617" s="158" t="n">
        <v>-5.9152292617104E-005</v>
      </c>
    </row>
    <row r="618" customFormat="false" ht="15" hidden="false" customHeight="false" outlineLevel="0" collapsed="false">
      <c r="A618" s="118" t="s">
        <v>497</v>
      </c>
      <c r="B618" s="2" t="str">
        <f aca="false" t="array" ref="B618:B618">INDEX(Countries!D148:D878, MATCH(A618, Countries!B148:B878, 0))</f>
        <v>POL</v>
      </c>
      <c r="C618" s="147" t="s">
        <v>168</v>
      </c>
      <c r="D618" s="158" t="n">
        <v>-0.0028</v>
      </c>
    </row>
    <row r="619" customFormat="false" ht="15" hidden="false" customHeight="false" outlineLevel="0" collapsed="false">
      <c r="A619" s="118" t="s">
        <v>498</v>
      </c>
      <c r="B619" s="2" t="str">
        <f aca="false" t="array" ref="B619:B619">INDEX(Countries!D149:D879, MATCH(A619, Countries!B149:B879, 0))</f>
        <v>TUR</v>
      </c>
      <c r="C619" s="147" t="s">
        <v>168</v>
      </c>
      <c r="D619" s="158" t="n">
        <v>0</v>
      </c>
    </row>
    <row r="620" customFormat="false" ht="15" hidden="false" customHeight="false" outlineLevel="0" collapsed="false">
      <c r="A620" s="118" t="s">
        <v>499</v>
      </c>
      <c r="B620" s="2" t="str">
        <f aca="false" t="array" ref="B620:B620">INDEX(Countries!D1:D880, MATCH(A620, Countries!B1:B880, 0))</f>
        <v>JOR</v>
      </c>
      <c r="C620" s="147" t="s">
        <v>168</v>
      </c>
      <c r="D620" s="158" t="n">
        <v>-0.0028</v>
      </c>
    </row>
    <row r="621" customFormat="false" ht="15" hidden="false" customHeight="false" outlineLevel="0" collapsed="false">
      <c r="A621" s="118" t="s">
        <v>500</v>
      </c>
      <c r="B621" s="2" t="str">
        <f aca="false" t="array" ref="B621:B621">INDEX(Countries!D2:D881, MATCH(A621, Countries!B2:B881, 0))</f>
        <v>HKG</v>
      </c>
      <c r="C621" s="147" t="s">
        <v>168</v>
      </c>
      <c r="D621" s="158" t="n">
        <v>-0.0028</v>
      </c>
    </row>
    <row r="622" customFormat="false" ht="15" hidden="false" customHeight="false" outlineLevel="0" collapsed="false">
      <c r="A622" s="118" t="s">
        <v>501</v>
      </c>
      <c r="B622" s="2" t="str">
        <f aca="false" t="array" ref="B622:B622">INDEX(Countries!D152:D882, MATCH(A622, Countries!B152:B882, 0))</f>
        <v>SVN</v>
      </c>
      <c r="C622" s="147" t="s">
        <v>168</v>
      </c>
      <c r="D622" s="158" t="n">
        <v>-0.00333035398389991</v>
      </c>
    </row>
    <row r="623" customFormat="false" ht="15" hidden="false" customHeight="false" outlineLevel="0" collapsed="false">
      <c r="A623" s="118" t="s">
        <v>502</v>
      </c>
      <c r="B623" s="2" t="str">
        <f aca="false" t="array" ref="B623:B623">INDEX(Countries!D1:D883, MATCH(A623, Countries!B1:B883, 0))</f>
        <v>ARG</v>
      </c>
      <c r="C623" s="147" t="s">
        <v>168</v>
      </c>
      <c r="D623" s="158" t="n">
        <v>-0.00247803960842063</v>
      </c>
    </row>
    <row r="624" customFormat="false" ht="15" hidden="false" customHeight="false" outlineLevel="0" collapsed="false">
      <c r="A624" s="118" t="s">
        <v>503</v>
      </c>
      <c r="B624" s="2" t="str">
        <f aca="false" t="array" ref="B624:B624">INDEX(Countries!D2:D884, MATCH(A624, Countries!B2:B884, 0))</f>
        <v>AZE</v>
      </c>
      <c r="C624" s="147" t="s">
        <v>168</v>
      </c>
      <c r="D624" s="158" t="n">
        <v>-0.0028</v>
      </c>
    </row>
    <row r="625" customFormat="false" ht="15" hidden="false" customHeight="false" outlineLevel="0" collapsed="false">
      <c r="A625" s="118" t="s">
        <v>504</v>
      </c>
      <c r="B625" s="2" t="str">
        <f aca="false" t="array" ref="B625:B625">INDEX(Countries!D3:D885, MATCH(A625, Countries!B3:B885, 0))</f>
        <v>BEL</v>
      </c>
      <c r="C625" s="147" t="s">
        <v>168</v>
      </c>
      <c r="D625" s="158" t="n">
        <v>-0.000789536094500942</v>
      </c>
    </row>
    <row r="626" customFormat="false" ht="15" hidden="false" customHeight="false" outlineLevel="0" collapsed="false">
      <c r="A626" s="118" t="s">
        <v>505</v>
      </c>
      <c r="B626" s="2" t="str">
        <f aca="false" t="array" ref="B626:B626">INDEX(Countries!D4:D886, MATCH(A626, Countries!B4:B886, 0))</f>
        <v>BIH</v>
      </c>
      <c r="C626" s="147" t="s">
        <v>168</v>
      </c>
      <c r="D626" s="158" t="n">
        <v>-0.0028</v>
      </c>
    </row>
    <row r="627" customFormat="false" ht="15" hidden="false" customHeight="false" outlineLevel="0" collapsed="false">
      <c r="A627" s="118" t="s">
        <v>506</v>
      </c>
      <c r="B627" s="2" t="str">
        <f aca="false" t="array" ref="B627:B627">INDEX(Countries!D5:D887, MATCH(A627, Countries!B5:B887, 0))</f>
        <v>IOT</v>
      </c>
      <c r="C627" s="147" t="s">
        <v>168</v>
      </c>
      <c r="D627" s="158" t="n">
        <v>-0.0028</v>
      </c>
    </row>
    <row r="628" customFormat="false" ht="15" hidden="false" customHeight="false" outlineLevel="0" collapsed="false">
      <c r="A628" s="118" t="s">
        <v>507</v>
      </c>
      <c r="B628" s="2" t="str">
        <f aca="false" t="array" ref="B628:B628">INDEX(Countries!D6:D888, MATCH(A628, Countries!B6:B888, 0))</f>
        <v>BGR</v>
      </c>
      <c r="C628" s="147" t="s">
        <v>168</v>
      </c>
      <c r="D628" s="158" t="n">
        <v>-0.0028</v>
      </c>
    </row>
    <row r="629" customFormat="false" ht="15" hidden="false" customHeight="false" outlineLevel="0" collapsed="false">
      <c r="A629" s="118" t="s">
        <v>508</v>
      </c>
      <c r="B629" s="2" t="str">
        <f aca="false" t="array" ref="B629:B629">INDEX(Countries!D7:D889, MATCH(A629, Countries!B7:B889, 0))</f>
        <v>CPV</v>
      </c>
      <c r="C629" s="147" t="s">
        <v>168</v>
      </c>
      <c r="D629" s="158" t="n">
        <v>-0.0028</v>
      </c>
    </row>
    <row r="630" customFormat="false" ht="15" hidden="false" customHeight="false" outlineLevel="0" collapsed="false">
      <c r="A630" s="118" t="s">
        <v>509</v>
      </c>
      <c r="B630" s="2" t="str">
        <f aca="false" t="array" ref="B630:B630">INDEX(Countries!D8:D890, MATCH(A630, Countries!B8:B890, 0))</f>
        <v>CHL</v>
      </c>
      <c r="C630" s="147" t="s">
        <v>168</v>
      </c>
      <c r="D630" s="158" t="n">
        <v>0</v>
      </c>
    </row>
    <row r="631" customFormat="false" ht="15" hidden="false" customHeight="false" outlineLevel="0" collapsed="false">
      <c r="A631" s="118" t="s">
        <v>510</v>
      </c>
      <c r="B631" s="2" t="str">
        <f aca="false" t="array" ref="B631:B631">INDEX(Countries!D9:D891, MATCH(A631, Countries!B9:B891, 0))</f>
        <v>EST</v>
      </c>
      <c r="C631" s="147" t="s">
        <v>168</v>
      </c>
      <c r="D631" s="158" t="n">
        <v>-0.000789692180646728</v>
      </c>
    </row>
    <row r="632" customFormat="false" ht="15" hidden="false" customHeight="false" outlineLevel="0" collapsed="false">
      <c r="A632" s="118" t="s">
        <v>511</v>
      </c>
      <c r="B632" s="2" t="str">
        <f aca="false" t="array" ref="B632:B632">INDEX(Countries!D10:D892, MATCH(A632, Countries!B10:B892, 0))</f>
        <v>FLK</v>
      </c>
      <c r="C632" s="147" t="s">
        <v>168</v>
      </c>
      <c r="D632" s="158" t="n">
        <v>-0.0028</v>
      </c>
    </row>
    <row r="633" customFormat="false" ht="15" hidden="false" customHeight="false" outlineLevel="0" collapsed="false">
      <c r="A633" s="118" t="s">
        <v>512</v>
      </c>
      <c r="B633" s="2" t="str">
        <f aca="false" t="array" ref="B633:B633">INDEX(Countries!D11:D893, MATCH(A633, Countries!B11:B893, 0))</f>
        <v>FRO</v>
      </c>
      <c r="C633" s="147" t="s">
        <v>168</v>
      </c>
      <c r="D633" s="158" t="n">
        <v>-0.0028</v>
      </c>
    </row>
    <row r="634" customFormat="false" ht="15" hidden="false" customHeight="false" outlineLevel="0" collapsed="false">
      <c r="A634" s="118" t="s">
        <v>513</v>
      </c>
      <c r="B634" s="2" t="str">
        <f aca="false" t="array" ref="B634:B634">INDEX(Countries!D12:D894, MATCH(A634, Countries!B12:B894, 0))</f>
        <v>FIN</v>
      </c>
      <c r="C634" s="147" t="s">
        <v>168</v>
      </c>
      <c r="D634" s="158" t="n">
        <v>0</v>
      </c>
    </row>
    <row r="635" customFormat="false" ht="15" hidden="false" customHeight="false" outlineLevel="0" collapsed="false">
      <c r="A635" s="118" t="s">
        <v>514</v>
      </c>
      <c r="B635" s="2" t="str">
        <f aca="false" t="array" ref="B635:B635">INDEX(Countries!D13:D895, MATCH(A635, Countries!B13:B895, 0))</f>
        <v>GEO</v>
      </c>
      <c r="C635" s="147" t="s">
        <v>168</v>
      </c>
      <c r="D635" s="158" t="n">
        <v>-0.0028</v>
      </c>
    </row>
    <row r="636" customFormat="false" ht="15" hidden="false" customHeight="false" outlineLevel="0" collapsed="false">
      <c r="A636" s="118" t="s">
        <v>515</v>
      </c>
      <c r="B636" s="2" t="str">
        <f aca="false" t="array" ref="B636:B636">INDEX(Countries!D14:D896, MATCH(A636, Countries!B14:B896, 0))</f>
        <v>GIB</v>
      </c>
      <c r="C636" s="147" t="s">
        <v>168</v>
      </c>
      <c r="D636" s="158" t="n">
        <v>-0.0028</v>
      </c>
    </row>
    <row r="637" customFormat="false" ht="15" hidden="false" customHeight="false" outlineLevel="0" collapsed="false">
      <c r="A637" s="118" t="s">
        <v>516</v>
      </c>
      <c r="B637" s="2" t="str">
        <f aca="false" t="array" ref="B637:B637">INDEX(Countries!D15:D897, MATCH(A637, Countries!B15:B897, 0))</f>
        <v>GRL</v>
      </c>
      <c r="C637" s="147" t="s">
        <v>168</v>
      </c>
      <c r="D637" s="158" t="n">
        <v>-0.0028</v>
      </c>
    </row>
    <row r="638" customFormat="false" ht="15" hidden="false" customHeight="false" outlineLevel="0" collapsed="false">
      <c r="A638" s="118" t="s">
        <v>517</v>
      </c>
      <c r="B638" s="2" t="str">
        <f aca="false" t="array" ref="B638:B638">INDEX(Countries!D16:D898, MATCH(A638, Countries!B16:B898, 0))</f>
        <v>GGY</v>
      </c>
      <c r="C638" s="147" t="s">
        <v>168</v>
      </c>
      <c r="D638" s="158" t="n">
        <v>-0.0028</v>
      </c>
    </row>
    <row r="639" customFormat="false" ht="15" hidden="false" customHeight="false" outlineLevel="0" collapsed="false">
      <c r="A639" s="118" t="s">
        <v>518</v>
      </c>
      <c r="B639" s="2" t="str">
        <f aca="false" t="array" ref="B639:B639">INDEX(Countries!D17:D899, MATCH(A639, Countries!B17:B899, 0))</f>
        <v>ISL</v>
      </c>
      <c r="C639" s="147" t="s">
        <v>168</v>
      </c>
      <c r="D639" s="158" t="n">
        <v>-0.0028</v>
      </c>
    </row>
    <row r="640" customFormat="false" ht="15" hidden="false" customHeight="false" outlineLevel="0" collapsed="false">
      <c r="A640" s="118" t="s">
        <v>519</v>
      </c>
      <c r="B640" s="2" t="str">
        <f aca="false" t="array" ref="B640:B640">INDEX(Countries!D18:D900, MATCH(A640, Countries!B18:B900, 0))</f>
        <v>IRQ</v>
      </c>
      <c r="C640" s="147" t="s">
        <v>168</v>
      </c>
      <c r="D640" s="158" t="n">
        <v>-0.0028</v>
      </c>
    </row>
    <row r="641" customFormat="false" ht="15" hidden="false" customHeight="false" outlineLevel="0" collapsed="false">
      <c r="A641" s="118" t="s">
        <v>520</v>
      </c>
      <c r="B641" s="2" t="str">
        <f aca="false" t="array" ref="B641:B641">INDEX(Countries!D19:D901, MATCH(A641, Countries!B19:B901, 0))</f>
        <v>IRL</v>
      </c>
      <c r="C641" s="147" t="s">
        <v>168</v>
      </c>
      <c r="D641" s="158" t="n">
        <v>-8.30538721167118E-005</v>
      </c>
    </row>
    <row r="642" customFormat="false" ht="15" hidden="false" customHeight="false" outlineLevel="0" collapsed="false">
      <c r="A642" s="118" t="s">
        <v>521</v>
      </c>
      <c r="B642" s="2" t="str">
        <f aca="false" t="array" ref="B642:B642">INDEX(Countries!D20:D902, MATCH(A642, Countries!B20:B902, 0))</f>
        <v>IMN</v>
      </c>
      <c r="C642" s="147" t="s">
        <v>168</v>
      </c>
      <c r="D642" s="158" t="n">
        <v>-0.0028</v>
      </c>
    </row>
    <row r="643" customFormat="false" ht="15" hidden="false" customHeight="false" outlineLevel="0" collapsed="false">
      <c r="A643" s="118" t="s">
        <v>522</v>
      </c>
      <c r="B643" s="2" t="str">
        <f aca="false" t="array" ref="B643:B643">INDEX(Countries!D21:D903, MATCH(A643, Countries!B21:B903, 0))</f>
        <v>JEY</v>
      </c>
      <c r="C643" s="147" t="s">
        <v>168</v>
      </c>
      <c r="D643" s="158" t="n">
        <v>-0.0028</v>
      </c>
    </row>
    <row r="644" customFormat="false" ht="15" hidden="false" customHeight="false" outlineLevel="0" collapsed="false">
      <c r="A644" s="118" t="s">
        <v>523</v>
      </c>
      <c r="B644" s="2" t="str">
        <f aca="false" t="array" ref="B644:B644">INDEX(Countries!D22:D904, MATCH(A644, Countries!B22:B904, 0))</f>
        <v>KAZ</v>
      </c>
      <c r="C644" s="147" t="s">
        <v>168</v>
      </c>
      <c r="D644" s="158" t="n">
        <v>-0.0028</v>
      </c>
    </row>
    <row r="645" customFormat="false" ht="15" hidden="false" customHeight="false" outlineLevel="0" collapsed="false">
      <c r="A645" s="118" t="s">
        <v>524</v>
      </c>
      <c r="B645" s="2" t="str">
        <f aca="false" t="array" ref="B645:B645">INDEX(Countries!D23:D905, MATCH(A645, Countries!B23:B905, 0))</f>
        <v>PRK</v>
      </c>
      <c r="C645" s="147" t="s">
        <v>168</v>
      </c>
      <c r="D645" s="158" t="n">
        <v>-0.0028</v>
      </c>
    </row>
    <row r="646" customFormat="false" ht="15" hidden="false" customHeight="false" outlineLevel="0" collapsed="false">
      <c r="A646" s="118" t="s">
        <v>525</v>
      </c>
      <c r="B646" s="2" t="str">
        <f aca="false" t="array" ref="B646:B646">INDEX(Countries!D176:D906, MATCH(A646, Countries!B176:B906, 0))</f>
        <v>KOR</v>
      </c>
      <c r="C646" s="147" t="s">
        <v>168</v>
      </c>
      <c r="D646" s="158" t="n">
        <v>-0.0028</v>
      </c>
    </row>
    <row r="647" customFormat="false" ht="15" hidden="false" customHeight="false" outlineLevel="0" collapsed="false">
      <c r="A647" s="118" t="s">
        <v>526</v>
      </c>
      <c r="B647" s="2" t="str">
        <f aca="false" t="array" ref="B647:B647">INDEX(Countries!D1:D907, MATCH(A647, Countries!B1:B907, 0))</f>
        <v>LVA</v>
      </c>
      <c r="C647" s="147" t="s">
        <v>168</v>
      </c>
      <c r="D647" s="158" t="n">
        <v>-0.00170547138563537</v>
      </c>
    </row>
    <row r="648" customFormat="false" ht="15" hidden="false" customHeight="false" outlineLevel="0" collapsed="false">
      <c r="A648" s="118" t="s">
        <v>527</v>
      </c>
      <c r="B648" s="2" t="str">
        <f aca="false" t="array" ref="B648:B648">INDEX(Countries!D2:D908, MATCH(A648, Countries!B2:B908, 0))</f>
        <v>LBN</v>
      </c>
      <c r="C648" s="147" t="s">
        <v>168</v>
      </c>
      <c r="D648" s="158" t="n">
        <v>-0.0028</v>
      </c>
    </row>
    <row r="649" customFormat="false" ht="15" hidden="false" customHeight="false" outlineLevel="0" collapsed="false">
      <c r="A649" s="118" t="s">
        <v>528</v>
      </c>
      <c r="B649" s="2" t="str">
        <f aca="false" t="array" ref="B649:B649">INDEX(Countries!D3:D909, MATCH(A649, Countries!B3:B909, 0))</f>
        <v>LTU</v>
      </c>
      <c r="C649" s="147" t="s">
        <v>168</v>
      </c>
      <c r="D649" s="158" t="n">
        <v>-0.0028</v>
      </c>
    </row>
    <row r="650" customFormat="false" ht="15" hidden="false" customHeight="false" outlineLevel="0" collapsed="false">
      <c r="A650" s="118" t="s">
        <v>529</v>
      </c>
      <c r="B650" s="2" t="str">
        <f aca="false" t="array" ref="B650:B650">INDEX(Countries!D4:D910, MATCH(A650, Countries!B4:B910, 0))</f>
        <v>MCO</v>
      </c>
      <c r="C650" s="147" t="s">
        <v>168</v>
      </c>
      <c r="D650" s="158" t="n">
        <v>-0.0028</v>
      </c>
    </row>
    <row r="651" customFormat="false" ht="15" hidden="false" customHeight="false" outlineLevel="0" collapsed="false">
      <c r="A651" s="118" t="s">
        <v>530</v>
      </c>
      <c r="B651" s="2" t="str">
        <f aca="false" t="array" ref="B651:B651">INDEX(Countries!D5:D911, MATCH(A651, Countries!B5:B911, 0))</f>
        <v>MNE</v>
      </c>
      <c r="C651" s="147" t="s">
        <v>168</v>
      </c>
      <c r="D651" s="158" t="n">
        <v>-0.00022500101676326</v>
      </c>
    </row>
    <row r="652" customFormat="false" ht="15" hidden="false" customHeight="false" outlineLevel="0" collapsed="false">
      <c r="A652" s="118" t="s">
        <v>531</v>
      </c>
      <c r="B652" s="2" t="str">
        <f aca="false" t="array" ref="B652:B652">INDEX(Countries!D6:D912, MATCH(A652, Countries!B6:B912, 0))</f>
        <v>MAR</v>
      </c>
      <c r="C652" s="147" t="s">
        <v>168</v>
      </c>
      <c r="D652" s="158" t="n">
        <v>-0.0028</v>
      </c>
    </row>
    <row r="653" customFormat="false" ht="15" hidden="false" customHeight="false" outlineLevel="0" collapsed="false">
      <c r="A653" s="118" t="s">
        <v>532</v>
      </c>
      <c r="B653" s="2" t="str">
        <f aca="false" t="array" ref="B653:B653">INDEX(Countries!D7:D913, MATCH(A653, Countries!B7:B913, 0))</f>
        <v>NAM</v>
      </c>
      <c r="C653" s="147" t="s">
        <v>168</v>
      </c>
      <c r="D653" s="158" t="n">
        <v>-0.0028</v>
      </c>
    </row>
    <row r="654" customFormat="false" ht="15" hidden="false" customHeight="false" outlineLevel="0" collapsed="false">
      <c r="A654" s="118" t="s">
        <v>533</v>
      </c>
      <c r="B654" s="2" t="str">
        <f aca="false" t="array" ref="B654:B654">INDEX(Countries!D8:D914, MATCH(A654, Countries!B8:B914, 0))</f>
        <v>NRU</v>
      </c>
      <c r="C654" s="147" t="s">
        <v>168</v>
      </c>
      <c r="D654" s="158" t="n">
        <v>-0.0028</v>
      </c>
    </row>
    <row r="655" customFormat="false" ht="15" hidden="false" customHeight="false" outlineLevel="0" collapsed="false">
      <c r="A655" s="118" t="s">
        <v>534</v>
      </c>
      <c r="B655" s="2" t="str">
        <f aca="false" t="array" ref="B655:B655">INDEX(Countries!D9:D915, MATCH(A655, Countries!B9:B915, 0))</f>
        <v>NIU</v>
      </c>
      <c r="C655" s="147" t="s">
        <v>168</v>
      </c>
      <c r="D655" s="158" t="n">
        <v>-0.0028</v>
      </c>
    </row>
    <row r="656" customFormat="false" ht="15" hidden="false" customHeight="false" outlineLevel="0" collapsed="false">
      <c r="A656" s="118" t="s">
        <v>535</v>
      </c>
      <c r="B656" s="2" t="str">
        <f aca="false" t="array" ref="B656:B656">INDEX(Countries!D10:D916, MATCH(A656, Countries!B10:B916, 0))</f>
        <v>MNP</v>
      </c>
      <c r="C656" s="147" t="s">
        <v>168</v>
      </c>
      <c r="D656" s="158" t="n">
        <v>-0.0028</v>
      </c>
    </row>
    <row r="657" customFormat="false" ht="15" hidden="false" customHeight="false" outlineLevel="0" collapsed="false">
      <c r="A657" s="118" t="s">
        <v>536</v>
      </c>
      <c r="B657" s="2" t="str">
        <f aca="false" t="array" ref="B657:B657">INDEX(Countries!D11:D917, MATCH(A657, Countries!B11:B917, 0))</f>
        <v>PCN</v>
      </c>
      <c r="C657" s="147" t="s">
        <v>168</v>
      </c>
      <c r="D657" s="158" t="n">
        <v>-0.0028</v>
      </c>
    </row>
    <row r="658" customFormat="false" ht="15" hidden="false" customHeight="false" outlineLevel="0" collapsed="false">
      <c r="A658" s="118" t="s">
        <v>537</v>
      </c>
      <c r="B658" s="2" t="str">
        <f aca="false" t="array" ref="B658:B658">INDEX(Countries!D12:D918, MATCH(A658, Countries!B12:B918, 0))</f>
        <v>PRT</v>
      </c>
      <c r="C658" s="147" t="s">
        <v>168</v>
      </c>
      <c r="D658" s="158" t="n">
        <v>-0.00298079770095538</v>
      </c>
    </row>
    <row r="659" customFormat="false" ht="15" hidden="false" customHeight="false" outlineLevel="0" collapsed="false">
      <c r="A659" s="118" t="s">
        <v>538</v>
      </c>
      <c r="B659" s="2" t="str">
        <f aca="false" t="array" ref="B659:B659">INDEX(Countries!D13:D919, MATCH(A659, Countries!B13:B919, 0))</f>
        <v>REU</v>
      </c>
      <c r="C659" s="147" t="s">
        <v>168</v>
      </c>
      <c r="D659" s="158" t="n">
        <v>-0.0028</v>
      </c>
    </row>
    <row r="660" customFormat="false" ht="15" hidden="false" customHeight="false" outlineLevel="0" collapsed="false">
      <c r="A660" s="118" t="s">
        <v>539</v>
      </c>
      <c r="B660" s="2" t="str">
        <f aca="false" t="array" ref="B660:B660">INDEX(Countries!D14:D920, MATCH(A660, Countries!B14:B920, 0))</f>
        <v>ROU</v>
      </c>
      <c r="C660" s="147" t="s">
        <v>168</v>
      </c>
      <c r="D660" s="158" t="n">
        <v>-0.0028</v>
      </c>
    </row>
    <row r="661" customFormat="false" ht="15" hidden="false" customHeight="false" outlineLevel="0" collapsed="false">
      <c r="A661" s="118" t="s">
        <v>540</v>
      </c>
      <c r="B661" s="2" t="str">
        <f aca="false" t="array" ref="B661:B661">INDEX(Countries!D191:D921, MATCH(A661, Countries!B191:B921, 0))</f>
        <v>SHN</v>
      </c>
      <c r="C661" s="147" t="s">
        <v>168</v>
      </c>
      <c r="D661" s="158" t="n">
        <v>-0.0028</v>
      </c>
    </row>
    <row r="662" customFormat="false" ht="15" hidden="false" customHeight="false" outlineLevel="0" collapsed="false">
      <c r="A662" s="118" t="s">
        <v>541</v>
      </c>
      <c r="B662" s="2" t="str">
        <f aca="false" t="array" ref="B662:B662">INDEX(Countries!D192:D922, MATCH(A662, Countries!B192:B922, 0))</f>
        <v>SPM</v>
      </c>
      <c r="C662" s="147" t="s">
        <v>168</v>
      </c>
      <c r="D662" s="158" t="n">
        <v>-0.0028</v>
      </c>
    </row>
    <row r="663" customFormat="false" ht="15" hidden="false" customHeight="false" outlineLevel="0" collapsed="false">
      <c r="A663" s="118" t="s">
        <v>542</v>
      </c>
      <c r="B663" s="2" t="str">
        <f aca="false" t="array" ref="B663:B663">INDEX(Countries!D193:D923, MATCH(A663, Countries!B193:B923, 0))</f>
        <v>SYR</v>
      </c>
      <c r="C663" s="147" t="s">
        <v>168</v>
      </c>
      <c r="D663" s="158" t="n">
        <v>-0.0028</v>
      </c>
    </row>
    <row r="664" customFormat="false" ht="15" hidden="false" customHeight="false" outlineLevel="0" collapsed="false">
      <c r="A664" s="118" t="s">
        <v>543</v>
      </c>
      <c r="B664" s="2" t="str">
        <f aca="false" t="array" ref="B664:B664">INDEX(Countries!D194:D924, MATCH(A664, Countries!B194:B924, 0))</f>
        <v>TKL</v>
      </c>
      <c r="C664" s="147" t="s">
        <v>168</v>
      </c>
      <c r="D664" s="158" t="n">
        <v>-0.0028</v>
      </c>
    </row>
    <row r="665" customFormat="false" ht="15" hidden="false" customHeight="false" outlineLevel="0" collapsed="false">
      <c r="A665" s="118" t="s">
        <v>544</v>
      </c>
      <c r="B665" s="2" t="str">
        <f aca="false" t="array" ref="B665:B665">INDEX(Countries!D195:D925, MATCH(A665, Countries!B195:B925, 0))</f>
        <v>TKM</v>
      </c>
      <c r="C665" s="147" t="s">
        <v>168</v>
      </c>
      <c r="D665" s="158" t="n">
        <v>-0.0028</v>
      </c>
    </row>
    <row r="666" customFormat="false" ht="15" hidden="false" customHeight="false" outlineLevel="0" collapsed="false">
      <c r="A666" s="118" t="s">
        <v>545</v>
      </c>
      <c r="B666" s="2" t="str">
        <f aca="false" t="array" ref="B666:B666">INDEX(Countries!D196:D926, MATCH(A666, Countries!B196:B926, 0))</f>
        <v>URY</v>
      </c>
      <c r="C666" s="147" t="s">
        <v>168</v>
      </c>
      <c r="D666" s="158" t="n">
        <v>-0.000682027345598968</v>
      </c>
    </row>
    <row r="667" customFormat="false" ht="15" hidden="false" customHeight="false" outlineLevel="0" collapsed="false">
      <c r="A667" s="118" t="s">
        <v>546</v>
      </c>
      <c r="B667" s="2" t="str">
        <f aca="false" t="array" ref="B667:B667">INDEX(Countries!D197:D927, MATCH(A667, Countries!B197:B927, 0))</f>
        <v>ESH</v>
      </c>
      <c r="C667" s="147" t="s">
        <v>168</v>
      </c>
      <c r="D667" s="158" t="n">
        <v>-0.0028</v>
      </c>
    </row>
    <row r="668" customFormat="false" ht="15" hidden="false" customHeight="false" outlineLevel="0" collapsed="false">
      <c r="A668" s="118" t="s">
        <v>547</v>
      </c>
      <c r="B668" s="2" t="str">
        <f aca="false" t="array" ref="B668:B668">INDEX(Countries!D1:D928, MATCH(A668, Countries!B1:B928, 0))</f>
        <v>AFG</v>
      </c>
      <c r="C668" s="147" t="s">
        <v>168</v>
      </c>
      <c r="D668" s="158" t="n">
        <v>-0.0028</v>
      </c>
    </row>
    <row r="669" customFormat="false" ht="15" hidden="false" customHeight="false" outlineLevel="0" collapsed="false">
      <c r="A669" s="118" t="s">
        <v>548</v>
      </c>
      <c r="B669" s="2" t="str">
        <f aca="false" t="array" ref="B669:B669">INDEX(Countries!D2:D929, MATCH(A669, Countries!B2:B929, 0))</f>
        <v>ARM</v>
      </c>
      <c r="C669" s="147" t="s">
        <v>168</v>
      </c>
      <c r="D669" s="158" t="n">
        <v>-0.0028</v>
      </c>
    </row>
    <row r="670" customFormat="false" ht="15" hidden="false" customHeight="false" outlineLevel="0" collapsed="false">
      <c r="A670" s="118" t="s">
        <v>549</v>
      </c>
      <c r="B670" s="2" t="str">
        <f aca="false" t="array" ref="B670:B670">INDEX(Countries!D3:D930, MATCH(A670, Countries!B3:B930, 0))</f>
        <v>AUT</v>
      </c>
      <c r="C670" s="147" t="s">
        <v>168</v>
      </c>
      <c r="D670" s="158" t="n">
        <v>-0.0028</v>
      </c>
    </row>
    <row r="671" customFormat="false" ht="15" hidden="false" customHeight="false" outlineLevel="0" collapsed="false">
      <c r="A671" s="118" t="s">
        <v>550</v>
      </c>
      <c r="B671" s="2" t="str">
        <f aca="false" t="array" ref="B671:B671">INDEX(Countries!D4:D931, MATCH(A671, Countries!B4:B931, 0))</f>
        <v>BDI</v>
      </c>
      <c r="C671" s="147" t="s">
        <v>168</v>
      </c>
      <c r="D671" s="158" t="n">
        <v>-0.0028</v>
      </c>
    </row>
    <row r="672" customFormat="false" ht="15" hidden="false" customHeight="false" outlineLevel="0" collapsed="false">
      <c r="A672" s="118" t="s">
        <v>551</v>
      </c>
      <c r="B672" s="2" t="str">
        <f aca="false" t="array" ref="B672:B672">INDEX(Countries!D5:D932, MATCH(A672, Countries!B5:B932, 0))</f>
        <v>BFA</v>
      </c>
      <c r="C672" s="147" t="s">
        <v>168</v>
      </c>
      <c r="D672" s="158" t="n">
        <v>-0.0028</v>
      </c>
    </row>
    <row r="673" customFormat="false" ht="15" hidden="false" customHeight="false" outlineLevel="0" collapsed="false">
      <c r="A673" s="118" t="s">
        <v>552</v>
      </c>
      <c r="B673" s="2" t="str">
        <f aca="false" t="array" ref="B673:B673">INDEX(Countries!D6:D933, MATCH(A673, Countries!B6:B933, 0))</f>
        <v>BLR</v>
      </c>
      <c r="C673" s="147" t="s">
        <v>168</v>
      </c>
      <c r="D673" s="158" t="n">
        <v>-0.0028</v>
      </c>
    </row>
    <row r="674" customFormat="false" ht="15" hidden="false" customHeight="false" outlineLevel="0" collapsed="false">
      <c r="A674" s="118" t="s">
        <v>553</v>
      </c>
      <c r="B674" s="2" t="str">
        <f aca="false" t="array" ref="B674:B674">INDEX(Countries!D7:D934, MATCH(A674, Countries!B7:B934, 0))</f>
        <v>BOL</v>
      </c>
      <c r="C674" s="147" t="s">
        <v>168</v>
      </c>
      <c r="D674" s="158" t="n">
        <v>-0.0028</v>
      </c>
    </row>
    <row r="675" customFormat="false" ht="15" hidden="false" customHeight="false" outlineLevel="0" collapsed="false">
      <c r="A675" s="118" t="s">
        <v>554</v>
      </c>
      <c r="B675" s="2" t="str">
        <f aca="false" t="array" ref="B675:B675">INDEX(Countries!D8:D935, MATCH(A675, Countries!B8:B935, 0))</f>
        <v>BTN</v>
      </c>
      <c r="C675" s="147" t="s">
        <v>168</v>
      </c>
      <c r="D675" s="158" t="n">
        <v>-0.0028</v>
      </c>
    </row>
    <row r="676" customFormat="false" ht="15" hidden="false" customHeight="false" outlineLevel="0" collapsed="false">
      <c r="A676" s="118" t="s">
        <v>555</v>
      </c>
      <c r="B676" s="2" t="str">
        <f aca="false" t="array" ref="B676:B676">INDEX(Countries!D9:D936, MATCH(A676, Countries!B9:B936, 0))</f>
        <v>BWA</v>
      </c>
      <c r="C676" s="147" t="s">
        <v>168</v>
      </c>
      <c r="D676" s="158" t="n">
        <v>-0.0028</v>
      </c>
    </row>
    <row r="677" customFormat="false" ht="15" hidden="false" customHeight="false" outlineLevel="0" collapsed="false">
      <c r="A677" s="118" t="s">
        <v>556</v>
      </c>
      <c r="B677" s="2" t="str">
        <f aca="false" t="array" ref="B677:B677">INDEX(Countries!D10:D937, MATCH(A677, Countries!B10:B937, 0))</f>
        <v>CAF</v>
      </c>
      <c r="C677" s="147" t="s">
        <v>168</v>
      </c>
      <c r="D677" s="158" t="n">
        <v>-0.0028</v>
      </c>
    </row>
    <row r="678" customFormat="false" ht="15" hidden="false" customHeight="false" outlineLevel="0" collapsed="false">
      <c r="A678" s="118" t="s">
        <v>557</v>
      </c>
      <c r="B678" s="2" t="str">
        <f aca="false" t="array" ref="B678:B678">INDEX(Countries!D208:D938, MATCH(A678, Countries!B208:B938, 0))</f>
        <v>CHE</v>
      </c>
      <c r="C678" s="147" t="s">
        <v>168</v>
      </c>
      <c r="D678" s="158" t="n">
        <v>-0.0028</v>
      </c>
    </row>
    <row r="679" customFormat="false" ht="15" hidden="false" customHeight="false" outlineLevel="0" collapsed="false">
      <c r="A679" s="118" t="s">
        <v>558</v>
      </c>
      <c r="B679" s="2" t="str">
        <f aca="false" t="array" ref="B679:B679">INDEX(Countries!D2:D939, MATCH(A679, Countries!B2:B939, 0))</f>
        <v>CZE</v>
      </c>
      <c r="C679" s="147" t="s">
        <v>168</v>
      </c>
      <c r="D679" s="158" t="n">
        <v>-0.0028</v>
      </c>
    </row>
    <row r="680" customFormat="false" ht="15" hidden="false" customHeight="false" outlineLevel="0" collapsed="false">
      <c r="A680" s="118" t="s">
        <v>559</v>
      </c>
      <c r="B680" s="2" t="str">
        <f aca="false" t="array" ref="B680:B680">INDEX(Countries!D3:D940, MATCH(A680, Countries!B3:B940, 0))</f>
        <v>ETH</v>
      </c>
      <c r="C680" s="147" t="s">
        <v>168</v>
      </c>
      <c r="D680" s="158" t="n">
        <v>-0.0028</v>
      </c>
    </row>
    <row r="681" customFormat="false" ht="15" hidden="false" customHeight="false" outlineLevel="0" collapsed="false">
      <c r="A681" s="118" t="s">
        <v>560</v>
      </c>
      <c r="B681" s="2" t="str">
        <f aca="false" t="array" ref="B681:B681">INDEX(Countries!D4:D941, MATCH(A681, Countries!B4:B941, 0))</f>
        <v>HUN</v>
      </c>
      <c r="C681" s="147" t="s">
        <v>168</v>
      </c>
      <c r="D681" s="158" t="n">
        <v>-0.0028</v>
      </c>
    </row>
    <row r="682" customFormat="false" ht="15" hidden="false" customHeight="false" outlineLevel="0" collapsed="false">
      <c r="A682" s="118" t="s">
        <v>561</v>
      </c>
      <c r="B682" s="2" t="str">
        <f aca="false" t="array" ref="B682:B682">INDEX(Countries!D5:D942, MATCH(A682, Countries!B5:B942, 0))</f>
        <v>KGZ</v>
      </c>
      <c r="C682" s="147" t="s">
        <v>168</v>
      </c>
      <c r="D682" s="158" t="n">
        <v>-0.0028</v>
      </c>
    </row>
    <row r="683" customFormat="false" ht="15" hidden="false" customHeight="false" outlineLevel="0" collapsed="false">
      <c r="A683" s="118" t="s">
        <v>562</v>
      </c>
      <c r="B683" s="2" t="str">
        <f aca="false" t="array" ref="B683:B683">INDEX(Countries!D6:D943, MATCH(A683, Countries!B6:B943, 0))</f>
        <v>LAO</v>
      </c>
      <c r="C683" s="147" t="s">
        <v>168</v>
      </c>
      <c r="D683" s="158" t="n">
        <v>-0.0028</v>
      </c>
    </row>
    <row r="684" customFormat="false" ht="15" hidden="false" customHeight="false" outlineLevel="0" collapsed="false">
      <c r="A684" s="118" t="s">
        <v>563</v>
      </c>
      <c r="B684" s="2" t="str">
        <f aca="false" t="array" ref="B684:B684">INDEX(Countries!D7:D944, MATCH(A684, Countries!B7:B944, 0))</f>
        <v>LSO</v>
      </c>
      <c r="C684" s="147" t="s">
        <v>168</v>
      </c>
      <c r="D684" s="158" t="n">
        <v>-0.0028</v>
      </c>
    </row>
    <row r="685" customFormat="false" ht="15" hidden="false" customHeight="false" outlineLevel="0" collapsed="false">
      <c r="A685" s="118" t="s">
        <v>564</v>
      </c>
      <c r="B685" s="2" t="str">
        <f aca="false" t="array" ref="B685:B685">INDEX(Countries!D8:D945, MATCH(A685, Countries!B8:B945, 0))</f>
        <v>LUX</v>
      </c>
      <c r="C685" s="147" t="s">
        <v>168</v>
      </c>
      <c r="D685" s="158" t="n">
        <v>-0.0028</v>
      </c>
    </row>
    <row r="686" customFormat="false" ht="15" hidden="false" customHeight="false" outlineLevel="0" collapsed="false">
      <c r="A686" s="118" t="s">
        <v>565</v>
      </c>
      <c r="B686" s="2" t="str">
        <f aca="false" t="array" ref="B686:B686">INDEX(Countries!D9:D946, MATCH(A686, Countries!B9:B946, 0))</f>
        <v>MDA</v>
      </c>
      <c r="C686" s="147" t="s">
        <v>168</v>
      </c>
      <c r="D686" s="158" t="n">
        <v>-0.0028</v>
      </c>
    </row>
    <row r="687" customFormat="false" ht="15" hidden="false" customHeight="false" outlineLevel="0" collapsed="false">
      <c r="A687" s="118" t="s">
        <v>566</v>
      </c>
      <c r="B687" s="2" t="str">
        <f aca="false" t="array" ref="B687:B687">INDEX(Countries!D10:D947, MATCH(A687, Countries!B10:B947, 0))</f>
        <v>MKD</v>
      </c>
      <c r="C687" s="147" t="s">
        <v>168</v>
      </c>
      <c r="D687" s="158" t="n">
        <v>-0.0028</v>
      </c>
    </row>
    <row r="688" customFormat="false" ht="15" hidden="false" customHeight="false" outlineLevel="0" collapsed="false">
      <c r="A688" s="118" t="s">
        <v>567</v>
      </c>
      <c r="B688" s="2" t="str">
        <f aca="false" t="array" ref="B688:B688">INDEX(Countries!D11:D948, MATCH(A688, Countries!B11:B948, 0))</f>
        <v>MLI</v>
      </c>
      <c r="C688" s="147" t="s">
        <v>168</v>
      </c>
      <c r="D688" s="158" t="n">
        <v>-0.0028</v>
      </c>
    </row>
    <row r="689" customFormat="false" ht="15" hidden="false" customHeight="false" outlineLevel="0" collapsed="false">
      <c r="A689" s="118" t="s">
        <v>568</v>
      </c>
      <c r="B689" s="2" t="str">
        <f aca="false" t="array" ref="B689:B689">INDEX(Countries!D12:D949, MATCH(A689, Countries!B12:B949, 0))</f>
        <v>MNG</v>
      </c>
      <c r="C689" s="147" t="s">
        <v>168</v>
      </c>
      <c r="D689" s="158" t="n">
        <v>-0.0028</v>
      </c>
    </row>
    <row r="690" customFormat="false" ht="15" hidden="false" customHeight="false" outlineLevel="0" collapsed="false">
      <c r="A690" s="118" t="s">
        <v>569</v>
      </c>
      <c r="B690" s="2" t="str">
        <f aca="false" t="array" ref="B690:B690">INDEX(Countries!D13:D950, MATCH(A690, Countries!B13:B950, 0))</f>
        <v>MWI</v>
      </c>
      <c r="C690" s="147" t="s">
        <v>168</v>
      </c>
      <c r="D690" s="158" t="n">
        <v>-0.0028</v>
      </c>
    </row>
    <row r="691" customFormat="false" ht="15" hidden="false" customHeight="false" outlineLevel="0" collapsed="false">
      <c r="A691" s="118" t="s">
        <v>570</v>
      </c>
      <c r="B691" s="2" t="str">
        <f aca="false" t="array" ref="B691:B691">INDEX(Countries!D14:D951, MATCH(A691, Countries!B14:B951, 0))</f>
        <v>NER</v>
      </c>
      <c r="C691" s="147" t="s">
        <v>168</v>
      </c>
      <c r="D691" s="158" t="n">
        <v>-0.0028</v>
      </c>
    </row>
    <row r="692" customFormat="false" ht="15" hidden="false" customHeight="false" outlineLevel="0" collapsed="false">
      <c r="A692" s="118" t="s">
        <v>571</v>
      </c>
      <c r="B692" s="2" t="str">
        <f aca="false" t="array" ref="B692:B692">INDEX(Countries!D15:D952, MATCH(A692, Countries!B15:B952, 0))</f>
        <v>NPL</v>
      </c>
      <c r="C692" s="147" t="s">
        <v>168</v>
      </c>
      <c r="D692" s="158" t="n">
        <v>-0.0028</v>
      </c>
    </row>
    <row r="693" customFormat="false" ht="15" hidden="false" customHeight="false" outlineLevel="0" collapsed="false">
      <c r="A693" s="118" t="s">
        <v>572</v>
      </c>
      <c r="B693" s="2" t="str">
        <f aca="false" t="array" ref="B693:B693">INDEX(Countries!D16:D953, MATCH(A693, Countries!B16:B953, 0))</f>
        <v>PRY</v>
      </c>
      <c r="C693" s="147" t="s">
        <v>168</v>
      </c>
      <c r="D693" s="158" t="n">
        <v>-0.0028</v>
      </c>
    </row>
    <row r="694" customFormat="false" ht="15" hidden="false" customHeight="false" outlineLevel="0" collapsed="false">
      <c r="A694" s="118" t="s">
        <v>573</v>
      </c>
      <c r="B694" s="2" t="str">
        <f aca="false" t="array" ref="B694:B694">INDEX(Countries!D17:D954, MATCH(A694, Countries!B17:B954, 0))</f>
        <v>RWA</v>
      </c>
      <c r="C694" s="147" t="s">
        <v>168</v>
      </c>
      <c r="D694" s="158" t="n">
        <v>-0.0028</v>
      </c>
    </row>
    <row r="695" customFormat="false" ht="15" hidden="false" customHeight="false" outlineLevel="0" collapsed="false">
      <c r="A695" s="118" t="s">
        <v>574</v>
      </c>
      <c r="B695" s="2" t="str">
        <f aca="false" t="array" ref="B695:B695">INDEX(Countries!D18:D955, MATCH(A695, Countries!B18:B955, 0))</f>
        <v>SRB</v>
      </c>
      <c r="C695" s="147" t="s">
        <v>168</v>
      </c>
      <c r="D695" s="158" t="n">
        <v>-0.0028</v>
      </c>
    </row>
    <row r="696" customFormat="false" ht="15" hidden="false" customHeight="false" outlineLevel="0" collapsed="false">
      <c r="A696" s="118" t="s">
        <v>575</v>
      </c>
      <c r="B696" s="2" t="str">
        <f aca="false" t="array" ref="B696:B696">INDEX(Countries!D19:D956, MATCH(A696, Countries!B19:B956, 0))</f>
        <v>SVK</v>
      </c>
      <c r="C696" s="147" t="s">
        <v>168</v>
      </c>
      <c r="D696" s="158" t="n">
        <v>-0.0028</v>
      </c>
    </row>
    <row r="697" customFormat="false" ht="15" hidden="false" customHeight="false" outlineLevel="0" collapsed="false">
      <c r="A697" s="118" t="s">
        <v>576</v>
      </c>
      <c r="B697" s="2" t="str">
        <f aca="false" t="array" ref="B697:B697">INDEX(Countries!D20:D957, MATCH(A697, Countries!B20:B957, 0))</f>
        <v>SWZ</v>
      </c>
      <c r="C697" s="147" t="s">
        <v>168</v>
      </c>
      <c r="D697" s="158" t="n">
        <v>-0.0028</v>
      </c>
    </row>
    <row r="698" customFormat="false" ht="15" hidden="false" customHeight="false" outlineLevel="0" collapsed="false">
      <c r="A698" s="118" t="s">
        <v>577</v>
      </c>
      <c r="B698" s="2" t="str">
        <f aca="false" t="array" ref="B698:B698">INDEX(Countries!D21:D958, MATCH(A698, Countries!B21:B958, 0))</f>
        <v>TCD</v>
      </c>
      <c r="C698" s="147" t="s">
        <v>168</v>
      </c>
      <c r="D698" s="158" t="n">
        <v>-0.0028</v>
      </c>
    </row>
    <row r="699" customFormat="false" ht="15" hidden="false" customHeight="false" outlineLevel="0" collapsed="false">
      <c r="A699" s="118" t="s">
        <v>578</v>
      </c>
      <c r="B699" s="2" t="str">
        <f aca="false" t="array" ref="B699:B699">INDEX(Countries!D22:D959, MATCH(A699, Countries!B22:B959, 0))</f>
        <v>TJK</v>
      </c>
      <c r="C699" s="147" t="s">
        <v>168</v>
      </c>
      <c r="D699" s="158" t="n">
        <v>-0.0028</v>
      </c>
    </row>
    <row r="700" customFormat="false" ht="15" hidden="false" customHeight="false" outlineLevel="0" collapsed="false">
      <c r="A700" s="118" t="s">
        <v>579</v>
      </c>
      <c r="B700" s="2" t="str">
        <f aca="false" t="array" ref="B700:B700">INDEX(Countries!D230:D960, MATCH(A700, Countries!B230:B960, 0))</f>
        <v>UGA</v>
      </c>
      <c r="C700" s="147" t="s">
        <v>168</v>
      </c>
      <c r="D700" s="158" t="n">
        <v>-0.0028</v>
      </c>
    </row>
    <row r="701" customFormat="false" ht="15" hidden="false" customHeight="false" outlineLevel="0" collapsed="false">
      <c r="A701" s="118" t="s">
        <v>580</v>
      </c>
      <c r="B701" s="2" t="str">
        <f aca="false" t="array" ref="B701:B701">INDEX(Countries!D231:D961, MATCH(A701, Countries!B231:B961, 0))</f>
        <v>UZB</v>
      </c>
      <c r="C701" s="147" t="s">
        <v>168</v>
      </c>
      <c r="D701" s="158" t="n">
        <v>-0.0028</v>
      </c>
    </row>
    <row r="702" customFormat="false" ht="15" hidden="false" customHeight="false" outlineLevel="0" collapsed="false">
      <c r="A702" s="118" t="s">
        <v>581</v>
      </c>
      <c r="B702" s="2" t="str">
        <f aca="false" t="array" ref="B702:B702">INDEX(Countries!D232:D962, MATCH(A702, Countries!B232:B962, 0))</f>
        <v>ZMB</v>
      </c>
      <c r="C702" s="147" t="s">
        <v>168</v>
      </c>
      <c r="D702" s="158" t="n">
        <v>-0.0028</v>
      </c>
    </row>
    <row r="703" customFormat="false" ht="15" hidden="false" customHeight="false" outlineLevel="0" collapsed="false">
      <c r="A703" s="118" t="s">
        <v>582</v>
      </c>
      <c r="B703" s="2" t="str">
        <f aca="false" t="array" ref="B703:B703">INDEX(Countries!D2:D963, MATCH(A703, Countries!B2:B963, 0))</f>
        <v>ZWE</v>
      </c>
      <c r="C703" s="147" t="s">
        <v>168</v>
      </c>
      <c r="D703" s="158" t="n">
        <v>-0.0028</v>
      </c>
    </row>
    <row r="704" customFormat="false" ht="15" hidden="false" customHeight="false" outlineLevel="0" collapsed="false">
      <c r="A704" s="118" t="s">
        <v>583</v>
      </c>
      <c r="B704" s="2" t="str">
        <f aca="false" t="array" ref="B704:B704">INDEX(Countries!D3:D964, MATCH(A704, Countries!B3:B964, 0))</f>
        <v>BLM</v>
      </c>
      <c r="C704" s="147" t="s">
        <v>168</v>
      </c>
      <c r="D704" s="158" t="n">
        <v>-0.0028</v>
      </c>
    </row>
    <row r="705" customFormat="false" ht="15" hidden="false" customHeight="false" outlineLevel="0" collapsed="false">
      <c r="A705" s="118" t="s">
        <v>584</v>
      </c>
      <c r="B705" s="2" t="str">
        <f aca="false" t="array" ref="B705:B705">INDEX(Countries!D4:D965, MATCH(A705, Countries!B4:B965, 0))</f>
        <v>CCK</v>
      </c>
      <c r="C705" s="147" t="s">
        <v>168</v>
      </c>
      <c r="D705" s="158" t="n">
        <v>-0.0028</v>
      </c>
    </row>
    <row r="706" customFormat="false" ht="15" hidden="false" customHeight="false" outlineLevel="0" collapsed="false">
      <c r="A706" s="118" t="s">
        <v>585</v>
      </c>
      <c r="B706" s="2" t="str">
        <f aca="false" t="array" ref="B706:B706">INDEX(Countries!D5:D966, MATCH(A706, Countries!B5:B966, 0))</f>
        <v>CXR</v>
      </c>
      <c r="C706" s="147" t="s">
        <v>168</v>
      </c>
      <c r="D706" s="158" t="n">
        <v>-0.0028</v>
      </c>
    </row>
  </sheetData>
  <dataValidations count="3">
    <dataValidation allowBlank="true" errorStyle="stop" operator="between" showDropDown="false" showErrorMessage="false" showInputMessage="false" sqref="A2:A706" type="list">
      <formula1>Countries!$B$2:$B$262</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E2:E236"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outlinePr summaryBelow="0"/>
    <pageSetUpPr fitToPage="false"/>
  </sheetPr>
  <dimension ref="A1:E70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15" hidden="false" customHeight="false" outlineLevel="0" collapsed="false">
      <c r="A1" s="145" t="s">
        <v>111</v>
      </c>
      <c r="B1" s="145" t="s">
        <v>124</v>
      </c>
      <c r="C1" s="145" t="s">
        <v>79</v>
      </c>
      <c r="D1" s="145" t="s">
        <v>63</v>
      </c>
      <c r="E1" s="116" t="s">
        <v>276</v>
      </c>
    </row>
    <row r="2" customFormat="false" ht="15" hidden="false" customHeight="false" outlineLevel="0" collapsed="false">
      <c r="A2" s="118" t="s">
        <v>183</v>
      </c>
      <c r="B2" s="2" t="str">
        <f aca="false" t="array" ref="B2:B2">INDEX(Countries!D2:D262, MATCH(A2, Countries!B2:B262, 0))</f>
        <v>USA</v>
      </c>
      <c r="C2" s="147" t="s">
        <v>160</v>
      </c>
      <c r="D2" s="159" t="n">
        <v>9666</v>
      </c>
      <c r="E2" s="118" t="s">
        <v>824</v>
      </c>
    </row>
    <row r="3" customFormat="false" ht="15" hidden="false" customHeight="false" outlineLevel="0" collapsed="false">
      <c r="A3" s="118" t="s">
        <v>184</v>
      </c>
      <c r="B3" s="2" t="str">
        <f aca="false" t="array" ref="B3:B3">INDEX(Countries!D3:D263, MATCH(A3, Countries!B3:B263, 0))</f>
        <v>IDN</v>
      </c>
      <c r="C3" s="147" t="s">
        <v>160</v>
      </c>
      <c r="D3" s="159" t="n">
        <v>204536</v>
      </c>
      <c r="E3" s="118" t="s">
        <v>824</v>
      </c>
    </row>
    <row r="4" customFormat="false" ht="15" hidden="false" customHeight="false" outlineLevel="0" collapsed="false">
      <c r="A4" s="118" t="s">
        <v>185</v>
      </c>
      <c r="B4" s="2" t="str">
        <f aca="false" t="array" ref="B4:B4">INDEX(Countries!D4:D264, MATCH(A4, Countries!B4:B264, 0))</f>
        <v>AUS</v>
      </c>
      <c r="C4" s="147" t="s">
        <v>160</v>
      </c>
      <c r="D4" s="159" t="n">
        <v>69160</v>
      </c>
      <c r="E4" s="118" t="s">
        <v>824</v>
      </c>
    </row>
    <row r="5" customFormat="false" ht="15" hidden="false" customHeight="false" outlineLevel="0" collapsed="false">
      <c r="A5" s="118" t="s">
        <v>277</v>
      </c>
      <c r="B5" s="2" t="str">
        <f aca="false" t="array" ref="B5:B5">INDEX(Countries!D5:D265, MATCH(A5, Countries!B5:B265, 0))</f>
        <v>BHS</v>
      </c>
      <c r="C5" s="147" t="s">
        <v>160</v>
      </c>
      <c r="D5" s="159" t="n">
        <v>9842</v>
      </c>
      <c r="E5" s="118" t="s">
        <v>824</v>
      </c>
    </row>
    <row r="6" customFormat="false" ht="15" hidden="false" customHeight="false" outlineLevel="0" collapsed="false">
      <c r="A6" s="118" t="s">
        <v>187</v>
      </c>
      <c r="B6" s="2" t="str">
        <f aca="false" t="array" ref="B6:B6">INDEX(Countries!D6:D266, MATCH(A6, Countries!B6:B266, 0))</f>
        <v>KEN</v>
      </c>
      <c r="C6" s="147" t="s">
        <v>160</v>
      </c>
      <c r="D6" s="159" t="n">
        <v>1610</v>
      </c>
      <c r="E6" s="118" t="s">
        <v>824</v>
      </c>
    </row>
    <row r="7" customFormat="false" ht="15" hidden="false" customHeight="false" outlineLevel="0" collapsed="false">
      <c r="A7" s="118" t="s">
        <v>188</v>
      </c>
      <c r="B7" s="2" t="str">
        <f aca="false" t="array" ref="B7:B7">INDEX(Countries!D7:D267, MATCH(A7, Countries!B7:B267, 0))</f>
        <v>MEX</v>
      </c>
      <c r="C7" s="147" t="s">
        <v>160</v>
      </c>
      <c r="D7" s="159" t="n">
        <v>68640</v>
      </c>
      <c r="E7" s="118" t="s">
        <v>824</v>
      </c>
    </row>
    <row r="8" customFormat="false" ht="15" hidden="false" customHeight="false" outlineLevel="0" collapsed="false">
      <c r="A8" s="118" t="s">
        <v>189</v>
      </c>
      <c r="B8" s="2" t="str">
        <f aca="false" t="array" ref="B8:B8">INDEX(Countries!D8:D268, MATCH(A8, Countries!B8:B268, 0))</f>
        <v>COL</v>
      </c>
      <c r="C8" s="147" t="s">
        <v>160</v>
      </c>
      <c r="D8" s="159" t="n">
        <v>10207</v>
      </c>
      <c r="E8" s="118" t="s">
        <v>824</v>
      </c>
    </row>
    <row r="9" customFormat="false" ht="15" hidden="false" customHeight="false" outlineLevel="0" collapsed="false">
      <c r="A9" s="118" t="s">
        <v>190</v>
      </c>
      <c r="B9" s="2" t="str">
        <f aca="false" t="array" ref="B9:B9">INDEX(Countries!D9:D269, MATCH(A9, Countries!B9:B269, 0))</f>
        <v>IND</v>
      </c>
      <c r="C9" s="147" t="s">
        <v>160</v>
      </c>
      <c r="D9" s="159" t="n">
        <v>17739</v>
      </c>
      <c r="E9" s="118" t="s">
        <v>824</v>
      </c>
    </row>
    <row r="10" customFormat="false" ht="15" hidden="false" customHeight="false" outlineLevel="0" collapsed="false">
      <c r="A10" s="118" t="s">
        <v>191</v>
      </c>
      <c r="B10" s="2" t="str">
        <f aca="false" t="array" ref="B10:B10">INDEX(Countries!D10:D270, MATCH(A10, Countries!B10:B270, 0))</f>
        <v>CHN</v>
      </c>
      <c r="C10" s="147" t="s">
        <v>160</v>
      </c>
      <c r="D10" s="159" t="n">
        <v>4615</v>
      </c>
      <c r="E10" s="118" t="s">
        <v>824</v>
      </c>
    </row>
    <row r="11" customFormat="false" ht="15" hidden="false" customHeight="false" outlineLevel="0" collapsed="false">
      <c r="A11" s="118" t="s">
        <v>361</v>
      </c>
      <c r="B11" s="2" t="str">
        <f aca="false" t="array" ref="B11:B11">INDEX(Countries!D1:D271, MATCH(A11, Countries!B1:B271, 0))</f>
        <v>ASM</v>
      </c>
      <c r="C11" s="147" t="s">
        <v>160</v>
      </c>
      <c r="D11" s="160" t="n">
        <v>0</v>
      </c>
      <c r="E11" s="118" t="s">
        <v>824</v>
      </c>
    </row>
    <row r="12" customFormat="false" ht="15" hidden="false" customHeight="false" outlineLevel="0" collapsed="false">
      <c r="A12" s="118" t="s">
        <v>362</v>
      </c>
      <c r="B12" s="2" t="str">
        <f aca="false" t="array" ref="B12:B12">INDEX(Countries!D2:D272, MATCH(A12, Countries!B2:B272, 0))</f>
        <v>AGO</v>
      </c>
      <c r="C12" s="147" t="s">
        <v>160</v>
      </c>
      <c r="D12" s="160" t="n">
        <v>857</v>
      </c>
      <c r="E12" s="118" t="s">
        <v>824</v>
      </c>
    </row>
    <row r="13" customFormat="false" ht="15" hidden="false" customHeight="false" outlineLevel="0" collapsed="false">
      <c r="A13" s="118" t="s">
        <v>363</v>
      </c>
      <c r="B13" s="2" t="str">
        <f aca="false" t="array" ref="B13:B13">INDEX(Countries!D3:D273, MATCH(A13, Countries!B3:B273, 0))</f>
        <v>AIA</v>
      </c>
      <c r="C13" s="147" t="s">
        <v>160</v>
      </c>
      <c r="D13" s="160" t="n">
        <v>2</v>
      </c>
      <c r="E13" s="118" t="s">
        <v>824</v>
      </c>
    </row>
    <row r="14" customFormat="false" ht="15" hidden="false" customHeight="false" outlineLevel="0" collapsed="false">
      <c r="A14" s="118" t="s">
        <v>364</v>
      </c>
      <c r="B14" s="2" t="str">
        <f aca="false" t="array" ref="B14:B14">INDEX(Countries!D4:D274, MATCH(A14, Countries!B4:B274, 0))</f>
        <v>ATG</v>
      </c>
      <c r="C14" s="147" t="s">
        <v>160</v>
      </c>
      <c r="D14" s="160" t="n">
        <v>108</v>
      </c>
      <c r="E14" s="118" t="s">
        <v>824</v>
      </c>
    </row>
    <row r="15" customFormat="false" ht="15" hidden="false" customHeight="false" outlineLevel="0" collapsed="false">
      <c r="A15" s="118" t="s">
        <v>365</v>
      </c>
      <c r="B15" s="2" t="str">
        <f aca="false" t="array" ref="B15:B15">INDEX(Countries!D5:D275, MATCH(A15, Countries!B5:B275, 0))</f>
        <v>ABW</v>
      </c>
      <c r="C15" s="147" t="s">
        <v>160</v>
      </c>
      <c r="D15" s="160" t="n">
        <v>6</v>
      </c>
      <c r="E15" s="118" t="s">
        <v>824</v>
      </c>
    </row>
    <row r="16" customFormat="false" ht="15" hidden="false" customHeight="false" outlineLevel="0" collapsed="false">
      <c r="A16" s="118" t="s">
        <v>366</v>
      </c>
      <c r="B16" s="2" t="str">
        <f aca="false" t="array" ref="B16:B16">INDEX(Countries!D16:D276, MATCH(A16, Countries!B16:B276, 0))</f>
        <v>BHR</v>
      </c>
      <c r="C16" s="147" t="s">
        <v>160</v>
      </c>
      <c r="D16" s="160" t="n">
        <v>43</v>
      </c>
      <c r="E16" s="118" t="s">
        <v>824</v>
      </c>
    </row>
    <row r="17" customFormat="false" ht="15" hidden="false" customHeight="false" outlineLevel="0" collapsed="false">
      <c r="A17" s="118" t="s">
        <v>367</v>
      </c>
      <c r="B17" s="2" t="str">
        <f aca="false" t="array" ref="B17:B17">INDEX(Countries!D17:D277, MATCH(A17, Countries!B17:B277, 0))</f>
        <v>BGD</v>
      </c>
      <c r="C17" s="147" t="s">
        <v>160</v>
      </c>
      <c r="D17" s="159" t="n">
        <v>5926</v>
      </c>
      <c r="E17" s="118" t="s">
        <v>824</v>
      </c>
    </row>
    <row r="18" customFormat="false" ht="15" hidden="false" customHeight="false" outlineLevel="0" collapsed="false">
      <c r="A18" s="118" t="s">
        <v>368</v>
      </c>
      <c r="B18" s="2" t="str">
        <f aca="false" t="array" ref="B18:B18">INDEX(Countries!D18:D278, MATCH(A18, Countries!B18:B278, 0))</f>
        <v>BRB</v>
      </c>
      <c r="C18" s="147" t="s">
        <v>160</v>
      </c>
      <c r="D18" s="160" t="n">
        <v>1</v>
      </c>
      <c r="E18" s="118" t="s">
        <v>824</v>
      </c>
    </row>
    <row r="19" customFormat="false" ht="15" hidden="false" customHeight="false" outlineLevel="0" collapsed="false">
      <c r="A19" s="118" t="s">
        <v>369</v>
      </c>
      <c r="B19" s="2" t="str">
        <f aca="false" t="array" ref="B19:B19">INDEX(Countries!D19:D279, MATCH(A19, Countries!B19:B279, 0))</f>
        <v>BLZ</v>
      </c>
      <c r="C19" s="147" t="s">
        <v>160</v>
      </c>
      <c r="D19" s="159" t="n">
        <v>2446</v>
      </c>
      <c r="E19" s="118" t="s">
        <v>824</v>
      </c>
    </row>
    <row r="20" customFormat="false" ht="15" hidden="false" customHeight="false" outlineLevel="0" collapsed="false">
      <c r="A20" s="118" t="s">
        <v>370</v>
      </c>
      <c r="B20" s="2" t="str">
        <f aca="false" t="array" ref="B20:B20">INDEX(Countries!D20:D280, MATCH(A20, Countries!B20:B280, 0))</f>
        <v>BEN</v>
      </c>
      <c r="C20" s="147" t="s">
        <v>160</v>
      </c>
      <c r="D20" s="160" t="n">
        <v>54</v>
      </c>
      <c r="E20" s="118" t="s">
        <v>824</v>
      </c>
    </row>
    <row r="21" customFormat="false" ht="15" hidden="false" customHeight="false" outlineLevel="0" collapsed="false">
      <c r="A21" s="118" t="s">
        <v>371</v>
      </c>
      <c r="B21" s="2" t="str">
        <f aca="false" t="array" ref="B21:B21">INDEX(Countries!D21:D281, MATCH(A21, Countries!B21:B281, 0))</f>
        <v>BMU</v>
      </c>
      <c r="C21" s="147" t="s">
        <v>160</v>
      </c>
      <c r="D21" s="160" t="n">
        <v>0</v>
      </c>
      <c r="E21" s="118" t="s">
        <v>824</v>
      </c>
    </row>
    <row r="22" customFormat="false" ht="15" hidden="false" customHeight="false" outlineLevel="0" collapsed="false">
      <c r="A22" s="118" t="s">
        <v>372</v>
      </c>
      <c r="B22" s="2" t="str">
        <f aca="false" t="array" ref="B22:B22">INDEX(Countries!D22:D282, MATCH(A22, Countries!B22:B282, 0))</f>
        <v>BES</v>
      </c>
      <c r="C22" s="147" t="s">
        <v>160</v>
      </c>
      <c r="D22" s="160" t="n">
        <v>49</v>
      </c>
      <c r="E22" s="118" t="s">
        <v>824</v>
      </c>
    </row>
    <row r="23" customFormat="false" ht="15" hidden="false" customHeight="false" outlineLevel="0" collapsed="false">
      <c r="A23" s="118" t="s">
        <v>373</v>
      </c>
      <c r="B23" s="2" t="str">
        <f aca="false" t="array" ref="B23:B23">INDEX(Countries!D23:D283, MATCH(A23, Countries!B23:B283, 0))</f>
        <v>BRA</v>
      </c>
      <c r="C23" s="147" t="s">
        <v>160</v>
      </c>
      <c r="D23" s="159" t="n">
        <v>47544</v>
      </c>
      <c r="E23" s="118" t="s">
        <v>824</v>
      </c>
    </row>
    <row r="24" customFormat="false" ht="15" hidden="false" customHeight="false" outlineLevel="0" collapsed="false">
      <c r="A24" s="118" t="s">
        <v>374</v>
      </c>
      <c r="B24" s="2" t="str">
        <f aca="false" t="array" ref="B24:B24">INDEX(Countries!D24:D284, MATCH(A24, Countries!B24:B284, 0))</f>
        <v>VGB</v>
      </c>
      <c r="C24" s="147" t="s">
        <v>160</v>
      </c>
      <c r="D24" s="160" t="n">
        <v>24</v>
      </c>
      <c r="E24" s="118" t="s">
        <v>824</v>
      </c>
    </row>
    <row r="25" customFormat="false" ht="15" hidden="false" customHeight="false" outlineLevel="0" collapsed="false">
      <c r="A25" s="118" t="s">
        <v>375</v>
      </c>
      <c r="B25" s="2" t="str">
        <f aca="false" t="array" ref="B25:B25">INDEX(Countries!D25:D285, MATCH(A25, Countries!B25:B285, 0))</f>
        <v>BRN</v>
      </c>
      <c r="C25" s="147" t="s">
        <v>160</v>
      </c>
      <c r="D25" s="160" t="n">
        <v>186</v>
      </c>
      <c r="E25" s="118" t="s">
        <v>824</v>
      </c>
    </row>
    <row r="26" customFormat="false" ht="15" hidden="false" customHeight="false" outlineLevel="0" collapsed="false">
      <c r="A26" s="118" t="s">
        <v>376</v>
      </c>
      <c r="B26" s="2" t="str">
        <f aca="false" t="array" ref="B26:B26">INDEX(Countries!D26:D286, MATCH(A26, Countries!B26:B286, 0))</f>
        <v>KHM</v>
      </c>
      <c r="C26" s="147" t="s">
        <v>160</v>
      </c>
      <c r="D26" s="159" t="n">
        <v>2129</v>
      </c>
      <c r="E26" s="118" t="s">
        <v>824</v>
      </c>
    </row>
    <row r="27" customFormat="false" ht="15" hidden="false" customHeight="false" outlineLevel="0" collapsed="false">
      <c r="A27" s="118" t="s">
        <v>377</v>
      </c>
      <c r="B27" s="2" t="str">
        <f aca="false" t="array" ref="B27:B27">INDEX(Countries!D27:D287, MATCH(A27, Countries!B27:B287, 0))</f>
        <v>CMR</v>
      </c>
      <c r="C27" s="147" t="s">
        <v>160</v>
      </c>
      <c r="D27" s="159" t="n">
        <v>2774</v>
      </c>
      <c r="E27" s="118" t="s">
        <v>824</v>
      </c>
    </row>
    <row r="28" customFormat="false" ht="15" hidden="false" customHeight="false" outlineLevel="0" collapsed="false">
      <c r="A28" s="118" t="s">
        <v>378</v>
      </c>
      <c r="B28" s="2" t="str">
        <f aca="false" t="array" ref="B28:B28">INDEX(Countries!D28:D288, MATCH(A28, Countries!B28:B288, 0))</f>
        <v>CYM</v>
      </c>
      <c r="C28" s="147" t="s">
        <v>160</v>
      </c>
      <c r="D28" s="160" t="n">
        <v>145</v>
      </c>
      <c r="E28" s="118" t="s">
        <v>824</v>
      </c>
    </row>
    <row r="29" customFormat="false" ht="15" hidden="false" customHeight="false" outlineLevel="0" collapsed="false">
      <c r="A29" s="118" t="s">
        <v>379</v>
      </c>
      <c r="B29" s="2" t="str">
        <f aca="false" t="array" ref="B29:B29">INDEX(Countries!D29:D289, MATCH(A29, Countries!B29:B289, 0))</f>
        <v>COM</v>
      </c>
      <c r="C29" s="147" t="s">
        <v>160</v>
      </c>
      <c r="D29" s="160" t="n">
        <v>4</v>
      </c>
      <c r="E29" s="118" t="s">
        <v>824</v>
      </c>
    </row>
    <row r="30" customFormat="false" ht="15" hidden="false" customHeight="false" outlineLevel="0" collapsed="false">
      <c r="A30" s="118" t="s">
        <v>380</v>
      </c>
      <c r="B30" s="2" t="str">
        <f aca="false" t="array" ref="B30:B30">INDEX(Countries!D30:D290, MATCH(A30, Countries!B30:B290, 0))</f>
        <v>COK</v>
      </c>
      <c r="C30" s="147" t="s">
        <v>160</v>
      </c>
      <c r="D30" s="160" t="n">
        <v>0</v>
      </c>
      <c r="E30" s="118" t="s">
        <v>824</v>
      </c>
    </row>
    <row r="31" customFormat="false" ht="15" hidden="false" customHeight="false" outlineLevel="0" collapsed="false">
      <c r="A31" s="118" t="s">
        <v>381</v>
      </c>
      <c r="B31" s="2" t="str">
        <f aca="false" t="array" ref="B31:B31">INDEX(Countries!D31:D291, MATCH(A31, Countries!B31:B291, 0))</f>
        <v>CRI</v>
      </c>
      <c r="C31" s="147" t="s">
        <v>160</v>
      </c>
      <c r="D31" s="159" t="n">
        <v>2205</v>
      </c>
      <c r="E31" s="118" t="s">
        <v>824</v>
      </c>
    </row>
    <row r="32" customFormat="false" ht="15" hidden="false" customHeight="false" outlineLevel="0" collapsed="false">
      <c r="A32" s="118" t="s">
        <v>382</v>
      </c>
      <c r="B32" s="2" t="str">
        <f aca="false" t="array" ref="B32:B32">INDEX(Countries!D32:D292, MATCH(A32, Countries!B32:B292, 0))</f>
        <v>CIV</v>
      </c>
      <c r="C32" s="147" t="s">
        <v>160</v>
      </c>
      <c r="D32" s="160" t="n">
        <v>601</v>
      </c>
      <c r="E32" s="118" t="s">
        <v>824</v>
      </c>
    </row>
    <row r="33" customFormat="false" ht="15" hidden="false" customHeight="false" outlineLevel="0" collapsed="false">
      <c r="A33" s="118" t="s">
        <v>383</v>
      </c>
      <c r="B33" s="2" t="str">
        <f aca="false" t="array" ref="B33:B33">INDEX(Countries!D33:D293, MATCH(A33, Countries!B33:B293, 0))</f>
        <v>CUB</v>
      </c>
      <c r="C33" s="147" t="s">
        <v>160</v>
      </c>
      <c r="D33" s="159" t="n">
        <v>25362</v>
      </c>
      <c r="E33" s="118" t="s">
        <v>824</v>
      </c>
    </row>
    <row r="34" customFormat="false" ht="15" hidden="false" customHeight="false" outlineLevel="0" collapsed="false">
      <c r="A34" s="118" t="s">
        <v>384</v>
      </c>
      <c r="B34" s="2" t="str">
        <f aca="false" t="array" ref="B34:B34">INDEX(Countries!D34:D294, MATCH(A34, Countries!B34:B294, 0))</f>
        <v>CUW</v>
      </c>
      <c r="C34" s="147" t="s">
        <v>160</v>
      </c>
      <c r="D34" s="160" t="n">
        <v>0</v>
      </c>
      <c r="E34" s="118" t="s">
        <v>824</v>
      </c>
    </row>
    <row r="35" customFormat="false" ht="15" hidden="false" customHeight="false" outlineLevel="0" collapsed="false">
      <c r="A35" s="118" t="s">
        <v>385</v>
      </c>
      <c r="B35" s="2" t="str">
        <f aca="false" t="array" ref="B35:B35">INDEX(Countries!D35:D295, MATCH(A35, Countries!B35:B295, 0))</f>
        <v>COD</v>
      </c>
      <c r="C35" s="147" t="s">
        <v>160</v>
      </c>
      <c r="D35" s="160" t="n">
        <v>34</v>
      </c>
      <c r="E35" s="118" t="s">
        <v>824</v>
      </c>
    </row>
    <row r="36" customFormat="false" ht="15" hidden="false" customHeight="false" outlineLevel="0" collapsed="false">
      <c r="A36" s="118" t="s">
        <v>386</v>
      </c>
      <c r="B36" s="2" t="str">
        <f aca="false" t="array" ref="B36:B36">INDEX(Countries!D36:D296, MATCH(A36, Countries!B36:B296, 0))</f>
        <v>DJI</v>
      </c>
      <c r="C36" s="147" t="s">
        <v>160</v>
      </c>
      <c r="D36" s="160" t="n">
        <v>164</v>
      </c>
      <c r="E36" s="118" t="s">
        <v>824</v>
      </c>
    </row>
    <row r="37" customFormat="false" ht="15" hidden="false" customHeight="false" outlineLevel="0" collapsed="false">
      <c r="A37" s="118" t="s">
        <v>387</v>
      </c>
      <c r="B37" s="2" t="str">
        <f aca="false" t="array" ref="B37:B37">INDEX(Countries!D37:D297, MATCH(A37, Countries!B37:B297, 0))</f>
        <v>DMA</v>
      </c>
      <c r="C37" s="147" t="s">
        <v>160</v>
      </c>
      <c r="D37" s="160" t="n">
        <v>0</v>
      </c>
      <c r="E37" s="118" t="s">
        <v>824</v>
      </c>
    </row>
    <row r="38" customFormat="false" ht="15" hidden="false" customHeight="false" outlineLevel="0" collapsed="false">
      <c r="A38" s="118" t="s">
        <v>388</v>
      </c>
      <c r="B38" s="2" t="str">
        <f aca="false" t="array" ref="B38:B38">INDEX(Countries!D38:D298, MATCH(A38, Countries!B38:B298, 0))</f>
        <v>DOM</v>
      </c>
      <c r="C38" s="147" t="s">
        <v>160</v>
      </c>
      <c r="D38" s="160" t="n">
        <v>682</v>
      </c>
      <c r="E38" s="118" t="s">
        <v>824</v>
      </c>
    </row>
    <row r="39" customFormat="false" ht="15" hidden="false" customHeight="false" outlineLevel="0" collapsed="false">
      <c r="A39" s="118" t="s">
        <v>316</v>
      </c>
      <c r="B39" s="2" t="str">
        <f aca="false" t="array" ref="B39:B39">INDEX(Countries!D39:D299, MATCH(A39, Countries!B39:B299, 0))</f>
        <v>ECU</v>
      </c>
      <c r="C39" s="147" t="s">
        <v>160</v>
      </c>
      <c r="D39" s="159" t="n">
        <v>12441</v>
      </c>
      <c r="E39" s="118" t="s">
        <v>824</v>
      </c>
    </row>
    <row r="40" customFormat="false" ht="15" hidden="false" customHeight="false" outlineLevel="0" collapsed="false">
      <c r="A40" s="118" t="s">
        <v>389</v>
      </c>
      <c r="B40" s="2" t="str">
        <f aca="false" t="array" ref="B40:B40">INDEX(Countries!D40:D300, MATCH(A40, Countries!B40:B300, 0))</f>
        <v>EGY</v>
      </c>
      <c r="C40" s="147" t="s">
        <v>160</v>
      </c>
      <c r="D40" s="160" t="n">
        <v>70</v>
      </c>
      <c r="E40" s="118" t="s">
        <v>824</v>
      </c>
    </row>
    <row r="41" customFormat="false" ht="15" hidden="false" customHeight="false" outlineLevel="0" collapsed="false">
      <c r="A41" s="118" t="s">
        <v>390</v>
      </c>
      <c r="B41" s="2" t="str">
        <f aca="false" t="array" ref="B41:B41">INDEX(Countries!D41:D301, MATCH(A41, Countries!B41:B301, 0))</f>
        <v>SLV</v>
      </c>
      <c r="C41" s="147" t="s">
        <v>160</v>
      </c>
      <c r="D41" s="159" t="n">
        <v>1620</v>
      </c>
      <c r="E41" s="118" t="s">
        <v>824</v>
      </c>
    </row>
    <row r="42" customFormat="false" ht="15" hidden="false" customHeight="false" outlineLevel="0" collapsed="false">
      <c r="A42" s="118" t="s">
        <v>391</v>
      </c>
      <c r="B42" s="2" t="str">
        <f aca="false" t="array" ref="B42:B42">INDEX(Countries!D42:D302, MATCH(A42, Countries!B42:B302, 0))</f>
        <v>GNQ</v>
      </c>
      <c r="C42" s="147" t="s">
        <v>160</v>
      </c>
      <c r="D42" s="160" t="n">
        <v>300</v>
      </c>
      <c r="E42" s="118" t="s">
        <v>824</v>
      </c>
    </row>
    <row r="43" customFormat="false" ht="15" hidden="false" customHeight="false" outlineLevel="0" collapsed="false">
      <c r="A43" s="118" t="s">
        <v>392</v>
      </c>
      <c r="B43" s="2" t="str">
        <f aca="false" t="array" ref="B43:B43">INDEX(Countries!D43:D303, MATCH(A43, Countries!B43:B303, 0))</f>
        <v>ERI</v>
      </c>
      <c r="C43" s="147" t="s">
        <v>160</v>
      </c>
      <c r="D43" s="159" t="n">
        <v>1068</v>
      </c>
      <c r="E43" s="118" t="s">
        <v>824</v>
      </c>
    </row>
    <row r="44" customFormat="false" ht="15" hidden="false" customHeight="false" outlineLevel="0" collapsed="false">
      <c r="A44" s="118" t="s">
        <v>393</v>
      </c>
      <c r="B44" s="2" t="str">
        <f aca="false" t="array" ref="B44:B44">INDEX(Countries!D44:D304, MATCH(A44, Countries!B44:B304, 0))</f>
        <v>FJI</v>
      </c>
      <c r="C44" s="147" t="s">
        <v>160</v>
      </c>
      <c r="D44" s="159" t="n">
        <v>1683</v>
      </c>
      <c r="E44" s="118" t="s">
        <v>824</v>
      </c>
    </row>
    <row r="45" customFormat="false" ht="15" hidden="false" customHeight="false" outlineLevel="0" collapsed="false">
      <c r="A45" s="118" t="s">
        <v>394</v>
      </c>
      <c r="B45" s="2" t="str">
        <f aca="false" t="array" ref="B45:B45">INDEX(Countries!D45:D305, MATCH(A45, Countries!B45:B305, 0))</f>
        <v>GUF</v>
      </c>
      <c r="C45" s="147" t="s">
        <v>160</v>
      </c>
      <c r="D45" s="159" t="n">
        <v>5426</v>
      </c>
      <c r="E45" s="118" t="s">
        <v>824</v>
      </c>
    </row>
    <row r="46" customFormat="false" ht="15" hidden="false" customHeight="false" outlineLevel="0" collapsed="false">
      <c r="A46" s="118" t="s">
        <v>395</v>
      </c>
      <c r="B46" s="2" t="str">
        <f aca="false" t="array" ref="B46:B46">INDEX(Countries!D46:D306, MATCH(A46, Countries!B46:B306, 0))</f>
        <v>PYF</v>
      </c>
      <c r="C46" s="147" t="s">
        <v>160</v>
      </c>
      <c r="D46" s="160" t="n">
        <v>2</v>
      </c>
      <c r="E46" s="118" t="s">
        <v>824</v>
      </c>
    </row>
    <row r="47" customFormat="false" ht="15" hidden="false" customHeight="false" outlineLevel="0" collapsed="false">
      <c r="A47" s="118" t="s">
        <v>396</v>
      </c>
      <c r="B47" s="2" t="str">
        <f aca="false" t="array" ref="B47:B47">INDEX(Countries!D47:D307, MATCH(A47, Countries!B47:B307, 0))</f>
        <v>ATF</v>
      </c>
      <c r="C47" s="147" t="s">
        <v>160</v>
      </c>
      <c r="D47" s="160" t="n">
        <v>0</v>
      </c>
      <c r="E47" s="118" t="s">
        <v>824</v>
      </c>
    </row>
    <row r="48" customFormat="false" ht="15" hidden="false" customHeight="false" outlineLevel="0" collapsed="false">
      <c r="A48" s="118" t="s">
        <v>397</v>
      </c>
      <c r="B48" s="2" t="str">
        <f aca="false" t="array" ref="B48:B48">INDEX(Countries!D48:D308, MATCH(A48, Countries!B48:B308, 0))</f>
        <v>GAB</v>
      </c>
      <c r="C48" s="147" t="s">
        <v>160</v>
      </c>
      <c r="D48" s="159" t="n">
        <v>2027</v>
      </c>
      <c r="E48" s="118" t="s">
        <v>824</v>
      </c>
    </row>
    <row r="49" customFormat="false" ht="15" hidden="false" customHeight="false" outlineLevel="0" collapsed="false">
      <c r="A49" s="118" t="s">
        <v>398</v>
      </c>
      <c r="B49" s="2" t="str">
        <f aca="false" t="array" ref="B49:B49">INDEX(Countries!D49:D309, MATCH(A49, Countries!B49:B309, 0))</f>
        <v>GMB</v>
      </c>
      <c r="C49" s="147" t="s">
        <v>160</v>
      </c>
      <c r="D49" s="160" t="n">
        <v>532</v>
      </c>
      <c r="E49" s="118" t="s">
        <v>824</v>
      </c>
    </row>
    <row r="50" customFormat="false" ht="15" hidden="false" customHeight="false" outlineLevel="0" collapsed="false">
      <c r="A50" s="118" t="s">
        <v>399</v>
      </c>
      <c r="B50" s="2" t="str">
        <f aca="false" t="array" ref="B50:B50">INDEX(Countries!D50:D310, MATCH(A50, Countries!B50:B310, 0))</f>
        <v>GHA</v>
      </c>
      <c r="C50" s="147" t="s">
        <v>160</v>
      </c>
      <c r="D50" s="159" t="n">
        <v>3451</v>
      </c>
      <c r="E50" s="118" t="s">
        <v>824</v>
      </c>
    </row>
    <row r="51" customFormat="false" ht="15" hidden="false" customHeight="false" outlineLevel="0" collapsed="false">
      <c r="A51" s="118" t="s">
        <v>400</v>
      </c>
      <c r="B51" s="2" t="str">
        <f aca="false" t="array" ref="B51:B51">INDEX(Countries!D51:D311, MATCH(A51, Countries!B51:B311, 0))</f>
        <v>GRD</v>
      </c>
      <c r="C51" s="147" t="s">
        <v>160</v>
      </c>
      <c r="D51" s="160" t="n">
        <v>14</v>
      </c>
      <c r="E51" s="118" t="s">
        <v>824</v>
      </c>
    </row>
    <row r="52" customFormat="false" ht="15" hidden="false" customHeight="false" outlineLevel="0" collapsed="false">
      <c r="A52" s="118" t="s">
        <v>401</v>
      </c>
      <c r="B52" s="2" t="str">
        <f aca="false" t="array" ref="B52:B52">INDEX(Countries!D52:D312, MATCH(A52, Countries!B52:B312, 0))</f>
        <v>GLP</v>
      </c>
      <c r="C52" s="147" t="s">
        <v>160</v>
      </c>
      <c r="D52" s="160" t="n">
        <v>144</v>
      </c>
      <c r="E52" s="118" t="s">
        <v>824</v>
      </c>
    </row>
    <row r="53" customFormat="false" ht="15" hidden="false" customHeight="false" outlineLevel="0" collapsed="false">
      <c r="A53" s="118" t="s">
        <v>402</v>
      </c>
      <c r="B53" s="2" t="str">
        <f aca="false" t="array" ref="B53:B53">INDEX(Countries!D53:D313, MATCH(A53, Countries!B53:B313, 0))</f>
        <v>GUM</v>
      </c>
      <c r="C53" s="147" t="s">
        <v>160</v>
      </c>
      <c r="D53" s="160" t="n">
        <v>2</v>
      </c>
      <c r="E53" s="118" t="s">
        <v>824</v>
      </c>
    </row>
    <row r="54" customFormat="false" ht="15" hidden="false" customHeight="false" outlineLevel="0" collapsed="false">
      <c r="A54" s="118" t="s">
        <v>403</v>
      </c>
      <c r="B54" s="2" t="str">
        <f aca="false" t="array" ref="B54:B54">INDEX(Countries!D54:D314, MATCH(A54, Countries!B54:B314, 0))</f>
        <v>GTM</v>
      </c>
      <c r="C54" s="147" t="s">
        <v>160</v>
      </c>
      <c r="D54" s="159" t="n">
        <v>1635</v>
      </c>
      <c r="E54" s="118" t="s">
        <v>824</v>
      </c>
    </row>
    <row r="55" customFormat="false" ht="15" hidden="false" customHeight="false" outlineLevel="0" collapsed="false">
      <c r="A55" s="118" t="s">
        <v>404</v>
      </c>
      <c r="B55" s="2" t="str">
        <f aca="false" t="array" ref="B55:B55">INDEX(Countries!D55:D315, MATCH(A55, Countries!B55:B315, 0))</f>
        <v>GIN</v>
      </c>
      <c r="C55" s="147" t="s">
        <v>160</v>
      </c>
      <c r="D55" s="159" t="n">
        <v>10995</v>
      </c>
      <c r="E55" s="118" t="s">
        <v>824</v>
      </c>
    </row>
    <row r="56" customFormat="false" ht="15" hidden="false" customHeight="false" outlineLevel="0" collapsed="false">
      <c r="A56" s="118" t="s">
        <v>405</v>
      </c>
      <c r="B56" s="2" t="str">
        <f aca="false" t="array" ref="B56:B56">INDEX(Countries!D56:D316, MATCH(A56, Countries!B56:B316, 0))</f>
        <v>GNB</v>
      </c>
      <c r="C56" s="147" t="s">
        <v>160</v>
      </c>
      <c r="D56" s="159" t="n">
        <v>12705</v>
      </c>
      <c r="E56" s="118" t="s">
        <v>824</v>
      </c>
    </row>
    <row r="57" customFormat="false" ht="15" hidden="false" customHeight="false" outlineLevel="0" collapsed="false">
      <c r="A57" s="118" t="s">
        <v>406</v>
      </c>
      <c r="B57" s="2" t="str">
        <f aca="false" t="array" ref="B57:B57">INDEX(Countries!D57:D317, MATCH(A57, Countries!B57:B317, 0))</f>
        <v>GUY</v>
      </c>
      <c r="C57" s="147" t="s">
        <v>160</v>
      </c>
      <c r="D57" s="159" t="n">
        <v>1691</v>
      </c>
      <c r="E57" s="118" t="s">
        <v>824</v>
      </c>
    </row>
    <row r="58" customFormat="false" ht="15" hidden="false" customHeight="false" outlineLevel="0" collapsed="false">
      <c r="A58" s="118" t="s">
        <v>407</v>
      </c>
      <c r="B58" s="2" t="str">
        <f aca="false" t="array" ref="B58:B58">INDEX(Countries!D58:D318, MATCH(A58, Countries!B58:B318, 0))</f>
        <v>HTI</v>
      </c>
      <c r="C58" s="147" t="s">
        <v>160</v>
      </c>
      <c r="D58" s="160" t="n">
        <v>842</v>
      </c>
      <c r="E58" s="118" t="s">
        <v>824</v>
      </c>
    </row>
    <row r="59" customFormat="false" ht="15" hidden="false" customHeight="false" outlineLevel="0" collapsed="false">
      <c r="A59" s="118" t="s">
        <v>408</v>
      </c>
      <c r="B59" s="2" t="str">
        <f aca="false" t="array" ref="B59:B59">INDEX(Countries!D59:D319, MATCH(A59, Countries!B59:B319, 0))</f>
        <v>HND</v>
      </c>
      <c r="C59" s="147" t="s">
        <v>160</v>
      </c>
      <c r="D59" s="159" t="n">
        <v>7105</v>
      </c>
      <c r="E59" s="118" t="s">
        <v>824</v>
      </c>
    </row>
    <row r="60" customFormat="false" ht="15" hidden="false" customHeight="false" outlineLevel="0" collapsed="false">
      <c r="A60" s="118" t="s">
        <v>409</v>
      </c>
      <c r="B60" s="2" t="str">
        <f aca="false" t="array" ref="B60:B60">INDEX(Countries!D60:D320, MATCH(A60, Countries!B60:B320, 0))</f>
        <v>IRN</v>
      </c>
      <c r="C60" s="147" t="s">
        <v>160</v>
      </c>
      <c r="D60" s="159" t="n">
        <v>3572</v>
      </c>
      <c r="E60" s="118" t="s">
        <v>824</v>
      </c>
    </row>
    <row r="61" customFormat="false" ht="15" hidden="false" customHeight="false" outlineLevel="0" collapsed="false">
      <c r="A61" s="118" t="s">
        <v>410</v>
      </c>
      <c r="B61" s="2" t="str">
        <f aca="false" t="array" ref="B61:B61">INDEX(Countries!D61:D321, MATCH(A61, Countries!B61:B321, 0))</f>
        <v>JAM</v>
      </c>
      <c r="C61" s="147" t="s">
        <v>160</v>
      </c>
      <c r="D61" s="160" t="n">
        <v>689</v>
      </c>
      <c r="E61" s="118" t="s">
        <v>824</v>
      </c>
    </row>
    <row r="62" customFormat="false" ht="15" hidden="false" customHeight="false" outlineLevel="0" collapsed="false">
      <c r="A62" s="118" t="s">
        <v>411</v>
      </c>
      <c r="B62" s="2" t="str">
        <f aca="false" t="array" ref="B62:B62">INDEX(Countries!D62:D322, MATCH(A62, Countries!B62:B322, 0))</f>
        <v>JPN</v>
      </c>
      <c r="C62" s="147" t="s">
        <v>160</v>
      </c>
      <c r="D62" s="160" t="n">
        <v>49</v>
      </c>
      <c r="E62" s="118" t="s">
        <v>824</v>
      </c>
    </row>
    <row r="63" customFormat="false" ht="15" hidden="false" customHeight="false" outlineLevel="0" collapsed="false">
      <c r="A63" s="118" t="s">
        <v>412</v>
      </c>
      <c r="B63" s="2" t="str">
        <f aca="false" t="array" ref="B63:B63">INDEX(Countries!D63:D323, MATCH(A63, Countries!B63:B323, 0))</f>
        <v>KIR</v>
      </c>
      <c r="C63" s="147" t="s">
        <v>160</v>
      </c>
      <c r="D63" s="160" t="n">
        <v>0</v>
      </c>
      <c r="E63" s="118" t="s">
        <v>824</v>
      </c>
    </row>
    <row r="64" customFormat="false" ht="15" hidden="false" customHeight="false" outlineLevel="0" collapsed="false">
      <c r="A64" s="118" t="s">
        <v>413</v>
      </c>
      <c r="B64" s="2" t="str">
        <f aca="false" t="array" ref="B64:B64">INDEX(Countries!D64:D324, MATCH(A64, Countries!B64:B324, 0))</f>
        <v>LBR</v>
      </c>
      <c r="C64" s="147" t="s">
        <v>160</v>
      </c>
      <c r="D64" s="160" t="n">
        <v>690</v>
      </c>
      <c r="E64" s="118" t="s">
        <v>824</v>
      </c>
    </row>
    <row r="65" customFormat="false" ht="15" hidden="false" customHeight="false" outlineLevel="0" collapsed="false">
      <c r="A65" s="118" t="s">
        <v>414</v>
      </c>
      <c r="B65" s="2" t="str">
        <f aca="false" t="array" ref="B65:B65">INDEX(Countries!D65:D325, MATCH(A65, Countries!B65:B325, 0))</f>
        <v>MDG</v>
      </c>
      <c r="C65" s="147" t="s">
        <v>160</v>
      </c>
      <c r="D65" s="159" t="n">
        <v>11407</v>
      </c>
      <c r="E65" s="118" t="s">
        <v>824</v>
      </c>
    </row>
    <row r="66" customFormat="false" ht="15" hidden="false" customHeight="false" outlineLevel="0" collapsed="false">
      <c r="A66" s="118" t="s">
        <v>415</v>
      </c>
      <c r="B66" s="2" t="str">
        <f aca="false" t="array" ref="B66:B66">INDEX(Countries!D66:D326, MATCH(A66, Countries!B66:B326, 0))</f>
        <v>MYS</v>
      </c>
      <c r="C66" s="147" t="s">
        <v>160</v>
      </c>
      <c r="D66" s="159" t="n">
        <v>14469</v>
      </c>
      <c r="E66" s="118" t="s">
        <v>824</v>
      </c>
    </row>
    <row r="67" customFormat="false" ht="15" hidden="false" customHeight="false" outlineLevel="0" collapsed="false">
      <c r="A67" s="118" t="s">
        <v>416</v>
      </c>
      <c r="B67" s="2" t="str">
        <f aca="false" t="array" ref="B67:B67">INDEX(Countries!D67:D327, MATCH(A67, Countries!B67:B327, 0))</f>
        <v>MDV</v>
      </c>
      <c r="C67" s="147" t="s">
        <v>160</v>
      </c>
      <c r="D67" s="160" t="n">
        <v>0</v>
      </c>
      <c r="E67" s="118" t="s">
        <v>824</v>
      </c>
    </row>
    <row r="68" customFormat="false" ht="15" hidden="false" customHeight="false" outlineLevel="0" collapsed="false">
      <c r="A68" s="118" t="s">
        <v>417</v>
      </c>
      <c r="B68" s="2" t="str">
        <f aca="false" t="array" ref="B68:B68">INDEX(Countries!D68:D328, MATCH(A68, Countries!B68:B328, 0))</f>
        <v>MHL</v>
      </c>
      <c r="C68" s="147" t="s">
        <v>160</v>
      </c>
      <c r="D68" s="160" t="n">
        <v>0</v>
      </c>
      <c r="E68" s="118" t="s">
        <v>824</v>
      </c>
    </row>
    <row r="69" customFormat="false" ht="15" hidden="false" customHeight="false" outlineLevel="0" collapsed="false">
      <c r="A69" s="118" t="s">
        <v>418</v>
      </c>
      <c r="B69" s="2" t="str">
        <f aca="false" t="array" ref="B69:B69">INDEX(Countries!D69:D329, MATCH(A69, Countries!B69:B329, 0))</f>
        <v>MTQ</v>
      </c>
      <c r="C69" s="147" t="s">
        <v>160</v>
      </c>
      <c r="D69" s="160" t="n">
        <v>88</v>
      </c>
      <c r="E69" s="118" t="s">
        <v>824</v>
      </c>
    </row>
    <row r="70" customFormat="false" ht="15" hidden="false" customHeight="false" outlineLevel="0" collapsed="false">
      <c r="A70" s="118" t="s">
        <v>419</v>
      </c>
      <c r="B70" s="2" t="str">
        <f aca="false" t="array" ref="B70:B70">INDEX(Countries!D70:D330, MATCH(A70, Countries!B70:B330, 0))</f>
        <v>MRT</v>
      </c>
      <c r="C70" s="147" t="s">
        <v>160</v>
      </c>
      <c r="D70" s="160" t="n">
        <v>6</v>
      </c>
      <c r="E70" s="118" t="s">
        <v>824</v>
      </c>
    </row>
    <row r="71" customFormat="false" ht="15" hidden="false" customHeight="false" outlineLevel="0" collapsed="false">
      <c r="A71" s="118" t="s">
        <v>420</v>
      </c>
      <c r="B71" s="2" t="str">
        <f aca="false" t="array" ref="B71:B71">INDEX(Countries!D71:D331, MATCH(A71, Countries!B71:B331, 0))</f>
        <v>MUS</v>
      </c>
      <c r="C71" s="147" t="s">
        <v>160</v>
      </c>
      <c r="D71" s="160" t="n">
        <v>99</v>
      </c>
      <c r="E71" s="118" t="s">
        <v>824</v>
      </c>
    </row>
    <row r="72" customFormat="false" ht="15" hidden="false" customHeight="false" outlineLevel="0" collapsed="false">
      <c r="A72" s="118" t="s">
        <v>421</v>
      </c>
      <c r="B72" s="2" t="str">
        <f aca="false" t="array" ref="B72:B72">INDEX(Countries!D72:D332, MATCH(A72, Countries!B72:B332, 0))</f>
        <v>MYT</v>
      </c>
      <c r="C72" s="147" t="s">
        <v>160</v>
      </c>
      <c r="D72" s="160" t="n">
        <v>39</v>
      </c>
      <c r="E72" s="118" t="s">
        <v>824</v>
      </c>
    </row>
    <row r="73" customFormat="false" ht="15" hidden="false" customHeight="false" outlineLevel="0" collapsed="false">
      <c r="A73" s="118" t="s">
        <v>422</v>
      </c>
      <c r="B73" s="2" t="str">
        <f aca="false" t="array" ref="B73:B73">INDEX(Countries!D73:D333, MATCH(A73, Countries!B73:B333, 0))</f>
        <v>FSM</v>
      </c>
      <c r="C73" s="147" t="s">
        <v>160</v>
      </c>
      <c r="D73" s="160" t="n">
        <v>262</v>
      </c>
      <c r="E73" s="118" t="s">
        <v>824</v>
      </c>
    </row>
    <row r="74" customFormat="false" ht="15" hidden="false" customHeight="false" outlineLevel="0" collapsed="false">
      <c r="A74" s="118" t="s">
        <v>423</v>
      </c>
      <c r="B74" s="2" t="str">
        <f aca="false" t="array" ref="B74:B74">INDEX(Countries!D74:D334, MATCH(A74, Countries!B74:B334, 0))</f>
        <v>MOZ</v>
      </c>
      <c r="C74" s="147" t="s">
        <v>160</v>
      </c>
      <c r="D74" s="159" t="n">
        <v>17638</v>
      </c>
      <c r="E74" s="118" t="s">
        <v>824</v>
      </c>
    </row>
    <row r="75" customFormat="false" ht="15" hidden="false" customHeight="false" outlineLevel="0" collapsed="false">
      <c r="A75" s="118" t="s">
        <v>424</v>
      </c>
      <c r="B75" s="2" t="str">
        <f aca="false" t="array" ref="B75:B75">INDEX(Countries!D75:D335, MATCH(A75, Countries!B75:B335, 0))</f>
        <v>MMR</v>
      </c>
      <c r="C75" s="147" t="s">
        <v>160</v>
      </c>
      <c r="D75" s="159" t="n">
        <v>61195</v>
      </c>
      <c r="E75" s="118" t="s">
        <v>824</v>
      </c>
    </row>
    <row r="76" customFormat="false" ht="15" hidden="false" customHeight="false" outlineLevel="0" collapsed="false">
      <c r="A76" s="118" t="s">
        <v>425</v>
      </c>
      <c r="B76" s="2" t="str">
        <f aca="false" t="array" ref="B76:B76">INDEX(Countries!D76:D336, MATCH(A76, Countries!B76:B336, 0))</f>
        <v>NCL</v>
      </c>
      <c r="C76" s="147" t="s">
        <v>160</v>
      </c>
      <c r="D76" s="159" t="n">
        <v>1247</v>
      </c>
      <c r="E76" s="118" t="s">
        <v>824</v>
      </c>
    </row>
    <row r="77" customFormat="false" ht="15" hidden="false" customHeight="false" outlineLevel="0" collapsed="false">
      <c r="A77" s="118" t="s">
        <v>426</v>
      </c>
      <c r="B77" s="2" t="str">
        <f aca="false" t="array" ref="B77:B77">INDEX(Countries!D77:D337, MATCH(A77, Countries!B77:B337, 0))</f>
        <v>NZL</v>
      </c>
      <c r="C77" s="147" t="s">
        <v>160</v>
      </c>
      <c r="D77" s="159" t="n">
        <v>1389</v>
      </c>
      <c r="E77" s="118" t="s">
        <v>824</v>
      </c>
    </row>
    <row r="78" customFormat="false" ht="15" hidden="false" customHeight="false" outlineLevel="0" collapsed="false">
      <c r="A78" s="118" t="s">
        <v>427</v>
      </c>
      <c r="B78" s="2" t="str">
        <f aca="false" t="array" ref="B78:B78">INDEX(Countries!D78:D338, MATCH(A78, Countries!B78:B338, 0))</f>
        <v>NIC</v>
      </c>
      <c r="C78" s="147" t="s">
        <v>160</v>
      </c>
      <c r="D78" s="159" t="n">
        <v>6425</v>
      </c>
      <c r="E78" s="118" t="s">
        <v>824</v>
      </c>
    </row>
    <row r="79" customFormat="false" ht="15" hidden="false" customHeight="false" outlineLevel="0" collapsed="false">
      <c r="A79" s="118" t="s">
        <v>428</v>
      </c>
      <c r="B79" s="2" t="str">
        <f aca="false" t="array" ref="B79:B79">INDEX(Countries!D79:D339, MATCH(A79, Countries!B79:B339, 0))</f>
        <v>NGA</v>
      </c>
      <c r="C79" s="147" t="s">
        <v>160</v>
      </c>
      <c r="D79" s="159" t="n">
        <v>21723</v>
      </c>
      <c r="E79" s="118" t="s">
        <v>824</v>
      </c>
    </row>
    <row r="80" customFormat="false" ht="15" hidden="false" customHeight="false" outlineLevel="0" collapsed="false">
      <c r="A80" s="118" t="s">
        <v>429</v>
      </c>
      <c r="B80" s="2" t="str">
        <f aca="false" t="array" ref="B80:B80">INDEX(Countries!D80:D340, MATCH(A80, Countries!B80:B340, 0))</f>
        <v>OMN</v>
      </c>
      <c r="C80" s="147" t="s">
        <v>160</v>
      </c>
      <c r="D80" s="160" t="n">
        <v>40</v>
      </c>
      <c r="E80" s="118" t="s">
        <v>824</v>
      </c>
    </row>
    <row r="81" customFormat="false" ht="15" hidden="false" customHeight="false" outlineLevel="0" collapsed="false">
      <c r="A81" s="118" t="s">
        <v>430</v>
      </c>
      <c r="B81" s="2" t="str">
        <f aca="false" t="array" ref="B81:B81">INDEX(Countries!D81:D341, MATCH(A81, Countries!B81:B341, 0))</f>
        <v>PAK</v>
      </c>
      <c r="C81" s="147" t="s">
        <v>160</v>
      </c>
      <c r="D81" s="159" t="n">
        <v>12466</v>
      </c>
      <c r="E81" s="118" t="s">
        <v>824</v>
      </c>
    </row>
    <row r="82" customFormat="false" ht="15" hidden="false" customHeight="false" outlineLevel="0" collapsed="false">
      <c r="A82" s="118" t="s">
        <v>431</v>
      </c>
      <c r="B82" s="2" t="str">
        <f aca="false" t="array" ref="B82:B82">INDEX(Countries!D82:D342, MATCH(A82, Countries!B82:B342, 0))</f>
        <v>PLW</v>
      </c>
      <c r="C82" s="147" t="s">
        <v>160</v>
      </c>
      <c r="D82" s="160" t="n">
        <v>155</v>
      </c>
      <c r="E82" s="118" t="s">
        <v>824</v>
      </c>
    </row>
    <row r="83" customFormat="false" ht="15" hidden="false" customHeight="false" outlineLevel="0" collapsed="false">
      <c r="A83" s="118" t="s">
        <v>432</v>
      </c>
      <c r="B83" s="2" t="str">
        <f aca="false" t="array" ref="B83:B83">INDEX(Countries!D83:D343, MATCH(A83, Countries!B83:B343, 0))</f>
        <v>PAN</v>
      </c>
      <c r="C83" s="147" t="s">
        <v>160</v>
      </c>
      <c r="D83" s="159" t="n">
        <v>3778</v>
      </c>
      <c r="E83" s="118" t="s">
        <v>824</v>
      </c>
    </row>
    <row r="84" customFormat="false" ht="15" hidden="false" customHeight="false" outlineLevel="0" collapsed="false">
      <c r="A84" s="118" t="s">
        <v>433</v>
      </c>
      <c r="B84" s="2" t="str">
        <f aca="false" t="array" ref="B84:B84">INDEX(Countries!D84:D344, MATCH(A84, Countries!B84:B344, 0))</f>
        <v>PNG</v>
      </c>
      <c r="C84" s="147" t="s">
        <v>160</v>
      </c>
      <c r="D84" s="159" t="n">
        <v>4895</v>
      </c>
      <c r="E84" s="118" t="s">
        <v>824</v>
      </c>
    </row>
    <row r="85" customFormat="false" ht="15" hidden="false" customHeight="false" outlineLevel="0" collapsed="false">
      <c r="A85" s="118" t="s">
        <v>434</v>
      </c>
      <c r="B85" s="2" t="str">
        <f aca="false" t="array" ref="B85:B85">INDEX(Countries!D85:D345, MATCH(A85, Countries!B85:B345, 0))</f>
        <v>PER</v>
      </c>
      <c r="C85" s="147" t="s">
        <v>160</v>
      </c>
      <c r="D85" s="160" t="n">
        <v>909</v>
      </c>
      <c r="E85" s="118" t="s">
        <v>824</v>
      </c>
    </row>
    <row r="86" customFormat="false" ht="15" hidden="false" customHeight="false" outlineLevel="0" collapsed="false">
      <c r="A86" s="118" t="s">
        <v>435</v>
      </c>
      <c r="B86" s="2" t="str">
        <f aca="false" t="array" ref="B86:B86">INDEX(Countries!D86:D346, MATCH(A86, Countries!B86:B346, 0))</f>
        <v>PHL</v>
      </c>
      <c r="C86" s="147" t="s">
        <v>160</v>
      </c>
      <c r="D86" s="159" t="n">
        <v>23824</v>
      </c>
      <c r="E86" s="118" t="s">
        <v>824</v>
      </c>
    </row>
    <row r="87" customFormat="false" ht="15" hidden="false" customHeight="false" outlineLevel="0" collapsed="false">
      <c r="A87" s="118" t="s">
        <v>436</v>
      </c>
      <c r="B87" s="2" t="str">
        <f aca="false" t="array" ref="B87:B87">INDEX(Countries!D87:D347, MATCH(A87, Countries!B87:B347, 0))</f>
        <v>PRI</v>
      </c>
      <c r="C87" s="147" t="s">
        <v>160</v>
      </c>
      <c r="D87" s="159" t="n">
        <v>1037</v>
      </c>
      <c r="E87" s="118" t="s">
        <v>824</v>
      </c>
    </row>
    <row r="88" customFormat="false" ht="15" hidden="false" customHeight="false" outlineLevel="0" collapsed="false">
      <c r="A88" s="118" t="s">
        <v>437</v>
      </c>
      <c r="B88" s="2" t="str">
        <f aca="false" t="array" ref="B88:B88">INDEX(Countries!D1:D348, MATCH(A88, Countries!B1:B348, 0))</f>
        <v>QAT</v>
      </c>
      <c r="C88" s="147" t="s">
        <v>160</v>
      </c>
      <c r="D88" s="160" t="n">
        <v>55</v>
      </c>
      <c r="E88" s="118" t="s">
        <v>824</v>
      </c>
    </row>
    <row r="89" customFormat="false" ht="15" hidden="false" customHeight="false" outlineLevel="0" collapsed="false">
      <c r="A89" s="118" t="s">
        <v>438</v>
      </c>
      <c r="B89" s="2" t="str">
        <f aca="false" t="array" ref="B89:B89">INDEX(Countries!D2:D349, MATCH(A89, Countries!B2:B349, 0))</f>
        <v>COG</v>
      </c>
      <c r="C89" s="147" t="s">
        <v>160</v>
      </c>
      <c r="D89" s="160" t="n">
        <v>14</v>
      </c>
      <c r="E89" s="118" t="s">
        <v>824</v>
      </c>
    </row>
    <row r="90" customFormat="false" ht="15" hidden="false" customHeight="false" outlineLevel="0" collapsed="false">
      <c r="A90" s="118" t="s">
        <v>439</v>
      </c>
      <c r="B90" s="2" t="str">
        <f aca="false" t="array" ref="B90:B90">INDEX(Countries!D90:D350, MATCH(A90, Countries!B90:B350, 0))</f>
        <v>KNA</v>
      </c>
      <c r="C90" s="147" t="s">
        <v>160</v>
      </c>
      <c r="D90" s="160" t="n">
        <v>6</v>
      </c>
      <c r="E90" s="118" t="s">
        <v>824</v>
      </c>
    </row>
    <row r="91" customFormat="false" ht="15" hidden="false" customHeight="false" outlineLevel="0" collapsed="false">
      <c r="A91" s="118" t="s">
        <v>440</v>
      </c>
      <c r="B91" s="2" t="str">
        <f aca="false" t="array" ref="B91:B91">INDEX(Countries!D91:D351, MATCH(A91, Countries!B91:B351, 0))</f>
        <v>LCA</v>
      </c>
      <c r="C91" s="147" t="s">
        <v>160</v>
      </c>
      <c r="D91" s="160" t="n">
        <v>3</v>
      </c>
      <c r="E91" s="118" t="s">
        <v>824</v>
      </c>
    </row>
    <row r="92" customFormat="false" ht="15" hidden="false" customHeight="false" outlineLevel="0" collapsed="false">
      <c r="A92" s="118" t="s">
        <v>441</v>
      </c>
      <c r="B92" s="2" t="str">
        <f aca="false" t="array" ref="B92:B92">INDEX(Countries!D92:D352, MATCH(A92, Countries!B92:B352, 0))</f>
        <v>VCT</v>
      </c>
      <c r="C92" s="147" t="s">
        <v>160</v>
      </c>
      <c r="D92" s="160" t="n">
        <v>2</v>
      </c>
      <c r="E92" s="118" t="s">
        <v>824</v>
      </c>
    </row>
    <row r="93" customFormat="false" ht="15" hidden="false" customHeight="false" outlineLevel="0" collapsed="false">
      <c r="A93" s="118" t="s">
        <v>442</v>
      </c>
      <c r="B93" s="2" t="str">
        <f aca="false" t="array" ref="B93:B93">INDEX(Countries!D93:D353, MATCH(A93, Countries!B93:B353, 0))</f>
        <v>MAF</v>
      </c>
      <c r="C93" s="147" t="s">
        <v>160</v>
      </c>
      <c r="D93" s="160" t="n">
        <v>0</v>
      </c>
      <c r="E93" s="118" t="s">
        <v>824</v>
      </c>
    </row>
    <row r="94" customFormat="false" ht="15" hidden="false" customHeight="false" outlineLevel="0" collapsed="false">
      <c r="A94" s="118" t="s">
        <v>443</v>
      </c>
      <c r="B94" s="2" t="str">
        <f aca="false" t="array" ref="B94:B94">INDEX(Countries!D94:D354, MATCH(A94, Countries!B94:B354, 0))</f>
        <v>WSM</v>
      </c>
      <c r="C94" s="147" t="s">
        <v>160</v>
      </c>
      <c r="D94" s="160" t="n">
        <v>16</v>
      </c>
      <c r="E94" s="118" t="s">
        <v>824</v>
      </c>
    </row>
    <row r="95" customFormat="false" ht="15" hidden="false" customHeight="false" outlineLevel="0" collapsed="false">
      <c r="A95" s="118" t="s">
        <v>444</v>
      </c>
      <c r="B95" s="2" t="str">
        <f aca="false" t="array" ref="B95:B95">INDEX(Countries!D95:D355, MATCH(A95, Countries!B95:B355, 0))</f>
        <v>STP</v>
      </c>
      <c r="C95" s="147" t="s">
        <v>160</v>
      </c>
      <c r="D95" s="160" t="n">
        <v>0</v>
      </c>
      <c r="E95" s="118" t="s">
        <v>824</v>
      </c>
    </row>
    <row r="96" customFormat="false" ht="15" hidden="false" customHeight="false" outlineLevel="0" collapsed="false">
      <c r="A96" s="118" t="s">
        <v>445</v>
      </c>
      <c r="B96" s="2" t="str">
        <f aca="false" t="array" ref="B96:B96">INDEX(Countries!D96:D356, MATCH(A96, Countries!B96:B356, 0))</f>
        <v>SAU</v>
      </c>
      <c r="C96" s="147" t="s">
        <v>160</v>
      </c>
      <c r="D96" s="159" t="n">
        <v>4880</v>
      </c>
      <c r="E96" s="118" t="s">
        <v>824</v>
      </c>
    </row>
    <row r="97" customFormat="false" ht="15" hidden="false" customHeight="false" outlineLevel="0" collapsed="false">
      <c r="A97" s="118" t="s">
        <v>446</v>
      </c>
      <c r="B97" s="2" t="str">
        <f aca="false" t="array" ref="B97:B97">INDEX(Countries!D97:D357, MATCH(A97, Countries!B97:B357, 0))</f>
        <v>SEN</v>
      </c>
      <c r="C97" s="147" t="s">
        <v>160</v>
      </c>
      <c r="D97" s="159" t="n">
        <v>1539</v>
      </c>
      <c r="E97" s="118" t="s">
        <v>824</v>
      </c>
    </row>
    <row r="98" customFormat="false" ht="15" hidden="false" customHeight="false" outlineLevel="0" collapsed="false">
      <c r="A98" s="118" t="s">
        <v>447</v>
      </c>
      <c r="B98" s="2" t="str">
        <f aca="false" t="array" ref="B98:B98">INDEX(Countries!D98:D358, MATCH(A98, Countries!B98:B358, 0))</f>
        <v>SYC</v>
      </c>
      <c r="C98" s="147" t="s">
        <v>160</v>
      </c>
      <c r="D98" s="160" t="n">
        <v>2</v>
      </c>
      <c r="E98" s="118" t="s">
        <v>824</v>
      </c>
    </row>
    <row r="99" customFormat="false" ht="15" hidden="false" customHeight="false" outlineLevel="0" collapsed="false">
      <c r="A99" s="118" t="s">
        <v>448</v>
      </c>
      <c r="B99" s="2" t="str">
        <f aca="false" t="array" ref="B99:B99">INDEX(Countries!D99:D359, MATCH(A99, Countries!B99:B359, 0))</f>
        <v>SLE</v>
      </c>
      <c r="C99" s="147" t="s">
        <v>160</v>
      </c>
      <c r="D99" s="159" t="n">
        <v>8019</v>
      </c>
      <c r="E99" s="118" t="s">
        <v>824</v>
      </c>
    </row>
    <row r="100" customFormat="false" ht="15" hidden="false" customHeight="false" outlineLevel="0" collapsed="false">
      <c r="A100" s="118" t="s">
        <v>449</v>
      </c>
      <c r="B100" s="2" t="str">
        <f aca="false" t="array" ref="B100:B100">INDEX(Countries!D100:D360, MATCH(A100, Countries!B100:B360, 0))</f>
        <v>SGP</v>
      </c>
      <c r="C100" s="147" t="s">
        <v>160</v>
      </c>
      <c r="D100" s="160" t="n">
        <v>86</v>
      </c>
      <c r="E100" s="118" t="s">
        <v>824</v>
      </c>
    </row>
    <row r="101" customFormat="false" ht="15" hidden="false" customHeight="false" outlineLevel="0" collapsed="false">
      <c r="A101" s="118" t="s">
        <v>450</v>
      </c>
      <c r="B101" s="2" t="str">
        <f aca="false" t="array" ref="B101:B101">INDEX(Countries!D101:D361, MATCH(A101, Countries!B101:B361, 0))</f>
        <v>SXM</v>
      </c>
      <c r="C101" s="147" t="s">
        <v>160</v>
      </c>
      <c r="D101" s="160" t="n">
        <v>0</v>
      </c>
      <c r="E101" s="118" t="s">
        <v>824</v>
      </c>
    </row>
    <row r="102" customFormat="false" ht="15" hidden="false" customHeight="false" outlineLevel="0" collapsed="false">
      <c r="A102" s="118" t="s">
        <v>451</v>
      </c>
      <c r="B102" s="2" t="str">
        <f aca="false" t="array" ref="B102:B102">INDEX(Countries!D102:D362, MATCH(A102, Countries!B102:B362, 0))</f>
        <v>SLB</v>
      </c>
      <c r="C102" s="147" t="s">
        <v>160</v>
      </c>
      <c r="D102" s="159" t="n">
        <v>1541</v>
      </c>
      <c r="E102" s="118" t="s">
        <v>824</v>
      </c>
    </row>
    <row r="103" customFormat="false" ht="15" hidden="false" customHeight="false" outlineLevel="0" collapsed="false">
      <c r="A103" s="118" t="s">
        <v>452</v>
      </c>
      <c r="B103" s="2" t="str">
        <f aca="false" t="array" ref="B103:B103">INDEX(Countries!D103:D363, MATCH(A103, Countries!B103:B363, 0))</f>
        <v>SOM</v>
      </c>
      <c r="C103" s="147" t="s">
        <v>160</v>
      </c>
      <c r="D103" s="160" t="n">
        <v>288</v>
      </c>
      <c r="E103" s="118" t="s">
        <v>824</v>
      </c>
    </row>
    <row r="104" customFormat="false" ht="15" hidden="false" customHeight="false" outlineLevel="0" collapsed="false">
      <c r="A104" s="118" t="s">
        <v>453</v>
      </c>
      <c r="B104" s="2" t="str">
        <f aca="false" t="array" ref="B104:B104">INDEX(Countries!D104:D364, MATCH(A104, Countries!B104:B364, 0))</f>
        <v>ZAF</v>
      </c>
      <c r="C104" s="147" t="s">
        <v>160</v>
      </c>
      <c r="D104" s="160" t="n">
        <v>118</v>
      </c>
      <c r="E104" s="118" t="s">
        <v>824</v>
      </c>
    </row>
    <row r="105" customFormat="false" ht="15" hidden="false" customHeight="false" outlineLevel="0" collapsed="false">
      <c r="A105" s="118" t="s">
        <v>454</v>
      </c>
      <c r="B105" s="2" t="str">
        <f aca="false" t="array" ref="B105:B105">INDEX(Countries!D105:D365, MATCH(A105, Countries!B105:B365, 0))</f>
        <v>LKA</v>
      </c>
      <c r="C105" s="147" t="s">
        <v>160</v>
      </c>
      <c r="D105" s="159" t="n">
        <v>6461</v>
      </c>
      <c r="E105" s="118" t="s">
        <v>824</v>
      </c>
    </row>
    <row r="106" customFormat="false" ht="15" hidden="false" customHeight="false" outlineLevel="0" collapsed="false">
      <c r="A106" s="118" t="s">
        <v>455</v>
      </c>
      <c r="B106" s="2" t="str">
        <f aca="false" t="array" ref="B106:B106">INDEX(Countries!D106:D366, MATCH(A106, Countries!B106:B366, 0))</f>
        <v>SDN</v>
      </c>
      <c r="C106" s="147" t="s">
        <v>160</v>
      </c>
      <c r="D106" s="160" t="n">
        <v>608</v>
      </c>
      <c r="E106" s="118" t="s">
        <v>824</v>
      </c>
    </row>
    <row r="107" customFormat="false" ht="15" hidden="false" customHeight="false" outlineLevel="0" collapsed="false">
      <c r="A107" s="118" t="s">
        <v>456</v>
      </c>
      <c r="B107" s="2" t="str">
        <f aca="false" t="array" ref="B107:B107">INDEX(Countries!D107:D367, MATCH(A107, Countries!B107:B367, 0))</f>
        <v>SUR</v>
      </c>
      <c r="C107" s="147" t="s">
        <v>160</v>
      </c>
      <c r="D107" s="159" t="n">
        <v>8755</v>
      </c>
      <c r="E107" s="118" t="s">
        <v>824</v>
      </c>
    </row>
    <row r="108" customFormat="false" ht="15" hidden="false" customHeight="false" outlineLevel="0" collapsed="false">
      <c r="A108" s="118" t="s">
        <v>457</v>
      </c>
      <c r="B108" s="2" t="str">
        <f aca="false" t="array" ref="B108:B108">INDEX(Countries!D108:D368, MATCH(A108, Countries!B108:B368, 0))</f>
        <v>TWN</v>
      </c>
      <c r="C108" s="147" t="s">
        <v>160</v>
      </c>
      <c r="D108" s="160" t="n">
        <v>58</v>
      </c>
      <c r="E108" s="118" t="s">
        <v>824</v>
      </c>
    </row>
    <row r="109" customFormat="false" ht="15" hidden="false" customHeight="false" outlineLevel="0" collapsed="false">
      <c r="A109" s="118" t="s">
        <v>458</v>
      </c>
      <c r="B109" s="2" t="str">
        <f aca="false" t="array" ref="B109:B109">INDEX(Countries!D109:D369, MATCH(A109, Countries!B109:B369, 0))</f>
        <v>TZA</v>
      </c>
      <c r="C109" s="147" t="s">
        <v>160</v>
      </c>
      <c r="D109" s="159" t="n">
        <v>5895</v>
      </c>
      <c r="E109" s="118" t="s">
        <v>824</v>
      </c>
    </row>
    <row r="110" customFormat="false" ht="15" hidden="false" customHeight="false" outlineLevel="0" collapsed="false">
      <c r="A110" s="118" t="s">
        <v>459</v>
      </c>
      <c r="B110" s="2" t="str">
        <f aca="false" t="array" ref="B110:B110">INDEX(Countries!D110:D370, MATCH(A110, Countries!B110:B370, 0))</f>
        <v>THA</v>
      </c>
      <c r="C110" s="147" t="s">
        <v>160</v>
      </c>
      <c r="D110" s="159" t="n">
        <v>11840</v>
      </c>
      <c r="E110" s="118" t="s">
        <v>824</v>
      </c>
    </row>
    <row r="111" customFormat="false" ht="15" hidden="false" customHeight="false" outlineLevel="0" collapsed="false">
      <c r="A111" s="118" t="s">
        <v>460</v>
      </c>
      <c r="B111" s="2" t="str">
        <f aca="false" t="array" ref="B111:B111">INDEX(Countries!D111:D371, MATCH(A111, Countries!B111:B371, 0))</f>
        <v>TLS</v>
      </c>
      <c r="C111" s="147" t="s">
        <v>160</v>
      </c>
      <c r="D111" s="160" t="n">
        <v>60</v>
      </c>
      <c r="E111" s="118" t="s">
        <v>824</v>
      </c>
    </row>
    <row r="112" customFormat="false" ht="15" hidden="false" customHeight="false" outlineLevel="0" collapsed="false">
      <c r="A112" s="118" t="s">
        <v>461</v>
      </c>
      <c r="B112" s="2" t="str">
        <f aca="false" t="array" ref="B112:B112">INDEX(Countries!D112:D372, MATCH(A112, Countries!B112:B372, 0))</f>
        <v>TGO</v>
      </c>
      <c r="C112" s="147" t="s">
        <v>160</v>
      </c>
      <c r="D112" s="160" t="n">
        <v>0</v>
      </c>
      <c r="E112" s="118" t="s">
        <v>824</v>
      </c>
    </row>
    <row r="113" customFormat="false" ht="15" hidden="false" customHeight="false" outlineLevel="0" collapsed="false">
      <c r="A113" s="118" t="s">
        <v>462</v>
      </c>
      <c r="B113" s="2" t="str">
        <f aca="false" t="array" ref="B113:B113">INDEX(Countries!D113:D373, MATCH(A113, Countries!B113:B373, 0))</f>
        <v>TON</v>
      </c>
      <c r="C113" s="147" t="s">
        <v>160</v>
      </c>
      <c r="D113" s="160" t="n">
        <v>98</v>
      </c>
      <c r="E113" s="118" t="s">
        <v>824</v>
      </c>
    </row>
    <row r="114" customFormat="false" ht="15" hidden="false" customHeight="false" outlineLevel="0" collapsed="false">
      <c r="A114" s="118" t="s">
        <v>463</v>
      </c>
      <c r="B114" s="2" t="str">
        <f aca="false" t="array" ref="B114:B114">INDEX(Countries!D114:D374, MATCH(A114, Countries!B114:B374, 0))</f>
        <v>TTO</v>
      </c>
      <c r="C114" s="147" t="s">
        <v>160</v>
      </c>
      <c r="D114" s="160" t="n">
        <v>264</v>
      </c>
      <c r="E114" s="118" t="s">
        <v>824</v>
      </c>
    </row>
    <row r="115" customFormat="false" ht="15" hidden="false" customHeight="false" outlineLevel="0" collapsed="false">
      <c r="A115" s="118" t="s">
        <v>464</v>
      </c>
      <c r="B115" s="2" t="str">
        <f aca="false" t="array" ref="B115:B115">INDEX(Countries!D115:D375, MATCH(A115, Countries!B115:B375, 0))</f>
        <v>TCA</v>
      </c>
      <c r="C115" s="147" t="s">
        <v>160</v>
      </c>
      <c r="D115" s="159" t="n">
        <v>4799</v>
      </c>
      <c r="E115" s="118" t="s">
        <v>824</v>
      </c>
    </row>
    <row r="116" customFormat="false" ht="15" hidden="false" customHeight="false" outlineLevel="0" collapsed="false">
      <c r="A116" s="118" t="s">
        <v>465</v>
      </c>
      <c r="B116" s="2" t="str">
        <f aca="false" t="array" ref="B116:B116">INDEX(Countries!D116:D376, MATCH(A116, Countries!B116:B376, 0))</f>
        <v>TUV</v>
      </c>
      <c r="C116" s="147" t="s">
        <v>160</v>
      </c>
      <c r="D116" s="160" t="n">
        <v>0</v>
      </c>
      <c r="E116" s="118" t="s">
        <v>824</v>
      </c>
    </row>
    <row r="117" customFormat="false" ht="15" hidden="false" customHeight="false" outlineLevel="0" collapsed="false">
      <c r="A117" s="118" t="s">
        <v>466</v>
      </c>
      <c r="B117" s="2" t="str">
        <f aca="false" t="array" ref="B117:B117">INDEX(Countries!D117:D377, MATCH(A117, Countries!B117:B377, 0))</f>
        <v>ARE</v>
      </c>
      <c r="C117" s="147" t="s">
        <v>160</v>
      </c>
      <c r="D117" s="159" t="n">
        <v>2333</v>
      </c>
      <c r="E117" s="118" t="s">
        <v>824</v>
      </c>
    </row>
    <row r="118" customFormat="false" ht="15" hidden="false" customHeight="false" outlineLevel="0" collapsed="false">
      <c r="A118" s="118" t="s">
        <v>467</v>
      </c>
      <c r="B118" s="2" t="str">
        <f aca="false" t="array" ref="B118:B118">INDEX(Countries!D118:D378, MATCH(A118, Countries!B118:B378, 0))</f>
        <v>VUT</v>
      </c>
      <c r="C118" s="147" t="s">
        <v>160</v>
      </c>
      <c r="D118" s="160" t="n">
        <v>86</v>
      </c>
      <c r="E118" s="118" t="s">
        <v>824</v>
      </c>
    </row>
    <row r="119" customFormat="false" ht="15" hidden="false" customHeight="false" outlineLevel="0" collapsed="false">
      <c r="A119" s="118" t="s">
        <v>468</v>
      </c>
      <c r="B119" s="2" t="str">
        <f aca="false" t="array" ref="B119:B119">INDEX(Countries!D119:D379, MATCH(A119, Countries!B119:B379, 0))</f>
        <v>VEN</v>
      </c>
      <c r="C119" s="147" t="s">
        <v>160</v>
      </c>
      <c r="D119" s="159" t="n">
        <v>5113</v>
      </c>
      <c r="E119" s="118" t="s">
        <v>824</v>
      </c>
    </row>
    <row r="120" customFormat="false" ht="15" hidden="false" customHeight="false" outlineLevel="0" collapsed="false">
      <c r="A120" s="118" t="s">
        <v>469</v>
      </c>
      <c r="B120" s="2" t="str">
        <f aca="false" t="array" ref="B120:B120">INDEX(Countries!D120:D380, MATCH(A120, Countries!B120:B380, 0))</f>
        <v>VNM</v>
      </c>
      <c r="C120" s="147" t="s">
        <v>160</v>
      </c>
      <c r="D120" s="159" t="n">
        <v>15829</v>
      </c>
      <c r="E120" s="118" t="s">
        <v>824</v>
      </c>
    </row>
    <row r="121" customFormat="false" ht="15" hidden="false" customHeight="false" outlineLevel="0" collapsed="false">
      <c r="A121" s="118" t="s">
        <v>470</v>
      </c>
      <c r="B121" s="2" t="str">
        <f aca="false" t="array" ref="B121:B121">INDEX(Countries!D121:D381, MATCH(A121, Countries!B121:B381, 0))</f>
        <v>VIR</v>
      </c>
      <c r="C121" s="147" t="s">
        <v>160</v>
      </c>
      <c r="D121" s="160" t="n">
        <v>55</v>
      </c>
      <c r="E121" s="118" t="s">
        <v>824</v>
      </c>
    </row>
    <row r="122" customFormat="false" ht="15" hidden="false" customHeight="false" outlineLevel="0" collapsed="false">
      <c r="A122" s="118" t="s">
        <v>471</v>
      </c>
      <c r="B122" s="2" t="str">
        <f aca="false" t="array" ref="B122:B122">INDEX(Countries!D122:D382, MATCH(A122, Countries!B122:B382, 0))</f>
        <v>WLF</v>
      </c>
      <c r="C122" s="147" t="s">
        <v>160</v>
      </c>
      <c r="D122" s="160" t="n">
        <v>0</v>
      </c>
      <c r="E122" s="118" t="s">
        <v>824</v>
      </c>
    </row>
    <row r="123" customFormat="false" ht="15" hidden="false" customHeight="false" outlineLevel="0" collapsed="false">
      <c r="A123" s="118" t="s">
        <v>472</v>
      </c>
      <c r="B123" s="2" t="str">
        <f aca="false" t="array" ref="B123:B123">INDEX(Countries!D1:D383, MATCH(A123, Countries!B1:B383, 0))</f>
        <v>YEM</v>
      </c>
      <c r="C123" s="147" t="s">
        <v>160</v>
      </c>
      <c r="D123" s="160" t="n">
        <v>285</v>
      </c>
      <c r="E123" s="118" t="s">
        <v>824</v>
      </c>
    </row>
    <row r="124" customFormat="false" ht="15" hidden="false" customHeight="false" outlineLevel="0" collapsed="false">
      <c r="A124" s="118" t="s">
        <v>473</v>
      </c>
      <c r="B124" s="2" t="str">
        <f aca="false" t="array" ref="B124:B124">INDEX(Countries!D2:D384, MATCH(A124, Countries!B2:B384, 0))</f>
        <v>ITA</v>
      </c>
      <c r="C124" s="147" t="s">
        <v>160</v>
      </c>
      <c r="D124" s="156"/>
      <c r="E124" s="118" t="s">
        <v>824</v>
      </c>
    </row>
    <row r="125" customFormat="false" ht="15" hidden="false" customHeight="false" outlineLevel="0" collapsed="false">
      <c r="A125" s="118" t="s">
        <v>474</v>
      </c>
      <c r="B125" s="2" t="str">
        <f aca="false" t="array" ref="B125:B125">INDEX(Countries!D125:D385, MATCH(A125, Countries!B125:B385, 0))</f>
        <v>UKR</v>
      </c>
      <c r="C125" s="147" t="s">
        <v>160</v>
      </c>
      <c r="D125" s="156"/>
      <c r="E125" s="118" t="s">
        <v>824</v>
      </c>
    </row>
    <row r="126" customFormat="false" ht="15" hidden="false" customHeight="false" outlineLevel="0" collapsed="false">
      <c r="A126" s="118" t="s">
        <v>475</v>
      </c>
      <c r="B126" s="2" t="str">
        <f aca="false" t="array" ref="B126:B126">INDEX(Countries!D126:D386, MATCH(A126, Countries!B126:B386, 0))</f>
        <v>TUN</v>
      </c>
      <c r="C126" s="147" t="s">
        <v>160</v>
      </c>
      <c r="D126" s="156"/>
      <c r="E126" s="118" t="s">
        <v>824</v>
      </c>
    </row>
    <row r="127" customFormat="false" ht="15" hidden="false" customHeight="false" outlineLevel="0" collapsed="false">
      <c r="A127" s="118" t="s">
        <v>476</v>
      </c>
      <c r="B127" s="2" t="str">
        <f aca="false" t="array" ref="B127:B127">INDEX(Countries!D127:D387, MATCH(A127, Countries!B127:B387, 0))</f>
        <v>ESP</v>
      </c>
      <c r="C127" s="147" t="s">
        <v>160</v>
      </c>
      <c r="D127" s="156"/>
      <c r="E127" s="118" t="s">
        <v>824</v>
      </c>
    </row>
    <row r="128" customFormat="false" ht="15" hidden="false" customHeight="false" outlineLevel="0" collapsed="false">
      <c r="A128" s="118" t="s">
        <v>477</v>
      </c>
      <c r="B128" s="2" t="str">
        <f aca="false" t="array" ref="B128:B128">INDEX(Countries!D1:D388, MATCH(A128, Countries!B1:B388, 0))</f>
        <v>KWT</v>
      </c>
      <c r="C128" s="147" t="s">
        <v>160</v>
      </c>
      <c r="D128" s="156"/>
      <c r="E128" s="118" t="s">
        <v>824</v>
      </c>
    </row>
    <row r="129" customFormat="false" ht="15" hidden="false" customHeight="false" outlineLevel="0" collapsed="false">
      <c r="A129" s="118" t="s">
        <v>478</v>
      </c>
      <c r="B129" s="2" t="str">
        <f aca="false" t="array" ref="B129:B129">INDEX(Countries!D2:D389, MATCH(A129, Countries!B2:B389, 0))</f>
        <v>DNK</v>
      </c>
      <c r="C129" s="147" t="s">
        <v>160</v>
      </c>
      <c r="D129" s="156"/>
      <c r="E129" s="118" t="s">
        <v>824</v>
      </c>
    </row>
    <row r="130" customFormat="false" ht="15" hidden="false" customHeight="false" outlineLevel="0" collapsed="false">
      <c r="A130" s="118" t="s">
        <v>479</v>
      </c>
      <c r="B130" s="2" t="str">
        <f aca="false" t="array" ref="B130:B130">INDEX(Countries!D3:D390, MATCH(A130, Countries!B3:B390, 0))</f>
        <v>FRA</v>
      </c>
      <c r="C130" s="147" t="s">
        <v>160</v>
      </c>
      <c r="D130" s="156"/>
      <c r="E130" s="118" t="s">
        <v>824</v>
      </c>
    </row>
    <row r="131" customFormat="false" ht="15" hidden="false" customHeight="false" outlineLevel="0" collapsed="false">
      <c r="A131" s="118" t="s">
        <v>480</v>
      </c>
      <c r="B131" s="2" t="str">
        <f aca="false" t="array" ref="B131:B131">INDEX(Countries!D1:D391, MATCH(A131, Countries!B1:B391, 0))</f>
        <v>RUS</v>
      </c>
      <c r="C131" s="147" t="s">
        <v>160</v>
      </c>
      <c r="D131" s="156"/>
      <c r="E131" s="118" t="s">
        <v>824</v>
      </c>
    </row>
    <row r="132" customFormat="false" ht="15" hidden="false" customHeight="false" outlineLevel="0" collapsed="false">
      <c r="A132" s="118" t="s">
        <v>481</v>
      </c>
      <c r="B132" s="2" t="str">
        <f aca="false" t="array" ref="B132:B132">INDEX(Countries!D1:D392, MATCH(A132, Countries!B1:B392, 0))</f>
        <v>UMI</v>
      </c>
      <c r="C132" s="147" t="s">
        <v>160</v>
      </c>
      <c r="D132" s="156"/>
      <c r="E132" s="118" t="s">
        <v>824</v>
      </c>
    </row>
    <row r="133" customFormat="false" ht="15" hidden="false" customHeight="false" outlineLevel="0" collapsed="false">
      <c r="A133" s="118" t="s">
        <v>482</v>
      </c>
      <c r="B133" s="2" t="str">
        <f aca="false" t="array" ref="B133:B133">INDEX(Countries!D2:D393, MATCH(A133, Countries!B2:B393, 0))</f>
        <v>GRC</v>
      </c>
      <c r="C133" s="147" t="s">
        <v>160</v>
      </c>
      <c r="D133" s="156"/>
      <c r="E133" s="118" t="s">
        <v>824</v>
      </c>
    </row>
    <row r="134" customFormat="false" ht="15" hidden="false" customHeight="false" outlineLevel="0" collapsed="false">
      <c r="A134" s="118" t="s">
        <v>483</v>
      </c>
      <c r="B134" s="2" t="str">
        <f aca="false" t="array" ref="B134:B134">INDEX(Countries!D3:D394, MATCH(A134, Countries!B3:B394, 0))</f>
        <v>CAN</v>
      </c>
      <c r="C134" s="147" t="s">
        <v>160</v>
      </c>
      <c r="D134" s="156"/>
      <c r="E134" s="118" t="s">
        <v>824</v>
      </c>
    </row>
    <row r="135" customFormat="false" ht="15" hidden="false" customHeight="false" outlineLevel="0" collapsed="false">
      <c r="A135" s="118" t="s">
        <v>484</v>
      </c>
      <c r="B135" s="2" t="str">
        <f aca="false" t="array" ref="B135:B135">INDEX(Countries!D4:D395, MATCH(A135, Countries!B4:B395, 0))</f>
        <v>DEU</v>
      </c>
      <c r="C135" s="147" t="s">
        <v>160</v>
      </c>
      <c r="D135" s="156"/>
      <c r="E135" s="118" t="s">
        <v>824</v>
      </c>
    </row>
    <row r="136" customFormat="false" ht="15" hidden="false" customHeight="false" outlineLevel="0" collapsed="false">
      <c r="A136" s="118" t="s">
        <v>485</v>
      </c>
      <c r="B136" s="2" t="str">
        <f aca="false" t="array" ref="B136:B136">INDEX(Countries!D5:D396, MATCH(A136, Countries!B5:B396, 0))</f>
        <v>HRV</v>
      </c>
      <c r="C136" s="147" t="s">
        <v>160</v>
      </c>
      <c r="D136" s="156"/>
      <c r="E136" s="118" t="s">
        <v>824</v>
      </c>
    </row>
    <row r="137" customFormat="false" ht="15" hidden="false" customHeight="false" outlineLevel="0" collapsed="false">
      <c r="A137" s="118" t="s">
        <v>486</v>
      </c>
      <c r="B137" s="2" t="str">
        <f aca="false" t="array" ref="B137:B137">INDEX(Countries!D137:D397, MATCH(A137, Countries!B137:B397, 0))</f>
        <v>GBR</v>
      </c>
      <c r="C137" s="147" t="s">
        <v>160</v>
      </c>
      <c r="D137" s="156"/>
      <c r="E137" s="118" t="s">
        <v>824</v>
      </c>
    </row>
    <row r="138" customFormat="false" ht="15" hidden="false" customHeight="false" outlineLevel="0" collapsed="false">
      <c r="A138" s="118" t="s">
        <v>487</v>
      </c>
      <c r="B138" s="2" t="str">
        <f aca="false" t="array" ref="B138:B138">INDEX(Countries!D1:D398, MATCH(A138, Countries!B1:B398, 0))</f>
        <v>MLT</v>
      </c>
      <c r="C138" s="147" t="s">
        <v>160</v>
      </c>
      <c r="D138" s="156"/>
      <c r="E138" s="118" t="s">
        <v>824</v>
      </c>
    </row>
    <row r="139" customFormat="false" ht="15" hidden="false" customHeight="false" outlineLevel="0" collapsed="false">
      <c r="A139" s="118" t="s">
        <v>488</v>
      </c>
      <c r="B139" s="2" t="str">
        <f aca="false" t="array" ref="B139:B139">INDEX(Countries!D2:D399, MATCH(A139, Countries!B2:B399, 0))</f>
        <v>CYP</v>
      </c>
      <c r="C139" s="147" t="s">
        <v>160</v>
      </c>
      <c r="D139" s="156"/>
      <c r="E139" s="118" t="s">
        <v>824</v>
      </c>
    </row>
    <row r="140" customFormat="false" ht="15" hidden="false" customHeight="false" outlineLevel="0" collapsed="false">
      <c r="A140" s="118" t="s">
        <v>489</v>
      </c>
      <c r="B140" s="2" t="str">
        <f aca="false" t="array" ref="B140:B140">INDEX(Countries!D1:D400, MATCH(A140, Countries!B1:B400, 0))</f>
        <v>NOR</v>
      </c>
      <c r="C140" s="147" t="s">
        <v>160</v>
      </c>
      <c r="D140" s="156"/>
      <c r="E140" s="118" t="s">
        <v>824</v>
      </c>
    </row>
    <row r="141" customFormat="false" ht="15" hidden="false" customHeight="false" outlineLevel="0" collapsed="false">
      <c r="A141" s="118" t="s">
        <v>490</v>
      </c>
      <c r="B141" s="2" t="str">
        <f aca="false" t="array" ref="B141:B141">INDEX(Countries!D2:D401, MATCH(A141, Countries!B2:B401, 0))</f>
        <v>ALB</v>
      </c>
      <c r="C141" s="147" t="s">
        <v>160</v>
      </c>
      <c r="D141" s="156"/>
      <c r="E141" s="118" t="s">
        <v>824</v>
      </c>
    </row>
    <row r="142" customFormat="false" ht="15" hidden="false" customHeight="false" outlineLevel="0" collapsed="false">
      <c r="A142" s="118" t="s">
        <v>491</v>
      </c>
      <c r="B142" s="2" t="str">
        <f aca="false" t="array" ref="B142:B142">INDEX(Countries!D3:D402, MATCH(A142, Countries!B3:B402, 0))</f>
        <v>DZA</v>
      </c>
      <c r="C142" s="147" t="s">
        <v>160</v>
      </c>
      <c r="D142" s="156"/>
      <c r="E142" s="118" t="s">
        <v>824</v>
      </c>
    </row>
    <row r="143" customFormat="false" ht="15" hidden="false" customHeight="false" outlineLevel="0" collapsed="false">
      <c r="A143" s="118" t="s">
        <v>492</v>
      </c>
      <c r="B143" s="2" t="str">
        <f aca="false" t="array" ref="B143:B143">INDEX(Countries!D1:D403, MATCH(A143, Countries!B1:B403, 0))</f>
        <v>SWE</v>
      </c>
      <c r="C143" s="147" t="s">
        <v>160</v>
      </c>
      <c r="D143" s="156"/>
      <c r="E143" s="118" t="s">
        <v>824</v>
      </c>
    </row>
    <row r="144" customFormat="false" ht="15" hidden="false" customHeight="false" outlineLevel="0" collapsed="false">
      <c r="A144" s="118" t="s">
        <v>493</v>
      </c>
      <c r="B144" s="2" t="str">
        <f aca="false" t="array" ref="B144:B144">INDEX(Countries!D2:D404, MATCH(A144, Countries!B2:B404, 0))</f>
        <v>ISR</v>
      </c>
      <c r="C144" s="147" t="s">
        <v>160</v>
      </c>
      <c r="D144" s="156"/>
      <c r="E144" s="118" t="s">
        <v>824</v>
      </c>
    </row>
    <row r="145" customFormat="false" ht="15" hidden="false" customHeight="false" outlineLevel="0" collapsed="false">
      <c r="A145" s="118" t="s">
        <v>494</v>
      </c>
      <c r="B145" s="2" t="str">
        <f aca="false" t="array" ref="B145:B145">INDEX(Countries!D1:D405, MATCH(A145, Countries!B1:B405, 0))</f>
        <v>MSR</v>
      </c>
      <c r="C145" s="147" t="s">
        <v>160</v>
      </c>
      <c r="D145" s="156"/>
      <c r="E145" s="118" t="s">
        <v>824</v>
      </c>
    </row>
    <row r="146" customFormat="false" ht="15" hidden="false" customHeight="false" outlineLevel="0" collapsed="false">
      <c r="A146" s="118" t="s">
        <v>495</v>
      </c>
      <c r="B146" s="2" t="str">
        <f aca="false" t="array" ref="B146:B146">INDEX(Countries!D2:D406, MATCH(A146, Countries!B2:B406, 0))</f>
        <v>LBY</v>
      </c>
      <c r="C146" s="147" t="s">
        <v>160</v>
      </c>
      <c r="D146" s="156"/>
      <c r="E146" s="118" t="s">
        <v>824</v>
      </c>
    </row>
    <row r="147" customFormat="false" ht="15" hidden="false" customHeight="false" outlineLevel="0" collapsed="false">
      <c r="A147" s="118" t="s">
        <v>496</v>
      </c>
      <c r="B147" s="2" t="str">
        <f aca="false" t="array" ref="B147:B147">INDEX(Countries!D147:D407, MATCH(A147, Countries!B147:B407, 0))</f>
        <v>NLD</v>
      </c>
      <c r="C147" s="147" t="s">
        <v>160</v>
      </c>
      <c r="D147" s="156"/>
      <c r="E147" s="118" t="s">
        <v>824</v>
      </c>
    </row>
    <row r="148" customFormat="false" ht="15" hidden="false" customHeight="false" outlineLevel="0" collapsed="false">
      <c r="A148" s="118" t="s">
        <v>497</v>
      </c>
      <c r="B148" s="2" t="str">
        <f aca="false" t="array" ref="B148:B148">INDEX(Countries!D148:D408, MATCH(A148, Countries!B148:B408, 0))</f>
        <v>POL</v>
      </c>
      <c r="C148" s="147" t="s">
        <v>160</v>
      </c>
      <c r="D148" s="156"/>
      <c r="E148" s="118" t="s">
        <v>824</v>
      </c>
    </row>
    <row r="149" customFormat="false" ht="15" hidden="false" customHeight="false" outlineLevel="0" collapsed="false">
      <c r="A149" s="118" t="s">
        <v>498</v>
      </c>
      <c r="B149" s="2" t="str">
        <f aca="false" t="array" ref="B149:B149">INDEX(Countries!D1:D409, MATCH(A149, Countries!B1:B409, 0))</f>
        <v>TUR</v>
      </c>
      <c r="C149" s="147" t="s">
        <v>160</v>
      </c>
      <c r="D149" s="156"/>
      <c r="E149" s="118" t="s">
        <v>824</v>
      </c>
    </row>
    <row r="150" customFormat="false" ht="15" hidden="false" customHeight="false" outlineLevel="0" collapsed="false">
      <c r="A150" s="118" t="s">
        <v>499</v>
      </c>
      <c r="B150" s="2" t="str">
        <f aca="false" t="array" ref="B150:B150">INDEX(Countries!D2:D410, MATCH(A150, Countries!B2:B410, 0))</f>
        <v>JOR</v>
      </c>
      <c r="C150" s="147" t="s">
        <v>160</v>
      </c>
      <c r="D150" s="156"/>
      <c r="E150" s="118" t="s">
        <v>824</v>
      </c>
    </row>
    <row r="151" customFormat="false" ht="15" hidden="false" customHeight="false" outlineLevel="0" collapsed="false">
      <c r="A151" s="118" t="s">
        <v>500</v>
      </c>
      <c r="B151" s="2" t="str">
        <f aca="false" t="array" ref="B151:B151">INDEX(Countries!D3:D411, MATCH(A151, Countries!B3:B411, 0))</f>
        <v>HKG</v>
      </c>
      <c r="C151" s="147" t="s">
        <v>160</v>
      </c>
      <c r="D151" s="156"/>
      <c r="E151" s="118" t="s">
        <v>824</v>
      </c>
    </row>
    <row r="152" customFormat="false" ht="15" hidden="false" customHeight="false" outlineLevel="0" collapsed="false">
      <c r="A152" s="118" t="s">
        <v>501</v>
      </c>
      <c r="B152" s="2" t="str">
        <f aca="false" t="array" ref="B152:B152">INDEX(Countries!D1:D412, MATCH(A152, Countries!B1:B412, 0))</f>
        <v>SVN</v>
      </c>
      <c r="C152" s="147" t="s">
        <v>160</v>
      </c>
      <c r="D152" s="156"/>
      <c r="E152" s="118" t="s">
        <v>824</v>
      </c>
    </row>
    <row r="153" customFormat="false" ht="15" hidden="false" customHeight="false" outlineLevel="0" collapsed="false">
      <c r="A153" s="118" t="s">
        <v>502</v>
      </c>
      <c r="B153" s="2" t="str">
        <f aca="false" t="array" ref="B153:B153">INDEX(Countries!D2:D413, MATCH(A153, Countries!B2:B413, 0))</f>
        <v>ARG</v>
      </c>
      <c r="C153" s="147" t="s">
        <v>160</v>
      </c>
      <c r="D153" s="156"/>
      <c r="E153" s="118" t="s">
        <v>824</v>
      </c>
    </row>
    <row r="154" customFormat="false" ht="15" hidden="false" customHeight="false" outlineLevel="0" collapsed="false">
      <c r="A154" s="118" t="s">
        <v>503</v>
      </c>
      <c r="B154" s="2" t="str">
        <f aca="false" t="array" ref="B154:B154">INDEX(Countries!D3:D414, MATCH(A154, Countries!B3:B414, 0))</f>
        <v>AZE</v>
      </c>
      <c r="C154" s="147" t="s">
        <v>160</v>
      </c>
      <c r="D154" s="156"/>
      <c r="E154" s="118" t="s">
        <v>824</v>
      </c>
    </row>
    <row r="155" customFormat="false" ht="15" hidden="false" customHeight="false" outlineLevel="0" collapsed="false">
      <c r="A155" s="118" t="s">
        <v>504</v>
      </c>
      <c r="B155" s="2" t="str">
        <f aca="false" t="array" ref="B155:B155">INDEX(Countries!D4:D415, MATCH(A155, Countries!B4:B415, 0))</f>
        <v>BEL</v>
      </c>
      <c r="C155" s="147" t="s">
        <v>160</v>
      </c>
      <c r="D155" s="156"/>
      <c r="E155" s="118" t="s">
        <v>824</v>
      </c>
    </row>
    <row r="156" customFormat="false" ht="15" hidden="false" customHeight="false" outlineLevel="0" collapsed="false">
      <c r="A156" s="118" t="s">
        <v>505</v>
      </c>
      <c r="B156" s="2" t="str">
        <f aca="false" t="array" ref="B156:B156">INDEX(Countries!D5:D416, MATCH(A156, Countries!B5:B416, 0))</f>
        <v>BIH</v>
      </c>
      <c r="C156" s="147" t="s">
        <v>160</v>
      </c>
      <c r="D156" s="156"/>
      <c r="E156" s="118" t="s">
        <v>824</v>
      </c>
    </row>
    <row r="157" customFormat="false" ht="15" hidden="false" customHeight="false" outlineLevel="0" collapsed="false">
      <c r="A157" s="118" t="s">
        <v>506</v>
      </c>
      <c r="B157" s="2" t="str">
        <f aca="false" t="array" ref="B157:B157">INDEX(Countries!D6:D417, MATCH(A157, Countries!B6:B417, 0))</f>
        <v>IOT</v>
      </c>
      <c r="C157" s="147" t="s">
        <v>160</v>
      </c>
      <c r="D157" s="156"/>
      <c r="E157" s="118" t="s">
        <v>824</v>
      </c>
    </row>
    <row r="158" customFormat="false" ht="15" hidden="false" customHeight="false" outlineLevel="0" collapsed="false">
      <c r="A158" s="118" t="s">
        <v>507</v>
      </c>
      <c r="B158" s="2" t="str">
        <f aca="false" t="array" ref="B158:B158">INDEX(Countries!D7:D418, MATCH(A158, Countries!B7:B418, 0))</f>
        <v>BGR</v>
      </c>
      <c r="C158" s="147" t="s">
        <v>160</v>
      </c>
      <c r="D158" s="156"/>
      <c r="E158" s="118" t="s">
        <v>824</v>
      </c>
    </row>
    <row r="159" customFormat="false" ht="15" hidden="false" customHeight="false" outlineLevel="0" collapsed="false">
      <c r="A159" s="118" t="s">
        <v>508</v>
      </c>
      <c r="B159" s="2" t="str">
        <f aca="false" t="array" ref="B159:B159">INDEX(Countries!D8:D419, MATCH(A159, Countries!B8:B419, 0))</f>
        <v>CPV</v>
      </c>
      <c r="C159" s="147" t="s">
        <v>160</v>
      </c>
      <c r="D159" s="156"/>
      <c r="E159" s="118" t="s">
        <v>824</v>
      </c>
    </row>
    <row r="160" customFormat="false" ht="15" hidden="false" customHeight="false" outlineLevel="0" collapsed="false">
      <c r="A160" s="118" t="s">
        <v>509</v>
      </c>
      <c r="B160" s="2" t="str">
        <f aca="false" t="array" ref="B160:B160">INDEX(Countries!D9:D420, MATCH(A160, Countries!B9:B420, 0))</f>
        <v>CHL</v>
      </c>
      <c r="C160" s="147" t="s">
        <v>160</v>
      </c>
      <c r="D160" s="156"/>
      <c r="E160" s="118" t="s">
        <v>824</v>
      </c>
    </row>
    <row r="161" customFormat="false" ht="15" hidden="false" customHeight="false" outlineLevel="0" collapsed="false">
      <c r="A161" s="118" t="s">
        <v>510</v>
      </c>
      <c r="B161" s="2" t="str">
        <f aca="false" t="array" ref="B161:B161">INDEX(Countries!D10:D421, MATCH(A161, Countries!B10:B421, 0))</f>
        <v>EST</v>
      </c>
      <c r="C161" s="147" t="s">
        <v>160</v>
      </c>
      <c r="D161" s="156"/>
      <c r="E161" s="118" t="s">
        <v>824</v>
      </c>
    </row>
    <row r="162" customFormat="false" ht="15" hidden="false" customHeight="false" outlineLevel="0" collapsed="false">
      <c r="A162" s="118" t="s">
        <v>511</v>
      </c>
      <c r="B162" s="2" t="str">
        <f aca="false" t="array" ref="B162:B162">INDEX(Countries!D11:D422, MATCH(A162, Countries!B11:B422, 0))</f>
        <v>FLK</v>
      </c>
      <c r="C162" s="147" t="s">
        <v>160</v>
      </c>
      <c r="D162" s="156"/>
      <c r="E162" s="118" t="s">
        <v>824</v>
      </c>
    </row>
    <row r="163" customFormat="false" ht="15" hidden="false" customHeight="false" outlineLevel="0" collapsed="false">
      <c r="A163" s="118" t="s">
        <v>512</v>
      </c>
      <c r="B163" s="2" t="str">
        <f aca="false" t="array" ref="B163:B163">INDEX(Countries!D12:D423, MATCH(A163, Countries!B12:B423, 0))</f>
        <v>FRO</v>
      </c>
      <c r="C163" s="147" t="s">
        <v>160</v>
      </c>
      <c r="D163" s="156"/>
      <c r="E163" s="118" t="s">
        <v>824</v>
      </c>
    </row>
    <row r="164" customFormat="false" ht="15" hidden="false" customHeight="false" outlineLevel="0" collapsed="false">
      <c r="A164" s="118" t="s">
        <v>513</v>
      </c>
      <c r="B164" s="2" t="str">
        <f aca="false" t="array" ref="B164:B164">INDEX(Countries!D13:D424, MATCH(A164, Countries!B13:B424, 0))</f>
        <v>FIN</v>
      </c>
      <c r="C164" s="147" t="s">
        <v>160</v>
      </c>
      <c r="D164" s="156"/>
      <c r="E164" s="118" t="s">
        <v>824</v>
      </c>
    </row>
    <row r="165" customFormat="false" ht="15" hidden="false" customHeight="false" outlineLevel="0" collapsed="false">
      <c r="A165" s="118" t="s">
        <v>514</v>
      </c>
      <c r="B165" s="2" t="str">
        <f aca="false" t="array" ref="B165:B165">INDEX(Countries!D14:D425, MATCH(A165, Countries!B14:B425, 0))</f>
        <v>GEO</v>
      </c>
      <c r="C165" s="147" t="s">
        <v>160</v>
      </c>
      <c r="D165" s="156"/>
      <c r="E165" s="118" t="s">
        <v>824</v>
      </c>
    </row>
    <row r="166" customFormat="false" ht="15" hidden="false" customHeight="false" outlineLevel="0" collapsed="false">
      <c r="A166" s="118" t="s">
        <v>515</v>
      </c>
      <c r="B166" s="2" t="str">
        <f aca="false" t="array" ref="B166:B166">INDEX(Countries!D15:D426, MATCH(A166, Countries!B15:B426, 0))</f>
        <v>GIB</v>
      </c>
      <c r="C166" s="147" t="s">
        <v>160</v>
      </c>
      <c r="D166" s="156"/>
      <c r="E166" s="118" t="s">
        <v>824</v>
      </c>
    </row>
    <row r="167" customFormat="false" ht="15" hidden="false" customHeight="false" outlineLevel="0" collapsed="false">
      <c r="A167" s="118" t="s">
        <v>516</v>
      </c>
      <c r="B167" s="2" t="str">
        <f aca="false" t="array" ref="B167:B167">INDEX(Countries!D16:D427, MATCH(A167, Countries!B16:B427, 0))</f>
        <v>GRL</v>
      </c>
      <c r="C167" s="147" t="s">
        <v>160</v>
      </c>
      <c r="D167" s="156"/>
      <c r="E167" s="118" t="s">
        <v>824</v>
      </c>
    </row>
    <row r="168" customFormat="false" ht="15" hidden="false" customHeight="false" outlineLevel="0" collapsed="false">
      <c r="A168" s="118" t="s">
        <v>517</v>
      </c>
      <c r="B168" s="2" t="str">
        <f aca="false" t="array" ref="B168:B168">INDEX(Countries!D17:D428, MATCH(A168, Countries!B17:B428, 0))</f>
        <v>GGY</v>
      </c>
      <c r="C168" s="147" t="s">
        <v>160</v>
      </c>
      <c r="D168" s="156"/>
      <c r="E168" s="118" t="s">
        <v>824</v>
      </c>
    </row>
    <row r="169" customFormat="false" ht="15" hidden="false" customHeight="false" outlineLevel="0" collapsed="false">
      <c r="A169" s="118" t="s">
        <v>518</v>
      </c>
      <c r="B169" s="2" t="str">
        <f aca="false" t="array" ref="B169:B169">INDEX(Countries!D18:D429, MATCH(A169, Countries!B18:B429, 0))</f>
        <v>ISL</v>
      </c>
      <c r="C169" s="147" t="s">
        <v>160</v>
      </c>
      <c r="D169" s="156"/>
      <c r="E169" s="118" t="s">
        <v>824</v>
      </c>
    </row>
    <row r="170" customFormat="false" ht="15" hidden="false" customHeight="false" outlineLevel="0" collapsed="false">
      <c r="A170" s="118" t="s">
        <v>519</v>
      </c>
      <c r="B170" s="2" t="str">
        <f aca="false" t="array" ref="B170:B170">INDEX(Countries!D19:D430, MATCH(A170, Countries!B19:B430, 0))</f>
        <v>IRQ</v>
      </c>
      <c r="C170" s="147" t="s">
        <v>160</v>
      </c>
      <c r="D170" s="156"/>
      <c r="E170" s="118" t="s">
        <v>824</v>
      </c>
    </row>
    <row r="171" customFormat="false" ht="15" hidden="false" customHeight="false" outlineLevel="0" collapsed="false">
      <c r="A171" s="118" t="s">
        <v>520</v>
      </c>
      <c r="B171" s="2" t="str">
        <f aca="false" t="array" ref="B171:B171">INDEX(Countries!D20:D431, MATCH(A171, Countries!B20:B431, 0))</f>
        <v>IRL</v>
      </c>
      <c r="C171" s="147" t="s">
        <v>160</v>
      </c>
      <c r="D171" s="156"/>
      <c r="E171" s="118" t="s">
        <v>824</v>
      </c>
    </row>
    <row r="172" customFormat="false" ht="15" hidden="false" customHeight="false" outlineLevel="0" collapsed="false">
      <c r="A172" s="118" t="s">
        <v>521</v>
      </c>
      <c r="B172" s="2" t="str">
        <f aca="false" t="array" ref="B172:B172">INDEX(Countries!D21:D432, MATCH(A172, Countries!B21:B432, 0))</f>
        <v>IMN</v>
      </c>
      <c r="C172" s="147" t="s">
        <v>160</v>
      </c>
      <c r="D172" s="156"/>
      <c r="E172" s="118" t="s">
        <v>824</v>
      </c>
    </row>
    <row r="173" customFormat="false" ht="15" hidden="false" customHeight="false" outlineLevel="0" collapsed="false">
      <c r="A173" s="118" t="s">
        <v>522</v>
      </c>
      <c r="B173" s="2" t="str">
        <f aca="false" t="array" ref="B173:B173">INDEX(Countries!D22:D433, MATCH(A173, Countries!B22:B433, 0))</f>
        <v>JEY</v>
      </c>
      <c r="C173" s="147" t="s">
        <v>160</v>
      </c>
      <c r="D173" s="156"/>
      <c r="E173" s="118" t="s">
        <v>824</v>
      </c>
    </row>
    <row r="174" customFormat="false" ht="15" hidden="false" customHeight="false" outlineLevel="0" collapsed="false">
      <c r="A174" s="118" t="s">
        <v>523</v>
      </c>
      <c r="B174" s="2" t="str">
        <f aca="false" t="array" ref="B174:B174">INDEX(Countries!D23:D434, MATCH(A174, Countries!B23:B434, 0))</f>
        <v>KAZ</v>
      </c>
      <c r="C174" s="147" t="s">
        <v>160</v>
      </c>
      <c r="D174" s="156"/>
      <c r="E174" s="118" t="s">
        <v>824</v>
      </c>
    </row>
    <row r="175" customFormat="false" ht="15" hidden="false" customHeight="false" outlineLevel="0" collapsed="false">
      <c r="A175" s="118" t="s">
        <v>524</v>
      </c>
      <c r="B175" s="2" t="str">
        <f aca="false" t="array" ref="B175:B175">INDEX(Countries!D24:D435, MATCH(A175, Countries!B24:B435, 0))</f>
        <v>PRK</v>
      </c>
      <c r="C175" s="147" t="s">
        <v>160</v>
      </c>
      <c r="D175" s="156"/>
      <c r="E175" s="118" t="s">
        <v>824</v>
      </c>
    </row>
    <row r="176" customFormat="false" ht="15" hidden="false" customHeight="false" outlineLevel="0" collapsed="false">
      <c r="A176" s="118" t="s">
        <v>525</v>
      </c>
      <c r="B176" s="2" t="str">
        <f aca="false" t="array" ref="B176:B176">INDEX(Countries!D1:D436, MATCH(A176, Countries!B1:B436, 0))</f>
        <v>KOR</v>
      </c>
      <c r="C176" s="147" t="s">
        <v>160</v>
      </c>
      <c r="D176" s="156"/>
      <c r="E176" s="118" t="s">
        <v>824</v>
      </c>
    </row>
    <row r="177" customFormat="false" ht="15" hidden="false" customHeight="false" outlineLevel="0" collapsed="false">
      <c r="A177" s="118" t="s">
        <v>526</v>
      </c>
      <c r="B177" s="2" t="str">
        <f aca="false" t="array" ref="B177:B177">INDEX(Countries!D2:D437, MATCH(A177, Countries!B2:B437, 0))</f>
        <v>LVA</v>
      </c>
      <c r="C177" s="147" t="s">
        <v>160</v>
      </c>
      <c r="D177" s="156"/>
      <c r="E177" s="118" t="s">
        <v>824</v>
      </c>
    </row>
    <row r="178" customFormat="false" ht="15" hidden="false" customHeight="false" outlineLevel="0" collapsed="false">
      <c r="A178" s="118" t="s">
        <v>527</v>
      </c>
      <c r="B178" s="2" t="str">
        <f aca="false" t="array" ref="B178:B178">INDEX(Countries!D3:D438, MATCH(A178, Countries!B3:B438, 0))</f>
        <v>LBN</v>
      </c>
      <c r="C178" s="147" t="s">
        <v>160</v>
      </c>
      <c r="D178" s="156"/>
      <c r="E178" s="118" t="s">
        <v>824</v>
      </c>
    </row>
    <row r="179" customFormat="false" ht="15" hidden="false" customHeight="false" outlineLevel="0" collapsed="false">
      <c r="A179" s="118" t="s">
        <v>528</v>
      </c>
      <c r="B179" s="2" t="str">
        <f aca="false" t="array" ref="B179:B179">INDEX(Countries!D4:D439, MATCH(A179, Countries!B4:B439, 0))</f>
        <v>LTU</v>
      </c>
      <c r="C179" s="147" t="s">
        <v>160</v>
      </c>
      <c r="D179" s="156"/>
      <c r="E179" s="118" t="s">
        <v>824</v>
      </c>
    </row>
    <row r="180" customFormat="false" ht="15" hidden="false" customHeight="false" outlineLevel="0" collapsed="false">
      <c r="A180" s="118" t="s">
        <v>529</v>
      </c>
      <c r="B180" s="2" t="str">
        <f aca="false" t="array" ref="B180:B180">INDEX(Countries!D5:D440, MATCH(A180, Countries!B5:B440, 0))</f>
        <v>MCO</v>
      </c>
      <c r="C180" s="147" t="s">
        <v>160</v>
      </c>
      <c r="D180" s="156"/>
      <c r="E180" s="118" t="s">
        <v>824</v>
      </c>
    </row>
    <row r="181" customFormat="false" ht="15" hidden="false" customHeight="false" outlineLevel="0" collapsed="false">
      <c r="A181" s="118" t="s">
        <v>530</v>
      </c>
      <c r="B181" s="2" t="str">
        <f aca="false" t="array" ref="B181:B181">INDEX(Countries!D6:D441, MATCH(A181, Countries!B6:B441, 0))</f>
        <v>MNE</v>
      </c>
      <c r="C181" s="147" t="s">
        <v>160</v>
      </c>
      <c r="D181" s="156"/>
      <c r="E181" s="118" t="s">
        <v>824</v>
      </c>
    </row>
    <row r="182" customFormat="false" ht="15" hidden="false" customHeight="false" outlineLevel="0" collapsed="false">
      <c r="A182" s="118" t="s">
        <v>531</v>
      </c>
      <c r="B182" s="2" t="str">
        <f aca="false" t="array" ref="B182:B182">INDEX(Countries!D7:D442, MATCH(A182, Countries!B7:B442, 0))</f>
        <v>MAR</v>
      </c>
      <c r="C182" s="147" t="s">
        <v>160</v>
      </c>
      <c r="D182" s="156"/>
      <c r="E182" s="118" t="s">
        <v>824</v>
      </c>
    </row>
    <row r="183" customFormat="false" ht="15" hidden="false" customHeight="false" outlineLevel="0" collapsed="false">
      <c r="A183" s="118" t="s">
        <v>532</v>
      </c>
      <c r="B183" s="2" t="str">
        <f aca="false" t="array" ref="B183:B183">INDEX(Countries!D8:D443, MATCH(A183, Countries!B8:B443, 0))</f>
        <v>NAM</v>
      </c>
      <c r="C183" s="147" t="s">
        <v>160</v>
      </c>
      <c r="D183" s="156"/>
      <c r="E183" s="118" t="s">
        <v>824</v>
      </c>
    </row>
    <row r="184" customFormat="false" ht="15" hidden="false" customHeight="false" outlineLevel="0" collapsed="false">
      <c r="A184" s="118" t="s">
        <v>533</v>
      </c>
      <c r="B184" s="2" t="str">
        <f aca="false" t="array" ref="B184:B184">INDEX(Countries!D9:D444, MATCH(A184, Countries!B9:B444, 0))</f>
        <v>NRU</v>
      </c>
      <c r="C184" s="147" t="s">
        <v>160</v>
      </c>
      <c r="D184" s="156"/>
      <c r="E184" s="118" t="s">
        <v>824</v>
      </c>
    </row>
    <row r="185" customFormat="false" ht="15" hidden="false" customHeight="false" outlineLevel="0" collapsed="false">
      <c r="A185" s="118" t="s">
        <v>534</v>
      </c>
      <c r="B185" s="2" t="str">
        <f aca="false" t="array" ref="B185:B185">INDEX(Countries!D10:D445, MATCH(A185, Countries!B10:B445, 0))</f>
        <v>NIU</v>
      </c>
      <c r="C185" s="147" t="s">
        <v>160</v>
      </c>
      <c r="D185" s="156"/>
      <c r="E185" s="118" t="s">
        <v>824</v>
      </c>
    </row>
    <row r="186" customFormat="false" ht="15" hidden="false" customHeight="false" outlineLevel="0" collapsed="false">
      <c r="A186" s="118" t="s">
        <v>535</v>
      </c>
      <c r="B186" s="2" t="str">
        <f aca="false" t="array" ref="B186:B186">INDEX(Countries!D11:D446, MATCH(A186, Countries!B11:B446, 0))</f>
        <v>MNP</v>
      </c>
      <c r="C186" s="147" t="s">
        <v>160</v>
      </c>
      <c r="D186" s="156"/>
      <c r="E186" s="118" t="s">
        <v>824</v>
      </c>
    </row>
    <row r="187" customFormat="false" ht="15" hidden="false" customHeight="false" outlineLevel="0" collapsed="false">
      <c r="A187" s="118" t="s">
        <v>536</v>
      </c>
      <c r="B187" s="2" t="str">
        <f aca="false" t="array" ref="B187:B187">INDEX(Countries!D12:D447, MATCH(A187, Countries!B12:B447, 0))</f>
        <v>PCN</v>
      </c>
      <c r="C187" s="147" t="s">
        <v>160</v>
      </c>
      <c r="D187" s="156"/>
      <c r="E187" s="118" t="s">
        <v>824</v>
      </c>
    </row>
    <row r="188" customFormat="false" ht="15" hidden="false" customHeight="false" outlineLevel="0" collapsed="false">
      <c r="A188" s="118" t="s">
        <v>537</v>
      </c>
      <c r="B188" s="2" t="str">
        <f aca="false" t="array" ref="B188:B188">INDEX(Countries!D13:D448, MATCH(A188, Countries!B13:B448, 0))</f>
        <v>PRT</v>
      </c>
      <c r="C188" s="147" t="s">
        <v>160</v>
      </c>
      <c r="D188" s="156"/>
      <c r="E188" s="118" t="s">
        <v>824</v>
      </c>
    </row>
    <row r="189" customFormat="false" ht="15" hidden="false" customHeight="false" outlineLevel="0" collapsed="false">
      <c r="A189" s="118" t="s">
        <v>538</v>
      </c>
      <c r="B189" s="2" t="str">
        <f aca="false" t="array" ref="B189:B189">INDEX(Countries!D14:D449, MATCH(A189, Countries!B14:B449, 0))</f>
        <v>REU</v>
      </c>
      <c r="C189" s="147" t="s">
        <v>160</v>
      </c>
      <c r="D189" s="156"/>
      <c r="E189" s="118" t="s">
        <v>824</v>
      </c>
    </row>
    <row r="190" customFormat="false" ht="15" hidden="false" customHeight="false" outlineLevel="0" collapsed="false">
      <c r="A190" s="118" t="s">
        <v>539</v>
      </c>
      <c r="B190" s="2" t="str">
        <f aca="false" t="array" ref="B190:B190">INDEX(Countries!D15:D450, MATCH(A190, Countries!B15:B450, 0))</f>
        <v>ROU</v>
      </c>
      <c r="C190" s="147" t="s">
        <v>160</v>
      </c>
      <c r="D190" s="156"/>
      <c r="E190" s="118" t="s">
        <v>824</v>
      </c>
    </row>
    <row r="191" customFormat="false" ht="15" hidden="false" customHeight="false" outlineLevel="0" collapsed="false">
      <c r="A191" s="118" t="s">
        <v>540</v>
      </c>
      <c r="B191" s="2" t="str">
        <f aca="false" t="array" ref="B191:B191">INDEX(Countries!D191:D451, MATCH(A191, Countries!B191:B451, 0))</f>
        <v>SHN</v>
      </c>
      <c r="C191" s="147" t="s">
        <v>160</v>
      </c>
      <c r="D191" s="156"/>
      <c r="E191" s="118" t="s">
        <v>824</v>
      </c>
    </row>
    <row r="192" customFormat="false" ht="15" hidden="false" customHeight="false" outlineLevel="0" collapsed="false">
      <c r="A192" s="118" t="s">
        <v>541</v>
      </c>
      <c r="B192" s="2" t="str">
        <f aca="false" t="array" ref="B192:B192">INDEX(Countries!D192:D452, MATCH(A192, Countries!B192:B452, 0))</f>
        <v>SPM</v>
      </c>
      <c r="C192" s="147" t="s">
        <v>160</v>
      </c>
      <c r="D192" s="156"/>
      <c r="E192" s="118" t="s">
        <v>824</v>
      </c>
    </row>
    <row r="193" customFormat="false" ht="15" hidden="false" customHeight="false" outlineLevel="0" collapsed="false">
      <c r="A193" s="118" t="s">
        <v>542</v>
      </c>
      <c r="B193" s="2" t="str">
        <f aca="false" t="array" ref="B193:B193">INDEX(Countries!D193:D453, MATCH(A193, Countries!B193:B453, 0))</f>
        <v>SYR</v>
      </c>
      <c r="C193" s="147" t="s">
        <v>160</v>
      </c>
      <c r="D193" s="156"/>
      <c r="E193" s="118" t="s">
        <v>824</v>
      </c>
    </row>
    <row r="194" customFormat="false" ht="15" hidden="false" customHeight="false" outlineLevel="0" collapsed="false">
      <c r="A194" s="118" t="s">
        <v>543</v>
      </c>
      <c r="B194" s="2" t="str">
        <f aca="false" t="array" ref="B194:B194">INDEX(Countries!D194:D454, MATCH(A194, Countries!B194:B454, 0))</f>
        <v>TKL</v>
      </c>
      <c r="C194" s="147" t="s">
        <v>160</v>
      </c>
      <c r="D194" s="156"/>
      <c r="E194" s="118" t="s">
        <v>824</v>
      </c>
    </row>
    <row r="195" customFormat="false" ht="15" hidden="false" customHeight="false" outlineLevel="0" collapsed="false">
      <c r="A195" s="118" t="s">
        <v>544</v>
      </c>
      <c r="B195" s="2" t="str">
        <f aca="false" t="array" ref="B195:B195">INDEX(Countries!D195:D455, MATCH(A195, Countries!B195:B455, 0))</f>
        <v>TKM</v>
      </c>
      <c r="C195" s="147" t="s">
        <v>160</v>
      </c>
      <c r="D195" s="156"/>
      <c r="E195" s="118" t="s">
        <v>824</v>
      </c>
    </row>
    <row r="196" customFormat="false" ht="15" hidden="false" customHeight="false" outlineLevel="0" collapsed="false">
      <c r="A196" s="118" t="s">
        <v>545</v>
      </c>
      <c r="B196" s="2" t="str">
        <f aca="false" t="array" ref="B196:B196">INDEX(Countries!D196:D456, MATCH(A196, Countries!B196:B456, 0))</f>
        <v>URY</v>
      </c>
      <c r="C196" s="147" t="s">
        <v>160</v>
      </c>
      <c r="D196" s="156"/>
      <c r="E196" s="118" t="s">
        <v>824</v>
      </c>
    </row>
    <row r="197" customFormat="false" ht="15" hidden="false" customHeight="false" outlineLevel="0" collapsed="false">
      <c r="A197" s="118" t="s">
        <v>546</v>
      </c>
      <c r="B197" s="2" t="str">
        <f aca="false" t="array" ref="B197:B197">INDEX(Countries!D1:D457, MATCH(A197, Countries!B1:B457, 0))</f>
        <v>ESH</v>
      </c>
      <c r="C197" s="147" t="s">
        <v>160</v>
      </c>
      <c r="D197" s="156"/>
      <c r="E197" s="118" t="s">
        <v>824</v>
      </c>
    </row>
    <row r="198" customFormat="false" ht="15" hidden="false" customHeight="false" outlineLevel="0" collapsed="false">
      <c r="A198" s="118" t="s">
        <v>547</v>
      </c>
      <c r="B198" s="2" t="str">
        <f aca="false" t="array" ref="B198:B198">INDEX(Countries!D2:D458, MATCH(A198, Countries!B2:B458, 0))</f>
        <v>AFG</v>
      </c>
      <c r="C198" s="147" t="s">
        <v>160</v>
      </c>
      <c r="D198" s="156"/>
      <c r="E198" s="118" t="s">
        <v>824</v>
      </c>
    </row>
    <row r="199" customFormat="false" ht="15" hidden="false" customHeight="false" outlineLevel="0" collapsed="false">
      <c r="A199" s="118" t="s">
        <v>548</v>
      </c>
      <c r="B199" s="2" t="str">
        <f aca="false" t="array" ref="B199:B199">INDEX(Countries!D3:D459, MATCH(A199, Countries!B3:B459, 0))</f>
        <v>ARM</v>
      </c>
      <c r="C199" s="147" t="s">
        <v>160</v>
      </c>
      <c r="D199" s="156"/>
      <c r="E199" s="118" t="s">
        <v>824</v>
      </c>
    </row>
    <row r="200" customFormat="false" ht="15" hidden="false" customHeight="false" outlineLevel="0" collapsed="false">
      <c r="A200" s="118" t="s">
        <v>549</v>
      </c>
      <c r="B200" s="2" t="str">
        <f aca="false" t="array" ref="B200:B200">INDEX(Countries!D4:D460, MATCH(A200, Countries!B4:B460, 0))</f>
        <v>AUT</v>
      </c>
      <c r="C200" s="147" t="s">
        <v>160</v>
      </c>
      <c r="D200" s="156"/>
      <c r="E200" s="118" t="s">
        <v>824</v>
      </c>
    </row>
    <row r="201" customFormat="false" ht="15" hidden="false" customHeight="false" outlineLevel="0" collapsed="false">
      <c r="A201" s="118" t="s">
        <v>550</v>
      </c>
      <c r="B201" s="2" t="str">
        <f aca="false" t="array" ref="B201:B201">INDEX(Countries!D5:D461, MATCH(A201, Countries!B5:B461, 0))</f>
        <v>BDI</v>
      </c>
      <c r="C201" s="147" t="s">
        <v>160</v>
      </c>
      <c r="D201" s="156"/>
      <c r="E201" s="118" t="s">
        <v>824</v>
      </c>
    </row>
    <row r="202" customFormat="false" ht="15" hidden="false" customHeight="false" outlineLevel="0" collapsed="false">
      <c r="A202" s="118" t="s">
        <v>551</v>
      </c>
      <c r="B202" s="2" t="str">
        <f aca="false" t="array" ref="B202:B202">INDEX(Countries!D6:D462, MATCH(A202, Countries!B6:B462, 0))</f>
        <v>BFA</v>
      </c>
      <c r="C202" s="147" t="s">
        <v>160</v>
      </c>
      <c r="D202" s="156"/>
      <c r="E202" s="118" t="s">
        <v>824</v>
      </c>
    </row>
    <row r="203" customFormat="false" ht="15" hidden="false" customHeight="false" outlineLevel="0" collapsed="false">
      <c r="A203" s="118" t="s">
        <v>552</v>
      </c>
      <c r="B203" s="2" t="str">
        <f aca="false" t="array" ref="B203:B203">INDEX(Countries!D7:D463, MATCH(A203, Countries!B7:B463, 0))</f>
        <v>BLR</v>
      </c>
      <c r="C203" s="147" t="s">
        <v>160</v>
      </c>
      <c r="D203" s="156"/>
      <c r="E203" s="118" t="s">
        <v>824</v>
      </c>
    </row>
    <row r="204" customFormat="false" ht="15" hidden="false" customHeight="false" outlineLevel="0" collapsed="false">
      <c r="A204" s="118" t="s">
        <v>553</v>
      </c>
      <c r="B204" s="2" t="str">
        <f aca="false" t="array" ref="B204:B204">INDEX(Countries!D8:D464, MATCH(A204, Countries!B8:B464, 0))</f>
        <v>BOL</v>
      </c>
      <c r="C204" s="147" t="s">
        <v>160</v>
      </c>
      <c r="D204" s="156"/>
      <c r="E204" s="118" t="s">
        <v>824</v>
      </c>
    </row>
    <row r="205" customFormat="false" ht="15" hidden="false" customHeight="false" outlineLevel="0" collapsed="false">
      <c r="A205" s="118" t="s">
        <v>554</v>
      </c>
      <c r="B205" s="2" t="str">
        <f aca="false" t="array" ref="B205:B205">INDEX(Countries!D9:D465, MATCH(A205, Countries!B9:B465, 0))</f>
        <v>BTN</v>
      </c>
      <c r="C205" s="147" t="s">
        <v>160</v>
      </c>
      <c r="D205" s="156"/>
      <c r="E205" s="118" t="s">
        <v>824</v>
      </c>
    </row>
    <row r="206" customFormat="false" ht="15" hidden="false" customHeight="false" outlineLevel="0" collapsed="false">
      <c r="A206" s="118" t="s">
        <v>555</v>
      </c>
      <c r="B206" s="2" t="str">
        <f aca="false" t="array" ref="B206:B206">INDEX(Countries!D10:D466, MATCH(A206, Countries!B10:B466, 0))</f>
        <v>BWA</v>
      </c>
      <c r="C206" s="147" t="s">
        <v>160</v>
      </c>
      <c r="D206" s="156"/>
      <c r="E206" s="118" t="s">
        <v>824</v>
      </c>
    </row>
    <row r="207" customFormat="false" ht="15" hidden="false" customHeight="false" outlineLevel="0" collapsed="false">
      <c r="A207" s="118" t="s">
        <v>556</v>
      </c>
      <c r="B207" s="2" t="str">
        <f aca="false" t="array" ref="B207:B207">INDEX(Countries!D11:D467, MATCH(A207, Countries!B11:B467, 0))</f>
        <v>CAF</v>
      </c>
      <c r="C207" s="147" t="s">
        <v>160</v>
      </c>
      <c r="D207" s="156"/>
      <c r="E207" s="118" t="s">
        <v>824</v>
      </c>
    </row>
    <row r="208" customFormat="false" ht="15" hidden="false" customHeight="false" outlineLevel="0" collapsed="false">
      <c r="A208" s="118" t="s">
        <v>557</v>
      </c>
      <c r="B208" s="2" t="str">
        <f aca="false" t="array" ref="B208:B208">INDEX(Countries!D2:D468, MATCH(A208, Countries!B2:B468, 0))</f>
        <v>CHE</v>
      </c>
      <c r="C208" s="147" t="s">
        <v>160</v>
      </c>
      <c r="D208" s="156"/>
      <c r="E208" s="118" t="s">
        <v>824</v>
      </c>
    </row>
    <row r="209" customFormat="false" ht="15" hidden="false" customHeight="false" outlineLevel="0" collapsed="false">
      <c r="A209" s="118" t="s">
        <v>558</v>
      </c>
      <c r="B209" s="2" t="str">
        <f aca="false" t="array" ref="B209:B209">INDEX(Countries!D3:D469, MATCH(A209, Countries!B3:B469, 0))</f>
        <v>CZE</v>
      </c>
      <c r="C209" s="147" t="s">
        <v>160</v>
      </c>
      <c r="D209" s="156"/>
      <c r="E209" s="118" t="s">
        <v>824</v>
      </c>
    </row>
    <row r="210" customFormat="false" ht="15" hidden="false" customHeight="false" outlineLevel="0" collapsed="false">
      <c r="A210" s="118" t="s">
        <v>559</v>
      </c>
      <c r="B210" s="2" t="str">
        <f aca="false" t="array" ref="B210:B210">INDEX(Countries!D4:D470, MATCH(A210, Countries!B4:B470, 0))</f>
        <v>ETH</v>
      </c>
      <c r="C210" s="147" t="s">
        <v>160</v>
      </c>
      <c r="D210" s="156"/>
      <c r="E210" s="118" t="s">
        <v>824</v>
      </c>
    </row>
    <row r="211" customFormat="false" ht="15" hidden="false" customHeight="false" outlineLevel="0" collapsed="false">
      <c r="A211" s="118" t="s">
        <v>560</v>
      </c>
      <c r="B211" s="2" t="str">
        <f aca="false" t="array" ref="B211:B211">INDEX(Countries!D5:D471, MATCH(A211, Countries!B5:B471, 0))</f>
        <v>HUN</v>
      </c>
      <c r="C211" s="147" t="s">
        <v>160</v>
      </c>
      <c r="D211" s="156"/>
      <c r="E211" s="118" t="s">
        <v>824</v>
      </c>
    </row>
    <row r="212" customFormat="false" ht="15" hidden="false" customHeight="false" outlineLevel="0" collapsed="false">
      <c r="A212" s="118" t="s">
        <v>561</v>
      </c>
      <c r="B212" s="2" t="str">
        <f aca="false" t="array" ref="B212:B212">INDEX(Countries!D6:D472, MATCH(A212, Countries!B6:B472, 0))</f>
        <v>KGZ</v>
      </c>
      <c r="C212" s="147" t="s">
        <v>160</v>
      </c>
      <c r="D212" s="156"/>
      <c r="E212" s="118" t="s">
        <v>824</v>
      </c>
    </row>
    <row r="213" customFormat="false" ht="15" hidden="false" customHeight="false" outlineLevel="0" collapsed="false">
      <c r="A213" s="118" t="s">
        <v>562</v>
      </c>
      <c r="B213" s="2" t="str">
        <f aca="false" t="array" ref="B213:B213">INDEX(Countries!D7:D473, MATCH(A213, Countries!B7:B473, 0))</f>
        <v>LAO</v>
      </c>
      <c r="C213" s="147" t="s">
        <v>160</v>
      </c>
      <c r="D213" s="156"/>
      <c r="E213" s="118" t="s">
        <v>824</v>
      </c>
    </row>
    <row r="214" customFormat="false" ht="15" hidden="false" customHeight="false" outlineLevel="0" collapsed="false">
      <c r="A214" s="118" t="s">
        <v>563</v>
      </c>
      <c r="B214" s="2" t="str">
        <f aca="false" t="array" ref="B214:B214">INDEX(Countries!D8:D474, MATCH(A214, Countries!B8:B474, 0))</f>
        <v>LSO</v>
      </c>
      <c r="C214" s="147" t="s">
        <v>160</v>
      </c>
      <c r="D214" s="156"/>
      <c r="E214" s="118" t="s">
        <v>824</v>
      </c>
    </row>
    <row r="215" customFormat="false" ht="15" hidden="false" customHeight="false" outlineLevel="0" collapsed="false">
      <c r="A215" s="118" t="s">
        <v>564</v>
      </c>
      <c r="B215" s="2" t="str">
        <f aca="false" t="array" ref="B215:B215">INDEX(Countries!D9:D475, MATCH(A215, Countries!B9:B475, 0))</f>
        <v>LUX</v>
      </c>
      <c r="C215" s="147" t="s">
        <v>160</v>
      </c>
      <c r="D215" s="156"/>
      <c r="E215" s="118" t="s">
        <v>824</v>
      </c>
    </row>
    <row r="216" customFormat="false" ht="15" hidden="false" customHeight="false" outlineLevel="0" collapsed="false">
      <c r="A216" s="118" t="s">
        <v>565</v>
      </c>
      <c r="B216" s="2" t="str">
        <f aca="false" t="array" ref="B216:B216">INDEX(Countries!D10:D476, MATCH(A216, Countries!B10:B476, 0))</f>
        <v>MDA</v>
      </c>
      <c r="C216" s="147" t="s">
        <v>160</v>
      </c>
      <c r="D216" s="156"/>
      <c r="E216" s="118" t="s">
        <v>824</v>
      </c>
    </row>
    <row r="217" customFormat="false" ht="15" hidden="false" customHeight="false" outlineLevel="0" collapsed="false">
      <c r="A217" s="118" t="s">
        <v>566</v>
      </c>
      <c r="B217" s="2" t="str">
        <f aca="false" t="array" ref="B217:B217">INDEX(Countries!D11:D477, MATCH(A217, Countries!B11:B477, 0))</f>
        <v>MKD</v>
      </c>
      <c r="C217" s="147" t="s">
        <v>160</v>
      </c>
      <c r="D217" s="156"/>
      <c r="E217" s="118" t="s">
        <v>824</v>
      </c>
    </row>
    <row r="218" customFormat="false" ht="15" hidden="false" customHeight="false" outlineLevel="0" collapsed="false">
      <c r="A218" s="118" t="s">
        <v>567</v>
      </c>
      <c r="B218" s="2" t="str">
        <f aca="false" t="array" ref="B218:B218">INDEX(Countries!D12:D478, MATCH(A218, Countries!B12:B478, 0))</f>
        <v>MLI</v>
      </c>
      <c r="C218" s="147" t="s">
        <v>160</v>
      </c>
      <c r="D218" s="156"/>
      <c r="E218" s="118" t="s">
        <v>824</v>
      </c>
    </row>
    <row r="219" customFormat="false" ht="15" hidden="false" customHeight="false" outlineLevel="0" collapsed="false">
      <c r="A219" s="118" t="s">
        <v>568</v>
      </c>
      <c r="B219" s="2" t="str">
        <f aca="false" t="array" ref="B219:B219">INDEX(Countries!D13:D479, MATCH(A219, Countries!B13:B479, 0))</f>
        <v>MNG</v>
      </c>
      <c r="C219" s="147" t="s">
        <v>160</v>
      </c>
      <c r="D219" s="156"/>
      <c r="E219" s="118" t="s">
        <v>824</v>
      </c>
    </row>
    <row r="220" customFormat="false" ht="15" hidden="false" customHeight="false" outlineLevel="0" collapsed="false">
      <c r="A220" s="118" t="s">
        <v>569</v>
      </c>
      <c r="B220" s="2" t="str">
        <f aca="false" t="array" ref="B220:B220">INDEX(Countries!D14:D480, MATCH(A220, Countries!B14:B480, 0))</f>
        <v>MWI</v>
      </c>
      <c r="C220" s="147" t="s">
        <v>160</v>
      </c>
      <c r="D220" s="156"/>
      <c r="E220" s="118" t="s">
        <v>824</v>
      </c>
    </row>
    <row r="221" customFormat="false" ht="15" hidden="false" customHeight="false" outlineLevel="0" collapsed="false">
      <c r="A221" s="118" t="s">
        <v>570</v>
      </c>
      <c r="B221" s="2" t="str">
        <f aca="false" t="array" ref="B221:B221">INDEX(Countries!D15:D481, MATCH(A221, Countries!B15:B481, 0))</f>
        <v>NER</v>
      </c>
      <c r="C221" s="147" t="s">
        <v>160</v>
      </c>
      <c r="D221" s="156"/>
      <c r="E221" s="118" t="s">
        <v>824</v>
      </c>
    </row>
    <row r="222" customFormat="false" ht="15" hidden="false" customHeight="false" outlineLevel="0" collapsed="false">
      <c r="A222" s="118" t="s">
        <v>571</v>
      </c>
      <c r="B222" s="2" t="str">
        <f aca="false" t="array" ref="B222:B222">INDEX(Countries!D16:D482, MATCH(A222, Countries!B16:B482, 0))</f>
        <v>NPL</v>
      </c>
      <c r="C222" s="147" t="s">
        <v>160</v>
      </c>
      <c r="D222" s="156"/>
      <c r="E222" s="118" t="s">
        <v>824</v>
      </c>
    </row>
    <row r="223" customFormat="false" ht="15" hidden="false" customHeight="false" outlineLevel="0" collapsed="false">
      <c r="A223" s="118" t="s">
        <v>572</v>
      </c>
      <c r="B223" s="2" t="str">
        <f aca="false" t="array" ref="B223:B223">INDEX(Countries!D17:D483, MATCH(A223, Countries!B17:B483, 0))</f>
        <v>PRY</v>
      </c>
      <c r="C223" s="147" t="s">
        <v>160</v>
      </c>
      <c r="D223" s="156"/>
      <c r="E223" s="118" t="s">
        <v>824</v>
      </c>
    </row>
    <row r="224" customFormat="false" ht="15" hidden="false" customHeight="false" outlineLevel="0" collapsed="false">
      <c r="A224" s="118" t="s">
        <v>573</v>
      </c>
      <c r="B224" s="2" t="str">
        <f aca="false" t="array" ref="B224:B224">INDEX(Countries!D18:D484, MATCH(A224, Countries!B18:B484, 0))</f>
        <v>RWA</v>
      </c>
      <c r="C224" s="147" t="s">
        <v>160</v>
      </c>
      <c r="D224" s="156"/>
      <c r="E224" s="118" t="s">
        <v>824</v>
      </c>
    </row>
    <row r="225" customFormat="false" ht="15" hidden="false" customHeight="false" outlineLevel="0" collapsed="false">
      <c r="A225" s="118" t="s">
        <v>574</v>
      </c>
      <c r="B225" s="2" t="str">
        <f aca="false" t="array" ref="B225:B225">INDEX(Countries!D19:D485, MATCH(A225, Countries!B19:B485, 0))</f>
        <v>SRB</v>
      </c>
      <c r="C225" s="147" t="s">
        <v>160</v>
      </c>
      <c r="D225" s="156"/>
      <c r="E225" s="118" t="s">
        <v>824</v>
      </c>
    </row>
    <row r="226" customFormat="false" ht="15" hidden="false" customHeight="false" outlineLevel="0" collapsed="false">
      <c r="A226" s="118" t="s">
        <v>575</v>
      </c>
      <c r="B226" s="2" t="str">
        <f aca="false" t="array" ref="B226:B226">INDEX(Countries!D20:D486, MATCH(A226, Countries!B20:B486, 0))</f>
        <v>SVK</v>
      </c>
      <c r="C226" s="147" t="s">
        <v>160</v>
      </c>
      <c r="D226" s="156"/>
      <c r="E226" s="118" t="s">
        <v>824</v>
      </c>
    </row>
    <row r="227" customFormat="false" ht="15" hidden="false" customHeight="false" outlineLevel="0" collapsed="false">
      <c r="A227" s="118" t="s">
        <v>576</v>
      </c>
      <c r="B227" s="2" t="str">
        <f aca="false" t="array" ref="B227:B227">INDEX(Countries!D21:D487, MATCH(A227, Countries!B21:B487, 0))</f>
        <v>SWZ</v>
      </c>
      <c r="C227" s="147" t="s">
        <v>160</v>
      </c>
      <c r="D227" s="156"/>
      <c r="E227" s="118" t="s">
        <v>824</v>
      </c>
    </row>
    <row r="228" customFormat="false" ht="15" hidden="false" customHeight="false" outlineLevel="0" collapsed="false">
      <c r="A228" s="118" t="s">
        <v>577</v>
      </c>
      <c r="B228" s="2" t="str">
        <f aca="false" t="array" ref="B228:B228">INDEX(Countries!D22:D488, MATCH(A228, Countries!B22:B488, 0))</f>
        <v>TCD</v>
      </c>
      <c r="C228" s="147" t="s">
        <v>160</v>
      </c>
      <c r="D228" s="156"/>
      <c r="E228" s="118" t="s">
        <v>824</v>
      </c>
    </row>
    <row r="229" customFormat="false" ht="15" hidden="false" customHeight="false" outlineLevel="0" collapsed="false">
      <c r="A229" s="118" t="s">
        <v>578</v>
      </c>
      <c r="B229" s="2" t="str">
        <f aca="false" t="array" ref="B229:B229">INDEX(Countries!D23:D489, MATCH(A229, Countries!B23:B489, 0))</f>
        <v>TJK</v>
      </c>
      <c r="C229" s="147" t="s">
        <v>160</v>
      </c>
      <c r="D229" s="156"/>
      <c r="E229" s="118" t="s">
        <v>824</v>
      </c>
    </row>
    <row r="230" customFormat="false" ht="15" hidden="false" customHeight="false" outlineLevel="0" collapsed="false">
      <c r="A230" s="118" t="s">
        <v>579</v>
      </c>
      <c r="B230" s="2" t="str">
        <f aca="false" t="array" ref="B230:B230">INDEX(Countries!D230:D490, MATCH(A230, Countries!B230:B490, 0))</f>
        <v>UGA</v>
      </c>
      <c r="C230" s="147" t="s">
        <v>160</v>
      </c>
      <c r="D230" s="156"/>
      <c r="E230" s="118" t="s">
        <v>824</v>
      </c>
    </row>
    <row r="231" customFormat="false" ht="15" hidden="false" customHeight="false" outlineLevel="0" collapsed="false">
      <c r="A231" s="118" t="s">
        <v>580</v>
      </c>
      <c r="B231" s="2" t="str">
        <f aca="false" t="array" ref="B231:B231">INDEX(Countries!D231:D491, MATCH(A231, Countries!B231:B491, 0))</f>
        <v>UZB</v>
      </c>
      <c r="C231" s="147" t="s">
        <v>160</v>
      </c>
      <c r="D231" s="156"/>
      <c r="E231" s="118" t="s">
        <v>824</v>
      </c>
    </row>
    <row r="232" customFormat="false" ht="15" hidden="false" customHeight="false" outlineLevel="0" collapsed="false">
      <c r="A232" s="118" t="s">
        <v>581</v>
      </c>
      <c r="B232" s="2" t="str">
        <f aca="false" t="array" ref="B232:B232">INDEX(Countries!D232:D492, MATCH(A232, Countries!B232:B492, 0))</f>
        <v>ZMB</v>
      </c>
      <c r="C232" s="147" t="s">
        <v>160</v>
      </c>
      <c r="D232" s="156"/>
      <c r="E232" s="118" t="s">
        <v>824</v>
      </c>
    </row>
    <row r="233" customFormat="false" ht="15" hidden="false" customHeight="false" outlineLevel="0" collapsed="false">
      <c r="A233" s="118" t="s">
        <v>582</v>
      </c>
      <c r="B233" s="2" t="str">
        <f aca="false" t="array" ref="B233:B233">INDEX(Countries!D2:D493, MATCH(A233, Countries!B2:B493, 0))</f>
        <v>ZWE</v>
      </c>
      <c r="C233" s="147" t="s">
        <v>160</v>
      </c>
      <c r="D233" s="156"/>
      <c r="E233" s="118" t="s">
        <v>824</v>
      </c>
    </row>
    <row r="234" customFormat="false" ht="15" hidden="false" customHeight="false" outlineLevel="0" collapsed="false">
      <c r="A234" s="118" t="s">
        <v>583</v>
      </c>
      <c r="B234" s="2" t="str">
        <f aca="false" t="array" ref="B234:B234">INDEX(Countries!D3:D494, MATCH(A234, Countries!B3:B494, 0))</f>
        <v>BLM</v>
      </c>
      <c r="C234" s="147" t="s">
        <v>160</v>
      </c>
      <c r="D234" s="156"/>
      <c r="E234" s="118" t="s">
        <v>824</v>
      </c>
    </row>
    <row r="235" customFormat="false" ht="15" hidden="false" customHeight="false" outlineLevel="0" collapsed="false">
      <c r="A235" s="118" t="s">
        <v>584</v>
      </c>
      <c r="B235" s="2" t="str">
        <f aca="false" t="array" ref="B235:B235">INDEX(Countries!D4:D495, MATCH(A235, Countries!B4:B495, 0))</f>
        <v>CCK</v>
      </c>
      <c r="C235" s="147" t="s">
        <v>160</v>
      </c>
      <c r="D235" s="156"/>
      <c r="E235" s="118" t="s">
        <v>824</v>
      </c>
    </row>
    <row r="236" customFormat="false" ht="15" hidden="false" customHeight="false" outlineLevel="0" collapsed="false">
      <c r="A236" s="118" t="s">
        <v>585</v>
      </c>
      <c r="B236" s="2" t="str">
        <f aca="false" t="array" ref="B236:B236">INDEX(Countries!D5:D496, MATCH(A236, Countries!B5:B496, 0))</f>
        <v>CXR</v>
      </c>
      <c r="C236" s="147" t="s">
        <v>160</v>
      </c>
      <c r="D236" s="156"/>
      <c r="E236" s="118" t="s">
        <v>824</v>
      </c>
    </row>
    <row r="237" customFormat="false" ht="15" hidden="false" customHeight="false" outlineLevel="0" collapsed="false">
      <c r="A237" s="118" t="s">
        <v>183</v>
      </c>
      <c r="B237" s="2" t="str">
        <f aca="false" t="array" ref="B237:B237">INDEX(Countries!D2:D497, MATCH(A237, Countries!B2:B497, 0))</f>
        <v>USA</v>
      </c>
      <c r="C237" s="147" t="s">
        <v>167</v>
      </c>
      <c r="D237" s="159" t="n">
        <v>66343</v>
      </c>
    </row>
    <row r="238" customFormat="false" ht="15" hidden="false" customHeight="false" outlineLevel="0" collapsed="false">
      <c r="A238" s="118" t="s">
        <v>184</v>
      </c>
      <c r="B238" s="2" t="str">
        <f aca="false" t="array" ref="B238:B238">INDEX(Countries!D3:D498, MATCH(A238, Countries!B3:B498, 0))</f>
        <v>IDN</v>
      </c>
      <c r="C238" s="147" t="s">
        <v>167</v>
      </c>
      <c r="D238" s="159" t="n">
        <v>13499</v>
      </c>
    </row>
    <row r="239" customFormat="false" ht="15" hidden="false" customHeight="false" outlineLevel="0" collapsed="false">
      <c r="A239" s="118" t="s">
        <v>185</v>
      </c>
      <c r="B239" s="2" t="str">
        <f aca="false" t="array" ref="B239:B239">INDEX(Countries!D4:D499, MATCH(A239, Countries!B4:B499, 0))</f>
        <v>AUS</v>
      </c>
      <c r="C239" s="147" t="s">
        <v>167</v>
      </c>
      <c r="D239" s="159" t="n">
        <v>381860</v>
      </c>
    </row>
    <row r="240" customFormat="false" ht="15" hidden="false" customHeight="false" outlineLevel="0" collapsed="false">
      <c r="A240" s="118" t="s">
        <v>277</v>
      </c>
      <c r="B240" s="2" t="str">
        <f aca="false" t="array" ref="B240:B240">INDEX(Countries!D5:D500, MATCH(A240, Countries!B5:B500, 0))</f>
        <v>BHS</v>
      </c>
      <c r="C240" s="147" t="s">
        <v>167</v>
      </c>
      <c r="D240" s="159" t="n">
        <v>10352</v>
      </c>
    </row>
    <row r="241" customFormat="false" ht="15" hidden="false" customHeight="false" outlineLevel="0" collapsed="false">
      <c r="A241" s="118" t="s">
        <v>187</v>
      </c>
      <c r="B241" s="2" t="str">
        <f aca="false" t="array" ref="B241:B241">INDEX(Countries!D6:D501, MATCH(A241, Countries!B6:B501, 0))</f>
        <v>KEN</v>
      </c>
      <c r="C241" s="147" t="s">
        <v>167</v>
      </c>
      <c r="D241" s="160" t="n">
        <v>521</v>
      </c>
    </row>
    <row r="242" customFormat="false" ht="15" hidden="false" customHeight="false" outlineLevel="0" collapsed="false">
      <c r="A242" s="118" t="s">
        <v>188</v>
      </c>
      <c r="B242" s="2" t="str">
        <f aca="false" t="array" ref="B242:B242">INDEX(Countries!D7:D502, MATCH(A242, Countries!B7:B502, 0))</f>
        <v>MEX</v>
      </c>
      <c r="C242" s="147" t="s">
        <v>167</v>
      </c>
      <c r="D242" s="159" t="n">
        <v>44056</v>
      </c>
    </row>
    <row r="243" customFormat="false" ht="15" hidden="false" customHeight="false" outlineLevel="0" collapsed="false">
      <c r="A243" s="118" t="s">
        <v>189</v>
      </c>
      <c r="B243" s="2" t="str">
        <f aca="false" t="array" ref="B243:B243">INDEX(Countries!D8:D503, MATCH(A243, Countries!B8:B503, 0))</f>
        <v>COL</v>
      </c>
      <c r="C243" s="147" t="s">
        <v>167</v>
      </c>
      <c r="D243" s="159" t="n">
        <v>1994</v>
      </c>
    </row>
    <row r="244" customFormat="false" ht="15" hidden="false" customHeight="false" outlineLevel="0" collapsed="false">
      <c r="A244" s="118" t="s">
        <v>190</v>
      </c>
      <c r="B244" s="2" t="str">
        <f aca="false" t="array" ref="B244:B244">INDEX(Countries!D9:D504, MATCH(A244, Countries!B9:B504, 0))</f>
        <v>IND</v>
      </c>
      <c r="C244" s="147" t="s">
        <v>167</v>
      </c>
      <c r="D244" s="159" t="n">
        <v>2376</v>
      </c>
    </row>
    <row r="245" customFormat="false" ht="15" hidden="false" customHeight="false" outlineLevel="0" collapsed="false">
      <c r="A245" s="118" t="s">
        <v>191</v>
      </c>
      <c r="B245" s="2" t="str">
        <f aca="false" t="array" ref="B245:B245">INDEX(Countries!D1:D505, MATCH(A245, Countries!B1:B505, 0))</f>
        <v>CHN</v>
      </c>
      <c r="C245" s="147" t="s">
        <v>167</v>
      </c>
      <c r="D245" s="160" t="n">
        <v>365</v>
      </c>
    </row>
    <row r="246" customFormat="false" ht="15" hidden="false" customHeight="false" outlineLevel="0" collapsed="false">
      <c r="A246" s="118" t="s">
        <v>361</v>
      </c>
      <c r="B246" s="2" t="str">
        <f aca="false" t="array" ref="B246:B246">INDEX(Countries!D2:D506, MATCH(A246, Countries!B2:B506, 0))</f>
        <v>ASM</v>
      </c>
      <c r="C246" s="147" t="s">
        <v>167</v>
      </c>
      <c r="D246" s="159" t="n">
        <v>1753</v>
      </c>
    </row>
    <row r="247" customFormat="false" ht="15" hidden="false" customHeight="false" outlineLevel="0" collapsed="false">
      <c r="A247" s="118" t="s">
        <v>362</v>
      </c>
      <c r="B247" s="2" t="str">
        <f aca="false" t="array" ref="B247:B247">INDEX(Countries!D3:D507, MATCH(A247, Countries!B3:B507, 0))</f>
        <v>AGO</v>
      </c>
      <c r="C247" s="147" t="s">
        <v>167</v>
      </c>
      <c r="D247" s="159" t="n">
        <v>2745</v>
      </c>
    </row>
    <row r="248" customFormat="false" ht="15" hidden="false" customHeight="false" outlineLevel="0" collapsed="false">
      <c r="A248" s="118" t="s">
        <v>363</v>
      </c>
      <c r="B248" s="2" t="str">
        <f aca="false" t="array" ref="B248:B248">INDEX(Countries!D4:D508, MATCH(A248, Countries!B4:B508, 0))</f>
        <v>AIA</v>
      </c>
      <c r="C248" s="147" t="s">
        <v>167</v>
      </c>
      <c r="D248" s="160" t="n">
        <v>63</v>
      </c>
    </row>
    <row r="249" customFormat="false" ht="15" hidden="false" customHeight="false" outlineLevel="0" collapsed="false">
      <c r="A249" s="118" t="s">
        <v>364</v>
      </c>
      <c r="B249" s="2" t="str">
        <f aca="false" t="array" ref="B249:B249">INDEX(Countries!D5:D509, MATCH(A249, Countries!B5:B509, 0))</f>
        <v>ATG</v>
      </c>
      <c r="C249" s="147" t="s">
        <v>167</v>
      </c>
      <c r="D249" s="159" t="n">
        <v>1155</v>
      </c>
    </row>
    <row r="250" customFormat="false" ht="15" hidden="false" customHeight="false" outlineLevel="0" collapsed="false">
      <c r="A250" s="118" t="s">
        <v>365</v>
      </c>
      <c r="B250" s="2" t="str">
        <f aca="false" t="array" ref="B250:B250">INDEX(Countries!D6:D510, MATCH(A250, Countries!B6:B510, 0))</f>
        <v>ABW</v>
      </c>
      <c r="C250" s="147" t="s">
        <v>167</v>
      </c>
      <c r="D250" s="160" t="n">
        <v>0</v>
      </c>
    </row>
    <row r="251" customFormat="false" ht="15" hidden="false" customHeight="false" outlineLevel="0" collapsed="false">
      <c r="A251" s="118" t="s">
        <v>366</v>
      </c>
      <c r="B251" s="2" t="str">
        <f aca="false" t="array" ref="B251:B251">INDEX(Countries!D16:D511, MATCH(A251, Countries!B16:B511, 0))</f>
        <v>BHR</v>
      </c>
      <c r="C251" s="147" t="s">
        <v>167</v>
      </c>
      <c r="D251" s="159" t="n">
        <v>1684</v>
      </c>
    </row>
    <row r="252" customFormat="false" ht="15" hidden="false" customHeight="false" outlineLevel="0" collapsed="false">
      <c r="A252" s="118" t="s">
        <v>367</v>
      </c>
      <c r="B252" s="2" t="str">
        <f aca="false" t="array" ref="B252:B252">INDEX(Countries!D17:D512, MATCH(A252, Countries!B17:B512, 0))</f>
        <v>BGD</v>
      </c>
      <c r="C252" s="147" t="s">
        <v>167</v>
      </c>
      <c r="D252" s="160" t="n">
        <v>0</v>
      </c>
    </row>
    <row r="253" customFormat="false" ht="15" hidden="false" customHeight="false" outlineLevel="0" collapsed="false">
      <c r="A253" s="118" t="s">
        <v>368</v>
      </c>
      <c r="B253" s="2" t="str">
        <f aca="false" t="array" ref="B253:B253">INDEX(Countries!D18:D513, MATCH(A253, Countries!B18:B513, 0))</f>
        <v>BRB</v>
      </c>
      <c r="C253" s="147" t="s">
        <v>167</v>
      </c>
      <c r="D253" s="160" t="n">
        <v>415</v>
      </c>
    </row>
    <row r="254" customFormat="false" ht="15" hidden="false" customHeight="false" outlineLevel="0" collapsed="false">
      <c r="A254" s="118" t="s">
        <v>369</v>
      </c>
      <c r="B254" s="2" t="str">
        <f aca="false" t="array" ref="B254:B254">INDEX(Countries!D19:D514, MATCH(A254, Countries!B19:B514, 0))</f>
        <v>BLZ</v>
      </c>
      <c r="C254" s="147" t="s">
        <v>167</v>
      </c>
      <c r="D254" s="159" t="n">
        <v>22300</v>
      </c>
    </row>
    <row r="255" customFormat="false" ht="15" hidden="false" customHeight="false" outlineLevel="0" collapsed="false">
      <c r="A255" s="118" t="s">
        <v>370</v>
      </c>
      <c r="B255" s="2" t="str">
        <f aca="false" t="array" ref="B255:B255">INDEX(Countries!D20:D515, MATCH(A255, Countries!B20:B515, 0))</f>
        <v>BEN</v>
      </c>
      <c r="C255" s="147" t="s">
        <v>167</v>
      </c>
      <c r="D255" s="159" t="n">
        <v>6274</v>
      </c>
    </row>
    <row r="256" customFormat="false" ht="15" hidden="false" customHeight="false" outlineLevel="0" collapsed="false">
      <c r="A256" s="118" t="s">
        <v>371</v>
      </c>
      <c r="B256" s="2" t="str">
        <f aca="false" t="array" ref="B256:B256">INDEX(Countries!D21:D516, MATCH(A256, Countries!B21:B516, 0))</f>
        <v>BMU</v>
      </c>
      <c r="C256" s="147" t="s">
        <v>167</v>
      </c>
      <c r="D256" s="160" t="n">
        <v>75</v>
      </c>
    </row>
    <row r="257" customFormat="false" ht="15" hidden="false" customHeight="false" outlineLevel="0" collapsed="false">
      <c r="A257" s="118" t="s">
        <v>372</v>
      </c>
      <c r="B257" s="2" t="str">
        <f aca="false" t="array" ref="B257:B257">INDEX(Countries!D22:D517, MATCH(A257, Countries!B22:B517, 0))</f>
        <v>BES</v>
      </c>
      <c r="C257" s="147" t="s">
        <v>167</v>
      </c>
      <c r="D257" s="160" t="n">
        <v>18</v>
      </c>
    </row>
    <row r="258" customFormat="false" ht="15" hidden="false" customHeight="false" outlineLevel="0" collapsed="false">
      <c r="A258" s="118" t="s">
        <v>373</v>
      </c>
      <c r="B258" s="2" t="str">
        <f aca="false" t="array" ref="B258:B258">INDEX(Countries!D23:D518, MATCH(A258, Countries!B23:B518, 0))</f>
        <v>BRA</v>
      </c>
      <c r="C258" s="147" t="s">
        <v>167</v>
      </c>
      <c r="D258" s="159" t="n">
        <v>1975</v>
      </c>
    </row>
    <row r="259" customFormat="false" ht="15" hidden="false" customHeight="false" outlineLevel="0" collapsed="false">
      <c r="A259" s="118" t="s">
        <v>374</v>
      </c>
      <c r="B259" s="2" t="str">
        <f aca="false" t="array" ref="B259:B259">INDEX(Countries!D24:D519, MATCH(A259, Countries!B24:B519, 0))</f>
        <v>VGB</v>
      </c>
      <c r="C259" s="147" t="s">
        <v>167</v>
      </c>
      <c r="D259" s="160" t="n">
        <v>184</v>
      </c>
    </row>
    <row r="260" customFormat="false" ht="15" hidden="false" customHeight="false" outlineLevel="0" collapsed="false">
      <c r="A260" s="118" t="s">
        <v>375</v>
      </c>
      <c r="B260" s="2" t="str">
        <f aca="false" t="array" ref="B260:B260">INDEX(Countries!D25:D520, MATCH(A260, Countries!B25:B520, 0))</f>
        <v>BRN</v>
      </c>
      <c r="C260" s="147" t="s">
        <v>167</v>
      </c>
      <c r="D260" s="160" t="n">
        <v>0</v>
      </c>
    </row>
    <row r="261" customFormat="false" ht="15" hidden="false" customHeight="false" outlineLevel="0" collapsed="false">
      <c r="A261" s="118" t="s">
        <v>376</v>
      </c>
      <c r="B261" s="2" t="str">
        <f aca="false" t="array" ref="B261:B261">INDEX(Countries!D26:D521, MATCH(A261, Countries!B26:B521, 0))</f>
        <v>KHM</v>
      </c>
      <c r="C261" s="147" t="s">
        <v>167</v>
      </c>
      <c r="D261" s="159" t="n">
        <v>1555</v>
      </c>
    </row>
    <row r="262" customFormat="false" ht="15" hidden="false" customHeight="false" outlineLevel="0" collapsed="false">
      <c r="A262" s="118" t="s">
        <v>377</v>
      </c>
      <c r="B262" s="2" t="str">
        <f aca="false" t="array" ref="B262:B262">INDEX(Countries!D27:D522, MATCH(A262, Countries!B27:B522, 0))</f>
        <v>CMR</v>
      </c>
      <c r="C262" s="147" t="s">
        <v>167</v>
      </c>
      <c r="D262" s="160" t="n">
        <v>0</v>
      </c>
    </row>
    <row r="263" customFormat="false" ht="15" hidden="false" customHeight="false" outlineLevel="0" collapsed="false">
      <c r="A263" s="118" t="s">
        <v>378</v>
      </c>
      <c r="B263" s="2" t="str">
        <f aca="false" t="array" ref="B263:B263">INDEX(Countries!D28:D523, MATCH(A263, Countries!B28:B523, 0))</f>
        <v>CYM</v>
      </c>
      <c r="C263" s="147" t="s">
        <v>167</v>
      </c>
      <c r="D263" s="160" t="n">
        <v>294</v>
      </c>
    </row>
    <row r="264" customFormat="false" ht="15" hidden="false" customHeight="false" outlineLevel="0" collapsed="false">
      <c r="A264" s="118" t="s">
        <v>379</v>
      </c>
      <c r="B264" s="2" t="str">
        <f aca="false" t="array" ref="B264:B264">INDEX(Countries!D29:D524, MATCH(A264, Countries!B29:B524, 0))</f>
        <v>COM</v>
      </c>
      <c r="C264" s="147" t="s">
        <v>167</v>
      </c>
      <c r="D264" s="159" t="n">
        <v>2044</v>
      </c>
    </row>
    <row r="265" customFormat="false" ht="15" hidden="false" customHeight="false" outlineLevel="0" collapsed="false">
      <c r="A265" s="118" t="s">
        <v>380</v>
      </c>
      <c r="B265" s="2" t="str">
        <f aca="false" t="array" ref="B265:B265">INDEX(Countries!D30:D525, MATCH(A265, Countries!B30:B525, 0))</f>
        <v>COK</v>
      </c>
      <c r="C265" s="147" t="s">
        <v>167</v>
      </c>
      <c r="D265" s="160" t="n">
        <v>0</v>
      </c>
    </row>
    <row r="266" customFormat="false" ht="15" hidden="false" customHeight="false" outlineLevel="0" collapsed="false">
      <c r="A266" s="118" t="s">
        <v>381</v>
      </c>
      <c r="B266" s="2" t="str">
        <f aca="false" t="array" ref="B266:B266">INDEX(Countries!D31:D526, MATCH(A266, Countries!B31:B526, 0))</f>
        <v>CRI</v>
      </c>
      <c r="C266" s="147" t="s">
        <v>167</v>
      </c>
      <c r="D266" s="160" t="n">
        <v>1</v>
      </c>
    </row>
    <row r="267" customFormat="false" ht="15" hidden="false" customHeight="false" outlineLevel="0" collapsed="false">
      <c r="A267" s="118" t="s">
        <v>382</v>
      </c>
      <c r="B267" s="2" t="str">
        <f aca="false" t="array" ref="B267:B267">INDEX(Countries!D32:D527, MATCH(A267, Countries!B32:B527, 0))</f>
        <v>CIV</v>
      </c>
      <c r="C267" s="147" t="s">
        <v>167</v>
      </c>
      <c r="D267" s="160" t="n">
        <v>0</v>
      </c>
    </row>
    <row r="268" customFormat="false" ht="15" hidden="false" customHeight="false" outlineLevel="0" collapsed="false">
      <c r="A268" s="118" t="s">
        <v>383</v>
      </c>
      <c r="B268" s="2" t="str">
        <f aca="false" t="array" ref="B268:B268">INDEX(Countries!D33:D528, MATCH(A268, Countries!B33:B528, 0))</f>
        <v>CUB</v>
      </c>
      <c r="C268" s="147" t="s">
        <v>167</v>
      </c>
      <c r="D268" s="159" t="n">
        <v>73936</v>
      </c>
    </row>
    <row r="269" customFormat="false" ht="15" hidden="false" customHeight="false" outlineLevel="0" collapsed="false">
      <c r="A269" s="118" t="s">
        <v>384</v>
      </c>
      <c r="B269" s="2" t="str">
        <f aca="false" t="array" ref="B269:B269">INDEX(Countries!D34:D529, MATCH(A269, Countries!B34:B529, 0))</f>
        <v>CUW</v>
      </c>
      <c r="C269" s="147" t="s">
        <v>167</v>
      </c>
      <c r="D269" s="160" t="n">
        <v>37</v>
      </c>
    </row>
    <row r="270" customFormat="false" ht="15" hidden="false" customHeight="false" outlineLevel="0" collapsed="false">
      <c r="A270" s="118" t="s">
        <v>385</v>
      </c>
      <c r="B270" s="2" t="str">
        <f aca="false" t="array" ref="B270:B270">INDEX(Countries!D35:D530, MATCH(A270, Countries!B35:B530, 0))</f>
        <v>COD</v>
      </c>
      <c r="C270" s="147" t="s">
        <v>167</v>
      </c>
      <c r="D270" s="160" t="n">
        <v>0</v>
      </c>
    </row>
    <row r="271" customFormat="false" ht="15" hidden="false" customHeight="false" outlineLevel="0" collapsed="false">
      <c r="A271" s="118" t="s">
        <v>386</v>
      </c>
      <c r="B271" s="2" t="str">
        <f aca="false" t="array" ref="B271:B271">INDEX(Countries!D36:D531, MATCH(A271, Countries!B36:B531, 0))</f>
        <v>DJI</v>
      </c>
      <c r="C271" s="147" t="s">
        <v>167</v>
      </c>
      <c r="D271" s="160" t="n">
        <v>0</v>
      </c>
    </row>
    <row r="272" customFormat="false" ht="15" hidden="false" customHeight="false" outlineLevel="0" collapsed="false">
      <c r="A272" s="118" t="s">
        <v>387</v>
      </c>
      <c r="B272" s="2" t="str">
        <f aca="false" t="array" ref="B272:B272">INDEX(Countries!D37:D532, MATCH(A272, Countries!B37:B532, 0))</f>
        <v>DMA</v>
      </c>
      <c r="C272" s="147" t="s">
        <v>167</v>
      </c>
      <c r="D272" s="160" t="n">
        <v>12</v>
      </c>
    </row>
    <row r="273" customFormat="false" ht="15" hidden="false" customHeight="false" outlineLevel="0" collapsed="false">
      <c r="A273" s="118" t="s">
        <v>388</v>
      </c>
      <c r="B273" s="2" t="str">
        <f aca="false" t="array" ref="B273:B273">INDEX(Countries!D38:D533, MATCH(A273, Countries!B38:B533, 0))</f>
        <v>DOM</v>
      </c>
      <c r="C273" s="147" t="s">
        <v>167</v>
      </c>
      <c r="D273" s="159" t="n">
        <v>2117</v>
      </c>
    </row>
    <row r="274" customFormat="false" ht="15" hidden="false" customHeight="false" outlineLevel="0" collapsed="false">
      <c r="A274" s="118" t="s">
        <v>316</v>
      </c>
      <c r="B274" s="2" t="str">
        <f aca="false" t="array" ref="B274:B274">INDEX(Countries!D39:D534, MATCH(A274, Countries!B39:B534, 0))</f>
        <v>ECU</v>
      </c>
      <c r="C274" s="147" t="s">
        <v>167</v>
      </c>
      <c r="D274" s="160" t="n">
        <v>0</v>
      </c>
    </row>
    <row r="275" customFormat="false" ht="15" hidden="false" customHeight="false" outlineLevel="0" collapsed="false">
      <c r="A275" s="118" t="s">
        <v>389</v>
      </c>
      <c r="B275" s="2" t="str">
        <f aca="false" t="array" ref="B275:B275">INDEX(Countries!D40:D535, MATCH(A275, Countries!B40:B535, 0))</f>
        <v>EGY</v>
      </c>
      <c r="C275" s="147" t="s">
        <v>167</v>
      </c>
      <c r="D275" s="159" t="n">
        <v>10132</v>
      </c>
    </row>
    <row r="276" customFormat="false" ht="15" hidden="false" customHeight="false" outlineLevel="0" collapsed="false">
      <c r="A276" s="118" t="s">
        <v>390</v>
      </c>
      <c r="B276" s="2" t="str">
        <f aca="false" t="array" ref="B276:B276">INDEX(Countries!D41:D536, MATCH(A276, Countries!B41:B536, 0))</f>
        <v>SLV</v>
      </c>
      <c r="C276" s="147" t="s">
        <v>167</v>
      </c>
      <c r="D276" s="160" t="n">
        <v>0</v>
      </c>
    </row>
    <row r="277" customFormat="false" ht="15" hidden="false" customHeight="false" outlineLevel="0" collapsed="false">
      <c r="A277" s="118" t="s">
        <v>391</v>
      </c>
      <c r="B277" s="2" t="str">
        <f aca="false" t="array" ref="B277:B277">INDEX(Countries!D42:D537, MATCH(A277, Countries!B42:B537, 0))</f>
        <v>GNQ</v>
      </c>
      <c r="C277" s="147" t="s">
        <v>167</v>
      </c>
      <c r="D277" s="160" t="n">
        <v>0</v>
      </c>
    </row>
    <row r="278" customFormat="false" ht="15" hidden="false" customHeight="false" outlineLevel="0" collapsed="false">
      <c r="A278" s="118" t="s">
        <v>392</v>
      </c>
      <c r="B278" s="2" t="str">
        <f aca="false" t="array" ref="B278:B278">INDEX(Countries!D43:D538, MATCH(A278, Countries!B43:B538, 0))</f>
        <v>ERI</v>
      </c>
      <c r="C278" s="147" t="s">
        <v>167</v>
      </c>
      <c r="D278" s="160" t="n">
        <v>14</v>
      </c>
    </row>
    <row r="279" customFormat="false" ht="15" hidden="false" customHeight="false" outlineLevel="0" collapsed="false">
      <c r="A279" s="118" t="s">
        <v>393</v>
      </c>
      <c r="B279" s="2" t="str">
        <f aca="false" t="array" ref="B279:B279">INDEX(Countries!D44:D539, MATCH(A279, Countries!B44:B539, 0))</f>
        <v>FJI</v>
      </c>
      <c r="C279" s="147" t="s">
        <v>167</v>
      </c>
      <c r="D279" s="160" t="n">
        <v>176</v>
      </c>
    </row>
    <row r="280" customFormat="false" ht="15" hidden="false" customHeight="false" outlineLevel="0" collapsed="false">
      <c r="A280" s="118" t="s">
        <v>394</v>
      </c>
      <c r="B280" s="2" t="str">
        <f aca="false" t="array" ref="B280:B280">INDEX(Countries!D45:D540, MATCH(A280, Countries!B45:B540, 0))</f>
        <v>GUF</v>
      </c>
      <c r="C280" s="147" t="s">
        <v>167</v>
      </c>
      <c r="D280" s="160" t="n">
        <v>0</v>
      </c>
    </row>
    <row r="281" customFormat="false" ht="15" hidden="false" customHeight="false" outlineLevel="0" collapsed="false">
      <c r="A281" s="118" t="s">
        <v>395</v>
      </c>
      <c r="B281" s="2" t="str">
        <f aca="false" t="array" ref="B281:B281">INDEX(Countries!D46:D541, MATCH(A281, Countries!B46:B541, 0))</f>
        <v>PYF</v>
      </c>
      <c r="C281" s="147" t="s">
        <v>167</v>
      </c>
      <c r="D281" s="160" t="n">
        <v>132</v>
      </c>
    </row>
    <row r="282" customFormat="false" ht="15" hidden="false" customHeight="false" outlineLevel="0" collapsed="false">
      <c r="A282" s="118" t="s">
        <v>396</v>
      </c>
      <c r="B282" s="2" t="str">
        <f aca="false" t="array" ref="B282:B282">INDEX(Countries!D47:D542, MATCH(A282, Countries!B47:B542, 0))</f>
        <v>ATF</v>
      </c>
      <c r="C282" s="147" t="s">
        <v>167</v>
      </c>
      <c r="D282" s="160" t="n">
        <v>0</v>
      </c>
    </row>
    <row r="283" customFormat="false" ht="15" hidden="false" customHeight="false" outlineLevel="0" collapsed="false">
      <c r="A283" s="118" t="s">
        <v>397</v>
      </c>
      <c r="B283" s="2" t="str">
        <f aca="false" t="array" ref="B283:B283">INDEX(Countries!D48:D543, MATCH(A283, Countries!B48:B543, 0))</f>
        <v>GAB</v>
      </c>
      <c r="C283" s="147" t="s">
        <v>167</v>
      </c>
      <c r="D283" s="160" t="n">
        <v>0</v>
      </c>
    </row>
    <row r="284" customFormat="false" ht="15" hidden="false" customHeight="false" outlineLevel="0" collapsed="false">
      <c r="A284" s="118" t="s">
        <v>398</v>
      </c>
      <c r="B284" s="2" t="str">
        <f aca="false" t="array" ref="B284:B284">INDEX(Countries!D49:D544, MATCH(A284, Countries!B49:B544, 0))</f>
        <v>GMB</v>
      </c>
      <c r="C284" s="147" t="s">
        <v>167</v>
      </c>
      <c r="D284" s="160" t="n">
        <v>0</v>
      </c>
    </row>
    <row r="285" customFormat="false" ht="15" hidden="false" customHeight="false" outlineLevel="0" collapsed="false">
      <c r="A285" s="118" t="s">
        <v>399</v>
      </c>
      <c r="B285" s="2" t="str">
        <f aca="false" t="array" ref="B285:B285">INDEX(Countries!D50:D545, MATCH(A285, Countries!B50:B545, 0))</f>
        <v>GHA</v>
      </c>
      <c r="C285" s="147" t="s">
        <v>167</v>
      </c>
      <c r="D285" s="159" t="n">
        <v>12570</v>
      </c>
    </row>
    <row r="286" customFormat="false" ht="15" hidden="false" customHeight="false" outlineLevel="0" collapsed="false">
      <c r="A286" s="118" t="s">
        <v>400</v>
      </c>
      <c r="B286" s="2" t="str">
        <f aca="false" t="array" ref="B286:B286">INDEX(Countries!D51:D546, MATCH(A286, Countries!B51:B546, 0))</f>
        <v>GRD</v>
      </c>
      <c r="C286" s="147" t="s">
        <v>167</v>
      </c>
      <c r="D286" s="160" t="n">
        <v>33</v>
      </c>
    </row>
    <row r="287" customFormat="false" ht="15" hidden="false" customHeight="false" outlineLevel="0" collapsed="false">
      <c r="A287" s="118" t="s">
        <v>401</v>
      </c>
      <c r="B287" s="2" t="str">
        <f aca="false" t="array" ref="B287:B287">INDEX(Countries!D52:D547, MATCH(A287, Countries!B52:B547, 0))</f>
        <v>GLP</v>
      </c>
      <c r="C287" s="147" t="s">
        <v>167</v>
      </c>
      <c r="D287" s="160" t="n">
        <v>377</v>
      </c>
    </row>
    <row r="288" customFormat="false" ht="15" hidden="false" customHeight="false" outlineLevel="0" collapsed="false">
      <c r="A288" s="118" t="s">
        <v>402</v>
      </c>
      <c r="B288" s="2" t="str">
        <f aca="false" t="array" ref="B288:B288">INDEX(Countries!D53:D548, MATCH(A288, Countries!B53:B548, 0))</f>
        <v>GUM</v>
      </c>
      <c r="C288" s="147" t="s">
        <v>167</v>
      </c>
      <c r="D288" s="160" t="n">
        <v>14</v>
      </c>
    </row>
    <row r="289" customFormat="false" ht="15" hidden="false" customHeight="false" outlineLevel="0" collapsed="false">
      <c r="A289" s="118" t="s">
        <v>403</v>
      </c>
      <c r="B289" s="2" t="str">
        <f aca="false" t="array" ref="B289:B289">INDEX(Countries!D54:D549, MATCH(A289, Countries!B54:B549, 0))</f>
        <v>GTM</v>
      </c>
      <c r="C289" s="147" t="s">
        <v>167</v>
      </c>
      <c r="D289" s="160" t="n">
        <v>22</v>
      </c>
    </row>
    <row r="290" customFormat="false" ht="15" hidden="false" customHeight="false" outlineLevel="0" collapsed="false">
      <c r="A290" s="118" t="s">
        <v>404</v>
      </c>
      <c r="B290" s="2" t="str">
        <f aca="false" t="array" ref="B290:B290">INDEX(Countries!D55:D550, MATCH(A290, Countries!B55:B550, 0))</f>
        <v>GIN</v>
      </c>
      <c r="C290" s="147" t="s">
        <v>167</v>
      </c>
      <c r="D290" s="159" t="n">
        <v>59343</v>
      </c>
    </row>
    <row r="291" customFormat="false" ht="15" hidden="false" customHeight="false" outlineLevel="0" collapsed="false">
      <c r="A291" s="118" t="s">
        <v>405</v>
      </c>
      <c r="B291" s="2" t="str">
        <f aca="false" t="array" ref="B291:B291">INDEX(Countries!D56:D551, MATCH(A291, Countries!B56:B551, 0))</f>
        <v>GNB</v>
      </c>
      <c r="C291" s="147" t="s">
        <v>167</v>
      </c>
      <c r="D291" s="159" t="n">
        <v>70827</v>
      </c>
    </row>
    <row r="292" customFormat="false" ht="15" hidden="false" customHeight="false" outlineLevel="0" collapsed="false">
      <c r="A292" s="118" t="s">
        <v>406</v>
      </c>
      <c r="B292" s="2" t="str">
        <f aca="false" t="array" ref="B292:B292">INDEX(Countries!D57:D552, MATCH(A292, Countries!B57:B552, 0))</f>
        <v>GUY</v>
      </c>
      <c r="C292" s="147" t="s">
        <v>167</v>
      </c>
      <c r="D292" s="160" t="n">
        <v>0</v>
      </c>
    </row>
    <row r="293" customFormat="false" ht="15" hidden="false" customHeight="false" outlineLevel="0" collapsed="false">
      <c r="A293" s="118" t="s">
        <v>407</v>
      </c>
      <c r="B293" s="2" t="str">
        <f aca="false" t="array" ref="B293:B293">INDEX(Countries!D58:D553, MATCH(A293, Countries!B58:B553, 0))</f>
        <v>HTI</v>
      </c>
      <c r="C293" s="147" t="s">
        <v>167</v>
      </c>
      <c r="D293" s="159" t="n">
        <v>2816</v>
      </c>
    </row>
    <row r="294" customFormat="false" ht="15" hidden="false" customHeight="false" outlineLevel="0" collapsed="false">
      <c r="A294" s="118" t="s">
        <v>408</v>
      </c>
      <c r="B294" s="2" t="str">
        <f aca="false" t="array" ref="B294:B294">INDEX(Countries!D59:D554, MATCH(A294, Countries!B59:B554, 0))</f>
        <v>HND</v>
      </c>
      <c r="C294" s="147" t="s">
        <v>167</v>
      </c>
      <c r="D294" s="159" t="n">
        <v>12600</v>
      </c>
    </row>
    <row r="295" customFormat="false" ht="15" hidden="false" customHeight="false" outlineLevel="0" collapsed="false">
      <c r="A295" s="118" t="s">
        <v>409</v>
      </c>
      <c r="B295" s="2" t="str">
        <f aca="false" t="array" ref="B295:B295">INDEX(Countries!D60:D555, MATCH(A295, Countries!B60:B555, 0))</f>
        <v>IRN</v>
      </c>
      <c r="C295" s="147" t="s">
        <v>167</v>
      </c>
      <c r="D295" s="159" t="n">
        <v>12486</v>
      </c>
    </row>
    <row r="296" customFormat="false" ht="15" hidden="false" customHeight="false" outlineLevel="0" collapsed="false">
      <c r="A296" s="118" t="s">
        <v>410</v>
      </c>
      <c r="B296" s="2" t="str">
        <f aca="false" t="array" ref="B296:B296">INDEX(Countries!D61:D556, MATCH(A296, Countries!B61:B556, 0))</f>
        <v>JAM</v>
      </c>
      <c r="C296" s="147" t="s">
        <v>167</v>
      </c>
      <c r="D296" s="159" t="n">
        <v>3593</v>
      </c>
    </row>
    <row r="297" customFormat="false" ht="15" hidden="false" customHeight="false" outlineLevel="0" collapsed="false">
      <c r="A297" s="118" t="s">
        <v>411</v>
      </c>
      <c r="B297" s="2" t="str">
        <f aca="false" t="array" ref="B297:B297">INDEX(Countries!D62:D557, MATCH(A297, Countries!B62:B557, 0))</f>
        <v>JPN</v>
      </c>
      <c r="C297" s="147" t="s">
        <v>167</v>
      </c>
      <c r="D297" s="159" t="n">
        <v>2183</v>
      </c>
    </row>
    <row r="298" customFormat="false" ht="15" hidden="false" customHeight="false" outlineLevel="0" collapsed="false">
      <c r="A298" s="118" t="s">
        <v>412</v>
      </c>
      <c r="B298" s="2" t="str">
        <f aca="false" t="array" ref="B298:B298">INDEX(Countries!D63:D558, MATCH(A298, Countries!B63:B558, 0))</f>
        <v>KIR</v>
      </c>
      <c r="C298" s="147" t="s">
        <v>167</v>
      </c>
      <c r="D298" s="159" t="n">
        <v>1278</v>
      </c>
    </row>
    <row r="299" customFormat="false" ht="15" hidden="false" customHeight="false" outlineLevel="0" collapsed="false">
      <c r="A299" s="118" t="s">
        <v>413</v>
      </c>
      <c r="B299" s="2" t="str">
        <f aca="false" t="array" ref="B299:B299">INDEX(Countries!D64:D559, MATCH(A299, Countries!B64:B559, 0))</f>
        <v>LBR</v>
      </c>
      <c r="C299" s="147" t="s">
        <v>167</v>
      </c>
      <c r="D299" s="160" t="n">
        <v>0</v>
      </c>
    </row>
    <row r="300" customFormat="false" ht="15" hidden="false" customHeight="false" outlineLevel="0" collapsed="false">
      <c r="A300" s="118" t="s">
        <v>414</v>
      </c>
      <c r="B300" s="2" t="str">
        <f aca="false" t="array" ref="B300:B300">INDEX(Countries!D65:D560, MATCH(A300, Countries!B65:B560, 0))</f>
        <v>MDG</v>
      </c>
      <c r="C300" s="147" t="s">
        <v>167</v>
      </c>
      <c r="D300" s="159" t="n">
        <v>26650</v>
      </c>
    </row>
    <row r="301" customFormat="false" ht="15" hidden="false" customHeight="false" outlineLevel="0" collapsed="false">
      <c r="A301" s="118" t="s">
        <v>415</v>
      </c>
      <c r="B301" s="2" t="str">
        <f aca="false" t="array" ref="B301:B301">INDEX(Countries!D66:D561, MATCH(A301, Countries!B66:B561, 0))</f>
        <v>MYS</v>
      </c>
      <c r="C301" s="147" t="s">
        <v>167</v>
      </c>
      <c r="D301" s="160" t="n">
        <v>41</v>
      </c>
    </row>
    <row r="302" customFormat="false" ht="15" hidden="false" customHeight="false" outlineLevel="0" collapsed="false">
      <c r="A302" s="118" t="s">
        <v>416</v>
      </c>
      <c r="B302" s="2" t="str">
        <f aca="false" t="array" ref="B302:B302">INDEX(Countries!D67:D562, MATCH(A302, Countries!B67:B562, 0))</f>
        <v>MDV</v>
      </c>
      <c r="C302" s="147" t="s">
        <v>167</v>
      </c>
      <c r="D302" s="159" t="n">
        <v>10943</v>
      </c>
    </row>
    <row r="303" customFormat="false" ht="15" hidden="false" customHeight="false" outlineLevel="0" collapsed="false">
      <c r="A303" s="118" t="s">
        <v>417</v>
      </c>
      <c r="B303" s="2" t="str">
        <f aca="false" t="array" ref="B303:B303">INDEX(Countries!D68:D563, MATCH(A303, Countries!B68:B563, 0))</f>
        <v>MHL</v>
      </c>
      <c r="C303" s="147" t="s">
        <v>167</v>
      </c>
      <c r="D303" s="159" t="n">
        <v>2349</v>
      </c>
    </row>
    <row r="304" customFormat="false" ht="15" hidden="false" customHeight="false" outlineLevel="0" collapsed="false">
      <c r="A304" s="118" t="s">
        <v>418</v>
      </c>
      <c r="B304" s="2" t="str">
        <f aca="false" t="array" ref="B304:B304">INDEX(Countries!D69:D564, MATCH(A304, Countries!B69:B564, 0))</f>
        <v>MTQ</v>
      </c>
      <c r="C304" s="147" t="s">
        <v>167</v>
      </c>
      <c r="D304" s="160" t="n">
        <v>189</v>
      </c>
    </row>
    <row r="305" customFormat="false" ht="15" hidden="false" customHeight="false" outlineLevel="0" collapsed="false">
      <c r="A305" s="118" t="s">
        <v>419</v>
      </c>
      <c r="B305" s="2" t="str">
        <f aca="false" t="array" ref="B305:B305">INDEX(Countries!D70:D565, MATCH(A305, Countries!B70:B565, 0))</f>
        <v>MRT</v>
      </c>
      <c r="C305" s="147" t="s">
        <v>167</v>
      </c>
      <c r="D305" s="160" t="n">
        <v>0</v>
      </c>
    </row>
    <row r="306" customFormat="false" ht="15" hidden="false" customHeight="false" outlineLevel="0" collapsed="false">
      <c r="A306" s="118" t="s">
        <v>420</v>
      </c>
      <c r="B306" s="2" t="str">
        <f aca="false" t="array" ref="B306:B306">INDEX(Countries!D71:D566, MATCH(A306, Countries!B71:B566, 0))</f>
        <v>MUS</v>
      </c>
      <c r="C306" s="147" t="s">
        <v>167</v>
      </c>
      <c r="D306" s="160" t="n">
        <v>138</v>
      </c>
    </row>
    <row r="307" customFormat="false" ht="15" hidden="false" customHeight="false" outlineLevel="0" collapsed="false">
      <c r="A307" s="118" t="s">
        <v>421</v>
      </c>
      <c r="B307" s="2" t="str">
        <f aca="false" t="array" ref="B307:B307">INDEX(Countries!D72:D567, MATCH(A307, Countries!B72:B567, 0))</f>
        <v>MYT</v>
      </c>
      <c r="C307" s="147" t="s">
        <v>167</v>
      </c>
      <c r="D307" s="159" t="n">
        <v>5866</v>
      </c>
    </row>
    <row r="308" customFormat="false" ht="15" hidden="false" customHeight="false" outlineLevel="0" collapsed="false">
      <c r="A308" s="118" t="s">
        <v>422</v>
      </c>
      <c r="B308" s="2" t="str">
        <f aca="false" t="array" ref="B308:B308">INDEX(Countries!D73:D568, MATCH(A308, Countries!B73:B568, 0))</f>
        <v>FSM</v>
      </c>
      <c r="C308" s="147" t="s">
        <v>167</v>
      </c>
      <c r="D308" s="160" t="n">
        <v>224</v>
      </c>
    </row>
    <row r="309" customFormat="false" ht="15" hidden="false" customHeight="false" outlineLevel="0" collapsed="false">
      <c r="A309" s="118" t="s">
        <v>423</v>
      </c>
      <c r="B309" s="2" t="str">
        <f aca="false" t="array" ref="B309:B309">INDEX(Countries!D74:D569, MATCH(A309, Countries!B74:B569, 0))</f>
        <v>MOZ</v>
      </c>
      <c r="C309" s="147" t="s">
        <v>167</v>
      </c>
      <c r="D309" s="159" t="n">
        <v>3349</v>
      </c>
    </row>
    <row r="310" customFormat="false" ht="15" hidden="false" customHeight="false" outlineLevel="0" collapsed="false">
      <c r="A310" s="118" t="s">
        <v>424</v>
      </c>
      <c r="B310" s="2" t="str">
        <f aca="false" t="array" ref="B310:B310">INDEX(Countries!D75:D570, MATCH(A310, Countries!B75:B570, 0))</f>
        <v>MMR</v>
      </c>
      <c r="C310" s="147" t="s">
        <v>167</v>
      </c>
      <c r="D310" s="160" t="n">
        <v>20</v>
      </c>
    </row>
    <row r="311" customFormat="false" ht="15" hidden="false" customHeight="false" outlineLevel="0" collapsed="false">
      <c r="A311" s="118" t="s">
        <v>425</v>
      </c>
      <c r="B311" s="2" t="str">
        <f aca="false" t="array" ref="B311:B311">INDEX(Countries!D76:D571, MATCH(A311, Countries!B76:B571, 0))</f>
        <v>NCL</v>
      </c>
      <c r="C311" s="147" t="s">
        <v>167</v>
      </c>
      <c r="D311" s="159" t="n">
        <v>4306</v>
      </c>
    </row>
    <row r="312" customFormat="false" ht="15" hidden="false" customHeight="false" outlineLevel="0" collapsed="false">
      <c r="A312" s="118" t="s">
        <v>426</v>
      </c>
      <c r="B312" s="2" t="str">
        <f aca="false" t="array" ref="B312:B312">INDEX(Countries!D77:D572, MATCH(A312, Countries!B77:B572, 0))</f>
        <v>NZL</v>
      </c>
      <c r="C312" s="147" t="s">
        <v>167</v>
      </c>
      <c r="D312" s="159" t="n">
        <v>1352</v>
      </c>
    </row>
    <row r="313" customFormat="false" ht="15" hidden="false" customHeight="false" outlineLevel="0" collapsed="false">
      <c r="A313" s="118" t="s">
        <v>427</v>
      </c>
      <c r="B313" s="2" t="str">
        <f aca="false" t="array" ref="B313:B313">INDEX(Countries!D78:D573, MATCH(A313, Countries!B78:B573, 0))</f>
        <v>NIC</v>
      </c>
      <c r="C313" s="147" t="s">
        <v>167</v>
      </c>
      <c r="D313" s="159" t="n">
        <v>25602</v>
      </c>
    </row>
    <row r="314" customFormat="false" ht="15" hidden="false" customHeight="false" outlineLevel="0" collapsed="false">
      <c r="A314" s="118" t="s">
        <v>428</v>
      </c>
      <c r="B314" s="2" t="str">
        <f aca="false" t="array" ref="B314:B314">INDEX(Countries!D79:D574, MATCH(A314, Countries!B79:B574, 0))</f>
        <v>NGA</v>
      </c>
      <c r="C314" s="147" t="s">
        <v>167</v>
      </c>
      <c r="D314" s="159" t="n">
        <v>40834</v>
      </c>
    </row>
    <row r="315" customFormat="false" ht="15" hidden="false" customHeight="false" outlineLevel="0" collapsed="false">
      <c r="A315" s="118" t="s">
        <v>429</v>
      </c>
      <c r="B315" s="2" t="str">
        <f aca="false" t="array" ref="B315:B315">INDEX(Countries!D80:D575, MATCH(A315, Countries!B80:B575, 0))</f>
        <v>OMN</v>
      </c>
      <c r="C315" s="147" t="s">
        <v>167</v>
      </c>
      <c r="D315" s="160" t="n">
        <v>0</v>
      </c>
    </row>
    <row r="316" customFormat="false" ht="15" hidden="false" customHeight="false" outlineLevel="0" collapsed="false">
      <c r="A316" s="118" t="s">
        <v>430</v>
      </c>
      <c r="B316" s="2" t="str">
        <f aca="false" t="array" ref="B316:B316">INDEX(Countries!D81:D576, MATCH(A316, Countries!B81:B576, 0))</f>
        <v>PAK</v>
      </c>
      <c r="C316" s="147" t="s">
        <v>167</v>
      </c>
      <c r="D316" s="160" t="n">
        <v>0</v>
      </c>
    </row>
    <row r="317" customFormat="false" ht="15" hidden="false" customHeight="false" outlineLevel="0" collapsed="false">
      <c r="A317" s="118" t="s">
        <v>431</v>
      </c>
      <c r="B317" s="2" t="str">
        <f aca="false" t="array" ref="B317:B317">INDEX(Countries!D82:D577, MATCH(A317, Countries!B82:B577, 0))</f>
        <v>PLW</v>
      </c>
      <c r="C317" s="147" t="s">
        <v>167</v>
      </c>
      <c r="D317" s="160" t="n">
        <v>368</v>
      </c>
    </row>
    <row r="318" customFormat="false" ht="15" hidden="false" customHeight="false" outlineLevel="0" collapsed="false">
      <c r="A318" s="118" t="s">
        <v>432</v>
      </c>
      <c r="B318" s="2" t="str">
        <f aca="false" t="array" ref="B318:B318">INDEX(Countries!D83:D578, MATCH(A318, Countries!B83:B578, 0))</f>
        <v>PAN</v>
      </c>
      <c r="C318" s="147" t="s">
        <v>167</v>
      </c>
      <c r="D318" s="159" t="n">
        <v>8290</v>
      </c>
    </row>
    <row r="319" customFormat="false" ht="15" hidden="false" customHeight="false" outlineLevel="0" collapsed="false">
      <c r="A319" s="118" t="s">
        <v>433</v>
      </c>
      <c r="B319" s="2" t="str">
        <f aca="false" t="array" ref="B319:B319">INDEX(Countries!D84:D579, MATCH(A319, Countries!B84:B579, 0))</f>
        <v>PNG</v>
      </c>
      <c r="C319" s="147" t="s">
        <v>167</v>
      </c>
      <c r="D319" s="160" t="n">
        <v>539</v>
      </c>
    </row>
    <row r="320" customFormat="false" ht="15" hidden="false" customHeight="false" outlineLevel="0" collapsed="false">
      <c r="A320" s="118" t="s">
        <v>434</v>
      </c>
      <c r="B320" s="2" t="str">
        <f aca="false" t="array" ref="B320:B320">INDEX(Countries!D85:D580, MATCH(A320, Countries!B85:B580, 0))</f>
        <v>PER</v>
      </c>
      <c r="C320" s="147" t="s">
        <v>167</v>
      </c>
      <c r="D320" s="160" t="n">
        <v>0</v>
      </c>
    </row>
    <row r="321" customFormat="false" ht="15" hidden="false" customHeight="false" outlineLevel="0" collapsed="false">
      <c r="A321" s="118" t="s">
        <v>435</v>
      </c>
      <c r="B321" s="2" t="str">
        <f aca="false" t="array" ref="B321:B321">INDEX(Countries!D86:D581, MATCH(A321, Countries!B86:B581, 0))</f>
        <v>PHL</v>
      </c>
      <c r="C321" s="147" t="s">
        <v>167</v>
      </c>
      <c r="D321" s="159" t="n">
        <v>4499</v>
      </c>
    </row>
    <row r="322" customFormat="false" ht="15" hidden="false" customHeight="false" outlineLevel="0" collapsed="false">
      <c r="A322" s="118" t="s">
        <v>436</v>
      </c>
      <c r="B322" s="2" t="str">
        <f aca="false" t="array" ref="B322:B322">INDEX(Countries!D87:D582, MATCH(A322, Countries!B87:B582, 0))</f>
        <v>PRI</v>
      </c>
      <c r="C322" s="147" t="s">
        <v>167</v>
      </c>
      <c r="D322" s="159" t="n">
        <v>2778</v>
      </c>
    </row>
    <row r="323" customFormat="false" ht="15" hidden="false" customHeight="false" outlineLevel="0" collapsed="false">
      <c r="A323" s="118" t="s">
        <v>437</v>
      </c>
      <c r="B323" s="2" t="str">
        <f aca="false" t="array" ref="B323:B323">INDEX(Countries!D8:D583, MATCH(A323, Countries!B8:B583, 0))</f>
        <v>QAT</v>
      </c>
      <c r="C323" s="147" t="s">
        <v>167</v>
      </c>
      <c r="D323" s="159" t="n">
        <v>6089</v>
      </c>
    </row>
    <row r="324" customFormat="false" ht="15" hidden="false" customHeight="false" outlineLevel="0" collapsed="false">
      <c r="A324" s="118" t="s">
        <v>438</v>
      </c>
      <c r="B324" s="2" t="str">
        <f aca="false" t="array" ref="B324:B324">INDEX(Countries!D9:D584, MATCH(A324, Countries!B9:B584, 0))</f>
        <v>COG</v>
      </c>
      <c r="C324" s="147" t="s">
        <v>167</v>
      </c>
      <c r="D324" s="160" t="n">
        <v>0</v>
      </c>
    </row>
    <row r="325" customFormat="false" ht="15" hidden="false" customHeight="false" outlineLevel="0" collapsed="false">
      <c r="A325" s="118" t="s">
        <v>439</v>
      </c>
      <c r="B325" s="2" t="str">
        <f aca="false" t="array" ref="B325:B325">INDEX(Countries!D90:D585, MATCH(A325, Countries!B90:B585, 0))</f>
        <v>KNA</v>
      </c>
      <c r="C325" s="147" t="s">
        <v>167</v>
      </c>
      <c r="D325" s="160" t="n">
        <v>278</v>
      </c>
    </row>
    <row r="326" customFormat="false" ht="15" hidden="false" customHeight="false" outlineLevel="0" collapsed="false">
      <c r="A326" s="118" t="s">
        <v>440</v>
      </c>
      <c r="B326" s="2" t="str">
        <f aca="false" t="array" ref="B326:B326">INDEX(Countries!D91:D586, MATCH(A326, Countries!B91:B586, 0))</f>
        <v>LCA</v>
      </c>
      <c r="C326" s="147" t="s">
        <v>167</v>
      </c>
      <c r="D326" s="160" t="n">
        <v>31</v>
      </c>
    </row>
    <row r="327" customFormat="false" ht="15" hidden="false" customHeight="false" outlineLevel="0" collapsed="false">
      <c r="A327" s="118" t="s">
        <v>441</v>
      </c>
      <c r="B327" s="2" t="str">
        <f aca="false" t="array" ref="B327:B327">INDEX(Countries!D92:D587, MATCH(A327, Countries!B92:B587, 0))</f>
        <v>VCT</v>
      </c>
      <c r="C327" s="147" t="s">
        <v>167</v>
      </c>
      <c r="D327" s="160" t="n">
        <v>15</v>
      </c>
    </row>
    <row r="328" customFormat="false" ht="15" hidden="false" customHeight="false" outlineLevel="0" collapsed="false">
      <c r="A328" s="118" t="s">
        <v>442</v>
      </c>
      <c r="B328" s="2" t="str">
        <f aca="false" t="array" ref="B328:B328">INDEX(Countries!D93:D588, MATCH(A328, Countries!B93:B588, 0))</f>
        <v>MAF</v>
      </c>
      <c r="C328" s="147" t="s">
        <v>167</v>
      </c>
      <c r="D328" s="160" t="n">
        <v>300</v>
      </c>
    </row>
    <row r="329" customFormat="false" ht="15" hidden="false" customHeight="false" outlineLevel="0" collapsed="false">
      <c r="A329" s="118" t="s">
        <v>443</v>
      </c>
      <c r="B329" s="2" t="str">
        <f aca="false" t="array" ref="B329:B329">INDEX(Countries!D94:D589, MATCH(A329, Countries!B94:B589, 0))</f>
        <v>WSM</v>
      </c>
      <c r="C329" s="147" t="s">
        <v>167</v>
      </c>
      <c r="D329" s="159" t="n">
        <v>3377</v>
      </c>
    </row>
    <row r="330" customFormat="false" ht="15" hidden="false" customHeight="false" outlineLevel="0" collapsed="false">
      <c r="A330" s="118" t="s">
        <v>444</v>
      </c>
      <c r="B330" s="2" t="str">
        <f aca="false" t="array" ref="B330:B330">INDEX(Countries!D95:D590, MATCH(A330, Countries!B95:B590, 0))</f>
        <v>STP</v>
      </c>
      <c r="C330" s="147" t="s">
        <v>167</v>
      </c>
      <c r="D330" s="160" t="n">
        <v>0</v>
      </c>
    </row>
    <row r="331" customFormat="false" ht="15" hidden="false" customHeight="false" outlineLevel="0" collapsed="false">
      <c r="A331" s="118" t="s">
        <v>445</v>
      </c>
      <c r="B331" s="2" t="str">
        <f aca="false" t="array" ref="B331:B331">INDEX(Countries!D96:D591, MATCH(A331, Countries!B96:B591, 0))</f>
        <v>SAU</v>
      </c>
      <c r="C331" s="147" t="s">
        <v>167</v>
      </c>
      <c r="D331" s="159" t="n">
        <v>1702</v>
      </c>
    </row>
    <row r="332" customFormat="false" ht="15" hidden="false" customHeight="false" outlineLevel="0" collapsed="false">
      <c r="A332" s="118" t="s">
        <v>446</v>
      </c>
      <c r="B332" s="2" t="str">
        <f aca="false" t="array" ref="B332:B332">INDEX(Countries!D97:D592, MATCH(A332, Countries!B97:B592, 0))</f>
        <v>SEN</v>
      </c>
      <c r="C332" s="147" t="s">
        <v>167</v>
      </c>
      <c r="D332" s="159" t="n">
        <v>6858</v>
      </c>
    </row>
    <row r="333" customFormat="false" ht="15" hidden="false" customHeight="false" outlineLevel="0" collapsed="false">
      <c r="A333" s="118" t="s">
        <v>447</v>
      </c>
      <c r="B333" s="2" t="str">
        <f aca="false" t="array" ref="B333:B333">INDEX(Countries!D98:D593, MATCH(A333, Countries!B98:B593, 0))</f>
        <v>SYC</v>
      </c>
      <c r="C333" s="147" t="s">
        <v>167</v>
      </c>
      <c r="D333" s="160" t="n">
        <v>0</v>
      </c>
    </row>
    <row r="334" customFormat="false" ht="15" hidden="false" customHeight="false" outlineLevel="0" collapsed="false">
      <c r="A334" s="118" t="s">
        <v>448</v>
      </c>
      <c r="B334" s="2" t="str">
        <f aca="false" t="array" ref="B334:B334">INDEX(Countries!D99:D594, MATCH(A334, Countries!B99:B594, 0))</f>
        <v>SLE</v>
      </c>
      <c r="C334" s="147" t="s">
        <v>167</v>
      </c>
      <c r="D334" s="159" t="n">
        <v>20450</v>
      </c>
    </row>
    <row r="335" customFormat="false" ht="15" hidden="false" customHeight="false" outlineLevel="0" collapsed="false">
      <c r="A335" s="118" t="s">
        <v>449</v>
      </c>
      <c r="B335" s="2" t="str">
        <f aca="false" t="array" ref="B335:B335">INDEX(Countries!D100:D595, MATCH(A335, Countries!B100:B595, 0))</f>
        <v>SGP</v>
      </c>
      <c r="C335" s="147" t="s">
        <v>167</v>
      </c>
      <c r="D335" s="160" t="n">
        <v>2</v>
      </c>
    </row>
    <row r="336" customFormat="false" ht="15" hidden="false" customHeight="false" outlineLevel="0" collapsed="false">
      <c r="A336" s="118" t="s">
        <v>450</v>
      </c>
      <c r="B336" s="2" t="str">
        <f aca="false" t="array" ref="B336:B336">INDEX(Countries!D101:D596, MATCH(A336, Countries!B101:B596, 0))</f>
        <v>SXM</v>
      </c>
      <c r="C336" s="147" t="s">
        <v>167</v>
      </c>
      <c r="D336" s="160" t="n">
        <v>126</v>
      </c>
    </row>
    <row r="337" customFormat="false" ht="15" hidden="false" customHeight="false" outlineLevel="0" collapsed="false">
      <c r="A337" s="118" t="s">
        <v>451</v>
      </c>
      <c r="B337" s="2" t="str">
        <f aca="false" t="array" ref="B337:B337">INDEX(Countries!D102:D597, MATCH(A337, Countries!B102:B597, 0))</f>
        <v>SLB</v>
      </c>
      <c r="C337" s="147" t="s">
        <v>167</v>
      </c>
      <c r="D337" s="160" t="n">
        <v>363</v>
      </c>
    </row>
    <row r="338" customFormat="false" ht="15" hidden="false" customHeight="false" outlineLevel="0" collapsed="false">
      <c r="A338" s="118" t="s">
        <v>452</v>
      </c>
      <c r="B338" s="2" t="str">
        <f aca="false" t="array" ref="B338:B338">INDEX(Countries!D103:D598, MATCH(A338, Countries!B103:B598, 0))</f>
        <v>SOM</v>
      </c>
      <c r="C338" s="147" t="s">
        <v>167</v>
      </c>
      <c r="D338" s="160" t="n">
        <v>0</v>
      </c>
    </row>
    <row r="339" customFormat="false" ht="15" hidden="false" customHeight="false" outlineLevel="0" collapsed="false">
      <c r="A339" s="118" t="s">
        <v>453</v>
      </c>
      <c r="B339" s="2" t="str">
        <f aca="false" t="array" ref="B339:B339">INDEX(Countries!D104:D599, MATCH(A339, Countries!B104:B599, 0))</f>
        <v>ZAF</v>
      </c>
      <c r="C339" s="147" t="s">
        <v>167</v>
      </c>
      <c r="D339" s="159" t="n">
        <v>1753</v>
      </c>
    </row>
    <row r="340" customFormat="false" ht="15" hidden="false" customHeight="false" outlineLevel="0" collapsed="false">
      <c r="A340" s="118" t="s">
        <v>454</v>
      </c>
      <c r="B340" s="2" t="str">
        <f aca="false" t="array" ref="B340:B340">INDEX(Countries!D105:D600, MATCH(A340, Countries!B105:B600, 0))</f>
        <v>LKA</v>
      </c>
      <c r="C340" s="147" t="s">
        <v>167</v>
      </c>
      <c r="D340" s="159" t="n">
        <v>6459</v>
      </c>
    </row>
    <row r="341" customFormat="false" ht="15" hidden="false" customHeight="false" outlineLevel="0" collapsed="false">
      <c r="A341" s="118" t="s">
        <v>455</v>
      </c>
      <c r="B341" s="2" t="str">
        <f aca="false" t="array" ref="B341:B341">INDEX(Countries!D106:D601, MATCH(A341, Countries!B106:B601, 0))</f>
        <v>SDN</v>
      </c>
      <c r="C341" s="147" t="s">
        <v>167</v>
      </c>
      <c r="D341" s="159" t="n">
        <v>20353</v>
      </c>
    </row>
    <row r="342" customFormat="false" ht="15" hidden="false" customHeight="false" outlineLevel="0" collapsed="false">
      <c r="A342" s="118" t="s">
        <v>456</v>
      </c>
      <c r="B342" s="2" t="str">
        <f aca="false" t="array" ref="B342:B342">INDEX(Countries!D107:D602, MATCH(A342, Countries!B107:B602, 0))</f>
        <v>SUR</v>
      </c>
      <c r="C342" s="147" t="s">
        <v>167</v>
      </c>
      <c r="D342" s="160" t="n">
        <v>0</v>
      </c>
    </row>
    <row r="343" customFormat="false" ht="15" hidden="false" customHeight="false" outlineLevel="0" collapsed="false">
      <c r="A343" s="118" t="s">
        <v>457</v>
      </c>
      <c r="B343" s="2" t="str">
        <f aca="false" t="array" ref="B343:B343">INDEX(Countries!D108:D603, MATCH(A343, Countries!B108:B603, 0))</f>
        <v>TWN</v>
      </c>
      <c r="C343" s="147" t="s">
        <v>167</v>
      </c>
      <c r="D343" s="160" t="n">
        <v>55</v>
      </c>
    </row>
    <row r="344" customFormat="false" ht="15" hidden="false" customHeight="false" outlineLevel="0" collapsed="false">
      <c r="A344" s="118" t="s">
        <v>458</v>
      </c>
      <c r="B344" s="2" t="str">
        <f aca="false" t="array" ref="B344:B344">INDEX(Countries!D109:D604, MATCH(A344, Countries!B109:B604, 0))</f>
        <v>TZA</v>
      </c>
      <c r="C344" s="147" t="s">
        <v>167</v>
      </c>
      <c r="D344" s="160" t="n">
        <v>212</v>
      </c>
    </row>
    <row r="345" customFormat="false" ht="15" hidden="false" customHeight="false" outlineLevel="0" collapsed="false">
      <c r="A345" s="118" t="s">
        <v>459</v>
      </c>
      <c r="B345" s="2" t="str">
        <f aca="false" t="array" ref="B345:B345">INDEX(Countries!D110:D605, MATCH(A345, Countries!B110:B605, 0))</f>
        <v>THA</v>
      </c>
      <c r="C345" s="147" t="s">
        <v>167</v>
      </c>
      <c r="D345" s="159" t="n">
        <v>1176</v>
      </c>
    </row>
    <row r="346" customFormat="false" ht="15" hidden="false" customHeight="false" outlineLevel="0" collapsed="false">
      <c r="A346" s="118" t="s">
        <v>460</v>
      </c>
      <c r="B346" s="2" t="str">
        <f aca="false" t="array" ref="B346:B346">INDEX(Countries!D111:D606, MATCH(A346, Countries!B111:B606, 0))</f>
        <v>TLS</v>
      </c>
      <c r="C346" s="147" t="s">
        <v>167</v>
      </c>
      <c r="D346" s="160" t="n">
        <v>196</v>
      </c>
    </row>
    <row r="347" customFormat="false" ht="15" hidden="false" customHeight="false" outlineLevel="0" collapsed="false">
      <c r="A347" s="118" t="s">
        <v>461</v>
      </c>
      <c r="B347" s="2" t="str">
        <f aca="false" t="array" ref="B347:B347">INDEX(Countries!D112:D607, MATCH(A347, Countries!B112:B607, 0))</f>
        <v>TGO</v>
      </c>
      <c r="C347" s="147" t="s">
        <v>167</v>
      </c>
      <c r="D347" s="160" t="n">
        <v>869</v>
      </c>
    </row>
    <row r="348" customFormat="false" ht="15" hidden="false" customHeight="false" outlineLevel="0" collapsed="false">
      <c r="A348" s="118" t="s">
        <v>462</v>
      </c>
      <c r="B348" s="2" t="str">
        <f aca="false" t="array" ref="B348:B348">INDEX(Countries!D113:D608, MATCH(A348, Countries!B113:B608, 0))</f>
        <v>TON</v>
      </c>
      <c r="C348" s="147" t="s">
        <v>167</v>
      </c>
      <c r="D348" s="159" t="n">
        <v>13761</v>
      </c>
    </row>
    <row r="349" customFormat="false" ht="15" hidden="false" customHeight="false" outlineLevel="0" collapsed="false">
      <c r="A349" s="118" t="s">
        <v>463</v>
      </c>
      <c r="B349" s="2" t="str">
        <f aca="false" t="array" ref="B349:B349">INDEX(Countries!D114:D609, MATCH(A349, Countries!B114:B609, 0))</f>
        <v>TTO</v>
      </c>
      <c r="C349" s="147" t="s">
        <v>167</v>
      </c>
      <c r="D349" s="160" t="n">
        <v>5</v>
      </c>
    </row>
    <row r="350" customFormat="false" ht="15" hidden="false" customHeight="false" outlineLevel="0" collapsed="false">
      <c r="A350" s="118" t="s">
        <v>464</v>
      </c>
      <c r="B350" s="2" t="str">
        <f aca="false" t="array" ref="B350:B350">INDEX(Countries!D115:D610, MATCH(A350, Countries!B115:B610, 0))</f>
        <v>TCA</v>
      </c>
      <c r="C350" s="147" t="s">
        <v>167</v>
      </c>
      <c r="D350" s="159" t="n">
        <v>2250</v>
      </c>
    </row>
    <row r="351" customFormat="false" ht="15" hidden="false" customHeight="false" outlineLevel="0" collapsed="false">
      <c r="A351" s="118" t="s">
        <v>465</v>
      </c>
      <c r="B351" s="2" t="str">
        <f aca="false" t="array" ref="B351:B351">INDEX(Countries!D116:D611, MATCH(A351, Countries!B116:B611, 0))</f>
        <v>TUV</v>
      </c>
      <c r="C351" s="147" t="s">
        <v>167</v>
      </c>
      <c r="D351" s="160" t="n">
        <v>0</v>
      </c>
    </row>
    <row r="352" customFormat="false" ht="15" hidden="false" customHeight="false" outlineLevel="0" collapsed="false">
      <c r="A352" s="118" t="s">
        <v>466</v>
      </c>
      <c r="B352" s="2" t="str">
        <f aca="false" t="array" ref="B352:B352">INDEX(Countries!D117:D612, MATCH(A352, Countries!B117:B612, 0))</f>
        <v>ARE</v>
      </c>
      <c r="C352" s="147" t="s">
        <v>167</v>
      </c>
      <c r="D352" s="159" t="n">
        <v>4721</v>
      </c>
    </row>
    <row r="353" customFormat="false" ht="15" hidden="false" customHeight="false" outlineLevel="0" collapsed="false">
      <c r="A353" s="118" t="s">
        <v>467</v>
      </c>
      <c r="B353" s="2" t="str">
        <f aca="false" t="array" ref="B353:B353">INDEX(Countries!D118:D613, MATCH(A353, Countries!B118:B613, 0))</f>
        <v>VUT</v>
      </c>
      <c r="C353" s="147" t="s">
        <v>167</v>
      </c>
      <c r="D353" s="159" t="n">
        <v>5062</v>
      </c>
    </row>
    <row r="354" customFormat="false" ht="15" hidden="false" customHeight="false" outlineLevel="0" collapsed="false">
      <c r="A354" s="118" t="s">
        <v>468</v>
      </c>
      <c r="B354" s="2" t="str">
        <f aca="false" t="array" ref="B354:B354">INDEX(Countries!D119:D614, MATCH(A354, Countries!B119:B614, 0))</f>
        <v>VEN</v>
      </c>
      <c r="C354" s="147" t="s">
        <v>167</v>
      </c>
      <c r="D354" s="159" t="n">
        <v>5853</v>
      </c>
    </row>
    <row r="355" customFormat="false" ht="15" hidden="false" customHeight="false" outlineLevel="0" collapsed="false">
      <c r="A355" s="118" t="s">
        <v>469</v>
      </c>
      <c r="B355" s="2" t="str">
        <f aca="false" t="array" ref="B355:B355">INDEX(Countries!D120:D615, MATCH(A355, Countries!B120:B615, 0))</f>
        <v>VNM</v>
      </c>
      <c r="C355" s="147" t="s">
        <v>167</v>
      </c>
      <c r="D355" s="160" t="n">
        <v>724</v>
      </c>
    </row>
    <row r="356" customFormat="false" ht="15" hidden="false" customHeight="false" outlineLevel="0" collapsed="false">
      <c r="A356" s="118" t="s">
        <v>470</v>
      </c>
      <c r="B356" s="2" t="str">
        <f aca="false" t="array" ref="B356:B356">INDEX(Countries!D121:D616, MATCH(A356, Countries!B121:B616, 0))</f>
        <v>VIR</v>
      </c>
      <c r="C356" s="147" t="s">
        <v>167</v>
      </c>
      <c r="D356" s="160" t="n">
        <v>387</v>
      </c>
    </row>
    <row r="357" customFormat="false" ht="15" hidden="false" customHeight="false" outlineLevel="0" collapsed="false">
      <c r="A357" s="118" t="s">
        <v>471</v>
      </c>
      <c r="B357" s="2" t="str">
        <f aca="false" t="array" ref="B357:B357">INDEX(Countries!D122:D617, MATCH(A357, Countries!B122:B617, 0))</f>
        <v>WLF</v>
      </c>
      <c r="C357" s="147" t="s">
        <v>167</v>
      </c>
      <c r="D357" s="160" t="n">
        <v>112</v>
      </c>
    </row>
    <row r="358" customFormat="false" ht="15" hidden="false" customHeight="false" outlineLevel="0" collapsed="false">
      <c r="A358" s="118" t="s">
        <v>472</v>
      </c>
      <c r="B358" s="2" t="str">
        <f aca="false" t="array" ref="B358:B358">INDEX(Countries!D1:D618, MATCH(A358, Countries!B1:B618, 0))</f>
        <v>YEM</v>
      </c>
      <c r="C358" s="147" t="s">
        <v>167</v>
      </c>
      <c r="D358" s="159" t="n">
        <v>24630</v>
      </c>
    </row>
    <row r="359" customFormat="false" ht="15" hidden="false" customHeight="false" outlineLevel="0" collapsed="false">
      <c r="A359" s="118" t="s">
        <v>473</v>
      </c>
      <c r="B359" s="2" t="str">
        <f aca="false" t="array" ref="B359:B359">INDEX(Countries!D2:D619, MATCH(A359, Countries!B2:B619, 0))</f>
        <v>ITA</v>
      </c>
      <c r="C359" s="147" t="s">
        <v>167</v>
      </c>
      <c r="D359" s="159" t="n">
        <v>41541</v>
      </c>
    </row>
    <row r="360" customFormat="false" ht="15" hidden="false" customHeight="false" outlineLevel="0" collapsed="false">
      <c r="A360" s="118" t="s">
        <v>474</v>
      </c>
      <c r="B360" s="2" t="str">
        <f aca="false" t="array" ref="B360:B360">INDEX(Countries!D125:D620, MATCH(A360, Countries!B125:B620, 0))</f>
        <v>UKR</v>
      </c>
      <c r="C360" s="147" t="s">
        <v>167</v>
      </c>
      <c r="D360" s="159" t="n">
        <v>26963</v>
      </c>
    </row>
    <row r="361" customFormat="false" ht="15" hidden="false" customHeight="false" outlineLevel="0" collapsed="false">
      <c r="A361" s="118" t="s">
        <v>475</v>
      </c>
      <c r="B361" s="2" t="str">
        <f aca="false" t="array" ref="B361:B361">INDEX(Countries!D126:D621, MATCH(A361, Countries!B126:B621, 0))</f>
        <v>TUN</v>
      </c>
      <c r="C361" s="147" t="s">
        <v>167</v>
      </c>
      <c r="D361" s="159" t="n">
        <v>23003</v>
      </c>
    </row>
    <row r="362" customFormat="false" ht="15" hidden="false" customHeight="false" outlineLevel="0" collapsed="false">
      <c r="A362" s="118" t="s">
        <v>476</v>
      </c>
      <c r="B362" s="2" t="str">
        <f aca="false" t="array" ref="B362:B362">INDEX(Countries!D1:D622, MATCH(A362, Countries!B1:B622, 0))</f>
        <v>ESP</v>
      </c>
      <c r="C362" s="147" t="s">
        <v>167</v>
      </c>
      <c r="D362" s="159" t="n">
        <v>12693</v>
      </c>
    </row>
    <row r="363" customFormat="false" ht="15" hidden="false" customHeight="false" outlineLevel="0" collapsed="false">
      <c r="A363" s="118" t="s">
        <v>477</v>
      </c>
      <c r="B363" s="2" t="str">
        <f aca="false" t="array" ref="B363:B363">INDEX(Countries!D2:D623, MATCH(A363, Countries!B2:B623, 0))</f>
        <v>KWT</v>
      </c>
      <c r="C363" s="147" t="s">
        <v>167</v>
      </c>
      <c r="D363" s="160" t="n">
        <v>230</v>
      </c>
    </row>
    <row r="364" customFormat="false" ht="15" hidden="false" customHeight="false" outlineLevel="0" collapsed="false">
      <c r="A364" s="118" t="s">
        <v>478</v>
      </c>
      <c r="B364" s="2" t="str">
        <f aca="false" t="array" ref="B364:B364">INDEX(Countries!D3:D624, MATCH(A364, Countries!B3:B624, 0))</f>
        <v>DNK</v>
      </c>
      <c r="C364" s="147" t="s">
        <v>167</v>
      </c>
      <c r="D364" s="159" t="n">
        <v>6187</v>
      </c>
    </row>
    <row r="365" customFormat="false" ht="15" hidden="false" customHeight="false" outlineLevel="0" collapsed="false">
      <c r="A365" s="118" t="s">
        <v>479</v>
      </c>
      <c r="B365" s="2" t="str">
        <f aca="false" t="array" ref="B365:B365">INDEX(Countries!D4:D625, MATCH(A365, Countries!B4:B625, 0))</f>
        <v>FRA</v>
      </c>
      <c r="C365" s="147" t="s">
        <v>167</v>
      </c>
      <c r="D365" s="159" t="n">
        <v>4779</v>
      </c>
    </row>
    <row r="366" customFormat="false" ht="15" hidden="false" customHeight="false" outlineLevel="0" collapsed="false">
      <c r="A366" s="118" t="s">
        <v>480</v>
      </c>
      <c r="B366" s="2" t="str">
        <f aca="false" t="array" ref="B366:B366">INDEX(Countries!D131:D626, MATCH(A366, Countries!B131:B626, 0))</f>
        <v>RUS</v>
      </c>
      <c r="C366" s="147" t="s">
        <v>167</v>
      </c>
      <c r="D366" s="159" t="n">
        <v>2264</v>
      </c>
    </row>
    <row r="367" customFormat="false" ht="15" hidden="false" customHeight="false" outlineLevel="0" collapsed="false">
      <c r="A367" s="118" t="s">
        <v>481</v>
      </c>
      <c r="B367" s="2" t="str">
        <f aca="false" t="array" ref="B367:B367">INDEX(Countries!D1:D627, MATCH(A367, Countries!B1:B627, 0))</f>
        <v>UMI</v>
      </c>
      <c r="C367" s="147" t="s">
        <v>167</v>
      </c>
      <c r="D367" s="159" t="n">
        <v>2241</v>
      </c>
    </row>
    <row r="368" customFormat="false" ht="15" hidden="false" customHeight="false" outlineLevel="0" collapsed="false">
      <c r="A368" s="118" t="s">
        <v>482</v>
      </c>
      <c r="B368" s="2" t="str">
        <f aca="false" t="array" ref="B368:B368">INDEX(Countries!D2:D628, MATCH(A368, Countries!B2:B628, 0))</f>
        <v>GRC</v>
      </c>
      <c r="C368" s="147" t="s">
        <v>167</v>
      </c>
      <c r="D368" s="159" t="n">
        <v>1892</v>
      </c>
    </row>
    <row r="369" customFormat="false" ht="15" hidden="false" customHeight="false" outlineLevel="0" collapsed="false">
      <c r="A369" s="118" t="s">
        <v>483</v>
      </c>
      <c r="B369" s="2" t="str">
        <f aca="false" t="array" ref="B369:B369">INDEX(Countries!D3:D629, MATCH(A369, Countries!B3:B629, 0))</f>
        <v>CAN</v>
      </c>
      <c r="C369" s="147" t="s">
        <v>167</v>
      </c>
      <c r="D369" s="159" t="n">
        <v>2967</v>
      </c>
    </row>
    <row r="370" customFormat="false" ht="15" hidden="false" customHeight="false" outlineLevel="0" collapsed="false">
      <c r="A370" s="118" t="s">
        <v>484</v>
      </c>
      <c r="B370" s="2" t="str">
        <f aca="false" t="array" ref="B370:B370">INDEX(Countries!D4:D630, MATCH(A370, Countries!B4:B630, 0))</f>
        <v>DEU</v>
      </c>
      <c r="C370" s="147" t="s">
        <v>167</v>
      </c>
      <c r="D370" s="160" t="n">
        <v>751</v>
      </c>
    </row>
    <row r="371" customFormat="false" ht="15" hidden="false" customHeight="false" outlineLevel="0" collapsed="false">
      <c r="A371" s="118" t="s">
        <v>485</v>
      </c>
      <c r="B371" s="2" t="str">
        <f aca="false" t="array" ref="B371:B371">INDEX(Countries!D5:D631, MATCH(A371, Countries!B5:B631, 0))</f>
        <v>HRV</v>
      </c>
      <c r="C371" s="147" t="s">
        <v>167</v>
      </c>
      <c r="D371" s="159" t="n">
        <v>1378</v>
      </c>
    </row>
    <row r="372" customFormat="false" ht="15" hidden="false" customHeight="false" outlineLevel="0" collapsed="false">
      <c r="A372" s="118" t="s">
        <v>486</v>
      </c>
      <c r="B372" s="2" t="str">
        <f aca="false" t="array" ref="B372:B372">INDEX(Countries!D137:D632, MATCH(A372, Countries!B137:B632, 0))</f>
        <v>GBR</v>
      </c>
      <c r="C372" s="147" t="s">
        <v>167</v>
      </c>
      <c r="D372" s="160" t="n">
        <v>605</v>
      </c>
    </row>
    <row r="373" customFormat="false" ht="15" hidden="false" customHeight="false" outlineLevel="0" collapsed="false">
      <c r="A373" s="118" t="s">
        <v>487</v>
      </c>
      <c r="B373" s="2" t="str">
        <f aca="false" t="array" ref="B373:B373">INDEX(Countries!D1:D633, MATCH(A373, Countries!B1:B633, 0))</f>
        <v>MLT</v>
      </c>
      <c r="C373" s="147" t="s">
        <v>167</v>
      </c>
      <c r="D373" s="160" t="n">
        <v>325</v>
      </c>
    </row>
    <row r="374" customFormat="false" ht="15" hidden="false" customHeight="false" outlineLevel="0" collapsed="false">
      <c r="A374" s="118" t="s">
        <v>488</v>
      </c>
      <c r="B374" s="2" t="str">
        <f aca="false" t="array" ref="B374:B374">INDEX(Countries!D2:D634, MATCH(A374, Countries!B2:B634, 0))</f>
        <v>CYP</v>
      </c>
      <c r="C374" s="147" t="s">
        <v>167</v>
      </c>
      <c r="D374" s="160" t="n">
        <v>322</v>
      </c>
    </row>
    <row r="375" customFormat="false" ht="15" hidden="false" customHeight="false" outlineLevel="0" collapsed="false">
      <c r="A375" s="118" t="s">
        <v>489</v>
      </c>
      <c r="B375" s="2" t="str">
        <f aca="false" t="array" ref="B375:B375">INDEX(Countries!D1:D635, MATCH(A375, Countries!B1:B635, 0))</f>
        <v>NOR</v>
      </c>
      <c r="C375" s="147" t="s">
        <v>167</v>
      </c>
      <c r="D375" s="160" t="n">
        <v>305</v>
      </c>
    </row>
    <row r="376" customFormat="false" ht="15" hidden="false" customHeight="false" outlineLevel="0" collapsed="false">
      <c r="A376" s="118" t="s">
        <v>490</v>
      </c>
      <c r="B376" s="2" t="str">
        <f aca="false" t="array" ref="B376:B376">INDEX(Countries!D2:D636, MATCH(A376, Countries!B2:B636, 0))</f>
        <v>ALB</v>
      </c>
      <c r="C376" s="147" t="s">
        <v>167</v>
      </c>
      <c r="D376" s="160" t="n">
        <v>203</v>
      </c>
    </row>
    <row r="377" customFormat="false" ht="15" hidden="false" customHeight="false" outlineLevel="0" collapsed="false">
      <c r="A377" s="118" t="s">
        <v>491</v>
      </c>
      <c r="B377" s="2" t="str">
        <f aca="false" t="array" ref="B377:B377">INDEX(Countries!D3:D637, MATCH(A377, Countries!B3:B637, 0))</f>
        <v>DZA</v>
      </c>
      <c r="C377" s="147" t="s">
        <v>167</v>
      </c>
      <c r="D377" s="160" t="n">
        <v>187</v>
      </c>
    </row>
    <row r="378" customFormat="false" ht="15" hidden="false" customHeight="false" outlineLevel="0" collapsed="false">
      <c r="A378" s="118" t="s">
        <v>492</v>
      </c>
      <c r="B378" s="2" t="str">
        <f aca="false" t="array" ref="B378:B378">INDEX(Countries!D1:D638, MATCH(A378, Countries!B1:B638, 0))</f>
        <v>SWE</v>
      </c>
      <c r="C378" s="147" t="s">
        <v>167</v>
      </c>
      <c r="D378" s="160" t="n">
        <v>84</v>
      </c>
    </row>
    <row r="379" customFormat="false" ht="15" hidden="false" customHeight="false" outlineLevel="0" collapsed="false">
      <c r="A379" s="118" t="s">
        <v>493</v>
      </c>
      <c r="B379" s="2" t="str">
        <f aca="false" t="array" ref="B379:B379">INDEX(Countries!D2:D639, MATCH(A379, Countries!B2:B639, 0))</f>
        <v>ISR</v>
      </c>
      <c r="C379" s="147" t="s">
        <v>167</v>
      </c>
      <c r="D379" s="160" t="n">
        <v>80</v>
      </c>
    </row>
    <row r="380" customFormat="false" ht="15" hidden="false" customHeight="false" outlineLevel="0" collapsed="false">
      <c r="A380" s="118" t="s">
        <v>494</v>
      </c>
      <c r="B380" s="2" t="str">
        <f aca="false" t="array" ref="B380:B380">INDEX(Countries!D1:D640, MATCH(A380, Countries!B1:B640, 0))</f>
        <v>MSR</v>
      </c>
      <c r="C380" s="147" t="s">
        <v>167</v>
      </c>
      <c r="D380" s="160" t="n">
        <v>60</v>
      </c>
    </row>
    <row r="381" customFormat="false" ht="15" hidden="false" customHeight="false" outlineLevel="0" collapsed="false">
      <c r="A381" s="118" t="s">
        <v>495</v>
      </c>
      <c r="B381" s="2" t="str">
        <f aca="false" t="array" ref="B381:B381">INDEX(Countries!D2:D641, MATCH(A381, Countries!B2:B641, 0))</f>
        <v>LBY</v>
      </c>
      <c r="C381" s="147" t="s">
        <v>167</v>
      </c>
      <c r="D381" s="160" t="n">
        <v>53</v>
      </c>
    </row>
    <row r="382" customFormat="false" ht="15" hidden="false" customHeight="false" outlineLevel="0" collapsed="false">
      <c r="A382" s="118" t="s">
        <v>496</v>
      </c>
      <c r="B382" s="2" t="str">
        <f aca="false" t="array" ref="B382:B382">INDEX(Countries!D147:D642, MATCH(A382, Countries!B147:B642, 0))</f>
        <v>NLD</v>
      </c>
      <c r="C382" s="147" t="s">
        <v>167</v>
      </c>
      <c r="D382" s="160" t="n">
        <v>13</v>
      </c>
    </row>
    <row r="383" customFormat="false" ht="15" hidden="false" customHeight="false" outlineLevel="0" collapsed="false">
      <c r="A383" s="118" t="s">
        <v>497</v>
      </c>
      <c r="B383" s="2" t="str">
        <f aca="false" t="array" ref="B383:B383">INDEX(Countries!D148:D643, MATCH(A383, Countries!B148:B643, 0))</f>
        <v>POL</v>
      </c>
      <c r="C383" s="147" t="s">
        <v>167</v>
      </c>
      <c r="D383" s="160" t="n">
        <v>12</v>
      </c>
    </row>
    <row r="384" customFormat="false" ht="15" hidden="false" customHeight="false" outlineLevel="0" collapsed="false">
      <c r="A384" s="118" t="s">
        <v>498</v>
      </c>
      <c r="B384" s="2" t="str">
        <f aca="false" t="array" ref="B384:B384">INDEX(Countries!D1:D644, MATCH(A384, Countries!B1:B644, 0))</f>
        <v>TUR</v>
      </c>
      <c r="C384" s="147" t="s">
        <v>167</v>
      </c>
      <c r="D384" s="160" t="n">
        <v>11</v>
      </c>
    </row>
    <row r="385" customFormat="false" ht="15" hidden="false" customHeight="false" outlineLevel="0" collapsed="false">
      <c r="A385" s="118" t="s">
        <v>499</v>
      </c>
      <c r="B385" s="2" t="str">
        <f aca="false" t="array" ref="B385:B385">INDEX(Countries!D2:D645, MATCH(A385, Countries!B2:B645, 0))</f>
        <v>JOR</v>
      </c>
      <c r="C385" s="147" t="s">
        <v>167</v>
      </c>
      <c r="D385" s="160" t="n">
        <v>6</v>
      </c>
    </row>
    <row r="386" customFormat="false" ht="15" hidden="false" customHeight="false" outlineLevel="0" collapsed="false">
      <c r="A386" s="118" t="s">
        <v>500</v>
      </c>
      <c r="B386" s="2" t="str">
        <f aca="false" t="array" ref="B386:B386">INDEX(Countries!D3:D646, MATCH(A386, Countries!B3:B646, 0))</f>
        <v>HKG</v>
      </c>
      <c r="C386" s="147" t="s">
        <v>167</v>
      </c>
      <c r="D386" s="160" t="n">
        <v>1</v>
      </c>
    </row>
    <row r="387" customFormat="false" ht="15" hidden="false" customHeight="false" outlineLevel="0" collapsed="false">
      <c r="A387" s="118" t="s">
        <v>501</v>
      </c>
      <c r="B387" s="2" t="str">
        <f aca="false" t="array" ref="B387:B387">INDEX(Countries!D1:D647, MATCH(A387, Countries!B1:B647, 0))</f>
        <v>SVN</v>
      </c>
      <c r="C387" s="147" t="s">
        <v>167</v>
      </c>
      <c r="D387" s="160" t="n">
        <v>0</v>
      </c>
    </row>
    <row r="388" customFormat="false" ht="15" hidden="false" customHeight="false" outlineLevel="0" collapsed="false">
      <c r="A388" s="118" t="s">
        <v>502</v>
      </c>
      <c r="B388" s="2" t="str">
        <f aca="false" t="array" ref="B388:B388">INDEX(Countries!D2:D648, MATCH(A388, Countries!B2:B648, 0))</f>
        <v>ARG</v>
      </c>
      <c r="C388" s="147" t="s">
        <v>167</v>
      </c>
      <c r="D388" s="160" t="n">
        <v>5</v>
      </c>
    </row>
    <row r="389" customFormat="false" ht="15" hidden="false" customHeight="false" outlineLevel="0" collapsed="false">
      <c r="A389" s="118" t="s">
        <v>503</v>
      </c>
      <c r="B389" s="2" t="str">
        <f aca="false" t="array" ref="B389:B389">INDEX(Countries!D3:D649, MATCH(A389, Countries!B3:B649, 0))</f>
        <v>AZE</v>
      </c>
      <c r="C389" s="147" t="s">
        <v>167</v>
      </c>
      <c r="D389" s="160" t="n">
        <v>0</v>
      </c>
    </row>
    <row r="390" customFormat="false" ht="15" hidden="false" customHeight="false" outlineLevel="0" collapsed="false">
      <c r="A390" s="118" t="s">
        <v>504</v>
      </c>
      <c r="B390" s="2" t="str">
        <f aca="false" t="array" ref="B390:B390">INDEX(Countries!D4:D650, MATCH(A390, Countries!B4:B650, 0))</f>
        <v>BEL</v>
      </c>
      <c r="C390" s="147" t="s">
        <v>167</v>
      </c>
      <c r="D390" s="160" t="n">
        <v>0</v>
      </c>
    </row>
    <row r="391" customFormat="false" ht="15" hidden="false" customHeight="false" outlineLevel="0" collapsed="false">
      <c r="A391" s="118" t="s">
        <v>505</v>
      </c>
      <c r="B391" s="2" t="str">
        <f aca="false" t="array" ref="B391:B391">INDEX(Countries!D5:D651, MATCH(A391, Countries!B5:B651, 0))</f>
        <v>BIH</v>
      </c>
      <c r="C391" s="147" t="s">
        <v>167</v>
      </c>
      <c r="D391" s="160" t="n">
        <v>0</v>
      </c>
    </row>
    <row r="392" customFormat="false" ht="15" hidden="false" customHeight="false" outlineLevel="0" collapsed="false">
      <c r="A392" s="118" t="s">
        <v>506</v>
      </c>
      <c r="B392" s="2" t="str">
        <f aca="false" t="array" ref="B392:B392">INDEX(Countries!D6:D652, MATCH(A392, Countries!B6:B652, 0))</f>
        <v>IOT</v>
      </c>
      <c r="C392" s="147" t="s">
        <v>167</v>
      </c>
      <c r="D392" s="160" t="n">
        <v>0</v>
      </c>
    </row>
    <row r="393" customFormat="false" ht="15" hidden="false" customHeight="false" outlineLevel="0" collapsed="false">
      <c r="A393" s="118" t="s">
        <v>507</v>
      </c>
      <c r="B393" s="2" t="str">
        <f aca="false" t="array" ref="B393:B393">INDEX(Countries!D7:D653, MATCH(A393, Countries!B7:B653, 0))</f>
        <v>BGR</v>
      </c>
      <c r="C393" s="147" t="s">
        <v>167</v>
      </c>
      <c r="D393" s="160" t="n">
        <v>14</v>
      </c>
    </row>
    <row r="394" customFormat="false" ht="15" hidden="false" customHeight="false" outlineLevel="0" collapsed="false">
      <c r="A394" s="118" t="s">
        <v>508</v>
      </c>
      <c r="B394" s="2" t="str">
        <f aca="false" t="array" ref="B394:B394">INDEX(Countries!D8:D654, MATCH(A394, Countries!B8:B654, 0))</f>
        <v>CPV</v>
      </c>
      <c r="C394" s="147" t="s">
        <v>167</v>
      </c>
      <c r="D394" s="160" t="n">
        <v>0</v>
      </c>
    </row>
    <row r="395" customFormat="false" ht="15" hidden="false" customHeight="false" outlineLevel="0" collapsed="false">
      <c r="A395" s="118" t="s">
        <v>509</v>
      </c>
      <c r="B395" s="2" t="str">
        <f aca="false" t="array" ref="B395:B395">INDEX(Countries!D9:D655, MATCH(A395, Countries!B9:B655, 0))</f>
        <v>CHL</v>
      </c>
      <c r="C395" s="147" t="s">
        <v>167</v>
      </c>
      <c r="D395" s="160" t="n">
        <v>9</v>
      </c>
    </row>
    <row r="396" customFormat="false" ht="15" hidden="false" customHeight="false" outlineLevel="0" collapsed="false">
      <c r="A396" s="118" t="s">
        <v>510</v>
      </c>
      <c r="B396" s="2" t="str">
        <f aca="false" t="array" ref="B396:B396">INDEX(Countries!D10:D656, MATCH(A396, Countries!B10:B656, 0))</f>
        <v>EST</v>
      </c>
      <c r="C396" s="147" t="s">
        <v>167</v>
      </c>
      <c r="D396" s="160" t="n">
        <v>713</v>
      </c>
    </row>
    <row r="397" customFormat="false" ht="15" hidden="false" customHeight="false" outlineLevel="0" collapsed="false">
      <c r="A397" s="118" t="s">
        <v>511</v>
      </c>
      <c r="B397" s="2" t="str">
        <f aca="false" t="array" ref="B397:B397">INDEX(Countries!D11:D657, MATCH(A397, Countries!B11:B657, 0))</f>
        <v>FLK</v>
      </c>
      <c r="C397" s="147" t="s">
        <v>167</v>
      </c>
      <c r="D397" s="160" t="n">
        <v>0</v>
      </c>
    </row>
    <row r="398" customFormat="false" ht="15" hidden="false" customHeight="false" outlineLevel="0" collapsed="false">
      <c r="A398" s="118" t="s">
        <v>512</v>
      </c>
      <c r="B398" s="2" t="str">
        <f aca="false" t="array" ref="B398:B398">INDEX(Countries!D12:D658, MATCH(A398, Countries!B12:B658, 0))</f>
        <v>FRO</v>
      </c>
      <c r="C398" s="147" t="s">
        <v>167</v>
      </c>
      <c r="D398" s="160" t="n">
        <v>0</v>
      </c>
    </row>
    <row r="399" customFormat="false" ht="15" hidden="false" customHeight="false" outlineLevel="0" collapsed="false">
      <c r="A399" s="118" t="s">
        <v>513</v>
      </c>
      <c r="B399" s="2" t="str">
        <f aca="false" t="array" ref="B399:B399">INDEX(Countries!D13:D659, MATCH(A399, Countries!B13:B659, 0))</f>
        <v>FIN</v>
      </c>
      <c r="C399" s="147" t="s">
        <v>167</v>
      </c>
      <c r="D399" s="160" t="n">
        <v>138</v>
      </c>
    </row>
    <row r="400" customFormat="false" ht="15" hidden="false" customHeight="false" outlineLevel="0" collapsed="false">
      <c r="A400" s="118" t="s">
        <v>514</v>
      </c>
      <c r="B400" s="2" t="str">
        <f aca="false" t="array" ref="B400:B400">INDEX(Countries!D14:D660, MATCH(A400, Countries!B14:B660, 0))</f>
        <v>GEO</v>
      </c>
      <c r="C400" s="147" t="s">
        <v>167</v>
      </c>
      <c r="D400" s="160" t="n">
        <v>0</v>
      </c>
    </row>
    <row r="401" customFormat="false" ht="15" hidden="false" customHeight="false" outlineLevel="0" collapsed="false">
      <c r="A401" s="118" t="s">
        <v>515</v>
      </c>
      <c r="B401" s="2" t="str">
        <f aca="false" t="array" ref="B401:B401">INDEX(Countries!D15:D661, MATCH(A401, Countries!B15:B661, 0))</f>
        <v>GIB</v>
      </c>
      <c r="C401" s="147" t="s">
        <v>167</v>
      </c>
      <c r="D401" s="160" t="n">
        <v>0</v>
      </c>
    </row>
    <row r="402" customFormat="false" ht="15" hidden="false" customHeight="false" outlineLevel="0" collapsed="false">
      <c r="A402" s="118" t="s">
        <v>516</v>
      </c>
      <c r="B402" s="2" t="str">
        <f aca="false" t="array" ref="B402:B402">INDEX(Countries!D16:D662, MATCH(A402, Countries!B16:B662, 0))</f>
        <v>GRL</v>
      </c>
      <c r="C402" s="147" t="s">
        <v>167</v>
      </c>
      <c r="D402" s="160" t="n">
        <v>0</v>
      </c>
    </row>
    <row r="403" customFormat="false" ht="15" hidden="false" customHeight="false" outlineLevel="0" collapsed="false">
      <c r="A403" s="118" t="s">
        <v>517</v>
      </c>
      <c r="B403" s="2" t="str">
        <f aca="false" t="array" ref="B403:B403">INDEX(Countries!D17:D663, MATCH(A403, Countries!B17:B663, 0))</f>
        <v>GGY</v>
      </c>
      <c r="C403" s="147" t="s">
        <v>167</v>
      </c>
      <c r="D403" s="160" t="n">
        <v>0</v>
      </c>
    </row>
    <row r="404" customFormat="false" ht="15" hidden="false" customHeight="false" outlineLevel="0" collapsed="false">
      <c r="A404" s="118" t="s">
        <v>518</v>
      </c>
      <c r="B404" s="2" t="str">
        <f aca="false" t="array" ref="B404:B404">INDEX(Countries!D18:D664, MATCH(A404, Countries!B18:B664, 0))</f>
        <v>ISL</v>
      </c>
      <c r="C404" s="147" t="s">
        <v>167</v>
      </c>
      <c r="D404" s="160" t="n">
        <v>23</v>
      </c>
    </row>
    <row r="405" customFormat="false" ht="15" hidden="false" customHeight="false" outlineLevel="0" collapsed="false">
      <c r="A405" s="118" t="s">
        <v>519</v>
      </c>
      <c r="B405" s="2" t="str">
        <f aca="false" t="array" ref="B405:B405">INDEX(Countries!D19:D665, MATCH(A405, Countries!B19:B665, 0))</f>
        <v>IRQ</v>
      </c>
      <c r="C405" s="147" t="s">
        <v>167</v>
      </c>
      <c r="D405" s="160" t="n">
        <v>0</v>
      </c>
    </row>
    <row r="406" customFormat="false" ht="15" hidden="false" customHeight="false" outlineLevel="0" collapsed="false">
      <c r="A406" s="118" t="s">
        <v>520</v>
      </c>
      <c r="B406" s="2" t="str">
        <f aca="false" t="array" ref="B406:B406">INDEX(Countries!D20:D666, MATCH(A406, Countries!B20:B666, 0))</f>
        <v>IRL</v>
      </c>
      <c r="C406" s="147" t="s">
        <v>167</v>
      </c>
      <c r="D406" s="160" t="n">
        <v>79</v>
      </c>
    </row>
    <row r="407" customFormat="false" ht="15" hidden="false" customHeight="false" outlineLevel="0" collapsed="false">
      <c r="A407" s="118" t="s">
        <v>521</v>
      </c>
      <c r="B407" s="2" t="str">
        <f aca="false" t="array" ref="B407:B407">INDEX(Countries!D21:D667, MATCH(A407, Countries!B21:B667, 0))</f>
        <v>IMN</v>
      </c>
      <c r="C407" s="147" t="s">
        <v>167</v>
      </c>
      <c r="D407" s="160" t="n">
        <v>0</v>
      </c>
    </row>
    <row r="408" customFormat="false" ht="15" hidden="false" customHeight="false" outlineLevel="0" collapsed="false">
      <c r="A408" s="118" t="s">
        <v>522</v>
      </c>
      <c r="B408" s="2" t="str">
        <f aca="false" t="array" ref="B408:B408">INDEX(Countries!D22:D668, MATCH(A408, Countries!B22:B668, 0))</f>
        <v>JEY</v>
      </c>
      <c r="C408" s="147" t="s">
        <v>167</v>
      </c>
      <c r="D408" s="160" t="n">
        <v>0</v>
      </c>
    </row>
    <row r="409" customFormat="false" ht="15" hidden="false" customHeight="false" outlineLevel="0" collapsed="false">
      <c r="A409" s="118" t="s">
        <v>523</v>
      </c>
      <c r="B409" s="2" t="str">
        <f aca="false" t="array" ref="B409:B409">INDEX(Countries!D23:D669, MATCH(A409, Countries!B23:B669, 0))</f>
        <v>KAZ</v>
      </c>
      <c r="C409" s="147" t="s">
        <v>167</v>
      </c>
      <c r="D409" s="160" t="n">
        <v>0</v>
      </c>
    </row>
    <row r="410" customFormat="false" ht="15" hidden="false" customHeight="false" outlineLevel="0" collapsed="false">
      <c r="A410" s="118" t="s">
        <v>524</v>
      </c>
      <c r="B410" s="2" t="str">
        <f aca="false" t="array" ref="B410:B410">INDEX(Countries!D24:D670, MATCH(A410, Countries!B24:B670, 0))</f>
        <v>PRK</v>
      </c>
      <c r="C410" s="147" t="s">
        <v>167</v>
      </c>
      <c r="D410" s="160" t="n">
        <v>0</v>
      </c>
    </row>
    <row r="411" customFormat="false" ht="15" hidden="false" customHeight="false" outlineLevel="0" collapsed="false">
      <c r="A411" s="118" t="s">
        <v>525</v>
      </c>
      <c r="B411" s="2" t="str">
        <f aca="false" t="array" ref="B411:B411">INDEX(Countries!D1:D671, MATCH(A411, Countries!B1:B671, 0))</f>
        <v>KOR</v>
      </c>
      <c r="C411" s="147" t="s">
        <v>167</v>
      </c>
      <c r="D411" s="160" t="n">
        <v>322</v>
      </c>
    </row>
    <row r="412" customFormat="false" ht="15" hidden="false" customHeight="false" outlineLevel="0" collapsed="false">
      <c r="A412" s="118" t="s">
        <v>526</v>
      </c>
      <c r="B412" s="2" t="str">
        <f aca="false" t="array" ref="B412:B412">INDEX(Countries!D2:D672, MATCH(A412, Countries!B2:B672, 0))</f>
        <v>LVA</v>
      </c>
      <c r="C412" s="147" t="s">
        <v>167</v>
      </c>
      <c r="D412" s="160" t="n">
        <v>0</v>
      </c>
    </row>
    <row r="413" customFormat="false" ht="15" hidden="false" customHeight="false" outlineLevel="0" collapsed="false">
      <c r="A413" s="118" t="s">
        <v>527</v>
      </c>
      <c r="B413" s="2" t="str">
        <f aca="false" t="array" ref="B413:B413">INDEX(Countries!D3:D673, MATCH(A413, Countries!B3:B673, 0))</f>
        <v>LBN</v>
      </c>
      <c r="C413" s="147" t="s">
        <v>167</v>
      </c>
      <c r="D413" s="160" t="n">
        <v>0</v>
      </c>
    </row>
    <row r="414" customFormat="false" ht="15" hidden="false" customHeight="false" outlineLevel="0" collapsed="false">
      <c r="A414" s="118" t="s">
        <v>528</v>
      </c>
      <c r="B414" s="2" t="str">
        <f aca="false" t="array" ref="B414:B414">INDEX(Countries!D4:D674, MATCH(A414, Countries!B4:B674, 0))</f>
        <v>LTU</v>
      </c>
      <c r="C414" s="147" t="s">
        <v>167</v>
      </c>
      <c r="D414" s="160" t="n">
        <v>0</v>
      </c>
    </row>
    <row r="415" customFormat="false" ht="15" hidden="false" customHeight="false" outlineLevel="0" collapsed="false">
      <c r="A415" s="118" t="s">
        <v>529</v>
      </c>
      <c r="B415" s="2" t="str">
        <f aca="false" t="array" ref="B415:B415">INDEX(Countries!D5:D675, MATCH(A415, Countries!B5:B675, 0))</f>
        <v>MCO</v>
      </c>
      <c r="C415" s="147" t="s">
        <v>167</v>
      </c>
      <c r="D415" s="160" t="n">
        <v>0</v>
      </c>
    </row>
    <row r="416" customFormat="false" ht="15" hidden="false" customHeight="false" outlineLevel="0" collapsed="false">
      <c r="A416" s="118" t="s">
        <v>530</v>
      </c>
      <c r="B416" s="2" t="str">
        <f aca="false" t="array" ref="B416:B416">INDEX(Countries!D6:D676, MATCH(A416, Countries!B6:B676, 0))</f>
        <v>MNE</v>
      </c>
      <c r="C416" s="147" t="s">
        <v>167</v>
      </c>
      <c r="D416" s="160" t="n">
        <v>0</v>
      </c>
    </row>
    <row r="417" customFormat="false" ht="15" hidden="false" customHeight="false" outlineLevel="0" collapsed="false">
      <c r="A417" s="118" t="s">
        <v>531</v>
      </c>
      <c r="B417" s="2" t="str">
        <f aca="false" t="array" ref="B417:B417">INDEX(Countries!D7:D677, MATCH(A417, Countries!B7:B677, 0))</f>
        <v>MAR</v>
      </c>
      <c r="C417" s="147" t="s">
        <v>167</v>
      </c>
      <c r="D417" s="160" t="n">
        <v>0</v>
      </c>
    </row>
    <row r="418" customFormat="false" ht="15" hidden="false" customHeight="false" outlineLevel="0" collapsed="false">
      <c r="A418" s="118" t="s">
        <v>532</v>
      </c>
      <c r="B418" s="2" t="str">
        <f aca="false" t="array" ref="B418:B418">INDEX(Countries!D8:D678, MATCH(A418, Countries!B8:B678, 0))</f>
        <v>NAM</v>
      </c>
      <c r="C418" s="147" t="s">
        <v>167</v>
      </c>
      <c r="D418" s="160" t="n">
        <v>0</v>
      </c>
    </row>
    <row r="419" customFormat="false" ht="15" hidden="false" customHeight="false" outlineLevel="0" collapsed="false">
      <c r="A419" s="118" t="s">
        <v>533</v>
      </c>
      <c r="B419" s="2" t="str">
        <f aca="false" t="array" ref="B419:B419">INDEX(Countries!D9:D679, MATCH(A419, Countries!B9:B679, 0))</f>
        <v>NRU</v>
      </c>
      <c r="C419" s="147" t="s">
        <v>167</v>
      </c>
      <c r="D419" s="160" t="n">
        <v>0</v>
      </c>
    </row>
    <row r="420" customFormat="false" ht="15" hidden="false" customHeight="false" outlineLevel="0" collapsed="false">
      <c r="A420" s="118" t="s">
        <v>534</v>
      </c>
      <c r="B420" s="2" t="str">
        <f aca="false" t="array" ref="B420:B420">INDEX(Countries!D10:D680, MATCH(A420, Countries!B10:B680, 0))</f>
        <v>NIU</v>
      </c>
      <c r="C420" s="147" t="s">
        <v>167</v>
      </c>
      <c r="D420" s="160" t="n">
        <v>0</v>
      </c>
    </row>
    <row r="421" customFormat="false" ht="15" hidden="false" customHeight="false" outlineLevel="0" collapsed="false">
      <c r="A421" s="118" t="s">
        <v>535</v>
      </c>
      <c r="B421" s="2" t="str">
        <f aca="false" t="array" ref="B421:B421">INDEX(Countries!D11:D681, MATCH(A421, Countries!B11:B681, 0))</f>
        <v>MNP</v>
      </c>
      <c r="C421" s="147" t="s">
        <v>167</v>
      </c>
      <c r="D421" s="160" t="n">
        <v>31</v>
      </c>
    </row>
    <row r="422" customFormat="false" ht="15" hidden="false" customHeight="false" outlineLevel="0" collapsed="false">
      <c r="A422" s="118" t="s">
        <v>536</v>
      </c>
      <c r="B422" s="2" t="str">
        <f aca="false" t="array" ref="B422:B422">INDEX(Countries!D12:D682, MATCH(A422, Countries!B12:B682, 0))</f>
        <v>PCN</v>
      </c>
      <c r="C422" s="147" t="s">
        <v>167</v>
      </c>
      <c r="D422" s="160" t="n">
        <v>0</v>
      </c>
    </row>
    <row r="423" customFormat="false" ht="15" hidden="false" customHeight="false" outlineLevel="0" collapsed="false">
      <c r="A423" s="118" t="s">
        <v>537</v>
      </c>
      <c r="B423" s="2" t="str">
        <f aca="false" t="array" ref="B423:B423">INDEX(Countries!D13:D683, MATCH(A423, Countries!B13:B683, 0))</f>
        <v>PRT</v>
      </c>
      <c r="C423" s="147" t="s">
        <v>167</v>
      </c>
      <c r="D423" s="160" t="n">
        <v>78</v>
      </c>
    </row>
    <row r="424" customFormat="false" ht="15" hidden="false" customHeight="false" outlineLevel="0" collapsed="false">
      <c r="A424" s="118" t="s">
        <v>538</v>
      </c>
      <c r="B424" s="2" t="str">
        <f aca="false" t="array" ref="B424:B424">INDEX(Countries!D14:D684, MATCH(A424, Countries!B14:B684, 0))</f>
        <v>REU</v>
      </c>
      <c r="C424" s="147" t="s">
        <v>167</v>
      </c>
      <c r="D424" s="160" t="n">
        <v>0</v>
      </c>
    </row>
    <row r="425" customFormat="false" ht="15" hidden="false" customHeight="false" outlineLevel="0" collapsed="false">
      <c r="A425" s="118" t="s">
        <v>539</v>
      </c>
      <c r="B425" s="2" t="str">
        <f aca="false" t="array" ref="B425:B425">INDEX(Countries!D15:D685, MATCH(A425, Countries!B15:B685, 0))</f>
        <v>ROU</v>
      </c>
      <c r="C425" s="147" t="s">
        <v>167</v>
      </c>
      <c r="D425" s="160" t="n">
        <v>0</v>
      </c>
    </row>
    <row r="426" customFormat="false" ht="15" hidden="false" customHeight="false" outlineLevel="0" collapsed="false">
      <c r="A426" s="118" t="s">
        <v>540</v>
      </c>
      <c r="B426" s="2" t="str">
        <f aca="false" t="array" ref="B426:B426">INDEX(Countries!D191:D686, MATCH(A426, Countries!B191:B686, 0))</f>
        <v>SHN</v>
      </c>
      <c r="C426" s="147" t="s">
        <v>167</v>
      </c>
      <c r="D426" s="160" t="n">
        <v>0</v>
      </c>
    </row>
    <row r="427" customFormat="false" ht="15" hidden="false" customHeight="false" outlineLevel="0" collapsed="false">
      <c r="A427" s="118" t="s">
        <v>541</v>
      </c>
      <c r="B427" s="2" t="str">
        <f aca="false" t="array" ref="B427:B427">INDEX(Countries!D192:D687, MATCH(A427, Countries!B192:B687, 0))</f>
        <v>SPM</v>
      </c>
      <c r="C427" s="147" t="s">
        <v>167</v>
      </c>
      <c r="D427" s="160" t="n">
        <v>0</v>
      </c>
    </row>
    <row r="428" customFormat="false" ht="15" hidden="false" customHeight="false" outlineLevel="0" collapsed="false">
      <c r="A428" s="118" t="s">
        <v>542</v>
      </c>
      <c r="B428" s="2" t="str">
        <f aca="false" t="array" ref="B428:B428">INDEX(Countries!D193:D688, MATCH(A428, Countries!B193:B688, 0))</f>
        <v>SYR</v>
      </c>
      <c r="C428" s="147" t="s">
        <v>167</v>
      </c>
      <c r="D428" s="160" t="n">
        <v>0</v>
      </c>
    </row>
    <row r="429" customFormat="false" ht="15" hidden="false" customHeight="false" outlineLevel="0" collapsed="false">
      <c r="A429" s="118" t="s">
        <v>543</v>
      </c>
      <c r="B429" s="2" t="str">
        <f aca="false" t="array" ref="B429:B429">INDEX(Countries!D194:D689, MATCH(A429, Countries!B194:B689, 0))</f>
        <v>TKL</v>
      </c>
      <c r="C429" s="147" t="s">
        <v>167</v>
      </c>
      <c r="D429" s="160" t="n">
        <v>0</v>
      </c>
    </row>
    <row r="430" customFormat="false" ht="15" hidden="false" customHeight="false" outlineLevel="0" collapsed="false">
      <c r="A430" s="118" t="s">
        <v>544</v>
      </c>
      <c r="B430" s="2" t="str">
        <f aca="false" t="array" ref="B430:B430">INDEX(Countries!D195:D690, MATCH(A430, Countries!B195:B690, 0))</f>
        <v>TKM</v>
      </c>
      <c r="C430" s="147" t="s">
        <v>167</v>
      </c>
      <c r="D430" s="160" t="n">
        <v>0</v>
      </c>
    </row>
    <row r="431" customFormat="false" ht="15" hidden="false" customHeight="false" outlineLevel="0" collapsed="false">
      <c r="A431" s="118" t="s">
        <v>545</v>
      </c>
      <c r="B431" s="2" t="str">
        <f aca="false" t="array" ref="B431:B431">INDEX(Countries!D196:D691, MATCH(A431, Countries!B196:B691, 0))</f>
        <v>URY</v>
      </c>
      <c r="C431" s="147" t="s">
        <v>167</v>
      </c>
      <c r="D431" s="160" t="n">
        <v>0</v>
      </c>
    </row>
    <row r="432" customFormat="false" ht="15" hidden="false" customHeight="false" outlineLevel="0" collapsed="false">
      <c r="A432" s="118" t="s">
        <v>546</v>
      </c>
      <c r="B432" s="2" t="str">
        <f aca="false" t="array" ref="B432:B432">INDEX(Countries!D1:D692, MATCH(A432, Countries!B1:B692, 0))</f>
        <v>ESH</v>
      </c>
      <c r="C432" s="147" t="s">
        <v>167</v>
      </c>
      <c r="D432" s="160" t="n">
        <v>0</v>
      </c>
    </row>
    <row r="433" customFormat="false" ht="15" hidden="false" customHeight="false" outlineLevel="0" collapsed="false">
      <c r="A433" s="118" t="s">
        <v>547</v>
      </c>
      <c r="B433" s="2" t="str">
        <f aca="false" t="array" ref="B433:B433">INDEX(Countries!D2:D693, MATCH(A433, Countries!B2:B693, 0))</f>
        <v>AFG</v>
      </c>
      <c r="C433" s="147" t="s">
        <v>167</v>
      </c>
      <c r="D433" s="160" t="n">
        <v>0</v>
      </c>
    </row>
    <row r="434" customFormat="false" ht="15" hidden="false" customHeight="false" outlineLevel="0" collapsed="false">
      <c r="A434" s="118" t="s">
        <v>548</v>
      </c>
      <c r="B434" s="2" t="str">
        <f aca="false" t="array" ref="B434:B434">INDEX(Countries!D3:D694, MATCH(A434, Countries!B3:B694, 0))</f>
        <v>ARM</v>
      </c>
      <c r="C434" s="147" t="s">
        <v>167</v>
      </c>
      <c r="D434" s="160" t="n">
        <v>0</v>
      </c>
    </row>
    <row r="435" customFormat="false" ht="15" hidden="false" customHeight="false" outlineLevel="0" collapsed="false">
      <c r="A435" s="118" t="s">
        <v>549</v>
      </c>
      <c r="B435" s="2" t="str">
        <f aca="false" t="array" ref="B435:B435">INDEX(Countries!D4:D695, MATCH(A435, Countries!B4:B695, 0))</f>
        <v>AUT</v>
      </c>
      <c r="C435" s="147" t="s">
        <v>167</v>
      </c>
      <c r="D435" s="160" t="n">
        <v>0</v>
      </c>
    </row>
    <row r="436" customFormat="false" ht="15" hidden="false" customHeight="false" outlineLevel="0" collapsed="false">
      <c r="A436" s="118" t="s">
        <v>550</v>
      </c>
      <c r="B436" s="2" t="str">
        <f aca="false" t="array" ref="B436:B436">INDEX(Countries!D5:D696, MATCH(A436, Countries!B5:B696, 0))</f>
        <v>BDI</v>
      </c>
      <c r="C436" s="147" t="s">
        <v>167</v>
      </c>
      <c r="D436" s="160" t="n">
        <v>0</v>
      </c>
    </row>
    <row r="437" customFormat="false" ht="15" hidden="false" customHeight="false" outlineLevel="0" collapsed="false">
      <c r="A437" s="118" t="s">
        <v>551</v>
      </c>
      <c r="B437" s="2" t="str">
        <f aca="false" t="array" ref="B437:B437">INDEX(Countries!D6:D697, MATCH(A437, Countries!B6:B697, 0))</f>
        <v>BFA</v>
      </c>
      <c r="C437" s="147" t="s">
        <v>167</v>
      </c>
      <c r="D437" s="160" t="n">
        <v>0</v>
      </c>
    </row>
    <row r="438" customFormat="false" ht="15" hidden="false" customHeight="false" outlineLevel="0" collapsed="false">
      <c r="A438" s="118" t="s">
        <v>552</v>
      </c>
      <c r="B438" s="2" t="str">
        <f aca="false" t="array" ref="B438:B438">INDEX(Countries!D7:D698, MATCH(A438, Countries!B7:B698, 0))</f>
        <v>BLR</v>
      </c>
      <c r="C438" s="147" t="s">
        <v>167</v>
      </c>
      <c r="D438" s="160" t="n">
        <v>0</v>
      </c>
    </row>
    <row r="439" customFormat="false" ht="15" hidden="false" customHeight="false" outlineLevel="0" collapsed="false">
      <c r="A439" s="118" t="s">
        <v>553</v>
      </c>
      <c r="B439" s="2" t="str">
        <f aca="false" t="array" ref="B439:B439">INDEX(Countries!D8:D699, MATCH(A439, Countries!B8:B699, 0))</f>
        <v>BOL</v>
      </c>
      <c r="C439" s="147" t="s">
        <v>167</v>
      </c>
      <c r="D439" s="160" t="n">
        <v>0</v>
      </c>
    </row>
    <row r="440" customFormat="false" ht="15" hidden="false" customHeight="false" outlineLevel="0" collapsed="false">
      <c r="A440" s="118" t="s">
        <v>554</v>
      </c>
      <c r="B440" s="2" t="str">
        <f aca="false" t="array" ref="B440:B440">INDEX(Countries!D9:D700, MATCH(A440, Countries!B9:B700, 0))</f>
        <v>BTN</v>
      </c>
      <c r="C440" s="147" t="s">
        <v>167</v>
      </c>
      <c r="D440" s="160" t="n">
        <v>0</v>
      </c>
    </row>
    <row r="441" customFormat="false" ht="15" hidden="false" customHeight="false" outlineLevel="0" collapsed="false">
      <c r="A441" s="118" t="s">
        <v>555</v>
      </c>
      <c r="B441" s="2" t="str">
        <f aca="false" t="array" ref="B441:B441">INDEX(Countries!D10:D701, MATCH(A441, Countries!B10:B701, 0))</f>
        <v>BWA</v>
      </c>
      <c r="C441" s="147" t="s">
        <v>167</v>
      </c>
      <c r="D441" s="160" t="n">
        <v>0</v>
      </c>
    </row>
    <row r="442" customFormat="false" ht="15" hidden="false" customHeight="false" outlineLevel="0" collapsed="false">
      <c r="A442" s="118" t="s">
        <v>556</v>
      </c>
      <c r="B442" s="2" t="str">
        <f aca="false" t="array" ref="B442:B442">INDEX(Countries!D11:D702, MATCH(A442, Countries!B11:B702, 0))</f>
        <v>CAF</v>
      </c>
      <c r="C442" s="147" t="s">
        <v>167</v>
      </c>
      <c r="D442" s="160" t="n">
        <v>0</v>
      </c>
    </row>
    <row r="443" customFormat="false" ht="15" hidden="false" customHeight="false" outlineLevel="0" collapsed="false">
      <c r="A443" s="118" t="s">
        <v>557</v>
      </c>
      <c r="B443" s="2" t="str">
        <f aca="false" t="array" ref="B443:B443">INDEX(Countries!D2:D703, MATCH(A443, Countries!B2:B703, 0))</f>
        <v>CHE</v>
      </c>
      <c r="C443" s="147" t="s">
        <v>167</v>
      </c>
      <c r="D443" s="160" t="n">
        <v>0</v>
      </c>
    </row>
    <row r="444" customFormat="false" ht="15" hidden="false" customHeight="false" outlineLevel="0" collapsed="false">
      <c r="A444" s="118" t="s">
        <v>558</v>
      </c>
      <c r="B444" s="2" t="str">
        <f aca="false" t="array" ref="B444:B444">INDEX(Countries!D3:D704, MATCH(A444, Countries!B3:B704, 0))</f>
        <v>CZE</v>
      </c>
      <c r="C444" s="147" t="s">
        <v>167</v>
      </c>
      <c r="D444" s="160" t="n">
        <v>0</v>
      </c>
    </row>
    <row r="445" customFormat="false" ht="15" hidden="false" customHeight="false" outlineLevel="0" collapsed="false">
      <c r="A445" s="118" t="s">
        <v>559</v>
      </c>
      <c r="B445" s="2" t="str">
        <f aca="false" t="array" ref="B445:B445">INDEX(Countries!D4:D705, MATCH(A445, Countries!B4:B705, 0))</f>
        <v>ETH</v>
      </c>
      <c r="C445" s="147" t="s">
        <v>167</v>
      </c>
      <c r="D445" s="160" t="n">
        <v>0</v>
      </c>
    </row>
    <row r="446" customFormat="false" ht="15" hidden="false" customHeight="false" outlineLevel="0" collapsed="false">
      <c r="A446" s="118" t="s">
        <v>560</v>
      </c>
      <c r="B446" s="2" t="str">
        <f aca="false" t="array" ref="B446:B446">INDEX(Countries!D5:D706, MATCH(A446, Countries!B5:B706, 0))</f>
        <v>HUN</v>
      </c>
      <c r="C446" s="147" t="s">
        <v>167</v>
      </c>
      <c r="D446" s="160" t="n">
        <v>0</v>
      </c>
    </row>
    <row r="447" customFormat="false" ht="15" hidden="false" customHeight="false" outlineLevel="0" collapsed="false">
      <c r="A447" s="118" t="s">
        <v>561</v>
      </c>
      <c r="B447" s="2" t="str">
        <f aca="false" t="array" ref="B447:B447">INDEX(Countries!D6:D707, MATCH(A447, Countries!B6:B707, 0))</f>
        <v>KGZ</v>
      </c>
      <c r="C447" s="147" t="s">
        <v>167</v>
      </c>
      <c r="D447" s="160" t="n">
        <v>0</v>
      </c>
    </row>
    <row r="448" customFormat="false" ht="15" hidden="false" customHeight="false" outlineLevel="0" collapsed="false">
      <c r="A448" s="118" t="s">
        <v>562</v>
      </c>
      <c r="B448" s="2" t="str">
        <f aca="false" t="array" ref="B448:B448">INDEX(Countries!D7:D708, MATCH(A448, Countries!B7:B708, 0))</f>
        <v>LAO</v>
      </c>
      <c r="C448" s="147" t="s">
        <v>167</v>
      </c>
      <c r="D448" s="160" t="n">
        <v>0</v>
      </c>
    </row>
    <row r="449" customFormat="false" ht="15" hidden="false" customHeight="false" outlineLevel="0" collapsed="false">
      <c r="A449" s="118" t="s">
        <v>563</v>
      </c>
      <c r="B449" s="2" t="str">
        <f aca="false" t="array" ref="B449:B449">INDEX(Countries!D8:D709, MATCH(A449, Countries!B8:B709, 0))</f>
        <v>LSO</v>
      </c>
      <c r="C449" s="147" t="s">
        <v>167</v>
      </c>
      <c r="D449" s="160" t="n">
        <v>0</v>
      </c>
    </row>
    <row r="450" customFormat="false" ht="15" hidden="false" customHeight="false" outlineLevel="0" collapsed="false">
      <c r="A450" s="118" t="s">
        <v>564</v>
      </c>
      <c r="B450" s="2" t="str">
        <f aca="false" t="array" ref="B450:B450">INDEX(Countries!D9:D710, MATCH(A450, Countries!B9:B710, 0))</f>
        <v>LUX</v>
      </c>
      <c r="C450" s="147" t="s">
        <v>167</v>
      </c>
      <c r="D450" s="160" t="n">
        <v>0</v>
      </c>
    </row>
    <row r="451" customFormat="false" ht="15" hidden="false" customHeight="false" outlineLevel="0" collapsed="false">
      <c r="A451" s="118" t="s">
        <v>565</v>
      </c>
      <c r="B451" s="2" t="str">
        <f aca="false" t="array" ref="B451:B451">INDEX(Countries!D10:D711, MATCH(A451, Countries!B10:B711, 0))</f>
        <v>MDA</v>
      </c>
      <c r="C451" s="147" t="s">
        <v>167</v>
      </c>
      <c r="D451" s="160" t="n">
        <v>0</v>
      </c>
    </row>
    <row r="452" customFormat="false" ht="15" hidden="false" customHeight="false" outlineLevel="0" collapsed="false">
      <c r="A452" s="118" t="s">
        <v>566</v>
      </c>
      <c r="B452" s="2" t="str">
        <f aca="false" t="array" ref="B452:B452">INDEX(Countries!D11:D712, MATCH(A452, Countries!B11:B712, 0))</f>
        <v>MKD</v>
      </c>
      <c r="C452" s="147" t="s">
        <v>167</v>
      </c>
      <c r="D452" s="160" t="n">
        <v>0</v>
      </c>
    </row>
    <row r="453" customFormat="false" ht="15" hidden="false" customHeight="false" outlineLevel="0" collapsed="false">
      <c r="A453" s="118" t="s">
        <v>567</v>
      </c>
      <c r="B453" s="2" t="str">
        <f aca="false" t="array" ref="B453:B453">INDEX(Countries!D12:D713, MATCH(A453, Countries!B12:B713, 0))</f>
        <v>MLI</v>
      </c>
      <c r="C453" s="147" t="s">
        <v>167</v>
      </c>
      <c r="D453" s="160" t="n">
        <v>0</v>
      </c>
    </row>
    <row r="454" customFormat="false" ht="15" hidden="false" customHeight="false" outlineLevel="0" collapsed="false">
      <c r="A454" s="118" t="s">
        <v>568</v>
      </c>
      <c r="B454" s="2" t="str">
        <f aca="false" t="array" ref="B454:B454">INDEX(Countries!D13:D714, MATCH(A454, Countries!B13:B714, 0))</f>
        <v>MNG</v>
      </c>
      <c r="C454" s="147" t="s">
        <v>167</v>
      </c>
      <c r="D454" s="160" t="n">
        <v>0</v>
      </c>
    </row>
    <row r="455" customFormat="false" ht="15" hidden="false" customHeight="false" outlineLevel="0" collapsed="false">
      <c r="A455" s="118" t="s">
        <v>569</v>
      </c>
      <c r="B455" s="2" t="str">
        <f aca="false" t="array" ref="B455:B455">INDEX(Countries!D14:D715, MATCH(A455, Countries!B14:B715, 0))</f>
        <v>MWI</v>
      </c>
      <c r="C455" s="147" t="s">
        <v>167</v>
      </c>
      <c r="D455" s="160" t="n">
        <v>0</v>
      </c>
    </row>
    <row r="456" customFormat="false" ht="15" hidden="false" customHeight="false" outlineLevel="0" collapsed="false">
      <c r="A456" s="118" t="s">
        <v>570</v>
      </c>
      <c r="B456" s="2" t="str">
        <f aca="false" t="array" ref="B456:B456">INDEX(Countries!D15:D716, MATCH(A456, Countries!B15:B716, 0))</f>
        <v>NER</v>
      </c>
      <c r="C456" s="147" t="s">
        <v>167</v>
      </c>
      <c r="D456" s="160" t="n">
        <v>0</v>
      </c>
    </row>
    <row r="457" customFormat="false" ht="15" hidden="false" customHeight="false" outlineLevel="0" collapsed="false">
      <c r="A457" s="118" t="s">
        <v>571</v>
      </c>
      <c r="B457" s="2" t="str">
        <f aca="false" t="array" ref="B457:B457">INDEX(Countries!D16:D717, MATCH(A457, Countries!B16:B717, 0))</f>
        <v>NPL</v>
      </c>
      <c r="C457" s="147" t="s">
        <v>167</v>
      </c>
      <c r="D457" s="160" t="n">
        <v>0</v>
      </c>
    </row>
    <row r="458" customFormat="false" ht="15" hidden="false" customHeight="false" outlineLevel="0" collapsed="false">
      <c r="A458" s="118" t="s">
        <v>572</v>
      </c>
      <c r="B458" s="2" t="str">
        <f aca="false" t="array" ref="B458:B458">INDEX(Countries!D17:D718, MATCH(A458, Countries!B17:B718, 0))</f>
        <v>PRY</v>
      </c>
      <c r="C458" s="147" t="s">
        <v>167</v>
      </c>
      <c r="D458" s="160" t="n">
        <v>0</v>
      </c>
    </row>
    <row r="459" customFormat="false" ht="15" hidden="false" customHeight="false" outlineLevel="0" collapsed="false">
      <c r="A459" s="118" t="s">
        <v>573</v>
      </c>
      <c r="B459" s="2" t="str">
        <f aca="false" t="array" ref="B459:B459">INDEX(Countries!D18:D719, MATCH(A459, Countries!B18:B719, 0))</f>
        <v>RWA</v>
      </c>
      <c r="C459" s="147" t="s">
        <v>167</v>
      </c>
      <c r="D459" s="160" t="n">
        <v>0</v>
      </c>
    </row>
    <row r="460" customFormat="false" ht="15" hidden="false" customHeight="false" outlineLevel="0" collapsed="false">
      <c r="A460" s="118" t="s">
        <v>574</v>
      </c>
      <c r="B460" s="2" t="str">
        <f aca="false" t="array" ref="B460:B460">INDEX(Countries!D19:D720, MATCH(A460, Countries!B19:B720, 0))</f>
        <v>SRB</v>
      </c>
      <c r="C460" s="147" t="s">
        <v>167</v>
      </c>
      <c r="D460" s="160" t="n">
        <v>0</v>
      </c>
    </row>
    <row r="461" customFormat="false" ht="15" hidden="false" customHeight="false" outlineLevel="0" collapsed="false">
      <c r="A461" s="118" t="s">
        <v>575</v>
      </c>
      <c r="B461" s="2" t="str">
        <f aca="false" t="array" ref="B461:B461">INDEX(Countries!D20:D721, MATCH(A461, Countries!B20:B721, 0))</f>
        <v>SVK</v>
      </c>
      <c r="C461" s="147" t="s">
        <v>167</v>
      </c>
      <c r="D461" s="160" t="n">
        <v>0</v>
      </c>
    </row>
    <row r="462" customFormat="false" ht="15" hidden="false" customHeight="false" outlineLevel="0" collapsed="false">
      <c r="A462" s="118" t="s">
        <v>576</v>
      </c>
      <c r="B462" s="2" t="str">
        <f aca="false" t="array" ref="B462:B462">INDEX(Countries!D21:D722, MATCH(A462, Countries!B21:B722, 0))</f>
        <v>SWZ</v>
      </c>
      <c r="C462" s="147" t="s">
        <v>167</v>
      </c>
      <c r="D462" s="160" t="n">
        <v>0</v>
      </c>
    </row>
    <row r="463" customFormat="false" ht="15" hidden="false" customHeight="false" outlineLevel="0" collapsed="false">
      <c r="A463" s="118" t="s">
        <v>577</v>
      </c>
      <c r="B463" s="2" t="str">
        <f aca="false" t="array" ref="B463:B463">INDEX(Countries!D22:D723, MATCH(A463, Countries!B22:B723, 0))</f>
        <v>TCD</v>
      </c>
      <c r="C463" s="147" t="s">
        <v>167</v>
      </c>
      <c r="D463" s="160" t="n">
        <v>0</v>
      </c>
    </row>
    <row r="464" customFormat="false" ht="15" hidden="false" customHeight="false" outlineLevel="0" collapsed="false">
      <c r="A464" s="118" t="s">
        <v>578</v>
      </c>
      <c r="B464" s="2" t="str">
        <f aca="false" t="array" ref="B464:B464">INDEX(Countries!D23:D724, MATCH(A464, Countries!B23:B724, 0))</f>
        <v>TJK</v>
      </c>
      <c r="C464" s="147" t="s">
        <v>167</v>
      </c>
      <c r="D464" s="160" t="n">
        <v>0</v>
      </c>
    </row>
    <row r="465" customFormat="false" ht="15" hidden="false" customHeight="false" outlineLevel="0" collapsed="false">
      <c r="A465" s="118" t="s">
        <v>579</v>
      </c>
      <c r="B465" s="2" t="str">
        <f aca="false" t="array" ref="B465:B465">INDEX(Countries!D230:D725, MATCH(A465, Countries!B230:B725, 0))</f>
        <v>UGA</v>
      </c>
      <c r="C465" s="147" t="s">
        <v>167</v>
      </c>
      <c r="D465" s="160" t="n">
        <v>0</v>
      </c>
    </row>
    <row r="466" customFormat="false" ht="15" hidden="false" customHeight="false" outlineLevel="0" collapsed="false">
      <c r="A466" s="118" t="s">
        <v>580</v>
      </c>
      <c r="B466" s="2" t="str">
        <f aca="false" t="array" ref="B466:B466">INDEX(Countries!D231:D726, MATCH(A466, Countries!B231:B726, 0))</f>
        <v>UZB</v>
      </c>
      <c r="C466" s="147" t="s">
        <v>167</v>
      </c>
      <c r="D466" s="160" t="n">
        <v>0</v>
      </c>
    </row>
    <row r="467" customFormat="false" ht="15" hidden="false" customHeight="false" outlineLevel="0" collapsed="false">
      <c r="A467" s="118" t="s">
        <v>581</v>
      </c>
      <c r="B467" s="2" t="str">
        <f aca="false" t="array" ref="B467:B467">INDEX(Countries!D232:D727, MATCH(A467, Countries!B232:B727, 0))</f>
        <v>ZMB</v>
      </c>
      <c r="C467" s="147" t="s">
        <v>167</v>
      </c>
      <c r="D467" s="160" t="n">
        <v>0</v>
      </c>
    </row>
    <row r="468" customFormat="false" ht="15" hidden="false" customHeight="false" outlineLevel="0" collapsed="false">
      <c r="A468" s="118" t="s">
        <v>582</v>
      </c>
      <c r="B468" s="2" t="str">
        <f aca="false" t="array" ref="B468:B468">INDEX(Countries!D2:D728, MATCH(A468, Countries!B2:B728, 0))</f>
        <v>ZWE</v>
      </c>
      <c r="C468" s="147" t="s">
        <v>167</v>
      </c>
      <c r="D468" s="160" t="n">
        <v>0</v>
      </c>
    </row>
    <row r="469" customFormat="false" ht="15" hidden="false" customHeight="false" outlineLevel="0" collapsed="false">
      <c r="A469" s="118" t="s">
        <v>583</v>
      </c>
      <c r="B469" s="2" t="str">
        <f aca="false" t="array" ref="B469:B469">INDEX(Countries!D3:D729, MATCH(A469, Countries!B3:B729, 0))</f>
        <v>BLM</v>
      </c>
      <c r="C469" s="147" t="s">
        <v>167</v>
      </c>
      <c r="D469" s="160" t="n">
        <v>0</v>
      </c>
    </row>
    <row r="470" customFormat="false" ht="15" hidden="false" customHeight="false" outlineLevel="0" collapsed="false">
      <c r="A470" s="118" t="s">
        <v>584</v>
      </c>
      <c r="B470" s="2" t="str">
        <f aca="false" t="array" ref="B470:B470">INDEX(Countries!D4:D730, MATCH(A470, Countries!B4:B730, 0))</f>
        <v>CCK</v>
      </c>
      <c r="C470" s="147" t="s">
        <v>167</v>
      </c>
      <c r="D470" s="160" t="n">
        <v>0</v>
      </c>
    </row>
    <row r="471" customFormat="false" ht="15" hidden="false" customHeight="false" outlineLevel="0" collapsed="false">
      <c r="A471" s="118" t="s">
        <v>585</v>
      </c>
      <c r="B471" s="2" t="str">
        <f aca="false" t="array" ref="B471:B471">INDEX(Countries!D5:D731, MATCH(A471, Countries!B5:B731, 0))</f>
        <v>CXR</v>
      </c>
      <c r="C471" s="147" t="s">
        <v>167</v>
      </c>
      <c r="D471" s="160" t="n">
        <v>0</v>
      </c>
    </row>
    <row r="472" customFormat="false" ht="15" hidden="false" customHeight="false" outlineLevel="0" collapsed="false">
      <c r="A472" s="118" t="s">
        <v>183</v>
      </c>
      <c r="B472" s="2" t="str">
        <f aca="false" t="array" ref="B472:B472">INDEX(Countries!D2:D732, MATCH(A472, Countries!B2:B732, 0))</f>
        <v>USA</v>
      </c>
      <c r="C472" s="147" t="s">
        <v>168</v>
      </c>
      <c r="D472" s="159" t="n">
        <v>49971</v>
      </c>
    </row>
    <row r="473" customFormat="false" ht="15" hidden="false" customHeight="false" outlineLevel="0" collapsed="false">
      <c r="A473" s="118" t="s">
        <v>184</v>
      </c>
      <c r="B473" s="2" t="str">
        <f aca="false" t="array" ref="B473:B473">INDEX(Countries!D3:D733, MATCH(A473, Countries!B3:B733, 0))</f>
        <v>IDN</v>
      </c>
      <c r="C473" s="147" t="s">
        <v>168</v>
      </c>
      <c r="D473" s="160" t="n">
        <v>461</v>
      </c>
    </row>
    <row r="474" customFormat="false" ht="15" hidden="false" customHeight="false" outlineLevel="0" collapsed="false">
      <c r="A474" s="118" t="s">
        <v>185</v>
      </c>
      <c r="B474" s="2" t="str">
        <f aca="false" t="array" ref="B474:B474">INDEX(Countries!D4:D734, MATCH(A474, Countries!B4:B734, 0))</f>
        <v>AUS</v>
      </c>
      <c r="C474" s="147" t="s">
        <v>168</v>
      </c>
      <c r="D474" s="159" t="n">
        <v>5617</v>
      </c>
    </row>
    <row r="475" customFormat="false" ht="15" hidden="false" customHeight="false" outlineLevel="0" collapsed="false">
      <c r="A475" s="118" t="s">
        <v>277</v>
      </c>
      <c r="B475" s="2" t="str">
        <f aca="false" t="array" ref="B475:B475">INDEX(Countries!D5:D735, MATCH(A475, Countries!B5:B735, 0))</f>
        <v>BHS</v>
      </c>
      <c r="C475" s="147" t="s">
        <v>168</v>
      </c>
      <c r="D475" s="160" t="n">
        <v>314</v>
      </c>
    </row>
    <row r="476" customFormat="false" ht="15" hidden="false" customHeight="false" outlineLevel="0" collapsed="false">
      <c r="A476" s="118" t="s">
        <v>187</v>
      </c>
      <c r="B476" s="2" t="str">
        <f aca="false" t="array" ref="B476:B476">INDEX(Countries!D6:D736, MATCH(A476, Countries!B6:B736, 0))</f>
        <v>KEN</v>
      </c>
      <c r="C476" s="147" t="s">
        <v>168</v>
      </c>
      <c r="D476" s="160" t="n">
        <v>4</v>
      </c>
    </row>
    <row r="477" customFormat="false" ht="15" hidden="false" customHeight="false" outlineLevel="0" collapsed="false">
      <c r="A477" s="118" t="s">
        <v>188</v>
      </c>
      <c r="B477" s="2" t="str">
        <f aca="false" t="array" ref="B477:B477">INDEX(Countries!D7:D737, MATCH(A477, Countries!B7:B737, 0))</f>
        <v>MEX</v>
      </c>
      <c r="C477" s="147" t="s">
        <v>168</v>
      </c>
      <c r="D477" s="159" t="n">
        <v>3226</v>
      </c>
    </row>
    <row r="478" customFormat="false" ht="15" hidden="false" customHeight="false" outlineLevel="0" collapsed="false">
      <c r="A478" s="118" t="s">
        <v>189</v>
      </c>
      <c r="B478" s="2" t="str">
        <f aca="false" t="array" ref="B478:B478">INDEX(Countries!D8:D738, MATCH(A478, Countries!B8:B738, 0))</f>
        <v>COL</v>
      </c>
      <c r="C478" s="147" t="s">
        <v>168</v>
      </c>
      <c r="D478" s="160" t="n">
        <v>124</v>
      </c>
    </row>
    <row r="479" customFormat="false" ht="15" hidden="false" customHeight="false" outlineLevel="0" collapsed="false">
      <c r="A479" s="118" t="s">
        <v>190</v>
      </c>
      <c r="B479" s="2" t="str">
        <f aca="false" t="array" ref="B479:B479">INDEX(Countries!D9:D739, MATCH(A479, Countries!B9:B739, 0))</f>
        <v>IND</v>
      </c>
      <c r="C479" s="147" t="s">
        <v>168</v>
      </c>
      <c r="D479" s="160" t="n">
        <v>141</v>
      </c>
    </row>
    <row r="480" customFormat="false" ht="15" hidden="false" customHeight="false" outlineLevel="0" collapsed="false">
      <c r="A480" s="118" t="s">
        <v>191</v>
      </c>
      <c r="B480" s="2" t="str">
        <f aca="false" t="array" ref="B480:B480">INDEX(Countries!D1:D740, MATCH(A480, Countries!B1:B740, 0))</f>
        <v>CHN</v>
      </c>
      <c r="C480" s="147" t="s">
        <v>168</v>
      </c>
      <c r="D480" s="159" t="n">
        <v>3151</v>
      </c>
    </row>
    <row r="481" customFormat="false" ht="15" hidden="false" customHeight="false" outlineLevel="0" collapsed="false">
      <c r="A481" s="118" t="s">
        <v>361</v>
      </c>
      <c r="B481" s="2" t="str">
        <f aca="false" t="array" ref="B481:B481">INDEX(Countries!D2:D741, MATCH(A481, Countries!B2:B741, 0))</f>
        <v>ASM</v>
      </c>
      <c r="C481" s="147" t="s">
        <v>168</v>
      </c>
      <c r="D481" s="160" t="n">
        <v>0</v>
      </c>
    </row>
    <row r="482" customFormat="false" ht="15" hidden="false" customHeight="false" outlineLevel="0" collapsed="false">
      <c r="A482" s="118" t="s">
        <v>362</v>
      </c>
      <c r="B482" s="2" t="str">
        <f aca="false" t="array" ref="B482:B482">INDEX(Countries!D3:D742, MATCH(A482, Countries!B3:B742, 0))</f>
        <v>AGO</v>
      </c>
      <c r="C482" s="147" t="s">
        <v>168</v>
      </c>
      <c r="D482" s="160" t="n">
        <v>46</v>
      </c>
    </row>
    <row r="483" customFormat="false" ht="15" hidden="false" customHeight="false" outlineLevel="0" collapsed="false">
      <c r="A483" s="118" t="s">
        <v>363</v>
      </c>
      <c r="B483" s="2" t="str">
        <f aca="false" t="array" ref="B483:B483">INDEX(Countries!D4:D743, MATCH(A483, Countries!B4:B743, 0))</f>
        <v>AIA</v>
      </c>
      <c r="C483" s="147" t="s">
        <v>168</v>
      </c>
      <c r="D483" s="160" t="n">
        <v>0</v>
      </c>
    </row>
    <row r="484" customFormat="false" ht="15" hidden="false" customHeight="false" outlineLevel="0" collapsed="false">
      <c r="A484" s="118" t="s">
        <v>364</v>
      </c>
      <c r="B484" s="2" t="str">
        <f aca="false" t="array" ref="B484:B484">INDEX(Countries!D5:D744, MATCH(A484, Countries!B5:B744, 0))</f>
        <v>ATG</v>
      </c>
      <c r="C484" s="147" t="s">
        <v>168</v>
      </c>
      <c r="D484" s="160" t="n">
        <v>1</v>
      </c>
    </row>
    <row r="485" customFormat="false" ht="15" hidden="false" customHeight="false" outlineLevel="0" collapsed="false">
      <c r="A485" s="118" t="s">
        <v>365</v>
      </c>
      <c r="B485" s="2" t="str">
        <f aca="false" t="array" ref="B485:B485">INDEX(Countries!D6:D745, MATCH(A485, Countries!B6:B745, 0))</f>
        <v>ABW</v>
      </c>
      <c r="C485" s="147" t="s">
        <v>168</v>
      </c>
      <c r="D485" s="160" t="n">
        <v>0</v>
      </c>
    </row>
    <row r="486" customFormat="false" ht="15" hidden="false" customHeight="false" outlineLevel="0" collapsed="false">
      <c r="A486" s="118" t="s">
        <v>366</v>
      </c>
      <c r="B486" s="2" t="str">
        <f aca="false" t="array" ref="B486:B486">INDEX(Countries!D16:D746, MATCH(A486, Countries!B16:B746, 0))</f>
        <v>BHR</v>
      </c>
      <c r="C486" s="147" t="s">
        <v>168</v>
      </c>
      <c r="D486" s="160" t="n">
        <v>0</v>
      </c>
    </row>
    <row r="487" customFormat="false" ht="15" hidden="false" customHeight="false" outlineLevel="0" collapsed="false">
      <c r="A487" s="118" t="s">
        <v>367</v>
      </c>
      <c r="B487" s="2" t="str">
        <f aca="false" t="array" ref="B487:B487">INDEX(Countries!D17:D747, MATCH(A487, Countries!B17:B747, 0))</f>
        <v>BGD</v>
      </c>
      <c r="C487" s="147" t="s">
        <v>168</v>
      </c>
      <c r="D487" s="160" t="n">
        <v>547</v>
      </c>
    </row>
    <row r="488" customFormat="false" ht="15" hidden="false" customHeight="false" outlineLevel="0" collapsed="false">
      <c r="A488" s="118" t="s">
        <v>368</v>
      </c>
      <c r="B488" s="2" t="str">
        <f aca="false" t="array" ref="B488:B488">INDEX(Countries!D18:D748, MATCH(A488, Countries!B18:B748, 0))</f>
        <v>BRB</v>
      </c>
      <c r="C488" s="147" t="s">
        <v>168</v>
      </c>
      <c r="D488" s="160" t="n">
        <v>0</v>
      </c>
    </row>
    <row r="489" customFormat="false" ht="15" hidden="false" customHeight="false" outlineLevel="0" collapsed="false">
      <c r="A489" s="118" t="s">
        <v>369</v>
      </c>
      <c r="B489" s="2" t="str">
        <f aca="false" t="array" ref="B489:B489">INDEX(Countries!D19:D749, MATCH(A489, Countries!B19:B749, 0))</f>
        <v>BLZ</v>
      </c>
      <c r="C489" s="147" t="s">
        <v>168</v>
      </c>
      <c r="D489" s="160" t="n">
        <v>172</v>
      </c>
    </row>
    <row r="490" customFormat="false" ht="15" hidden="false" customHeight="false" outlineLevel="0" collapsed="false">
      <c r="A490" s="118" t="s">
        <v>370</v>
      </c>
      <c r="B490" s="2" t="str">
        <f aca="false" t="array" ref="B490:B490">INDEX(Countries!D20:D750, MATCH(A490, Countries!B20:B750, 0))</f>
        <v>BEN</v>
      </c>
      <c r="C490" s="147" t="s">
        <v>168</v>
      </c>
      <c r="D490" s="160" t="n">
        <v>146</v>
      </c>
    </row>
    <row r="491" customFormat="false" ht="15" hidden="false" customHeight="false" outlineLevel="0" collapsed="false">
      <c r="A491" s="118" t="s">
        <v>371</v>
      </c>
      <c r="B491" s="2" t="str">
        <f aca="false" t="array" ref="B491:B491">INDEX(Countries!D21:D751, MATCH(A491, Countries!B21:B751, 0))</f>
        <v>BMU</v>
      </c>
      <c r="C491" s="147" t="s">
        <v>168</v>
      </c>
      <c r="D491" s="160" t="n">
        <v>0</v>
      </c>
    </row>
    <row r="492" customFormat="false" ht="15" hidden="false" customHeight="false" outlineLevel="0" collapsed="false">
      <c r="A492" s="118" t="s">
        <v>372</v>
      </c>
      <c r="B492" s="2" t="str">
        <f aca="false" t="array" ref="B492:B492">INDEX(Countries!D22:D752, MATCH(A492, Countries!B22:B752, 0))</f>
        <v>BES</v>
      </c>
      <c r="C492" s="147" t="s">
        <v>168</v>
      </c>
      <c r="D492" s="160" t="n">
        <v>0</v>
      </c>
    </row>
    <row r="493" customFormat="false" ht="15" hidden="false" customHeight="false" outlineLevel="0" collapsed="false">
      <c r="A493" s="118" t="s">
        <v>373</v>
      </c>
      <c r="B493" s="2" t="str">
        <f aca="false" t="array" ref="B493:B493">INDEX(Countries!D23:D753, MATCH(A493, Countries!B23:B753, 0))</f>
        <v>BRA</v>
      </c>
      <c r="C493" s="147" t="s">
        <v>168</v>
      </c>
      <c r="D493" s="159" t="n">
        <v>2878</v>
      </c>
    </row>
    <row r="494" customFormat="false" ht="15" hidden="false" customHeight="false" outlineLevel="0" collapsed="false">
      <c r="A494" s="118" t="s">
        <v>374</v>
      </c>
      <c r="B494" s="2" t="str">
        <f aca="false" t="array" ref="B494:B494">INDEX(Countries!D24:D754, MATCH(A494, Countries!B24:B754, 0))</f>
        <v>VGB</v>
      </c>
      <c r="C494" s="147" t="s">
        <v>168</v>
      </c>
      <c r="D494" s="160" t="n">
        <v>0</v>
      </c>
    </row>
    <row r="495" customFormat="false" ht="15" hidden="false" customHeight="false" outlineLevel="0" collapsed="false">
      <c r="A495" s="118" t="s">
        <v>375</v>
      </c>
      <c r="B495" s="2" t="str">
        <f aca="false" t="array" ref="B495:B495">INDEX(Countries!D25:D755, MATCH(A495, Countries!B25:B755, 0))</f>
        <v>BRN</v>
      </c>
      <c r="C495" s="147" t="s">
        <v>168</v>
      </c>
      <c r="D495" s="160" t="n">
        <v>1</v>
      </c>
    </row>
    <row r="496" customFormat="false" ht="15" hidden="false" customHeight="false" outlineLevel="0" collapsed="false">
      <c r="A496" s="118" t="s">
        <v>376</v>
      </c>
      <c r="B496" s="2" t="str">
        <f aca="false" t="array" ref="B496:B496">INDEX(Countries!D26:D756, MATCH(A496, Countries!B26:B756, 0))</f>
        <v>KHM</v>
      </c>
      <c r="C496" s="147" t="s">
        <v>168</v>
      </c>
      <c r="D496" s="160" t="n">
        <v>43</v>
      </c>
    </row>
    <row r="497" customFormat="false" ht="15" hidden="false" customHeight="false" outlineLevel="0" collapsed="false">
      <c r="A497" s="118" t="s">
        <v>377</v>
      </c>
      <c r="B497" s="2" t="str">
        <f aca="false" t="array" ref="B497:B497">INDEX(Countries!D27:D757, MATCH(A497, Countries!B27:B757, 0))</f>
        <v>CMR</v>
      </c>
      <c r="C497" s="147" t="s">
        <v>168</v>
      </c>
      <c r="D497" s="160" t="n">
        <v>0</v>
      </c>
    </row>
    <row r="498" customFormat="false" ht="15" hidden="false" customHeight="false" outlineLevel="0" collapsed="false">
      <c r="A498" s="118" t="s">
        <v>378</v>
      </c>
      <c r="B498" s="2" t="str">
        <f aca="false" t="array" ref="B498:B498">INDEX(Countries!D28:D758, MATCH(A498, Countries!B28:B758, 0))</f>
        <v>CYM</v>
      </c>
      <c r="C498" s="147" t="s">
        <v>168</v>
      </c>
      <c r="D498" s="160" t="n">
        <v>4</v>
      </c>
    </row>
    <row r="499" customFormat="false" ht="15" hidden="false" customHeight="false" outlineLevel="0" collapsed="false">
      <c r="A499" s="118" t="s">
        <v>379</v>
      </c>
      <c r="B499" s="2" t="str">
        <f aca="false" t="array" ref="B499:B499">INDEX(Countries!D29:D759, MATCH(A499, Countries!B29:B759, 0))</f>
        <v>COM</v>
      </c>
      <c r="C499" s="147" t="s">
        <v>168</v>
      </c>
      <c r="D499" s="160" t="n">
        <v>0</v>
      </c>
    </row>
    <row r="500" customFormat="false" ht="15" hidden="false" customHeight="false" outlineLevel="0" collapsed="false">
      <c r="A500" s="118" t="s">
        <v>380</v>
      </c>
      <c r="B500" s="2" t="str">
        <f aca="false" t="array" ref="B500:B500">INDEX(Countries!D30:D760, MATCH(A500, Countries!B30:B760, 0))</f>
        <v>COK</v>
      </c>
      <c r="C500" s="147" t="s">
        <v>168</v>
      </c>
      <c r="D500" s="160" t="n">
        <v>0</v>
      </c>
    </row>
    <row r="501" customFormat="false" ht="15" hidden="false" customHeight="false" outlineLevel="0" collapsed="false">
      <c r="A501" s="118" t="s">
        <v>381</v>
      </c>
      <c r="B501" s="2" t="str">
        <f aca="false" t="array" ref="B501:B501">INDEX(Countries!D31:D761, MATCH(A501, Countries!B31:B761, 0))</f>
        <v>CRI</v>
      </c>
      <c r="C501" s="147" t="s">
        <v>168</v>
      </c>
      <c r="D501" s="160" t="n">
        <v>41</v>
      </c>
    </row>
    <row r="502" customFormat="false" ht="15" hidden="false" customHeight="false" outlineLevel="0" collapsed="false">
      <c r="A502" s="118" t="s">
        <v>382</v>
      </c>
      <c r="B502" s="2" t="str">
        <f aca="false" t="array" ref="B502:B502">INDEX(Countries!D32:D762, MATCH(A502, Countries!B32:B762, 0))</f>
        <v>CIV</v>
      </c>
      <c r="C502" s="147" t="s">
        <v>168</v>
      </c>
      <c r="D502" s="160" t="n">
        <v>7</v>
      </c>
    </row>
    <row r="503" customFormat="false" ht="15" hidden="false" customHeight="false" outlineLevel="0" collapsed="false">
      <c r="A503" s="118" t="s">
        <v>383</v>
      </c>
      <c r="B503" s="2" t="str">
        <f aca="false" t="array" ref="B503:B503">INDEX(Countries!D33:D763, MATCH(A503, Countries!B33:B763, 0))</f>
        <v>CUB</v>
      </c>
      <c r="C503" s="147" t="s">
        <v>168</v>
      </c>
      <c r="D503" s="159" t="n">
        <v>2116</v>
      </c>
    </row>
    <row r="504" customFormat="false" ht="15" hidden="false" customHeight="false" outlineLevel="0" collapsed="false">
      <c r="A504" s="118" t="s">
        <v>384</v>
      </c>
      <c r="B504" s="2" t="str">
        <f aca="false" t="array" ref="B504:B504">INDEX(Countries!D34:D764, MATCH(A504, Countries!B34:B764, 0))</f>
        <v>CUW</v>
      </c>
      <c r="C504" s="147" t="s">
        <v>168</v>
      </c>
      <c r="D504" s="160" t="n">
        <v>0</v>
      </c>
    </row>
    <row r="505" customFormat="false" ht="15" hidden="false" customHeight="false" outlineLevel="0" collapsed="false">
      <c r="A505" s="118" t="s">
        <v>385</v>
      </c>
      <c r="B505" s="2" t="str">
        <f aca="false" t="array" ref="B505:B505">INDEX(Countries!D35:D765, MATCH(A505, Countries!B35:B765, 0))</f>
        <v>COD</v>
      </c>
      <c r="C505" s="147" t="s">
        <v>168</v>
      </c>
      <c r="D505" s="160" t="n">
        <v>6</v>
      </c>
    </row>
    <row r="506" customFormat="false" ht="15" hidden="false" customHeight="false" outlineLevel="0" collapsed="false">
      <c r="A506" s="118" t="s">
        <v>386</v>
      </c>
      <c r="B506" s="2" t="str">
        <f aca="false" t="array" ref="B506:B506">INDEX(Countries!D36:D766, MATCH(A506, Countries!B36:B766, 0))</f>
        <v>DJI</v>
      </c>
      <c r="C506" s="147" t="s">
        <v>168</v>
      </c>
      <c r="D506" s="160" t="n">
        <v>0</v>
      </c>
    </row>
    <row r="507" customFormat="false" ht="15" hidden="false" customHeight="false" outlineLevel="0" collapsed="false">
      <c r="A507" s="118" t="s">
        <v>387</v>
      </c>
      <c r="B507" s="2" t="str">
        <f aca="false" t="array" ref="B507:B507">INDEX(Countries!D37:D767, MATCH(A507, Countries!B37:B767, 0))</f>
        <v>DMA</v>
      </c>
      <c r="C507" s="147" t="s">
        <v>168</v>
      </c>
      <c r="D507" s="160" t="n">
        <v>0</v>
      </c>
    </row>
    <row r="508" customFormat="false" ht="15" hidden="false" customHeight="false" outlineLevel="0" collapsed="false">
      <c r="A508" s="118" t="s">
        <v>388</v>
      </c>
      <c r="B508" s="2" t="str">
        <f aca="false" t="array" ref="B508:B508">INDEX(Countries!D38:D768, MATCH(A508, Countries!B38:B768, 0))</f>
        <v>DOM</v>
      </c>
      <c r="C508" s="147" t="s">
        <v>168</v>
      </c>
      <c r="D508" s="160" t="n">
        <v>47</v>
      </c>
    </row>
    <row r="509" customFormat="false" ht="15" hidden="false" customHeight="false" outlineLevel="0" collapsed="false">
      <c r="A509" s="118" t="s">
        <v>316</v>
      </c>
      <c r="B509" s="2" t="str">
        <f aca="false" t="array" ref="B509:B509">INDEX(Countries!D39:D769, MATCH(A509, Countries!B39:B769, 0))</f>
        <v>ECU</v>
      </c>
      <c r="C509" s="147" t="s">
        <v>168</v>
      </c>
      <c r="D509" s="160" t="n">
        <v>3</v>
      </c>
    </row>
    <row r="510" customFormat="false" ht="15" hidden="false" customHeight="false" outlineLevel="0" collapsed="false">
      <c r="A510" s="118" t="s">
        <v>389</v>
      </c>
      <c r="B510" s="2" t="str">
        <f aca="false" t="array" ref="B510:B510">INDEX(Countries!D40:D770, MATCH(A510, Countries!B40:B770, 0))</f>
        <v>EGY</v>
      </c>
      <c r="C510" s="147" t="s">
        <v>168</v>
      </c>
      <c r="D510" s="160" t="n">
        <v>477</v>
      </c>
    </row>
    <row r="511" customFormat="false" ht="15" hidden="false" customHeight="false" outlineLevel="0" collapsed="false">
      <c r="A511" s="118" t="s">
        <v>390</v>
      </c>
      <c r="B511" s="2" t="str">
        <f aca="false" t="array" ref="B511:B511">INDEX(Countries!D41:D771, MATCH(A511, Countries!B41:B771, 0))</f>
        <v>SLV</v>
      </c>
      <c r="C511" s="147" t="s">
        <v>168</v>
      </c>
      <c r="D511" s="160" t="n">
        <v>10</v>
      </c>
    </row>
    <row r="512" customFormat="false" ht="15" hidden="false" customHeight="false" outlineLevel="0" collapsed="false">
      <c r="A512" s="118" t="s">
        <v>391</v>
      </c>
      <c r="B512" s="2" t="str">
        <f aca="false" t="array" ref="B512:B512">INDEX(Countries!D42:D772, MATCH(A512, Countries!B42:B772, 0))</f>
        <v>GNQ</v>
      </c>
      <c r="C512" s="147" t="s">
        <v>168</v>
      </c>
      <c r="D512" s="160" t="n">
        <v>1</v>
      </c>
    </row>
    <row r="513" customFormat="false" ht="15" hidden="false" customHeight="false" outlineLevel="0" collapsed="false">
      <c r="A513" s="118" t="s">
        <v>392</v>
      </c>
      <c r="B513" s="2" t="str">
        <f aca="false" t="array" ref="B513:B513">INDEX(Countries!D43:D773, MATCH(A513, Countries!B43:B773, 0))</f>
        <v>ERI</v>
      </c>
      <c r="C513" s="147" t="s">
        <v>168</v>
      </c>
      <c r="D513" s="160" t="n">
        <v>0</v>
      </c>
    </row>
    <row r="514" customFormat="false" ht="15" hidden="false" customHeight="false" outlineLevel="0" collapsed="false">
      <c r="A514" s="118" t="s">
        <v>393</v>
      </c>
      <c r="B514" s="2" t="str">
        <f aca="false" t="array" ref="B514:B514">INDEX(Countries!D44:D774, MATCH(A514, Countries!B44:B774, 0))</f>
        <v>FJI</v>
      </c>
      <c r="C514" s="147" t="s">
        <v>168</v>
      </c>
      <c r="D514" s="160" t="n">
        <v>0</v>
      </c>
    </row>
    <row r="515" customFormat="false" ht="15" hidden="false" customHeight="false" outlineLevel="0" collapsed="false">
      <c r="A515" s="118" t="s">
        <v>394</v>
      </c>
      <c r="B515" s="2" t="str">
        <f aca="false" t="array" ref="B515:B515">INDEX(Countries!D45:D775, MATCH(A515, Countries!B45:B775, 0))</f>
        <v>GUF</v>
      </c>
      <c r="C515" s="147" t="s">
        <v>168</v>
      </c>
      <c r="D515" s="160" t="n">
        <v>13</v>
      </c>
    </row>
    <row r="516" customFormat="false" ht="15" hidden="false" customHeight="false" outlineLevel="0" collapsed="false">
      <c r="A516" s="118" t="s">
        <v>395</v>
      </c>
      <c r="B516" s="2" t="str">
        <f aca="false" t="array" ref="B516:B516">INDEX(Countries!D46:D776, MATCH(A516, Countries!B46:B776, 0))</f>
        <v>PYF</v>
      </c>
      <c r="C516" s="147" t="s">
        <v>168</v>
      </c>
      <c r="D516" s="160" t="n">
        <v>0</v>
      </c>
    </row>
    <row r="517" customFormat="false" ht="15" hidden="false" customHeight="false" outlineLevel="0" collapsed="false">
      <c r="A517" s="118" t="s">
        <v>396</v>
      </c>
      <c r="B517" s="2" t="str">
        <f aca="false" t="array" ref="B517:B517">INDEX(Countries!D47:D777, MATCH(A517, Countries!B47:B777, 0))</f>
        <v>ATF</v>
      </c>
      <c r="C517" s="147" t="s">
        <v>168</v>
      </c>
      <c r="D517" s="160" t="n">
        <v>0</v>
      </c>
    </row>
    <row r="518" customFormat="false" ht="15" hidden="false" customHeight="false" outlineLevel="0" collapsed="false">
      <c r="A518" s="118" t="s">
        <v>397</v>
      </c>
      <c r="B518" s="2" t="str">
        <f aca="false" t="array" ref="B518:B518">INDEX(Countries!D48:D778, MATCH(A518, Countries!B48:B778, 0))</f>
        <v>GAB</v>
      </c>
      <c r="C518" s="147" t="s">
        <v>168</v>
      </c>
      <c r="D518" s="160" t="n">
        <v>94</v>
      </c>
    </row>
    <row r="519" customFormat="false" ht="15" hidden="false" customHeight="false" outlineLevel="0" collapsed="false">
      <c r="A519" s="118" t="s">
        <v>398</v>
      </c>
      <c r="B519" s="2" t="str">
        <f aca="false" t="array" ref="B519:B519">INDEX(Countries!D49:D779, MATCH(A519, Countries!B49:B779, 0))</f>
        <v>GMB</v>
      </c>
      <c r="C519" s="147" t="s">
        <v>168</v>
      </c>
      <c r="D519" s="160" t="n">
        <v>109</v>
      </c>
    </row>
    <row r="520" customFormat="false" ht="15" hidden="false" customHeight="false" outlineLevel="0" collapsed="false">
      <c r="A520" s="118" t="s">
        <v>399</v>
      </c>
      <c r="B520" s="2" t="str">
        <f aca="false" t="array" ref="B520:B520">INDEX(Countries!D50:D780, MATCH(A520, Countries!B50:B780, 0))</f>
        <v>GHA</v>
      </c>
      <c r="C520" s="147" t="s">
        <v>168</v>
      </c>
      <c r="D520" s="160" t="n">
        <v>46</v>
      </c>
    </row>
    <row r="521" customFormat="false" ht="15" hidden="false" customHeight="false" outlineLevel="0" collapsed="false">
      <c r="A521" s="118" t="s">
        <v>400</v>
      </c>
      <c r="B521" s="2" t="str">
        <f aca="false" t="array" ref="B521:B521">INDEX(Countries!D51:D781, MATCH(A521, Countries!B51:B781, 0))</f>
        <v>GRD</v>
      </c>
      <c r="C521" s="147" t="s">
        <v>168</v>
      </c>
      <c r="D521" s="160" t="n">
        <v>0</v>
      </c>
    </row>
    <row r="522" customFormat="false" ht="15" hidden="false" customHeight="false" outlineLevel="0" collapsed="false">
      <c r="A522" s="118" t="s">
        <v>401</v>
      </c>
      <c r="B522" s="2" t="str">
        <f aca="false" t="array" ref="B522:B522">INDEX(Countries!D52:D782, MATCH(A522, Countries!B52:B782, 0))</f>
        <v>GLP</v>
      </c>
      <c r="C522" s="147" t="s">
        <v>168</v>
      </c>
      <c r="D522" s="160" t="n">
        <v>0</v>
      </c>
    </row>
    <row r="523" customFormat="false" ht="15" hidden="false" customHeight="false" outlineLevel="0" collapsed="false">
      <c r="A523" s="118" t="s">
        <v>402</v>
      </c>
      <c r="B523" s="2" t="str">
        <f aca="false" t="array" ref="B523:B523">INDEX(Countries!D53:D783, MATCH(A523, Countries!B53:B783, 0))</f>
        <v>GUM</v>
      </c>
      <c r="C523" s="147" t="s">
        <v>168</v>
      </c>
      <c r="D523" s="160" t="n">
        <v>0</v>
      </c>
    </row>
    <row r="524" customFormat="false" ht="15" hidden="false" customHeight="false" outlineLevel="0" collapsed="false">
      <c r="A524" s="118" t="s">
        <v>403</v>
      </c>
      <c r="B524" s="2" t="str">
        <f aca="false" t="array" ref="B524:B524">INDEX(Countries!D54:D784, MATCH(A524, Countries!B54:B784, 0))</f>
        <v>GTM</v>
      </c>
      <c r="C524" s="147" t="s">
        <v>168</v>
      </c>
      <c r="D524" s="160" t="n">
        <v>31</v>
      </c>
    </row>
    <row r="525" customFormat="false" ht="15" hidden="false" customHeight="false" outlineLevel="0" collapsed="false">
      <c r="A525" s="118" t="s">
        <v>404</v>
      </c>
      <c r="B525" s="2" t="str">
        <f aca="false" t="array" ref="B525:B525">INDEX(Countries!D55:D785, MATCH(A525, Countries!B55:B785, 0))</f>
        <v>GIN</v>
      </c>
      <c r="C525" s="147" t="s">
        <v>168</v>
      </c>
      <c r="D525" s="160" t="n">
        <v>9</v>
      </c>
    </row>
    <row r="526" customFormat="false" ht="15" hidden="false" customHeight="false" outlineLevel="0" collapsed="false">
      <c r="A526" s="118" t="s">
        <v>405</v>
      </c>
      <c r="B526" s="2" t="str">
        <f aca="false" t="array" ref="B526:B526">INDEX(Countries!D56:D786, MATCH(A526, Countries!B56:B786, 0))</f>
        <v>GNB</v>
      </c>
      <c r="C526" s="147" t="s">
        <v>168</v>
      </c>
      <c r="D526" s="160" t="n">
        <v>186</v>
      </c>
    </row>
    <row r="527" customFormat="false" ht="15" hidden="false" customHeight="false" outlineLevel="0" collapsed="false">
      <c r="A527" s="118" t="s">
        <v>406</v>
      </c>
      <c r="B527" s="2" t="str">
        <f aca="false" t="array" ref="B527:B527">INDEX(Countries!D57:D787, MATCH(A527, Countries!B57:B787, 0))</f>
        <v>GUY</v>
      </c>
      <c r="C527" s="147" t="s">
        <v>168</v>
      </c>
      <c r="D527" s="160" t="n">
        <v>90</v>
      </c>
    </row>
    <row r="528" customFormat="false" ht="15" hidden="false" customHeight="false" outlineLevel="0" collapsed="false">
      <c r="A528" s="118" t="s">
        <v>407</v>
      </c>
      <c r="B528" s="2" t="str">
        <f aca="false" t="array" ref="B528:B528">INDEX(Countries!D58:D788, MATCH(A528, Countries!B58:B788, 0))</f>
        <v>HTI</v>
      </c>
      <c r="C528" s="147" t="s">
        <v>168</v>
      </c>
      <c r="D528" s="160" t="n">
        <v>104</v>
      </c>
    </row>
    <row r="529" customFormat="false" ht="15" hidden="false" customHeight="false" outlineLevel="0" collapsed="false">
      <c r="A529" s="118" t="s">
        <v>408</v>
      </c>
      <c r="B529" s="2" t="str">
        <f aca="false" t="array" ref="B529:B529">INDEX(Countries!D59:D789, MATCH(A529, Countries!B59:B789, 0))</f>
        <v>HND</v>
      </c>
      <c r="C529" s="147" t="s">
        <v>168</v>
      </c>
      <c r="D529" s="159" t="n">
        <v>1062</v>
      </c>
    </row>
    <row r="530" customFormat="false" ht="15" hidden="false" customHeight="false" outlineLevel="0" collapsed="false">
      <c r="A530" s="118" t="s">
        <v>409</v>
      </c>
      <c r="B530" s="2" t="str">
        <f aca="false" t="array" ref="B530:B530">INDEX(Countries!D60:D790, MATCH(A530, Countries!B60:B790, 0))</f>
        <v>IRN</v>
      </c>
      <c r="C530" s="147" t="s">
        <v>168</v>
      </c>
      <c r="D530" s="160" t="n">
        <v>30</v>
      </c>
    </row>
    <row r="531" customFormat="false" ht="15" hidden="false" customHeight="false" outlineLevel="0" collapsed="false">
      <c r="A531" s="118" t="s">
        <v>410</v>
      </c>
      <c r="B531" s="2" t="str">
        <f aca="false" t="array" ref="B531:B531">INDEX(Countries!D61:D791, MATCH(A531, Countries!B61:B791, 0))</f>
        <v>JAM</v>
      </c>
      <c r="C531" s="147" t="s">
        <v>168</v>
      </c>
      <c r="D531" s="160" t="n">
        <v>56</v>
      </c>
    </row>
    <row r="532" customFormat="false" ht="15" hidden="false" customHeight="false" outlineLevel="0" collapsed="false">
      <c r="A532" s="118" t="s">
        <v>411</v>
      </c>
      <c r="B532" s="2" t="str">
        <f aca="false" t="array" ref="B532:B532">INDEX(Countries!D62:D792, MATCH(A532, Countries!B62:B792, 0))</f>
        <v>JPN</v>
      </c>
      <c r="C532" s="147" t="s">
        <v>168</v>
      </c>
      <c r="D532" s="160" t="n">
        <v>689</v>
      </c>
    </row>
    <row r="533" customFormat="false" ht="15" hidden="false" customHeight="false" outlineLevel="0" collapsed="false">
      <c r="A533" s="118" t="s">
        <v>412</v>
      </c>
      <c r="B533" s="2" t="str">
        <f aca="false" t="array" ref="B533:B533">INDEX(Countries!D63:D793, MATCH(A533, Countries!B63:B793, 0))</f>
        <v>KIR</v>
      </c>
      <c r="C533" s="147" t="s">
        <v>168</v>
      </c>
      <c r="D533" s="160" t="n">
        <v>0</v>
      </c>
    </row>
    <row r="534" customFormat="false" ht="15" hidden="false" customHeight="false" outlineLevel="0" collapsed="false">
      <c r="A534" s="118" t="s">
        <v>413</v>
      </c>
      <c r="B534" s="2" t="str">
        <f aca="false" t="array" ref="B534:B534">INDEX(Countries!D64:D794, MATCH(A534, Countries!B64:B794, 0))</f>
        <v>LBR</v>
      </c>
      <c r="C534" s="147" t="s">
        <v>168</v>
      </c>
      <c r="D534" s="160" t="n">
        <v>1</v>
      </c>
    </row>
    <row r="535" customFormat="false" ht="15" hidden="false" customHeight="false" outlineLevel="0" collapsed="false">
      <c r="A535" s="118" t="s">
        <v>414</v>
      </c>
      <c r="B535" s="2" t="str">
        <f aca="false" t="array" ref="B535:B535">INDEX(Countries!D65:D795, MATCH(A535, Countries!B65:B795, 0))</f>
        <v>MDG</v>
      </c>
      <c r="C535" s="147" t="s">
        <v>168</v>
      </c>
      <c r="D535" s="160" t="n">
        <v>414</v>
      </c>
    </row>
    <row r="536" customFormat="false" ht="15" hidden="false" customHeight="false" outlineLevel="0" collapsed="false">
      <c r="A536" s="118" t="s">
        <v>415</v>
      </c>
      <c r="B536" s="2" t="str">
        <f aca="false" t="array" ref="B536:B536">INDEX(Countries!D66:D796, MATCH(A536, Countries!B66:B796, 0))</f>
        <v>MYS</v>
      </c>
      <c r="C536" s="147" t="s">
        <v>168</v>
      </c>
      <c r="D536" s="160" t="n">
        <v>10</v>
      </c>
    </row>
    <row r="537" customFormat="false" ht="15" hidden="false" customHeight="false" outlineLevel="0" collapsed="false">
      <c r="A537" s="118" t="s">
        <v>416</v>
      </c>
      <c r="B537" s="2" t="str">
        <f aca="false" t="array" ref="B537:B537">INDEX(Countries!D67:D797, MATCH(A537, Countries!B67:B797, 0))</f>
        <v>MDV</v>
      </c>
      <c r="C537" s="147" t="s">
        <v>168</v>
      </c>
      <c r="D537" s="160" t="n">
        <v>0</v>
      </c>
    </row>
    <row r="538" customFormat="false" ht="15" hidden="false" customHeight="false" outlineLevel="0" collapsed="false">
      <c r="A538" s="118" t="s">
        <v>417</v>
      </c>
      <c r="B538" s="2" t="str">
        <f aca="false" t="array" ref="B538:B538">INDEX(Countries!D68:D798, MATCH(A538, Countries!B68:B798, 0))</f>
        <v>MHL</v>
      </c>
      <c r="C538" s="147" t="s">
        <v>168</v>
      </c>
      <c r="D538" s="160" t="n">
        <v>0</v>
      </c>
    </row>
    <row r="539" customFormat="false" ht="15" hidden="false" customHeight="false" outlineLevel="0" collapsed="false">
      <c r="A539" s="118" t="s">
        <v>418</v>
      </c>
      <c r="B539" s="2" t="str">
        <f aca="false" t="array" ref="B539:B539">INDEX(Countries!D69:D799, MATCH(A539, Countries!B69:B799, 0))</f>
        <v>MTQ</v>
      </c>
      <c r="C539" s="147" t="s">
        <v>168</v>
      </c>
      <c r="D539" s="160" t="n">
        <v>0</v>
      </c>
    </row>
    <row r="540" customFormat="false" ht="15" hidden="false" customHeight="false" outlineLevel="0" collapsed="false">
      <c r="A540" s="118" t="s">
        <v>419</v>
      </c>
      <c r="B540" s="2" t="str">
        <f aca="false" t="array" ref="B540:B540">INDEX(Countries!D70:D800, MATCH(A540, Countries!B70:B800, 0))</f>
        <v>MRT</v>
      </c>
      <c r="C540" s="147" t="s">
        <v>168</v>
      </c>
      <c r="D540" s="160" t="n">
        <v>77</v>
      </c>
    </row>
    <row r="541" customFormat="false" ht="15" hidden="false" customHeight="false" outlineLevel="0" collapsed="false">
      <c r="A541" s="118" t="s">
        <v>420</v>
      </c>
      <c r="B541" s="2" t="str">
        <f aca="false" t="array" ref="B541:B541">INDEX(Countries!D71:D801, MATCH(A541, Countries!B71:B801, 0))</f>
        <v>MUS</v>
      </c>
      <c r="C541" s="147" t="s">
        <v>168</v>
      </c>
      <c r="D541" s="160" t="n">
        <v>0</v>
      </c>
    </row>
    <row r="542" customFormat="false" ht="15" hidden="false" customHeight="false" outlineLevel="0" collapsed="false">
      <c r="A542" s="118" t="s">
        <v>421</v>
      </c>
      <c r="B542" s="2" t="str">
        <f aca="false" t="array" ref="B542:B542">INDEX(Countries!D72:D802, MATCH(A542, Countries!B72:B802, 0))</f>
        <v>MYT</v>
      </c>
      <c r="C542" s="147" t="s">
        <v>168</v>
      </c>
      <c r="D542" s="160" t="n">
        <v>0</v>
      </c>
    </row>
    <row r="543" customFormat="false" ht="15" hidden="false" customHeight="false" outlineLevel="0" collapsed="false">
      <c r="A543" s="118" t="s">
        <v>422</v>
      </c>
      <c r="B543" s="2" t="str">
        <f aca="false" t="array" ref="B543:B543">INDEX(Countries!D73:D803, MATCH(A543, Countries!B73:B803, 0))</f>
        <v>FSM</v>
      </c>
      <c r="C543" s="147" t="s">
        <v>168</v>
      </c>
      <c r="D543" s="160" t="n">
        <v>0</v>
      </c>
    </row>
    <row r="544" customFormat="false" ht="15" hidden="false" customHeight="false" outlineLevel="0" collapsed="false">
      <c r="A544" s="118" t="s">
        <v>423</v>
      </c>
      <c r="B544" s="2" t="str">
        <f aca="false" t="array" ref="B544:B544">INDEX(Countries!D74:D804, MATCH(A544, Countries!B74:B804, 0))</f>
        <v>MOZ</v>
      </c>
      <c r="C544" s="147" t="s">
        <v>168</v>
      </c>
      <c r="D544" s="159" t="n">
        <v>3627</v>
      </c>
    </row>
    <row r="545" customFormat="false" ht="15" hidden="false" customHeight="false" outlineLevel="0" collapsed="false">
      <c r="A545" s="118" t="s">
        <v>424</v>
      </c>
      <c r="B545" s="2" t="str">
        <f aca="false" t="array" ref="B545:B545">INDEX(Countries!D75:D805, MATCH(A545, Countries!B75:B805, 0))</f>
        <v>MMR</v>
      </c>
      <c r="C545" s="147" t="s">
        <v>168</v>
      </c>
      <c r="D545" s="160" t="n">
        <v>332</v>
      </c>
    </row>
    <row r="546" customFormat="false" ht="15" hidden="false" customHeight="false" outlineLevel="0" collapsed="false">
      <c r="A546" s="118" t="s">
        <v>425</v>
      </c>
      <c r="B546" s="2" t="str">
        <f aca="false" t="array" ref="B546:B546">INDEX(Countries!D76:D806, MATCH(A546, Countries!B76:B806, 0))</f>
        <v>NCL</v>
      </c>
      <c r="C546" s="147" t="s">
        <v>168</v>
      </c>
      <c r="D546" s="160" t="n">
        <v>4</v>
      </c>
    </row>
    <row r="547" customFormat="false" ht="15" hidden="false" customHeight="false" outlineLevel="0" collapsed="false">
      <c r="A547" s="118" t="s">
        <v>426</v>
      </c>
      <c r="B547" s="2" t="str">
        <f aca="false" t="array" ref="B547:B547">INDEX(Countries!D77:D807, MATCH(A547, Countries!B77:B807, 0))</f>
        <v>NZL</v>
      </c>
      <c r="C547" s="147" t="s">
        <v>168</v>
      </c>
      <c r="D547" s="160" t="n">
        <v>661</v>
      </c>
    </row>
    <row r="548" customFormat="false" ht="15" hidden="false" customHeight="false" outlineLevel="0" collapsed="false">
      <c r="A548" s="118" t="s">
        <v>427</v>
      </c>
      <c r="B548" s="2" t="str">
        <f aca="false" t="array" ref="B548:B548">INDEX(Countries!D78:D808, MATCH(A548, Countries!B78:B808, 0))</f>
        <v>NIC</v>
      </c>
      <c r="C548" s="147" t="s">
        <v>168</v>
      </c>
      <c r="D548" s="159" t="n">
        <v>1511</v>
      </c>
    </row>
    <row r="549" customFormat="false" ht="15" hidden="false" customHeight="false" outlineLevel="0" collapsed="false">
      <c r="A549" s="118" t="s">
        <v>428</v>
      </c>
      <c r="B549" s="2" t="str">
        <f aca="false" t="array" ref="B549:B549">INDEX(Countries!D79:D809, MATCH(A549, Countries!B79:B809, 0))</f>
        <v>NGA</v>
      </c>
      <c r="C549" s="147" t="s">
        <v>168</v>
      </c>
      <c r="D549" s="160" t="n">
        <v>58</v>
      </c>
    </row>
    <row r="550" customFormat="false" ht="15" hidden="false" customHeight="false" outlineLevel="0" collapsed="false">
      <c r="A550" s="118" t="s">
        <v>429</v>
      </c>
      <c r="B550" s="2" t="str">
        <f aca="false" t="array" ref="B550:B550">INDEX(Countries!D80:D810, MATCH(A550, Countries!B80:B810, 0))</f>
        <v>OMN</v>
      </c>
      <c r="C550" s="147" t="s">
        <v>168</v>
      </c>
      <c r="D550" s="160" t="n">
        <v>2</v>
      </c>
    </row>
    <row r="551" customFormat="false" ht="15" hidden="false" customHeight="false" outlineLevel="0" collapsed="false">
      <c r="A551" s="118" t="s">
        <v>430</v>
      </c>
      <c r="B551" s="2" t="str">
        <f aca="false" t="array" ref="B551:B551">INDEX(Countries!D81:D811, MATCH(A551, Countries!B81:B811, 0))</f>
        <v>PAK</v>
      </c>
      <c r="C551" s="147" t="s">
        <v>168</v>
      </c>
      <c r="D551" s="160" t="n">
        <v>5</v>
      </c>
    </row>
    <row r="552" customFormat="false" ht="15" hidden="false" customHeight="false" outlineLevel="0" collapsed="false">
      <c r="A552" s="118" t="s">
        <v>431</v>
      </c>
      <c r="B552" s="2" t="str">
        <f aca="false" t="array" ref="B552:B552">INDEX(Countries!D82:D812, MATCH(A552, Countries!B82:B812, 0))</f>
        <v>PLW</v>
      </c>
      <c r="C552" s="147" t="s">
        <v>168</v>
      </c>
      <c r="D552" s="160" t="n">
        <v>0</v>
      </c>
    </row>
    <row r="553" customFormat="false" ht="15" hidden="false" customHeight="false" outlineLevel="0" collapsed="false">
      <c r="A553" s="118" t="s">
        <v>432</v>
      </c>
      <c r="B553" s="2" t="str">
        <f aca="false" t="array" ref="B553:B553">INDEX(Countries!D83:D813, MATCH(A553, Countries!B83:B813, 0))</f>
        <v>PAN</v>
      </c>
      <c r="C553" s="147" t="s">
        <v>168</v>
      </c>
      <c r="D553" s="160" t="n">
        <v>7</v>
      </c>
    </row>
    <row r="554" customFormat="false" ht="15" hidden="false" customHeight="false" outlineLevel="0" collapsed="false">
      <c r="A554" s="118" t="s">
        <v>433</v>
      </c>
      <c r="B554" s="2" t="str">
        <f aca="false" t="array" ref="B554:B554">INDEX(Countries!D84:D814, MATCH(A554, Countries!B84:B814, 0))</f>
        <v>PNG</v>
      </c>
      <c r="C554" s="147" t="s">
        <v>168</v>
      </c>
      <c r="D554" s="160" t="n">
        <v>143</v>
      </c>
    </row>
    <row r="555" customFormat="false" ht="15" hidden="false" customHeight="false" outlineLevel="0" collapsed="false">
      <c r="A555" s="118" t="s">
        <v>434</v>
      </c>
      <c r="B555" s="2" t="str">
        <f aca="false" t="array" ref="B555:B555">INDEX(Countries!D85:D815, MATCH(A555, Countries!B85:B815, 0))</f>
        <v>PER</v>
      </c>
      <c r="C555" s="147" t="s">
        <v>168</v>
      </c>
      <c r="D555" s="160" t="n">
        <v>27</v>
      </c>
    </row>
    <row r="556" customFormat="false" ht="15" hidden="false" customHeight="false" outlineLevel="0" collapsed="false">
      <c r="A556" s="118" t="s">
        <v>435</v>
      </c>
      <c r="B556" s="2" t="str">
        <f aca="false" t="array" ref="B556:B556">INDEX(Countries!D86:D816, MATCH(A556, Countries!B86:B816, 0))</f>
        <v>PHL</v>
      </c>
      <c r="C556" s="147" t="s">
        <v>168</v>
      </c>
      <c r="D556" s="160" t="n">
        <v>20</v>
      </c>
    </row>
    <row r="557" customFormat="false" ht="15" hidden="false" customHeight="false" outlineLevel="0" collapsed="false">
      <c r="A557" s="118" t="s">
        <v>436</v>
      </c>
      <c r="B557" s="2" t="str">
        <f aca="false" t="array" ref="B557:B557">INDEX(Countries!D87:D817, MATCH(A557, Countries!B87:B817, 0))</f>
        <v>PRI</v>
      </c>
      <c r="C557" s="147" t="s">
        <v>168</v>
      </c>
      <c r="D557" s="160" t="n">
        <v>6</v>
      </c>
    </row>
    <row r="558" customFormat="false" ht="15" hidden="false" customHeight="false" outlineLevel="0" collapsed="false">
      <c r="A558" s="118" t="s">
        <v>437</v>
      </c>
      <c r="B558" s="2" t="str">
        <f aca="false" t="array" ref="B558:B558">INDEX(Countries!D8:D818, MATCH(A558, Countries!B8:B818, 0))</f>
        <v>QAT</v>
      </c>
      <c r="C558" s="147" t="s">
        <v>168</v>
      </c>
      <c r="D558" s="160" t="n">
        <v>2</v>
      </c>
    </row>
    <row r="559" customFormat="false" ht="15" hidden="false" customHeight="false" outlineLevel="0" collapsed="false">
      <c r="A559" s="118" t="s">
        <v>438</v>
      </c>
      <c r="B559" s="2" t="str">
        <f aca="false" t="array" ref="B559:B559">INDEX(Countries!D9:D819, MATCH(A559, Countries!B9:B819, 0))</f>
        <v>COG</v>
      </c>
      <c r="C559" s="147" t="s">
        <v>168</v>
      </c>
      <c r="D559" s="160" t="n">
        <v>5</v>
      </c>
    </row>
    <row r="560" customFormat="false" ht="15" hidden="false" customHeight="false" outlineLevel="0" collapsed="false">
      <c r="A560" s="118" t="s">
        <v>439</v>
      </c>
      <c r="B560" s="2" t="str">
        <f aca="false" t="array" ref="B560:B560">INDEX(Countries!D90:D820, MATCH(A560, Countries!B90:B820, 0))</f>
        <v>KNA</v>
      </c>
      <c r="C560" s="147" t="s">
        <v>168</v>
      </c>
      <c r="D560" s="160" t="n">
        <v>0</v>
      </c>
    </row>
    <row r="561" customFormat="false" ht="15" hidden="false" customHeight="false" outlineLevel="0" collapsed="false">
      <c r="A561" s="118" t="s">
        <v>440</v>
      </c>
      <c r="B561" s="2" t="str">
        <f aca="false" t="array" ref="B561:B561">INDEX(Countries!D91:D821, MATCH(A561, Countries!B91:B821, 0))</f>
        <v>LCA</v>
      </c>
      <c r="C561" s="147" t="s">
        <v>168</v>
      </c>
      <c r="D561" s="160" t="n">
        <v>0</v>
      </c>
    </row>
    <row r="562" customFormat="false" ht="15" hidden="false" customHeight="false" outlineLevel="0" collapsed="false">
      <c r="A562" s="118" t="s">
        <v>441</v>
      </c>
      <c r="B562" s="2" t="str">
        <f aca="false" t="array" ref="B562:B562">INDEX(Countries!D92:D822, MATCH(A562, Countries!B92:B822, 0))</f>
        <v>VCT</v>
      </c>
      <c r="C562" s="147" t="s">
        <v>168</v>
      </c>
      <c r="D562" s="160" t="n">
        <v>0</v>
      </c>
    </row>
    <row r="563" customFormat="false" ht="15" hidden="false" customHeight="false" outlineLevel="0" collapsed="false">
      <c r="A563" s="118" t="s">
        <v>442</v>
      </c>
      <c r="B563" s="2" t="str">
        <f aca="false" t="array" ref="B563:B563">INDEX(Countries!D93:D823, MATCH(A563, Countries!B93:B823, 0))</f>
        <v>MAF</v>
      </c>
      <c r="C563" s="147" t="s">
        <v>168</v>
      </c>
      <c r="D563" s="160" t="n">
        <v>0</v>
      </c>
    </row>
    <row r="564" customFormat="false" ht="15" hidden="false" customHeight="false" outlineLevel="0" collapsed="false">
      <c r="A564" s="118" t="s">
        <v>443</v>
      </c>
      <c r="B564" s="2" t="str">
        <f aca="false" t="array" ref="B564:B564">INDEX(Countries!D94:D824, MATCH(A564, Countries!B94:B824, 0))</f>
        <v>WSM</v>
      </c>
      <c r="C564" s="147" t="s">
        <v>168</v>
      </c>
      <c r="D564" s="160" t="n">
        <v>0</v>
      </c>
    </row>
    <row r="565" customFormat="false" ht="15" hidden="false" customHeight="false" outlineLevel="0" collapsed="false">
      <c r="A565" s="118" t="s">
        <v>444</v>
      </c>
      <c r="B565" s="2" t="str">
        <f aca="false" t="array" ref="B565:B565">INDEX(Countries!D95:D825, MATCH(A565, Countries!B95:B825, 0))</f>
        <v>STP</v>
      </c>
      <c r="C565" s="147" t="s">
        <v>168</v>
      </c>
      <c r="D565" s="160" t="n">
        <v>0</v>
      </c>
    </row>
    <row r="566" customFormat="false" ht="15" hidden="false" customHeight="false" outlineLevel="0" collapsed="false">
      <c r="A566" s="118" t="s">
        <v>445</v>
      </c>
      <c r="B566" s="2" t="str">
        <f aca="false" t="array" ref="B566:B566">INDEX(Countries!D96:D826, MATCH(A566, Countries!B96:B826, 0))</f>
        <v>SAU</v>
      </c>
      <c r="C566" s="147" t="s">
        <v>168</v>
      </c>
      <c r="D566" s="160" t="n">
        <v>5</v>
      </c>
    </row>
    <row r="567" customFormat="false" ht="15" hidden="false" customHeight="false" outlineLevel="0" collapsed="false">
      <c r="A567" s="118" t="s">
        <v>446</v>
      </c>
      <c r="B567" s="2" t="str">
        <f aca="false" t="array" ref="B567:B567">INDEX(Countries!D97:D827, MATCH(A567, Countries!B97:B827, 0))</f>
        <v>SEN</v>
      </c>
      <c r="C567" s="147" t="s">
        <v>168</v>
      </c>
      <c r="D567" s="160" t="n">
        <v>141</v>
      </c>
    </row>
    <row r="568" customFormat="false" ht="15" hidden="false" customHeight="false" outlineLevel="0" collapsed="false">
      <c r="A568" s="118" t="s">
        <v>447</v>
      </c>
      <c r="B568" s="2" t="str">
        <f aca="false" t="array" ref="B568:B568">INDEX(Countries!D98:D828, MATCH(A568, Countries!B98:B828, 0))</f>
        <v>SYC</v>
      </c>
      <c r="C568" s="147" t="s">
        <v>168</v>
      </c>
      <c r="D568" s="160" t="n">
        <v>0</v>
      </c>
    </row>
    <row r="569" customFormat="false" ht="15" hidden="false" customHeight="false" outlineLevel="0" collapsed="false">
      <c r="A569" s="118" t="s">
        <v>448</v>
      </c>
      <c r="B569" s="2" t="str">
        <f aca="false" t="array" ref="B569:B569">INDEX(Countries!D99:D829, MATCH(A569, Countries!B99:B829, 0))</f>
        <v>SLE</v>
      </c>
      <c r="C569" s="147" t="s">
        <v>168</v>
      </c>
      <c r="D569" s="160" t="n">
        <v>57</v>
      </c>
    </row>
    <row r="570" customFormat="false" ht="15" hidden="false" customHeight="false" outlineLevel="0" collapsed="false">
      <c r="A570" s="118" t="s">
        <v>449</v>
      </c>
      <c r="B570" s="2" t="str">
        <f aca="false" t="array" ref="B570:B570">INDEX(Countries!D100:D830, MATCH(A570, Countries!B100:B830, 0))</f>
        <v>SGP</v>
      </c>
      <c r="C570" s="147" t="s">
        <v>168</v>
      </c>
      <c r="D570" s="160" t="n">
        <v>0</v>
      </c>
    </row>
    <row r="571" customFormat="false" ht="15" hidden="false" customHeight="false" outlineLevel="0" collapsed="false">
      <c r="A571" s="118" t="s">
        <v>450</v>
      </c>
      <c r="B571" s="2" t="str">
        <f aca="false" t="array" ref="B571:B571">INDEX(Countries!D101:D831, MATCH(A571, Countries!B101:B831, 0))</f>
        <v>SXM</v>
      </c>
      <c r="C571" s="147" t="s">
        <v>168</v>
      </c>
      <c r="D571" s="160" t="n">
        <v>0</v>
      </c>
    </row>
    <row r="572" customFormat="false" ht="15" hidden="false" customHeight="false" outlineLevel="0" collapsed="false">
      <c r="A572" s="118" t="s">
        <v>451</v>
      </c>
      <c r="B572" s="2" t="str">
        <f aca="false" t="array" ref="B572:B572">INDEX(Countries!D102:D832, MATCH(A572, Countries!B102:B832, 0))</f>
        <v>SLB</v>
      </c>
      <c r="C572" s="147" t="s">
        <v>168</v>
      </c>
      <c r="D572" s="160" t="n">
        <v>0</v>
      </c>
    </row>
    <row r="573" customFormat="false" ht="15" hidden="false" customHeight="false" outlineLevel="0" collapsed="false">
      <c r="A573" s="118" t="s">
        <v>452</v>
      </c>
      <c r="B573" s="2" t="str">
        <f aca="false" t="array" ref="B573:B573">INDEX(Countries!D103:D833, MATCH(A573, Countries!B103:B833, 0))</f>
        <v>SOM</v>
      </c>
      <c r="C573" s="147" t="s">
        <v>168</v>
      </c>
      <c r="D573" s="160" t="n">
        <v>1</v>
      </c>
    </row>
    <row r="574" customFormat="false" ht="15" hidden="false" customHeight="false" outlineLevel="0" collapsed="false">
      <c r="A574" s="118" t="s">
        <v>453</v>
      </c>
      <c r="B574" s="2" t="str">
        <f aca="false" t="array" ref="B574:B574">INDEX(Countries!D104:D834, MATCH(A574, Countries!B104:B834, 0))</f>
        <v>ZAF</v>
      </c>
      <c r="C574" s="147" t="s">
        <v>168</v>
      </c>
      <c r="D574" s="160" t="n">
        <v>241</v>
      </c>
    </row>
    <row r="575" customFormat="false" ht="15" hidden="false" customHeight="false" outlineLevel="0" collapsed="false">
      <c r="A575" s="118" t="s">
        <v>454</v>
      </c>
      <c r="B575" s="2" t="str">
        <f aca="false" t="array" ref="B575:B575">INDEX(Countries!D105:D835, MATCH(A575, Countries!B105:B835, 0))</f>
        <v>LKA</v>
      </c>
      <c r="C575" s="147" t="s">
        <v>168</v>
      </c>
      <c r="D575" s="160" t="n">
        <v>17</v>
      </c>
    </row>
    <row r="576" customFormat="false" ht="15" hidden="false" customHeight="false" outlineLevel="0" collapsed="false">
      <c r="A576" s="118" t="s">
        <v>455</v>
      </c>
      <c r="B576" s="2" t="str">
        <f aca="false" t="array" ref="B576:B576">INDEX(Countries!D106:D836, MATCH(A576, Countries!B106:B836, 0))</f>
        <v>SDN</v>
      </c>
      <c r="C576" s="147" t="s">
        <v>168</v>
      </c>
      <c r="D576" s="160" t="n">
        <v>0</v>
      </c>
    </row>
    <row r="577" customFormat="false" ht="15" hidden="false" customHeight="false" outlineLevel="0" collapsed="false">
      <c r="A577" s="118" t="s">
        <v>456</v>
      </c>
      <c r="B577" s="2" t="str">
        <f aca="false" t="array" ref="B577:B577">INDEX(Countries!D107:D837, MATCH(A577, Countries!B107:B837, 0))</f>
        <v>SUR</v>
      </c>
      <c r="C577" s="147" t="s">
        <v>168</v>
      </c>
      <c r="D577" s="160" t="n">
        <v>115</v>
      </c>
    </row>
    <row r="578" customFormat="false" ht="15" hidden="false" customHeight="false" outlineLevel="0" collapsed="false">
      <c r="A578" s="118" t="s">
        <v>457</v>
      </c>
      <c r="B578" s="2" t="str">
        <f aca="false" t="array" ref="B578:B578">INDEX(Countries!D108:D838, MATCH(A578, Countries!B108:B838, 0))</f>
        <v>TWN</v>
      </c>
      <c r="C578" s="147" t="s">
        <v>168</v>
      </c>
      <c r="D578" s="160" t="n">
        <v>6</v>
      </c>
    </row>
    <row r="579" customFormat="false" ht="15" hidden="false" customHeight="false" outlineLevel="0" collapsed="false">
      <c r="A579" s="118" t="s">
        <v>458</v>
      </c>
      <c r="B579" s="2" t="str">
        <f aca="false" t="array" ref="B579:B579">INDEX(Countries!D109:D839, MATCH(A579, Countries!B109:B839, 0))</f>
        <v>TZA</v>
      </c>
      <c r="C579" s="147" t="s">
        <v>168</v>
      </c>
      <c r="D579" s="160" t="n">
        <v>16</v>
      </c>
    </row>
    <row r="580" customFormat="false" ht="15" hidden="false" customHeight="false" outlineLevel="0" collapsed="false">
      <c r="A580" s="118" t="s">
        <v>459</v>
      </c>
      <c r="B580" s="2" t="str">
        <f aca="false" t="array" ref="B580:B580">INDEX(Countries!D110:D840, MATCH(A580, Countries!B110:B840, 0))</f>
        <v>THA</v>
      </c>
      <c r="C580" s="147" t="s">
        <v>168</v>
      </c>
      <c r="D580" s="160" t="n">
        <v>49</v>
      </c>
    </row>
    <row r="581" customFormat="false" ht="15" hidden="false" customHeight="false" outlineLevel="0" collapsed="false">
      <c r="A581" s="118" t="s">
        <v>460</v>
      </c>
      <c r="B581" s="2" t="str">
        <f aca="false" t="array" ref="B581:B581">INDEX(Countries!D111:D841, MATCH(A581, Countries!B111:B841, 0))</f>
        <v>TLS</v>
      </c>
      <c r="C581" s="147" t="s">
        <v>168</v>
      </c>
      <c r="D581" s="160" t="n">
        <v>1</v>
      </c>
    </row>
    <row r="582" customFormat="false" ht="15" hidden="false" customHeight="false" outlineLevel="0" collapsed="false">
      <c r="A582" s="118" t="s">
        <v>461</v>
      </c>
      <c r="B582" s="2" t="str">
        <f aca="false" t="array" ref="B582:B582">INDEX(Countries!D112:D842, MATCH(A582, Countries!B112:B842, 0))</f>
        <v>TGO</v>
      </c>
      <c r="C582" s="147" t="s">
        <v>168</v>
      </c>
      <c r="D582" s="160" t="n">
        <v>14</v>
      </c>
    </row>
    <row r="583" customFormat="false" ht="15" hidden="false" customHeight="false" outlineLevel="0" collapsed="false">
      <c r="A583" s="118" t="s">
        <v>462</v>
      </c>
      <c r="B583" s="2" t="str">
        <f aca="false" t="array" ref="B583:B583">INDEX(Countries!D113:D843, MATCH(A583, Countries!B113:B843, 0))</f>
        <v>TON</v>
      </c>
      <c r="C583" s="147" t="s">
        <v>168</v>
      </c>
      <c r="D583" s="160" t="n">
        <v>0</v>
      </c>
    </row>
    <row r="584" customFormat="false" ht="15" hidden="false" customHeight="false" outlineLevel="0" collapsed="false">
      <c r="A584" s="118" t="s">
        <v>463</v>
      </c>
      <c r="B584" s="2" t="str">
        <f aca="false" t="array" ref="B584:B584">INDEX(Countries!D114:D844, MATCH(A584, Countries!B114:B844, 0))</f>
        <v>TTO</v>
      </c>
      <c r="C584" s="147" t="s">
        <v>168</v>
      </c>
      <c r="D584" s="160" t="n">
        <v>2</v>
      </c>
    </row>
    <row r="585" customFormat="false" ht="15" hidden="false" customHeight="false" outlineLevel="0" collapsed="false">
      <c r="A585" s="118" t="s">
        <v>464</v>
      </c>
      <c r="B585" s="2" t="str">
        <f aca="false" t="array" ref="B585:B585">INDEX(Countries!D115:D845, MATCH(A585, Countries!B115:B845, 0))</f>
        <v>TCA</v>
      </c>
      <c r="C585" s="147" t="s">
        <v>168</v>
      </c>
      <c r="D585" s="160" t="n">
        <v>1</v>
      </c>
    </row>
    <row r="586" customFormat="false" ht="15" hidden="false" customHeight="false" outlineLevel="0" collapsed="false">
      <c r="A586" s="118" t="s">
        <v>465</v>
      </c>
      <c r="B586" s="2" t="str">
        <f aca="false" t="array" ref="B586:B586">INDEX(Countries!D116:D846, MATCH(A586, Countries!B116:B846, 0))</f>
        <v>TUV</v>
      </c>
      <c r="C586" s="147" t="s">
        <v>168</v>
      </c>
      <c r="D586" s="160" t="n">
        <v>0</v>
      </c>
    </row>
    <row r="587" customFormat="false" ht="15" hidden="false" customHeight="false" outlineLevel="0" collapsed="false">
      <c r="A587" s="118" t="s">
        <v>466</v>
      </c>
      <c r="B587" s="2" t="str">
        <f aca="false" t="array" ref="B587:B587">INDEX(Countries!D117:D847, MATCH(A587, Countries!B117:B847, 0))</f>
        <v>ARE</v>
      </c>
      <c r="C587" s="147" t="s">
        <v>168</v>
      </c>
      <c r="D587" s="160" t="n">
        <v>20</v>
      </c>
    </row>
    <row r="588" customFormat="false" ht="15" hidden="false" customHeight="false" outlineLevel="0" collapsed="false">
      <c r="A588" s="118" t="s">
        <v>467</v>
      </c>
      <c r="B588" s="2" t="str">
        <f aca="false" t="array" ref="B588:B588">INDEX(Countries!D118:D848, MATCH(A588, Countries!B118:B848, 0))</f>
        <v>VUT</v>
      </c>
      <c r="C588" s="147" t="s">
        <v>168</v>
      </c>
      <c r="D588" s="160" t="n">
        <v>0</v>
      </c>
    </row>
    <row r="589" customFormat="false" ht="15" hidden="false" customHeight="false" outlineLevel="0" collapsed="false">
      <c r="A589" s="118" t="s">
        <v>468</v>
      </c>
      <c r="B589" s="2" t="str">
        <f aca="false" t="array" ref="B589:B589">INDEX(Countries!D119:D849, MATCH(A589, Countries!B119:B849, 0))</f>
        <v>VEN</v>
      </c>
      <c r="C589" s="147" t="s">
        <v>168</v>
      </c>
      <c r="D589" s="160" t="n">
        <v>446</v>
      </c>
    </row>
    <row r="590" customFormat="false" ht="15" hidden="false" customHeight="false" outlineLevel="0" collapsed="false">
      <c r="A590" s="118" t="s">
        <v>469</v>
      </c>
      <c r="B590" s="2" t="str">
        <f aca="false" t="array" ref="B590:B590">INDEX(Countries!D120:D850, MATCH(A590, Countries!B120:B850, 0))</f>
        <v>VNM</v>
      </c>
      <c r="C590" s="147" t="s">
        <v>168</v>
      </c>
      <c r="D590" s="160" t="n">
        <v>33</v>
      </c>
    </row>
    <row r="591" customFormat="false" ht="15" hidden="false" customHeight="false" outlineLevel="0" collapsed="false">
      <c r="A591" s="118" t="s">
        <v>470</v>
      </c>
      <c r="B591" s="2" t="str">
        <f aca="false" t="array" ref="B591:B591">INDEX(Countries!D121:D851, MATCH(A591, Countries!B121:B851, 0))</f>
        <v>VIR</v>
      </c>
      <c r="C591" s="147" t="s">
        <v>168</v>
      </c>
      <c r="D591" s="160" t="n">
        <v>0</v>
      </c>
    </row>
    <row r="592" customFormat="false" ht="15" hidden="false" customHeight="false" outlineLevel="0" collapsed="false">
      <c r="A592" s="118" t="s">
        <v>471</v>
      </c>
      <c r="B592" s="2" t="str">
        <f aca="false" t="array" ref="B592:B592">INDEX(Countries!D122:D852, MATCH(A592, Countries!B122:B852, 0))</f>
        <v>WLF</v>
      </c>
      <c r="C592" s="147" t="s">
        <v>168</v>
      </c>
      <c r="D592" s="160" t="n">
        <v>0</v>
      </c>
    </row>
    <row r="593" customFormat="false" ht="15" hidden="false" customHeight="false" outlineLevel="0" collapsed="false">
      <c r="A593" s="118" t="s">
        <v>472</v>
      </c>
      <c r="B593" s="2" t="str">
        <f aca="false" t="array" ref="B593:B593">INDEX(Countries!D123:D853, MATCH(A593, Countries!B123:B853, 0))</f>
        <v>YEM</v>
      </c>
      <c r="C593" s="147" t="s">
        <v>168</v>
      </c>
      <c r="D593" s="160" t="n">
        <v>0</v>
      </c>
    </row>
    <row r="594" customFormat="false" ht="15" hidden="false" customHeight="false" outlineLevel="0" collapsed="false">
      <c r="A594" s="118" t="s">
        <v>473</v>
      </c>
      <c r="B594" s="2" t="str">
        <f aca="false" t="array" ref="B594:B594">INDEX(Countries!D1:D854, MATCH(A594, Countries!B1:B854, 0))</f>
        <v>ITA</v>
      </c>
      <c r="C594" s="147" t="s">
        <v>168</v>
      </c>
      <c r="D594" s="160" t="n">
        <v>618</v>
      </c>
    </row>
    <row r="595" customFormat="false" ht="15" hidden="false" customHeight="false" outlineLevel="0" collapsed="false">
      <c r="A595" s="118" t="s">
        <v>474</v>
      </c>
      <c r="B595" s="2" t="str">
        <f aca="false" t="array" ref="B595:B595">INDEX(Countries!D125:D855, MATCH(A595, Countries!B125:B855, 0))</f>
        <v>UKR</v>
      </c>
      <c r="C595" s="147" t="s">
        <v>168</v>
      </c>
      <c r="D595" s="159" t="n">
        <v>2494</v>
      </c>
    </row>
    <row r="596" customFormat="false" ht="15" hidden="false" customHeight="false" outlineLevel="0" collapsed="false">
      <c r="A596" s="118" t="s">
        <v>475</v>
      </c>
      <c r="B596" s="2" t="str">
        <f aca="false" t="array" ref="B596:B596">INDEX(Countries!D126:D856, MATCH(A596, Countries!B126:B856, 0))</f>
        <v>TUN</v>
      </c>
      <c r="C596" s="147" t="s">
        <v>168</v>
      </c>
      <c r="D596" s="160" t="n">
        <v>145</v>
      </c>
    </row>
    <row r="597" customFormat="false" ht="15" hidden="false" customHeight="false" outlineLevel="0" collapsed="false">
      <c r="A597" s="118" t="s">
        <v>476</v>
      </c>
      <c r="B597" s="2" t="str">
        <f aca="false" t="array" ref="B597:B597">INDEX(Countries!D127:D857, MATCH(A597, Countries!B127:B857, 0))</f>
        <v>ESP</v>
      </c>
      <c r="C597" s="147" t="s">
        <v>168</v>
      </c>
      <c r="D597" s="160" t="n">
        <v>921</v>
      </c>
    </row>
    <row r="598" customFormat="false" ht="15" hidden="false" customHeight="false" outlineLevel="0" collapsed="false">
      <c r="A598" s="118" t="s">
        <v>477</v>
      </c>
      <c r="B598" s="2" t="str">
        <f aca="false" t="array" ref="B598:B598">INDEX(Countries!D1:D858, MATCH(A598, Countries!B1:B858, 0))</f>
        <v>KWT</v>
      </c>
      <c r="C598" s="147" t="s">
        <v>168</v>
      </c>
      <c r="D598" s="160" t="n">
        <v>2</v>
      </c>
    </row>
    <row r="599" customFormat="false" ht="15" hidden="false" customHeight="false" outlineLevel="0" collapsed="false">
      <c r="A599" s="118" t="s">
        <v>478</v>
      </c>
      <c r="B599" s="2" t="str">
        <f aca="false" t="array" ref="B599:B599">INDEX(Countries!D2:D859, MATCH(A599, Countries!B2:B859, 0))</f>
        <v>DNK</v>
      </c>
      <c r="C599" s="147" t="s">
        <v>168</v>
      </c>
      <c r="D599" s="160" t="n">
        <v>713</v>
      </c>
    </row>
    <row r="600" customFormat="false" ht="15" hidden="false" customHeight="false" outlineLevel="0" collapsed="false">
      <c r="A600" s="118" t="s">
        <v>479</v>
      </c>
      <c r="B600" s="2" t="str">
        <f aca="false" t="array" ref="B600:B600">INDEX(Countries!D3:D860, MATCH(A600, Countries!B3:B860, 0))</f>
        <v>FRA</v>
      </c>
      <c r="C600" s="147" t="s">
        <v>168</v>
      </c>
      <c r="D600" s="159" t="n">
        <v>1815</v>
      </c>
    </row>
    <row r="601" customFormat="false" ht="15" hidden="false" customHeight="false" outlineLevel="0" collapsed="false">
      <c r="A601" s="118" t="s">
        <v>480</v>
      </c>
      <c r="B601" s="2" t="str">
        <f aca="false" t="array" ref="B601:B601">INDEX(Countries!D131:D861, MATCH(A601, Countries!B131:B861, 0))</f>
        <v>RUS</v>
      </c>
      <c r="C601" s="147" t="s">
        <v>168</v>
      </c>
      <c r="D601" s="159" t="n">
        <v>25396</v>
      </c>
    </row>
    <row r="602" customFormat="false" ht="15" hidden="false" customHeight="false" outlineLevel="0" collapsed="false">
      <c r="A602" s="118" t="s">
        <v>481</v>
      </c>
      <c r="B602" s="2" t="str">
        <f aca="false" t="array" ref="B602:B602">INDEX(Countries!D132:D862, MATCH(A602, Countries!B132:B862, 0))</f>
        <v>UMI</v>
      </c>
      <c r="C602" s="147" t="s">
        <v>168</v>
      </c>
      <c r="D602" s="160" t="n">
        <v>0</v>
      </c>
    </row>
    <row r="603" customFormat="false" ht="15" hidden="false" customHeight="false" outlineLevel="0" collapsed="false">
      <c r="A603" s="118" t="s">
        <v>482</v>
      </c>
      <c r="B603" s="2" t="str">
        <f aca="false" t="array" ref="B603:B603">INDEX(Countries!D1:D863, MATCH(A603, Countries!B1:B863, 0))</f>
        <v>GRC</v>
      </c>
      <c r="C603" s="147" t="s">
        <v>168</v>
      </c>
      <c r="D603" s="160" t="n">
        <v>576</v>
      </c>
    </row>
    <row r="604" customFormat="false" ht="15" hidden="false" customHeight="false" outlineLevel="0" collapsed="false">
      <c r="A604" s="118" t="s">
        <v>483</v>
      </c>
      <c r="B604" s="2" t="str">
        <f aca="false" t="array" ref="B604:B604">INDEX(Countries!D2:D864, MATCH(A604, Countries!B2:B864, 0))</f>
        <v>CAN</v>
      </c>
      <c r="C604" s="147" t="s">
        <v>168</v>
      </c>
      <c r="D604" s="159" t="n">
        <v>184140</v>
      </c>
    </row>
    <row r="605" customFormat="false" ht="15" hidden="false" customHeight="false" outlineLevel="0" collapsed="false">
      <c r="A605" s="118" t="s">
        <v>484</v>
      </c>
      <c r="B605" s="2" t="str">
        <f aca="false" t="array" ref="B605:B605">INDEX(Countries!D3:D865, MATCH(A605, Countries!B3:B865, 0))</f>
        <v>DEU</v>
      </c>
      <c r="C605" s="147" t="s">
        <v>168</v>
      </c>
      <c r="D605" s="160" t="n">
        <v>933</v>
      </c>
    </row>
    <row r="606" customFormat="false" ht="15" hidden="false" customHeight="false" outlineLevel="0" collapsed="false">
      <c r="A606" s="118" t="s">
        <v>485</v>
      </c>
      <c r="B606" s="2" t="str">
        <f aca="false" t="array" ref="B606:B606">INDEX(Countries!D4:D866, MATCH(A606, Countries!B4:B866, 0))</f>
        <v>HRV</v>
      </c>
      <c r="C606" s="147" t="s">
        <v>168</v>
      </c>
      <c r="D606" s="160" t="n">
        <v>140</v>
      </c>
    </row>
    <row r="607" customFormat="false" ht="15" hidden="false" customHeight="false" outlineLevel="0" collapsed="false">
      <c r="A607" s="118" t="s">
        <v>486</v>
      </c>
      <c r="B607" s="2" t="str">
        <f aca="false" t="array" ref="B607:B607">INDEX(Countries!D137:D867, MATCH(A607, Countries!B137:B867, 0))</f>
        <v>GBR</v>
      </c>
      <c r="C607" s="147" t="s">
        <v>168</v>
      </c>
      <c r="D607" s="159" t="n">
        <v>1425</v>
      </c>
    </row>
    <row r="608" customFormat="false" ht="15" hidden="false" customHeight="false" outlineLevel="0" collapsed="false">
      <c r="A608" s="118" t="s">
        <v>487</v>
      </c>
      <c r="B608" s="2" t="str">
        <f aca="false" t="array" ref="B608:B608">INDEX(Countries!D138:D868, MATCH(A608, Countries!B138:B868, 0))</f>
        <v>MLT</v>
      </c>
      <c r="C608" s="147" t="s">
        <v>168</v>
      </c>
      <c r="D608" s="160" t="n">
        <v>0</v>
      </c>
    </row>
    <row r="609" customFormat="false" ht="15" hidden="false" customHeight="false" outlineLevel="0" collapsed="false">
      <c r="A609" s="118" t="s">
        <v>488</v>
      </c>
      <c r="B609" s="2" t="str">
        <f aca="false" t="array" ref="B609:B609">INDEX(Countries!D1:D869, MATCH(A609, Countries!B1:B869, 0))</f>
        <v>CYP</v>
      </c>
      <c r="C609" s="147" t="s">
        <v>168</v>
      </c>
      <c r="D609" s="160" t="n">
        <v>8</v>
      </c>
    </row>
    <row r="610" customFormat="false" ht="15" hidden="false" customHeight="false" outlineLevel="0" collapsed="false">
      <c r="A610" s="118" t="s">
        <v>489</v>
      </c>
      <c r="B610" s="2" t="str">
        <f aca="false" t="array" ref="B610:B610">INDEX(Countries!D140:D870, MATCH(A610, Countries!B140:B870, 0))</f>
        <v>NOR</v>
      </c>
      <c r="C610" s="147" t="s">
        <v>168</v>
      </c>
      <c r="D610" s="160" t="n">
        <v>132</v>
      </c>
    </row>
    <row r="611" customFormat="false" ht="15" hidden="false" customHeight="false" outlineLevel="0" collapsed="false">
      <c r="A611" s="118" t="s">
        <v>490</v>
      </c>
      <c r="B611" s="2" t="str">
        <f aca="false" t="array" ref="B611:B611">INDEX(Countries!D1:D871, MATCH(A611, Countries!B1:B871, 0))</f>
        <v>ALB</v>
      </c>
      <c r="C611" s="147" t="s">
        <v>168</v>
      </c>
      <c r="D611" s="160" t="n">
        <v>213</v>
      </c>
    </row>
    <row r="612" customFormat="false" ht="15" hidden="false" customHeight="false" outlineLevel="0" collapsed="false">
      <c r="A612" s="118" t="s">
        <v>491</v>
      </c>
      <c r="B612" s="2" t="str">
        <f aca="false" t="array" ref="B612:B612">INDEX(Countries!D2:D872, MATCH(A612, Countries!B2:B872, 0))</f>
        <v>DZA</v>
      </c>
      <c r="C612" s="147" t="s">
        <v>168</v>
      </c>
      <c r="D612" s="160" t="n">
        <v>73</v>
      </c>
    </row>
    <row r="613" customFormat="false" ht="15" hidden="false" customHeight="false" outlineLevel="0" collapsed="false">
      <c r="A613" s="118" t="s">
        <v>492</v>
      </c>
      <c r="B613" s="2" t="str">
        <f aca="false" t="array" ref="B613:B613">INDEX(Countries!D143:D873, MATCH(A613, Countries!B143:B873, 0))</f>
        <v>SWE</v>
      </c>
      <c r="C613" s="147" t="s">
        <v>168</v>
      </c>
      <c r="D613" s="160" t="n">
        <v>316</v>
      </c>
    </row>
    <row r="614" customFormat="false" ht="15" hidden="false" customHeight="false" outlineLevel="0" collapsed="false">
      <c r="A614" s="118" t="s">
        <v>493</v>
      </c>
      <c r="B614" s="2" t="str">
        <f aca="false" t="array" ref="B614:B614">INDEX(Countries!D1:D874, MATCH(A614, Countries!B1:B874, 0))</f>
        <v>ISR</v>
      </c>
      <c r="C614" s="147" t="s">
        <v>168</v>
      </c>
      <c r="D614" s="160" t="n">
        <v>0</v>
      </c>
    </row>
    <row r="615" customFormat="false" ht="15" hidden="false" customHeight="false" outlineLevel="0" collapsed="false">
      <c r="A615" s="118" t="s">
        <v>494</v>
      </c>
      <c r="B615" s="2" t="str">
        <f aca="false" t="array" ref="B615:B615">INDEX(Countries!D145:D875, MATCH(A615, Countries!B145:B875, 0))</f>
        <v>MSR</v>
      </c>
      <c r="C615" s="147" t="s">
        <v>168</v>
      </c>
      <c r="D615" s="160" t="n">
        <v>0</v>
      </c>
    </row>
    <row r="616" customFormat="false" ht="15" hidden="false" customHeight="false" outlineLevel="0" collapsed="false">
      <c r="A616" s="118" t="s">
        <v>495</v>
      </c>
      <c r="B616" s="2" t="str">
        <f aca="false" t="array" ref="B616:B616">INDEX(Countries!D1:D876, MATCH(A616, Countries!B1:B876, 0))</f>
        <v>LBY</v>
      </c>
      <c r="C616" s="147" t="s">
        <v>168</v>
      </c>
      <c r="D616" s="160" t="n">
        <v>5</v>
      </c>
    </row>
    <row r="617" customFormat="false" ht="15" hidden="false" customHeight="false" outlineLevel="0" collapsed="false">
      <c r="A617" s="118" t="s">
        <v>496</v>
      </c>
      <c r="B617" s="2" t="str">
        <f aca="false" t="array" ref="B617:B617">INDEX(Countries!D147:D877, MATCH(A617, Countries!B147:B877, 0))</f>
        <v>NLD</v>
      </c>
      <c r="C617" s="147" t="s">
        <v>168</v>
      </c>
      <c r="D617" s="160" t="n">
        <v>497</v>
      </c>
    </row>
    <row r="618" customFormat="false" ht="15" hidden="false" customHeight="false" outlineLevel="0" collapsed="false">
      <c r="A618" s="118" t="s">
        <v>497</v>
      </c>
      <c r="B618" s="2" t="str">
        <f aca="false" t="array" ref="B618:B618">INDEX(Countries!D148:D878, MATCH(A618, Countries!B148:B878, 0))</f>
        <v>POL</v>
      </c>
      <c r="C618" s="147" t="s">
        <v>168</v>
      </c>
      <c r="D618" s="160" t="n">
        <v>436</v>
      </c>
    </row>
    <row r="619" customFormat="false" ht="15" hidden="false" customHeight="false" outlineLevel="0" collapsed="false">
      <c r="A619" s="118" t="s">
        <v>498</v>
      </c>
      <c r="B619" s="2" t="str">
        <f aca="false" t="array" ref="B619:B619">INDEX(Countries!D149:D879, MATCH(A619, Countries!B149:B879, 0))</f>
        <v>TUR</v>
      </c>
      <c r="C619" s="147" t="s">
        <v>168</v>
      </c>
      <c r="D619" s="160" t="n">
        <v>682</v>
      </c>
    </row>
    <row r="620" customFormat="false" ht="15" hidden="false" customHeight="false" outlineLevel="0" collapsed="false">
      <c r="A620" s="118" t="s">
        <v>499</v>
      </c>
      <c r="B620" s="2" t="str">
        <f aca="false" t="array" ref="B620:B620">INDEX(Countries!D1:D880, MATCH(A620, Countries!B1:B880, 0))</f>
        <v>JOR</v>
      </c>
      <c r="C620" s="147" t="s">
        <v>168</v>
      </c>
      <c r="D620" s="160" t="n">
        <v>0</v>
      </c>
    </row>
    <row r="621" customFormat="false" ht="15" hidden="false" customHeight="false" outlineLevel="0" collapsed="false">
      <c r="A621" s="118" t="s">
        <v>500</v>
      </c>
      <c r="B621" s="2" t="str">
        <f aca="false" t="array" ref="B621:B621">INDEX(Countries!D2:D881, MATCH(A621, Countries!B2:B881, 0))</f>
        <v>HKG</v>
      </c>
      <c r="C621" s="147" t="s">
        <v>168</v>
      </c>
      <c r="D621" s="160" t="n">
        <v>0</v>
      </c>
    </row>
    <row r="622" customFormat="false" ht="15" hidden="false" customHeight="false" outlineLevel="0" collapsed="false">
      <c r="A622" s="118" t="s">
        <v>501</v>
      </c>
      <c r="B622" s="2" t="str">
        <f aca="false" t="array" ref="B622:B622">INDEX(Countries!D152:D882, MATCH(A622, Countries!B152:B882, 0))</f>
        <v>SVN</v>
      </c>
      <c r="C622" s="147" t="s">
        <v>168</v>
      </c>
      <c r="D622" s="160" t="n">
        <v>4</v>
      </c>
    </row>
    <row r="623" customFormat="false" ht="15" hidden="false" customHeight="false" outlineLevel="0" collapsed="false">
      <c r="A623" s="118" t="s">
        <v>502</v>
      </c>
      <c r="B623" s="2" t="str">
        <f aca="false" t="array" ref="B623:B623">INDEX(Countries!D1:D883, MATCH(A623, Countries!B1:B883, 0))</f>
        <v>ARG</v>
      </c>
      <c r="C623" s="147" t="s">
        <v>168</v>
      </c>
      <c r="D623" s="159" t="n">
        <v>6557</v>
      </c>
    </row>
    <row r="624" customFormat="false" ht="15" hidden="false" customHeight="false" outlineLevel="0" collapsed="false">
      <c r="A624" s="118" t="s">
        <v>503</v>
      </c>
      <c r="B624" s="2" t="str">
        <f aca="false" t="array" ref="B624:B624">INDEX(Countries!D2:D884, MATCH(A624, Countries!B2:B884, 0))</f>
        <v>AZE</v>
      </c>
      <c r="C624" s="147" t="s">
        <v>168</v>
      </c>
      <c r="D624" s="160" t="n">
        <v>0</v>
      </c>
    </row>
    <row r="625" customFormat="false" ht="15" hidden="false" customHeight="false" outlineLevel="0" collapsed="false">
      <c r="A625" s="118" t="s">
        <v>504</v>
      </c>
      <c r="B625" s="2" t="str">
        <f aca="false" t="array" ref="B625:B625">INDEX(Countries!D3:D885, MATCH(A625, Countries!B3:B885, 0))</f>
        <v>BEL</v>
      </c>
      <c r="C625" s="147" t="s">
        <v>168</v>
      </c>
      <c r="D625" s="160" t="n">
        <v>15</v>
      </c>
    </row>
    <row r="626" customFormat="false" ht="15" hidden="false" customHeight="false" outlineLevel="0" collapsed="false">
      <c r="A626" s="118" t="s">
        <v>505</v>
      </c>
      <c r="B626" s="2" t="str">
        <f aca="false" t="array" ref="B626:B626">INDEX(Countries!D4:D886, MATCH(A626, Countries!B4:B886, 0))</f>
        <v>BIH</v>
      </c>
      <c r="C626" s="147" t="s">
        <v>168</v>
      </c>
      <c r="D626" s="160" t="n">
        <v>16</v>
      </c>
    </row>
    <row r="627" customFormat="false" ht="15" hidden="false" customHeight="false" outlineLevel="0" collapsed="false">
      <c r="A627" s="118" t="s">
        <v>506</v>
      </c>
      <c r="B627" s="2" t="str">
        <f aca="false" t="array" ref="B627:B627">INDEX(Countries!D5:D887, MATCH(A627, Countries!B5:B887, 0))</f>
        <v>IOT</v>
      </c>
      <c r="C627" s="147" t="s">
        <v>168</v>
      </c>
      <c r="D627" s="160" t="n">
        <v>0</v>
      </c>
    </row>
    <row r="628" customFormat="false" ht="15" hidden="false" customHeight="false" outlineLevel="0" collapsed="false">
      <c r="A628" s="118" t="s">
        <v>507</v>
      </c>
      <c r="B628" s="2" t="str">
        <f aca="false" t="array" ref="B628:B628">INDEX(Countries!D6:D888, MATCH(A628, Countries!B6:B888, 0))</f>
        <v>BGR</v>
      </c>
      <c r="C628" s="147" t="s">
        <v>168</v>
      </c>
      <c r="D628" s="160" t="n">
        <v>53</v>
      </c>
    </row>
    <row r="629" customFormat="false" ht="15" hidden="false" customHeight="false" outlineLevel="0" collapsed="false">
      <c r="A629" s="118" t="s">
        <v>508</v>
      </c>
      <c r="B629" s="2" t="str">
        <f aca="false" t="array" ref="B629:B629">INDEX(Countries!D7:D889, MATCH(A629, Countries!B7:B889, 0))</f>
        <v>CPV</v>
      </c>
      <c r="C629" s="147" t="s">
        <v>168</v>
      </c>
      <c r="D629" s="160" t="n">
        <v>0</v>
      </c>
    </row>
    <row r="630" customFormat="false" ht="15" hidden="false" customHeight="false" outlineLevel="0" collapsed="false">
      <c r="A630" s="118" t="s">
        <v>509</v>
      </c>
      <c r="B630" s="2" t="str">
        <f aca="false" t="array" ref="B630:B630">INDEX(Countries!D8:D890, MATCH(A630, Countries!B8:B890, 0))</f>
        <v>CHL</v>
      </c>
      <c r="C630" s="147" t="s">
        <v>168</v>
      </c>
      <c r="D630" s="159" t="n">
        <v>1240</v>
      </c>
    </row>
    <row r="631" customFormat="false" ht="15" hidden="false" customHeight="false" outlineLevel="0" collapsed="false">
      <c r="A631" s="118" t="s">
        <v>510</v>
      </c>
      <c r="B631" s="2" t="str">
        <f aca="false" t="array" ref="B631:B631">INDEX(Countries!D9:D891, MATCH(A631, Countries!B9:B891, 0))</f>
        <v>EST</v>
      </c>
      <c r="C631" s="147" t="s">
        <v>168</v>
      </c>
      <c r="D631" s="160" t="n">
        <v>727</v>
      </c>
    </row>
    <row r="632" customFormat="false" ht="15" hidden="false" customHeight="false" outlineLevel="0" collapsed="false">
      <c r="A632" s="118" t="s">
        <v>511</v>
      </c>
      <c r="B632" s="2" t="str">
        <f aca="false" t="array" ref="B632:B632">INDEX(Countries!D10:D892, MATCH(A632, Countries!B10:B892, 0))</f>
        <v>FLK</v>
      </c>
      <c r="C632" s="147" t="s">
        <v>168</v>
      </c>
      <c r="D632" s="160" t="n">
        <v>18</v>
      </c>
    </row>
    <row r="633" customFormat="false" ht="15" hidden="false" customHeight="false" outlineLevel="0" collapsed="false">
      <c r="A633" s="118" t="s">
        <v>512</v>
      </c>
      <c r="B633" s="2" t="str">
        <f aca="false" t="array" ref="B633:B633">INDEX(Countries!D11:D893, MATCH(A633, Countries!B11:B893, 0))</f>
        <v>FRO</v>
      </c>
      <c r="C633" s="147" t="s">
        <v>168</v>
      </c>
      <c r="D633" s="160" t="n">
        <v>0</v>
      </c>
    </row>
    <row r="634" customFormat="false" ht="15" hidden="false" customHeight="false" outlineLevel="0" collapsed="false">
      <c r="A634" s="118" t="s">
        <v>513</v>
      </c>
      <c r="B634" s="2" t="str">
        <f aca="false" t="array" ref="B634:B634">INDEX(Countries!D12:D894, MATCH(A634, Countries!B12:B894, 0))</f>
        <v>FIN</v>
      </c>
      <c r="C634" s="147" t="s">
        <v>168</v>
      </c>
      <c r="D634" s="160" t="n">
        <v>358</v>
      </c>
    </row>
    <row r="635" customFormat="false" ht="15" hidden="false" customHeight="false" outlineLevel="0" collapsed="false">
      <c r="A635" s="118" t="s">
        <v>514</v>
      </c>
      <c r="B635" s="2" t="str">
        <f aca="false" t="array" ref="B635:B635">INDEX(Countries!D13:D895, MATCH(A635, Countries!B13:B895, 0))</f>
        <v>GEO</v>
      </c>
      <c r="C635" s="147" t="s">
        <v>168</v>
      </c>
      <c r="D635" s="160" t="n">
        <v>176</v>
      </c>
    </row>
    <row r="636" customFormat="false" ht="15" hidden="false" customHeight="false" outlineLevel="0" collapsed="false">
      <c r="A636" s="118" t="s">
        <v>515</v>
      </c>
      <c r="B636" s="2" t="str">
        <f aca="false" t="array" ref="B636:B636">INDEX(Countries!D14:D896, MATCH(A636, Countries!B14:B896, 0))</f>
        <v>GIB</v>
      </c>
      <c r="C636" s="147" t="s">
        <v>168</v>
      </c>
      <c r="D636" s="160" t="n">
        <v>0</v>
      </c>
    </row>
    <row r="637" customFormat="false" ht="15" hidden="false" customHeight="false" outlineLevel="0" collapsed="false">
      <c r="A637" s="118" t="s">
        <v>516</v>
      </c>
      <c r="B637" s="2" t="str">
        <f aca="false" t="array" ref="B637:B637">INDEX(Countries!D15:D897, MATCH(A637, Countries!B15:B897, 0))</f>
        <v>GRL</v>
      </c>
      <c r="C637" s="147" t="s">
        <v>168</v>
      </c>
      <c r="D637" s="159" t="n">
        <v>10562</v>
      </c>
    </row>
    <row r="638" customFormat="false" ht="15" hidden="false" customHeight="false" outlineLevel="0" collapsed="false">
      <c r="A638" s="118" t="s">
        <v>517</v>
      </c>
      <c r="B638" s="2" t="str">
        <f aca="false" t="array" ref="B638:B638">INDEX(Countries!D16:D898, MATCH(A638, Countries!B16:B898, 0))</f>
        <v>GGY</v>
      </c>
      <c r="C638" s="147" t="s">
        <v>168</v>
      </c>
      <c r="D638" s="160" t="n">
        <v>0</v>
      </c>
    </row>
    <row r="639" customFormat="false" ht="15" hidden="false" customHeight="false" outlineLevel="0" collapsed="false">
      <c r="A639" s="118" t="s">
        <v>518</v>
      </c>
      <c r="B639" s="2" t="str">
        <f aca="false" t="array" ref="B639:B639">INDEX(Countries!D17:D899, MATCH(A639, Countries!B17:B899, 0))</f>
        <v>ISL</v>
      </c>
      <c r="C639" s="147" t="s">
        <v>168</v>
      </c>
      <c r="D639" s="160" t="n">
        <v>0</v>
      </c>
    </row>
    <row r="640" customFormat="false" ht="15" hidden="false" customHeight="false" outlineLevel="0" collapsed="false">
      <c r="A640" s="118" t="s">
        <v>519</v>
      </c>
      <c r="B640" s="2" t="str">
        <f aca="false" t="array" ref="B640:B640">INDEX(Countries!D18:D900, MATCH(A640, Countries!B18:B900, 0))</f>
        <v>IRQ</v>
      </c>
      <c r="C640" s="147" t="s">
        <v>168</v>
      </c>
      <c r="D640" s="160" t="n">
        <v>4</v>
      </c>
    </row>
    <row r="641" customFormat="false" ht="15" hidden="false" customHeight="false" outlineLevel="0" collapsed="false">
      <c r="A641" s="118" t="s">
        <v>520</v>
      </c>
      <c r="B641" s="2" t="str">
        <f aca="false" t="array" ref="B641:B641">INDEX(Countries!D19:D901, MATCH(A641, Countries!B19:B901, 0))</f>
        <v>IRL</v>
      </c>
      <c r="C641" s="147" t="s">
        <v>168</v>
      </c>
      <c r="D641" s="160" t="n">
        <v>353</v>
      </c>
    </row>
    <row r="642" customFormat="false" ht="15" hidden="false" customHeight="false" outlineLevel="0" collapsed="false">
      <c r="A642" s="118" t="s">
        <v>521</v>
      </c>
      <c r="B642" s="2" t="str">
        <f aca="false" t="array" ref="B642:B642">INDEX(Countries!D20:D902, MATCH(A642, Countries!B20:B902, 0))</f>
        <v>IMN</v>
      </c>
      <c r="C642" s="147" t="s">
        <v>168</v>
      </c>
      <c r="D642" s="160" t="n">
        <v>0</v>
      </c>
    </row>
    <row r="643" customFormat="false" ht="15" hidden="false" customHeight="false" outlineLevel="0" collapsed="false">
      <c r="A643" s="118" t="s">
        <v>522</v>
      </c>
      <c r="B643" s="2" t="str">
        <f aca="false" t="array" ref="B643:B643">INDEX(Countries!D21:D903, MATCH(A643, Countries!B21:B903, 0))</f>
        <v>JEY</v>
      </c>
      <c r="C643" s="147" t="s">
        <v>168</v>
      </c>
      <c r="D643" s="160" t="n">
        <v>0</v>
      </c>
    </row>
    <row r="644" customFormat="false" ht="15" hidden="false" customHeight="false" outlineLevel="0" collapsed="false">
      <c r="A644" s="118" t="s">
        <v>523</v>
      </c>
      <c r="B644" s="2" t="str">
        <f aca="false" t="array" ref="B644:B644">INDEX(Countries!D22:D904, MATCH(A644, Countries!B22:B904, 0))</f>
        <v>KAZ</v>
      </c>
      <c r="C644" s="147" t="s">
        <v>168</v>
      </c>
      <c r="D644" s="160" t="n">
        <v>0</v>
      </c>
    </row>
    <row r="645" customFormat="false" ht="15" hidden="false" customHeight="false" outlineLevel="0" collapsed="false">
      <c r="A645" s="118" t="s">
        <v>524</v>
      </c>
      <c r="B645" s="2" t="str">
        <f aca="false" t="array" ref="B645:B645">INDEX(Countries!D23:D905, MATCH(A645, Countries!B23:B905, 0))</f>
        <v>PRK</v>
      </c>
      <c r="C645" s="147" t="s">
        <v>168</v>
      </c>
      <c r="D645" s="160" t="n">
        <v>217</v>
      </c>
    </row>
    <row r="646" customFormat="false" ht="15" hidden="false" customHeight="false" outlineLevel="0" collapsed="false">
      <c r="A646" s="118" t="s">
        <v>525</v>
      </c>
      <c r="B646" s="2" t="str">
        <f aca="false" t="array" ref="B646:B646">INDEX(Countries!D176:D906, MATCH(A646, Countries!B176:B906, 0))</f>
        <v>KOR</v>
      </c>
      <c r="C646" s="147" t="s">
        <v>168</v>
      </c>
      <c r="D646" s="160" t="n">
        <v>488</v>
      </c>
    </row>
    <row r="647" customFormat="false" ht="15" hidden="false" customHeight="false" outlineLevel="0" collapsed="false">
      <c r="A647" s="118" t="s">
        <v>526</v>
      </c>
      <c r="B647" s="2" t="str">
        <f aca="false" t="array" ref="B647:B647">INDEX(Countries!D1:D907, MATCH(A647, Countries!B1:B907, 0))</f>
        <v>LVA</v>
      </c>
      <c r="C647" s="147" t="s">
        <v>168</v>
      </c>
      <c r="D647" s="160" t="n">
        <v>442</v>
      </c>
    </row>
    <row r="648" customFormat="false" ht="15" hidden="false" customHeight="false" outlineLevel="0" collapsed="false">
      <c r="A648" s="118" t="s">
        <v>527</v>
      </c>
      <c r="B648" s="2" t="str">
        <f aca="false" t="array" ref="B648:B648">INDEX(Countries!D2:D908, MATCH(A648, Countries!B2:B908, 0))</f>
        <v>LBN</v>
      </c>
      <c r="C648" s="147" t="s">
        <v>168</v>
      </c>
      <c r="D648" s="160" t="n">
        <v>0</v>
      </c>
    </row>
    <row r="649" customFormat="false" ht="15" hidden="false" customHeight="false" outlineLevel="0" collapsed="false">
      <c r="A649" s="118" t="s">
        <v>528</v>
      </c>
      <c r="B649" s="2" t="str">
        <f aca="false" t="array" ref="B649:B649">INDEX(Countries!D3:D909, MATCH(A649, Countries!B3:B909, 0))</f>
        <v>LTU</v>
      </c>
      <c r="C649" s="147" t="s">
        <v>168</v>
      </c>
      <c r="D649" s="160" t="n">
        <v>103</v>
      </c>
    </row>
    <row r="650" customFormat="false" ht="15" hidden="false" customHeight="false" outlineLevel="0" collapsed="false">
      <c r="A650" s="118" t="s">
        <v>529</v>
      </c>
      <c r="B650" s="2" t="str">
        <f aca="false" t="array" ref="B650:B650">INDEX(Countries!D4:D910, MATCH(A650, Countries!B4:B910, 0))</f>
        <v>MCO</v>
      </c>
      <c r="C650" s="147" t="s">
        <v>168</v>
      </c>
      <c r="D650" s="160" t="n">
        <v>0</v>
      </c>
    </row>
    <row r="651" customFormat="false" ht="15" hidden="false" customHeight="false" outlineLevel="0" collapsed="false">
      <c r="A651" s="118" t="s">
        <v>530</v>
      </c>
      <c r="B651" s="2" t="str">
        <f aca="false" t="array" ref="B651:B651">INDEX(Countries!D5:D911, MATCH(A651, Countries!B5:B911, 0))</f>
        <v>MNE</v>
      </c>
      <c r="C651" s="147" t="s">
        <v>168</v>
      </c>
      <c r="D651" s="160" t="n">
        <v>72</v>
      </c>
    </row>
    <row r="652" customFormat="false" ht="15" hidden="false" customHeight="false" outlineLevel="0" collapsed="false">
      <c r="A652" s="118" t="s">
        <v>531</v>
      </c>
      <c r="B652" s="2" t="str">
        <f aca="false" t="array" ref="B652:B652">INDEX(Countries!D6:D912, MATCH(A652, Countries!B6:B912, 0))</f>
        <v>MAR</v>
      </c>
      <c r="C652" s="147" t="s">
        <v>168</v>
      </c>
      <c r="D652" s="160" t="n">
        <v>116</v>
      </c>
    </row>
    <row r="653" customFormat="false" ht="15" hidden="false" customHeight="false" outlineLevel="0" collapsed="false">
      <c r="A653" s="118" t="s">
        <v>532</v>
      </c>
      <c r="B653" s="2" t="str">
        <f aca="false" t="array" ref="B653:B653">INDEX(Countries!D7:D913, MATCH(A653, Countries!B7:B913, 0))</f>
        <v>NAM</v>
      </c>
      <c r="C653" s="147" t="s">
        <v>168</v>
      </c>
      <c r="D653" s="160" t="n">
        <v>11</v>
      </c>
    </row>
    <row r="654" customFormat="false" ht="15" hidden="false" customHeight="false" outlineLevel="0" collapsed="false">
      <c r="A654" s="118" t="s">
        <v>533</v>
      </c>
      <c r="B654" s="2" t="str">
        <f aca="false" t="array" ref="B654:B654">INDEX(Countries!D8:D914, MATCH(A654, Countries!B8:B914, 0))</f>
        <v>NRU</v>
      </c>
      <c r="C654" s="147" t="s">
        <v>168</v>
      </c>
      <c r="D654" s="160" t="n">
        <v>0</v>
      </c>
    </row>
    <row r="655" customFormat="false" ht="15" hidden="false" customHeight="false" outlineLevel="0" collapsed="false">
      <c r="A655" s="118" t="s">
        <v>534</v>
      </c>
      <c r="B655" s="2" t="str">
        <f aca="false" t="array" ref="B655:B655">INDEX(Countries!D9:D915, MATCH(A655, Countries!B9:B915, 0))</f>
        <v>NIU</v>
      </c>
      <c r="C655" s="147" t="s">
        <v>168</v>
      </c>
      <c r="D655" s="160" t="n">
        <v>0</v>
      </c>
    </row>
    <row r="656" customFormat="false" ht="15" hidden="false" customHeight="false" outlineLevel="0" collapsed="false">
      <c r="A656" s="118" t="s">
        <v>535</v>
      </c>
      <c r="B656" s="2" t="str">
        <f aca="false" t="array" ref="B656:B656">INDEX(Countries!D10:D916, MATCH(A656, Countries!B10:B916, 0))</f>
        <v>MNP</v>
      </c>
      <c r="C656" s="147" t="s">
        <v>168</v>
      </c>
      <c r="D656" s="160" t="n">
        <v>0</v>
      </c>
    </row>
    <row r="657" customFormat="false" ht="15" hidden="false" customHeight="false" outlineLevel="0" collapsed="false">
      <c r="A657" s="118" t="s">
        <v>536</v>
      </c>
      <c r="B657" s="2" t="str">
        <f aca="false" t="array" ref="B657:B657">INDEX(Countries!D11:D917, MATCH(A657, Countries!B11:B917, 0))</f>
        <v>PCN</v>
      </c>
      <c r="C657" s="147" t="s">
        <v>168</v>
      </c>
      <c r="D657" s="160" t="n">
        <v>0</v>
      </c>
    </row>
    <row r="658" customFormat="false" ht="15" hidden="false" customHeight="false" outlineLevel="0" collapsed="false">
      <c r="A658" s="118" t="s">
        <v>537</v>
      </c>
      <c r="B658" s="2" t="str">
        <f aca="false" t="array" ref="B658:B658">INDEX(Countries!D12:D918, MATCH(A658, Countries!B12:B918, 0))</f>
        <v>PRT</v>
      </c>
      <c r="C658" s="147" t="s">
        <v>168</v>
      </c>
      <c r="D658" s="160" t="n">
        <v>426</v>
      </c>
    </row>
    <row r="659" customFormat="false" ht="15" hidden="false" customHeight="false" outlineLevel="0" collapsed="false">
      <c r="A659" s="118" t="s">
        <v>538</v>
      </c>
      <c r="B659" s="2" t="str">
        <f aca="false" t="array" ref="B659:B659">INDEX(Countries!D13:D919, MATCH(A659, Countries!B13:B919, 0))</f>
        <v>REU</v>
      </c>
      <c r="C659" s="147" t="s">
        <v>168</v>
      </c>
      <c r="D659" s="160" t="n">
        <v>1</v>
      </c>
    </row>
    <row r="660" customFormat="false" ht="15" hidden="false" customHeight="false" outlineLevel="0" collapsed="false">
      <c r="A660" s="118" t="s">
        <v>539</v>
      </c>
      <c r="B660" s="2" t="str">
        <f aca="false" t="array" ref="B660:B660">INDEX(Countries!D14:D920, MATCH(A660, Countries!B14:B920, 0))</f>
        <v>ROU</v>
      </c>
      <c r="C660" s="147" t="s">
        <v>168</v>
      </c>
      <c r="D660" s="159" t="n">
        <v>1802</v>
      </c>
    </row>
    <row r="661" customFormat="false" ht="15" hidden="false" customHeight="false" outlineLevel="0" collapsed="false">
      <c r="A661" s="118" t="s">
        <v>540</v>
      </c>
      <c r="B661" s="2" t="str">
        <f aca="false" t="array" ref="B661:B661">INDEX(Countries!D191:D921, MATCH(A661, Countries!B191:B921, 0))</f>
        <v>SHN</v>
      </c>
      <c r="C661" s="147" t="s">
        <v>168</v>
      </c>
      <c r="D661" s="160" t="n">
        <v>0</v>
      </c>
    </row>
    <row r="662" customFormat="false" ht="15" hidden="false" customHeight="false" outlineLevel="0" collapsed="false">
      <c r="A662" s="118" t="s">
        <v>541</v>
      </c>
      <c r="B662" s="2" t="str">
        <f aca="false" t="array" ref="B662:B662">INDEX(Countries!D192:D922, MATCH(A662, Countries!B192:B922, 0))</f>
        <v>SPM</v>
      </c>
      <c r="C662" s="147" t="s">
        <v>168</v>
      </c>
      <c r="D662" s="160" t="n">
        <v>0</v>
      </c>
    </row>
    <row r="663" customFormat="false" ht="15" hidden="false" customHeight="false" outlineLevel="0" collapsed="false">
      <c r="A663" s="118" t="s">
        <v>542</v>
      </c>
      <c r="B663" s="2" t="str">
        <f aca="false" t="array" ref="B663:B663">INDEX(Countries!D193:D923, MATCH(A663, Countries!B193:B923, 0))</f>
        <v>SYR</v>
      </c>
      <c r="C663" s="147" t="s">
        <v>168</v>
      </c>
      <c r="D663" s="160" t="n">
        <v>0</v>
      </c>
    </row>
    <row r="664" customFormat="false" ht="15" hidden="false" customHeight="false" outlineLevel="0" collapsed="false">
      <c r="A664" s="118" t="s">
        <v>543</v>
      </c>
      <c r="B664" s="2" t="str">
        <f aca="false" t="array" ref="B664:B664">INDEX(Countries!D194:D924, MATCH(A664, Countries!B194:B924, 0))</f>
        <v>TKL</v>
      </c>
      <c r="C664" s="147" t="s">
        <v>168</v>
      </c>
      <c r="D664" s="160" t="n">
        <v>0</v>
      </c>
    </row>
    <row r="665" customFormat="false" ht="15" hidden="false" customHeight="false" outlineLevel="0" collapsed="false">
      <c r="A665" s="118" t="s">
        <v>544</v>
      </c>
      <c r="B665" s="2" t="str">
        <f aca="false" t="array" ref="B665:B665">INDEX(Countries!D195:D925, MATCH(A665, Countries!B195:B925, 0))</f>
        <v>TKM</v>
      </c>
      <c r="C665" s="147" t="s">
        <v>168</v>
      </c>
      <c r="D665" s="160" t="n">
        <v>0</v>
      </c>
    </row>
    <row r="666" customFormat="false" ht="15" hidden="false" customHeight="false" outlineLevel="0" collapsed="false">
      <c r="A666" s="118" t="s">
        <v>545</v>
      </c>
      <c r="B666" s="2" t="str">
        <f aca="false" t="array" ref="B666:B666">INDEX(Countries!D196:D926, MATCH(A666, Countries!B196:B926, 0))</f>
        <v>URY</v>
      </c>
      <c r="C666" s="147" t="s">
        <v>168</v>
      </c>
      <c r="D666" s="160" t="n">
        <v>774</v>
      </c>
    </row>
    <row r="667" customFormat="false" ht="15" hidden="false" customHeight="false" outlineLevel="0" collapsed="false">
      <c r="A667" s="118" t="s">
        <v>546</v>
      </c>
      <c r="B667" s="2" t="str">
        <f aca="false" t="array" ref="B667:B667">INDEX(Countries!D197:D927, MATCH(A667, Countries!B197:B927, 0))</f>
        <v>ESH</v>
      </c>
      <c r="C667" s="147" t="s">
        <v>168</v>
      </c>
      <c r="D667" s="160" t="n">
        <v>1</v>
      </c>
    </row>
    <row r="668" customFormat="false" ht="15" hidden="false" customHeight="false" outlineLevel="0" collapsed="false">
      <c r="A668" s="118" t="s">
        <v>547</v>
      </c>
      <c r="B668" s="2" t="str">
        <f aca="false" t="array" ref="B668:B668">INDEX(Countries!D1:D928, MATCH(A668, Countries!B1:B928, 0))</f>
        <v>AFG</v>
      </c>
      <c r="C668" s="147" t="s">
        <v>168</v>
      </c>
      <c r="D668" s="160" t="n">
        <v>0</v>
      </c>
    </row>
    <row r="669" customFormat="false" ht="15" hidden="false" customHeight="false" outlineLevel="0" collapsed="false">
      <c r="A669" s="118" t="s">
        <v>548</v>
      </c>
      <c r="B669" s="2" t="str">
        <f aca="false" t="array" ref="B669:B669">INDEX(Countries!D2:D929, MATCH(A669, Countries!B2:B929, 0))</f>
        <v>ARM</v>
      </c>
      <c r="C669" s="147" t="s">
        <v>168</v>
      </c>
      <c r="D669" s="160" t="n">
        <v>0</v>
      </c>
    </row>
    <row r="670" customFormat="false" ht="15" hidden="false" customHeight="false" outlineLevel="0" collapsed="false">
      <c r="A670" s="118" t="s">
        <v>549</v>
      </c>
      <c r="B670" s="2" t="str">
        <f aca="false" t="array" ref="B670:B670">INDEX(Countries!D3:D930, MATCH(A670, Countries!B3:B930, 0))</f>
        <v>AUT</v>
      </c>
      <c r="C670" s="147" t="s">
        <v>168</v>
      </c>
      <c r="D670" s="160" t="n">
        <v>0</v>
      </c>
    </row>
    <row r="671" customFormat="false" ht="15" hidden="false" customHeight="false" outlineLevel="0" collapsed="false">
      <c r="A671" s="118" t="s">
        <v>550</v>
      </c>
      <c r="B671" s="2" t="str">
        <f aca="false" t="array" ref="B671:B671">INDEX(Countries!D4:D931, MATCH(A671, Countries!B4:B931, 0))</f>
        <v>BDI</v>
      </c>
      <c r="C671" s="147" t="s">
        <v>168</v>
      </c>
      <c r="D671" s="160" t="n">
        <v>0</v>
      </c>
    </row>
    <row r="672" customFormat="false" ht="15" hidden="false" customHeight="false" outlineLevel="0" collapsed="false">
      <c r="A672" s="118" t="s">
        <v>551</v>
      </c>
      <c r="B672" s="2" t="str">
        <f aca="false" t="array" ref="B672:B672">INDEX(Countries!D5:D932, MATCH(A672, Countries!B5:B932, 0))</f>
        <v>BFA</v>
      </c>
      <c r="C672" s="147" t="s">
        <v>168</v>
      </c>
      <c r="D672" s="160" t="n">
        <v>0</v>
      </c>
    </row>
    <row r="673" customFormat="false" ht="15" hidden="false" customHeight="false" outlineLevel="0" collapsed="false">
      <c r="A673" s="118" t="s">
        <v>552</v>
      </c>
      <c r="B673" s="2" t="str">
        <f aca="false" t="array" ref="B673:B673">INDEX(Countries!D6:D933, MATCH(A673, Countries!B6:B933, 0))</f>
        <v>BLR</v>
      </c>
      <c r="C673" s="147" t="s">
        <v>168</v>
      </c>
      <c r="D673" s="160" t="n">
        <v>0</v>
      </c>
    </row>
    <row r="674" customFormat="false" ht="15" hidden="false" customHeight="false" outlineLevel="0" collapsed="false">
      <c r="A674" s="118" t="s">
        <v>553</v>
      </c>
      <c r="B674" s="2" t="str">
        <f aca="false" t="array" ref="B674:B674">INDEX(Countries!D7:D934, MATCH(A674, Countries!B7:B934, 0))</f>
        <v>BOL</v>
      </c>
      <c r="C674" s="147" t="s">
        <v>168</v>
      </c>
      <c r="D674" s="160" t="n">
        <v>0</v>
      </c>
    </row>
    <row r="675" customFormat="false" ht="15" hidden="false" customHeight="false" outlineLevel="0" collapsed="false">
      <c r="A675" s="118" t="s">
        <v>554</v>
      </c>
      <c r="B675" s="2" t="str">
        <f aca="false" t="array" ref="B675:B675">INDEX(Countries!D8:D935, MATCH(A675, Countries!B8:B935, 0))</f>
        <v>BTN</v>
      </c>
      <c r="C675" s="147" t="s">
        <v>168</v>
      </c>
      <c r="D675" s="160" t="n">
        <v>0</v>
      </c>
    </row>
    <row r="676" customFormat="false" ht="15" hidden="false" customHeight="false" outlineLevel="0" collapsed="false">
      <c r="A676" s="118" t="s">
        <v>555</v>
      </c>
      <c r="B676" s="2" t="str">
        <f aca="false" t="array" ref="B676:B676">INDEX(Countries!D9:D936, MATCH(A676, Countries!B9:B936, 0))</f>
        <v>BWA</v>
      </c>
      <c r="C676" s="147" t="s">
        <v>168</v>
      </c>
      <c r="D676" s="160" t="n">
        <v>0</v>
      </c>
    </row>
    <row r="677" customFormat="false" ht="15" hidden="false" customHeight="false" outlineLevel="0" collapsed="false">
      <c r="A677" s="118" t="s">
        <v>556</v>
      </c>
      <c r="B677" s="2" t="str">
        <f aca="false" t="array" ref="B677:B677">INDEX(Countries!D10:D937, MATCH(A677, Countries!B10:B937, 0))</f>
        <v>CAF</v>
      </c>
      <c r="C677" s="147" t="s">
        <v>168</v>
      </c>
      <c r="D677" s="160" t="n">
        <v>0</v>
      </c>
    </row>
    <row r="678" customFormat="false" ht="15" hidden="false" customHeight="false" outlineLevel="0" collapsed="false">
      <c r="A678" s="118" t="s">
        <v>557</v>
      </c>
      <c r="B678" s="2" t="str">
        <f aca="false" t="array" ref="B678:B678">INDEX(Countries!D208:D938, MATCH(A678, Countries!B208:B938, 0))</f>
        <v>CHE</v>
      </c>
      <c r="C678" s="147" t="s">
        <v>168</v>
      </c>
      <c r="D678" s="160" t="n">
        <v>0</v>
      </c>
    </row>
    <row r="679" customFormat="false" ht="15" hidden="false" customHeight="false" outlineLevel="0" collapsed="false">
      <c r="A679" s="118" t="s">
        <v>558</v>
      </c>
      <c r="B679" s="2" t="str">
        <f aca="false" t="array" ref="B679:B679">INDEX(Countries!D2:D939, MATCH(A679, Countries!B2:B939, 0))</f>
        <v>CZE</v>
      </c>
      <c r="C679" s="147" t="s">
        <v>168</v>
      </c>
      <c r="D679" s="160" t="n">
        <v>0</v>
      </c>
    </row>
    <row r="680" customFormat="false" ht="15" hidden="false" customHeight="false" outlineLevel="0" collapsed="false">
      <c r="A680" s="118" t="s">
        <v>559</v>
      </c>
      <c r="B680" s="2" t="str">
        <f aca="false" t="array" ref="B680:B680">INDEX(Countries!D3:D940, MATCH(A680, Countries!B3:B940, 0))</f>
        <v>ETH</v>
      </c>
      <c r="C680" s="147" t="s">
        <v>168</v>
      </c>
      <c r="D680" s="160" t="n">
        <v>0</v>
      </c>
    </row>
    <row r="681" customFormat="false" ht="15" hidden="false" customHeight="false" outlineLevel="0" collapsed="false">
      <c r="A681" s="118" t="s">
        <v>560</v>
      </c>
      <c r="B681" s="2" t="str">
        <f aca="false" t="array" ref="B681:B681">INDEX(Countries!D4:D941, MATCH(A681, Countries!B4:B941, 0))</f>
        <v>HUN</v>
      </c>
      <c r="C681" s="147" t="s">
        <v>168</v>
      </c>
      <c r="D681" s="160" t="n">
        <v>0</v>
      </c>
    </row>
    <row r="682" customFormat="false" ht="15" hidden="false" customHeight="false" outlineLevel="0" collapsed="false">
      <c r="A682" s="118" t="s">
        <v>561</v>
      </c>
      <c r="B682" s="2" t="str">
        <f aca="false" t="array" ref="B682:B682">INDEX(Countries!D5:D942, MATCH(A682, Countries!B5:B942, 0))</f>
        <v>KGZ</v>
      </c>
      <c r="C682" s="147" t="s">
        <v>168</v>
      </c>
      <c r="D682" s="160" t="n">
        <v>0</v>
      </c>
    </row>
    <row r="683" customFormat="false" ht="15" hidden="false" customHeight="false" outlineLevel="0" collapsed="false">
      <c r="A683" s="118" t="s">
        <v>562</v>
      </c>
      <c r="B683" s="2" t="str">
        <f aca="false" t="array" ref="B683:B683">INDEX(Countries!D6:D943, MATCH(A683, Countries!B6:B943, 0))</f>
        <v>LAO</v>
      </c>
      <c r="C683" s="147" t="s">
        <v>168</v>
      </c>
      <c r="D683" s="160" t="n">
        <v>0</v>
      </c>
    </row>
    <row r="684" customFormat="false" ht="15" hidden="false" customHeight="false" outlineLevel="0" collapsed="false">
      <c r="A684" s="118" t="s">
        <v>563</v>
      </c>
      <c r="B684" s="2" t="str">
        <f aca="false" t="array" ref="B684:B684">INDEX(Countries!D7:D944, MATCH(A684, Countries!B7:B944, 0))</f>
        <v>LSO</v>
      </c>
      <c r="C684" s="147" t="s">
        <v>168</v>
      </c>
      <c r="D684" s="160" t="n">
        <v>0</v>
      </c>
    </row>
    <row r="685" customFormat="false" ht="15" hidden="false" customHeight="false" outlineLevel="0" collapsed="false">
      <c r="A685" s="118" t="s">
        <v>564</v>
      </c>
      <c r="B685" s="2" t="str">
        <f aca="false" t="array" ref="B685:B685">INDEX(Countries!D8:D945, MATCH(A685, Countries!B8:B945, 0))</f>
        <v>LUX</v>
      </c>
      <c r="C685" s="147" t="s">
        <v>168</v>
      </c>
      <c r="D685" s="160" t="n">
        <v>0</v>
      </c>
    </row>
    <row r="686" customFormat="false" ht="15" hidden="false" customHeight="false" outlineLevel="0" collapsed="false">
      <c r="A686" s="118" t="s">
        <v>565</v>
      </c>
      <c r="B686" s="2" t="str">
        <f aca="false" t="array" ref="B686:B686">INDEX(Countries!D9:D946, MATCH(A686, Countries!B9:B946, 0))</f>
        <v>MDA</v>
      </c>
      <c r="C686" s="147" t="s">
        <v>168</v>
      </c>
      <c r="D686" s="160" t="n">
        <v>0</v>
      </c>
    </row>
    <row r="687" customFormat="false" ht="15" hidden="false" customHeight="false" outlineLevel="0" collapsed="false">
      <c r="A687" s="118" t="s">
        <v>566</v>
      </c>
      <c r="B687" s="2" t="str">
        <f aca="false" t="array" ref="B687:B687">INDEX(Countries!D10:D947, MATCH(A687, Countries!B10:B947, 0))</f>
        <v>MKD</v>
      </c>
      <c r="C687" s="147" t="s">
        <v>168</v>
      </c>
      <c r="D687" s="160" t="n">
        <v>0</v>
      </c>
    </row>
    <row r="688" customFormat="false" ht="15" hidden="false" customHeight="false" outlineLevel="0" collapsed="false">
      <c r="A688" s="118" t="s">
        <v>567</v>
      </c>
      <c r="B688" s="2" t="str">
        <f aca="false" t="array" ref="B688:B688">INDEX(Countries!D11:D948, MATCH(A688, Countries!B11:B948, 0))</f>
        <v>MLI</v>
      </c>
      <c r="C688" s="147" t="s">
        <v>168</v>
      </c>
      <c r="D688" s="160" t="n">
        <v>0</v>
      </c>
    </row>
    <row r="689" customFormat="false" ht="15" hidden="false" customHeight="false" outlineLevel="0" collapsed="false">
      <c r="A689" s="118" t="s">
        <v>568</v>
      </c>
      <c r="B689" s="2" t="str">
        <f aca="false" t="array" ref="B689:B689">INDEX(Countries!D12:D949, MATCH(A689, Countries!B12:B949, 0))</f>
        <v>MNG</v>
      </c>
      <c r="C689" s="147" t="s">
        <v>168</v>
      </c>
      <c r="D689" s="160" t="n">
        <v>0</v>
      </c>
    </row>
    <row r="690" customFormat="false" ht="15" hidden="false" customHeight="false" outlineLevel="0" collapsed="false">
      <c r="A690" s="118" t="s">
        <v>569</v>
      </c>
      <c r="B690" s="2" t="str">
        <f aca="false" t="array" ref="B690:B690">INDEX(Countries!D13:D950, MATCH(A690, Countries!B13:B950, 0))</f>
        <v>MWI</v>
      </c>
      <c r="C690" s="147" t="s">
        <v>168</v>
      </c>
      <c r="D690" s="160" t="n">
        <v>0</v>
      </c>
    </row>
    <row r="691" customFormat="false" ht="15" hidden="false" customHeight="false" outlineLevel="0" collapsed="false">
      <c r="A691" s="118" t="s">
        <v>570</v>
      </c>
      <c r="B691" s="2" t="str">
        <f aca="false" t="array" ref="B691:B691">INDEX(Countries!D14:D951, MATCH(A691, Countries!B14:B951, 0))</f>
        <v>NER</v>
      </c>
      <c r="C691" s="147" t="s">
        <v>168</v>
      </c>
      <c r="D691" s="160" t="n">
        <v>0</v>
      </c>
    </row>
    <row r="692" customFormat="false" ht="15" hidden="false" customHeight="false" outlineLevel="0" collapsed="false">
      <c r="A692" s="118" t="s">
        <v>571</v>
      </c>
      <c r="B692" s="2" t="str">
        <f aca="false" t="array" ref="B692:B692">INDEX(Countries!D15:D952, MATCH(A692, Countries!B15:B952, 0))</f>
        <v>NPL</v>
      </c>
      <c r="C692" s="147" t="s">
        <v>168</v>
      </c>
      <c r="D692" s="160" t="n">
        <v>0</v>
      </c>
    </row>
    <row r="693" customFormat="false" ht="15" hidden="false" customHeight="false" outlineLevel="0" collapsed="false">
      <c r="A693" s="118" t="s">
        <v>572</v>
      </c>
      <c r="B693" s="2" t="str">
        <f aca="false" t="array" ref="B693:B693">INDEX(Countries!D16:D953, MATCH(A693, Countries!B16:B953, 0))</f>
        <v>PRY</v>
      </c>
      <c r="C693" s="147" t="s">
        <v>168</v>
      </c>
      <c r="D693" s="160" t="n">
        <v>0</v>
      </c>
    </row>
    <row r="694" customFormat="false" ht="15" hidden="false" customHeight="false" outlineLevel="0" collapsed="false">
      <c r="A694" s="118" t="s">
        <v>573</v>
      </c>
      <c r="B694" s="2" t="str">
        <f aca="false" t="array" ref="B694:B694">INDEX(Countries!D17:D954, MATCH(A694, Countries!B17:B954, 0))</f>
        <v>RWA</v>
      </c>
      <c r="C694" s="147" t="s">
        <v>168</v>
      </c>
      <c r="D694" s="160" t="n">
        <v>0</v>
      </c>
    </row>
    <row r="695" customFormat="false" ht="15" hidden="false" customHeight="false" outlineLevel="0" collapsed="false">
      <c r="A695" s="118" t="s">
        <v>574</v>
      </c>
      <c r="B695" s="2" t="str">
        <f aca="false" t="array" ref="B695:B695">INDEX(Countries!D18:D955, MATCH(A695, Countries!B18:B955, 0))</f>
        <v>SRB</v>
      </c>
      <c r="C695" s="147" t="s">
        <v>168</v>
      </c>
      <c r="D695" s="160" t="n">
        <v>0</v>
      </c>
    </row>
    <row r="696" customFormat="false" ht="15" hidden="false" customHeight="false" outlineLevel="0" collapsed="false">
      <c r="A696" s="118" t="s">
        <v>575</v>
      </c>
      <c r="B696" s="2" t="str">
        <f aca="false" t="array" ref="B696:B696">INDEX(Countries!D19:D956, MATCH(A696, Countries!B19:B956, 0))</f>
        <v>SVK</v>
      </c>
      <c r="C696" s="147" t="s">
        <v>168</v>
      </c>
      <c r="D696" s="160" t="n">
        <v>0</v>
      </c>
    </row>
    <row r="697" customFormat="false" ht="15" hidden="false" customHeight="false" outlineLevel="0" collapsed="false">
      <c r="A697" s="118" t="s">
        <v>576</v>
      </c>
      <c r="B697" s="2" t="str">
        <f aca="false" t="array" ref="B697:B697">INDEX(Countries!D20:D957, MATCH(A697, Countries!B20:B957, 0))</f>
        <v>SWZ</v>
      </c>
      <c r="C697" s="147" t="s">
        <v>168</v>
      </c>
      <c r="D697" s="160" t="n">
        <v>0</v>
      </c>
    </row>
    <row r="698" customFormat="false" ht="15" hidden="false" customHeight="false" outlineLevel="0" collapsed="false">
      <c r="A698" s="118" t="s">
        <v>577</v>
      </c>
      <c r="B698" s="2" t="str">
        <f aca="false" t="array" ref="B698:B698">INDEX(Countries!D21:D958, MATCH(A698, Countries!B21:B958, 0))</f>
        <v>TCD</v>
      </c>
      <c r="C698" s="147" t="s">
        <v>168</v>
      </c>
      <c r="D698" s="160" t="n">
        <v>0</v>
      </c>
    </row>
    <row r="699" customFormat="false" ht="15" hidden="false" customHeight="false" outlineLevel="0" collapsed="false">
      <c r="A699" s="118" t="s">
        <v>578</v>
      </c>
      <c r="B699" s="2" t="str">
        <f aca="false" t="array" ref="B699:B699">INDEX(Countries!D22:D959, MATCH(A699, Countries!B22:B959, 0))</f>
        <v>TJK</v>
      </c>
      <c r="C699" s="147" t="s">
        <v>168</v>
      </c>
      <c r="D699" s="160" t="n">
        <v>0</v>
      </c>
    </row>
    <row r="700" customFormat="false" ht="15" hidden="false" customHeight="false" outlineLevel="0" collapsed="false">
      <c r="A700" s="118" t="s">
        <v>579</v>
      </c>
      <c r="B700" s="2" t="str">
        <f aca="false" t="array" ref="B700:B700">INDEX(Countries!D230:D960, MATCH(A700, Countries!B230:B960, 0))</f>
        <v>UGA</v>
      </c>
      <c r="C700" s="147" t="s">
        <v>168</v>
      </c>
      <c r="D700" s="160" t="n">
        <v>0</v>
      </c>
    </row>
    <row r="701" customFormat="false" ht="15" hidden="false" customHeight="false" outlineLevel="0" collapsed="false">
      <c r="A701" s="118" t="s">
        <v>580</v>
      </c>
      <c r="B701" s="2" t="str">
        <f aca="false" t="array" ref="B701:B701">INDEX(Countries!D231:D961, MATCH(A701, Countries!B231:B961, 0))</f>
        <v>UZB</v>
      </c>
      <c r="C701" s="147" t="s">
        <v>168</v>
      </c>
      <c r="D701" s="160" t="n">
        <v>0</v>
      </c>
    </row>
    <row r="702" customFormat="false" ht="15" hidden="false" customHeight="false" outlineLevel="0" collapsed="false">
      <c r="A702" s="118" t="s">
        <v>581</v>
      </c>
      <c r="B702" s="2" t="str">
        <f aca="false" t="array" ref="B702:B702">INDEX(Countries!D232:D962, MATCH(A702, Countries!B232:B962, 0))</f>
        <v>ZMB</v>
      </c>
      <c r="C702" s="147" t="s">
        <v>168</v>
      </c>
      <c r="D702" s="160" t="n">
        <v>0</v>
      </c>
    </row>
    <row r="703" customFormat="false" ht="15" hidden="false" customHeight="false" outlineLevel="0" collapsed="false">
      <c r="A703" s="118" t="s">
        <v>582</v>
      </c>
      <c r="B703" s="2" t="str">
        <f aca="false" t="array" ref="B703:B703">INDEX(Countries!D2:D963, MATCH(A703, Countries!B2:B963, 0))</f>
        <v>ZWE</v>
      </c>
      <c r="C703" s="147" t="s">
        <v>168</v>
      </c>
      <c r="D703" s="160" t="n">
        <v>0</v>
      </c>
    </row>
    <row r="704" customFormat="false" ht="15" hidden="false" customHeight="false" outlineLevel="0" collapsed="false">
      <c r="A704" s="118" t="s">
        <v>583</v>
      </c>
      <c r="B704" s="2" t="str">
        <f aca="false" t="array" ref="B704:B704">INDEX(Countries!D3:D964, MATCH(A704, Countries!B3:B964, 0))</f>
        <v>BLM</v>
      </c>
      <c r="C704" s="147" t="s">
        <v>168</v>
      </c>
      <c r="D704" s="160" t="n">
        <v>0</v>
      </c>
    </row>
    <row r="705" customFormat="false" ht="15" hidden="false" customHeight="false" outlineLevel="0" collapsed="false">
      <c r="A705" s="118" t="s">
        <v>584</v>
      </c>
      <c r="B705" s="2" t="str">
        <f aca="false" t="array" ref="B705:B705">INDEX(Countries!D4:D965, MATCH(A705, Countries!B4:B965, 0))</f>
        <v>CCK</v>
      </c>
      <c r="C705" s="147" t="s">
        <v>168</v>
      </c>
      <c r="D705" s="160" t="n">
        <v>0</v>
      </c>
    </row>
    <row r="706" customFormat="false" ht="15" hidden="false" customHeight="false" outlineLevel="0" collapsed="false">
      <c r="A706" s="118" t="s">
        <v>585</v>
      </c>
      <c r="B706" s="2" t="str">
        <f aca="false" t="array" ref="B706:B706">INDEX(Countries!D5:D966, MATCH(A706, Countries!B5:B966, 0))</f>
        <v>CXR</v>
      </c>
      <c r="C706" s="147" t="s">
        <v>168</v>
      </c>
      <c r="D706" s="160" t="n">
        <v>0</v>
      </c>
    </row>
  </sheetData>
  <dataValidations count="3">
    <dataValidation allowBlank="true" errorStyle="stop" operator="between" showDropDown="false" showErrorMessage="false" showInputMessage="false" sqref="A2:A706" type="list">
      <formula1>Countries!$B$2:$B$262</formula1>
      <formula2>0</formula2>
    </dataValidation>
    <dataValidation allowBlank="true" errorStyle="stop" operator="between" showDropDown="false" showErrorMessage="false" showInputMessage="false" sqref="C2:C706" type="list">
      <formula1>Ecosystem!$B$2:$B$4</formula1>
      <formula2>0</formula2>
    </dataValidation>
    <dataValidation allowBlank="true" errorStyle="stop" operator="between" showDropDown="false" showErrorMessage="false" showInputMessage="false" sqref="E2:E236"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outlinePr summaryBelow="0"/>
    <pageSetUpPr fitToPage="false"/>
  </sheetPr>
  <dimension ref="A1:G7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4" min="4" style="0" width="23"/>
    <col collapsed="false" customWidth="true" hidden="false" outlineLevel="0" max="5" min="5" style="0" width="28.5"/>
    <col collapsed="false" customWidth="true" hidden="false" outlineLevel="0" max="6" min="6" style="0" width="30"/>
    <col collapsed="false" customWidth="true" hidden="false" outlineLevel="0" max="7" min="7" style="0" width="32.38"/>
  </cols>
  <sheetData>
    <row r="1" customFormat="false" ht="15" hidden="false" customHeight="false" outlineLevel="0" collapsed="false">
      <c r="A1" s="145" t="s">
        <v>111</v>
      </c>
      <c r="B1" s="145" t="s">
        <v>124</v>
      </c>
      <c r="C1" s="145" t="s">
        <v>79</v>
      </c>
      <c r="D1" s="145" t="s">
        <v>825</v>
      </c>
      <c r="E1" s="145" t="s">
        <v>826</v>
      </c>
      <c r="F1" s="116" t="s">
        <v>827</v>
      </c>
      <c r="G1" s="116" t="s">
        <v>828</v>
      </c>
    </row>
    <row r="2" customFormat="false" ht="15" hidden="false" customHeight="false" outlineLevel="0" collapsed="false">
      <c r="A2" s="118" t="s">
        <v>183</v>
      </c>
      <c r="B2" s="2" t="str">
        <f aca="false" t="array" ref="B2:B2">INDEX(Countries!D2:D262, MATCH(A2, Countries!B2:B262, 0))</f>
        <v>USA</v>
      </c>
      <c r="C2" s="147" t="s">
        <v>160</v>
      </c>
      <c r="D2" s="161" t="n">
        <f aca="false">'Sequestration rates'!$C$27</f>
        <v>34.933</v>
      </c>
      <c r="E2" s="161" t="n">
        <v>17.2349</v>
      </c>
      <c r="F2" s="118" t="s">
        <v>829</v>
      </c>
      <c r="G2" s="118"/>
    </row>
    <row r="3" customFormat="false" ht="15" hidden="false" customHeight="false" outlineLevel="0" collapsed="false">
      <c r="A3" s="118" t="s">
        <v>184</v>
      </c>
      <c r="B3" s="2" t="str">
        <f aca="false" t="array" ref="B3:B3">INDEX(Countries!D3:D263, MATCH(A3, Countries!B3:B263, 0))</f>
        <v>IDN</v>
      </c>
      <c r="C3" s="147" t="s">
        <v>160</v>
      </c>
      <c r="D3" s="161" t="n">
        <f aca="false">'Sequestration rates'!$C$27</f>
        <v>34.933</v>
      </c>
      <c r="E3" s="161" t="n">
        <v>64.51</v>
      </c>
      <c r="F3" s="118" t="s">
        <v>829</v>
      </c>
    </row>
    <row r="4" customFormat="false" ht="15" hidden="false" customHeight="false" outlineLevel="0" collapsed="false">
      <c r="A4" s="118" t="s">
        <v>185</v>
      </c>
      <c r="B4" s="2" t="str">
        <f aca="false" t="array" ref="B4:B4">INDEX(Countries!D4:D264, MATCH(A4, Countries!B4:B264, 0))</f>
        <v>AUS</v>
      </c>
      <c r="C4" s="147" t="s">
        <v>160</v>
      </c>
      <c r="D4" s="161" t="n">
        <f aca="false">'Sequestration rates'!$C$27</f>
        <v>34.933</v>
      </c>
      <c r="E4" s="161" t="n">
        <v>7.285</v>
      </c>
      <c r="F4" s="118" t="s">
        <v>829</v>
      </c>
    </row>
    <row r="5" customFormat="false" ht="15" hidden="false" customHeight="false" outlineLevel="0" collapsed="false">
      <c r="A5" s="118" t="s">
        <v>277</v>
      </c>
      <c r="B5" s="2" t="str">
        <f aca="false" t="array" ref="B5:B5">INDEX(Countries!D5:D265, MATCH(A5, Countries!B5:B265, 0))</f>
        <v>BHS</v>
      </c>
      <c r="C5" s="147" t="s">
        <v>160</v>
      </c>
      <c r="D5" s="161" t="n">
        <f aca="false">'Sequestration rates'!$C$27</f>
        <v>34.933</v>
      </c>
      <c r="E5" s="161" t="n">
        <v>10.516</v>
      </c>
      <c r="F5" s="118" t="s">
        <v>829</v>
      </c>
    </row>
    <row r="6" customFormat="false" ht="15" hidden="false" customHeight="false" outlineLevel="0" collapsed="false">
      <c r="A6" s="118" t="s">
        <v>187</v>
      </c>
      <c r="B6" s="2" t="str">
        <f aca="false" t="array" ref="B6:B6">INDEX(Countries!D6:D266, MATCH(A6, Countries!B6:B266, 0))</f>
        <v>KEN</v>
      </c>
      <c r="C6" s="147" t="s">
        <v>160</v>
      </c>
      <c r="D6" s="161" t="n">
        <f aca="false">'Sequestration rates'!$C$27</f>
        <v>34.933</v>
      </c>
      <c r="E6" s="161" t="n">
        <v>24.94</v>
      </c>
      <c r="F6" s="118" t="s">
        <v>829</v>
      </c>
    </row>
    <row r="7" customFormat="false" ht="15" hidden="false" customHeight="false" outlineLevel="0" collapsed="false">
      <c r="A7" s="118" t="s">
        <v>188</v>
      </c>
      <c r="B7" s="2" t="str">
        <f aca="false" t="array" ref="B7:B7">INDEX(Countries!D7:D267, MATCH(A7, Countries!B7:B267, 0))</f>
        <v>MEX</v>
      </c>
      <c r="C7" s="147" t="s">
        <v>160</v>
      </c>
      <c r="D7" s="161" t="n">
        <f aca="false">'Sequestration rates'!$C$27</f>
        <v>34.933</v>
      </c>
      <c r="E7" s="161" t="n">
        <v>18.33333</v>
      </c>
      <c r="F7" s="118" t="s">
        <v>829</v>
      </c>
    </row>
    <row r="8" customFormat="false" ht="15" hidden="false" customHeight="false" outlineLevel="0" collapsed="false">
      <c r="A8" s="118" t="s">
        <v>189</v>
      </c>
      <c r="B8" s="2" t="str">
        <f aca="false" t="array" ref="B8:B8">INDEX(Countries!D8:D268, MATCH(A8, Countries!B8:B268, 0))</f>
        <v>COL</v>
      </c>
      <c r="C8" s="147" t="s">
        <v>160</v>
      </c>
      <c r="D8" s="161" t="n">
        <f aca="false">'Sequestration rates'!$C$27</f>
        <v>34.933</v>
      </c>
      <c r="E8" s="161"/>
      <c r="F8" s="118" t="s">
        <v>829</v>
      </c>
    </row>
    <row r="9" customFormat="false" ht="15" hidden="false" customHeight="false" outlineLevel="0" collapsed="false">
      <c r="A9" s="118" t="s">
        <v>190</v>
      </c>
      <c r="B9" s="2" t="str">
        <f aca="false" t="array" ref="B9:B9">INDEX(Countries!D9:D269, MATCH(A9, Countries!B9:B269, 0))</f>
        <v>IND</v>
      </c>
      <c r="C9" s="147" t="s">
        <v>160</v>
      </c>
      <c r="D9" s="161" t="n">
        <f aca="false">'Sequestration rates'!$C$27</f>
        <v>34.933</v>
      </c>
      <c r="E9" s="161" t="n">
        <v>12.08</v>
      </c>
      <c r="F9" s="118" t="s">
        <v>829</v>
      </c>
    </row>
    <row r="10" customFormat="false" ht="15" hidden="false" customHeight="false" outlineLevel="0" collapsed="false">
      <c r="A10" s="118" t="s">
        <v>191</v>
      </c>
      <c r="B10" s="2" t="str">
        <f aca="false" t="array" ref="B10:B10">INDEX(Countries!D10:D270, MATCH(A10, Countries!B10:B270, 0))</f>
        <v>CHN</v>
      </c>
      <c r="C10" s="147" t="s">
        <v>160</v>
      </c>
      <c r="D10" s="161" t="n">
        <f aca="false">'Sequestration rates'!$C$27</f>
        <v>34.933</v>
      </c>
      <c r="E10" s="161" t="n">
        <v>5.683333</v>
      </c>
      <c r="F10" s="118" t="s">
        <v>829</v>
      </c>
    </row>
    <row r="11" customFormat="false" ht="15" hidden="false" customHeight="false" outlineLevel="0" collapsed="false">
      <c r="A11" s="118" t="s">
        <v>361</v>
      </c>
      <c r="B11" s="2" t="str">
        <f aca="false" t="array" ref="B11:B11">INDEX(Countries!D1:D271, MATCH(A11, Countries!B1:B271, 0))</f>
        <v>ASM</v>
      </c>
      <c r="C11" s="147" t="s">
        <v>160</v>
      </c>
      <c r="D11" s="161" t="n">
        <f aca="false">'Sequestration rates'!$C$27</f>
        <v>34.933</v>
      </c>
      <c r="E11" s="161"/>
      <c r="F11" s="118" t="s">
        <v>829</v>
      </c>
    </row>
    <row r="12" customFormat="false" ht="15" hidden="false" customHeight="false" outlineLevel="0" collapsed="false">
      <c r="A12" s="118" t="s">
        <v>362</v>
      </c>
      <c r="B12" s="2" t="str">
        <f aca="false" t="array" ref="B12:B12">INDEX(Countries!D2:D272, MATCH(A12, Countries!B2:B272, 0))</f>
        <v>AGO</v>
      </c>
      <c r="C12" s="147" t="s">
        <v>160</v>
      </c>
      <c r="D12" s="161" t="n">
        <f aca="false">'Sequestration rates'!$C$27</f>
        <v>34.933</v>
      </c>
      <c r="E12" s="161"/>
      <c r="F12" s="118" t="s">
        <v>829</v>
      </c>
    </row>
    <row r="13" customFormat="false" ht="15" hidden="false" customHeight="false" outlineLevel="0" collapsed="false">
      <c r="A13" s="118" t="s">
        <v>363</v>
      </c>
      <c r="B13" s="2" t="str">
        <f aca="false" t="array" ref="B13:B13">INDEX(Countries!D3:D273, MATCH(A13, Countries!B3:B273, 0))</f>
        <v>AIA</v>
      </c>
      <c r="C13" s="147" t="s">
        <v>160</v>
      </c>
      <c r="D13" s="161" t="n">
        <f aca="false">'Sequestration rates'!$C$27</f>
        <v>34.933</v>
      </c>
      <c r="E13" s="161"/>
      <c r="F13" s="118" t="s">
        <v>829</v>
      </c>
    </row>
    <row r="14" customFormat="false" ht="15" hidden="false" customHeight="false" outlineLevel="0" collapsed="false">
      <c r="A14" s="118" t="s">
        <v>364</v>
      </c>
      <c r="B14" s="2" t="str">
        <f aca="false" t="array" ref="B14:B14">INDEX(Countries!D4:D274, MATCH(A14, Countries!B4:B274, 0))</f>
        <v>ATG</v>
      </c>
      <c r="C14" s="147" t="s">
        <v>160</v>
      </c>
      <c r="D14" s="161" t="n">
        <f aca="false">'Sequestration rates'!$C$27</f>
        <v>34.933</v>
      </c>
      <c r="E14" s="161"/>
      <c r="F14" s="118" t="s">
        <v>829</v>
      </c>
    </row>
    <row r="15" customFormat="false" ht="15" hidden="false" customHeight="false" outlineLevel="0" collapsed="false">
      <c r="A15" s="118" t="s">
        <v>365</v>
      </c>
      <c r="B15" s="2" t="str">
        <f aca="false" t="array" ref="B15:B15">INDEX(Countries!D5:D275, MATCH(A15, Countries!B5:B275, 0))</f>
        <v>ABW</v>
      </c>
      <c r="C15" s="147" t="s">
        <v>160</v>
      </c>
      <c r="D15" s="161" t="n">
        <f aca="false">'Sequestration rates'!$C$27</f>
        <v>34.933</v>
      </c>
      <c r="E15" s="161"/>
      <c r="F15" s="118" t="s">
        <v>829</v>
      </c>
    </row>
    <row r="16" customFormat="false" ht="15" hidden="false" customHeight="false" outlineLevel="0" collapsed="false">
      <c r="A16" s="118" t="s">
        <v>366</v>
      </c>
      <c r="B16" s="2" t="str">
        <f aca="false" t="array" ref="B16:B16">INDEX(Countries!D16:D276, MATCH(A16, Countries!B16:B276, 0))</f>
        <v>BHR</v>
      </c>
      <c r="C16" s="147" t="s">
        <v>160</v>
      </c>
      <c r="D16" s="161" t="n">
        <f aca="false">'Sequestration rates'!$C$27</f>
        <v>34.933</v>
      </c>
      <c r="E16" s="161"/>
      <c r="F16" s="118" t="s">
        <v>829</v>
      </c>
    </row>
    <row r="17" customFormat="false" ht="15" hidden="false" customHeight="false" outlineLevel="0" collapsed="false">
      <c r="A17" s="118" t="s">
        <v>367</v>
      </c>
      <c r="B17" s="2" t="str">
        <f aca="false" t="array" ref="B17:B17">INDEX(Countries!D17:D277, MATCH(A17, Countries!B17:B277, 0))</f>
        <v>BGD</v>
      </c>
      <c r="C17" s="147" t="s">
        <v>160</v>
      </c>
      <c r="D17" s="161" t="n">
        <f aca="false">'Sequestration rates'!$C$27</f>
        <v>34.933</v>
      </c>
      <c r="E17" s="161"/>
      <c r="F17" s="118" t="s">
        <v>829</v>
      </c>
    </row>
    <row r="18" customFormat="false" ht="15" hidden="false" customHeight="false" outlineLevel="0" collapsed="false">
      <c r="A18" s="118" t="s">
        <v>368</v>
      </c>
      <c r="B18" s="2" t="str">
        <f aca="false" t="array" ref="B18:B18">INDEX(Countries!D18:D278, MATCH(A18, Countries!B18:B278, 0))</f>
        <v>BRB</v>
      </c>
      <c r="C18" s="147" t="s">
        <v>160</v>
      </c>
      <c r="D18" s="161" t="n">
        <f aca="false">'Sequestration rates'!$C$27</f>
        <v>34.933</v>
      </c>
      <c r="E18" s="161"/>
      <c r="F18" s="118" t="s">
        <v>829</v>
      </c>
    </row>
    <row r="19" customFormat="false" ht="15" hidden="false" customHeight="false" outlineLevel="0" collapsed="false">
      <c r="A19" s="118" t="s">
        <v>369</v>
      </c>
      <c r="B19" s="2" t="str">
        <f aca="false" t="array" ref="B19:B19">INDEX(Countries!D19:D279, MATCH(A19, Countries!B19:B279, 0))</f>
        <v>BLZ</v>
      </c>
      <c r="C19" s="147" t="s">
        <v>160</v>
      </c>
      <c r="D19" s="161" t="n">
        <f aca="false">'Sequestration rates'!$C$27</f>
        <v>34.933</v>
      </c>
      <c r="E19" s="161"/>
      <c r="F19" s="118" t="s">
        <v>829</v>
      </c>
    </row>
    <row r="20" customFormat="false" ht="15" hidden="false" customHeight="false" outlineLevel="0" collapsed="false">
      <c r="A20" s="118" t="s">
        <v>370</v>
      </c>
      <c r="B20" s="2" t="str">
        <f aca="false" t="array" ref="B20:B20">INDEX(Countries!D20:D280, MATCH(A20, Countries!B20:B280, 0))</f>
        <v>BEN</v>
      </c>
      <c r="C20" s="147" t="s">
        <v>160</v>
      </c>
      <c r="D20" s="161" t="n">
        <f aca="false">'Sequestration rates'!$C$27</f>
        <v>34.933</v>
      </c>
      <c r="E20" s="161"/>
      <c r="F20" s="118" t="s">
        <v>829</v>
      </c>
    </row>
    <row r="21" customFormat="false" ht="15" hidden="false" customHeight="false" outlineLevel="0" collapsed="false">
      <c r="A21" s="118" t="s">
        <v>371</v>
      </c>
      <c r="B21" s="2" t="str">
        <f aca="false" t="array" ref="B21:B21">INDEX(Countries!D21:D281, MATCH(A21, Countries!B21:B281, 0))</f>
        <v>BMU</v>
      </c>
      <c r="C21" s="147" t="s">
        <v>160</v>
      </c>
      <c r="D21" s="161" t="n">
        <f aca="false">'Sequestration rates'!$C$27</f>
        <v>34.933</v>
      </c>
      <c r="E21" s="161"/>
      <c r="F21" s="118" t="s">
        <v>829</v>
      </c>
    </row>
    <row r="22" customFormat="false" ht="15" hidden="false" customHeight="false" outlineLevel="0" collapsed="false">
      <c r="A22" s="118" t="s">
        <v>372</v>
      </c>
      <c r="B22" s="2" t="str">
        <f aca="false" t="array" ref="B22:B22">INDEX(Countries!D22:D282, MATCH(A22, Countries!B22:B282, 0))</f>
        <v>BES</v>
      </c>
      <c r="C22" s="147" t="s">
        <v>160</v>
      </c>
      <c r="D22" s="161" t="n">
        <f aca="false">'Sequestration rates'!$C$27</f>
        <v>34.933</v>
      </c>
      <c r="E22" s="161"/>
      <c r="F22" s="118" t="s">
        <v>829</v>
      </c>
    </row>
    <row r="23" customFormat="false" ht="15" hidden="false" customHeight="false" outlineLevel="0" collapsed="false">
      <c r="A23" s="118" t="s">
        <v>373</v>
      </c>
      <c r="B23" s="2" t="str">
        <f aca="false" t="array" ref="B23:B23">INDEX(Countries!D23:D283, MATCH(A23, Countries!B23:B283, 0))</f>
        <v>BRA</v>
      </c>
      <c r="C23" s="147" t="s">
        <v>160</v>
      </c>
      <c r="D23" s="161" t="n">
        <f aca="false">'Sequestration rates'!$C$27</f>
        <v>34.933</v>
      </c>
      <c r="E23" s="161"/>
      <c r="F23" s="118" t="s">
        <v>829</v>
      </c>
    </row>
    <row r="24" customFormat="false" ht="15" hidden="false" customHeight="false" outlineLevel="0" collapsed="false">
      <c r="A24" s="118" t="s">
        <v>374</v>
      </c>
      <c r="B24" s="2" t="str">
        <f aca="false" t="array" ref="B24:B24">INDEX(Countries!D24:D284, MATCH(A24, Countries!B24:B284, 0))</f>
        <v>VGB</v>
      </c>
      <c r="C24" s="147" t="s">
        <v>160</v>
      </c>
      <c r="D24" s="161" t="n">
        <f aca="false">'Sequestration rates'!$C$27</f>
        <v>34.933</v>
      </c>
      <c r="E24" s="161"/>
      <c r="F24" s="118" t="s">
        <v>829</v>
      </c>
    </row>
    <row r="25" customFormat="false" ht="15" hidden="false" customHeight="false" outlineLevel="0" collapsed="false">
      <c r="A25" s="118" t="s">
        <v>375</v>
      </c>
      <c r="B25" s="2" t="str">
        <f aca="false" t="array" ref="B25:B25">INDEX(Countries!D25:D285, MATCH(A25, Countries!B25:B285, 0))</f>
        <v>BRN</v>
      </c>
      <c r="C25" s="147" t="s">
        <v>160</v>
      </c>
      <c r="D25" s="161" t="n">
        <f aca="false">'Sequestration rates'!$C$27</f>
        <v>34.933</v>
      </c>
      <c r="E25" s="161"/>
      <c r="F25" s="118" t="s">
        <v>829</v>
      </c>
    </row>
    <row r="26" customFormat="false" ht="15" hidden="false" customHeight="false" outlineLevel="0" collapsed="false">
      <c r="A26" s="118" t="s">
        <v>376</v>
      </c>
      <c r="B26" s="2" t="str">
        <f aca="false" t="array" ref="B26:B26">INDEX(Countries!D26:D286, MATCH(A26, Countries!B26:B286, 0))</f>
        <v>KHM</v>
      </c>
      <c r="C26" s="147" t="s">
        <v>160</v>
      </c>
      <c r="D26" s="161" t="n">
        <f aca="false">'Sequestration rates'!$C$27</f>
        <v>34.933</v>
      </c>
      <c r="E26" s="161"/>
      <c r="F26" s="118" t="s">
        <v>829</v>
      </c>
    </row>
    <row r="27" customFormat="false" ht="15" hidden="false" customHeight="false" outlineLevel="0" collapsed="false">
      <c r="A27" s="118" t="s">
        <v>377</v>
      </c>
      <c r="B27" s="2" t="str">
        <f aca="false" t="array" ref="B27:B27">INDEX(Countries!D27:D287, MATCH(A27, Countries!B27:B287, 0))</f>
        <v>CMR</v>
      </c>
      <c r="C27" s="147" t="s">
        <v>160</v>
      </c>
      <c r="D27" s="161" t="n">
        <f aca="false">'Sequestration rates'!$C$27</f>
        <v>34.933</v>
      </c>
      <c r="E27" s="161"/>
      <c r="F27" s="118" t="s">
        <v>829</v>
      </c>
    </row>
    <row r="28" customFormat="false" ht="15" hidden="false" customHeight="false" outlineLevel="0" collapsed="false">
      <c r="A28" s="118" t="s">
        <v>378</v>
      </c>
      <c r="B28" s="2" t="str">
        <f aca="false" t="array" ref="B28:B28">INDEX(Countries!D28:D288, MATCH(A28, Countries!B28:B288, 0))</f>
        <v>CYM</v>
      </c>
      <c r="C28" s="147" t="s">
        <v>160</v>
      </c>
      <c r="D28" s="161" t="n">
        <f aca="false">'Sequestration rates'!$C$27</f>
        <v>34.933</v>
      </c>
      <c r="E28" s="161"/>
      <c r="F28" s="118" t="s">
        <v>829</v>
      </c>
    </row>
    <row r="29" customFormat="false" ht="15" hidden="false" customHeight="false" outlineLevel="0" collapsed="false">
      <c r="A29" s="118" t="s">
        <v>379</v>
      </c>
      <c r="B29" s="2" t="str">
        <f aca="false" t="array" ref="B29:B29">INDEX(Countries!D29:D289, MATCH(A29, Countries!B29:B289, 0))</f>
        <v>COM</v>
      </c>
      <c r="C29" s="147" t="s">
        <v>160</v>
      </c>
      <c r="D29" s="161" t="n">
        <f aca="false">'Sequestration rates'!$C$27</f>
        <v>34.933</v>
      </c>
      <c r="E29" s="161"/>
      <c r="F29" s="118" t="s">
        <v>829</v>
      </c>
    </row>
    <row r="30" customFormat="false" ht="15" hidden="false" customHeight="false" outlineLevel="0" collapsed="false">
      <c r="A30" s="118" t="s">
        <v>380</v>
      </c>
      <c r="B30" s="2" t="str">
        <f aca="false" t="array" ref="B30:B30">INDEX(Countries!D30:D290, MATCH(A30, Countries!B30:B290, 0))</f>
        <v>COK</v>
      </c>
      <c r="C30" s="147" t="s">
        <v>160</v>
      </c>
      <c r="D30" s="161" t="n">
        <f aca="false">'Sequestration rates'!$C$27</f>
        <v>34.933</v>
      </c>
      <c r="E30" s="161"/>
      <c r="F30" s="118" t="s">
        <v>829</v>
      </c>
    </row>
    <row r="31" customFormat="false" ht="15" hidden="false" customHeight="false" outlineLevel="0" collapsed="false">
      <c r="A31" s="118" t="s">
        <v>381</v>
      </c>
      <c r="B31" s="2" t="str">
        <f aca="false" t="array" ref="B31:B31">INDEX(Countries!D31:D291, MATCH(A31, Countries!B31:B291, 0))</f>
        <v>CRI</v>
      </c>
      <c r="C31" s="147" t="s">
        <v>160</v>
      </c>
      <c r="D31" s="161" t="n">
        <f aca="false">'Sequestration rates'!$C$27</f>
        <v>34.933</v>
      </c>
      <c r="E31" s="161"/>
      <c r="F31" s="118" t="s">
        <v>829</v>
      </c>
    </row>
    <row r="32" customFormat="false" ht="15" hidden="false" customHeight="false" outlineLevel="0" collapsed="false">
      <c r="A32" s="118" t="s">
        <v>382</v>
      </c>
      <c r="B32" s="2" t="str">
        <f aca="false" t="array" ref="B32:B32">INDEX(Countries!D32:D292, MATCH(A32, Countries!B32:B292, 0))</f>
        <v>CIV</v>
      </c>
      <c r="C32" s="147" t="s">
        <v>160</v>
      </c>
      <c r="D32" s="161" t="n">
        <f aca="false">'Sequestration rates'!$C$27</f>
        <v>34.933</v>
      </c>
      <c r="E32" s="161"/>
      <c r="F32" s="118" t="s">
        <v>829</v>
      </c>
    </row>
    <row r="33" customFormat="false" ht="15" hidden="false" customHeight="false" outlineLevel="0" collapsed="false">
      <c r="A33" s="118" t="s">
        <v>383</v>
      </c>
      <c r="B33" s="2" t="str">
        <f aca="false" t="array" ref="B33:B33">INDEX(Countries!D33:D293, MATCH(A33, Countries!B33:B293, 0))</f>
        <v>CUB</v>
      </c>
      <c r="C33" s="147" t="s">
        <v>160</v>
      </c>
      <c r="D33" s="161" t="n">
        <f aca="false">'Sequestration rates'!$C$27</f>
        <v>34.933</v>
      </c>
      <c r="E33" s="161"/>
      <c r="F33" s="118" t="s">
        <v>829</v>
      </c>
    </row>
    <row r="34" customFormat="false" ht="15" hidden="false" customHeight="false" outlineLevel="0" collapsed="false">
      <c r="A34" s="118" t="s">
        <v>384</v>
      </c>
      <c r="B34" s="2" t="str">
        <f aca="false" t="array" ref="B34:B34">INDEX(Countries!D34:D294, MATCH(A34, Countries!B34:B294, 0))</f>
        <v>CUW</v>
      </c>
      <c r="C34" s="147" t="s">
        <v>160</v>
      </c>
      <c r="D34" s="161" t="n">
        <f aca="false">'Sequestration rates'!$C$27</f>
        <v>34.933</v>
      </c>
      <c r="E34" s="161"/>
      <c r="F34" s="118" t="s">
        <v>829</v>
      </c>
    </row>
    <row r="35" customFormat="false" ht="15" hidden="false" customHeight="false" outlineLevel="0" collapsed="false">
      <c r="A35" s="118" t="s">
        <v>385</v>
      </c>
      <c r="B35" s="2" t="str">
        <f aca="false" t="array" ref="B35:B35">INDEX(Countries!D35:D295, MATCH(A35, Countries!B35:B295, 0))</f>
        <v>COD</v>
      </c>
      <c r="C35" s="147" t="s">
        <v>160</v>
      </c>
      <c r="D35" s="161" t="n">
        <f aca="false">'Sequestration rates'!$C$27</f>
        <v>34.933</v>
      </c>
      <c r="E35" s="161"/>
      <c r="F35" s="118" t="s">
        <v>829</v>
      </c>
    </row>
    <row r="36" customFormat="false" ht="15" hidden="false" customHeight="false" outlineLevel="0" collapsed="false">
      <c r="A36" s="118" t="s">
        <v>386</v>
      </c>
      <c r="B36" s="2" t="str">
        <f aca="false" t="array" ref="B36:B36">INDEX(Countries!D36:D296, MATCH(A36, Countries!B36:B296, 0))</f>
        <v>DJI</v>
      </c>
      <c r="C36" s="147" t="s">
        <v>160</v>
      </c>
      <c r="D36" s="161" t="n">
        <f aca="false">'Sequestration rates'!$C$27</f>
        <v>34.933</v>
      </c>
      <c r="E36" s="161"/>
      <c r="F36" s="118" t="s">
        <v>829</v>
      </c>
    </row>
    <row r="37" customFormat="false" ht="15" hidden="false" customHeight="false" outlineLevel="0" collapsed="false">
      <c r="A37" s="118" t="s">
        <v>387</v>
      </c>
      <c r="B37" s="2" t="str">
        <f aca="false" t="array" ref="B37:B37">INDEX(Countries!D37:D297, MATCH(A37, Countries!B37:B297, 0))</f>
        <v>DMA</v>
      </c>
      <c r="C37" s="147" t="s">
        <v>160</v>
      </c>
      <c r="D37" s="161" t="n">
        <f aca="false">'Sequestration rates'!$C$27</f>
        <v>34.933</v>
      </c>
      <c r="E37" s="161"/>
      <c r="F37" s="118" t="s">
        <v>829</v>
      </c>
    </row>
    <row r="38" customFormat="false" ht="15" hidden="false" customHeight="false" outlineLevel="0" collapsed="false">
      <c r="A38" s="118" t="s">
        <v>388</v>
      </c>
      <c r="B38" s="2" t="str">
        <f aca="false" t="array" ref="B38:B38">INDEX(Countries!D38:D298, MATCH(A38, Countries!B38:B298, 0))</f>
        <v>DOM</v>
      </c>
      <c r="C38" s="147" t="s">
        <v>160</v>
      </c>
      <c r="D38" s="161" t="n">
        <f aca="false">'Sequestration rates'!$C$27</f>
        <v>34.933</v>
      </c>
      <c r="E38" s="161"/>
      <c r="F38" s="118" t="s">
        <v>829</v>
      </c>
    </row>
    <row r="39" customFormat="false" ht="15" hidden="false" customHeight="false" outlineLevel="0" collapsed="false">
      <c r="A39" s="118" t="s">
        <v>316</v>
      </c>
      <c r="B39" s="2" t="str">
        <f aca="false" t="array" ref="B39:B39">INDEX(Countries!D39:D299, MATCH(A39, Countries!B39:B299, 0))</f>
        <v>ECU</v>
      </c>
      <c r="C39" s="147" t="s">
        <v>160</v>
      </c>
      <c r="D39" s="161" t="n">
        <f aca="false">'Sequestration rates'!$C$27</f>
        <v>34.933</v>
      </c>
      <c r="E39" s="161"/>
      <c r="F39" s="118" t="s">
        <v>829</v>
      </c>
    </row>
    <row r="40" customFormat="false" ht="15" hidden="false" customHeight="false" outlineLevel="0" collapsed="false">
      <c r="A40" s="118" t="s">
        <v>389</v>
      </c>
      <c r="B40" s="2" t="str">
        <f aca="false" t="array" ref="B40:B40">INDEX(Countries!D40:D300, MATCH(A40, Countries!B40:B300, 0))</f>
        <v>EGY</v>
      </c>
      <c r="C40" s="147" t="s">
        <v>160</v>
      </c>
      <c r="D40" s="161" t="n">
        <f aca="false">'Sequestration rates'!$C$27</f>
        <v>34.933</v>
      </c>
      <c r="E40" s="161"/>
      <c r="F40" s="118" t="s">
        <v>829</v>
      </c>
    </row>
    <row r="41" customFormat="false" ht="15" hidden="false" customHeight="false" outlineLevel="0" collapsed="false">
      <c r="A41" s="118" t="s">
        <v>390</v>
      </c>
      <c r="B41" s="2" t="str">
        <f aca="false" t="array" ref="B41:B41">INDEX(Countries!D41:D301, MATCH(A41, Countries!B41:B301, 0))</f>
        <v>SLV</v>
      </c>
      <c r="C41" s="147" t="s">
        <v>160</v>
      </c>
      <c r="D41" s="161" t="n">
        <f aca="false">'Sequestration rates'!$C$27</f>
        <v>34.933</v>
      </c>
      <c r="E41" s="161"/>
      <c r="F41" s="118" t="s">
        <v>829</v>
      </c>
    </row>
    <row r="42" customFormat="false" ht="15" hidden="false" customHeight="false" outlineLevel="0" collapsed="false">
      <c r="A42" s="118" t="s">
        <v>391</v>
      </c>
      <c r="B42" s="2" t="str">
        <f aca="false" t="array" ref="B42:B42">INDEX(Countries!D42:D302, MATCH(A42, Countries!B42:B302, 0))</f>
        <v>GNQ</v>
      </c>
      <c r="C42" s="147" t="s">
        <v>160</v>
      </c>
      <c r="D42" s="161" t="n">
        <f aca="false">'Sequestration rates'!$C$27</f>
        <v>34.933</v>
      </c>
      <c r="E42" s="161"/>
      <c r="F42" s="118" t="s">
        <v>829</v>
      </c>
    </row>
    <row r="43" customFormat="false" ht="15" hidden="false" customHeight="false" outlineLevel="0" collapsed="false">
      <c r="A43" s="118" t="s">
        <v>392</v>
      </c>
      <c r="B43" s="2" t="str">
        <f aca="false" t="array" ref="B43:B43">INDEX(Countries!D43:D303, MATCH(A43, Countries!B43:B303, 0))</f>
        <v>ERI</v>
      </c>
      <c r="C43" s="147" t="s">
        <v>160</v>
      </c>
      <c r="D43" s="161" t="n">
        <f aca="false">'Sequestration rates'!$C$27</f>
        <v>34.933</v>
      </c>
      <c r="E43" s="161"/>
      <c r="F43" s="118" t="s">
        <v>829</v>
      </c>
    </row>
    <row r="44" customFormat="false" ht="15" hidden="false" customHeight="false" outlineLevel="0" collapsed="false">
      <c r="A44" s="118" t="s">
        <v>393</v>
      </c>
      <c r="B44" s="2" t="str">
        <f aca="false" t="array" ref="B44:B44">INDEX(Countries!D44:D304, MATCH(A44, Countries!B44:B304, 0))</f>
        <v>FJI</v>
      </c>
      <c r="C44" s="147" t="s">
        <v>160</v>
      </c>
      <c r="D44" s="161" t="n">
        <f aca="false">'Sequestration rates'!$C$27</f>
        <v>34.933</v>
      </c>
      <c r="E44" s="161"/>
      <c r="F44" s="118" t="s">
        <v>829</v>
      </c>
    </row>
    <row r="45" customFormat="false" ht="15" hidden="false" customHeight="false" outlineLevel="0" collapsed="false">
      <c r="A45" s="118" t="s">
        <v>394</v>
      </c>
      <c r="B45" s="2" t="str">
        <f aca="false" t="array" ref="B45:B45">INDEX(Countries!D45:D305, MATCH(A45, Countries!B45:B305, 0))</f>
        <v>GUF</v>
      </c>
      <c r="C45" s="147" t="s">
        <v>160</v>
      </c>
      <c r="D45" s="161" t="n">
        <f aca="false">'Sequestration rates'!$C$27</f>
        <v>34.933</v>
      </c>
      <c r="E45" s="161"/>
      <c r="F45" s="118" t="s">
        <v>829</v>
      </c>
    </row>
    <row r="46" customFormat="false" ht="15" hidden="false" customHeight="false" outlineLevel="0" collapsed="false">
      <c r="A46" s="118" t="s">
        <v>395</v>
      </c>
      <c r="B46" s="2" t="str">
        <f aca="false" t="array" ref="B46:B46">INDEX(Countries!D46:D306, MATCH(A46, Countries!B46:B306, 0))</f>
        <v>PYF</v>
      </c>
      <c r="C46" s="147" t="s">
        <v>160</v>
      </c>
      <c r="D46" s="161" t="n">
        <f aca="false">'Sequestration rates'!$C$27</f>
        <v>34.933</v>
      </c>
      <c r="E46" s="161"/>
      <c r="F46" s="118" t="s">
        <v>829</v>
      </c>
    </row>
    <row r="47" customFormat="false" ht="15" hidden="false" customHeight="false" outlineLevel="0" collapsed="false">
      <c r="A47" s="118" t="s">
        <v>396</v>
      </c>
      <c r="B47" s="2" t="str">
        <f aca="false" t="array" ref="B47:B47">INDEX(Countries!D47:D307, MATCH(A47, Countries!B47:B307, 0))</f>
        <v>ATF</v>
      </c>
      <c r="C47" s="147" t="s">
        <v>160</v>
      </c>
      <c r="D47" s="161" t="n">
        <f aca="false">'Sequestration rates'!$C$27</f>
        <v>34.933</v>
      </c>
      <c r="E47" s="161"/>
      <c r="F47" s="118" t="s">
        <v>829</v>
      </c>
    </row>
    <row r="48" customFormat="false" ht="15" hidden="false" customHeight="false" outlineLevel="0" collapsed="false">
      <c r="A48" s="118" t="s">
        <v>397</v>
      </c>
      <c r="B48" s="2" t="str">
        <f aca="false" t="array" ref="B48:B48">INDEX(Countries!D48:D308, MATCH(A48, Countries!B48:B308, 0))</f>
        <v>GAB</v>
      </c>
      <c r="C48" s="147" t="s">
        <v>160</v>
      </c>
      <c r="D48" s="161" t="n">
        <f aca="false">'Sequestration rates'!$C$27</f>
        <v>34.933</v>
      </c>
      <c r="E48" s="161"/>
      <c r="F48" s="118" t="s">
        <v>829</v>
      </c>
    </row>
    <row r="49" customFormat="false" ht="15" hidden="false" customHeight="false" outlineLevel="0" collapsed="false">
      <c r="A49" s="118" t="s">
        <v>398</v>
      </c>
      <c r="B49" s="2" t="str">
        <f aca="false" t="array" ref="B49:B49">INDEX(Countries!D49:D309, MATCH(A49, Countries!B49:B309, 0))</f>
        <v>GMB</v>
      </c>
      <c r="C49" s="147" t="s">
        <v>160</v>
      </c>
      <c r="D49" s="161" t="n">
        <f aca="false">'Sequestration rates'!$C$27</f>
        <v>34.933</v>
      </c>
      <c r="E49" s="161"/>
      <c r="F49" s="118" t="s">
        <v>829</v>
      </c>
    </row>
    <row r="50" customFormat="false" ht="15" hidden="false" customHeight="false" outlineLevel="0" collapsed="false">
      <c r="A50" s="118" t="s">
        <v>399</v>
      </c>
      <c r="B50" s="2" t="str">
        <f aca="false" t="array" ref="B50:B50">INDEX(Countries!D50:D310, MATCH(A50, Countries!B50:B310, 0))</f>
        <v>GHA</v>
      </c>
      <c r="C50" s="147" t="s">
        <v>160</v>
      </c>
      <c r="D50" s="161" t="n">
        <f aca="false">'Sequestration rates'!$C$27</f>
        <v>34.933</v>
      </c>
      <c r="E50" s="161"/>
      <c r="F50" s="118" t="s">
        <v>829</v>
      </c>
    </row>
    <row r="51" customFormat="false" ht="15" hidden="false" customHeight="false" outlineLevel="0" collapsed="false">
      <c r="A51" s="118" t="s">
        <v>400</v>
      </c>
      <c r="B51" s="2" t="str">
        <f aca="false" t="array" ref="B51:B51">INDEX(Countries!D51:D311, MATCH(A51, Countries!B51:B311, 0))</f>
        <v>GRD</v>
      </c>
      <c r="C51" s="147" t="s">
        <v>160</v>
      </c>
      <c r="D51" s="161" t="n">
        <f aca="false">'Sequestration rates'!$C$27</f>
        <v>34.933</v>
      </c>
      <c r="E51" s="161"/>
      <c r="F51" s="118" t="s">
        <v>829</v>
      </c>
    </row>
    <row r="52" customFormat="false" ht="15" hidden="false" customHeight="false" outlineLevel="0" collapsed="false">
      <c r="A52" s="118" t="s">
        <v>401</v>
      </c>
      <c r="B52" s="2" t="str">
        <f aca="false" t="array" ref="B52:B52">INDEX(Countries!D52:D312, MATCH(A52, Countries!B52:B312, 0))</f>
        <v>GLP</v>
      </c>
      <c r="C52" s="147" t="s">
        <v>160</v>
      </c>
      <c r="D52" s="161" t="n">
        <f aca="false">'Sequestration rates'!$C$27</f>
        <v>34.933</v>
      </c>
      <c r="E52" s="161"/>
      <c r="F52" s="118" t="s">
        <v>829</v>
      </c>
    </row>
    <row r="53" customFormat="false" ht="15" hidden="false" customHeight="false" outlineLevel="0" collapsed="false">
      <c r="A53" s="118" t="s">
        <v>402</v>
      </c>
      <c r="B53" s="2" t="str">
        <f aca="false" t="array" ref="B53:B53">INDEX(Countries!D53:D313, MATCH(A53, Countries!B53:B313, 0))</f>
        <v>GUM</v>
      </c>
      <c r="C53" s="147" t="s">
        <v>160</v>
      </c>
      <c r="D53" s="161" t="n">
        <f aca="false">'Sequestration rates'!$C$27</f>
        <v>34.933</v>
      </c>
      <c r="E53" s="161"/>
      <c r="F53" s="118" t="s">
        <v>829</v>
      </c>
    </row>
    <row r="54" customFormat="false" ht="15" hidden="false" customHeight="false" outlineLevel="0" collapsed="false">
      <c r="A54" s="118" t="s">
        <v>403</v>
      </c>
      <c r="B54" s="2" t="str">
        <f aca="false" t="array" ref="B54:B54">INDEX(Countries!D54:D314, MATCH(A54, Countries!B54:B314, 0))</f>
        <v>GTM</v>
      </c>
      <c r="C54" s="147" t="s">
        <v>160</v>
      </c>
      <c r="D54" s="161" t="n">
        <f aca="false">'Sequestration rates'!$C$27</f>
        <v>34.933</v>
      </c>
      <c r="E54" s="161"/>
      <c r="F54" s="118" t="s">
        <v>829</v>
      </c>
    </row>
    <row r="55" customFormat="false" ht="15" hidden="false" customHeight="false" outlineLevel="0" collapsed="false">
      <c r="A55" s="118" t="s">
        <v>404</v>
      </c>
      <c r="B55" s="2" t="str">
        <f aca="false" t="array" ref="B55:B55">INDEX(Countries!D55:D315, MATCH(A55, Countries!B55:B315, 0))</f>
        <v>GIN</v>
      </c>
      <c r="C55" s="147" t="s">
        <v>160</v>
      </c>
      <c r="D55" s="161" t="n">
        <f aca="false">'Sequestration rates'!$C$27</f>
        <v>34.933</v>
      </c>
      <c r="E55" s="161"/>
      <c r="F55" s="118" t="s">
        <v>829</v>
      </c>
    </row>
    <row r="56" customFormat="false" ht="15" hidden="false" customHeight="false" outlineLevel="0" collapsed="false">
      <c r="A56" s="118" t="s">
        <v>405</v>
      </c>
      <c r="B56" s="2" t="str">
        <f aca="false" t="array" ref="B56:B56">INDEX(Countries!D56:D316, MATCH(A56, Countries!B56:B316, 0))</f>
        <v>GNB</v>
      </c>
      <c r="C56" s="147" t="s">
        <v>160</v>
      </c>
      <c r="D56" s="161" t="n">
        <f aca="false">'Sequestration rates'!$C$27</f>
        <v>34.933</v>
      </c>
      <c r="E56" s="161"/>
      <c r="F56" s="118" t="s">
        <v>829</v>
      </c>
    </row>
    <row r="57" customFormat="false" ht="15" hidden="false" customHeight="false" outlineLevel="0" collapsed="false">
      <c r="A57" s="118" t="s">
        <v>406</v>
      </c>
      <c r="B57" s="2" t="str">
        <f aca="false" t="array" ref="B57:B57">INDEX(Countries!D57:D317, MATCH(A57, Countries!B57:B317, 0))</f>
        <v>GUY</v>
      </c>
      <c r="C57" s="147" t="s">
        <v>160</v>
      </c>
      <c r="D57" s="161" t="n">
        <f aca="false">'Sequestration rates'!$C$27</f>
        <v>34.933</v>
      </c>
      <c r="E57" s="161"/>
      <c r="F57" s="118" t="s">
        <v>829</v>
      </c>
    </row>
    <row r="58" customFormat="false" ht="15" hidden="false" customHeight="false" outlineLevel="0" collapsed="false">
      <c r="A58" s="118" t="s">
        <v>407</v>
      </c>
      <c r="B58" s="2" t="str">
        <f aca="false" t="array" ref="B58:B58">INDEX(Countries!D58:D318, MATCH(A58, Countries!B58:B318, 0))</f>
        <v>HTI</v>
      </c>
      <c r="C58" s="147" t="s">
        <v>160</v>
      </c>
      <c r="D58" s="161" t="n">
        <f aca="false">'Sequestration rates'!$C$27</f>
        <v>34.933</v>
      </c>
      <c r="E58" s="161"/>
      <c r="F58" s="118" t="s">
        <v>829</v>
      </c>
    </row>
    <row r="59" customFormat="false" ht="15" hidden="false" customHeight="false" outlineLevel="0" collapsed="false">
      <c r="A59" s="118" t="s">
        <v>408</v>
      </c>
      <c r="B59" s="2" t="str">
        <f aca="false" t="array" ref="B59:B59">INDEX(Countries!D59:D319, MATCH(A59, Countries!B59:B319, 0))</f>
        <v>HND</v>
      </c>
      <c r="C59" s="147" t="s">
        <v>160</v>
      </c>
      <c r="D59" s="161" t="n">
        <f aca="false">'Sequestration rates'!$C$27</f>
        <v>34.933</v>
      </c>
      <c r="E59" s="161"/>
      <c r="F59" s="118" t="s">
        <v>829</v>
      </c>
    </row>
    <row r="60" customFormat="false" ht="15" hidden="false" customHeight="false" outlineLevel="0" collapsed="false">
      <c r="A60" s="118" t="s">
        <v>409</v>
      </c>
      <c r="B60" s="2" t="str">
        <f aca="false" t="array" ref="B60:B60">INDEX(Countries!D60:D320, MATCH(A60, Countries!B60:B320, 0))</f>
        <v>IRN</v>
      </c>
      <c r="C60" s="147" t="s">
        <v>160</v>
      </c>
      <c r="D60" s="161" t="n">
        <f aca="false">'Sequestration rates'!$C$27</f>
        <v>34.933</v>
      </c>
      <c r="E60" s="161"/>
      <c r="F60" s="118" t="s">
        <v>829</v>
      </c>
    </row>
    <row r="61" customFormat="false" ht="15" hidden="false" customHeight="false" outlineLevel="0" collapsed="false">
      <c r="A61" s="118" t="s">
        <v>410</v>
      </c>
      <c r="B61" s="2" t="str">
        <f aca="false" t="array" ref="B61:B61">INDEX(Countries!D61:D321, MATCH(A61, Countries!B61:B321, 0))</f>
        <v>JAM</v>
      </c>
      <c r="C61" s="147" t="s">
        <v>160</v>
      </c>
      <c r="D61" s="161" t="n">
        <f aca="false">'Sequestration rates'!$C$27</f>
        <v>34.933</v>
      </c>
      <c r="E61" s="161"/>
      <c r="F61" s="118" t="s">
        <v>829</v>
      </c>
    </row>
    <row r="62" customFormat="false" ht="15" hidden="false" customHeight="false" outlineLevel="0" collapsed="false">
      <c r="A62" s="118" t="s">
        <v>411</v>
      </c>
      <c r="B62" s="2" t="str">
        <f aca="false" t="array" ref="B62:B62">INDEX(Countries!D62:D322, MATCH(A62, Countries!B62:B322, 0))</f>
        <v>JPN</v>
      </c>
      <c r="C62" s="147" t="s">
        <v>160</v>
      </c>
      <c r="D62" s="161" t="n">
        <f aca="false">'Sequestration rates'!$C$27</f>
        <v>34.933</v>
      </c>
      <c r="E62" s="161"/>
      <c r="F62" s="118" t="s">
        <v>829</v>
      </c>
    </row>
    <row r="63" customFormat="false" ht="15" hidden="false" customHeight="false" outlineLevel="0" collapsed="false">
      <c r="A63" s="118" t="s">
        <v>412</v>
      </c>
      <c r="B63" s="2" t="str">
        <f aca="false" t="array" ref="B63:B63">INDEX(Countries!D63:D323, MATCH(A63, Countries!B63:B323, 0))</f>
        <v>KIR</v>
      </c>
      <c r="C63" s="147" t="s">
        <v>160</v>
      </c>
      <c r="D63" s="161" t="n">
        <f aca="false">'Sequestration rates'!$C$27</f>
        <v>34.933</v>
      </c>
      <c r="E63" s="161"/>
      <c r="F63" s="118" t="s">
        <v>829</v>
      </c>
    </row>
    <row r="64" customFormat="false" ht="15" hidden="false" customHeight="false" outlineLevel="0" collapsed="false">
      <c r="A64" s="118" t="s">
        <v>413</v>
      </c>
      <c r="B64" s="2" t="str">
        <f aca="false" t="array" ref="B64:B64">INDEX(Countries!D64:D324, MATCH(A64, Countries!B64:B324, 0))</f>
        <v>LBR</v>
      </c>
      <c r="C64" s="147" t="s">
        <v>160</v>
      </c>
      <c r="D64" s="161" t="n">
        <f aca="false">'Sequestration rates'!$C$27</f>
        <v>34.933</v>
      </c>
      <c r="E64" s="161"/>
      <c r="F64" s="118" t="s">
        <v>829</v>
      </c>
    </row>
    <row r="65" customFormat="false" ht="15" hidden="false" customHeight="false" outlineLevel="0" collapsed="false">
      <c r="A65" s="118" t="s">
        <v>414</v>
      </c>
      <c r="B65" s="2" t="str">
        <f aca="false" t="array" ref="B65:B65">INDEX(Countries!D65:D325, MATCH(A65, Countries!B65:B325, 0))</f>
        <v>MDG</v>
      </c>
      <c r="C65" s="147" t="s">
        <v>160</v>
      </c>
      <c r="D65" s="161" t="n">
        <f aca="false">'Sequestration rates'!$C$27</f>
        <v>34.933</v>
      </c>
      <c r="E65" s="161"/>
      <c r="F65" s="118" t="s">
        <v>829</v>
      </c>
    </row>
    <row r="66" customFormat="false" ht="15" hidden="false" customHeight="false" outlineLevel="0" collapsed="false">
      <c r="A66" s="118" t="s">
        <v>415</v>
      </c>
      <c r="B66" s="2" t="str">
        <f aca="false" t="array" ref="B66:B66">INDEX(Countries!D66:D326, MATCH(A66, Countries!B66:B326, 0))</f>
        <v>MYS</v>
      </c>
      <c r="C66" s="147" t="s">
        <v>160</v>
      </c>
      <c r="D66" s="161" t="n">
        <f aca="false">'Sequestration rates'!$C$27</f>
        <v>34.933</v>
      </c>
      <c r="E66" s="161"/>
      <c r="F66" s="118" t="s">
        <v>829</v>
      </c>
    </row>
    <row r="67" customFormat="false" ht="15" hidden="false" customHeight="false" outlineLevel="0" collapsed="false">
      <c r="A67" s="118" t="s">
        <v>416</v>
      </c>
      <c r="B67" s="2" t="str">
        <f aca="false" t="array" ref="B67:B67">INDEX(Countries!D67:D327, MATCH(A67, Countries!B67:B327, 0))</f>
        <v>MDV</v>
      </c>
      <c r="C67" s="147" t="s">
        <v>160</v>
      </c>
      <c r="D67" s="161" t="n">
        <f aca="false">'Sequestration rates'!$C$27</f>
        <v>34.933</v>
      </c>
      <c r="E67" s="161"/>
      <c r="F67" s="118" t="s">
        <v>829</v>
      </c>
    </row>
    <row r="68" customFormat="false" ht="15" hidden="false" customHeight="false" outlineLevel="0" collapsed="false">
      <c r="A68" s="118" t="s">
        <v>417</v>
      </c>
      <c r="B68" s="2" t="str">
        <f aca="false" t="array" ref="B68:B68">INDEX(Countries!D68:D328, MATCH(A68, Countries!B68:B328, 0))</f>
        <v>MHL</v>
      </c>
      <c r="C68" s="147" t="s">
        <v>160</v>
      </c>
      <c r="D68" s="161" t="n">
        <f aca="false">'Sequestration rates'!$C$27</f>
        <v>34.933</v>
      </c>
      <c r="E68" s="161"/>
      <c r="F68" s="118" t="s">
        <v>829</v>
      </c>
    </row>
    <row r="69" customFormat="false" ht="15" hidden="false" customHeight="false" outlineLevel="0" collapsed="false">
      <c r="A69" s="118" t="s">
        <v>418</v>
      </c>
      <c r="B69" s="2" t="str">
        <f aca="false" t="array" ref="B69:B69">INDEX(Countries!D69:D329, MATCH(A69, Countries!B69:B329, 0))</f>
        <v>MTQ</v>
      </c>
      <c r="C69" s="147" t="s">
        <v>160</v>
      </c>
      <c r="D69" s="161" t="n">
        <f aca="false">'Sequestration rates'!$C$27</f>
        <v>34.933</v>
      </c>
      <c r="E69" s="161"/>
      <c r="F69" s="118" t="s">
        <v>829</v>
      </c>
    </row>
    <row r="70" customFormat="false" ht="15" hidden="false" customHeight="false" outlineLevel="0" collapsed="false">
      <c r="A70" s="118" t="s">
        <v>419</v>
      </c>
      <c r="B70" s="2" t="str">
        <f aca="false" t="array" ref="B70:B70">INDEX(Countries!D70:D330, MATCH(A70, Countries!B70:B330, 0))</f>
        <v>MRT</v>
      </c>
      <c r="C70" s="147" t="s">
        <v>160</v>
      </c>
      <c r="D70" s="161" t="n">
        <f aca="false">'Sequestration rates'!$C$27</f>
        <v>34.933</v>
      </c>
      <c r="E70" s="161"/>
      <c r="F70" s="118" t="s">
        <v>829</v>
      </c>
    </row>
    <row r="71" customFormat="false" ht="15" hidden="false" customHeight="false" outlineLevel="0" collapsed="false">
      <c r="A71" s="118" t="s">
        <v>420</v>
      </c>
      <c r="B71" s="2" t="str">
        <f aca="false" t="array" ref="B71:B71">INDEX(Countries!D71:D331, MATCH(A71, Countries!B71:B331, 0))</f>
        <v>MUS</v>
      </c>
      <c r="C71" s="147" t="s">
        <v>160</v>
      </c>
      <c r="D71" s="161" t="n">
        <f aca="false">'Sequestration rates'!$C$27</f>
        <v>34.933</v>
      </c>
      <c r="E71" s="161"/>
      <c r="F71" s="118" t="s">
        <v>829</v>
      </c>
    </row>
    <row r="72" customFormat="false" ht="15" hidden="false" customHeight="false" outlineLevel="0" collapsed="false">
      <c r="A72" s="118" t="s">
        <v>421</v>
      </c>
      <c r="B72" s="2" t="str">
        <f aca="false" t="array" ref="B72:B72">INDEX(Countries!D72:D332, MATCH(A72, Countries!B72:B332, 0))</f>
        <v>MYT</v>
      </c>
      <c r="C72" s="147" t="s">
        <v>160</v>
      </c>
      <c r="D72" s="161" t="n">
        <f aca="false">'Sequestration rates'!$C$27</f>
        <v>34.933</v>
      </c>
      <c r="E72" s="161"/>
      <c r="F72" s="118" t="s">
        <v>829</v>
      </c>
    </row>
    <row r="73" customFormat="false" ht="15" hidden="false" customHeight="false" outlineLevel="0" collapsed="false">
      <c r="A73" s="118" t="s">
        <v>422</v>
      </c>
      <c r="B73" s="2" t="str">
        <f aca="false" t="array" ref="B73:B73">INDEX(Countries!D73:D333, MATCH(A73, Countries!B73:B333, 0))</f>
        <v>FSM</v>
      </c>
      <c r="C73" s="147" t="s">
        <v>160</v>
      </c>
      <c r="D73" s="161" t="n">
        <f aca="false">'Sequestration rates'!$C$27</f>
        <v>34.933</v>
      </c>
      <c r="E73" s="161"/>
      <c r="F73" s="118" t="s">
        <v>829</v>
      </c>
    </row>
    <row r="74" customFormat="false" ht="15" hidden="false" customHeight="false" outlineLevel="0" collapsed="false">
      <c r="A74" s="118" t="s">
        <v>423</v>
      </c>
      <c r="B74" s="2" t="str">
        <f aca="false" t="array" ref="B74:B74">INDEX(Countries!D74:D334, MATCH(A74, Countries!B74:B334, 0))</f>
        <v>MOZ</v>
      </c>
      <c r="C74" s="147" t="s">
        <v>160</v>
      </c>
      <c r="D74" s="161" t="n">
        <f aca="false">'Sequestration rates'!$C$27</f>
        <v>34.933</v>
      </c>
      <c r="E74" s="161"/>
      <c r="F74" s="118" t="s">
        <v>829</v>
      </c>
    </row>
    <row r="75" customFormat="false" ht="15" hidden="false" customHeight="false" outlineLevel="0" collapsed="false">
      <c r="A75" s="118" t="s">
        <v>424</v>
      </c>
      <c r="B75" s="2" t="str">
        <f aca="false" t="array" ref="B75:B75">INDEX(Countries!D75:D335, MATCH(A75, Countries!B75:B335, 0))</f>
        <v>MMR</v>
      </c>
      <c r="C75" s="147" t="s">
        <v>160</v>
      </c>
      <c r="D75" s="161" t="n">
        <f aca="false">'Sequestration rates'!$C$27</f>
        <v>34.933</v>
      </c>
      <c r="E75" s="161"/>
      <c r="F75" s="118" t="s">
        <v>829</v>
      </c>
    </row>
    <row r="76" customFormat="false" ht="15" hidden="false" customHeight="false" outlineLevel="0" collapsed="false">
      <c r="A76" s="118" t="s">
        <v>425</v>
      </c>
      <c r="B76" s="2" t="str">
        <f aca="false" t="array" ref="B76:B76">INDEX(Countries!D76:D336, MATCH(A76, Countries!B76:B336, 0))</f>
        <v>NCL</v>
      </c>
      <c r="C76" s="147" t="s">
        <v>160</v>
      </c>
      <c r="D76" s="161" t="n">
        <f aca="false">'Sequestration rates'!$C$27</f>
        <v>34.933</v>
      </c>
      <c r="E76" s="161"/>
      <c r="F76" s="118" t="s">
        <v>829</v>
      </c>
    </row>
    <row r="77" customFormat="false" ht="15" hidden="false" customHeight="false" outlineLevel="0" collapsed="false">
      <c r="A77" s="118" t="s">
        <v>426</v>
      </c>
      <c r="B77" s="2" t="str">
        <f aca="false" t="array" ref="B77:B77">INDEX(Countries!D77:D337, MATCH(A77, Countries!B77:B337, 0))</f>
        <v>NZL</v>
      </c>
      <c r="C77" s="147" t="s">
        <v>160</v>
      </c>
      <c r="D77" s="161" t="n">
        <f aca="false">'Sequestration rates'!$C$27</f>
        <v>34.933</v>
      </c>
      <c r="E77" s="161"/>
      <c r="F77" s="118" t="s">
        <v>829</v>
      </c>
    </row>
    <row r="78" customFormat="false" ht="15" hidden="false" customHeight="false" outlineLevel="0" collapsed="false">
      <c r="A78" s="118" t="s">
        <v>427</v>
      </c>
      <c r="B78" s="2" t="str">
        <f aca="false" t="array" ref="B78:B78">INDEX(Countries!D78:D338, MATCH(A78, Countries!B78:B338, 0))</f>
        <v>NIC</v>
      </c>
      <c r="C78" s="147" t="s">
        <v>160</v>
      </c>
      <c r="D78" s="161" t="n">
        <f aca="false">'Sequestration rates'!$C$27</f>
        <v>34.933</v>
      </c>
      <c r="E78" s="161"/>
      <c r="F78" s="118" t="s">
        <v>829</v>
      </c>
    </row>
    <row r="79" customFormat="false" ht="15" hidden="false" customHeight="false" outlineLevel="0" collapsed="false">
      <c r="A79" s="118" t="s">
        <v>428</v>
      </c>
      <c r="B79" s="2" t="str">
        <f aca="false" t="array" ref="B79:B79">INDEX(Countries!D79:D339, MATCH(A79, Countries!B79:B339, 0))</f>
        <v>NGA</v>
      </c>
      <c r="C79" s="147" t="s">
        <v>160</v>
      </c>
      <c r="D79" s="161" t="n">
        <f aca="false">'Sequestration rates'!$C$27</f>
        <v>34.933</v>
      </c>
      <c r="E79" s="161"/>
      <c r="F79" s="118" t="s">
        <v>829</v>
      </c>
    </row>
    <row r="80" customFormat="false" ht="15" hidden="false" customHeight="false" outlineLevel="0" collapsed="false">
      <c r="A80" s="118" t="s">
        <v>429</v>
      </c>
      <c r="B80" s="2" t="str">
        <f aca="false" t="array" ref="B80:B80">INDEX(Countries!D80:D340, MATCH(A80, Countries!B80:B340, 0))</f>
        <v>OMN</v>
      </c>
      <c r="C80" s="147" t="s">
        <v>160</v>
      </c>
      <c r="D80" s="161" t="n">
        <f aca="false">'Sequestration rates'!$C$27</f>
        <v>34.933</v>
      </c>
      <c r="E80" s="161"/>
      <c r="F80" s="118" t="s">
        <v>829</v>
      </c>
    </row>
    <row r="81" customFormat="false" ht="15" hidden="false" customHeight="false" outlineLevel="0" collapsed="false">
      <c r="A81" s="118" t="s">
        <v>430</v>
      </c>
      <c r="B81" s="2" t="str">
        <f aca="false" t="array" ref="B81:B81">INDEX(Countries!D81:D341, MATCH(A81, Countries!B81:B341, 0))</f>
        <v>PAK</v>
      </c>
      <c r="C81" s="147" t="s">
        <v>160</v>
      </c>
      <c r="D81" s="161" t="n">
        <f aca="false">'Sequestration rates'!$C$27</f>
        <v>34.933</v>
      </c>
      <c r="E81" s="161"/>
      <c r="F81" s="118" t="s">
        <v>829</v>
      </c>
    </row>
    <row r="82" customFormat="false" ht="15" hidden="false" customHeight="false" outlineLevel="0" collapsed="false">
      <c r="A82" s="118" t="s">
        <v>431</v>
      </c>
      <c r="B82" s="2" t="str">
        <f aca="false" t="array" ref="B82:B82">INDEX(Countries!D82:D342, MATCH(A82, Countries!B82:B342, 0))</f>
        <v>PLW</v>
      </c>
      <c r="C82" s="147" t="s">
        <v>160</v>
      </c>
      <c r="D82" s="161" t="n">
        <f aca="false">'Sequestration rates'!$C$27</f>
        <v>34.933</v>
      </c>
      <c r="E82" s="161"/>
      <c r="F82" s="118" t="s">
        <v>829</v>
      </c>
    </row>
    <row r="83" customFormat="false" ht="15" hidden="false" customHeight="false" outlineLevel="0" collapsed="false">
      <c r="A83" s="118" t="s">
        <v>432</v>
      </c>
      <c r="B83" s="2" t="str">
        <f aca="false" t="array" ref="B83:B83">INDEX(Countries!D83:D343, MATCH(A83, Countries!B83:B343, 0))</f>
        <v>PAN</v>
      </c>
      <c r="C83" s="147" t="s">
        <v>160</v>
      </c>
      <c r="D83" s="161" t="n">
        <f aca="false">'Sequestration rates'!$C$27</f>
        <v>34.933</v>
      </c>
      <c r="E83" s="161"/>
      <c r="F83" s="118" t="s">
        <v>829</v>
      </c>
    </row>
    <row r="84" customFormat="false" ht="15" hidden="false" customHeight="false" outlineLevel="0" collapsed="false">
      <c r="A84" s="118" t="s">
        <v>433</v>
      </c>
      <c r="B84" s="2" t="str">
        <f aca="false" t="array" ref="B84:B84">INDEX(Countries!D84:D344, MATCH(A84, Countries!B84:B344, 0))</f>
        <v>PNG</v>
      </c>
      <c r="C84" s="147" t="s">
        <v>160</v>
      </c>
      <c r="D84" s="161" t="n">
        <f aca="false">'Sequestration rates'!$C$27</f>
        <v>34.933</v>
      </c>
      <c r="E84" s="161"/>
      <c r="F84" s="118" t="s">
        <v>829</v>
      </c>
    </row>
    <row r="85" customFormat="false" ht="15" hidden="false" customHeight="false" outlineLevel="0" collapsed="false">
      <c r="A85" s="118" t="s">
        <v>434</v>
      </c>
      <c r="B85" s="2" t="str">
        <f aca="false" t="array" ref="B85:B85">INDEX(Countries!D85:D345, MATCH(A85, Countries!B85:B345, 0))</f>
        <v>PER</v>
      </c>
      <c r="C85" s="147" t="s">
        <v>160</v>
      </c>
      <c r="D85" s="161" t="n">
        <f aca="false">'Sequestration rates'!$C$27</f>
        <v>34.933</v>
      </c>
      <c r="E85" s="161"/>
      <c r="F85" s="118" t="s">
        <v>829</v>
      </c>
    </row>
    <row r="86" customFormat="false" ht="15" hidden="false" customHeight="false" outlineLevel="0" collapsed="false">
      <c r="A86" s="118" t="s">
        <v>435</v>
      </c>
      <c r="B86" s="2" t="str">
        <f aca="false" t="array" ref="B86:B86">INDEX(Countries!D86:D346, MATCH(A86, Countries!B86:B346, 0))</f>
        <v>PHL</v>
      </c>
      <c r="C86" s="147" t="s">
        <v>160</v>
      </c>
      <c r="D86" s="161" t="n">
        <f aca="false">'Sequestration rates'!$C$27</f>
        <v>34.933</v>
      </c>
      <c r="E86" s="161"/>
      <c r="F86" s="118" t="s">
        <v>829</v>
      </c>
    </row>
    <row r="87" customFormat="false" ht="15" hidden="false" customHeight="false" outlineLevel="0" collapsed="false">
      <c r="A87" s="118" t="s">
        <v>436</v>
      </c>
      <c r="B87" s="2" t="str">
        <f aca="false" t="array" ref="B87:B87">INDEX(Countries!D87:D347, MATCH(A87, Countries!B87:B347, 0))</f>
        <v>PRI</v>
      </c>
      <c r="C87" s="147" t="s">
        <v>160</v>
      </c>
      <c r="D87" s="161" t="n">
        <f aca="false">'Sequestration rates'!$C$27</f>
        <v>34.933</v>
      </c>
      <c r="E87" s="161"/>
      <c r="F87" s="118" t="s">
        <v>829</v>
      </c>
    </row>
    <row r="88" customFormat="false" ht="15" hidden="false" customHeight="false" outlineLevel="0" collapsed="false">
      <c r="A88" s="118" t="s">
        <v>437</v>
      </c>
      <c r="B88" s="2" t="str">
        <f aca="false" t="array" ref="B88:B88">INDEX(Countries!D1:D348, MATCH(A88, Countries!B1:B348, 0))</f>
        <v>QAT</v>
      </c>
      <c r="C88" s="147" t="s">
        <v>160</v>
      </c>
      <c r="D88" s="161" t="n">
        <f aca="false">'Sequestration rates'!$C$27</f>
        <v>34.933</v>
      </c>
      <c r="E88" s="161"/>
      <c r="F88" s="118" t="s">
        <v>829</v>
      </c>
    </row>
    <row r="89" customFormat="false" ht="15" hidden="false" customHeight="false" outlineLevel="0" collapsed="false">
      <c r="A89" s="118" t="s">
        <v>438</v>
      </c>
      <c r="B89" s="2" t="str">
        <f aca="false" t="array" ref="B89:B89">INDEX(Countries!D2:D349, MATCH(A89, Countries!B2:B349, 0))</f>
        <v>COG</v>
      </c>
      <c r="C89" s="147" t="s">
        <v>160</v>
      </c>
      <c r="D89" s="161" t="n">
        <f aca="false">'Sequestration rates'!$C$27</f>
        <v>34.933</v>
      </c>
      <c r="E89" s="161"/>
      <c r="F89" s="118" t="s">
        <v>829</v>
      </c>
    </row>
    <row r="90" customFormat="false" ht="15" hidden="false" customHeight="false" outlineLevel="0" collapsed="false">
      <c r="A90" s="118" t="s">
        <v>439</v>
      </c>
      <c r="B90" s="2" t="str">
        <f aca="false" t="array" ref="B90:B90">INDEX(Countries!D90:D350, MATCH(A90, Countries!B90:B350, 0))</f>
        <v>KNA</v>
      </c>
      <c r="C90" s="147" t="s">
        <v>160</v>
      </c>
      <c r="D90" s="161" t="n">
        <f aca="false">'Sequestration rates'!$C$27</f>
        <v>34.933</v>
      </c>
      <c r="E90" s="161"/>
      <c r="F90" s="118" t="s">
        <v>829</v>
      </c>
    </row>
    <row r="91" customFormat="false" ht="15" hidden="false" customHeight="false" outlineLevel="0" collapsed="false">
      <c r="A91" s="118" t="s">
        <v>440</v>
      </c>
      <c r="B91" s="2" t="str">
        <f aca="false" t="array" ref="B91:B91">INDEX(Countries!D91:D351, MATCH(A91, Countries!B91:B351, 0))</f>
        <v>LCA</v>
      </c>
      <c r="C91" s="147" t="s">
        <v>160</v>
      </c>
      <c r="D91" s="161" t="n">
        <f aca="false">'Sequestration rates'!$C$27</f>
        <v>34.933</v>
      </c>
      <c r="E91" s="161"/>
      <c r="F91" s="118" t="s">
        <v>829</v>
      </c>
    </row>
    <row r="92" customFormat="false" ht="15" hidden="false" customHeight="false" outlineLevel="0" collapsed="false">
      <c r="A92" s="118" t="s">
        <v>441</v>
      </c>
      <c r="B92" s="2" t="str">
        <f aca="false" t="array" ref="B92:B92">INDEX(Countries!D92:D352, MATCH(A92, Countries!B92:B352, 0))</f>
        <v>VCT</v>
      </c>
      <c r="C92" s="147" t="s">
        <v>160</v>
      </c>
      <c r="D92" s="161" t="n">
        <f aca="false">'Sequestration rates'!$C$27</f>
        <v>34.933</v>
      </c>
      <c r="E92" s="161"/>
      <c r="F92" s="118" t="s">
        <v>829</v>
      </c>
    </row>
    <row r="93" customFormat="false" ht="15" hidden="false" customHeight="false" outlineLevel="0" collapsed="false">
      <c r="A93" s="118" t="s">
        <v>442</v>
      </c>
      <c r="B93" s="2" t="str">
        <f aca="false" t="array" ref="B93:B93">INDEX(Countries!D93:D353, MATCH(A93, Countries!B93:B353, 0))</f>
        <v>MAF</v>
      </c>
      <c r="C93" s="147" t="s">
        <v>160</v>
      </c>
      <c r="D93" s="161" t="n">
        <f aca="false">'Sequestration rates'!$C$27</f>
        <v>34.933</v>
      </c>
      <c r="E93" s="161"/>
      <c r="F93" s="118" t="s">
        <v>829</v>
      </c>
    </row>
    <row r="94" customFormat="false" ht="15" hidden="false" customHeight="false" outlineLevel="0" collapsed="false">
      <c r="A94" s="118" t="s">
        <v>443</v>
      </c>
      <c r="B94" s="2" t="str">
        <f aca="false" t="array" ref="B94:B94">INDEX(Countries!D94:D354, MATCH(A94, Countries!B94:B354, 0))</f>
        <v>WSM</v>
      </c>
      <c r="C94" s="147" t="s">
        <v>160</v>
      </c>
      <c r="D94" s="161" t="n">
        <f aca="false">'Sequestration rates'!$C$27</f>
        <v>34.933</v>
      </c>
      <c r="E94" s="161"/>
      <c r="F94" s="118" t="s">
        <v>829</v>
      </c>
    </row>
    <row r="95" customFormat="false" ht="15" hidden="false" customHeight="false" outlineLevel="0" collapsed="false">
      <c r="A95" s="118" t="s">
        <v>444</v>
      </c>
      <c r="B95" s="2" t="str">
        <f aca="false" t="array" ref="B95:B95">INDEX(Countries!D95:D355, MATCH(A95, Countries!B95:B355, 0))</f>
        <v>STP</v>
      </c>
      <c r="C95" s="147" t="s">
        <v>160</v>
      </c>
      <c r="D95" s="161" t="n">
        <f aca="false">'Sequestration rates'!$C$27</f>
        <v>34.933</v>
      </c>
      <c r="E95" s="161"/>
      <c r="F95" s="118" t="s">
        <v>829</v>
      </c>
    </row>
    <row r="96" customFormat="false" ht="15" hidden="false" customHeight="false" outlineLevel="0" collapsed="false">
      <c r="A96" s="118" t="s">
        <v>445</v>
      </c>
      <c r="B96" s="2" t="str">
        <f aca="false" t="array" ref="B96:B96">INDEX(Countries!D96:D356, MATCH(A96, Countries!B96:B356, 0))</f>
        <v>SAU</v>
      </c>
      <c r="C96" s="147" t="s">
        <v>160</v>
      </c>
      <c r="D96" s="161" t="n">
        <f aca="false">'Sequestration rates'!$C$27</f>
        <v>34.933</v>
      </c>
      <c r="E96" s="161"/>
      <c r="F96" s="118" t="s">
        <v>829</v>
      </c>
    </row>
    <row r="97" customFormat="false" ht="15" hidden="false" customHeight="false" outlineLevel="0" collapsed="false">
      <c r="A97" s="118" t="s">
        <v>446</v>
      </c>
      <c r="B97" s="2" t="str">
        <f aca="false" t="array" ref="B97:B97">INDEX(Countries!D97:D357, MATCH(A97, Countries!B97:B357, 0))</f>
        <v>SEN</v>
      </c>
      <c r="C97" s="147" t="s">
        <v>160</v>
      </c>
      <c r="D97" s="161" t="n">
        <f aca="false">'Sequestration rates'!$C$27</f>
        <v>34.933</v>
      </c>
      <c r="E97" s="161"/>
      <c r="F97" s="118" t="s">
        <v>829</v>
      </c>
    </row>
    <row r="98" customFormat="false" ht="15" hidden="false" customHeight="false" outlineLevel="0" collapsed="false">
      <c r="A98" s="118" t="s">
        <v>447</v>
      </c>
      <c r="B98" s="2" t="str">
        <f aca="false" t="array" ref="B98:B98">INDEX(Countries!D98:D358, MATCH(A98, Countries!B98:B358, 0))</f>
        <v>SYC</v>
      </c>
      <c r="C98" s="147" t="s">
        <v>160</v>
      </c>
      <c r="D98" s="161" t="n">
        <f aca="false">'Sequestration rates'!$C$27</f>
        <v>34.933</v>
      </c>
      <c r="E98" s="161"/>
      <c r="F98" s="118" t="s">
        <v>829</v>
      </c>
    </row>
    <row r="99" customFormat="false" ht="15" hidden="false" customHeight="false" outlineLevel="0" collapsed="false">
      <c r="A99" s="118" t="s">
        <v>448</v>
      </c>
      <c r="B99" s="2" t="str">
        <f aca="false" t="array" ref="B99:B99">INDEX(Countries!D99:D359, MATCH(A99, Countries!B99:B359, 0))</f>
        <v>SLE</v>
      </c>
      <c r="C99" s="147" t="s">
        <v>160</v>
      </c>
      <c r="D99" s="161" t="n">
        <f aca="false">'Sequestration rates'!$C$27</f>
        <v>34.933</v>
      </c>
      <c r="E99" s="161"/>
      <c r="F99" s="118" t="s">
        <v>829</v>
      </c>
    </row>
    <row r="100" customFormat="false" ht="15" hidden="false" customHeight="false" outlineLevel="0" collapsed="false">
      <c r="A100" s="118" t="s">
        <v>449</v>
      </c>
      <c r="B100" s="2" t="str">
        <f aca="false" t="array" ref="B100:B100">INDEX(Countries!D100:D360, MATCH(A100, Countries!B100:B360, 0))</f>
        <v>SGP</v>
      </c>
      <c r="C100" s="147" t="s">
        <v>160</v>
      </c>
      <c r="D100" s="161" t="n">
        <f aca="false">'Sequestration rates'!$C$27</f>
        <v>34.933</v>
      </c>
      <c r="E100" s="161"/>
      <c r="F100" s="118" t="s">
        <v>829</v>
      </c>
    </row>
    <row r="101" customFormat="false" ht="15" hidden="false" customHeight="false" outlineLevel="0" collapsed="false">
      <c r="A101" s="118" t="s">
        <v>450</v>
      </c>
      <c r="B101" s="2" t="str">
        <f aca="false" t="array" ref="B101:B101">INDEX(Countries!D101:D361, MATCH(A101, Countries!B101:B361, 0))</f>
        <v>SXM</v>
      </c>
      <c r="C101" s="147" t="s">
        <v>160</v>
      </c>
      <c r="D101" s="161" t="n">
        <f aca="false">'Sequestration rates'!$C$27</f>
        <v>34.933</v>
      </c>
      <c r="E101" s="161"/>
      <c r="F101" s="118" t="s">
        <v>829</v>
      </c>
    </row>
    <row r="102" customFormat="false" ht="15" hidden="false" customHeight="false" outlineLevel="0" collapsed="false">
      <c r="A102" s="118" t="s">
        <v>451</v>
      </c>
      <c r="B102" s="2" t="str">
        <f aca="false" t="array" ref="B102:B102">INDEX(Countries!D102:D362, MATCH(A102, Countries!B102:B362, 0))</f>
        <v>SLB</v>
      </c>
      <c r="C102" s="147" t="s">
        <v>160</v>
      </c>
      <c r="D102" s="161" t="n">
        <f aca="false">'Sequestration rates'!$C$27</f>
        <v>34.933</v>
      </c>
      <c r="E102" s="161"/>
      <c r="F102" s="118" t="s">
        <v>829</v>
      </c>
    </row>
    <row r="103" customFormat="false" ht="15" hidden="false" customHeight="false" outlineLevel="0" collapsed="false">
      <c r="A103" s="118" t="s">
        <v>452</v>
      </c>
      <c r="B103" s="2" t="str">
        <f aca="false" t="array" ref="B103:B103">INDEX(Countries!D103:D363, MATCH(A103, Countries!B103:B363, 0))</f>
        <v>SOM</v>
      </c>
      <c r="C103" s="147" t="s">
        <v>160</v>
      </c>
      <c r="D103" s="161" t="n">
        <f aca="false">'Sequestration rates'!$C$27</f>
        <v>34.933</v>
      </c>
      <c r="E103" s="161"/>
      <c r="F103" s="118" t="s">
        <v>829</v>
      </c>
    </row>
    <row r="104" customFormat="false" ht="15" hidden="false" customHeight="false" outlineLevel="0" collapsed="false">
      <c r="A104" s="118" t="s">
        <v>453</v>
      </c>
      <c r="B104" s="2" t="str">
        <f aca="false" t="array" ref="B104:B104">INDEX(Countries!D104:D364, MATCH(A104, Countries!B104:B364, 0))</f>
        <v>ZAF</v>
      </c>
      <c r="C104" s="147" t="s">
        <v>160</v>
      </c>
      <c r="D104" s="161" t="n">
        <f aca="false">'Sequestration rates'!$C$27</f>
        <v>34.933</v>
      </c>
      <c r="E104" s="161"/>
      <c r="F104" s="118" t="s">
        <v>829</v>
      </c>
    </row>
    <row r="105" customFormat="false" ht="15" hidden="false" customHeight="false" outlineLevel="0" collapsed="false">
      <c r="A105" s="118" t="s">
        <v>454</v>
      </c>
      <c r="B105" s="2" t="str">
        <f aca="false" t="array" ref="B105:B105">INDEX(Countries!D105:D365, MATCH(A105, Countries!B105:B365, 0))</f>
        <v>LKA</v>
      </c>
      <c r="C105" s="147" t="s">
        <v>160</v>
      </c>
      <c r="D105" s="161" t="n">
        <f aca="false">'Sequestration rates'!$C$27</f>
        <v>34.933</v>
      </c>
      <c r="E105" s="161"/>
      <c r="F105" s="118" t="s">
        <v>829</v>
      </c>
    </row>
    <row r="106" customFormat="false" ht="15" hidden="false" customHeight="false" outlineLevel="0" collapsed="false">
      <c r="A106" s="118" t="s">
        <v>455</v>
      </c>
      <c r="B106" s="2" t="str">
        <f aca="false" t="array" ref="B106:B106">INDEX(Countries!D106:D366, MATCH(A106, Countries!B106:B366, 0))</f>
        <v>SDN</v>
      </c>
      <c r="C106" s="147" t="s">
        <v>160</v>
      </c>
      <c r="D106" s="161" t="n">
        <f aca="false">'Sequestration rates'!$C$27</f>
        <v>34.933</v>
      </c>
      <c r="E106" s="161"/>
      <c r="F106" s="118" t="s">
        <v>829</v>
      </c>
    </row>
    <row r="107" customFormat="false" ht="15" hidden="false" customHeight="false" outlineLevel="0" collapsed="false">
      <c r="A107" s="118" t="s">
        <v>456</v>
      </c>
      <c r="B107" s="2" t="str">
        <f aca="false" t="array" ref="B107:B107">INDEX(Countries!D107:D367, MATCH(A107, Countries!B107:B367, 0))</f>
        <v>SUR</v>
      </c>
      <c r="C107" s="147" t="s">
        <v>160</v>
      </c>
      <c r="D107" s="161" t="n">
        <f aca="false">'Sequestration rates'!$C$27</f>
        <v>34.933</v>
      </c>
      <c r="E107" s="161"/>
      <c r="F107" s="118" t="s">
        <v>829</v>
      </c>
    </row>
    <row r="108" customFormat="false" ht="15" hidden="false" customHeight="false" outlineLevel="0" collapsed="false">
      <c r="A108" s="118" t="s">
        <v>457</v>
      </c>
      <c r="B108" s="2" t="str">
        <f aca="false" t="array" ref="B108:B108">INDEX(Countries!D108:D368, MATCH(A108, Countries!B108:B368, 0))</f>
        <v>TWN</v>
      </c>
      <c r="C108" s="147" t="s">
        <v>160</v>
      </c>
      <c r="D108" s="161" t="n">
        <f aca="false">'Sequestration rates'!$C$27</f>
        <v>34.933</v>
      </c>
      <c r="E108" s="161"/>
      <c r="F108" s="118" t="s">
        <v>829</v>
      </c>
    </row>
    <row r="109" customFormat="false" ht="15" hidden="false" customHeight="false" outlineLevel="0" collapsed="false">
      <c r="A109" s="118" t="s">
        <v>458</v>
      </c>
      <c r="B109" s="2" t="str">
        <f aca="false" t="array" ref="B109:B109">INDEX(Countries!D109:D369, MATCH(A109, Countries!B109:B369, 0))</f>
        <v>TZA</v>
      </c>
      <c r="C109" s="147" t="s">
        <v>160</v>
      </c>
      <c r="D109" s="161" t="n">
        <f aca="false">'Sequestration rates'!$C$27</f>
        <v>34.933</v>
      </c>
      <c r="E109" s="161"/>
      <c r="F109" s="118" t="s">
        <v>829</v>
      </c>
    </row>
    <row r="110" customFormat="false" ht="15" hidden="false" customHeight="false" outlineLevel="0" collapsed="false">
      <c r="A110" s="118" t="s">
        <v>459</v>
      </c>
      <c r="B110" s="2" t="str">
        <f aca="false" t="array" ref="B110:B110">INDEX(Countries!D110:D370, MATCH(A110, Countries!B110:B370, 0))</f>
        <v>THA</v>
      </c>
      <c r="C110" s="147" t="s">
        <v>160</v>
      </c>
      <c r="D110" s="161" t="n">
        <f aca="false">'Sequestration rates'!$C$27</f>
        <v>34.933</v>
      </c>
      <c r="E110" s="161"/>
      <c r="F110" s="118" t="s">
        <v>829</v>
      </c>
    </row>
    <row r="111" customFormat="false" ht="15" hidden="false" customHeight="false" outlineLevel="0" collapsed="false">
      <c r="A111" s="118" t="s">
        <v>460</v>
      </c>
      <c r="B111" s="2" t="str">
        <f aca="false" t="array" ref="B111:B111">INDEX(Countries!D111:D371, MATCH(A111, Countries!B111:B371, 0))</f>
        <v>TLS</v>
      </c>
      <c r="C111" s="147" t="s">
        <v>160</v>
      </c>
      <c r="D111" s="161" t="n">
        <f aca="false">'Sequestration rates'!$C$27</f>
        <v>34.933</v>
      </c>
      <c r="E111" s="161"/>
      <c r="F111" s="118" t="s">
        <v>829</v>
      </c>
    </row>
    <row r="112" customFormat="false" ht="15" hidden="false" customHeight="false" outlineLevel="0" collapsed="false">
      <c r="A112" s="118" t="s">
        <v>461</v>
      </c>
      <c r="B112" s="2" t="str">
        <f aca="false" t="array" ref="B112:B112">INDEX(Countries!D112:D372, MATCH(A112, Countries!B112:B372, 0))</f>
        <v>TGO</v>
      </c>
      <c r="C112" s="147" t="s">
        <v>160</v>
      </c>
      <c r="D112" s="161" t="n">
        <f aca="false">'Sequestration rates'!$C$27</f>
        <v>34.933</v>
      </c>
      <c r="E112" s="161"/>
      <c r="F112" s="118" t="s">
        <v>829</v>
      </c>
    </row>
    <row r="113" customFormat="false" ht="15" hidden="false" customHeight="false" outlineLevel="0" collapsed="false">
      <c r="A113" s="118" t="s">
        <v>462</v>
      </c>
      <c r="B113" s="2" t="str">
        <f aca="false" t="array" ref="B113:B113">INDEX(Countries!D113:D373, MATCH(A113, Countries!B113:B373, 0))</f>
        <v>TON</v>
      </c>
      <c r="C113" s="147" t="s">
        <v>160</v>
      </c>
      <c r="D113" s="161" t="n">
        <f aca="false">'Sequestration rates'!$C$27</f>
        <v>34.933</v>
      </c>
      <c r="E113" s="161"/>
      <c r="F113" s="118" t="s">
        <v>829</v>
      </c>
    </row>
    <row r="114" customFormat="false" ht="15" hidden="false" customHeight="false" outlineLevel="0" collapsed="false">
      <c r="A114" s="118" t="s">
        <v>463</v>
      </c>
      <c r="B114" s="2" t="str">
        <f aca="false" t="array" ref="B114:B114">INDEX(Countries!D114:D374, MATCH(A114, Countries!B114:B374, 0))</f>
        <v>TTO</v>
      </c>
      <c r="C114" s="147" t="s">
        <v>160</v>
      </c>
      <c r="D114" s="161" t="n">
        <f aca="false">'Sequestration rates'!$C$27</f>
        <v>34.933</v>
      </c>
      <c r="E114" s="161"/>
      <c r="F114" s="118" t="s">
        <v>829</v>
      </c>
    </row>
    <row r="115" customFormat="false" ht="15" hidden="false" customHeight="false" outlineLevel="0" collapsed="false">
      <c r="A115" s="118" t="s">
        <v>464</v>
      </c>
      <c r="B115" s="2" t="str">
        <f aca="false" t="array" ref="B115:B115">INDEX(Countries!D115:D375, MATCH(A115, Countries!B115:B375, 0))</f>
        <v>TCA</v>
      </c>
      <c r="C115" s="147" t="s">
        <v>160</v>
      </c>
      <c r="D115" s="161" t="n">
        <f aca="false">'Sequestration rates'!$C$27</f>
        <v>34.933</v>
      </c>
      <c r="E115" s="161"/>
      <c r="F115" s="118" t="s">
        <v>829</v>
      </c>
    </row>
    <row r="116" customFormat="false" ht="15" hidden="false" customHeight="false" outlineLevel="0" collapsed="false">
      <c r="A116" s="118" t="s">
        <v>465</v>
      </c>
      <c r="B116" s="2" t="str">
        <f aca="false" t="array" ref="B116:B116">INDEX(Countries!D116:D376, MATCH(A116, Countries!B116:B376, 0))</f>
        <v>TUV</v>
      </c>
      <c r="C116" s="147" t="s">
        <v>160</v>
      </c>
      <c r="D116" s="161" t="n">
        <f aca="false">'Sequestration rates'!$C$27</f>
        <v>34.933</v>
      </c>
      <c r="E116" s="161"/>
      <c r="F116" s="118" t="s">
        <v>829</v>
      </c>
    </row>
    <row r="117" customFormat="false" ht="15" hidden="false" customHeight="false" outlineLevel="0" collapsed="false">
      <c r="A117" s="118" t="s">
        <v>466</v>
      </c>
      <c r="B117" s="2" t="str">
        <f aca="false" t="array" ref="B117:B117">INDEX(Countries!D117:D377, MATCH(A117, Countries!B117:B377, 0))</f>
        <v>ARE</v>
      </c>
      <c r="C117" s="147" t="s">
        <v>160</v>
      </c>
      <c r="D117" s="161" t="n">
        <f aca="false">'Sequestration rates'!$C$27</f>
        <v>34.933</v>
      </c>
      <c r="E117" s="161"/>
      <c r="F117" s="118" t="s">
        <v>829</v>
      </c>
    </row>
    <row r="118" customFormat="false" ht="15" hidden="false" customHeight="false" outlineLevel="0" collapsed="false">
      <c r="A118" s="118" t="s">
        <v>467</v>
      </c>
      <c r="B118" s="2" t="str">
        <f aca="false" t="array" ref="B118:B118">INDEX(Countries!D118:D378, MATCH(A118, Countries!B118:B378, 0))</f>
        <v>VUT</v>
      </c>
      <c r="C118" s="147" t="s">
        <v>160</v>
      </c>
      <c r="D118" s="161" t="n">
        <f aca="false">'Sequestration rates'!$C$27</f>
        <v>34.933</v>
      </c>
      <c r="E118" s="161"/>
      <c r="F118" s="118" t="s">
        <v>829</v>
      </c>
    </row>
    <row r="119" customFormat="false" ht="15" hidden="false" customHeight="false" outlineLevel="0" collapsed="false">
      <c r="A119" s="118" t="s">
        <v>468</v>
      </c>
      <c r="B119" s="2" t="str">
        <f aca="false" t="array" ref="B119:B119">INDEX(Countries!D119:D379, MATCH(A119, Countries!B119:B379, 0))</f>
        <v>VEN</v>
      </c>
      <c r="C119" s="147" t="s">
        <v>160</v>
      </c>
      <c r="D119" s="161" t="n">
        <f aca="false">'Sequestration rates'!$C$27</f>
        <v>34.933</v>
      </c>
      <c r="E119" s="161"/>
      <c r="F119" s="118" t="s">
        <v>829</v>
      </c>
    </row>
    <row r="120" customFormat="false" ht="15" hidden="false" customHeight="false" outlineLevel="0" collapsed="false">
      <c r="A120" s="118" t="s">
        <v>469</v>
      </c>
      <c r="B120" s="2" t="str">
        <f aca="false" t="array" ref="B120:B120">INDEX(Countries!D120:D380, MATCH(A120, Countries!B120:B380, 0))</f>
        <v>VNM</v>
      </c>
      <c r="C120" s="147" t="s">
        <v>160</v>
      </c>
      <c r="D120" s="161" t="n">
        <f aca="false">'Sequestration rates'!$C$27</f>
        <v>34.933</v>
      </c>
      <c r="E120" s="161"/>
      <c r="F120" s="118" t="s">
        <v>829</v>
      </c>
    </row>
    <row r="121" customFormat="false" ht="15" hidden="false" customHeight="false" outlineLevel="0" collapsed="false">
      <c r="A121" s="118" t="s">
        <v>470</v>
      </c>
      <c r="B121" s="2" t="str">
        <f aca="false" t="array" ref="B121:B121">INDEX(Countries!D121:D381, MATCH(A121, Countries!B121:B381, 0))</f>
        <v>VIR</v>
      </c>
      <c r="C121" s="147" t="s">
        <v>160</v>
      </c>
      <c r="D121" s="161" t="n">
        <f aca="false">'Sequestration rates'!$C$27</f>
        <v>34.933</v>
      </c>
      <c r="E121" s="161"/>
      <c r="F121" s="118" t="s">
        <v>829</v>
      </c>
    </row>
    <row r="122" customFormat="false" ht="15" hidden="false" customHeight="false" outlineLevel="0" collapsed="false">
      <c r="A122" s="118" t="s">
        <v>471</v>
      </c>
      <c r="B122" s="2" t="str">
        <f aca="false" t="array" ref="B122:B122">INDEX(Countries!D122:D382, MATCH(A122, Countries!B122:B382, 0))</f>
        <v>WLF</v>
      </c>
      <c r="C122" s="147" t="s">
        <v>160</v>
      </c>
      <c r="D122" s="161" t="n">
        <f aca="false">'Sequestration rates'!$C$27</f>
        <v>34.933</v>
      </c>
      <c r="E122" s="161"/>
      <c r="F122" s="118" t="s">
        <v>829</v>
      </c>
    </row>
    <row r="123" customFormat="false" ht="15" hidden="false" customHeight="false" outlineLevel="0" collapsed="false">
      <c r="A123" s="118" t="s">
        <v>472</v>
      </c>
      <c r="B123" s="2" t="str">
        <f aca="false" t="array" ref="B123:B123">INDEX(Countries!D1:D383, MATCH(A123, Countries!B1:B383, 0))</f>
        <v>YEM</v>
      </c>
      <c r="C123" s="147" t="s">
        <v>160</v>
      </c>
      <c r="D123" s="161" t="n">
        <f aca="false">'Sequestration rates'!$C$27</f>
        <v>34.933</v>
      </c>
      <c r="E123" s="161"/>
      <c r="F123" s="118" t="s">
        <v>829</v>
      </c>
    </row>
    <row r="124" customFormat="false" ht="15" hidden="false" customHeight="false" outlineLevel="0" collapsed="false">
      <c r="A124" s="118" t="s">
        <v>473</v>
      </c>
      <c r="B124" s="2" t="str">
        <f aca="false" t="array" ref="B124:B124">INDEX(Countries!D2:D384, MATCH(A124, Countries!B2:B384, 0))</f>
        <v>ITA</v>
      </c>
      <c r="C124" s="147" t="s">
        <v>160</v>
      </c>
      <c r="D124" s="161" t="n">
        <f aca="false">'Sequestration rates'!$C$27</f>
        <v>34.933</v>
      </c>
      <c r="E124" s="161"/>
      <c r="F124" s="118" t="s">
        <v>829</v>
      </c>
    </row>
    <row r="125" customFormat="false" ht="15" hidden="false" customHeight="false" outlineLevel="0" collapsed="false">
      <c r="A125" s="118" t="s">
        <v>474</v>
      </c>
      <c r="B125" s="2" t="str">
        <f aca="false" t="array" ref="B125:B125">INDEX(Countries!D125:D385, MATCH(A125, Countries!B125:B385, 0))</f>
        <v>UKR</v>
      </c>
      <c r="C125" s="147" t="s">
        <v>160</v>
      </c>
      <c r="D125" s="161" t="n">
        <f aca="false">'Sequestration rates'!$C$27</f>
        <v>34.933</v>
      </c>
      <c r="E125" s="161"/>
      <c r="F125" s="118" t="s">
        <v>829</v>
      </c>
    </row>
    <row r="126" customFormat="false" ht="15" hidden="false" customHeight="false" outlineLevel="0" collapsed="false">
      <c r="A126" s="118" t="s">
        <v>475</v>
      </c>
      <c r="B126" s="2" t="str">
        <f aca="false" t="array" ref="B126:B126">INDEX(Countries!D126:D386, MATCH(A126, Countries!B126:B386, 0))</f>
        <v>TUN</v>
      </c>
      <c r="C126" s="147" t="s">
        <v>160</v>
      </c>
      <c r="D126" s="161" t="n">
        <f aca="false">'Sequestration rates'!$C$27</f>
        <v>34.933</v>
      </c>
      <c r="E126" s="161"/>
      <c r="F126" s="118" t="s">
        <v>829</v>
      </c>
    </row>
    <row r="127" customFormat="false" ht="15" hidden="false" customHeight="false" outlineLevel="0" collapsed="false">
      <c r="A127" s="118" t="s">
        <v>476</v>
      </c>
      <c r="B127" s="2" t="str">
        <f aca="false" t="array" ref="B127:B127">INDEX(Countries!D127:D387, MATCH(A127, Countries!B127:B387, 0))</f>
        <v>ESP</v>
      </c>
      <c r="C127" s="147" t="s">
        <v>160</v>
      </c>
      <c r="D127" s="161" t="n">
        <f aca="false">'Sequestration rates'!$C$27</f>
        <v>34.933</v>
      </c>
      <c r="E127" s="161"/>
      <c r="F127" s="118" t="s">
        <v>829</v>
      </c>
    </row>
    <row r="128" customFormat="false" ht="15" hidden="false" customHeight="false" outlineLevel="0" collapsed="false">
      <c r="A128" s="118" t="s">
        <v>477</v>
      </c>
      <c r="B128" s="2" t="str">
        <f aca="false" t="array" ref="B128:B128">INDEX(Countries!D1:D388, MATCH(A128, Countries!B1:B388, 0))</f>
        <v>KWT</v>
      </c>
      <c r="C128" s="147" t="s">
        <v>160</v>
      </c>
      <c r="D128" s="161" t="n">
        <f aca="false">'Sequestration rates'!$C$27</f>
        <v>34.933</v>
      </c>
      <c r="E128" s="161"/>
      <c r="F128" s="118" t="s">
        <v>829</v>
      </c>
    </row>
    <row r="129" customFormat="false" ht="15" hidden="false" customHeight="false" outlineLevel="0" collapsed="false">
      <c r="A129" s="118" t="s">
        <v>478</v>
      </c>
      <c r="B129" s="2" t="str">
        <f aca="false" t="array" ref="B129:B129">INDEX(Countries!D2:D389, MATCH(A129, Countries!B2:B389, 0))</f>
        <v>DNK</v>
      </c>
      <c r="C129" s="147" t="s">
        <v>160</v>
      </c>
      <c r="D129" s="161" t="n">
        <f aca="false">'Sequestration rates'!$C$27</f>
        <v>34.933</v>
      </c>
      <c r="E129" s="161"/>
      <c r="F129" s="118" t="s">
        <v>829</v>
      </c>
    </row>
    <row r="130" customFormat="false" ht="15" hidden="false" customHeight="false" outlineLevel="0" collapsed="false">
      <c r="A130" s="118" t="s">
        <v>479</v>
      </c>
      <c r="B130" s="2" t="str">
        <f aca="false" t="array" ref="B130:B130">INDEX(Countries!D3:D390, MATCH(A130, Countries!B3:B390, 0))</f>
        <v>FRA</v>
      </c>
      <c r="C130" s="147" t="s">
        <v>160</v>
      </c>
      <c r="D130" s="161" t="n">
        <f aca="false">'Sequestration rates'!$C$27</f>
        <v>34.933</v>
      </c>
      <c r="E130" s="161"/>
      <c r="F130" s="118" t="s">
        <v>829</v>
      </c>
    </row>
    <row r="131" customFormat="false" ht="15" hidden="false" customHeight="false" outlineLevel="0" collapsed="false">
      <c r="A131" s="118" t="s">
        <v>480</v>
      </c>
      <c r="B131" s="2" t="str">
        <f aca="false" t="array" ref="B131:B131">INDEX(Countries!D1:D391, MATCH(A131, Countries!B1:B391, 0))</f>
        <v>RUS</v>
      </c>
      <c r="C131" s="147" t="s">
        <v>160</v>
      </c>
      <c r="D131" s="161" t="n">
        <f aca="false">'Sequestration rates'!$C$27</f>
        <v>34.933</v>
      </c>
      <c r="E131" s="161"/>
      <c r="F131" s="118" t="s">
        <v>829</v>
      </c>
    </row>
    <row r="132" customFormat="false" ht="15" hidden="false" customHeight="false" outlineLevel="0" collapsed="false">
      <c r="A132" s="118" t="s">
        <v>481</v>
      </c>
      <c r="B132" s="2" t="str">
        <f aca="false" t="array" ref="B132:B132">INDEX(Countries!D1:D392, MATCH(A132, Countries!B1:B392, 0))</f>
        <v>UMI</v>
      </c>
      <c r="C132" s="147" t="s">
        <v>160</v>
      </c>
      <c r="D132" s="161" t="n">
        <f aca="false">'Sequestration rates'!$C$27</f>
        <v>34.933</v>
      </c>
      <c r="E132" s="161"/>
      <c r="F132" s="118" t="s">
        <v>829</v>
      </c>
    </row>
    <row r="133" customFormat="false" ht="15" hidden="false" customHeight="false" outlineLevel="0" collapsed="false">
      <c r="A133" s="118" t="s">
        <v>482</v>
      </c>
      <c r="B133" s="2" t="str">
        <f aca="false" t="array" ref="B133:B133">INDEX(Countries!D2:D393, MATCH(A133, Countries!B2:B393, 0))</f>
        <v>GRC</v>
      </c>
      <c r="C133" s="147" t="s">
        <v>160</v>
      </c>
      <c r="D133" s="161" t="n">
        <f aca="false">'Sequestration rates'!$C$27</f>
        <v>34.933</v>
      </c>
      <c r="E133" s="161"/>
      <c r="F133" s="118" t="s">
        <v>829</v>
      </c>
    </row>
    <row r="134" customFormat="false" ht="15" hidden="false" customHeight="false" outlineLevel="0" collapsed="false">
      <c r="A134" s="118" t="s">
        <v>483</v>
      </c>
      <c r="B134" s="2" t="str">
        <f aca="false" t="array" ref="B134:B134">INDEX(Countries!D3:D394, MATCH(A134, Countries!B3:B394, 0))</f>
        <v>CAN</v>
      </c>
      <c r="C134" s="147" t="s">
        <v>160</v>
      </c>
      <c r="D134" s="161" t="n">
        <f aca="false">'Sequestration rates'!$C$27</f>
        <v>34.933</v>
      </c>
      <c r="E134" s="161"/>
      <c r="F134" s="118" t="s">
        <v>829</v>
      </c>
    </row>
    <row r="135" customFormat="false" ht="15" hidden="false" customHeight="false" outlineLevel="0" collapsed="false">
      <c r="A135" s="118" t="s">
        <v>484</v>
      </c>
      <c r="B135" s="2" t="str">
        <f aca="false" t="array" ref="B135:B135">INDEX(Countries!D4:D395, MATCH(A135, Countries!B4:B395, 0))</f>
        <v>DEU</v>
      </c>
      <c r="C135" s="147" t="s">
        <v>160</v>
      </c>
      <c r="D135" s="161" t="n">
        <f aca="false">'Sequestration rates'!$C$27</f>
        <v>34.933</v>
      </c>
      <c r="E135" s="161"/>
      <c r="F135" s="118" t="s">
        <v>829</v>
      </c>
    </row>
    <row r="136" customFormat="false" ht="15" hidden="false" customHeight="false" outlineLevel="0" collapsed="false">
      <c r="A136" s="118" t="s">
        <v>485</v>
      </c>
      <c r="B136" s="2" t="str">
        <f aca="false" t="array" ref="B136:B136">INDEX(Countries!D5:D396, MATCH(A136, Countries!B5:B396, 0))</f>
        <v>HRV</v>
      </c>
      <c r="C136" s="147" t="s">
        <v>160</v>
      </c>
      <c r="D136" s="161" t="n">
        <f aca="false">'Sequestration rates'!$C$27</f>
        <v>34.933</v>
      </c>
      <c r="E136" s="161"/>
      <c r="F136" s="118" t="s">
        <v>829</v>
      </c>
    </row>
    <row r="137" customFormat="false" ht="15" hidden="false" customHeight="false" outlineLevel="0" collapsed="false">
      <c r="A137" s="118" t="s">
        <v>486</v>
      </c>
      <c r="B137" s="2" t="str">
        <f aca="false" t="array" ref="B137:B137">INDEX(Countries!D137:D397, MATCH(A137, Countries!B137:B397, 0))</f>
        <v>GBR</v>
      </c>
      <c r="C137" s="147" t="s">
        <v>160</v>
      </c>
      <c r="D137" s="161" t="n">
        <f aca="false">'Sequestration rates'!$C$27</f>
        <v>34.933</v>
      </c>
      <c r="E137" s="161"/>
      <c r="F137" s="118" t="s">
        <v>829</v>
      </c>
    </row>
    <row r="138" customFormat="false" ht="15" hidden="false" customHeight="false" outlineLevel="0" collapsed="false">
      <c r="A138" s="118" t="s">
        <v>487</v>
      </c>
      <c r="B138" s="2" t="str">
        <f aca="false" t="array" ref="B138:B138">INDEX(Countries!D1:D398, MATCH(A138, Countries!B1:B398, 0))</f>
        <v>MLT</v>
      </c>
      <c r="C138" s="147" t="s">
        <v>160</v>
      </c>
      <c r="D138" s="161" t="n">
        <f aca="false">'Sequestration rates'!$C$27</f>
        <v>34.933</v>
      </c>
      <c r="E138" s="161"/>
      <c r="F138" s="118" t="s">
        <v>829</v>
      </c>
    </row>
    <row r="139" customFormat="false" ht="15" hidden="false" customHeight="false" outlineLevel="0" collapsed="false">
      <c r="A139" s="118" t="s">
        <v>488</v>
      </c>
      <c r="B139" s="2" t="str">
        <f aca="false" t="array" ref="B139:B139">INDEX(Countries!D2:D399, MATCH(A139, Countries!B2:B399, 0))</f>
        <v>CYP</v>
      </c>
      <c r="C139" s="147" t="s">
        <v>160</v>
      </c>
      <c r="D139" s="161" t="n">
        <f aca="false">'Sequestration rates'!$C$27</f>
        <v>34.933</v>
      </c>
      <c r="E139" s="161"/>
      <c r="F139" s="118" t="s">
        <v>829</v>
      </c>
    </row>
    <row r="140" customFormat="false" ht="15" hidden="false" customHeight="false" outlineLevel="0" collapsed="false">
      <c r="A140" s="118" t="s">
        <v>489</v>
      </c>
      <c r="B140" s="2" t="str">
        <f aca="false" t="array" ref="B140:B140">INDEX(Countries!D1:D400, MATCH(A140, Countries!B1:B400, 0))</f>
        <v>NOR</v>
      </c>
      <c r="C140" s="147" t="s">
        <v>160</v>
      </c>
      <c r="D140" s="161" t="n">
        <f aca="false">'Sequestration rates'!$C$27</f>
        <v>34.933</v>
      </c>
      <c r="E140" s="161"/>
      <c r="F140" s="118" t="s">
        <v>829</v>
      </c>
    </row>
    <row r="141" customFormat="false" ht="15" hidden="false" customHeight="false" outlineLevel="0" collapsed="false">
      <c r="A141" s="118" t="s">
        <v>490</v>
      </c>
      <c r="B141" s="2" t="str">
        <f aca="false" t="array" ref="B141:B141">INDEX(Countries!D2:D401, MATCH(A141, Countries!B2:B401, 0))</f>
        <v>ALB</v>
      </c>
      <c r="C141" s="147" t="s">
        <v>160</v>
      </c>
      <c r="D141" s="161" t="n">
        <f aca="false">'Sequestration rates'!$C$27</f>
        <v>34.933</v>
      </c>
      <c r="E141" s="161"/>
      <c r="F141" s="118" t="s">
        <v>829</v>
      </c>
    </row>
    <row r="142" customFormat="false" ht="15" hidden="false" customHeight="false" outlineLevel="0" collapsed="false">
      <c r="A142" s="118" t="s">
        <v>491</v>
      </c>
      <c r="B142" s="2" t="str">
        <f aca="false" t="array" ref="B142:B142">INDEX(Countries!D3:D402, MATCH(A142, Countries!B3:B402, 0))</f>
        <v>DZA</v>
      </c>
      <c r="C142" s="147" t="s">
        <v>160</v>
      </c>
      <c r="D142" s="161" t="n">
        <f aca="false">'Sequestration rates'!$C$27</f>
        <v>34.933</v>
      </c>
      <c r="E142" s="161"/>
      <c r="F142" s="118" t="s">
        <v>829</v>
      </c>
    </row>
    <row r="143" customFormat="false" ht="15" hidden="false" customHeight="false" outlineLevel="0" collapsed="false">
      <c r="A143" s="118" t="s">
        <v>492</v>
      </c>
      <c r="B143" s="2" t="str">
        <f aca="false" t="array" ref="B143:B143">INDEX(Countries!D1:D403, MATCH(A143, Countries!B1:B403, 0))</f>
        <v>SWE</v>
      </c>
      <c r="C143" s="147" t="s">
        <v>160</v>
      </c>
      <c r="D143" s="161" t="n">
        <f aca="false">'Sequestration rates'!$C$27</f>
        <v>34.933</v>
      </c>
      <c r="E143" s="161"/>
      <c r="F143" s="118" t="s">
        <v>829</v>
      </c>
    </row>
    <row r="144" customFormat="false" ht="15" hidden="false" customHeight="false" outlineLevel="0" collapsed="false">
      <c r="A144" s="118" t="s">
        <v>493</v>
      </c>
      <c r="B144" s="2" t="str">
        <f aca="false" t="array" ref="B144:B144">INDEX(Countries!D2:D404, MATCH(A144, Countries!B2:B404, 0))</f>
        <v>ISR</v>
      </c>
      <c r="C144" s="147" t="s">
        <v>160</v>
      </c>
      <c r="D144" s="161" t="n">
        <f aca="false">'Sequestration rates'!$C$27</f>
        <v>34.933</v>
      </c>
      <c r="E144" s="161"/>
      <c r="F144" s="118" t="s">
        <v>829</v>
      </c>
    </row>
    <row r="145" customFormat="false" ht="15" hidden="false" customHeight="false" outlineLevel="0" collapsed="false">
      <c r="A145" s="118" t="s">
        <v>494</v>
      </c>
      <c r="B145" s="2" t="str">
        <f aca="false" t="array" ref="B145:B145">INDEX(Countries!D1:D405, MATCH(A145, Countries!B1:B405, 0))</f>
        <v>MSR</v>
      </c>
      <c r="C145" s="147" t="s">
        <v>160</v>
      </c>
      <c r="D145" s="161" t="n">
        <f aca="false">'Sequestration rates'!$C$27</f>
        <v>34.933</v>
      </c>
      <c r="E145" s="161"/>
      <c r="F145" s="118" t="s">
        <v>829</v>
      </c>
    </row>
    <row r="146" customFormat="false" ht="15" hidden="false" customHeight="false" outlineLevel="0" collapsed="false">
      <c r="A146" s="118" t="s">
        <v>495</v>
      </c>
      <c r="B146" s="2" t="str">
        <f aca="false" t="array" ref="B146:B146">INDEX(Countries!D2:D406, MATCH(A146, Countries!B2:B406, 0))</f>
        <v>LBY</v>
      </c>
      <c r="C146" s="147" t="s">
        <v>160</v>
      </c>
      <c r="D146" s="161" t="n">
        <f aca="false">'Sequestration rates'!$C$27</f>
        <v>34.933</v>
      </c>
      <c r="E146" s="161"/>
      <c r="F146" s="118" t="s">
        <v>829</v>
      </c>
    </row>
    <row r="147" customFormat="false" ht="15" hidden="false" customHeight="false" outlineLevel="0" collapsed="false">
      <c r="A147" s="118" t="s">
        <v>496</v>
      </c>
      <c r="B147" s="2" t="str">
        <f aca="false" t="array" ref="B147:B147">INDEX(Countries!D147:D407, MATCH(A147, Countries!B147:B407, 0))</f>
        <v>NLD</v>
      </c>
      <c r="C147" s="147" t="s">
        <v>160</v>
      </c>
      <c r="D147" s="161" t="n">
        <f aca="false">'Sequestration rates'!$C$27</f>
        <v>34.933</v>
      </c>
      <c r="E147" s="161"/>
      <c r="F147" s="118" t="s">
        <v>829</v>
      </c>
    </row>
    <row r="148" customFormat="false" ht="15" hidden="false" customHeight="false" outlineLevel="0" collapsed="false">
      <c r="A148" s="118" t="s">
        <v>497</v>
      </c>
      <c r="B148" s="2" t="str">
        <f aca="false" t="array" ref="B148:B148">INDEX(Countries!D148:D408, MATCH(A148, Countries!B148:B408, 0))</f>
        <v>POL</v>
      </c>
      <c r="C148" s="147" t="s">
        <v>160</v>
      </c>
      <c r="D148" s="161" t="n">
        <f aca="false">'Sequestration rates'!$C$27</f>
        <v>34.933</v>
      </c>
      <c r="E148" s="161"/>
      <c r="F148" s="118" t="s">
        <v>829</v>
      </c>
    </row>
    <row r="149" customFormat="false" ht="15" hidden="false" customHeight="false" outlineLevel="0" collapsed="false">
      <c r="A149" s="118" t="s">
        <v>498</v>
      </c>
      <c r="B149" s="2" t="str">
        <f aca="false" t="array" ref="B149:B149">INDEX(Countries!D1:D409, MATCH(A149, Countries!B1:B409, 0))</f>
        <v>TUR</v>
      </c>
      <c r="C149" s="147" t="s">
        <v>160</v>
      </c>
      <c r="D149" s="161" t="n">
        <f aca="false">'Sequestration rates'!$C$27</f>
        <v>34.933</v>
      </c>
      <c r="E149" s="161"/>
      <c r="F149" s="118" t="s">
        <v>829</v>
      </c>
    </row>
    <row r="150" customFormat="false" ht="15" hidden="false" customHeight="false" outlineLevel="0" collapsed="false">
      <c r="A150" s="118" t="s">
        <v>499</v>
      </c>
      <c r="B150" s="2" t="str">
        <f aca="false" t="array" ref="B150:B150">INDEX(Countries!D2:D410, MATCH(A150, Countries!B2:B410, 0))</f>
        <v>JOR</v>
      </c>
      <c r="C150" s="147" t="s">
        <v>160</v>
      </c>
      <c r="D150" s="161" t="n">
        <f aca="false">'Sequestration rates'!$C$27</f>
        <v>34.933</v>
      </c>
      <c r="E150" s="161"/>
      <c r="F150" s="118" t="s">
        <v>829</v>
      </c>
    </row>
    <row r="151" customFormat="false" ht="15" hidden="false" customHeight="false" outlineLevel="0" collapsed="false">
      <c r="A151" s="118" t="s">
        <v>500</v>
      </c>
      <c r="B151" s="2" t="str">
        <f aca="false" t="array" ref="B151:B151">INDEX(Countries!D3:D411, MATCH(A151, Countries!B3:B411, 0))</f>
        <v>HKG</v>
      </c>
      <c r="C151" s="147" t="s">
        <v>160</v>
      </c>
      <c r="D151" s="161" t="n">
        <f aca="false">'Sequestration rates'!$C$27</f>
        <v>34.933</v>
      </c>
      <c r="E151" s="161"/>
      <c r="F151" s="118" t="s">
        <v>829</v>
      </c>
    </row>
    <row r="152" customFormat="false" ht="15" hidden="false" customHeight="false" outlineLevel="0" collapsed="false">
      <c r="A152" s="118" t="s">
        <v>501</v>
      </c>
      <c r="B152" s="2" t="str">
        <f aca="false" t="array" ref="B152:B152">INDEX(Countries!D1:D412, MATCH(A152, Countries!B1:B412, 0))</f>
        <v>SVN</v>
      </c>
      <c r="C152" s="147" t="s">
        <v>160</v>
      </c>
      <c r="D152" s="161" t="n">
        <f aca="false">'Sequestration rates'!$C$27</f>
        <v>34.933</v>
      </c>
      <c r="E152" s="161"/>
      <c r="F152" s="118" t="s">
        <v>829</v>
      </c>
    </row>
    <row r="153" customFormat="false" ht="15" hidden="false" customHeight="false" outlineLevel="0" collapsed="false">
      <c r="A153" s="118" t="s">
        <v>502</v>
      </c>
      <c r="B153" s="2" t="str">
        <f aca="false" t="array" ref="B153:B153">INDEX(Countries!D2:D413, MATCH(A153, Countries!B2:B413, 0))</f>
        <v>ARG</v>
      </c>
      <c r="C153" s="147" t="s">
        <v>160</v>
      </c>
      <c r="D153" s="161" t="n">
        <f aca="false">'Sequestration rates'!$C$27</f>
        <v>34.933</v>
      </c>
      <c r="E153" s="161"/>
      <c r="F153" s="118" t="s">
        <v>829</v>
      </c>
    </row>
    <row r="154" customFormat="false" ht="15" hidden="false" customHeight="false" outlineLevel="0" collapsed="false">
      <c r="A154" s="118" t="s">
        <v>503</v>
      </c>
      <c r="B154" s="2" t="str">
        <f aca="false" t="array" ref="B154:B154">INDEX(Countries!D3:D414, MATCH(A154, Countries!B3:B414, 0))</f>
        <v>AZE</v>
      </c>
      <c r="C154" s="147" t="s">
        <v>160</v>
      </c>
      <c r="D154" s="161" t="n">
        <f aca="false">'Sequestration rates'!$C$27</f>
        <v>34.933</v>
      </c>
      <c r="E154" s="161"/>
      <c r="F154" s="118" t="s">
        <v>829</v>
      </c>
    </row>
    <row r="155" customFormat="false" ht="15" hidden="false" customHeight="false" outlineLevel="0" collapsed="false">
      <c r="A155" s="118" t="s">
        <v>504</v>
      </c>
      <c r="B155" s="2" t="str">
        <f aca="false" t="array" ref="B155:B155">INDEX(Countries!D4:D415, MATCH(A155, Countries!B4:B415, 0))</f>
        <v>BEL</v>
      </c>
      <c r="C155" s="147" t="s">
        <v>160</v>
      </c>
      <c r="D155" s="161" t="n">
        <f aca="false">'Sequestration rates'!$C$27</f>
        <v>34.933</v>
      </c>
      <c r="E155" s="161"/>
      <c r="F155" s="118" t="s">
        <v>829</v>
      </c>
    </row>
    <row r="156" customFormat="false" ht="15" hidden="false" customHeight="false" outlineLevel="0" collapsed="false">
      <c r="A156" s="118" t="s">
        <v>505</v>
      </c>
      <c r="B156" s="2" t="str">
        <f aca="false" t="array" ref="B156:B156">INDEX(Countries!D5:D416, MATCH(A156, Countries!B5:B416, 0))</f>
        <v>BIH</v>
      </c>
      <c r="C156" s="147" t="s">
        <v>160</v>
      </c>
      <c r="D156" s="161" t="n">
        <f aca="false">'Sequestration rates'!$C$27</f>
        <v>34.933</v>
      </c>
      <c r="E156" s="161"/>
      <c r="F156" s="118" t="s">
        <v>829</v>
      </c>
    </row>
    <row r="157" customFormat="false" ht="15" hidden="false" customHeight="false" outlineLevel="0" collapsed="false">
      <c r="A157" s="118" t="s">
        <v>506</v>
      </c>
      <c r="B157" s="2" t="str">
        <f aca="false" t="array" ref="B157:B157">INDEX(Countries!D6:D417, MATCH(A157, Countries!B6:B417, 0))</f>
        <v>IOT</v>
      </c>
      <c r="C157" s="147" t="s">
        <v>160</v>
      </c>
      <c r="D157" s="161" t="n">
        <f aca="false">'Sequestration rates'!$C$27</f>
        <v>34.933</v>
      </c>
      <c r="E157" s="161"/>
      <c r="F157" s="118" t="s">
        <v>829</v>
      </c>
    </row>
    <row r="158" customFormat="false" ht="15" hidden="false" customHeight="false" outlineLevel="0" collapsed="false">
      <c r="A158" s="118" t="s">
        <v>507</v>
      </c>
      <c r="B158" s="2" t="str">
        <f aca="false" t="array" ref="B158:B158">INDEX(Countries!D7:D418, MATCH(A158, Countries!B7:B418, 0))</f>
        <v>BGR</v>
      </c>
      <c r="C158" s="147" t="s">
        <v>160</v>
      </c>
      <c r="D158" s="161" t="n">
        <f aca="false">'Sequestration rates'!$C$27</f>
        <v>34.933</v>
      </c>
      <c r="E158" s="161"/>
      <c r="F158" s="118" t="s">
        <v>829</v>
      </c>
    </row>
    <row r="159" customFormat="false" ht="15" hidden="false" customHeight="false" outlineLevel="0" collapsed="false">
      <c r="A159" s="118" t="s">
        <v>508</v>
      </c>
      <c r="B159" s="2" t="str">
        <f aca="false" t="array" ref="B159:B159">INDEX(Countries!D8:D419, MATCH(A159, Countries!B8:B419, 0))</f>
        <v>CPV</v>
      </c>
      <c r="C159" s="147" t="s">
        <v>160</v>
      </c>
      <c r="D159" s="161" t="n">
        <f aca="false">'Sequestration rates'!$C$27</f>
        <v>34.933</v>
      </c>
      <c r="E159" s="161"/>
      <c r="F159" s="118" t="s">
        <v>829</v>
      </c>
    </row>
    <row r="160" customFormat="false" ht="15" hidden="false" customHeight="false" outlineLevel="0" collapsed="false">
      <c r="A160" s="118" t="s">
        <v>509</v>
      </c>
      <c r="B160" s="2" t="str">
        <f aca="false" t="array" ref="B160:B160">INDEX(Countries!D9:D420, MATCH(A160, Countries!B9:B420, 0))</f>
        <v>CHL</v>
      </c>
      <c r="C160" s="147" t="s">
        <v>160</v>
      </c>
      <c r="D160" s="161" t="n">
        <f aca="false">'Sequestration rates'!$C$27</f>
        <v>34.933</v>
      </c>
      <c r="E160" s="161"/>
      <c r="F160" s="118" t="s">
        <v>829</v>
      </c>
    </row>
    <row r="161" customFormat="false" ht="15" hidden="false" customHeight="false" outlineLevel="0" collapsed="false">
      <c r="A161" s="118" t="s">
        <v>510</v>
      </c>
      <c r="B161" s="2" t="str">
        <f aca="false" t="array" ref="B161:B161">INDEX(Countries!D10:D421, MATCH(A161, Countries!B10:B421, 0))</f>
        <v>EST</v>
      </c>
      <c r="C161" s="147" t="s">
        <v>160</v>
      </c>
      <c r="D161" s="161" t="n">
        <f aca="false">'Sequestration rates'!$C$27</f>
        <v>34.933</v>
      </c>
      <c r="E161" s="161"/>
      <c r="F161" s="118" t="s">
        <v>829</v>
      </c>
    </row>
    <row r="162" customFormat="false" ht="15" hidden="false" customHeight="false" outlineLevel="0" collapsed="false">
      <c r="A162" s="118" t="s">
        <v>511</v>
      </c>
      <c r="B162" s="2" t="str">
        <f aca="false" t="array" ref="B162:B162">INDEX(Countries!D11:D422, MATCH(A162, Countries!B11:B422, 0))</f>
        <v>FLK</v>
      </c>
      <c r="C162" s="147" t="s">
        <v>160</v>
      </c>
      <c r="D162" s="161" t="n">
        <f aca="false">'Sequestration rates'!$C$27</f>
        <v>34.933</v>
      </c>
      <c r="E162" s="161"/>
      <c r="F162" s="118" t="s">
        <v>829</v>
      </c>
    </row>
    <row r="163" customFormat="false" ht="15" hidden="false" customHeight="false" outlineLevel="0" collapsed="false">
      <c r="A163" s="118" t="s">
        <v>512</v>
      </c>
      <c r="B163" s="2" t="str">
        <f aca="false" t="array" ref="B163:B163">INDEX(Countries!D12:D423, MATCH(A163, Countries!B12:B423, 0))</f>
        <v>FRO</v>
      </c>
      <c r="C163" s="147" t="s">
        <v>160</v>
      </c>
      <c r="D163" s="161" t="n">
        <f aca="false">'Sequestration rates'!$C$27</f>
        <v>34.933</v>
      </c>
      <c r="E163" s="161"/>
      <c r="F163" s="118" t="s">
        <v>829</v>
      </c>
    </row>
    <row r="164" customFormat="false" ht="15" hidden="false" customHeight="false" outlineLevel="0" collapsed="false">
      <c r="A164" s="118" t="s">
        <v>513</v>
      </c>
      <c r="B164" s="2" t="str">
        <f aca="false" t="array" ref="B164:B164">INDEX(Countries!D13:D424, MATCH(A164, Countries!B13:B424, 0))</f>
        <v>FIN</v>
      </c>
      <c r="C164" s="147" t="s">
        <v>160</v>
      </c>
      <c r="D164" s="161" t="n">
        <f aca="false">'Sequestration rates'!$C$27</f>
        <v>34.933</v>
      </c>
      <c r="E164" s="161"/>
      <c r="F164" s="118" t="s">
        <v>829</v>
      </c>
    </row>
    <row r="165" customFormat="false" ht="15" hidden="false" customHeight="false" outlineLevel="0" collapsed="false">
      <c r="A165" s="118" t="s">
        <v>514</v>
      </c>
      <c r="B165" s="2" t="str">
        <f aca="false" t="array" ref="B165:B165">INDEX(Countries!D14:D425, MATCH(A165, Countries!B14:B425, 0))</f>
        <v>GEO</v>
      </c>
      <c r="C165" s="147" t="s">
        <v>160</v>
      </c>
      <c r="D165" s="161" t="n">
        <f aca="false">'Sequestration rates'!$C$27</f>
        <v>34.933</v>
      </c>
      <c r="E165" s="161"/>
      <c r="F165" s="118" t="s">
        <v>829</v>
      </c>
    </row>
    <row r="166" customFormat="false" ht="15" hidden="false" customHeight="false" outlineLevel="0" collapsed="false">
      <c r="A166" s="118" t="s">
        <v>515</v>
      </c>
      <c r="B166" s="2" t="str">
        <f aca="false" t="array" ref="B166:B166">INDEX(Countries!D15:D426, MATCH(A166, Countries!B15:B426, 0))</f>
        <v>GIB</v>
      </c>
      <c r="C166" s="147" t="s">
        <v>160</v>
      </c>
      <c r="D166" s="161" t="n">
        <f aca="false">'Sequestration rates'!$C$27</f>
        <v>34.933</v>
      </c>
      <c r="E166" s="161"/>
      <c r="F166" s="118" t="s">
        <v>829</v>
      </c>
    </row>
    <row r="167" customFormat="false" ht="15" hidden="false" customHeight="false" outlineLevel="0" collapsed="false">
      <c r="A167" s="118" t="s">
        <v>516</v>
      </c>
      <c r="B167" s="2" t="str">
        <f aca="false" t="array" ref="B167:B167">INDEX(Countries!D16:D427, MATCH(A167, Countries!B16:B427, 0))</f>
        <v>GRL</v>
      </c>
      <c r="C167" s="147" t="s">
        <v>160</v>
      </c>
      <c r="D167" s="161" t="n">
        <f aca="false">'Sequestration rates'!$C$27</f>
        <v>34.933</v>
      </c>
      <c r="E167" s="161"/>
      <c r="F167" s="118" t="s">
        <v>829</v>
      </c>
    </row>
    <row r="168" customFormat="false" ht="15" hidden="false" customHeight="false" outlineLevel="0" collapsed="false">
      <c r="A168" s="118" t="s">
        <v>517</v>
      </c>
      <c r="B168" s="2" t="str">
        <f aca="false" t="array" ref="B168:B168">INDEX(Countries!D17:D428, MATCH(A168, Countries!B17:B428, 0))</f>
        <v>GGY</v>
      </c>
      <c r="C168" s="147" t="s">
        <v>160</v>
      </c>
      <c r="D168" s="161" t="n">
        <f aca="false">'Sequestration rates'!$C$27</f>
        <v>34.933</v>
      </c>
      <c r="E168" s="161"/>
      <c r="F168" s="118" t="s">
        <v>829</v>
      </c>
    </row>
    <row r="169" customFormat="false" ht="15" hidden="false" customHeight="false" outlineLevel="0" collapsed="false">
      <c r="A169" s="118" t="s">
        <v>518</v>
      </c>
      <c r="B169" s="2" t="str">
        <f aca="false" t="array" ref="B169:B169">INDEX(Countries!D18:D429, MATCH(A169, Countries!B18:B429, 0))</f>
        <v>ISL</v>
      </c>
      <c r="C169" s="147" t="s">
        <v>160</v>
      </c>
      <c r="D169" s="161" t="n">
        <f aca="false">'Sequestration rates'!$C$27</f>
        <v>34.933</v>
      </c>
      <c r="E169" s="161"/>
      <c r="F169" s="118" t="s">
        <v>829</v>
      </c>
    </row>
    <row r="170" customFormat="false" ht="15" hidden="false" customHeight="false" outlineLevel="0" collapsed="false">
      <c r="A170" s="118" t="s">
        <v>519</v>
      </c>
      <c r="B170" s="2" t="str">
        <f aca="false" t="array" ref="B170:B170">INDEX(Countries!D19:D430, MATCH(A170, Countries!B19:B430, 0))</f>
        <v>IRQ</v>
      </c>
      <c r="C170" s="147" t="s">
        <v>160</v>
      </c>
      <c r="D170" s="161" t="n">
        <f aca="false">'Sequestration rates'!$C$27</f>
        <v>34.933</v>
      </c>
      <c r="E170" s="161"/>
      <c r="F170" s="118" t="s">
        <v>829</v>
      </c>
    </row>
    <row r="171" customFormat="false" ht="15" hidden="false" customHeight="false" outlineLevel="0" collapsed="false">
      <c r="A171" s="118" t="s">
        <v>520</v>
      </c>
      <c r="B171" s="2" t="str">
        <f aca="false" t="array" ref="B171:B171">INDEX(Countries!D20:D431, MATCH(A171, Countries!B20:B431, 0))</f>
        <v>IRL</v>
      </c>
      <c r="C171" s="147" t="s">
        <v>160</v>
      </c>
      <c r="D171" s="161" t="n">
        <f aca="false">'Sequestration rates'!$C$27</f>
        <v>34.933</v>
      </c>
      <c r="E171" s="161"/>
      <c r="F171" s="118" t="s">
        <v>829</v>
      </c>
    </row>
    <row r="172" customFormat="false" ht="15" hidden="false" customHeight="false" outlineLevel="0" collapsed="false">
      <c r="A172" s="118" t="s">
        <v>521</v>
      </c>
      <c r="B172" s="2" t="str">
        <f aca="false" t="array" ref="B172:B172">INDEX(Countries!D21:D432, MATCH(A172, Countries!B21:B432, 0))</f>
        <v>IMN</v>
      </c>
      <c r="C172" s="147" t="s">
        <v>160</v>
      </c>
      <c r="D172" s="161" t="n">
        <f aca="false">'Sequestration rates'!$C$27</f>
        <v>34.933</v>
      </c>
      <c r="E172" s="161"/>
      <c r="F172" s="118" t="s">
        <v>829</v>
      </c>
    </row>
    <row r="173" customFormat="false" ht="15" hidden="false" customHeight="false" outlineLevel="0" collapsed="false">
      <c r="A173" s="118" t="s">
        <v>522</v>
      </c>
      <c r="B173" s="2" t="str">
        <f aca="false" t="array" ref="B173:B173">INDEX(Countries!D22:D433, MATCH(A173, Countries!B22:B433, 0))</f>
        <v>JEY</v>
      </c>
      <c r="C173" s="147" t="s">
        <v>160</v>
      </c>
      <c r="D173" s="161" t="n">
        <f aca="false">'Sequestration rates'!$C$27</f>
        <v>34.933</v>
      </c>
      <c r="E173" s="161"/>
      <c r="F173" s="118" t="s">
        <v>829</v>
      </c>
    </row>
    <row r="174" customFormat="false" ht="15" hidden="false" customHeight="false" outlineLevel="0" collapsed="false">
      <c r="A174" s="118" t="s">
        <v>523</v>
      </c>
      <c r="B174" s="2" t="str">
        <f aca="false" t="array" ref="B174:B174">INDEX(Countries!D23:D434, MATCH(A174, Countries!B23:B434, 0))</f>
        <v>KAZ</v>
      </c>
      <c r="C174" s="147" t="s">
        <v>160</v>
      </c>
      <c r="D174" s="161" t="n">
        <f aca="false">'Sequestration rates'!$C$27</f>
        <v>34.933</v>
      </c>
      <c r="E174" s="161"/>
      <c r="F174" s="118" t="s">
        <v>829</v>
      </c>
    </row>
    <row r="175" customFormat="false" ht="15" hidden="false" customHeight="false" outlineLevel="0" collapsed="false">
      <c r="A175" s="118" t="s">
        <v>524</v>
      </c>
      <c r="B175" s="2" t="str">
        <f aca="false" t="array" ref="B175:B175">INDEX(Countries!D24:D435, MATCH(A175, Countries!B24:B435, 0))</f>
        <v>PRK</v>
      </c>
      <c r="C175" s="147" t="s">
        <v>160</v>
      </c>
      <c r="D175" s="161" t="n">
        <f aca="false">'Sequestration rates'!$C$27</f>
        <v>34.933</v>
      </c>
      <c r="E175" s="161"/>
      <c r="F175" s="118" t="s">
        <v>829</v>
      </c>
    </row>
    <row r="176" customFormat="false" ht="15" hidden="false" customHeight="false" outlineLevel="0" collapsed="false">
      <c r="A176" s="118" t="s">
        <v>525</v>
      </c>
      <c r="B176" s="2" t="str">
        <f aca="false" t="array" ref="B176:B176">INDEX(Countries!D1:D436, MATCH(A176, Countries!B1:B436, 0))</f>
        <v>KOR</v>
      </c>
      <c r="C176" s="147" t="s">
        <v>160</v>
      </c>
      <c r="D176" s="161" t="n">
        <f aca="false">'Sequestration rates'!$C$27</f>
        <v>34.933</v>
      </c>
      <c r="E176" s="161"/>
      <c r="F176" s="118" t="s">
        <v>829</v>
      </c>
    </row>
    <row r="177" customFormat="false" ht="15" hidden="false" customHeight="false" outlineLevel="0" collapsed="false">
      <c r="A177" s="118" t="s">
        <v>526</v>
      </c>
      <c r="B177" s="2" t="str">
        <f aca="false" t="array" ref="B177:B177">INDEX(Countries!D2:D437, MATCH(A177, Countries!B2:B437, 0))</f>
        <v>LVA</v>
      </c>
      <c r="C177" s="147" t="s">
        <v>160</v>
      </c>
      <c r="D177" s="161" t="n">
        <f aca="false">'Sequestration rates'!$C$27</f>
        <v>34.933</v>
      </c>
      <c r="E177" s="161"/>
      <c r="F177" s="118" t="s">
        <v>829</v>
      </c>
    </row>
    <row r="178" customFormat="false" ht="15" hidden="false" customHeight="false" outlineLevel="0" collapsed="false">
      <c r="A178" s="118" t="s">
        <v>527</v>
      </c>
      <c r="B178" s="2" t="str">
        <f aca="false" t="array" ref="B178:B178">INDEX(Countries!D3:D438, MATCH(A178, Countries!B3:B438, 0))</f>
        <v>LBN</v>
      </c>
      <c r="C178" s="147" t="s">
        <v>160</v>
      </c>
      <c r="D178" s="161" t="n">
        <f aca="false">'Sequestration rates'!$C$27</f>
        <v>34.933</v>
      </c>
      <c r="E178" s="161"/>
      <c r="F178" s="118" t="s">
        <v>829</v>
      </c>
    </row>
    <row r="179" customFormat="false" ht="15" hidden="false" customHeight="false" outlineLevel="0" collapsed="false">
      <c r="A179" s="118" t="s">
        <v>528</v>
      </c>
      <c r="B179" s="2" t="str">
        <f aca="false" t="array" ref="B179:B179">INDEX(Countries!D4:D439, MATCH(A179, Countries!B4:B439, 0))</f>
        <v>LTU</v>
      </c>
      <c r="C179" s="147" t="s">
        <v>160</v>
      </c>
      <c r="D179" s="161" t="n">
        <f aca="false">'Sequestration rates'!$C$27</f>
        <v>34.933</v>
      </c>
      <c r="E179" s="161"/>
      <c r="F179" s="118" t="s">
        <v>829</v>
      </c>
    </row>
    <row r="180" customFormat="false" ht="15" hidden="false" customHeight="false" outlineLevel="0" collapsed="false">
      <c r="A180" s="118" t="s">
        <v>830</v>
      </c>
      <c r="B180" s="2" t="str">
        <f aca="false" t="array" ref="B180:B180">INDEX(Countries!D5:D440, MATCH(A180, Countries!B5:B440, 0))</f>
        <v>MAC</v>
      </c>
      <c r="C180" s="147" t="s">
        <v>160</v>
      </c>
      <c r="D180" s="161" t="n">
        <f aca="false">'Sequestration rates'!$C$27</f>
        <v>34.933</v>
      </c>
      <c r="E180" s="161"/>
      <c r="F180" s="118" t="s">
        <v>829</v>
      </c>
    </row>
    <row r="181" customFormat="false" ht="15" hidden="false" customHeight="false" outlineLevel="0" collapsed="false">
      <c r="A181" s="118" t="s">
        <v>529</v>
      </c>
      <c r="B181" s="2" t="str">
        <f aca="false" t="array" ref="B181:B181">INDEX(Countries!D6:D441, MATCH(A181, Countries!B6:B441, 0))</f>
        <v>MCO</v>
      </c>
      <c r="C181" s="147" t="s">
        <v>160</v>
      </c>
      <c r="D181" s="161" t="n">
        <f aca="false">'Sequestration rates'!$C$27</f>
        <v>34.933</v>
      </c>
      <c r="E181" s="161"/>
      <c r="F181" s="118" t="s">
        <v>829</v>
      </c>
    </row>
    <row r="182" customFormat="false" ht="15" hidden="false" customHeight="false" outlineLevel="0" collapsed="false">
      <c r="A182" s="118" t="s">
        <v>530</v>
      </c>
      <c r="B182" s="2" t="str">
        <f aca="false" t="array" ref="B182:B182">INDEX(Countries!D7:D442, MATCH(A182, Countries!B7:B442, 0))</f>
        <v>MNE</v>
      </c>
      <c r="C182" s="147" t="s">
        <v>160</v>
      </c>
      <c r="D182" s="161" t="n">
        <f aca="false">'Sequestration rates'!$C$27</f>
        <v>34.933</v>
      </c>
      <c r="E182" s="161"/>
      <c r="F182" s="118" t="s">
        <v>829</v>
      </c>
    </row>
    <row r="183" customFormat="false" ht="15" hidden="false" customHeight="false" outlineLevel="0" collapsed="false">
      <c r="A183" s="118" t="s">
        <v>531</v>
      </c>
      <c r="B183" s="2" t="str">
        <f aca="false" t="array" ref="B183:B183">INDEX(Countries!D8:D443, MATCH(A183, Countries!B8:B443, 0))</f>
        <v>MAR</v>
      </c>
      <c r="C183" s="147" t="s">
        <v>160</v>
      </c>
      <c r="D183" s="161" t="n">
        <f aca="false">'Sequestration rates'!$C$27</f>
        <v>34.933</v>
      </c>
      <c r="E183" s="161"/>
      <c r="F183" s="118" t="s">
        <v>829</v>
      </c>
    </row>
    <row r="184" customFormat="false" ht="15" hidden="false" customHeight="false" outlineLevel="0" collapsed="false">
      <c r="A184" s="118" t="s">
        <v>532</v>
      </c>
      <c r="B184" s="2" t="str">
        <f aca="false" t="array" ref="B184:B184">INDEX(Countries!D9:D444, MATCH(A184, Countries!B9:B444, 0))</f>
        <v>NAM</v>
      </c>
      <c r="C184" s="147" t="s">
        <v>160</v>
      </c>
      <c r="D184" s="161" t="n">
        <f aca="false">'Sequestration rates'!$C$27</f>
        <v>34.933</v>
      </c>
      <c r="E184" s="161"/>
      <c r="F184" s="118" t="s">
        <v>829</v>
      </c>
    </row>
    <row r="185" customFormat="false" ht="15" hidden="false" customHeight="false" outlineLevel="0" collapsed="false">
      <c r="A185" s="118" t="s">
        <v>533</v>
      </c>
      <c r="B185" s="2" t="str">
        <f aca="false" t="array" ref="B185:B185">INDEX(Countries!D10:D445, MATCH(A185, Countries!B10:B445, 0))</f>
        <v>NRU</v>
      </c>
      <c r="C185" s="147" t="s">
        <v>160</v>
      </c>
      <c r="D185" s="161" t="n">
        <f aca="false">'Sequestration rates'!$C$27</f>
        <v>34.933</v>
      </c>
      <c r="E185" s="161"/>
      <c r="F185" s="118" t="s">
        <v>829</v>
      </c>
    </row>
    <row r="186" customFormat="false" ht="15" hidden="false" customHeight="false" outlineLevel="0" collapsed="false">
      <c r="A186" s="118" t="s">
        <v>534</v>
      </c>
      <c r="B186" s="2" t="str">
        <f aca="false" t="array" ref="B186:B186">INDEX(Countries!D11:D446, MATCH(A186, Countries!B11:B446, 0))</f>
        <v>NIU</v>
      </c>
      <c r="C186" s="147" t="s">
        <v>160</v>
      </c>
      <c r="D186" s="161" t="n">
        <f aca="false">'Sequestration rates'!$C$27</f>
        <v>34.933</v>
      </c>
      <c r="E186" s="161"/>
      <c r="F186" s="118" t="s">
        <v>829</v>
      </c>
    </row>
    <row r="187" customFormat="false" ht="15" hidden="false" customHeight="false" outlineLevel="0" collapsed="false">
      <c r="A187" s="118" t="s">
        <v>535</v>
      </c>
      <c r="B187" s="2" t="str">
        <f aca="false" t="array" ref="B187:B187">INDEX(Countries!D12:D447, MATCH(A187, Countries!B12:B447, 0))</f>
        <v>MNP</v>
      </c>
      <c r="C187" s="147" t="s">
        <v>160</v>
      </c>
      <c r="D187" s="161" t="n">
        <f aca="false">'Sequestration rates'!$C$27</f>
        <v>34.933</v>
      </c>
      <c r="E187" s="161"/>
      <c r="F187" s="118" t="s">
        <v>829</v>
      </c>
    </row>
    <row r="188" customFormat="false" ht="15" hidden="false" customHeight="false" outlineLevel="0" collapsed="false">
      <c r="A188" s="118" t="s">
        <v>536</v>
      </c>
      <c r="B188" s="2" t="str">
        <f aca="false" t="array" ref="B188:B188">INDEX(Countries!D13:D448, MATCH(A188, Countries!B13:B448, 0))</f>
        <v>PCN</v>
      </c>
      <c r="C188" s="147" t="s">
        <v>160</v>
      </c>
      <c r="D188" s="161" t="n">
        <f aca="false">'Sequestration rates'!$C$27</f>
        <v>34.933</v>
      </c>
      <c r="E188" s="161"/>
      <c r="F188" s="118" t="s">
        <v>829</v>
      </c>
    </row>
    <row r="189" customFormat="false" ht="15" hidden="false" customHeight="false" outlineLevel="0" collapsed="false">
      <c r="A189" s="118" t="s">
        <v>537</v>
      </c>
      <c r="B189" s="2" t="str">
        <f aca="false" t="array" ref="B189:B189">INDEX(Countries!D14:D449, MATCH(A189, Countries!B14:B449, 0))</f>
        <v>PRT</v>
      </c>
      <c r="C189" s="147" t="s">
        <v>160</v>
      </c>
      <c r="D189" s="161" t="n">
        <f aca="false">'Sequestration rates'!$C$27</f>
        <v>34.933</v>
      </c>
      <c r="E189" s="161"/>
      <c r="F189" s="118" t="s">
        <v>829</v>
      </c>
    </row>
    <row r="190" customFormat="false" ht="15" hidden="false" customHeight="false" outlineLevel="0" collapsed="false">
      <c r="A190" s="118" t="s">
        <v>538</v>
      </c>
      <c r="B190" s="2" t="str">
        <f aca="false" t="array" ref="B190:B190">INDEX(Countries!D15:D450, MATCH(A190, Countries!B15:B450, 0))</f>
        <v>REU</v>
      </c>
      <c r="C190" s="147" t="s">
        <v>160</v>
      </c>
      <c r="D190" s="161" t="n">
        <f aca="false">'Sequestration rates'!$C$27</f>
        <v>34.933</v>
      </c>
      <c r="E190" s="161"/>
      <c r="F190" s="118" t="s">
        <v>829</v>
      </c>
    </row>
    <row r="191" customFormat="false" ht="15" hidden="false" customHeight="false" outlineLevel="0" collapsed="false">
      <c r="A191" s="118" t="s">
        <v>539</v>
      </c>
      <c r="B191" s="2" t="str">
        <f aca="false" t="array" ref="B191:B191">INDEX(Countries!D1:D451, MATCH(A191, Countries!B1:B451, 0))</f>
        <v>ROU</v>
      </c>
      <c r="C191" s="147" t="s">
        <v>160</v>
      </c>
      <c r="D191" s="161" t="n">
        <f aca="false">'Sequestration rates'!$C$27</f>
        <v>34.933</v>
      </c>
      <c r="E191" s="161"/>
      <c r="F191" s="118" t="s">
        <v>829</v>
      </c>
    </row>
    <row r="192" customFormat="false" ht="15" hidden="false" customHeight="false" outlineLevel="0" collapsed="false">
      <c r="A192" s="118" t="s">
        <v>540</v>
      </c>
      <c r="B192" s="2" t="str">
        <f aca="false" t="array" ref="B192:B192">INDEX(Countries!D192:D452, MATCH(A192, Countries!B192:B452, 0))</f>
        <v>SHN</v>
      </c>
      <c r="C192" s="147" t="s">
        <v>160</v>
      </c>
      <c r="D192" s="161" t="n">
        <f aca="false">'Sequestration rates'!$C$27</f>
        <v>34.933</v>
      </c>
      <c r="E192" s="161"/>
      <c r="F192" s="118" t="s">
        <v>829</v>
      </c>
    </row>
    <row r="193" customFormat="false" ht="15" hidden="false" customHeight="false" outlineLevel="0" collapsed="false">
      <c r="A193" s="118" t="s">
        <v>541</v>
      </c>
      <c r="B193" s="2" t="str">
        <f aca="false" t="array" ref="B193:B193">INDEX(Countries!D193:D453, MATCH(A193, Countries!B193:B453, 0))</f>
        <v>SPM</v>
      </c>
      <c r="C193" s="147" t="s">
        <v>160</v>
      </c>
      <c r="D193" s="161" t="n">
        <f aca="false">'Sequestration rates'!$C$27</f>
        <v>34.933</v>
      </c>
      <c r="E193" s="161"/>
      <c r="F193" s="118" t="s">
        <v>829</v>
      </c>
    </row>
    <row r="194" customFormat="false" ht="15" hidden="false" customHeight="false" outlineLevel="0" collapsed="false">
      <c r="A194" s="118" t="s">
        <v>542</v>
      </c>
      <c r="B194" s="2" t="str">
        <f aca="false" t="array" ref="B194:B194">INDEX(Countries!D194:D454, MATCH(A194, Countries!B194:B454, 0))</f>
        <v>SYR</v>
      </c>
      <c r="C194" s="147" t="s">
        <v>160</v>
      </c>
      <c r="D194" s="161" t="n">
        <f aca="false">'Sequestration rates'!$C$27</f>
        <v>34.933</v>
      </c>
      <c r="E194" s="161"/>
      <c r="F194" s="118" t="s">
        <v>829</v>
      </c>
    </row>
    <row r="195" customFormat="false" ht="15" hidden="false" customHeight="false" outlineLevel="0" collapsed="false">
      <c r="A195" s="118" t="s">
        <v>543</v>
      </c>
      <c r="B195" s="2" t="str">
        <f aca="false" t="array" ref="B195:B195">INDEX(Countries!D195:D455, MATCH(A195, Countries!B195:B455, 0))</f>
        <v>TKL</v>
      </c>
      <c r="C195" s="147" t="s">
        <v>160</v>
      </c>
      <c r="D195" s="161" t="n">
        <f aca="false">'Sequestration rates'!$C$27</f>
        <v>34.933</v>
      </c>
      <c r="E195" s="161"/>
      <c r="F195" s="118" t="s">
        <v>829</v>
      </c>
    </row>
    <row r="196" customFormat="false" ht="15" hidden="false" customHeight="false" outlineLevel="0" collapsed="false">
      <c r="A196" s="118" t="s">
        <v>544</v>
      </c>
      <c r="B196" s="2" t="str">
        <f aca="false" t="array" ref="B196:B196">INDEX(Countries!D196:D456, MATCH(A196, Countries!B196:B456, 0))</f>
        <v>TKM</v>
      </c>
      <c r="C196" s="147" t="s">
        <v>160</v>
      </c>
      <c r="D196" s="161" t="n">
        <f aca="false">'Sequestration rates'!$C$27</f>
        <v>34.933</v>
      </c>
      <c r="E196" s="161"/>
      <c r="F196" s="118" t="s">
        <v>829</v>
      </c>
    </row>
    <row r="197" customFormat="false" ht="15" hidden="false" customHeight="false" outlineLevel="0" collapsed="false">
      <c r="A197" s="118" t="s">
        <v>545</v>
      </c>
      <c r="B197" s="2" t="str">
        <f aca="false" t="array" ref="B197:B197">INDEX(Countries!D1:D457, MATCH(A197, Countries!B1:B457, 0))</f>
        <v>URY</v>
      </c>
      <c r="C197" s="147" t="s">
        <v>160</v>
      </c>
      <c r="D197" s="161" t="n">
        <f aca="false">'Sequestration rates'!$C$27</f>
        <v>34.933</v>
      </c>
      <c r="E197" s="161"/>
      <c r="F197" s="118" t="s">
        <v>829</v>
      </c>
    </row>
    <row r="198" customFormat="false" ht="15" hidden="false" customHeight="false" outlineLevel="0" collapsed="false">
      <c r="A198" s="118" t="s">
        <v>546</v>
      </c>
      <c r="B198" s="2" t="str">
        <f aca="false" t="array" ref="B198:B198">INDEX(Countries!D2:D458, MATCH(A198, Countries!B2:B458, 0))</f>
        <v>ESH</v>
      </c>
      <c r="C198" s="147" t="s">
        <v>160</v>
      </c>
      <c r="D198" s="161" t="n">
        <f aca="false">'Sequestration rates'!$C$27</f>
        <v>34.933</v>
      </c>
      <c r="E198" s="161"/>
      <c r="F198" s="118" t="s">
        <v>829</v>
      </c>
    </row>
    <row r="199" customFormat="false" ht="15" hidden="false" customHeight="false" outlineLevel="0" collapsed="false">
      <c r="A199" s="118" t="s">
        <v>547</v>
      </c>
      <c r="B199" s="2" t="str">
        <f aca="false" t="array" ref="B199:B199">INDEX(Countries!D1:D459, MATCH(A199, Countries!B1:B459, 0))</f>
        <v>AFG</v>
      </c>
      <c r="C199" s="147" t="s">
        <v>160</v>
      </c>
      <c r="D199" s="161" t="n">
        <f aca="false">'Sequestration rates'!$C$27</f>
        <v>34.933</v>
      </c>
      <c r="E199" s="161"/>
      <c r="F199" s="118" t="s">
        <v>829</v>
      </c>
    </row>
    <row r="200" customFormat="false" ht="15" hidden="false" customHeight="false" outlineLevel="0" collapsed="false">
      <c r="A200" s="118" t="s">
        <v>548</v>
      </c>
      <c r="B200" s="2" t="str">
        <f aca="false" t="array" ref="B200:B200">INDEX(Countries!D4:D460, MATCH(A200, Countries!B4:B460, 0))</f>
        <v>ARM</v>
      </c>
      <c r="C200" s="147" t="s">
        <v>160</v>
      </c>
      <c r="D200" s="161" t="n">
        <f aca="false">'Sequestration rates'!$C$27</f>
        <v>34.933</v>
      </c>
      <c r="E200" s="161"/>
      <c r="F200" s="118" t="s">
        <v>829</v>
      </c>
    </row>
    <row r="201" customFormat="false" ht="15" hidden="false" customHeight="false" outlineLevel="0" collapsed="false">
      <c r="A201" s="118" t="s">
        <v>549</v>
      </c>
      <c r="B201" s="2" t="str">
        <f aca="false" t="array" ref="B201:B201">INDEX(Countries!D5:D461, MATCH(A201, Countries!B5:B461, 0))</f>
        <v>AUT</v>
      </c>
      <c r="C201" s="147" t="s">
        <v>160</v>
      </c>
      <c r="D201" s="161" t="n">
        <f aca="false">'Sequestration rates'!$C$27</f>
        <v>34.933</v>
      </c>
      <c r="E201" s="161"/>
      <c r="F201" s="118" t="s">
        <v>829</v>
      </c>
    </row>
    <row r="202" customFormat="false" ht="15" hidden="false" customHeight="false" outlineLevel="0" collapsed="false">
      <c r="A202" s="118" t="s">
        <v>550</v>
      </c>
      <c r="B202" s="2" t="str">
        <f aca="false" t="array" ref="B202:B202">INDEX(Countries!D6:D462, MATCH(A202, Countries!B6:B462, 0))</f>
        <v>BDI</v>
      </c>
      <c r="C202" s="147" t="s">
        <v>160</v>
      </c>
      <c r="D202" s="161" t="n">
        <f aca="false">'Sequestration rates'!$C$27</f>
        <v>34.933</v>
      </c>
      <c r="E202" s="161"/>
      <c r="F202" s="118" t="s">
        <v>829</v>
      </c>
    </row>
    <row r="203" customFormat="false" ht="15" hidden="false" customHeight="false" outlineLevel="0" collapsed="false">
      <c r="A203" s="118" t="s">
        <v>551</v>
      </c>
      <c r="B203" s="2" t="str">
        <f aca="false" t="array" ref="B203:B203">INDEX(Countries!D7:D463, MATCH(A203, Countries!B7:B463, 0))</f>
        <v>BFA</v>
      </c>
      <c r="C203" s="147" t="s">
        <v>160</v>
      </c>
      <c r="D203" s="161" t="n">
        <f aca="false">'Sequestration rates'!$C$27</f>
        <v>34.933</v>
      </c>
      <c r="E203" s="161"/>
      <c r="F203" s="118" t="s">
        <v>829</v>
      </c>
    </row>
    <row r="204" customFormat="false" ht="15" hidden="false" customHeight="false" outlineLevel="0" collapsed="false">
      <c r="A204" s="118" t="s">
        <v>552</v>
      </c>
      <c r="B204" s="2" t="str">
        <f aca="false" t="array" ref="B204:B204">INDEX(Countries!D8:D464, MATCH(A204, Countries!B8:B464, 0))</f>
        <v>BLR</v>
      </c>
      <c r="C204" s="147" t="s">
        <v>160</v>
      </c>
      <c r="D204" s="161" t="n">
        <f aca="false">'Sequestration rates'!$C$27</f>
        <v>34.933</v>
      </c>
      <c r="E204" s="161"/>
      <c r="F204" s="118" t="s">
        <v>829</v>
      </c>
    </row>
    <row r="205" customFormat="false" ht="15" hidden="false" customHeight="false" outlineLevel="0" collapsed="false">
      <c r="A205" s="118" t="s">
        <v>553</v>
      </c>
      <c r="B205" s="2" t="str">
        <f aca="false" t="array" ref="B205:B205">INDEX(Countries!D9:D465, MATCH(A205, Countries!B9:B465, 0))</f>
        <v>BOL</v>
      </c>
      <c r="C205" s="147" t="s">
        <v>160</v>
      </c>
      <c r="D205" s="161" t="n">
        <f aca="false">'Sequestration rates'!$C$27</f>
        <v>34.933</v>
      </c>
      <c r="E205" s="161"/>
      <c r="F205" s="118" t="s">
        <v>829</v>
      </c>
    </row>
    <row r="206" customFormat="false" ht="15" hidden="false" customHeight="false" outlineLevel="0" collapsed="false">
      <c r="A206" s="118" t="s">
        <v>554</v>
      </c>
      <c r="B206" s="2" t="str">
        <f aca="false" t="array" ref="B206:B206">INDEX(Countries!D10:D466, MATCH(A206, Countries!B10:B466, 0))</f>
        <v>BTN</v>
      </c>
      <c r="C206" s="147" t="s">
        <v>160</v>
      </c>
      <c r="D206" s="161" t="n">
        <f aca="false">'Sequestration rates'!$C$27</f>
        <v>34.933</v>
      </c>
      <c r="E206" s="161"/>
      <c r="F206" s="118" t="s">
        <v>829</v>
      </c>
    </row>
    <row r="207" customFormat="false" ht="15" hidden="false" customHeight="false" outlineLevel="0" collapsed="false">
      <c r="A207" s="118" t="s">
        <v>555</v>
      </c>
      <c r="B207" s="2" t="str">
        <f aca="false" t="array" ref="B207:B207">INDEX(Countries!D11:D467, MATCH(A207, Countries!B11:B467, 0))</f>
        <v>BWA</v>
      </c>
      <c r="C207" s="147" t="s">
        <v>160</v>
      </c>
      <c r="D207" s="161" t="n">
        <f aca="false">'Sequestration rates'!$C$27</f>
        <v>34.933</v>
      </c>
      <c r="E207" s="161"/>
      <c r="F207" s="118" t="s">
        <v>829</v>
      </c>
    </row>
    <row r="208" customFormat="false" ht="15" hidden="false" customHeight="false" outlineLevel="0" collapsed="false">
      <c r="A208" s="118" t="s">
        <v>556</v>
      </c>
      <c r="B208" s="2" t="str">
        <f aca="false" t="array" ref="B208:B208">INDEX(Countries!D2:D468, MATCH(A208, Countries!B2:B468, 0))</f>
        <v>CAF</v>
      </c>
      <c r="C208" s="147" t="s">
        <v>160</v>
      </c>
      <c r="D208" s="161" t="n">
        <f aca="false">'Sequestration rates'!$C$27</f>
        <v>34.933</v>
      </c>
      <c r="E208" s="161"/>
      <c r="F208" s="118" t="s">
        <v>829</v>
      </c>
    </row>
    <row r="209" customFormat="false" ht="15" hidden="false" customHeight="false" outlineLevel="0" collapsed="false">
      <c r="A209" s="118" t="s">
        <v>557</v>
      </c>
      <c r="B209" s="2" t="str">
        <f aca="false" t="array" ref="B209:B209">INDEX(Countries!D3:D469, MATCH(A209, Countries!B3:B469, 0))</f>
        <v>CHE</v>
      </c>
      <c r="C209" s="147" t="s">
        <v>160</v>
      </c>
      <c r="D209" s="161" t="n">
        <f aca="false">'Sequestration rates'!$C$27</f>
        <v>34.933</v>
      </c>
      <c r="E209" s="161"/>
      <c r="F209" s="118" t="s">
        <v>829</v>
      </c>
    </row>
    <row r="210" customFormat="false" ht="15" hidden="false" customHeight="false" outlineLevel="0" collapsed="false">
      <c r="A210" s="118" t="s">
        <v>558</v>
      </c>
      <c r="B210" s="2" t="str">
        <f aca="false" t="array" ref="B210:B210">INDEX(Countries!D4:D470, MATCH(A210, Countries!B4:B470, 0))</f>
        <v>CZE</v>
      </c>
      <c r="C210" s="147" t="s">
        <v>160</v>
      </c>
      <c r="D210" s="161" t="n">
        <f aca="false">'Sequestration rates'!$C$27</f>
        <v>34.933</v>
      </c>
      <c r="E210" s="161"/>
      <c r="F210" s="118" t="s">
        <v>829</v>
      </c>
    </row>
    <row r="211" customFormat="false" ht="15" hidden="false" customHeight="false" outlineLevel="0" collapsed="false">
      <c r="A211" s="118" t="s">
        <v>559</v>
      </c>
      <c r="B211" s="2" t="str">
        <f aca="false" t="array" ref="B211:B211">INDEX(Countries!D5:D471, MATCH(A211, Countries!B5:B471, 0))</f>
        <v>ETH</v>
      </c>
      <c r="C211" s="147" t="s">
        <v>160</v>
      </c>
      <c r="D211" s="161" t="n">
        <f aca="false">'Sequestration rates'!$C$27</f>
        <v>34.933</v>
      </c>
      <c r="E211" s="161"/>
      <c r="F211" s="118" t="s">
        <v>829</v>
      </c>
    </row>
    <row r="212" customFormat="false" ht="15" hidden="false" customHeight="false" outlineLevel="0" collapsed="false">
      <c r="A212" s="118" t="s">
        <v>560</v>
      </c>
      <c r="B212" s="2" t="str">
        <f aca="false" t="array" ref="B212:B212">INDEX(Countries!D6:D472, MATCH(A212, Countries!B6:B472, 0))</f>
        <v>HUN</v>
      </c>
      <c r="C212" s="147" t="s">
        <v>160</v>
      </c>
      <c r="D212" s="161" t="n">
        <f aca="false">'Sequestration rates'!$C$27</f>
        <v>34.933</v>
      </c>
      <c r="E212" s="161"/>
      <c r="F212" s="118" t="s">
        <v>829</v>
      </c>
    </row>
    <row r="213" customFormat="false" ht="15" hidden="false" customHeight="false" outlineLevel="0" collapsed="false">
      <c r="A213" s="118" t="s">
        <v>561</v>
      </c>
      <c r="B213" s="2" t="str">
        <f aca="false" t="array" ref="B213:B213">INDEX(Countries!D7:D473, MATCH(A213, Countries!B7:B473, 0))</f>
        <v>KGZ</v>
      </c>
      <c r="C213" s="147" t="s">
        <v>160</v>
      </c>
      <c r="D213" s="161" t="n">
        <f aca="false">'Sequestration rates'!$C$27</f>
        <v>34.933</v>
      </c>
      <c r="E213" s="161"/>
      <c r="F213" s="118" t="s">
        <v>829</v>
      </c>
    </row>
    <row r="214" customFormat="false" ht="15" hidden="false" customHeight="false" outlineLevel="0" collapsed="false">
      <c r="A214" s="118" t="s">
        <v>562</v>
      </c>
      <c r="B214" s="2" t="str">
        <f aca="false" t="array" ref="B214:B214">INDEX(Countries!D8:D474, MATCH(A214, Countries!B8:B474, 0))</f>
        <v>LAO</v>
      </c>
      <c r="C214" s="147" t="s">
        <v>160</v>
      </c>
      <c r="D214" s="161" t="n">
        <f aca="false">'Sequestration rates'!$C$27</f>
        <v>34.933</v>
      </c>
      <c r="E214" s="161"/>
      <c r="F214" s="118" t="s">
        <v>829</v>
      </c>
    </row>
    <row r="215" customFormat="false" ht="15" hidden="false" customHeight="false" outlineLevel="0" collapsed="false">
      <c r="A215" s="118" t="s">
        <v>563</v>
      </c>
      <c r="B215" s="2" t="str">
        <f aca="false" t="array" ref="B215:B215">INDEX(Countries!D9:D475, MATCH(A215, Countries!B9:B475, 0))</f>
        <v>LSO</v>
      </c>
      <c r="C215" s="147" t="s">
        <v>160</v>
      </c>
      <c r="D215" s="161" t="n">
        <f aca="false">'Sequestration rates'!$C$27</f>
        <v>34.933</v>
      </c>
      <c r="E215" s="161"/>
      <c r="F215" s="118" t="s">
        <v>829</v>
      </c>
    </row>
    <row r="216" customFormat="false" ht="15" hidden="false" customHeight="false" outlineLevel="0" collapsed="false">
      <c r="A216" s="118" t="s">
        <v>564</v>
      </c>
      <c r="B216" s="2" t="str">
        <f aca="false" t="array" ref="B216:B216">INDEX(Countries!D10:D476, MATCH(A216, Countries!B10:B476, 0))</f>
        <v>LUX</v>
      </c>
      <c r="C216" s="147" t="s">
        <v>160</v>
      </c>
      <c r="D216" s="161" t="n">
        <f aca="false">'Sequestration rates'!$C$27</f>
        <v>34.933</v>
      </c>
      <c r="E216" s="161"/>
      <c r="F216" s="118" t="s">
        <v>829</v>
      </c>
    </row>
    <row r="217" customFormat="false" ht="15" hidden="false" customHeight="false" outlineLevel="0" collapsed="false">
      <c r="A217" s="118" t="s">
        <v>565</v>
      </c>
      <c r="B217" s="2" t="str">
        <f aca="false" t="array" ref="B217:B217">INDEX(Countries!D11:D477, MATCH(A217, Countries!B11:B477, 0))</f>
        <v>MDA</v>
      </c>
      <c r="C217" s="147" t="s">
        <v>160</v>
      </c>
      <c r="D217" s="161" t="n">
        <f aca="false">'Sequestration rates'!$C$27</f>
        <v>34.933</v>
      </c>
      <c r="E217" s="161"/>
      <c r="F217" s="118" t="s">
        <v>829</v>
      </c>
    </row>
    <row r="218" customFormat="false" ht="15" hidden="false" customHeight="false" outlineLevel="0" collapsed="false">
      <c r="A218" s="118" t="s">
        <v>566</v>
      </c>
      <c r="B218" s="2" t="str">
        <f aca="false" t="array" ref="B218:B218">INDEX(Countries!D12:D478, MATCH(A218, Countries!B12:B478, 0))</f>
        <v>MKD</v>
      </c>
      <c r="C218" s="147" t="s">
        <v>160</v>
      </c>
      <c r="D218" s="161" t="n">
        <f aca="false">'Sequestration rates'!$C$27</f>
        <v>34.933</v>
      </c>
      <c r="E218" s="161"/>
      <c r="F218" s="118" t="s">
        <v>829</v>
      </c>
    </row>
    <row r="219" customFormat="false" ht="15" hidden="false" customHeight="false" outlineLevel="0" collapsed="false">
      <c r="A219" s="118" t="s">
        <v>567</v>
      </c>
      <c r="B219" s="2" t="str">
        <f aca="false" t="array" ref="B219:B219">INDEX(Countries!D13:D479, MATCH(A219, Countries!B13:B479, 0))</f>
        <v>MLI</v>
      </c>
      <c r="C219" s="147" t="s">
        <v>160</v>
      </c>
      <c r="D219" s="161" t="n">
        <f aca="false">'Sequestration rates'!$C$27</f>
        <v>34.933</v>
      </c>
      <c r="E219" s="161"/>
      <c r="F219" s="118" t="s">
        <v>829</v>
      </c>
    </row>
    <row r="220" customFormat="false" ht="15" hidden="false" customHeight="false" outlineLevel="0" collapsed="false">
      <c r="A220" s="118" t="s">
        <v>568</v>
      </c>
      <c r="B220" s="2" t="str">
        <f aca="false" t="array" ref="B220:B220">INDEX(Countries!D14:D480, MATCH(A220, Countries!B14:B480, 0))</f>
        <v>MNG</v>
      </c>
      <c r="C220" s="147" t="s">
        <v>160</v>
      </c>
      <c r="D220" s="161" t="n">
        <f aca="false">'Sequestration rates'!$C$27</f>
        <v>34.933</v>
      </c>
      <c r="E220" s="161"/>
      <c r="F220" s="118" t="s">
        <v>829</v>
      </c>
    </row>
    <row r="221" customFormat="false" ht="15" hidden="false" customHeight="false" outlineLevel="0" collapsed="false">
      <c r="A221" s="118" t="s">
        <v>569</v>
      </c>
      <c r="B221" s="2" t="str">
        <f aca="false" t="array" ref="B221:B221">INDEX(Countries!D15:D481, MATCH(A221, Countries!B15:B481, 0))</f>
        <v>MWI</v>
      </c>
      <c r="C221" s="147" t="s">
        <v>160</v>
      </c>
      <c r="D221" s="161" t="n">
        <f aca="false">'Sequestration rates'!$C$27</f>
        <v>34.933</v>
      </c>
      <c r="E221" s="161"/>
      <c r="F221" s="118" t="s">
        <v>829</v>
      </c>
    </row>
    <row r="222" customFormat="false" ht="15" hidden="false" customHeight="false" outlineLevel="0" collapsed="false">
      <c r="A222" s="118" t="s">
        <v>570</v>
      </c>
      <c r="B222" s="2" t="str">
        <f aca="false" t="array" ref="B222:B222">INDEX(Countries!D16:D482, MATCH(A222, Countries!B16:B482, 0))</f>
        <v>NER</v>
      </c>
      <c r="C222" s="147" t="s">
        <v>160</v>
      </c>
      <c r="D222" s="161" t="n">
        <f aca="false">'Sequestration rates'!$C$27</f>
        <v>34.933</v>
      </c>
      <c r="E222" s="161"/>
      <c r="F222" s="118" t="s">
        <v>829</v>
      </c>
    </row>
    <row r="223" customFormat="false" ht="15" hidden="false" customHeight="false" outlineLevel="0" collapsed="false">
      <c r="A223" s="118" t="s">
        <v>571</v>
      </c>
      <c r="B223" s="2" t="str">
        <f aca="false" t="array" ref="B223:B223">INDEX(Countries!D17:D483, MATCH(A223, Countries!B17:B483, 0))</f>
        <v>NPL</v>
      </c>
      <c r="C223" s="147" t="s">
        <v>160</v>
      </c>
      <c r="D223" s="161" t="n">
        <f aca="false">'Sequestration rates'!$C$27</f>
        <v>34.933</v>
      </c>
      <c r="E223" s="161"/>
      <c r="F223" s="118" t="s">
        <v>829</v>
      </c>
    </row>
    <row r="224" customFormat="false" ht="15" hidden="false" customHeight="false" outlineLevel="0" collapsed="false">
      <c r="A224" s="118" t="s">
        <v>572</v>
      </c>
      <c r="B224" s="2" t="str">
        <f aca="false" t="array" ref="B224:B224">INDEX(Countries!D18:D484, MATCH(A224, Countries!B18:B484, 0))</f>
        <v>PRY</v>
      </c>
      <c r="C224" s="147" t="s">
        <v>160</v>
      </c>
      <c r="D224" s="161" t="n">
        <f aca="false">'Sequestration rates'!$C$27</f>
        <v>34.933</v>
      </c>
      <c r="E224" s="161"/>
      <c r="F224" s="118" t="s">
        <v>829</v>
      </c>
    </row>
    <row r="225" customFormat="false" ht="15" hidden="false" customHeight="false" outlineLevel="0" collapsed="false">
      <c r="A225" s="118" t="s">
        <v>573</v>
      </c>
      <c r="B225" s="2" t="str">
        <f aca="false" t="array" ref="B225:B225">INDEX(Countries!D19:D485, MATCH(A225, Countries!B19:B485, 0))</f>
        <v>RWA</v>
      </c>
      <c r="C225" s="147" t="s">
        <v>160</v>
      </c>
      <c r="D225" s="161" t="n">
        <f aca="false">'Sequestration rates'!$C$27</f>
        <v>34.933</v>
      </c>
      <c r="E225" s="161"/>
      <c r="F225" s="118" t="s">
        <v>829</v>
      </c>
    </row>
    <row r="226" customFormat="false" ht="15" hidden="false" customHeight="false" outlineLevel="0" collapsed="false">
      <c r="A226" s="118" t="s">
        <v>574</v>
      </c>
      <c r="B226" s="2" t="str">
        <f aca="false" t="array" ref="B226:B226">INDEX(Countries!D20:D486, MATCH(A226, Countries!B20:B486, 0))</f>
        <v>SRB</v>
      </c>
      <c r="C226" s="147" t="s">
        <v>160</v>
      </c>
      <c r="D226" s="161" t="n">
        <f aca="false">'Sequestration rates'!$C$27</f>
        <v>34.933</v>
      </c>
      <c r="E226" s="161"/>
      <c r="F226" s="118" t="s">
        <v>829</v>
      </c>
    </row>
    <row r="227" customFormat="false" ht="15" hidden="false" customHeight="false" outlineLevel="0" collapsed="false">
      <c r="A227" s="118" t="s">
        <v>575</v>
      </c>
      <c r="B227" s="2" t="str">
        <f aca="false" t="array" ref="B227:B227">INDEX(Countries!D21:D487, MATCH(A227, Countries!B21:B487, 0))</f>
        <v>SVK</v>
      </c>
      <c r="C227" s="147" t="s">
        <v>160</v>
      </c>
      <c r="D227" s="161" t="n">
        <f aca="false">'Sequestration rates'!$C$27</f>
        <v>34.933</v>
      </c>
      <c r="E227" s="161"/>
      <c r="F227" s="118" t="s">
        <v>829</v>
      </c>
    </row>
    <row r="228" customFormat="false" ht="15" hidden="false" customHeight="false" outlineLevel="0" collapsed="false">
      <c r="A228" s="118" t="s">
        <v>576</v>
      </c>
      <c r="B228" s="2" t="str">
        <f aca="false" t="array" ref="B228:B228">INDEX(Countries!D22:D488, MATCH(A228, Countries!B22:B488, 0))</f>
        <v>SWZ</v>
      </c>
      <c r="C228" s="147" t="s">
        <v>160</v>
      </c>
      <c r="D228" s="161" t="n">
        <f aca="false">'Sequestration rates'!$C$27</f>
        <v>34.933</v>
      </c>
      <c r="E228" s="161"/>
      <c r="F228" s="118" t="s">
        <v>829</v>
      </c>
    </row>
    <row r="229" customFormat="false" ht="15" hidden="false" customHeight="false" outlineLevel="0" collapsed="false">
      <c r="A229" s="118" t="s">
        <v>577</v>
      </c>
      <c r="B229" s="2" t="str">
        <f aca="false" t="array" ref="B229:B229">INDEX(Countries!D23:D489, MATCH(A229, Countries!B23:B489, 0))</f>
        <v>TCD</v>
      </c>
      <c r="C229" s="147" t="s">
        <v>160</v>
      </c>
      <c r="D229" s="161" t="n">
        <f aca="false">'Sequestration rates'!$C$27</f>
        <v>34.933</v>
      </c>
      <c r="E229" s="161"/>
      <c r="F229" s="118" t="s">
        <v>829</v>
      </c>
    </row>
    <row r="230" customFormat="false" ht="15" hidden="false" customHeight="false" outlineLevel="0" collapsed="false">
      <c r="A230" s="118" t="s">
        <v>578</v>
      </c>
      <c r="B230" s="2" t="str">
        <f aca="false" t="array" ref="B230:B230">INDEX(Countries!D2:D490, MATCH(A230, Countries!B2:B490, 0))</f>
        <v>TJK</v>
      </c>
      <c r="C230" s="147" t="s">
        <v>160</v>
      </c>
      <c r="D230" s="161" t="n">
        <f aca="false">'Sequestration rates'!$C$27</f>
        <v>34.933</v>
      </c>
      <c r="E230" s="161"/>
      <c r="F230" s="118" t="s">
        <v>829</v>
      </c>
    </row>
    <row r="231" customFormat="false" ht="15" hidden="false" customHeight="false" outlineLevel="0" collapsed="false">
      <c r="A231" s="118" t="s">
        <v>579</v>
      </c>
      <c r="B231" s="2" t="str">
        <f aca="false" t="array" ref="B231:B231">INDEX(Countries!D231:D491, MATCH(A231, Countries!B231:B491, 0))</f>
        <v>UGA</v>
      </c>
      <c r="C231" s="147" t="s">
        <v>160</v>
      </c>
      <c r="D231" s="161" t="n">
        <f aca="false">'Sequestration rates'!$C$27</f>
        <v>34.933</v>
      </c>
      <c r="E231" s="161"/>
      <c r="F231" s="118" t="s">
        <v>829</v>
      </c>
    </row>
    <row r="232" customFormat="false" ht="15" hidden="false" customHeight="false" outlineLevel="0" collapsed="false">
      <c r="A232" s="118" t="s">
        <v>580</v>
      </c>
      <c r="B232" s="2" t="str">
        <f aca="false" t="array" ref="B232:B232">INDEX(Countries!D232:D492, MATCH(A232, Countries!B232:B492, 0))</f>
        <v>UZB</v>
      </c>
      <c r="C232" s="147" t="s">
        <v>160</v>
      </c>
      <c r="D232" s="161" t="n">
        <f aca="false">'Sequestration rates'!$C$27</f>
        <v>34.933</v>
      </c>
      <c r="E232" s="161"/>
      <c r="F232" s="118" t="s">
        <v>829</v>
      </c>
    </row>
    <row r="233" customFormat="false" ht="15" hidden="false" customHeight="false" outlineLevel="0" collapsed="false">
      <c r="A233" s="118" t="s">
        <v>581</v>
      </c>
      <c r="B233" s="2" t="str">
        <f aca="false" t="array" ref="B233:B233">INDEX(Countries!D2:D493, MATCH(A233, Countries!B2:B493, 0))</f>
        <v>ZMB</v>
      </c>
      <c r="C233" s="147" t="s">
        <v>160</v>
      </c>
      <c r="D233" s="161" t="n">
        <f aca="false">'Sequestration rates'!$C$27</f>
        <v>34.933</v>
      </c>
      <c r="E233" s="161"/>
      <c r="F233" s="118" t="s">
        <v>829</v>
      </c>
    </row>
    <row r="234" customFormat="false" ht="15" hidden="false" customHeight="false" outlineLevel="0" collapsed="false">
      <c r="A234" s="118" t="s">
        <v>582</v>
      </c>
      <c r="B234" s="2" t="str">
        <f aca="false" t="array" ref="B234:B234">INDEX(Countries!D3:D494, MATCH(A234, Countries!B3:B494, 0))</f>
        <v>ZWE</v>
      </c>
      <c r="C234" s="147" t="s">
        <v>160</v>
      </c>
      <c r="D234" s="161" t="n">
        <f aca="false">'Sequestration rates'!$C$27</f>
        <v>34.933</v>
      </c>
      <c r="E234" s="161"/>
      <c r="F234" s="118" t="s">
        <v>829</v>
      </c>
    </row>
    <row r="235" customFormat="false" ht="15" hidden="false" customHeight="false" outlineLevel="0" collapsed="false">
      <c r="A235" s="118" t="s">
        <v>583</v>
      </c>
      <c r="B235" s="2" t="str">
        <f aca="false" t="array" ref="B235:B235">INDEX(Countries!D4:D495, MATCH(A235, Countries!B4:B495, 0))</f>
        <v>BLM</v>
      </c>
      <c r="C235" s="147" t="s">
        <v>160</v>
      </c>
      <c r="D235" s="161" t="n">
        <f aca="false">'Sequestration rates'!$C$27</f>
        <v>34.933</v>
      </c>
      <c r="E235" s="161"/>
      <c r="F235" s="118" t="s">
        <v>829</v>
      </c>
    </row>
    <row r="236" customFormat="false" ht="15" hidden="false" customHeight="false" outlineLevel="0" collapsed="false">
      <c r="A236" s="118" t="s">
        <v>584</v>
      </c>
      <c r="B236" s="2" t="str">
        <f aca="false" t="array" ref="B236:B236">INDEX(Countries!D5:D496, MATCH(A236, Countries!B5:B496, 0))</f>
        <v>CCK</v>
      </c>
      <c r="C236" s="147" t="s">
        <v>160</v>
      </c>
      <c r="D236" s="161" t="n">
        <f aca="false">'Sequestration rates'!$C$27</f>
        <v>34.933</v>
      </c>
      <c r="E236" s="161"/>
      <c r="F236" s="118" t="s">
        <v>829</v>
      </c>
    </row>
    <row r="237" customFormat="false" ht="15" hidden="false" customHeight="false" outlineLevel="0" collapsed="false">
      <c r="A237" s="118" t="s">
        <v>585</v>
      </c>
      <c r="B237" s="2" t="str">
        <f aca="false" t="array" ref="B237:B237">INDEX(Countries!D2:D497, MATCH(A237, Countries!B2:B497, 0))</f>
        <v>CXR</v>
      </c>
      <c r="C237" s="147" t="s">
        <v>160</v>
      </c>
      <c r="D237" s="161" t="n">
        <f aca="false">'Sequestration rates'!$C$27</f>
        <v>34.933</v>
      </c>
      <c r="E237" s="161"/>
      <c r="F237" s="118" t="s">
        <v>829</v>
      </c>
    </row>
    <row r="238" customFormat="false" ht="15" hidden="false" customHeight="false" outlineLevel="0" collapsed="false">
      <c r="A238" s="118" t="s">
        <v>183</v>
      </c>
      <c r="B238" s="2" t="str">
        <f aca="false" t="array" ref="B238:B238">INDEX(Countries!D3:D498, MATCH(A238, Countries!B3:B498, 0))</f>
        <v>USA</v>
      </c>
      <c r="C238" s="147" t="s">
        <v>167</v>
      </c>
      <c r="D238" s="162" t="n">
        <f aca="false">'Sequestration rates'!$D$22</f>
        <v>1.576666667</v>
      </c>
      <c r="F238" s="118" t="s">
        <v>829</v>
      </c>
    </row>
    <row r="239" customFormat="false" ht="15" hidden="false" customHeight="false" outlineLevel="0" collapsed="false">
      <c r="A239" s="118" t="s">
        <v>184</v>
      </c>
      <c r="B239" s="2" t="str">
        <f aca="false" t="array" ref="B239:B239">INDEX(Countries!D4:D499, MATCH(A239, Countries!B4:B499, 0))</f>
        <v>IDN</v>
      </c>
      <c r="C239" s="147" t="s">
        <v>167</v>
      </c>
      <c r="D239" s="162" t="n">
        <f aca="false">'Sequestration rates'!$D$22</f>
        <v>1.576666667</v>
      </c>
      <c r="F239" s="118" t="s">
        <v>829</v>
      </c>
    </row>
    <row r="240" customFormat="false" ht="15" hidden="false" customHeight="false" outlineLevel="0" collapsed="false">
      <c r="A240" s="118" t="s">
        <v>185</v>
      </c>
      <c r="B240" s="2" t="str">
        <f aca="false" t="array" ref="B240:B240">INDEX(Countries!D5:D500, MATCH(A240, Countries!B5:B500, 0))</f>
        <v>AUS</v>
      </c>
      <c r="C240" s="147" t="s">
        <v>167</v>
      </c>
      <c r="D240" s="162" t="n">
        <f aca="false">'Sequestration rates'!$D$22</f>
        <v>1.576666667</v>
      </c>
      <c r="F240" s="118" t="s">
        <v>829</v>
      </c>
    </row>
    <row r="241" customFormat="false" ht="15" hidden="false" customHeight="false" outlineLevel="0" collapsed="false">
      <c r="A241" s="118" t="s">
        <v>277</v>
      </c>
      <c r="B241" s="2" t="str">
        <f aca="false" t="array" ref="B241:B241">INDEX(Countries!D6:D501, MATCH(A241, Countries!B6:B501, 0))</f>
        <v>BHS</v>
      </c>
      <c r="C241" s="147" t="s">
        <v>167</v>
      </c>
      <c r="D241" s="162" t="n">
        <f aca="false">'Sequestration rates'!$D$22</f>
        <v>1.576666667</v>
      </c>
      <c r="F241" s="118" t="s">
        <v>829</v>
      </c>
    </row>
    <row r="242" customFormat="false" ht="15" hidden="false" customHeight="false" outlineLevel="0" collapsed="false">
      <c r="A242" s="118" t="s">
        <v>187</v>
      </c>
      <c r="B242" s="2" t="str">
        <f aca="false" t="array" ref="B242:B242">INDEX(Countries!D7:D502, MATCH(A242, Countries!B7:B502, 0))</f>
        <v>KEN</v>
      </c>
      <c r="C242" s="147" t="s">
        <v>167</v>
      </c>
      <c r="D242" s="162" t="n">
        <f aca="false">'Sequestration rates'!$D$22</f>
        <v>1.576666667</v>
      </c>
      <c r="F242" s="118" t="s">
        <v>829</v>
      </c>
    </row>
    <row r="243" customFormat="false" ht="15" hidden="false" customHeight="false" outlineLevel="0" collapsed="false">
      <c r="A243" s="118" t="s">
        <v>188</v>
      </c>
      <c r="B243" s="2" t="str">
        <f aca="false" t="array" ref="B243:B243">INDEX(Countries!D8:D503, MATCH(A243, Countries!B8:B503, 0))</f>
        <v>MEX</v>
      </c>
      <c r="C243" s="147" t="s">
        <v>167</v>
      </c>
      <c r="D243" s="162" t="n">
        <f aca="false">'Sequestration rates'!$D$22</f>
        <v>1.576666667</v>
      </c>
      <c r="F243" s="118" t="s">
        <v>829</v>
      </c>
    </row>
    <row r="244" customFormat="false" ht="15" hidden="false" customHeight="false" outlineLevel="0" collapsed="false">
      <c r="A244" s="118" t="s">
        <v>189</v>
      </c>
      <c r="B244" s="2" t="str">
        <f aca="false" t="array" ref="B244:B244">INDEX(Countries!D9:D504, MATCH(A244, Countries!B9:B504, 0))</f>
        <v>COL</v>
      </c>
      <c r="C244" s="147" t="s">
        <v>167</v>
      </c>
      <c r="D244" s="162" t="n">
        <f aca="false">'Sequestration rates'!$D$22</f>
        <v>1.576666667</v>
      </c>
      <c r="F244" s="118" t="s">
        <v>829</v>
      </c>
    </row>
    <row r="245" customFormat="false" ht="15" hidden="false" customHeight="false" outlineLevel="0" collapsed="false">
      <c r="A245" s="118" t="s">
        <v>190</v>
      </c>
      <c r="B245" s="2" t="str">
        <f aca="false" t="array" ref="B245:B245">INDEX(Countries!D1:D505, MATCH(A245, Countries!B1:B505, 0))</f>
        <v>IND</v>
      </c>
      <c r="C245" s="147" t="s">
        <v>167</v>
      </c>
      <c r="D245" s="162" t="n">
        <f aca="false">'Sequestration rates'!$D$22</f>
        <v>1.576666667</v>
      </c>
      <c r="F245" s="118" t="s">
        <v>829</v>
      </c>
    </row>
    <row r="246" customFormat="false" ht="15" hidden="false" customHeight="false" outlineLevel="0" collapsed="false">
      <c r="A246" s="118" t="s">
        <v>191</v>
      </c>
      <c r="B246" s="2" t="str">
        <f aca="false" t="array" ref="B246:B246">INDEX(Countries!D2:D506, MATCH(A246, Countries!B2:B506, 0))</f>
        <v>CHN</v>
      </c>
      <c r="C246" s="147" t="s">
        <v>167</v>
      </c>
      <c r="D246" s="162" t="n">
        <f aca="false">'Sequestration rates'!$D$22</f>
        <v>1.576666667</v>
      </c>
      <c r="F246" s="118" t="s">
        <v>829</v>
      </c>
    </row>
    <row r="247" customFormat="false" ht="15" hidden="false" customHeight="false" outlineLevel="0" collapsed="false">
      <c r="A247" s="118" t="s">
        <v>361</v>
      </c>
      <c r="B247" s="2" t="str">
        <f aca="false" t="array" ref="B247:B247">INDEX(Countries!D3:D507, MATCH(A247, Countries!B3:B507, 0))</f>
        <v>ASM</v>
      </c>
      <c r="C247" s="147" t="s">
        <v>167</v>
      </c>
      <c r="D247" s="162" t="n">
        <f aca="false">'Sequestration rates'!$D$22</f>
        <v>1.576666667</v>
      </c>
      <c r="F247" s="118" t="s">
        <v>829</v>
      </c>
    </row>
    <row r="248" customFormat="false" ht="15" hidden="false" customHeight="false" outlineLevel="0" collapsed="false">
      <c r="A248" s="118" t="s">
        <v>362</v>
      </c>
      <c r="B248" s="2" t="str">
        <f aca="false" t="array" ref="B248:B248">INDEX(Countries!D4:D508, MATCH(A248, Countries!B4:B508, 0))</f>
        <v>AGO</v>
      </c>
      <c r="C248" s="147" t="s">
        <v>167</v>
      </c>
      <c r="D248" s="162" t="n">
        <f aca="false">'Sequestration rates'!$D$22</f>
        <v>1.576666667</v>
      </c>
      <c r="F248" s="118" t="s">
        <v>829</v>
      </c>
    </row>
    <row r="249" customFormat="false" ht="15" hidden="false" customHeight="false" outlineLevel="0" collapsed="false">
      <c r="A249" s="118" t="s">
        <v>363</v>
      </c>
      <c r="B249" s="2" t="str">
        <f aca="false" t="array" ref="B249:B249">INDEX(Countries!D5:D509, MATCH(A249, Countries!B5:B509, 0))</f>
        <v>AIA</v>
      </c>
      <c r="C249" s="147" t="s">
        <v>167</v>
      </c>
      <c r="D249" s="162" t="n">
        <f aca="false">'Sequestration rates'!$D$22</f>
        <v>1.576666667</v>
      </c>
      <c r="F249" s="118" t="s">
        <v>829</v>
      </c>
    </row>
    <row r="250" customFormat="false" ht="15" hidden="false" customHeight="false" outlineLevel="0" collapsed="false">
      <c r="A250" s="118" t="s">
        <v>364</v>
      </c>
      <c r="B250" s="2" t="str">
        <f aca="false" t="array" ref="B250:B250">INDEX(Countries!D6:D510, MATCH(A250, Countries!B6:B510, 0))</f>
        <v>ATG</v>
      </c>
      <c r="C250" s="147" t="s">
        <v>167</v>
      </c>
      <c r="D250" s="162" t="n">
        <f aca="false">'Sequestration rates'!$D$22</f>
        <v>1.576666667</v>
      </c>
      <c r="F250" s="118" t="s">
        <v>829</v>
      </c>
    </row>
    <row r="251" customFormat="false" ht="15" hidden="false" customHeight="false" outlineLevel="0" collapsed="false">
      <c r="A251" s="118" t="s">
        <v>365</v>
      </c>
      <c r="B251" s="2" t="str">
        <f aca="false" t="array" ref="B251:B251">INDEX(Countries!D1:D511, MATCH(A251, Countries!B1:B511, 0))</f>
        <v>ABW</v>
      </c>
      <c r="C251" s="147" t="s">
        <v>167</v>
      </c>
      <c r="D251" s="162" t="n">
        <f aca="false">'Sequestration rates'!$D$22</f>
        <v>1.576666667</v>
      </c>
      <c r="F251" s="118" t="s">
        <v>829</v>
      </c>
    </row>
    <row r="252" customFormat="false" ht="15" hidden="false" customHeight="false" outlineLevel="0" collapsed="false">
      <c r="A252" s="118" t="s">
        <v>366</v>
      </c>
      <c r="B252" s="2" t="str">
        <f aca="false" t="array" ref="B252:B252">INDEX(Countries!D17:D512, MATCH(A252, Countries!B17:B512, 0))</f>
        <v>BHR</v>
      </c>
      <c r="C252" s="147" t="s">
        <v>167</v>
      </c>
      <c r="D252" s="162" t="n">
        <f aca="false">'Sequestration rates'!$D$22</f>
        <v>1.576666667</v>
      </c>
      <c r="F252" s="118" t="s">
        <v>829</v>
      </c>
    </row>
    <row r="253" customFormat="false" ht="15" hidden="false" customHeight="false" outlineLevel="0" collapsed="false">
      <c r="A253" s="118" t="s">
        <v>367</v>
      </c>
      <c r="B253" s="2" t="str">
        <f aca="false" t="array" ref="B253:B253">INDEX(Countries!D18:D513, MATCH(A253, Countries!B18:B513, 0))</f>
        <v>BGD</v>
      </c>
      <c r="C253" s="147" t="s">
        <v>167</v>
      </c>
      <c r="D253" s="162" t="n">
        <f aca="false">'Sequestration rates'!$D$22</f>
        <v>1.576666667</v>
      </c>
      <c r="F253" s="118" t="s">
        <v>829</v>
      </c>
    </row>
    <row r="254" customFormat="false" ht="15" hidden="false" customHeight="false" outlineLevel="0" collapsed="false">
      <c r="A254" s="118" t="s">
        <v>368</v>
      </c>
      <c r="B254" s="2" t="str">
        <f aca="false" t="array" ref="B254:B254">INDEX(Countries!D19:D514, MATCH(A254, Countries!B19:B514, 0))</f>
        <v>BRB</v>
      </c>
      <c r="C254" s="147" t="s">
        <v>167</v>
      </c>
      <c r="D254" s="162" t="n">
        <f aca="false">'Sequestration rates'!$D$22</f>
        <v>1.576666667</v>
      </c>
      <c r="F254" s="118" t="s">
        <v>829</v>
      </c>
    </row>
    <row r="255" customFormat="false" ht="15" hidden="false" customHeight="false" outlineLevel="0" collapsed="false">
      <c r="A255" s="118" t="s">
        <v>369</v>
      </c>
      <c r="B255" s="2" t="str">
        <f aca="false" t="array" ref="B255:B255">INDEX(Countries!D20:D515, MATCH(A255, Countries!B20:B515, 0))</f>
        <v>BLZ</v>
      </c>
      <c r="C255" s="147" t="s">
        <v>167</v>
      </c>
      <c r="D255" s="162" t="n">
        <f aca="false">'Sequestration rates'!$D$22</f>
        <v>1.576666667</v>
      </c>
      <c r="F255" s="118" t="s">
        <v>829</v>
      </c>
    </row>
    <row r="256" customFormat="false" ht="15" hidden="false" customHeight="false" outlineLevel="0" collapsed="false">
      <c r="A256" s="118" t="s">
        <v>370</v>
      </c>
      <c r="B256" s="2" t="str">
        <f aca="false" t="array" ref="B256:B256">INDEX(Countries!D21:D516, MATCH(A256, Countries!B21:B516, 0))</f>
        <v>BEN</v>
      </c>
      <c r="C256" s="147" t="s">
        <v>167</v>
      </c>
      <c r="D256" s="162" t="n">
        <f aca="false">'Sequestration rates'!$D$22</f>
        <v>1.576666667</v>
      </c>
      <c r="F256" s="118" t="s">
        <v>829</v>
      </c>
    </row>
    <row r="257" customFormat="false" ht="15" hidden="false" customHeight="false" outlineLevel="0" collapsed="false">
      <c r="A257" s="118" t="s">
        <v>371</v>
      </c>
      <c r="B257" s="2" t="str">
        <f aca="false" t="array" ref="B257:B257">INDEX(Countries!D22:D517, MATCH(A257, Countries!B22:B517, 0))</f>
        <v>BMU</v>
      </c>
      <c r="C257" s="147" t="s">
        <v>167</v>
      </c>
      <c r="D257" s="162" t="n">
        <f aca="false">'Sequestration rates'!$D$22</f>
        <v>1.576666667</v>
      </c>
      <c r="F257" s="118" t="s">
        <v>829</v>
      </c>
    </row>
    <row r="258" customFormat="false" ht="15" hidden="false" customHeight="false" outlineLevel="0" collapsed="false">
      <c r="A258" s="118" t="s">
        <v>372</v>
      </c>
      <c r="B258" s="2" t="str">
        <f aca="false" t="array" ref="B258:B258">INDEX(Countries!D23:D518, MATCH(A258, Countries!B23:B518, 0))</f>
        <v>BES</v>
      </c>
      <c r="C258" s="147" t="s">
        <v>167</v>
      </c>
      <c r="D258" s="162" t="n">
        <f aca="false">'Sequestration rates'!$D$22</f>
        <v>1.576666667</v>
      </c>
      <c r="F258" s="118" t="s">
        <v>829</v>
      </c>
    </row>
    <row r="259" customFormat="false" ht="15" hidden="false" customHeight="false" outlineLevel="0" collapsed="false">
      <c r="A259" s="118" t="s">
        <v>373</v>
      </c>
      <c r="B259" s="2" t="str">
        <f aca="false" t="array" ref="B259:B259">INDEX(Countries!D24:D519, MATCH(A259, Countries!B24:B519, 0))</f>
        <v>BRA</v>
      </c>
      <c r="C259" s="147" t="s">
        <v>167</v>
      </c>
      <c r="D259" s="162" t="n">
        <f aca="false">'Sequestration rates'!$D$22</f>
        <v>1.576666667</v>
      </c>
      <c r="F259" s="118" t="s">
        <v>829</v>
      </c>
    </row>
    <row r="260" customFormat="false" ht="15" hidden="false" customHeight="false" outlineLevel="0" collapsed="false">
      <c r="A260" s="118" t="s">
        <v>374</v>
      </c>
      <c r="B260" s="2" t="str">
        <f aca="false" t="array" ref="B260:B260">INDEX(Countries!D25:D520, MATCH(A260, Countries!B25:B520, 0))</f>
        <v>VGB</v>
      </c>
      <c r="C260" s="147" t="s">
        <v>167</v>
      </c>
      <c r="D260" s="162" t="n">
        <f aca="false">'Sequestration rates'!$D$22</f>
        <v>1.576666667</v>
      </c>
      <c r="F260" s="118" t="s">
        <v>829</v>
      </c>
    </row>
    <row r="261" customFormat="false" ht="15" hidden="false" customHeight="false" outlineLevel="0" collapsed="false">
      <c r="A261" s="118" t="s">
        <v>375</v>
      </c>
      <c r="B261" s="2" t="str">
        <f aca="false" t="array" ref="B261:B261">INDEX(Countries!D26:D521, MATCH(A261, Countries!B26:B521, 0))</f>
        <v>BRN</v>
      </c>
      <c r="C261" s="147" t="s">
        <v>167</v>
      </c>
      <c r="D261" s="162" t="n">
        <f aca="false">'Sequestration rates'!$D$22</f>
        <v>1.576666667</v>
      </c>
      <c r="F261" s="118" t="s">
        <v>829</v>
      </c>
    </row>
    <row r="262" customFormat="false" ht="15" hidden="false" customHeight="false" outlineLevel="0" collapsed="false">
      <c r="A262" s="118" t="s">
        <v>376</v>
      </c>
      <c r="B262" s="2" t="str">
        <f aca="false" t="array" ref="B262:B262">INDEX(Countries!D27:D522, MATCH(A262, Countries!B27:B522, 0))</f>
        <v>KHM</v>
      </c>
      <c r="C262" s="147" t="s">
        <v>167</v>
      </c>
      <c r="D262" s="162" t="n">
        <f aca="false">'Sequestration rates'!$D$22</f>
        <v>1.576666667</v>
      </c>
      <c r="F262" s="118" t="s">
        <v>829</v>
      </c>
    </row>
    <row r="263" customFormat="false" ht="15" hidden="false" customHeight="false" outlineLevel="0" collapsed="false">
      <c r="A263" s="118" t="s">
        <v>377</v>
      </c>
      <c r="B263" s="2" t="str">
        <f aca="false" t="array" ref="B263:B263">INDEX(Countries!D28:D523, MATCH(A263, Countries!B28:B523, 0))</f>
        <v>CMR</v>
      </c>
      <c r="C263" s="147" t="s">
        <v>167</v>
      </c>
      <c r="D263" s="162" t="n">
        <f aca="false">'Sequestration rates'!$D$22</f>
        <v>1.576666667</v>
      </c>
      <c r="F263" s="118" t="s">
        <v>829</v>
      </c>
    </row>
    <row r="264" customFormat="false" ht="15" hidden="false" customHeight="false" outlineLevel="0" collapsed="false">
      <c r="A264" s="118" t="s">
        <v>378</v>
      </c>
      <c r="B264" s="2" t="str">
        <f aca="false" t="array" ref="B264:B264">INDEX(Countries!D29:D524, MATCH(A264, Countries!B29:B524, 0))</f>
        <v>CYM</v>
      </c>
      <c r="C264" s="147" t="s">
        <v>167</v>
      </c>
      <c r="D264" s="162" t="n">
        <f aca="false">'Sequestration rates'!$D$22</f>
        <v>1.576666667</v>
      </c>
      <c r="F264" s="118" t="s">
        <v>829</v>
      </c>
    </row>
    <row r="265" customFormat="false" ht="15" hidden="false" customHeight="false" outlineLevel="0" collapsed="false">
      <c r="A265" s="118" t="s">
        <v>379</v>
      </c>
      <c r="B265" s="2" t="str">
        <f aca="false" t="array" ref="B265:B265">INDEX(Countries!D30:D525, MATCH(A265, Countries!B30:B525, 0))</f>
        <v>COM</v>
      </c>
      <c r="C265" s="147" t="s">
        <v>167</v>
      </c>
      <c r="D265" s="162" t="n">
        <f aca="false">'Sequestration rates'!$D$22</f>
        <v>1.576666667</v>
      </c>
      <c r="F265" s="118" t="s">
        <v>829</v>
      </c>
    </row>
    <row r="266" customFormat="false" ht="15" hidden="false" customHeight="false" outlineLevel="0" collapsed="false">
      <c r="A266" s="118" t="s">
        <v>380</v>
      </c>
      <c r="B266" s="2" t="str">
        <f aca="false" t="array" ref="B266:B266">INDEX(Countries!D31:D526, MATCH(A266, Countries!B31:B526, 0))</f>
        <v>COK</v>
      </c>
      <c r="C266" s="147" t="s">
        <v>167</v>
      </c>
      <c r="D266" s="162" t="n">
        <f aca="false">'Sequestration rates'!$D$22</f>
        <v>1.576666667</v>
      </c>
      <c r="F266" s="118" t="s">
        <v>829</v>
      </c>
    </row>
    <row r="267" customFormat="false" ht="15" hidden="false" customHeight="false" outlineLevel="0" collapsed="false">
      <c r="A267" s="118" t="s">
        <v>381</v>
      </c>
      <c r="B267" s="2" t="str">
        <f aca="false" t="array" ref="B267:B267">INDEX(Countries!D32:D527, MATCH(A267, Countries!B32:B527, 0))</f>
        <v>CRI</v>
      </c>
      <c r="C267" s="147" t="s">
        <v>167</v>
      </c>
      <c r="D267" s="162" t="n">
        <f aca="false">'Sequestration rates'!$D$22</f>
        <v>1.576666667</v>
      </c>
      <c r="F267" s="118" t="s">
        <v>829</v>
      </c>
    </row>
    <row r="268" customFormat="false" ht="15" hidden="false" customHeight="false" outlineLevel="0" collapsed="false">
      <c r="A268" s="118" t="s">
        <v>382</v>
      </c>
      <c r="B268" s="2" t="str">
        <f aca="false" t="array" ref="B268:B268">INDEX(Countries!D33:D528, MATCH(A268, Countries!B33:B528, 0))</f>
        <v>CIV</v>
      </c>
      <c r="C268" s="147" t="s">
        <v>167</v>
      </c>
      <c r="D268" s="162" t="n">
        <f aca="false">'Sequestration rates'!$D$22</f>
        <v>1.576666667</v>
      </c>
      <c r="F268" s="118" t="s">
        <v>829</v>
      </c>
    </row>
    <row r="269" customFormat="false" ht="15" hidden="false" customHeight="false" outlineLevel="0" collapsed="false">
      <c r="A269" s="118" t="s">
        <v>383</v>
      </c>
      <c r="B269" s="2" t="str">
        <f aca="false" t="array" ref="B269:B269">INDEX(Countries!D34:D529, MATCH(A269, Countries!B34:B529, 0))</f>
        <v>CUB</v>
      </c>
      <c r="C269" s="147" t="s">
        <v>167</v>
      </c>
      <c r="D269" s="162" t="n">
        <f aca="false">'Sequestration rates'!$D$22</f>
        <v>1.576666667</v>
      </c>
      <c r="F269" s="118" t="s">
        <v>829</v>
      </c>
    </row>
    <row r="270" customFormat="false" ht="15" hidden="false" customHeight="false" outlineLevel="0" collapsed="false">
      <c r="A270" s="118" t="s">
        <v>384</v>
      </c>
      <c r="B270" s="2" t="str">
        <f aca="false" t="array" ref="B270:B270">INDEX(Countries!D35:D530, MATCH(A270, Countries!B35:B530, 0))</f>
        <v>CUW</v>
      </c>
      <c r="C270" s="147" t="s">
        <v>167</v>
      </c>
      <c r="D270" s="162" t="n">
        <f aca="false">'Sequestration rates'!$D$22</f>
        <v>1.576666667</v>
      </c>
      <c r="F270" s="118" t="s">
        <v>829</v>
      </c>
    </row>
    <row r="271" customFormat="false" ht="15" hidden="false" customHeight="false" outlineLevel="0" collapsed="false">
      <c r="A271" s="118" t="s">
        <v>385</v>
      </c>
      <c r="B271" s="2" t="str">
        <f aca="false" t="array" ref="B271:B271">INDEX(Countries!D36:D531, MATCH(A271, Countries!B36:B531, 0))</f>
        <v>COD</v>
      </c>
      <c r="C271" s="147" t="s">
        <v>167</v>
      </c>
      <c r="D271" s="162" t="n">
        <f aca="false">'Sequestration rates'!$D$22</f>
        <v>1.576666667</v>
      </c>
      <c r="F271" s="118" t="s">
        <v>829</v>
      </c>
    </row>
    <row r="272" customFormat="false" ht="15" hidden="false" customHeight="false" outlineLevel="0" collapsed="false">
      <c r="A272" s="118" t="s">
        <v>386</v>
      </c>
      <c r="B272" s="2" t="str">
        <f aca="false" t="array" ref="B272:B272">INDEX(Countries!D37:D532, MATCH(A272, Countries!B37:B532, 0))</f>
        <v>DJI</v>
      </c>
      <c r="C272" s="147" t="s">
        <v>167</v>
      </c>
      <c r="D272" s="162" t="n">
        <f aca="false">'Sequestration rates'!$D$22</f>
        <v>1.576666667</v>
      </c>
      <c r="F272" s="118" t="s">
        <v>829</v>
      </c>
    </row>
    <row r="273" customFormat="false" ht="15" hidden="false" customHeight="false" outlineLevel="0" collapsed="false">
      <c r="A273" s="118" t="s">
        <v>387</v>
      </c>
      <c r="B273" s="2" t="str">
        <f aca="false" t="array" ref="B273:B273">INDEX(Countries!D38:D533, MATCH(A273, Countries!B38:B533, 0))</f>
        <v>DMA</v>
      </c>
      <c r="C273" s="147" t="s">
        <v>167</v>
      </c>
      <c r="D273" s="162" t="n">
        <f aca="false">'Sequestration rates'!$D$22</f>
        <v>1.576666667</v>
      </c>
      <c r="F273" s="118" t="s">
        <v>829</v>
      </c>
    </row>
    <row r="274" customFormat="false" ht="15" hidden="false" customHeight="false" outlineLevel="0" collapsed="false">
      <c r="A274" s="118" t="s">
        <v>388</v>
      </c>
      <c r="B274" s="2" t="str">
        <f aca="false" t="array" ref="B274:B274">INDEX(Countries!D39:D534, MATCH(A274, Countries!B39:B534, 0))</f>
        <v>DOM</v>
      </c>
      <c r="C274" s="147" t="s">
        <v>167</v>
      </c>
      <c r="D274" s="162" t="n">
        <f aca="false">'Sequestration rates'!$D$22</f>
        <v>1.576666667</v>
      </c>
      <c r="F274" s="118" t="s">
        <v>829</v>
      </c>
    </row>
    <row r="275" customFormat="false" ht="15" hidden="false" customHeight="false" outlineLevel="0" collapsed="false">
      <c r="A275" s="118" t="s">
        <v>316</v>
      </c>
      <c r="B275" s="2" t="str">
        <f aca="false" t="array" ref="B275:B275">INDEX(Countries!D40:D535, MATCH(A275, Countries!B40:B535, 0))</f>
        <v>ECU</v>
      </c>
      <c r="C275" s="147" t="s">
        <v>167</v>
      </c>
      <c r="D275" s="162" t="n">
        <f aca="false">'Sequestration rates'!$D$22</f>
        <v>1.576666667</v>
      </c>
      <c r="F275" s="118" t="s">
        <v>829</v>
      </c>
    </row>
    <row r="276" customFormat="false" ht="15" hidden="false" customHeight="false" outlineLevel="0" collapsed="false">
      <c r="A276" s="118" t="s">
        <v>389</v>
      </c>
      <c r="B276" s="2" t="str">
        <f aca="false" t="array" ref="B276:B276">INDEX(Countries!D41:D536, MATCH(A276, Countries!B41:B536, 0))</f>
        <v>EGY</v>
      </c>
      <c r="C276" s="147" t="s">
        <v>167</v>
      </c>
      <c r="D276" s="162" t="n">
        <f aca="false">'Sequestration rates'!$D$22</f>
        <v>1.576666667</v>
      </c>
      <c r="F276" s="118" t="s">
        <v>829</v>
      </c>
    </row>
    <row r="277" customFormat="false" ht="15" hidden="false" customHeight="false" outlineLevel="0" collapsed="false">
      <c r="A277" s="118" t="s">
        <v>390</v>
      </c>
      <c r="B277" s="2" t="str">
        <f aca="false" t="array" ref="B277:B277">INDEX(Countries!D42:D537, MATCH(A277, Countries!B42:B537, 0))</f>
        <v>SLV</v>
      </c>
      <c r="C277" s="147" t="s">
        <v>167</v>
      </c>
      <c r="D277" s="162" t="n">
        <f aca="false">'Sequestration rates'!$D$22</f>
        <v>1.576666667</v>
      </c>
      <c r="F277" s="118" t="s">
        <v>829</v>
      </c>
    </row>
    <row r="278" customFormat="false" ht="15" hidden="false" customHeight="false" outlineLevel="0" collapsed="false">
      <c r="A278" s="118" t="s">
        <v>391</v>
      </c>
      <c r="B278" s="2" t="str">
        <f aca="false" t="array" ref="B278:B278">INDEX(Countries!D43:D538, MATCH(A278, Countries!B43:B538, 0))</f>
        <v>GNQ</v>
      </c>
      <c r="C278" s="147" t="s">
        <v>167</v>
      </c>
      <c r="D278" s="162" t="n">
        <f aca="false">'Sequestration rates'!$D$22</f>
        <v>1.576666667</v>
      </c>
      <c r="F278" s="118" t="s">
        <v>829</v>
      </c>
    </row>
    <row r="279" customFormat="false" ht="15" hidden="false" customHeight="false" outlineLevel="0" collapsed="false">
      <c r="A279" s="118" t="s">
        <v>392</v>
      </c>
      <c r="B279" s="2" t="str">
        <f aca="false" t="array" ref="B279:B279">INDEX(Countries!D44:D539, MATCH(A279, Countries!B44:B539, 0))</f>
        <v>ERI</v>
      </c>
      <c r="C279" s="147" t="s">
        <v>167</v>
      </c>
      <c r="D279" s="162" t="n">
        <f aca="false">'Sequestration rates'!$D$22</f>
        <v>1.576666667</v>
      </c>
      <c r="F279" s="118" t="s">
        <v>829</v>
      </c>
    </row>
    <row r="280" customFormat="false" ht="15" hidden="false" customHeight="false" outlineLevel="0" collapsed="false">
      <c r="A280" s="118" t="s">
        <v>393</v>
      </c>
      <c r="B280" s="2" t="str">
        <f aca="false" t="array" ref="B280:B280">INDEX(Countries!D45:D540, MATCH(A280, Countries!B45:B540, 0))</f>
        <v>FJI</v>
      </c>
      <c r="C280" s="147" t="s">
        <v>167</v>
      </c>
      <c r="D280" s="162" t="n">
        <f aca="false">'Sequestration rates'!$D$22</f>
        <v>1.576666667</v>
      </c>
      <c r="F280" s="118" t="s">
        <v>829</v>
      </c>
    </row>
    <row r="281" customFormat="false" ht="15" hidden="false" customHeight="false" outlineLevel="0" collapsed="false">
      <c r="A281" s="118" t="s">
        <v>394</v>
      </c>
      <c r="B281" s="2" t="str">
        <f aca="false" t="array" ref="B281:B281">INDEX(Countries!D46:D541, MATCH(A281, Countries!B46:B541, 0))</f>
        <v>GUF</v>
      </c>
      <c r="C281" s="147" t="s">
        <v>167</v>
      </c>
      <c r="D281" s="162" t="n">
        <f aca="false">'Sequestration rates'!$D$22</f>
        <v>1.576666667</v>
      </c>
      <c r="F281" s="118" t="s">
        <v>829</v>
      </c>
    </row>
    <row r="282" customFormat="false" ht="15" hidden="false" customHeight="false" outlineLevel="0" collapsed="false">
      <c r="A282" s="118" t="s">
        <v>395</v>
      </c>
      <c r="B282" s="2" t="str">
        <f aca="false" t="array" ref="B282:B282">INDEX(Countries!D47:D542, MATCH(A282, Countries!B47:B542, 0))</f>
        <v>PYF</v>
      </c>
      <c r="C282" s="147" t="s">
        <v>167</v>
      </c>
      <c r="D282" s="162" t="n">
        <f aca="false">'Sequestration rates'!$D$22</f>
        <v>1.576666667</v>
      </c>
      <c r="F282" s="118" t="s">
        <v>829</v>
      </c>
    </row>
    <row r="283" customFormat="false" ht="15" hidden="false" customHeight="false" outlineLevel="0" collapsed="false">
      <c r="A283" s="118" t="s">
        <v>396</v>
      </c>
      <c r="B283" s="2" t="str">
        <f aca="false" t="array" ref="B283:B283">INDEX(Countries!D48:D543, MATCH(A283, Countries!B48:B543, 0))</f>
        <v>ATF</v>
      </c>
      <c r="C283" s="147" t="s">
        <v>167</v>
      </c>
      <c r="D283" s="162" t="n">
        <f aca="false">'Sequestration rates'!$D$22</f>
        <v>1.576666667</v>
      </c>
      <c r="F283" s="118" t="s">
        <v>829</v>
      </c>
    </row>
    <row r="284" customFormat="false" ht="15" hidden="false" customHeight="false" outlineLevel="0" collapsed="false">
      <c r="A284" s="118" t="s">
        <v>397</v>
      </c>
      <c r="B284" s="2" t="str">
        <f aca="false" t="array" ref="B284:B284">INDEX(Countries!D49:D544, MATCH(A284, Countries!B49:B544, 0))</f>
        <v>GAB</v>
      </c>
      <c r="C284" s="147" t="s">
        <v>167</v>
      </c>
      <c r="D284" s="162" t="n">
        <f aca="false">'Sequestration rates'!$D$22</f>
        <v>1.576666667</v>
      </c>
      <c r="F284" s="118" t="s">
        <v>829</v>
      </c>
    </row>
    <row r="285" customFormat="false" ht="15" hidden="false" customHeight="false" outlineLevel="0" collapsed="false">
      <c r="A285" s="118" t="s">
        <v>398</v>
      </c>
      <c r="B285" s="2" t="str">
        <f aca="false" t="array" ref="B285:B285">INDEX(Countries!D50:D545, MATCH(A285, Countries!B50:B545, 0))</f>
        <v>GMB</v>
      </c>
      <c r="C285" s="147" t="s">
        <v>167</v>
      </c>
      <c r="D285" s="162" t="n">
        <f aca="false">'Sequestration rates'!$D$22</f>
        <v>1.576666667</v>
      </c>
      <c r="F285" s="118" t="s">
        <v>829</v>
      </c>
    </row>
    <row r="286" customFormat="false" ht="15" hidden="false" customHeight="false" outlineLevel="0" collapsed="false">
      <c r="A286" s="118" t="s">
        <v>399</v>
      </c>
      <c r="B286" s="2" t="str">
        <f aca="false" t="array" ref="B286:B286">INDEX(Countries!D51:D546, MATCH(A286, Countries!B51:B546, 0))</f>
        <v>GHA</v>
      </c>
      <c r="C286" s="147" t="s">
        <v>167</v>
      </c>
      <c r="D286" s="162" t="n">
        <f aca="false">'Sequestration rates'!$D$22</f>
        <v>1.576666667</v>
      </c>
      <c r="F286" s="118" t="s">
        <v>829</v>
      </c>
    </row>
    <row r="287" customFormat="false" ht="15" hidden="false" customHeight="false" outlineLevel="0" collapsed="false">
      <c r="A287" s="118" t="s">
        <v>400</v>
      </c>
      <c r="B287" s="2" t="str">
        <f aca="false" t="array" ref="B287:B287">INDEX(Countries!D52:D547, MATCH(A287, Countries!B52:B547, 0))</f>
        <v>GRD</v>
      </c>
      <c r="C287" s="147" t="s">
        <v>167</v>
      </c>
      <c r="D287" s="162" t="n">
        <f aca="false">'Sequestration rates'!$D$22</f>
        <v>1.576666667</v>
      </c>
      <c r="F287" s="118" t="s">
        <v>829</v>
      </c>
    </row>
    <row r="288" customFormat="false" ht="15" hidden="false" customHeight="false" outlineLevel="0" collapsed="false">
      <c r="A288" s="118" t="s">
        <v>401</v>
      </c>
      <c r="B288" s="2" t="str">
        <f aca="false" t="array" ref="B288:B288">INDEX(Countries!D53:D548, MATCH(A288, Countries!B53:B548, 0))</f>
        <v>GLP</v>
      </c>
      <c r="C288" s="147" t="s">
        <v>167</v>
      </c>
      <c r="D288" s="162" t="n">
        <f aca="false">'Sequestration rates'!$D$22</f>
        <v>1.576666667</v>
      </c>
      <c r="F288" s="118" t="s">
        <v>829</v>
      </c>
    </row>
    <row r="289" customFormat="false" ht="15" hidden="false" customHeight="false" outlineLevel="0" collapsed="false">
      <c r="A289" s="118" t="s">
        <v>402</v>
      </c>
      <c r="B289" s="2" t="str">
        <f aca="false" t="array" ref="B289:B289">INDEX(Countries!D54:D549, MATCH(A289, Countries!B54:B549, 0))</f>
        <v>GUM</v>
      </c>
      <c r="C289" s="147" t="s">
        <v>167</v>
      </c>
      <c r="D289" s="162" t="n">
        <f aca="false">'Sequestration rates'!$D$22</f>
        <v>1.576666667</v>
      </c>
      <c r="F289" s="118" t="s">
        <v>829</v>
      </c>
    </row>
    <row r="290" customFormat="false" ht="15" hidden="false" customHeight="false" outlineLevel="0" collapsed="false">
      <c r="A290" s="118" t="s">
        <v>403</v>
      </c>
      <c r="B290" s="2" t="str">
        <f aca="false" t="array" ref="B290:B290">INDEX(Countries!D55:D550, MATCH(A290, Countries!B55:B550, 0))</f>
        <v>GTM</v>
      </c>
      <c r="C290" s="147" t="s">
        <v>167</v>
      </c>
      <c r="D290" s="162" t="n">
        <f aca="false">'Sequestration rates'!$D$22</f>
        <v>1.576666667</v>
      </c>
      <c r="F290" s="118" t="s">
        <v>829</v>
      </c>
    </row>
    <row r="291" customFormat="false" ht="15" hidden="false" customHeight="false" outlineLevel="0" collapsed="false">
      <c r="A291" s="118" t="s">
        <v>404</v>
      </c>
      <c r="B291" s="2" t="str">
        <f aca="false" t="array" ref="B291:B291">INDEX(Countries!D56:D551, MATCH(A291, Countries!B56:B551, 0))</f>
        <v>GIN</v>
      </c>
      <c r="C291" s="147" t="s">
        <v>167</v>
      </c>
      <c r="D291" s="162" t="n">
        <f aca="false">'Sequestration rates'!$D$22</f>
        <v>1.576666667</v>
      </c>
      <c r="F291" s="118" t="s">
        <v>829</v>
      </c>
    </row>
    <row r="292" customFormat="false" ht="15" hidden="false" customHeight="false" outlineLevel="0" collapsed="false">
      <c r="A292" s="118" t="s">
        <v>405</v>
      </c>
      <c r="B292" s="2" t="str">
        <f aca="false" t="array" ref="B292:B292">INDEX(Countries!D57:D552, MATCH(A292, Countries!B57:B552, 0))</f>
        <v>GNB</v>
      </c>
      <c r="C292" s="147" t="s">
        <v>167</v>
      </c>
      <c r="D292" s="162" t="n">
        <f aca="false">'Sequestration rates'!$D$22</f>
        <v>1.576666667</v>
      </c>
      <c r="F292" s="118" t="s">
        <v>829</v>
      </c>
    </row>
    <row r="293" customFormat="false" ht="15" hidden="false" customHeight="false" outlineLevel="0" collapsed="false">
      <c r="A293" s="118" t="s">
        <v>406</v>
      </c>
      <c r="B293" s="2" t="str">
        <f aca="false" t="array" ref="B293:B293">INDEX(Countries!D58:D553, MATCH(A293, Countries!B58:B553, 0))</f>
        <v>GUY</v>
      </c>
      <c r="C293" s="147" t="s">
        <v>167</v>
      </c>
      <c r="D293" s="162" t="n">
        <f aca="false">'Sequestration rates'!$D$22</f>
        <v>1.576666667</v>
      </c>
      <c r="F293" s="118" t="s">
        <v>829</v>
      </c>
    </row>
    <row r="294" customFormat="false" ht="15" hidden="false" customHeight="false" outlineLevel="0" collapsed="false">
      <c r="A294" s="118" t="s">
        <v>407</v>
      </c>
      <c r="B294" s="2" t="str">
        <f aca="false" t="array" ref="B294:B294">INDEX(Countries!D59:D554, MATCH(A294, Countries!B59:B554, 0))</f>
        <v>HTI</v>
      </c>
      <c r="C294" s="147" t="s">
        <v>167</v>
      </c>
      <c r="D294" s="162" t="n">
        <f aca="false">'Sequestration rates'!$D$22</f>
        <v>1.576666667</v>
      </c>
      <c r="F294" s="118" t="s">
        <v>829</v>
      </c>
    </row>
    <row r="295" customFormat="false" ht="15" hidden="false" customHeight="false" outlineLevel="0" collapsed="false">
      <c r="A295" s="118" t="s">
        <v>408</v>
      </c>
      <c r="B295" s="2" t="str">
        <f aca="false" t="array" ref="B295:B295">INDEX(Countries!D60:D555, MATCH(A295, Countries!B60:B555, 0))</f>
        <v>HND</v>
      </c>
      <c r="C295" s="147" t="s">
        <v>167</v>
      </c>
      <c r="D295" s="162" t="n">
        <f aca="false">'Sequestration rates'!$D$22</f>
        <v>1.576666667</v>
      </c>
      <c r="F295" s="118" t="s">
        <v>829</v>
      </c>
    </row>
    <row r="296" customFormat="false" ht="15" hidden="false" customHeight="false" outlineLevel="0" collapsed="false">
      <c r="A296" s="118" t="s">
        <v>409</v>
      </c>
      <c r="B296" s="2" t="str">
        <f aca="false" t="array" ref="B296:B296">INDEX(Countries!D61:D556, MATCH(A296, Countries!B61:B556, 0))</f>
        <v>IRN</v>
      </c>
      <c r="C296" s="147" t="s">
        <v>167</v>
      </c>
      <c r="D296" s="162" t="n">
        <f aca="false">'Sequestration rates'!$D$22</f>
        <v>1.576666667</v>
      </c>
      <c r="F296" s="118" t="s">
        <v>829</v>
      </c>
    </row>
    <row r="297" customFormat="false" ht="15" hidden="false" customHeight="false" outlineLevel="0" collapsed="false">
      <c r="A297" s="118" t="s">
        <v>410</v>
      </c>
      <c r="B297" s="2" t="str">
        <f aca="false" t="array" ref="B297:B297">INDEX(Countries!D62:D557, MATCH(A297, Countries!B62:B557, 0))</f>
        <v>JAM</v>
      </c>
      <c r="C297" s="147" t="s">
        <v>167</v>
      </c>
      <c r="D297" s="162" t="n">
        <f aca="false">'Sequestration rates'!$D$22</f>
        <v>1.576666667</v>
      </c>
      <c r="F297" s="118" t="s">
        <v>829</v>
      </c>
    </row>
    <row r="298" customFormat="false" ht="15" hidden="false" customHeight="false" outlineLevel="0" collapsed="false">
      <c r="A298" s="118" t="s">
        <v>411</v>
      </c>
      <c r="B298" s="2" t="str">
        <f aca="false" t="array" ref="B298:B298">INDEX(Countries!D63:D558, MATCH(A298, Countries!B63:B558, 0))</f>
        <v>JPN</v>
      </c>
      <c r="C298" s="147" t="s">
        <v>167</v>
      </c>
      <c r="D298" s="162" t="n">
        <f aca="false">'Sequestration rates'!$D$22</f>
        <v>1.576666667</v>
      </c>
      <c r="F298" s="118" t="s">
        <v>829</v>
      </c>
    </row>
    <row r="299" customFormat="false" ht="15" hidden="false" customHeight="false" outlineLevel="0" collapsed="false">
      <c r="A299" s="118" t="s">
        <v>412</v>
      </c>
      <c r="B299" s="2" t="str">
        <f aca="false" t="array" ref="B299:B299">INDEX(Countries!D64:D559, MATCH(A299, Countries!B64:B559, 0))</f>
        <v>KIR</v>
      </c>
      <c r="C299" s="147" t="s">
        <v>167</v>
      </c>
      <c r="D299" s="162" t="n">
        <f aca="false">'Sequestration rates'!$D$22</f>
        <v>1.576666667</v>
      </c>
      <c r="F299" s="118" t="s">
        <v>829</v>
      </c>
    </row>
    <row r="300" customFormat="false" ht="15" hidden="false" customHeight="false" outlineLevel="0" collapsed="false">
      <c r="A300" s="118" t="s">
        <v>413</v>
      </c>
      <c r="B300" s="2" t="str">
        <f aca="false" t="array" ref="B300:B300">INDEX(Countries!D65:D560, MATCH(A300, Countries!B65:B560, 0))</f>
        <v>LBR</v>
      </c>
      <c r="C300" s="147" t="s">
        <v>167</v>
      </c>
      <c r="D300" s="162" t="n">
        <f aca="false">'Sequestration rates'!$D$22</f>
        <v>1.576666667</v>
      </c>
      <c r="F300" s="118" t="s">
        <v>829</v>
      </c>
    </row>
    <row r="301" customFormat="false" ht="15" hidden="false" customHeight="false" outlineLevel="0" collapsed="false">
      <c r="A301" s="118" t="s">
        <v>414</v>
      </c>
      <c r="B301" s="2" t="str">
        <f aca="false" t="array" ref="B301:B301">INDEX(Countries!D66:D561, MATCH(A301, Countries!B66:B561, 0))</f>
        <v>MDG</v>
      </c>
      <c r="C301" s="147" t="s">
        <v>167</v>
      </c>
      <c r="D301" s="162" t="n">
        <f aca="false">'Sequestration rates'!$D$22</f>
        <v>1.576666667</v>
      </c>
      <c r="F301" s="118" t="s">
        <v>829</v>
      </c>
    </row>
    <row r="302" customFormat="false" ht="15" hidden="false" customHeight="false" outlineLevel="0" collapsed="false">
      <c r="A302" s="118" t="s">
        <v>415</v>
      </c>
      <c r="B302" s="2" t="str">
        <f aca="false" t="array" ref="B302:B302">INDEX(Countries!D67:D562, MATCH(A302, Countries!B67:B562, 0))</f>
        <v>MYS</v>
      </c>
      <c r="C302" s="147" t="s">
        <v>167</v>
      </c>
      <c r="D302" s="162" t="n">
        <f aca="false">'Sequestration rates'!$D$22</f>
        <v>1.576666667</v>
      </c>
      <c r="F302" s="118" t="s">
        <v>829</v>
      </c>
    </row>
    <row r="303" customFormat="false" ht="15" hidden="false" customHeight="false" outlineLevel="0" collapsed="false">
      <c r="A303" s="118" t="s">
        <v>416</v>
      </c>
      <c r="B303" s="2" t="str">
        <f aca="false" t="array" ref="B303:B303">INDEX(Countries!D68:D563, MATCH(A303, Countries!B68:B563, 0))</f>
        <v>MDV</v>
      </c>
      <c r="C303" s="147" t="s">
        <v>167</v>
      </c>
      <c r="D303" s="162" t="n">
        <f aca="false">'Sequestration rates'!$D$22</f>
        <v>1.576666667</v>
      </c>
      <c r="F303" s="118" t="s">
        <v>829</v>
      </c>
    </row>
    <row r="304" customFormat="false" ht="15" hidden="false" customHeight="false" outlineLevel="0" collapsed="false">
      <c r="A304" s="118" t="s">
        <v>417</v>
      </c>
      <c r="B304" s="2" t="str">
        <f aca="false" t="array" ref="B304:B304">INDEX(Countries!D69:D564, MATCH(A304, Countries!B69:B564, 0))</f>
        <v>MHL</v>
      </c>
      <c r="C304" s="147" t="s">
        <v>167</v>
      </c>
      <c r="D304" s="162" t="n">
        <f aca="false">'Sequestration rates'!$D$22</f>
        <v>1.576666667</v>
      </c>
      <c r="F304" s="118" t="s">
        <v>829</v>
      </c>
    </row>
    <row r="305" customFormat="false" ht="15" hidden="false" customHeight="false" outlineLevel="0" collapsed="false">
      <c r="A305" s="118" t="s">
        <v>418</v>
      </c>
      <c r="B305" s="2" t="str">
        <f aca="false" t="array" ref="B305:B305">INDEX(Countries!D70:D565, MATCH(A305, Countries!B70:B565, 0))</f>
        <v>MTQ</v>
      </c>
      <c r="C305" s="147" t="s">
        <v>167</v>
      </c>
      <c r="D305" s="162" t="n">
        <f aca="false">'Sequestration rates'!$D$22</f>
        <v>1.576666667</v>
      </c>
      <c r="F305" s="118" t="s">
        <v>829</v>
      </c>
    </row>
    <row r="306" customFormat="false" ht="15" hidden="false" customHeight="false" outlineLevel="0" collapsed="false">
      <c r="A306" s="118" t="s">
        <v>419</v>
      </c>
      <c r="B306" s="2" t="str">
        <f aca="false" t="array" ref="B306:B306">INDEX(Countries!D71:D566, MATCH(A306, Countries!B71:B566, 0))</f>
        <v>MRT</v>
      </c>
      <c r="C306" s="147" t="s">
        <v>167</v>
      </c>
      <c r="D306" s="162" t="n">
        <f aca="false">'Sequestration rates'!$D$22</f>
        <v>1.576666667</v>
      </c>
      <c r="F306" s="118" t="s">
        <v>829</v>
      </c>
    </row>
    <row r="307" customFormat="false" ht="15" hidden="false" customHeight="false" outlineLevel="0" collapsed="false">
      <c r="A307" s="118" t="s">
        <v>420</v>
      </c>
      <c r="B307" s="2" t="str">
        <f aca="false" t="array" ref="B307:B307">INDEX(Countries!D72:D567, MATCH(A307, Countries!B72:B567, 0))</f>
        <v>MUS</v>
      </c>
      <c r="C307" s="147" t="s">
        <v>167</v>
      </c>
      <c r="D307" s="162" t="n">
        <f aca="false">'Sequestration rates'!$D$22</f>
        <v>1.576666667</v>
      </c>
      <c r="F307" s="118" t="s">
        <v>829</v>
      </c>
    </row>
    <row r="308" customFormat="false" ht="15" hidden="false" customHeight="false" outlineLevel="0" collapsed="false">
      <c r="A308" s="118" t="s">
        <v>421</v>
      </c>
      <c r="B308" s="2" t="str">
        <f aca="false" t="array" ref="B308:B308">INDEX(Countries!D73:D568, MATCH(A308, Countries!B73:B568, 0))</f>
        <v>MYT</v>
      </c>
      <c r="C308" s="147" t="s">
        <v>167</v>
      </c>
      <c r="D308" s="162" t="n">
        <f aca="false">'Sequestration rates'!$D$22</f>
        <v>1.576666667</v>
      </c>
      <c r="F308" s="118" t="s">
        <v>829</v>
      </c>
    </row>
    <row r="309" customFormat="false" ht="15" hidden="false" customHeight="false" outlineLevel="0" collapsed="false">
      <c r="A309" s="118" t="s">
        <v>422</v>
      </c>
      <c r="B309" s="2" t="str">
        <f aca="false" t="array" ref="B309:B309">INDEX(Countries!D74:D569, MATCH(A309, Countries!B74:B569, 0))</f>
        <v>FSM</v>
      </c>
      <c r="C309" s="147" t="s">
        <v>167</v>
      </c>
      <c r="D309" s="162" t="n">
        <f aca="false">'Sequestration rates'!$D$22</f>
        <v>1.576666667</v>
      </c>
      <c r="F309" s="118" t="s">
        <v>829</v>
      </c>
    </row>
    <row r="310" customFormat="false" ht="15" hidden="false" customHeight="false" outlineLevel="0" collapsed="false">
      <c r="A310" s="118" t="s">
        <v>423</v>
      </c>
      <c r="B310" s="2" t="str">
        <f aca="false" t="array" ref="B310:B310">INDEX(Countries!D75:D570, MATCH(A310, Countries!B75:B570, 0))</f>
        <v>MOZ</v>
      </c>
      <c r="C310" s="147" t="s">
        <v>167</v>
      </c>
      <c r="D310" s="162" t="n">
        <f aca="false">'Sequestration rates'!$D$22</f>
        <v>1.576666667</v>
      </c>
      <c r="F310" s="118" t="s">
        <v>829</v>
      </c>
    </row>
    <row r="311" customFormat="false" ht="15" hidden="false" customHeight="false" outlineLevel="0" collapsed="false">
      <c r="A311" s="118" t="s">
        <v>424</v>
      </c>
      <c r="B311" s="2" t="str">
        <f aca="false" t="array" ref="B311:B311">INDEX(Countries!D76:D571, MATCH(A311, Countries!B76:B571, 0))</f>
        <v>MMR</v>
      </c>
      <c r="C311" s="147" t="s">
        <v>167</v>
      </c>
      <c r="D311" s="162" t="n">
        <f aca="false">'Sequestration rates'!$D$22</f>
        <v>1.576666667</v>
      </c>
      <c r="F311" s="118" t="s">
        <v>829</v>
      </c>
    </row>
    <row r="312" customFormat="false" ht="15" hidden="false" customHeight="false" outlineLevel="0" collapsed="false">
      <c r="A312" s="118" t="s">
        <v>425</v>
      </c>
      <c r="B312" s="2" t="str">
        <f aca="false" t="array" ref="B312:B312">INDEX(Countries!D77:D572, MATCH(A312, Countries!B77:B572, 0))</f>
        <v>NCL</v>
      </c>
      <c r="C312" s="147" t="s">
        <v>167</v>
      </c>
      <c r="D312" s="162" t="n">
        <f aca="false">'Sequestration rates'!$D$22</f>
        <v>1.576666667</v>
      </c>
      <c r="F312" s="118" t="s">
        <v>829</v>
      </c>
    </row>
    <row r="313" customFormat="false" ht="15" hidden="false" customHeight="false" outlineLevel="0" collapsed="false">
      <c r="A313" s="118" t="s">
        <v>426</v>
      </c>
      <c r="B313" s="2" t="str">
        <f aca="false" t="array" ref="B313:B313">INDEX(Countries!D78:D573, MATCH(A313, Countries!B78:B573, 0))</f>
        <v>NZL</v>
      </c>
      <c r="C313" s="147" t="s">
        <v>167</v>
      </c>
      <c r="D313" s="162" t="n">
        <f aca="false">'Sequestration rates'!$D$22</f>
        <v>1.576666667</v>
      </c>
      <c r="F313" s="118" t="s">
        <v>829</v>
      </c>
    </row>
    <row r="314" customFormat="false" ht="15" hidden="false" customHeight="false" outlineLevel="0" collapsed="false">
      <c r="A314" s="118" t="s">
        <v>427</v>
      </c>
      <c r="B314" s="2" t="str">
        <f aca="false" t="array" ref="B314:B314">INDEX(Countries!D79:D574, MATCH(A314, Countries!B79:B574, 0))</f>
        <v>NIC</v>
      </c>
      <c r="C314" s="147" t="s">
        <v>167</v>
      </c>
      <c r="D314" s="162" t="n">
        <f aca="false">'Sequestration rates'!$D$22</f>
        <v>1.576666667</v>
      </c>
      <c r="F314" s="118" t="s">
        <v>829</v>
      </c>
    </row>
    <row r="315" customFormat="false" ht="15" hidden="false" customHeight="false" outlineLevel="0" collapsed="false">
      <c r="A315" s="118" t="s">
        <v>428</v>
      </c>
      <c r="B315" s="2" t="str">
        <f aca="false" t="array" ref="B315:B315">INDEX(Countries!D80:D575, MATCH(A315, Countries!B80:B575, 0))</f>
        <v>NGA</v>
      </c>
      <c r="C315" s="147" t="s">
        <v>167</v>
      </c>
      <c r="D315" s="162" t="n">
        <f aca="false">'Sequestration rates'!$D$22</f>
        <v>1.576666667</v>
      </c>
      <c r="F315" s="118" t="s">
        <v>829</v>
      </c>
    </row>
    <row r="316" customFormat="false" ht="15" hidden="false" customHeight="false" outlineLevel="0" collapsed="false">
      <c r="A316" s="118" t="s">
        <v>429</v>
      </c>
      <c r="B316" s="2" t="str">
        <f aca="false" t="array" ref="B316:B316">INDEX(Countries!D81:D576, MATCH(A316, Countries!B81:B576, 0))</f>
        <v>OMN</v>
      </c>
      <c r="C316" s="147" t="s">
        <v>167</v>
      </c>
      <c r="D316" s="162" t="n">
        <f aca="false">'Sequestration rates'!$D$22</f>
        <v>1.576666667</v>
      </c>
      <c r="F316" s="118" t="s">
        <v>829</v>
      </c>
    </row>
    <row r="317" customFormat="false" ht="15" hidden="false" customHeight="false" outlineLevel="0" collapsed="false">
      <c r="A317" s="118" t="s">
        <v>430</v>
      </c>
      <c r="B317" s="2" t="str">
        <f aca="false" t="array" ref="B317:B317">INDEX(Countries!D82:D577, MATCH(A317, Countries!B82:B577, 0))</f>
        <v>PAK</v>
      </c>
      <c r="C317" s="147" t="s">
        <v>167</v>
      </c>
      <c r="D317" s="162" t="n">
        <f aca="false">'Sequestration rates'!$D$22</f>
        <v>1.576666667</v>
      </c>
      <c r="F317" s="118" t="s">
        <v>829</v>
      </c>
    </row>
    <row r="318" customFormat="false" ht="15" hidden="false" customHeight="false" outlineLevel="0" collapsed="false">
      <c r="A318" s="118" t="s">
        <v>431</v>
      </c>
      <c r="B318" s="2" t="str">
        <f aca="false" t="array" ref="B318:B318">INDEX(Countries!D83:D578, MATCH(A318, Countries!B83:B578, 0))</f>
        <v>PLW</v>
      </c>
      <c r="C318" s="147" t="s">
        <v>167</v>
      </c>
      <c r="D318" s="162" t="n">
        <f aca="false">'Sequestration rates'!$D$22</f>
        <v>1.576666667</v>
      </c>
      <c r="F318" s="118" t="s">
        <v>829</v>
      </c>
    </row>
    <row r="319" customFormat="false" ht="15" hidden="false" customHeight="false" outlineLevel="0" collapsed="false">
      <c r="A319" s="118" t="s">
        <v>432</v>
      </c>
      <c r="B319" s="2" t="str">
        <f aca="false" t="array" ref="B319:B319">INDEX(Countries!D84:D579, MATCH(A319, Countries!B84:B579, 0))</f>
        <v>PAN</v>
      </c>
      <c r="C319" s="147" t="s">
        <v>167</v>
      </c>
      <c r="D319" s="162" t="n">
        <f aca="false">'Sequestration rates'!$D$22</f>
        <v>1.576666667</v>
      </c>
      <c r="F319" s="118" t="s">
        <v>829</v>
      </c>
    </row>
    <row r="320" customFormat="false" ht="15" hidden="false" customHeight="false" outlineLevel="0" collapsed="false">
      <c r="A320" s="118" t="s">
        <v>433</v>
      </c>
      <c r="B320" s="2" t="str">
        <f aca="false" t="array" ref="B320:B320">INDEX(Countries!D85:D580, MATCH(A320, Countries!B85:B580, 0))</f>
        <v>PNG</v>
      </c>
      <c r="C320" s="147" t="s">
        <v>167</v>
      </c>
      <c r="D320" s="162" t="n">
        <f aca="false">'Sequestration rates'!$D$22</f>
        <v>1.576666667</v>
      </c>
      <c r="F320" s="118" t="s">
        <v>829</v>
      </c>
    </row>
    <row r="321" customFormat="false" ht="15" hidden="false" customHeight="false" outlineLevel="0" collapsed="false">
      <c r="A321" s="118" t="s">
        <v>434</v>
      </c>
      <c r="B321" s="2" t="str">
        <f aca="false" t="array" ref="B321:B321">INDEX(Countries!D86:D581, MATCH(A321, Countries!B86:B581, 0))</f>
        <v>PER</v>
      </c>
      <c r="C321" s="147" t="s">
        <v>167</v>
      </c>
      <c r="D321" s="162" t="n">
        <f aca="false">'Sequestration rates'!$D$22</f>
        <v>1.576666667</v>
      </c>
      <c r="F321" s="118" t="s">
        <v>829</v>
      </c>
    </row>
    <row r="322" customFormat="false" ht="15" hidden="false" customHeight="false" outlineLevel="0" collapsed="false">
      <c r="A322" s="118" t="s">
        <v>435</v>
      </c>
      <c r="B322" s="2" t="str">
        <f aca="false" t="array" ref="B322:B322">INDEX(Countries!D87:D582, MATCH(A322, Countries!B87:B582, 0))</f>
        <v>PHL</v>
      </c>
      <c r="C322" s="147" t="s">
        <v>167</v>
      </c>
      <c r="D322" s="162" t="n">
        <f aca="false">'Sequestration rates'!$D$22</f>
        <v>1.576666667</v>
      </c>
      <c r="F322" s="118" t="s">
        <v>829</v>
      </c>
    </row>
    <row r="323" customFormat="false" ht="15" hidden="false" customHeight="false" outlineLevel="0" collapsed="false">
      <c r="A323" s="118" t="s">
        <v>436</v>
      </c>
      <c r="B323" s="2" t="str">
        <f aca="false" t="array" ref="B323:B323">INDEX(Countries!D8:D583, MATCH(A323, Countries!B8:B583, 0))</f>
        <v>PRI</v>
      </c>
      <c r="C323" s="147" t="s">
        <v>167</v>
      </c>
      <c r="D323" s="162" t="n">
        <f aca="false">'Sequestration rates'!$D$22</f>
        <v>1.576666667</v>
      </c>
      <c r="F323" s="118" t="s">
        <v>829</v>
      </c>
    </row>
    <row r="324" customFormat="false" ht="15" hidden="false" customHeight="false" outlineLevel="0" collapsed="false">
      <c r="A324" s="118" t="s">
        <v>437</v>
      </c>
      <c r="B324" s="2" t="str">
        <f aca="false" t="array" ref="B324:B324">INDEX(Countries!D9:D584, MATCH(A324, Countries!B9:B584, 0))</f>
        <v>QAT</v>
      </c>
      <c r="C324" s="147" t="s">
        <v>167</v>
      </c>
      <c r="D324" s="162" t="n">
        <f aca="false">'Sequestration rates'!$D$22</f>
        <v>1.576666667</v>
      </c>
      <c r="F324" s="118" t="s">
        <v>829</v>
      </c>
    </row>
    <row r="325" customFormat="false" ht="15" hidden="false" customHeight="false" outlineLevel="0" collapsed="false">
      <c r="A325" s="118" t="s">
        <v>831</v>
      </c>
      <c r="B325" s="2" t="str">
        <f aca="false" t="array" ref="B325:B325">INDEX(Countries!D1:D585, MATCH(A325, Countries!B1:B585, 0))</f>
        <v>COD</v>
      </c>
      <c r="C325" s="147" t="s">
        <v>167</v>
      </c>
      <c r="D325" s="162" t="n">
        <f aca="false">'Sequestration rates'!$D$22</f>
        <v>1.576666667</v>
      </c>
      <c r="F325" s="118" t="s">
        <v>829</v>
      </c>
    </row>
    <row r="326" customFormat="false" ht="15" hidden="false" customHeight="false" outlineLevel="0" collapsed="false">
      <c r="A326" s="118" t="s">
        <v>439</v>
      </c>
      <c r="B326" s="2" t="str">
        <f aca="false" t="array" ref="B326:B326">INDEX(Countries!D91:D586, MATCH(A326, Countries!B91:B586, 0))</f>
        <v>KNA</v>
      </c>
      <c r="C326" s="147" t="s">
        <v>167</v>
      </c>
      <c r="D326" s="162" t="n">
        <f aca="false">'Sequestration rates'!$D$22</f>
        <v>1.576666667</v>
      </c>
      <c r="F326" s="118" t="s">
        <v>829</v>
      </c>
    </row>
    <row r="327" customFormat="false" ht="15" hidden="false" customHeight="false" outlineLevel="0" collapsed="false">
      <c r="A327" s="118" t="s">
        <v>440</v>
      </c>
      <c r="B327" s="2" t="str">
        <f aca="false" t="array" ref="B327:B327">INDEX(Countries!D92:D587, MATCH(A327, Countries!B92:B587, 0))</f>
        <v>LCA</v>
      </c>
      <c r="C327" s="147" t="s">
        <v>167</v>
      </c>
      <c r="D327" s="162" t="n">
        <f aca="false">'Sequestration rates'!$D$22</f>
        <v>1.576666667</v>
      </c>
      <c r="F327" s="118" t="s">
        <v>829</v>
      </c>
    </row>
    <row r="328" customFormat="false" ht="15" hidden="false" customHeight="false" outlineLevel="0" collapsed="false">
      <c r="A328" s="118" t="s">
        <v>441</v>
      </c>
      <c r="B328" s="2" t="str">
        <f aca="false" t="array" ref="B328:B328">INDEX(Countries!D93:D588, MATCH(A328, Countries!B93:B588, 0))</f>
        <v>VCT</v>
      </c>
      <c r="C328" s="147" t="s">
        <v>167</v>
      </c>
      <c r="D328" s="162" t="n">
        <f aca="false">'Sequestration rates'!$D$22</f>
        <v>1.576666667</v>
      </c>
      <c r="F328" s="118" t="s">
        <v>829</v>
      </c>
    </row>
    <row r="329" customFormat="false" ht="15" hidden="false" customHeight="false" outlineLevel="0" collapsed="false">
      <c r="A329" s="118" t="s">
        <v>442</v>
      </c>
      <c r="B329" s="2" t="str">
        <f aca="false" t="array" ref="B329:B329">INDEX(Countries!D94:D589, MATCH(A329, Countries!B94:B589, 0))</f>
        <v>MAF</v>
      </c>
      <c r="C329" s="147" t="s">
        <v>167</v>
      </c>
      <c r="D329" s="162" t="n">
        <f aca="false">'Sequestration rates'!$D$22</f>
        <v>1.576666667</v>
      </c>
      <c r="F329" s="118" t="s">
        <v>829</v>
      </c>
    </row>
    <row r="330" customFormat="false" ht="15" hidden="false" customHeight="false" outlineLevel="0" collapsed="false">
      <c r="A330" s="118" t="s">
        <v>443</v>
      </c>
      <c r="B330" s="2" t="str">
        <f aca="false" t="array" ref="B330:B330">INDEX(Countries!D95:D590, MATCH(A330, Countries!B95:B590, 0))</f>
        <v>WSM</v>
      </c>
      <c r="C330" s="147" t="s">
        <v>167</v>
      </c>
      <c r="D330" s="162" t="n">
        <f aca="false">'Sequestration rates'!$D$22</f>
        <v>1.576666667</v>
      </c>
      <c r="F330" s="118" t="s">
        <v>829</v>
      </c>
    </row>
    <row r="331" customFormat="false" ht="15" hidden="false" customHeight="false" outlineLevel="0" collapsed="false">
      <c r="A331" s="118" t="s">
        <v>444</v>
      </c>
      <c r="B331" s="2" t="str">
        <f aca="false" t="array" ref="B331:B331">INDEX(Countries!D96:D591, MATCH(A331, Countries!B96:B591, 0))</f>
        <v>STP</v>
      </c>
      <c r="C331" s="147" t="s">
        <v>167</v>
      </c>
      <c r="D331" s="162" t="n">
        <f aca="false">'Sequestration rates'!$D$22</f>
        <v>1.576666667</v>
      </c>
      <c r="F331" s="118" t="s">
        <v>829</v>
      </c>
    </row>
    <row r="332" customFormat="false" ht="15" hidden="false" customHeight="false" outlineLevel="0" collapsed="false">
      <c r="A332" s="118" t="s">
        <v>445</v>
      </c>
      <c r="B332" s="2" t="str">
        <f aca="false" t="array" ref="B332:B332">INDEX(Countries!D97:D592, MATCH(A332, Countries!B97:B592, 0))</f>
        <v>SAU</v>
      </c>
      <c r="C332" s="147" t="s">
        <v>167</v>
      </c>
      <c r="D332" s="162" t="n">
        <f aca="false">'Sequestration rates'!$D$22</f>
        <v>1.576666667</v>
      </c>
      <c r="F332" s="118" t="s">
        <v>829</v>
      </c>
    </row>
    <row r="333" customFormat="false" ht="15" hidden="false" customHeight="false" outlineLevel="0" collapsed="false">
      <c r="A333" s="118" t="s">
        <v>446</v>
      </c>
      <c r="B333" s="2" t="str">
        <f aca="false" t="array" ref="B333:B333">INDEX(Countries!D98:D593, MATCH(A333, Countries!B98:B593, 0))</f>
        <v>SEN</v>
      </c>
      <c r="C333" s="147" t="s">
        <v>167</v>
      </c>
      <c r="D333" s="162" t="n">
        <f aca="false">'Sequestration rates'!$D$22</f>
        <v>1.576666667</v>
      </c>
      <c r="F333" s="118" t="s">
        <v>829</v>
      </c>
    </row>
    <row r="334" customFormat="false" ht="15" hidden="false" customHeight="false" outlineLevel="0" collapsed="false">
      <c r="A334" s="118" t="s">
        <v>447</v>
      </c>
      <c r="B334" s="2" t="str">
        <f aca="false" t="array" ref="B334:B334">INDEX(Countries!D99:D594, MATCH(A334, Countries!B99:B594, 0))</f>
        <v>SYC</v>
      </c>
      <c r="C334" s="147" t="s">
        <v>167</v>
      </c>
      <c r="D334" s="162" t="n">
        <f aca="false">'Sequestration rates'!$D$22</f>
        <v>1.576666667</v>
      </c>
      <c r="F334" s="118" t="s">
        <v>829</v>
      </c>
    </row>
    <row r="335" customFormat="false" ht="15" hidden="false" customHeight="false" outlineLevel="0" collapsed="false">
      <c r="A335" s="118" t="s">
        <v>448</v>
      </c>
      <c r="B335" s="2" t="str">
        <f aca="false" t="array" ref="B335:B335">INDEX(Countries!D100:D595, MATCH(A335, Countries!B100:B595, 0))</f>
        <v>SLE</v>
      </c>
      <c r="C335" s="147" t="s">
        <v>167</v>
      </c>
      <c r="D335" s="162" t="n">
        <f aca="false">'Sequestration rates'!$D$22</f>
        <v>1.576666667</v>
      </c>
      <c r="F335" s="118" t="s">
        <v>829</v>
      </c>
    </row>
    <row r="336" customFormat="false" ht="15" hidden="false" customHeight="false" outlineLevel="0" collapsed="false">
      <c r="A336" s="118" t="s">
        <v>449</v>
      </c>
      <c r="B336" s="2" t="str">
        <f aca="false" t="array" ref="B336:B336">INDEX(Countries!D101:D596, MATCH(A336, Countries!B101:B596, 0))</f>
        <v>SGP</v>
      </c>
      <c r="C336" s="147" t="s">
        <v>167</v>
      </c>
      <c r="D336" s="162" t="n">
        <f aca="false">'Sequestration rates'!$D$22</f>
        <v>1.576666667</v>
      </c>
      <c r="F336" s="118" t="s">
        <v>829</v>
      </c>
    </row>
    <row r="337" customFormat="false" ht="15" hidden="false" customHeight="false" outlineLevel="0" collapsed="false">
      <c r="A337" s="118" t="s">
        <v>450</v>
      </c>
      <c r="B337" s="2" t="str">
        <f aca="false" t="array" ref="B337:B337">INDEX(Countries!D102:D597, MATCH(A337, Countries!B102:B597, 0))</f>
        <v>SXM</v>
      </c>
      <c r="C337" s="147" t="s">
        <v>167</v>
      </c>
      <c r="D337" s="162" t="n">
        <f aca="false">'Sequestration rates'!$D$22</f>
        <v>1.576666667</v>
      </c>
      <c r="F337" s="118" t="s">
        <v>829</v>
      </c>
    </row>
    <row r="338" customFormat="false" ht="15" hidden="false" customHeight="false" outlineLevel="0" collapsed="false">
      <c r="A338" s="118" t="s">
        <v>451</v>
      </c>
      <c r="B338" s="2" t="str">
        <f aca="false" t="array" ref="B338:B338">INDEX(Countries!D103:D598, MATCH(A338, Countries!B103:B598, 0))</f>
        <v>SLB</v>
      </c>
      <c r="C338" s="147" t="s">
        <v>167</v>
      </c>
      <c r="D338" s="162" t="n">
        <f aca="false">'Sequestration rates'!$D$22</f>
        <v>1.576666667</v>
      </c>
      <c r="F338" s="118" t="s">
        <v>829</v>
      </c>
    </row>
    <row r="339" customFormat="false" ht="15" hidden="false" customHeight="false" outlineLevel="0" collapsed="false">
      <c r="A339" s="118" t="s">
        <v>452</v>
      </c>
      <c r="B339" s="2" t="str">
        <f aca="false" t="array" ref="B339:B339">INDEX(Countries!D104:D599, MATCH(A339, Countries!B104:B599, 0))</f>
        <v>SOM</v>
      </c>
      <c r="C339" s="147" t="s">
        <v>167</v>
      </c>
      <c r="D339" s="162" t="n">
        <f aca="false">'Sequestration rates'!$D$22</f>
        <v>1.576666667</v>
      </c>
      <c r="F339" s="118" t="s">
        <v>829</v>
      </c>
    </row>
    <row r="340" customFormat="false" ht="15" hidden="false" customHeight="false" outlineLevel="0" collapsed="false">
      <c r="A340" s="118" t="s">
        <v>453</v>
      </c>
      <c r="B340" s="2" t="str">
        <f aca="false" t="array" ref="B340:B340">INDEX(Countries!D105:D600, MATCH(A340, Countries!B105:B600, 0))</f>
        <v>ZAF</v>
      </c>
      <c r="C340" s="147" t="s">
        <v>167</v>
      </c>
      <c r="D340" s="162" t="n">
        <f aca="false">'Sequestration rates'!$D$22</f>
        <v>1.576666667</v>
      </c>
      <c r="F340" s="118" t="s">
        <v>829</v>
      </c>
    </row>
    <row r="341" customFormat="false" ht="15" hidden="false" customHeight="false" outlineLevel="0" collapsed="false">
      <c r="A341" s="118" t="s">
        <v>454</v>
      </c>
      <c r="B341" s="2" t="str">
        <f aca="false" t="array" ref="B341:B341">INDEX(Countries!D106:D601, MATCH(A341, Countries!B106:B601, 0))</f>
        <v>LKA</v>
      </c>
      <c r="C341" s="147" t="s">
        <v>167</v>
      </c>
      <c r="D341" s="162" t="n">
        <f aca="false">'Sequestration rates'!$D$22</f>
        <v>1.576666667</v>
      </c>
      <c r="F341" s="118" t="s">
        <v>829</v>
      </c>
    </row>
    <row r="342" customFormat="false" ht="15" hidden="false" customHeight="false" outlineLevel="0" collapsed="false">
      <c r="A342" s="118" t="s">
        <v>455</v>
      </c>
      <c r="B342" s="2" t="str">
        <f aca="false" t="array" ref="B342:B342">INDEX(Countries!D107:D602, MATCH(A342, Countries!B107:B602, 0))</f>
        <v>SDN</v>
      </c>
      <c r="C342" s="147" t="s">
        <v>167</v>
      </c>
      <c r="D342" s="162" t="n">
        <f aca="false">'Sequestration rates'!$D$22</f>
        <v>1.576666667</v>
      </c>
      <c r="F342" s="118" t="s">
        <v>829</v>
      </c>
    </row>
    <row r="343" customFormat="false" ht="15" hidden="false" customHeight="false" outlineLevel="0" collapsed="false">
      <c r="A343" s="118" t="s">
        <v>456</v>
      </c>
      <c r="B343" s="2" t="str">
        <f aca="false" t="array" ref="B343:B343">INDEX(Countries!D108:D603, MATCH(A343, Countries!B108:B603, 0))</f>
        <v>SUR</v>
      </c>
      <c r="C343" s="147" t="s">
        <v>167</v>
      </c>
      <c r="D343" s="162" t="n">
        <f aca="false">'Sequestration rates'!$D$22</f>
        <v>1.576666667</v>
      </c>
      <c r="F343" s="118" t="s">
        <v>829</v>
      </c>
    </row>
    <row r="344" customFormat="false" ht="15" hidden="false" customHeight="false" outlineLevel="0" collapsed="false">
      <c r="A344" s="118" t="s">
        <v>457</v>
      </c>
      <c r="B344" s="2" t="str">
        <f aca="false" t="array" ref="B344:B344">INDEX(Countries!D109:D604, MATCH(A344, Countries!B109:B604, 0))</f>
        <v>TWN</v>
      </c>
      <c r="C344" s="147" t="s">
        <v>167</v>
      </c>
      <c r="D344" s="162" t="n">
        <f aca="false">'Sequestration rates'!$D$22</f>
        <v>1.576666667</v>
      </c>
      <c r="F344" s="118" t="s">
        <v>829</v>
      </c>
    </row>
    <row r="345" customFormat="false" ht="15" hidden="false" customHeight="false" outlineLevel="0" collapsed="false">
      <c r="A345" s="118" t="s">
        <v>458</v>
      </c>
      <c r="B345" s="2" t="str">
        <f aca="false" t="array" ref="B345:B345">INDEX(Countries!D110:D605, MATCH(A345, Countries!B110:B605, 0))</f>
        <v>TZA</v>
      </c>
      <c r="C345" s="147" t="s">
        <v>167</v>
      </c>
      <c r="D345" s="162" t="n">
        <f aca="false">'Sequestration rates'!$D$22</f>
        <v>1.576666667</v>
      </c>
      <c r="F345" s="118" t="s">
        <v>829</v>
      </c>
    </row>
    <row r="346" customFormat="false" ht="15" hidden="false" customHeight="false" outlineLevel="0" collapsed="false">
      <c r="A346" s="118" t="s">
        <v>459</v>
      </c>
      <c r="B346" s="2" t="str">
        <f aca="false" t="array" ref="B346:B346">INDEX(Countries!D111:D606, MATCH(A346, Countries!B111:B606, 0))</f>
        <v>THA</v>
      </c>
      <c r="C346" s="147" t="s">
        <v>167</v>
      </c>
      <c r="D346" s="162" t="n">
        <f aca="false">'Sequestration rates'!$D$22</f>
        <v>1.576666667</v>
      </c>
      <c r="F346" s="118" t="s">
        <v>829</v>
      </c>
    </row>
    <row r="347" customFormat="false" ht="15" hidden="false" customHeight="false" outlineLevel="0" collapsed="false">
      <c r="A347" s="118" t="s">
        <v>460</v>
      </c>
      <c r="B347" s="2" t="str">
        <f aca="false" t="array" ref="B347:B347">INDEX(Countries!D112:D607, MATCH(A347, Countries!B112:B607, 0))</f>
        <v>TLS</v>
      </c>
      <c r="C347" s="147" t="s">
        <v>167</v>
      </c>
      <c r="D347" s="162" t="n">
        <f aca="false">'Sequestration rates'!$D$22</f>
        <v>1.576666667</v>
      </c>
      <c r="F347" s="118" t="s">
        <v>829</v>
      </c>
    </row>
    <row r="348" customFormat="false" ht="15" hidden="false" customHeight="false" outlineLevel="0" collapsed="false">
      <c r="A348" s="118" t="s">
        <v>461</v>
      </c>
      <c r="B348" s="2" t="str">
        <f aca="false" t="array" ref="B348:B348">INDEX(Countries!D113:D608, MATCH(A348, Countries!B113:B608, 0))</f>
        <v>TGO</v>
      </c>
      <c r="C348" s="147" t="s">
        <v>167</v>
      </c>
      <c r="D348" s="162" t="n">
        <f aca="false">'Sequestration rates'!$D$22</f>
        <v>1.576666667</v>
      </c>
      <c r="F348" s="118" t="s">
        <v>829</v>
      </c>
    </row>
    <row r="349" customFormat="false" ht="15" hidden="false" customHeight="false" outlineLevel="0" collapsed="false">
      <c r="A349" s="118" t="s">
        <v>462</v>
      </c>
      <c r="B349" s="2" t="str">
        <f aca="false" t="array" ref="B349:B349">INDEX(Countries!D114:D609, MATCH(A349, Countries!B114:B609, 0))</f>
        <v>TON</v>
      </c>
      <c r="C349" s="147" t="s">
        <v>167</v>
      </c>
      <c r="D349" s="162" t="n">
        <f aca="false">'Sequestration rates'!$D$22</f>
        <v>1.576666667</v>
      </c>
      <c r="F349" s="118" t="s">
        <v>829</v>
      </c>
    </row>
    <row r="350" customFormat="false" ht="15" hidden="false" customHeight="false" outlineLevel="0" collapsed="false">
      <c r="A350" s="118" t="s">
        <v>463</v>
      </c>
      <c r="B350" s="2" t="str">
        <f aca="false" t="array" ref="B350:B350">INDEX(Countries!D115:D610, MATCH(A350, Countries!B115:B610, 0))</f>
        <v>TTO</v>
      </c>
      <c r="C350" s="147" t="s">
        <v>167</v>
      </c>
      <c r="D350" s="162" t="n">
        <f aca="false">'Sequestration rates'!$D$22</f>
        <v>1.576666667</v>
      </c>
      <c r="F350" s="118" t="s">
        <v>829</v>
      </c>
    </row>
    <row r="351" customFormat="false" ht="15" hidden="false" customHeight="false" outlineLevel="0" collapsed="false">
      <c r="A351" s="118" t="s">
        <v>464</v>
      </c>
      <c r="B351" s="2" t="str">
        <f aca="false" t="array" ref="B351:B351">INDEX(Countries!D116:D611, MATCH(A351, Countries!B116:B611, 0))</f>
        <v>TCA</v>
      </c>
      <c r="C351" s="147" t="s">
        <v>167</v>
      </c>
      <c r="D351" s="162" t="n">
        <f aca="false">'Sequestration rates'!$D$22</f>
        <v>1.576666667</v>
      </c>
      <c r="F351" s="118" t="s">
        <v>829</v>
      </c>
    </row>
    <row r="352" customFormat="false" ht="15" hidden="false" customHeight="false" outlineLevel="0" collapsed="false">
      <c r="A352" s="118" t="s">
        <v>465</v>
      </c>
      <c r="B352" s="2" t="str">
        <f aca="false" t="array" ref="B352:B352">INDEX(Countries!D117:D612, MATCH(A352, Countries!B117:B612, 0))</f>
        <v>TUV</v>
      </c>
      <c r="C352" s="147" t="s">
        <v>167</v>
      </c>
      <c r="D352" s="162" t="n">
        <f aca="false">'Sequestration rates'!$D$22</f>
        <v>1.576666667</v>
      </c>
      <c r="F352" s="118" t="s">
        <v>829</v>
      </c>
    </row>
    <row r="353" customFormat="false" ht="15" hidden="false" customHeight="false" outlineLevel="0" collapsed="false">
      <c r="A353" s="118" t="s">
        <v>466</v>
      </c>
      <c r="B353" s="2" t="str">
        <f aca="false" t="array" ref="B353:B353">INDEX(Countries!D118:D613, MATCH(A353, Countries!B118:B613, 0))</f>
        <v>ARE</v>
      </c>
      <c r="C353" s="147" t="s">
        <v>167</v>
      </c>
      <c r="D353" s="162" t="n">
        <f aca="false">'Sequestration rates'!$D$22</f>
        <v>1.576666667</v>
      </c>
      <c r="F353" s="118" t="s">
        <v>829</v>
      </c>
    </row>
    <row r="354" customFormat="false" ht="15" hidden="false" customHeight="false" outlineLevel="0" collapsed="false">
      <c r="A354" s="118" t="s">
        <v>467</v>
      </c>
      <c r="B354" s="2" t="str">
        <f aca="false" t="array" ref="B354:B354">INDEX(Countries!D119:D614, MATCH(A354, Countries!B119:B614, 0))</f>
        <v>VUT</v>
      </c>
      <c r="C354" s="147" t="s">
        <v>167</v>
      </c>
      <c r="D354" s="162" t="n">
        <f aca="false">'Sequestration rates'!$D$22</f>
        <v>1.576666667</v>
      </c>
      <c r="F354" s="118" t="s">
        <v>829</v>
      </c>
    </row>
    <row r="355" customFormat="false" ht="15" hidden="false" customHeight="false" outlineLevel="0" collapsed="false">
      <c r="A355" s="118" t="s">
        <v>468</v>
      </c>
      <c r="B355" s="2" t="str">
        <f aca="false" t="array" ref="B355:B355">INDEX(Countries!D120:D615, MATCH(A355, Countries!B120:B615, 0))</f>
        <v>VEN</v>
      </c>
      <c r="C355" s="147" t="s">
        <v>167</v>
      </c>
      <c r="D355" s="162" t="n">
        <f aca="false">'Sequestration rates'!$D$22</f>
        <v>1.576666667</v>
      </c>
      <c r="F355" s="118" t="s">
        <v>829</v>
      </c>
    </row>
    <row r="356" customFormat="false" ht="15" hidden="false" customHeight="false" outlineLevel="0" collapsed="false">
      <c r="A356" s="118" t="s">
        <v>469</v>
      </c>
      <c r="B356" s="2" t="str">
        <f aca="false" t="array" ref="B356:B356">INDEX(Countries!D121:D616, MATCH(A356, Countries!B121:B616, 0))</f>
        <v>VNM</v>
      </c>
      <c r="C356" s="147" t="s">
        <v>167</v>
      </c>
      <c r="D356" s="162" t="n">
        <f aca="false">'Sequestration rates'!$D$22</f>
        <v>1.576666667</v>
      </c>
      <c r="F356" s="118" t="s">
        <v>829</v>
      </c>
    </row>
    <row r="357" customFormat="false" ht="15" hidden="false" customHeight="false" outlineLevel="0" collapsed="false">
      <c r="A357" s="118" t="s">
        <v>470</v>
      </c>
      <c r="B357" s="2" t="str">
        <f aca="false" t="array" ref="B357:B357">INDEX(Countries!D122:D617, MATCH(A357, Countries!B122:B617, 0))</f>
        <v>VIR</v>
      </c>
      <c r="C357" s="147" t="s">
        <v>167</v>
      </c>
      <c r="D357" s="162" t="n">
        <f aca="false">'Sequestration rates'!$D$22</f>
        <v>1.576666667</v>
      </c>
      <c r="F357" s="118" t="s">
        <v>829</v>
      </c>
    </row>
    <row r="358" customFormat="false" ht="15" hidden="false" customHeight="false" outlineLevel="0" collapsed="false">
      <c r="A358" s="118" t="s">
        <v>471</v>
      </c>
      <c r="B358" s="2" t="str">
        <f aca="false" t="array" ref="B358:B358">INDEX(Countries!D1:D618, MATCH(A358, Countries!B1:B618, 0))</f>
        <v>WLF</v>
      </c>
      <c r="C358" s="147" t="s">
        <v>167</v>
      </c>
      <c r="D358" s="162" t="n">
        <f aca="false">'Sequestration rates'!$D$22</f>
        <v>1.576666667</v>
      </c>
      <c r="F358" s="118" t="s">
        <v>829</v>
      </c>
    </row>
    <row r="359" customFormat="false" ht="15" hidden="false" customHeight="false" outlineLevel="0" collapsed="false">
      <c r="A359" s="118" t="s">
        <v>472</v>
      </c>
      <c r="B359" s="2" t="str">
        <f aca="false" t="array" ref="B359:B359">INDEX(Countries!D2:D619, MATCH(A359, Countries!B2:B619, 0))</f>
        <v>YEM</v>
      </c>
      <c r="C359" s="147" t="s">
        <v>167</v>
      </c>
      <c r="D359" s="162" t="n">
        <f aca="false">'Sequestration rates'!$D$22</f>
        <v>1.576666667</v>
      </c>
      <c r="F359" s="118" t="s">
        <v>829</v>
      </c>
    </row>
    <row r="360" customFormat="false" ht="15" hidden="false" customHeight="false" outlineLevel="0" collapsed="false">
      <c r="A360" s="118" t="s">
        <v>473</v>
      </c>
      <c r="B360" s="2" t="str">
        <f aca="false" t="array" ref="B360:B360">INDEX(Countries!D1:D620, MATCH(A360, Countries!B1:B620, 0))</f>
        <v>ITA</v>
      </c>
      <c r="C360" s="147" t="s">
        <v>167</v>
      </c>
      <c r="D360" s="162" t="n">
        <f aca="false">'Sequestration rates'!$D$22</f>
        <v>1.576666667</v>
      </c>
      <c r="F360" s="118" t="s">
        <v>829</v>
      </c>
    </row>
    <row r="361" customFormat="false" ht="15" hidden="false" customHeight="false" outlineLevel="0" collapsed="false">
      <c r="A361" s="118" t="s">
        <v>474</v>
      </c>
      <c r="B361" s="2" t="str">
        <f aca="false" t="array" ref="B361:B361">INDEX(Countries!D126:D621, MATCH(A361, Countries!B126:B621, 0))</f>
        <v>UKR</v>
      </c>
      <c r="C361" s="147" t="s">
        <v>167</v>
      </c>
      <c r="D361" s="162" t="n">
        <f aca="false">'Sequestration rates'!$D$22</f>
        <v>1.576666667</v>
      </c>
      <c r="F361" s="118" t="s">
        <v>829</v>
      </c>
    </row>
    <row r="362" customFormat="false" ht="15" hidden="false" customHeight="false" outlineLevel="0" collapsed="false">
      <c r="A362" s="118" t="s">
        <v>475</v>
      </c>
      <c r="B362" s="2" t="str">
        <f aca="false" t="array" ref="B362:B362">INDEX(Countries!D1:D622, MATCH(A362, Countries!B1:B622, 0))</f>
        <v>TUN</v>
      </c>
      <c r="C362" s="147" t="s">
        <v>167</v>
      </c>
      <c r="D362" s="162" t="n">
        <f aca="false">'Sequestration rates'!$D$22</f>
        <v>1.576666667</v>
      </c>
      <c r="F362" s="118" t="s">
        <v>829</v>
      </c>
    </row>
    <row r="363" customFormat="false" ht="15" hidden="false" customHeight="false" outlineLevel="0" collapsed="false">
      <c r="A363" s="118" t="s">
        <v>476</v>
      </c>
      <c r="B363" s="2" t="str">
        <f aca="false" t="array" ref="B363:B363">INDEX(Countries!D2:D623, MATCH(A363, Countries!B2:B623, 0))</f>
        <v>ESP</v>
      </c>
      <c r="C363" s="147" t="s">
        <v>167</v>
      </c>
      <c r="D363" s="162" t="n">
        <f aca="false">'Sequestration rates'!$D$22</f>
        <v>1.576666667</v>
      </c>
      <c r="F363" s="118" t="s">
        <v>829</v>
      </c>
    </row>
    <row r="364" customFormat="false" ht="15" hidden="false" customHeight="false" outlineLevel="0" collapsed="false">
      <c r="A364" s="118" t="s">
        <v>477</v>
      </c>
      <c r="B364" s="2" t="str">
        <f aca="false" t="array" ref="B364:B364">INDEX(Countries!D3:D624, MATCH(A364, Countries!B3:B624, 0))</f>
        <v>KWT</v>
      </c>
      <c r="C364" s="147" t="s">
        <v>167</v>
      </c>
      <c r="D364" s="162" t="n">
        <f aca="false">'Sequestration rates'!$D$22</f>
        <v>1.576666667</v>
      </c>
      <c r="F364" s="118" t="s">
        <v>829</v>
      </c>
    </row>
    <row r="365" customFormat="false" ht="15" hidden="false" customHeight="false" outlineLevel="0" collapsed="false">
      <c r="A365" s="118" t="s">
        <v>478</v>
      </c>
      <c r="B365" s="2" t="str">
        <f aca="false" t="array" ref="B365:B365">INDEX(Countries!D4:D625, MATCH(A365, Countries!B4:B625, 0))</f>
        <v>DNK</v>
      </c>
      <c r="C365" s="147" t="s">
        <v>167</v>
      </c>
      <c r="D365" s="162" t="n">
        <f aca="false">'Sequestration rates'!$D$22</f>
        <v>1.576666667</v>
      </c>
      <c r="F365" s="118" t="s">
        <v>829</v>
      </c>
    </row>
    <row r="366" customFormat="false" ht="15" hidden="false" customHeight="false" outlineLevel="0" collapsed="false">
      <c r="A366" s="118" t="s">
        <v>479</v>
      </c>
      <c r="B366" s="2" t="str">
        <f aca="false" t="array" ref="B366:B366">INDEX(Countries!D1:D626, MATCH(A366, Countries!B1:B626, 0))</f>
        <v>FRA</v>
      </c>
      <c r="C366" s="147" t="s">
        <v>167</v>
      </c>
      <c r="D366" s="162" t="n">
        <f aca="false">'Sequestration rates'!$D$22</f>
        <v>1.576666667</v>
      </c>
      <c r="F366" s="118" t="s">
        <v>829</v>
      </c>
    </row>
    <row r="367" customFormat="false" ht="15" hidden="false" customHeight="false" outlineLevel="0" collapsed="false">
      <c r="A367" s="118" t="s">
        <v>480</v>
      </c>
      <c r="B367" s="2" t="str">
        <f aca="false" t="array" ref="B367:B367">INDEX(Countries!D1:D627, MATCH(A367, Countries!B1:B627, 0))</f>
        <v>RUS</v>
      </c>
      <c r="C367" s="147" t="s">
        <v>167</v>
      </c>
      <c r="D367" s="162" t="n">
        <f aca="false">'Sequestration rates'!$D$22</f>
        <v>1.576666667</v>
      </c>
      <c r="F367" s="118" t="s">
        <v>829</v>
      </c>
    </row>
    <row r="368" customFormat="false" ht="15" hidden="false" customHeight="false" outlineLevel="0" collapsed="false">
      <c r="A368" s="118" t="s">
        <v>481</v>
      </c>
      <c r="B368" s="2" t="str">
        <f aca="false" t="array" ref="B368:B368">INDEX(Countries!D2:D628, MATCH(A368, Countries!B2:B628, 0))</f>
        <v>UMI</v>
      </c>
      <c r="C368" s="147" t="s">
        <v>167</v>
      </c>
      <c r="D368" s="162" t="n">
        <f aca="false">'Sequestration rates'!$D$22</f>
        <v>1.576666667</v>
      </c>
      <c r="F368" s="118" t="s">
        <v>829</v>
      </c>
    </row>
    <row r="369" customFormat="false" ht="15" hidden="false" customHeight="false" outlineLevel="0" collapsed="false">
      <c r="A369" s="118" t="s">
        <v>482</v>
      </c>
      <c r="B369" s="2" t="str">
        <f aca="false" t="array" ref="B369:B369">INDEX(Countries!D3:D629, MATCH(A369, Countries!B3:B629, 0))</f>
        <v>GRC</v>
      </c>
      <c r="C369" s="147" t="s">
        <v>167</v>
      </c>
      <c r="D369" s="162" t="n">
        <f aca="false">'Sequestration rates'!$D$22</f>
        <v>1.576666667</v>
      </c>
      <c r="F369" s="118" t="s">
        <v>829</v>
      </c>
    </row>
    <row r="370" customFormat="false" ht="15" hidden="false" customHeight="false" outlineLevel="0" collapsed="false">
      <c r="A370" s="118" t="s">
        <v>483</v>
      </c>
      <c r="B370" s="2" t="str">
        <f aca="false" t="array" ref="B370:B370">INDEX(Countries!D4:D630, MATCH(A370, Countries!B4:B630, 0))</f>
        <v>CAN</v>
      </c>
      <c r="C370" s="147" t="s">
        <v>167</v>
      </c>
      <c r="D370" s="162" t="n">
        <f aca="false">'Sequestration rates'!$D$22</f>
        <v>1.576666667</v>
      </c>
      <c r="F370" s="118" t="s">
        <v>829</v>
      </c>
    </row>
    <row r="371" customFormat="false" ht="15" hidden="false" customHeight="false" outlineLevel="0" collapsed="false">
      <c r="A371" s="118" t="s">
        <v>484</v>
      </c>
      <c r="B371" s="2" t="str">
        <f aca="false" t="array" ref="B371:B371">INDEX(Countries!D5:D631, MATCH(A371, Countries!B5:B631, 0))</f>
        <v>DEU</v>
      </c>
      <c r="C371" s="147" t="s">
        <v>167</v>
      </c>
      <c r="D371" s="162" t="n">
        <f aca="false">'Sequestration rates'!$D$22</f>
        <v>1.576666667</v>
      </c>
      <c r="F371" s="118" t="s">
        <v>829</v>
      </c>
    </row>
    <row r="372" customFormat="false" ht="15" hidden="false" customHeight="false" outlineLevel="0" collapsed="false">
      <c r="A372" s="118" t="s">
        <v>485</v>
      </c>
      <c r="B372" s="2" t="str">
        <f aca="false" t="array" ref="B372:B372">INDEX(Countries!D1:D632, MATCH(A372, Countries!B1:B632, 0))</f>
        <v>HRV</v>
      </c>
      <c r="C372" s="147" t="s">
        <v>167</v>
      </c>
      <c r="D372" s="162" t="n">
        <f aca="false">'Sequestration rates'!$D$22</f>
        <v>1.576666667</v>
      </c>
      <c r="F372" s="118" t="s">
        <v>829</v>
      </c>
    </row>
    <row r="373" customFormat="false" ht="15" hidden="false" customHeight="false" outlineLevel="0" collapsed="false">
      <c r="A373" s="118" t="s">
        <v>486</v>
      </c>
      <c r="B373" s="2" t="str">
        <f aca="false" t="array" ref="B373:B373">INDEX(Countries!D1:D633, MATCH(A373, Countries!B1:B633, 0))</f>
        <v>GBR</v>
      </c>
      <c r="C373" s="147" t="s">
        <v>167</v>
      </c>
      <c r="D373" s="162" t="n">
        <f aca="false">'Sequestration rates'!$D$22</f>
        <v>1.576666667</v>
      </c>
      <c r="F373" s="118" t="s">
        <v>829</v>
      </c>
    </row>
    <row r="374" customFormat="false" ht="15" hidden="false" customHeight="false" outlineLevel="0" collapsed="false">
      <c r="A374" s="118" t="s">
        <v>487</v>
      </c>
      <c r="B374" s="2" t="str">
        <f aca="false" t="array" ref="B374:B374">INDEX(Countries!D2:D634, MATCH(A374, Countries!B2:B634, 0))</f>
        <v>MLT</v>
      </c>
      <c r="C374" s="147" t="s">
        <v>167</v>
      </c>
      <c r="D374" s="162" t="n">
        <f aca="false">'Sequestration rates'!$D$22</f>
        <v>1.576666667</v>
      </c>
      <c r="F374" s="118" t="s">
        <v>829</v>
      </c>
    </row>
    <row r="375" customFormat="false" ht="15" hidden="false" customHeight="false" outlineLevel="0" collapsed="false">
      <c r="A375" s="118" t="s">
        <v>488</v>
      </c>
      <c r="B375" s="2" t="str">
        <f aca="false" t="array" ref="B375:B375">INDEX(Countries!D1:D635, MATCH(A375, Countries!B1:B635, 0))</f>
        <v>CYP</v>
      </c>
      <c r="C375" s="147" t="s">
        <v>167</v>
      </c>
      <c r="D375" s="162" t="n">
        <f aca="false">'Sequestration rates'!$D$22</f>
        <v>1.576666667</v>
      </c>
      <c r="F375" s="118" t="s">
        <v>829</v>
      </c>
    </row>
    <row r="376" customFormat="false" ht="15" hidden="false" customHeight="false" outlineLevel="0" collapsed="false">
      <c r="A376" s="118" t="s">
        <v>489</v>
      </c>
      <c r="B376" s="2" t="str">
        <f aca="false" t="array" ref="B376:B376">INDEX(Countries!D2:D636, MATCH(A376, Countries!B2:B636, 0))</f>
        <v>NOR</v>
      </c>
      <c r="C376" s="147" t="s">
        <v>167</v>
      </c>
      <c r="D376" s="162" t="n">
        <f aca="false">'Sequestration rates'!$D$22</f>
        <v>1.576666667</v>
      </c>
      <c r="F376" s="118" t="s">
        <v>829</v>
      </c>
    </row>
    <row r="377" customFormat="false" ht="15" hidden="false" customHeight="false" outlineLevel="0" collapsed="false">
      <c r="A377" s="118" t="s">
        <v>490</v>
      </c>
      <c r="B377" s="2" t="str">
        <f aca="false" t="array" ref="B377:B377">INDEX(Countries!D3:D637, MATCH(A377, Countries!B3:B637, 0))</f>
        <v>ALB</v>
      </c>
      <c r="C377" s="147" t="s">
        <v>167</v>
      </c>
      <c r="D377" s="162" t="n">
        <f aca="false">'Sequestration rates'!$D$22</f>
        <v>1.576666667</v>
      </c>
      <c r="F377" s="118" t="s">
        <v>829</v>
      </c>
    </row>
    <row r="378" customFormat="false" ht="15" hidden="false" customHeight="false" outlineLevel="0" collapsed="false">
      <c r="A378" s="118" t="s">
        <v>491</v>
      </c>
      <c r="B378" s="2" t="str">
        <f aca="false" t="array" ref="B378:B378">INDEX(Countries!D1:D638, MATCH(A378, Countries!B1:B638, 0))</f>
        <v>DZA</v>
      </c>
      <c r="C378" s="147" t="s">
        <v>167</v>
      </c>
      <c r="D378" s="162" t="n">
        <f aca="false">'Sequestration rates'!$D$22</f>
        <v>1.576666667</v>
      </c>
      <c r="F378" s="118" t="s">
        <v>829</v>
      </c>
    </row>
    <row r="379" customFormat="false" ht="15" hidden="false" customHeight="false" outlineLevel="0" collapsed="false">
      <c r="A379" s="118" t="s">
        <v>492</v>
      </c>
      <c r="B379" s="2" t="str">
        <f aca="false" t="array" ref="B379:B379">INDEX(Countries!D2:D639, MATCH(A379, Countries!B2:B639, 0))</f>
        <v>SWE</v>
      </c>
      <c r="C379" s="147" t="s">
        <v>167</v>
      </c>
      <c r="D379" s="162" t="n">
        <f aca="false">'Sequestration rates'!$D$22</f>
        <v>1.576666667</v>
      </c>
      <c r="F379" s="118" t="s">
        <v>829</v>
      </c>
    </row>
    <row r="380" customFormat="false" ht="15" hidden="false" customHeight="false" outlineLevel="0" collapsed="false">
      <c r="A380" s="118" t="s">
        <v>493</v>
      </c>
      <c r="B380" s="2" t="str">
        <f aca="false" t="array" ref="B380:B380">INDEX(Countries!D1:D640, MATCH(A380, Countries!B1:B640, 0))</f>
        <v>ISR</v>
      </c>
      <c r="C380" s="147" t="s">
        <v>167</v>
      </c>
      <c r="D380" s="162" t="n">
        <f aca="false">'Sequestration rates'!$D$22</f>
        <v>1.576666667</v>
      </c>
      <c r="F380" s="118" t="s">
        <v>829</v>
      </c>
    </row>
    <row r="381" customFormat="false" ht="15" hidden="false" customHeight="false" outlineLevel="0" collapsed="false">
      <c r="A381" s="118" t="s">
        <v>494</v>
      </c>
      <c r="B381" s="2" t="str">
        <f aca="false" t="array" ref="B381:B381">INDEX(Countries!D2:D641, MATCH(A381, Countries!B2:B641, 0))</f>
        <v>MSR</v>
      </c>
      <c r="C381" s="147" t="s">
        <v>167</v>
      </c>
      <c r="D381" s="162" t="n">
        <f aca="false">'Sequestration rates'!$D$22</f>
        <v>1.576666667</v>
      </c>
      <c r="F381" s="118" t="s">
        <v>829</v>
      </c>
    </row>
    <row r="382" customFormat="false" ht="15" hidden="false" customHeight="false" outlineLevel="0" collapsed="false">
      <c r="A382" s="118" t="s">
        <v>495</v>
      </c>
      <c r="B382" s="2" t="str">
        <f aca="false" t="array" ref="B382:B382">INDEX(Countries!D1:D642, MATCH(A382, Countries!B1:B642, 0))</f>
        <v>LBY</v>
      </c>
      <c r="C382" s="147" t="s">
        <v>167</v>
      </c>
      <c r="D382" s="162" t="n">
        <f aca="false">'Sequestration rates'!$D$22</f>
        <v>1.576666667</v>
      </c>
      <c r="F382" s="118" t="s">
        <v>829</v>
      </c>
    </row>
    <row r="383" customFormat="false" ht="15" hidden="false" customHeight="false" outlineLevel="0" collapsed="false">
      <c r="A383" s="118" t="s">
        <v>496</v>
      </c>
      <c r="B383" s="2" t="str">
        <f aca="false" t="array" ref="B383:B383">INDEX(Countries!D148:D643, MATCH(A383, Countries!B148:B643, 0))</f>
        <v>NLD</v>
      </c>
      <c r="C383" s="147" t="s">
        <v>167</v>
      </c>
      <c r="D383" s="162" t="n">
        <f aca="false">'Sequestration rates'!$D$22</f>
        <v>1.576666667</v>
      </c>
      <c r="F383" s="118" t="s">
        <v>829</v>
      </c>
    </row>
    <row r="384" customFormat="false" ht="15" hidden="false" customHeight="false" outlineLevel="0" collapsed="false">
      <c r="A384" s="118" t="s">
        <v>497</v>
      </c>
      <c r="B384" s="2" t="str">
        <f aca="false" t="array" ref="B384:B384">INDEX(Countries!D1:D644, MATCH(A384, Countries!B1:B644, 0))</f>
        <v>POL</v>
      </c>
      <c r="C384" s="147" t="s">
        <v>167</v>
      </c>
      <c r="D384" s="162" t="n">
        <f aca="false">'Sequestration rates'!$D$22</f>
        <v>1.576666667</v>
      </c>
      <c r="F384" s="118" t="s">
        <v>829</v>
      </c>
    </row>
    <row r="385" customFormat="false" ht="15" hidden="false" customHeight="false" outlineLevel="0" collapsed="false">
      <c r="A385" s="118" t="s">
        <v>498</v>
      </c>
      <c r="B385" s="2" t="str">
        <f aca="false" t="array" ref="B385:B385">INDEX(Countries!D2:D645, MATCH(A385, Countries!B2:B645, 0))</f>
        <v>TUR</v>
      </c>
      <c r="C385" s="147" t="s">
        <v>167</v>
      </c>
      <c r="D385" s="162" t="n">
        <f aca="false">'Sequestration rates'!$D$22</f>
        <v>1.576666667</v>
      </c>
      <c r="F385" s="118" t="s">
        <v>829</v>
      </c>
    </row>
    <row r="386" customFormat="false" ht="15" hidden="false" customHeight="false" outlineLevel="0" collapsed="false">
      <c r="A386" s="118" t="s">
        <v>499</v>
      </c>
      <c r="B386" s="2" t="str">
        <f aca="false" t="array" ref="B386:B386">INDEX(Countries!D3:D646, MATCH(A386, Countries!B3:B646, 0))</f>
        <v>JOR</v>
      </c>
      <c r="C386" s="147" t="s">
        <v>167</v>
      </c>
      <c r="D386" s="162" t="n">
        <f aca="false">'Sequestration rates'!$D$22</f>
        <v>1.576666667</v>
      </c>
      <c r="F386" s="118" t="s">
        <v>829</v>
      </c>
    </row>
    <row r="387" customFormat="false" ht="15" hidden="false" customHeight="false" outlineLevel="0" collapsed="false">
      <c r="A387" s="118" t="s">
        <v>500</v>
      </c>
      <c r="B387" s="2" t="str">
        <f aca="false" t="array" ref="B387:B387">INDEX(Countries!D1:D647, MATCH(A387, Countries!B1:B647, 0))</f>
        <v>HKG</v>
      </c>
      <c r="C387" s="147" t="s">
        <v>167</v>
      </c>
      <c r="D387" s="162" t="n">
        <f aca="false">'Sequestration rates'!$D$22</f>
        <v>1.576666667</v>
      </c>
      <c r="F387" s="118" t="s">
        <v>829</v>
      </c>
    </row>
    <row r="388" customFormat="false" ht="15" hidden="false" customHeight="false" outlineLevel="0" collapsed="false">
      <c r="A388" s="118" t="s">
        <v>501</v>
      </c>
      <c r="B388" s="2" t="str">
        <f aca="false" t="array" ref="B388:B388">INDEX(Countries!D2:D648, MATCH(A388, Countries!B2:B648, 0))</f>
        <v>SVN</v>
      </c>
      <c r="C388" s="147" t="s">
        <v>167</v>
      </c>
      <c r="D388" s="162" t="n">
        <f aca="false">'Sequestration rates'!$D$22</f>
        <v>1.576666667</v>
      </c>
      <c r="F388" s="118" t="s">
        <v>829</v>
      </c>
    </row>
    <row r="389" customFormat="false" ht="15" hidden="false" customHeight="false" outlineLevel="0" collapsed="false">
      <c r="A389" s="118" t="s">
        <v>502</v>
      </c>
      <c r="B389" s="2" t="str">
        <f aca="false" t="array" ref="B389:B389">INDEX(Countries!D3:D649, MATCH(A389, Countries!B3:B649, 0))</f>
        <v>ARG</v>
      </c>
      <c r="C389" s="147" t="s">
        <v>167</v>
      </c>
      <c r="D389" s="162" t="n">
        <f aca="false">'Sequestration rates'!$D$22</f>
        <v>1.576666667</v>
      </c>
      <c r="F389" s="118" t="s">
        <v>829</v>
      </c>
    </row>
    <row r="390" customFormat="false" ht="15" hidden="false" customHeight="false" outlineLevel="0" collapsed="false">
      <c r="A390" s="118" t="s">
        <v>503</v>
      </c>
      <c r="B390" s="2" t="str">
        <f aca="false" t="array" ref="B390:B390">INDEX(Countries!D4:D650, MATCH(A390, Countries!B4:B650, 0))</f>
        <v>AZE</v>
      </c>
      <c r="C390" s="147" t="s">
        <v>167</v>
      </c>
      <c r="D390" s="162" t="n">
        <f aca="false">'Sequestration rates'!$D$22</f>
        <v>1.576666667</v>
      </c>
      <c r="F390" s="118" t="s">
        <v>829</v>
      </c>
    </row>
    <row r="391" customFormat="false" ht="15" hidden="false" customHeight="false" outlineLevel="0" collapsed="false">
      <c r="A391" s="118" t="s">
        <v>504</v>
      </c>
      <c r="B391" s="2" t="str">
        <f aca="false" t="array" ref="B391:B391">INDEX(Countries!D5:D651, MATCH(A391, Countries!B5:B651, 0))</f>
        <v>BEL</v>
      </c>
      <c r="C391" s="147" t="s">
        <v>167</v>
      </c>
      <c r="D391" s="162" t="n">
        <f aca="false">'Sequestration rates'!$D$22</f>
        <v>1.576666667</v>
      </c>
      <c r="F391" s="118" t="s">
        <v>829</v>
      </c>
    </row>
    <row r="392" customFormat="false" ht="15" hidden="false" customHeight="false" outlineLevel="0" collapsed="false">
      <c r="A392" s="118" t="s">
        <v>505</v>
      </c>
      <c r="B392" s="2" t="str">
        <f aca="false" t="array" ref="B392:B392">INDEX(Countries!D6:D652, MATCH(A392, Countries!B6:B652, 0))</f>
        <v>BIH</v>
      </c>
      <c r="C392" s="147" t="s">
        <v>167</v>
      </c>
      <c r="D392" s="162" t="n">
        <f aca="false">'Sequestration rates'!$D$22</f>
        <v>1.576666667</v>
      </c>
      <c r="F392" s="118" t="s">
        <v>829</v>
      </c>
    </row>
    <row r="393" customFormat="false" ht="15" hidden="false" customHeight="false" outlineLevel="0" collapsed="false">
      <c r="A393" s="118" t="s">
        <v>506</v>
      </c>
      <c r="B393" s="2" t="str">
        <f aca="false" t="array" ref="B393:B393">INDEX(Countries!D7:D653, MATCH(A393, Countries!B7:B653, 0))</f>
        <v>IOT</v>
      </c>
      <c r="C393" s="147" t="s">
        <v>167</v>
      </c>
      <c r="D393" s="162" t="n">
        <f aca="false">'Sequestration rates'!$D$22</f>
        <v>1.576666667</v>
      </c>
      <c r="F393" s="118" t="s">
        <v>829</v>
      </c>
    </row>
    <row r="394" customFormat="false" ht="15" hidden="false" customHeight="false" outlineLevel="0" collapsed="false">
      <c r="A394" s="118" t="s">
        <v>507</v>
      </c>
      <c r="B394" s="2" t="str">
        <f aca="false" t="array" ref="B394:B394">INDEX(Countries!D8:D654, MATCH(A394, Countries!B8:B654, 0))</f>
        <v>BGR</v>
      </c>
      <c r="C394" s="147" t="s">
        <v>167</v>
      </c>
      <c r="D394" s="162" t="n">
        <f aca="false">'Sequestration rates'!$D$22</f>
        <v>1.576666667</v>
      </c>
      <c r="F394" s="118" t="s">
        <v>829</v>
      </c>
    </row>
    <row r="395" customFormat="false" ht="15" hidden="false" customHeight="false" outlineLevel="0" collapsed="false">
      <c r="A395" s="118" t="s">
        <v>508</v>
      </c>
      <c r="B395" s="2" t="str">
        <f aca="false" t="array" ref="B395:B395">INDEX(Countries!D9:D655, MATCH(A395, Countries!B9:B655, 0))</f>
        <v>CPV</v>
      </c>
      <c r="C395" s="147" t="s">
        <v>167</v>
      </c>
      <c r="D395" s="162" t="n">
        <f aca="false">'Sequestration rates'!$D$22</f>
        <v>1.576666667</v>
      </c>
      <c r="F395" s="118" t="s">
        <v>829</v>
      </c>
    </row>
    <row r="396" customFormat="false" ht="15" hidden="false" customHeight="false" outlineLevel="0" collapsed="false">
      <c r="A396" s="118" t="s">
        <v>509</v>
      </c>
      <c r="B396" s="2" t="str">
        <f aca="false" t="array" ref="B396:B396">INDEX(Countries!D10:D656, MATCH(A396, Countries!B10:B656, 0))</f>
        <v>CHL</v>
      </c>
      <c r="C396" s="147" t="s">
        <v>167</v>
      </c>
      <c r="D396" s="162" t="n">
        <f aca="false">'Sequestration rates'!$D$22</f>
        <v>1.576666667</v>
      </c>
      <c r="F396" s="118" t="s">
        <v>829</v>
      </c>
    </row>
    <row r="397" customFormat="false" ht="15" hidden="false" customHeight="false" outlineLevel="0" collapsed="false">
      <c r="A397" s="118" t="s">
        <v>510</v>
      </c>
      <c r="B397" s="2" t="str">
        <f aca="false" t="array" ref="B397:B397">INDEX(Countries!D11:D657, MATCH(A397, Countries!B11:B657, 0))</f>
        <v>EST</v>
      </c>
      <c r="C397" s="147" t="s">
        <v>167</v>
      </c>
      <c r="D397" s="162" t="n">
        <f aca="false">'Sequestration rates'!$D$22</f>
        <v>1.576666667</v>
      </c>
      <c r="F397" s="118" t="s">
        <v>829</v>
      </c>
    </row>
    <row r="398" customFormat="false" ht="15" hidden="false" customHeight="false" outlineLevel="0" collapsed="false">
      <c r="A398" s="118" t="s">
        <v>511</v>
      </c>
      <c r="B398" s="2" t="str">
        <f aca="false" t="array" ref="B398:B398">INDEX(Countries!D12:D658, MATCH(A398, Countries!B12:B658, 0))</f>
        <v>FLK</v>
      </c>
      <c r="C398" s="147" t="s">
        <v>167</v>
      </c>
      <c r="D398" s="162" t="n">
        <f aca="false">'Sequestration rates'!$D$22</f>
        <v>1.576666667</v>
      </c>
      <c r="F398" s="118" t="s">
        <v>829</v>
      </c>
    </row>
    <row r="399" customFormat="false" ht="15" hidden="false" customHeight="false" outlineLevel="0" collapsed="false">
      <c r="A399" s="118" t="s">
        <v>512</v>
      </c>
      <c r="B399" s="2" t="str">
        <f aca="false" t="array" ref="B399:B399">INDEX(Countries!D13:D659, MATCH(A399, Countries!B13:B659, 0))</f>
        <v>FRO</v>
      </c>
      <c r="C399" s="147" t="s">
        <v>167</v>
      </c>
      <c r="D399" s="162" t="n">
        <f aca="false">'Sequestration rates'!$D$22</f>
        <v>1.576666667</v>
      </c>
      <c r="F399" s="118" t="s">
        <v>829</v>
      </c>
    </row>
    <row r="400" customFormat="false" ht="15" hidden="false" customHeight="false" outlineLevel="0" collapsed="false">
      <c r="A400" s="118" t="s">
        <v>513</v>
      </c>
      <c r="B400" s="2" t="str">
        <f aca="false" t="array" ref="B400:B400">INDEX(Countries!D14:D660, MATCH(A400, Countries!B14:B660, 0))</f>
        <v>FIN</v>
      </c>
      <c r="C400" s="147" t="s">
        <v>167</v>
      </c>
      <c r="D400" s="162" t="n">
        <f aca="false">'Sequestration rates'!$D$22</f>
        <v>1.576666667</v>
      </c>
      <c r="F400" s="118" t="s">
        <v>829</v>
      </c>
    </row>
    <row r="401" customFormat="false" ht="15" hidden="false" customHeight="false" outlineLevel="0" collapsed="false">
      <c r="A401" s="118" t="s">
        <v>514</v>
      </c>
      <c r="B401" s="2" t="str">
        <f aca="false" t="array" ref="B401:B401">INDEX(Countries!D15:D661, MATCH(A401, Countries!B15:B661, 0))</f>
        <v>GEO</v>
      </c>
      <c r="C401" s="147" t="s">
        <v>167</v>
      </c>
      <c r="D401" s="162" t="n">
        <f aca="false">'Sequestration rates'!$D$22</f>
        <v>1.576666667</v>
      </c>
      <c r="F401" s="118" t="s">
        <v>829</v>
      </c>
    </row>
    <row r="402" customFormat="false" ht="15" hidden="false" customHeight="false" outlineLevel="0" collapsed="false">
      <c r="A402" s="118" t="s">
        <v>515</v>
      </c>
      <c r="B402" s="2" t="str">
        <f aca="false" t="array" ref="B402:B402">INDEX(Countries!D16:D662, MATCH(A402, Countries!B16:B662, 0))</f>
        <v>GIB</v>
      </c>
      <c r="C402" s="147" t="s">
        <v>167</v>
      </c>
      <c r="D402" s="162" t="n">
        <f aca="false">'Sequestration rates'!$D$22</f>
        <v>1.576666667</v>
      </c>
      <c r="F402" s="118" t="s">
        <v>829</v>
      </c>
    </row>
    <row r="403" customFormat="false" ht="15" hidden="false" customHeight="false" outlineLevel="0" collapsed="false">
      <c r="A403" s="118" t="s">
        <v>516</v>
      </c>
      <c r="B403" s="2" t="str">
        <f aca="false" t="array" ref="B403:B403">INDEX(Countries!D17:D663, MATCH(A403, Countries!B17:B663, 0))</f>
        <v>GRL</v>
      </c>
      <c r="C403" s="147" t="s">
        <v>167</v>
      </c>
      <c r="D403" s="162" t="n">
        <f aca="false">'Sequestration rates'!$D$22</f>
        <v>1.576666667</v>
      </c>
      <c r="F403" s="118" t="s">
        <v>829</v>
      </c>
    </row>
    <row r="404" customFormat="false" ht="15" hidden="false" customHeight="false" outlineLevel="0" collapsed="false">
      <c r="A404" s="118" t="s">
        <v>517</v>
      </c>
      <c r="B404" s="2" t="str">
        <f aca="false" t="array" ref="B404:B404">INDEX(Countries!D18:D664, MATCH(A404, Countries!B18:B664, 0))</f>
        <v>GGY</v>
      </c>
      <c r="C404" s="147" t="s">
        <v>167</v>
      </c>
      <c r="D404" s="162" t="n">
        <f aca="false">'Sequestration rates'!$D$22</f>
        <v>1.576666667</v>
      </c>
      <c r="F404" s="118" t="s">
        <v>829</v>
      </c>
    </row>
    <row r="405" customFormat="false" ht="15" hidden="false" customHeight="false" outlineLevel="0" collapsed="false">
      <c r="A405" s="118" t="s">
        <v>518</v>
      </c>
      <c r="B405" s="2" t="str">
        <f aca="false" t="array" ref="B405:B405">INDEX(Countries!D19:D665, MATCH(A405, Countries!B19:B665, 0))</f>
        <v>ISL</v>
      </c>
      <c r="C405" s="147" t="s">
        <v>167</v>
      </c>
      <c r="D405" s="162" t="n">
        <f aca="false">'Sequestration rates'!$D$22</f>
        <v>1.576666667</v>
      </c>
      <c r="F405" s="118" t="s">
        <v>829</v>
      </c>
    </row>
    <row r="406" customFormat="false" ht="15" hidden="false" customHeight="false" outlineLevel="0" collapsed="false">
      <c r="A406" s="118" t="s">
        <v>519</v>
      </c>
      <c r="B406" s="2" t="str">
        <f aca="false" t="array" ref="B406:B406">INDEX(Countries!D20:D666, MATCH(A406, Countries!B20:B666, 0))</f>
        <v>IRQ</v>
      </c>
      <c r="C406" s="147" t="s">
        <v>167</v>
      </c>
      <c r="D406" s="162" t="n">
        <f aca="false">'Sequestration rates'!$D$22</f>
        <v>1.576666667</v>
      </c>
      <c r="F406" s="118" t="s">
        <v>829</v>
      </c>
    </row>
    <row r="407" customFormat="false" ht="15" hidden="false" customHeight="false" outlineLevel="0" collapsed="false">
      <c r="A407" s="118" t="s">
        <v>520</v>
      </c>
      <c r="B407" s="2" t="str">
        <f aca="false" t="array" ref="B407:B407">INDEX(Countries!D21:D667, MATCH(A407, Countries!B21:B667, 0))</f>
        <v>IRL</v>
      </c>
      <c r="C407" s="147" t="s">
        <v>167</v>
      </c>
      <c r="D407" s="162" t="n">
        <f aca="false">'Sequestration rates'!$D$22</f>
        <v>1.576666667</v>
      </c>
      <c r="F407" s="118" t="s">
        <v>829</v>
      </c>
    </row>
    <row r="408" customFormat="false" ht="15" hidden="false" customHeight="false" outlineLevel="0" collapsed="false">
      <c r="A408" s="118" t="s">
        <v>521</v>
      </c>
      <c r="B408" s="2" t="str">
        <f aca="false" t="array" ref="B408:B408">INDEX(Countries!D22:D668, MATCH(A408, Countries!B22:B668, 0))</f>
        <v>IMN</v>
      </c>
      <c r="C408" s="147" t="s">
        <v>167</v>
      </c>
      <c r="D408" s="162" t="n">
        <f aca="false">'Sequestration rates'!$D$22</f>
        <v>1.576666667</v>
      </c>
      <c r="F408" s="118" t="s">
        <v>829</v>
      </c>
    </row>
    <row r="409" customFormat="false" ht="15" hidden="false" customHeight="false" outlineLevel="0" collapsed="false">
      <c r="A409" s="118" t="s">
        <v>522</v>
      </c>
      <c r="B409" s="2" t="str">
        <f aca="false" t="array" ref="B409:B409">INDEX(Countries!D23:D669, MATCH(A409, Countries!B23:B669, 0))</f>
        <v>JEY</v>
      </c>
      <c r="C409" s="147" t="s">
        <v>167</v>
      </c>
      <c r="D409" s="162" t="n">
        <f aca="false">'Sequestration rates'!$D$22</f>
        <v>1.576666667</v>
      </c>
      <c r="F409" s="118" t="s">
        <v>829</v>
      </c>
    </row>
    <row r="410" customFormat="false" ht="15" hidden="false" customHeight="false" outlineLevel="0" collapsed="false">
      <c r="A410" s="118" t="s">
        <v>523</v>
      </c>
      <c r="B410" s="2" t="str">
        <f aca="false" t="array" ref="B410:B410">INDEX(Countries!D24:D670, MATCH(A410, Countries!B24:B670, 0))</f>
        <v>KAZ</v>
      </c>
      <c r="C410" s="147" t="s">
        <v>167</v>
      </c>
      <c r="D410" s="162" t="n">
        <f aca="false">'Sequestration rates'!$D$22</f>
        <v>1.576666667</v>
      </c>
      <c r="F410" s="118" t="s">
        <v>829</v>
      </c>
    </row>
    <row r="411" customFormat="false" ht="15" hidden="false" customHeight="false" outlineLevel="0" collapsed="false">
      <c r="A411" s="118" t="s">
        <v>524</v>
      </c>
      <c r="B411" s="2" t="str">
        <f aca="false" t="array" ref="B411:B411">INDEX(Countries!D1:D671, MATCH(A411, Countries!B1:B671, 0))</f>
        <v>PRK</v>
      </c>
      <c r="C411" s="147" t="s">
        <v>167</v>
      </c>
      <c r="D411" s="162" t="n">
        <f aca="false">'Sequestration rates'!$D$22</f>
        <v>1.576666667</v>
      </c>
      <c r="F411" s="118" t="s">
        <v>829</v>
      </c>
    </row>
    <row r="412" customFormat="false" ht="15" hidden="false" customHeight="false" outlineLevel="0" collapsed="false">
      <c r="A412" s="118" t="s">
        <v>525</v>
      </c>
      <c r="B412" s="2" t="str">
        <f aca="false" t="array" ref="B412:B412">INDEX(Countries!D2:D672, MATCH(A412, Countries!B2:B672, 0))</f>
        <v>KOR</v>
      </c>
      <c r="C412" s="147" t="s">
        <v>167</v>
      </c>
      <c r="D412" s="162" t="n">
        <f aca="false">'Sequestration rates'!$D$22</f>
        <v>1.576666667</v>
      </c>
      <c r="F412" s="118" t="s">
        <v>829</v>
      </c>
    </row>
    <row r="413" customFormat="false" ht="15" hidden="false" customHeight="false" outlineLevel="0" collapsed="false">
      <c r="A413" s="118" t="s">
        <v>526</v>
      </c>
      <c r="B413" s="2" t="str">
        <f aca="false" t="array" ref="B413:B413">INDEX(Countries!D3:D673, MATCH(A413, Countries!B3:B673, 0))</f>
        <v>LVA</v>
      </c>
      <c r="C413" s="147" t="s">
        <v>167</v>
      </c>
      <c r="D413" s="162" t="n">
        <f aca="false">'Sequestration rates'!$D$22</f>
        <v>1.576666667</v>
      </c>
      <c r="F413" s="118" t="s">
        <v>829</v>
      </c>
    </row>
    <row r="414" customFormat="false" ht="15" hidden="false" customHeight="false" outlineLevel="0" collapsed="false">
      <c r="A414" s="118" t="s">
        <v>527</v>
      </c>
      <c r="B414" s="2" t="str">
        <f aca="false" t="array" ref="B414:B414">INDEX(Countries!D4:D674, MATCH(A414, Countries!B4:B674, 0))</f>
        <v>LBN</v>
      </c>
      <c r="C414" s="147" t="s">
        <v>167</v>
      </c>
      <c r="D414" s="162" t="n">
        <f aca="false">'Sequestration rates'!$D$22</f>
        <v>1.576666667</v>
      </c>
      <c r="F414" s="118" t="s">
        <v>829</v>
      </c>
    </row>
    <row r="415" customFormat="false" ht="15" hidden="false" customHeight="false" outlineLevel="0" collapsed="false">
      <c r="A415" s="118" t="s">
        <v>528</v>
      </c>
      <c r="B415" s="2" t="str">
        <f aca="false" t="array" ref="B415:B415">INDEX(Countries!D5:D675, MATCH(A415, Countries!B5:B675, 0))</f>
        <v>LTU</v>
      </c>
      <c r="C415" s="147" t="s">
        <v>167</v>
      </c>
      <c r="D415" s="162" t="n">
        <f aca="false">'Sequestration rates'!$D$22</f>
        <v>1.576666667</v>
      </c>
      <c r="F415" s="118" t="s">
        <v>829</v>
      </c>
    </row>
    <row r="416" customFormat="false" ht="15" hidden="false" customHeight="false" outlineLevel="0" collapsed="false">
      <c r="A416" s="118" t="s">
        <v>830</v>
      </c>
      <c r="B416" s="2" t="str">
        <f aca="false" t="array" ref="B416:B416">INDEX(Countries!D6:D676, MATCH(A416, Countries!B6:B676, 0))</f>
        <v>MAC</v>
      </c>
      <c r="C416" s="147" t="s">
        <v>167</v>
      </c>
      <c r="D416" s="162" t="n">
        <f aca="false">'Sequestration rates'!$D$22</f>
        <v>1.576666667</v>
      </c>
      <c r="F416" s="118" t="s">
        <v>829</v>
      </c>
    </row>
    <row r="417" customFormat="false" ht="15" hidden="false" customHeight="false" outlineLevel="0" collapsed="false">
      <c r="A417" s="118" t="s">
        <v>529</v>
      </c>
      <c r="B417" s="2" t="str">
        <f aca="false" t="array" ref="B417:B417">INDEX(Countries!D7:D677, MATCH(A417, Countries!B7:B677, 0))</f>
        <v>MCO</v>
      </c>
      <c r="C417" s="147" t="s">
        <v>167</v>
      </c>
      <c r="D417" s="162" t="n">
        <f aca="false">'Sequestration rates'!$D$22</f>
        <v>1.576666667</v>
      </c>
      <c r="F417" s="118" t="s">
        <v>829</v>
      </c>
    </row>
    <row r="418" customFormat="false" ht="15" hidden="false" customHeight="false" outlineLevel="0" collapsed="false">
      <c r="A418" s="118" t="s">
        <v>530</v>
      </c>
      <c r="B418" s="2" t="str">
        <f aca="false" t="array" ref="B418:B418">INDEX(Countries!D8:D678, MATCH(A418, Countries!B8:B678, 0))</f>
        <v>MNE</v>
      </c>
      <c r="C418" s="147" t="s">
        <v>167</v>
      </c>
      <c r="D418" s="162" t="n">
        <f aca="false">'Sequestration rates'!$D$22</f>
        <v>1.576666667</v>
      </c>
      <c r="F418" s="118" t="s">
        <v>829</v>
      </c>
    </row>
    <row r="419" customFormat="false" ht="15" hidden="false" customHeight="false" outlineLevel="0" collapsed="false">
      <c r="A419" s="118" t="s">
        <v>531</v>
      </c>
      <c r="B419" s="2" t="str">
        <f aca="false" t="array" ref="B419:B419">INDEX(Countries!D9:D679, MATCH(A419, Countries!B9:B679, 0))</f>
        <v>MAR</v>
      </c>
      <c r="C419" s="147" t="s">
        <v>167</v>
      </c>
      <c r="D419" s="162" t="n">
        <f aca="false">'Sequestration rates'!$D$22</f>
        <v>1.576666667</v>
      </c>
      <c r="F419" s="118" t="s">
        <v>829</v>
      </c>
    </row>
    <row r="420" customFormat="false" ht="15" hidden="false" customHeight="false" outlineLevel="0" collapsed="false">
      <c r="A420" s="118" t="s">
        <v>532</v>
      </c>
      <c r="B420" s="2" t="str">
        <f aca="false" t="array" ref="B420:B420">INDEX(Countries!D10:D680, MATCH(A420, Countries!B10:B680, 0))</f>
        <v>NAM</v>
      </c>
      <c r="C420" s="147" t="s">
        <v>167</v>
      </c>
      <c r="D420" s="162" t="n">
        <f aca="false">'Sequestration rates'!$D$22</f>
        <v>1.576666667</v>
      </c>
      <c r="F420" s="118" t="s">
        <v>829</v>
      </c>
    </row>
    <row r="421" customFormat="false" ht="15" hidden="false" customHeight="false" outlineLevel="0" collapsed="false">
      <c r="A421" s="118" t="s">
        <v>533</v>
      </c>
      <c r="B421" s="2" t="str">
        <f aca="false" t="array" ref="B421:B421">INDEX(Countries!D11:D681, MATCH(A421, Countries!B11:B681, 0))</f>
        <v>NRU</v>
      </c>
      <c r="C421" s="147" t="s">
        <v>167</v>
      </c>
      <c r="D421" s="162" t="n">
        <f aca="false">'Sequestration rates'!$D$22</f>
        <v>1.576666667</v>
      </c>
      <c r="F421" s="118" t="s">
        <v>829</v>
      </c>
    </row>
    <row r="422" customFormat="false" ht="15" hidden="false" customHeight="false" outlineLevel="0" collapsed="false">
      <c r="A422" s="118" t="s">
        <v>534</v>
      </c>
      <c r="B422" s="2" t="str">
        <f aca="false" t="array" ref="B422:B422">INDEX(Countries!D12:D682, MATCH(A422, Countries!B12:B682, 0))</f>
        <v>NIU</v>
      </c>
      <c r="C422" s="147" t="s">
        <v>167</v>
      </c>
      <c r="D422" s="162" t="n">
        <f aca="false">'Sequestration rates'!$D$22</f>
        <v>1.576666667</v>
      </c>
      <c r="F422" s="118" t="s">
        <v>829</v>
      </c>
    </row>
    <row r="423" customFormat="false" ht="15" hidden="false" customHeight="false" outlineLevel="0" collapsed="false">
      <c r="A423" s="118" t="s">
        <v>535</v>
      </c>
      <c r="B423" s="2" t="str">
        <f aca="false" t="array" ref="B423:B423">INDEX(Countries!D13:D683, MATCH(A423, Countries!B13:B683, 0))</f>
        <v>MNP</v>
      </c>
      <c r="C423" s="147" t="s">
        <v>167</v>
      </c>
      <c r="D423" s="162" t="n">
        <f aca="false">'Sequestration rates'!$D$22</f>
        <v>1.576666667</v>
      </c>
      <c r="F423" s="118" t="s">
        <v>829</v>
      </c>
    </row>
    <row r="424" customFormat="false" ht="15" hidden="false" customHeight="false" outlineLevel="0" collapsed="false">
      <c r="A424" s="118" t="s">
        <v>536</v>
      </c>
      <c r="B424" s="2" t="str">
        <f aca="false" t="array" ref="B424:B424">INDEX(Countries!D14:D684, MATCH(A424, Countries!B14:B684, 0))</f>
        <v>PCN</v>
      </c>
      <c r="C424" s="147" t="s">
        <v>167</v>
      </c>
      <c r="D424" s="162" t="n">
        <f aca="false">'Sequestration rates'!$D$22</f>
        <v>1.576666667</v>
      </c>
      <c r="F424" s="118" t="s">
        <v>829</v>
      </c>
    </row>
    <row r="425" customFormat="false" ht="15" hidden="false" customHeight="false" outlineLevel="0" collapsed="false">
      <c r="A425" s="118" t="s">
        <v>537</v>
      </c>
      <c r="B425" s="2" t="str">
        <f aca="false" t="array" ref="B425:B425">INDEX(Countries!D15:D685, MATCH(A425, Countries!B15:B685, 0))</f>
        <v>PRT</v>
      </c>
      <c r="C425" s="147" t="s">
        <v>167</v>
      </c>
      <c r="D425" s="162" t="n">
        <f aca="false">'Sequestration rates'!$D$22</f>
        <v>1.576666667</v>
      </c>
      <c r="F425" s="118" t="s">
        <v>829</v>
      </c>
    </row>
    <row r="426" customFormat="false" ht="15" hidden="false" customHeight="false" outlineLevel="0" collapsed="false">
      <c r="A426" s="118" t="s">
        <v>538</v>
      </c>
      <c r="B426" s="2" t="str">
        <f aca="false" t="array" ref="B426:B426">INDEX(Countries!D1:D686, MATCH(A426, Countries!B1:B686, 0))</f>
        <v>REU</v>
      </c>
      <c r="C426" s="147" t="s">
        <v>167</v>
      </c>
      <c r="D426" s="162" t="n">
        <f aca="false">'Sequestration rates'!$D$22</f>
        <v>1.576666667</v>
      </c>
      <c r="F426" s="118" t="s">
        <v>829</v>
      </c>
    </row>
    <row r="427" customFormat="false" ht="15" hidden="false" customHeight="false" outlineLevel="0" collapsed="false">
      <c r="A427" s="118" t="s">
        <v>539</v>
      </c>
      <c r="B427" s="2" t="str">
        <f aca="false" t="array" ref="B427:B427">INDEX(Countries!D1:D687, MATCH(A427, Countries!B1:B687, 0))</f>
        <v>ROU</v>
      </c>
      <c r="C427" s="147" t="s">
        <v>167</v>
      </c>
      <c r="D427" s="162" t="n">
        <f aca="false">'Sequestration rates'!$D$22</f>
        <v>1.576666667</v>
      </c>
      <c r="F427" s="118" t="s">
        <v>829</v>
      </c>
    </row>
    <row r="428" customFormat="false" ht="15" hidden="false" customHeight="false" outlineLevel="0" collapsed="false">
      <c r="A428" s="118" t="s">
        <v>540</v>
      </c>
      <c r="B428" s="2" t="str">
        <f aca="false" t="array" ref="B428:B428">INDEX(Countries!D193:D688, MATCH(A428, Countries!B193:B688, 0))</f>
        <v>SHN</v>
      </c>
      <c r="C428" s="147" t="s">
        <v>167</v>
      </c>
      <c r="D428" s="162" t="n">
        <f aca="false">'Sequestration rates'!$D$22</f>
        <v>1.576666667</v>
      </c>
      <c r="F428" s="118" t="s">
        <v>829</v>
      </c>
    </row>
    <row r="429" customFormat="false" ht="15" hidden="false" customHeight="false" outlineLevel="0" collapsed="false">
      <c r="A429" s="118" t="s">
        <v>541</v>
      </c>
      <c r="B429" s="2" t="str">
        <f aca="false" t="array" ref="B429:B429">INDEX(Countries!D194:D689, MATCH(A429, Countries!B194:B689, 0))</f>
        <v>SPM</v>
      </c>
      <c r="C429" s="147" t="s">
        <v>167</v>
      </c>
      <c r="D429" s="162" t="n">
        <f aca="false">'Sequestration rates'!$D$22</f>
        <v>1.576666667</v>
      </c>
      <c r="F429" s="118" t="s">
        <v>829</v>
      </c>
    </row>
    <row r="430" customFormat="false" ht="15" hidden="false" customHeight="false" outlineLevel="0" collapsed="false">
      <c r="A430" s="118" t="s">
        <v>542</v>
      </c>
      <c r="B430" s="2" t="str">
        <f aca="false" t="array" ref="B430:B430">INDEX(Countries!D195:D690, MATCH(A430, Countries!B195:B690, 0))</f>
        <v>SYR</v>
      </c>
      <c r="C430" s="147" t="s">
        <v>167</v>
      </c>
      <c r="D430" s="162" t="n">
        <f aca="false">'Sequestration rates'!$D$22</f>
        <v>1.576666667</v>
      </c>
      <c r="F430" s="118" t="s">
        <v>829</v>
      </c>
    </row>
    <row r="431" customFormat="false" ht="15" hidden="false" customHeight="false" outlineLevel="0" collapsed="false">
      <c r="A431" s="118" t="s">
        <v>543</v>
      </c>
      <c r="B431" s="2" t="str">
        <f aca="false" t="array" ref="B431:B431">INDEX(Countries!D196:D691, MATCH(A431, Countries!B196:B691, 0))</f>
        <v>TKL</v>
      </c>
      <c r="C431" s="147" t="s">
        <v>167</v>
      </c>
      <c r="D431" s="162" t="n">
        <f aca="false">'Sequestration rates'!$D$22</f>
        <v>1.576666667</v>
      </c>
      <c r="F431" s="118" t="s">
        <v>829</v>
      </c>
    </row>
    <row r="432" customFormat="false" ht="15" hidden="false" customHeight="false" outlineLevel="0" collapsed="false">
      <c r="A432" s="118" t="s">
        <v>544</v>
      </c>
      <c r="B432" s="2" t="str">
        <f aca="false" t="array" ref="B432:B432">INDEX(Countries!D1:D692, MATCH(A432, Countries!B1:B692, 0))</f>
        <v>TKM</v>
      </c>
      <c r="C432" s="147" t="s">
        <v>167</v>
      </c>
      <c r="D432" s="162" t="n">
        <f aca="false">'Sequestration rates'!$D$22</f>
        <v>1.576666667</v>
      </c>
      <c r="F432" s="118" t="s">
        <v>829</v>
      </c>
    </row>
    <row r="433" customFormat="false" ht="15" hidden="false" customHeight="false" outlineLevel="0" collapsed="false">
      <c r="A433" s="118" t="s">
        <v>545</v>
      </c>
      <c r="B433" s="2" t="str">
        <f aca="false" t="array" ref="B433:B433">INDEX(Countries!D2:D693, MATCH(A433, Countries!B2:B693, 0))</f>
        <v>URY</v>
      </c>
      <c r="C433" s="147" t="s">
        <v>167</v>
      </c>
      <c r="D433" s="162" t="n">
        <f aca="false">'Sequestration rates'!$D$22</f>
        <v>1.576666667</v>
      </c>
      <c r="F433" s="118" t="s">
        <v>829</v>
      </c>
    </row>
    <row r="434" customFormat="false" ht="15" hidden="false" customHeight="false" outlineLevel="0" collapsed="false">
      <c r="A434" s="118" t="s">
        <v>546</v>
      </c>
      <c r="B434" s="2" t="str">
        <f aca="false" t="array" ref="B434:B434">INDEX(Countries!D3:D694, MATCH(A434, Countries!B3:B694, 0))</f>
        <v>ESH</v>
      </c>
      <c r="C434" s="147" t="s">
        <v>167</v>
      </c>
      <c r="D434" s="162" t="n">
        <f aca="false">'Sequestration rates'!$D$22</f>
        <v>1.576666667</v>
      </c>
      <c r="F434" s="118" t="s">
        <v>829</v>
      </c>
    </row>
    <row r="435" customFormat="false" ht="15" hidden="false" customHeight="false" outlineLevel="0" collapsed="false">
      <c r="A435" s="118" t="s">
        <v>547</v>
      </c>
      <c r="B435" s="2" t="str">
        <f aca="false" t="array" ref="B435:B435">INDEX(Countries!D1:D695, MATCH(A435, Countries!B1:B695, 0))</f>
        <v>AFG</v>
      </c>
      <c r="C435" s="147" t="s">
        <v>167</v>
      </c>
      <c r="D435" s="162" t="n">
        <f aca="false">'Sequestration rates'!$D$22</f>
        <v>1.576666667</v>
      </c>
      <c r="F435" s="118" t="s">
        <v>829</v>
      </c>
    </row>
    <row r="436" customFormat="false" ht="15" hidden="false" customHeight="false" outlineLevel="0" collapsed="false">
      <c r="A436" s="118" t="s">
        <v>548</v>
      </c>
      <c r="B436" s="2" t="str">
        <f aca="false" t="array" ref="B436:B436">INDEX(Countries!D5:D696, MATCH(A436, Countries!B5:B696, 0))</f>
        <v>ARM</v>
      </c>
      <c r="C436" s="147" t="s">
        <v>167</v>
      </c>
      <c r="D436" s="162" t="n">
        <f aca="false">'Sequestration rates'!$D$22</f>
        <v>1.576666667</v>
      </c>
      <c r="F436" s="118" t="s">
        <v>829</v>
      </c>
    </row>
    <row r="437" customFormat="false" ht="15" hidden="false" customHeight="false" outlineLevel="0" collapsed="false">
      <c r="A437" s="118" t="s">
        <v>549</v>
      </c>
      <c r="B437" s="2" t="str">
        <f aca="false" t="array" ref="B437:B437">INDEX(Countries!D6:D697, MATCH(A437, Countries!B6:B697, 0))</f>
        <v>AUT</v>
      </c>
      <c r="C437" s="147" t="s">
        <v>167</v>
      </c>
      <c r="D437" s="162" t="n">
        <f aca="false">'Sequestration rates'!$D$22</f>
        <v>1.576666667</v>
      </c>
      <c r="F437" s="118" t="s">
        <v>829</v>
      </c>
    </row>
    <row r="438" customFormat="false" ht="15" hidden="false" customHeight="false" outlineLevel="0" collapsed="false">
      <c r="A438" s="118" t="s">
        <v>550</v>
      </c>
      <c r="B438" s="2" t="str">
        <f aca="false" t="array" ref="B438:B438">INDEX(Countries!D7:D698, MATCH(A438, Countries!B7:B698, 0))</f>
        <v>BDI</v>
      </c>
      <c r="C438" s="147" t="s">
        <v>167</v>
      </c>
      <c r="D438" s="162" t="n">
        <f aca="false">'Sequestration rates'!$D$22</f>
        <v>1.576666667</v>
      </c>
      <c r="F438" s="118" t="s">
        <v>829</v>
      </c>
    </row>
    <row r="439" customFormat="false" ht="15" hidden="false" customHeight="false" outlineLevel="0" collapsed="false">
      <c r="A439" s="118" t="s">
        <v>551</v>
      </c>
      <c r="B439" s="2" t="str">
        <f aca="false" t="array" ref="B439:B439">INDEX(Countries!D8:D699, MATCH(A439, Countries!B8:B699, 0))</f>
        <v>BFA</v>
      </c>
      <c r="C439" s="147" t="s">
        <v>167</v>
      </c>
      <c r="D439" s="162" t="n">
        <f aca="false">'Sequestration rates'!$D$22</f>
        <v>1.576666667</v>
      </c>
      <c r="F439" s="118" t="s">
        <v>829</v>
      </c>
    </row>
    <row r="440" customFormat="false" ht="15" hidden="false" customHeight="false" outlineLevel="0" collapsed="false">
      <c r="A440" s="118" t="s">
        <v>552</v>
      </c>
      <c r="B440" s="2" t="str">
        <f aca="false" t="array" ref="B440:B440">INDEX(Countries!D9:D700, MATCH(A440, Countries!B9:B700, 0))</f>
        <v>BLR</v>
      </c>
      <c r="C440" s="147" t="s">
        <v>167</v>
      </c>
      <c r="D440" s="162" t="n">
        <f aca="false">'Sequestration rates'!$D$22</f>
        <v>1.576666667</v>
      </c>
      <c r="F440" s="118" t="s">
        <v>829</v>
      </c>
    </row>
    <row r="441" customFormat="false" ht="15" hidden="false" customHeight="false" outlineLevel="0" collapsed="false">
      <c r="A441" s="118" t="s">
        <v>553</v>
      </c>
      <c r="B441" s="2" t="str">
        <f aca="false" t="array" ref="B441:B441">INDEX(Countries!D10:D701, MATCH(A441, Countries!B10:B701, 0))</f>
        <v>BOL</v>
      </c>
      <c r="C441" s="147" t="s">
        <v>167</v>
      </c>
      <c r="D441" s="162" t="n">
        <f aca="false">'Sequestration rates'!$D$22</f>
        <v>1.576666667</v>
      </c>
      <c r="F441" s="118" t="s">
        <v>829</v>
      </c>
    </row>
    <row r="442" customFormat="false" ht="15" hidden="false" customHeight="false" outlineLevel="0" collapsed="false">
      <c r="A442" s="118" t="s">
        <v>554</v>
      </c>
      <c r="B442" s="2" t="str">
        <f aca="false" t="array" ref="B442:B442">INDEX(Countries!D11:D702, MATCH(A442, Countries!B11:B702, 0))</f>
        <v>BTN</v>
      </c>
      <c r="C442" s="147" t="s">
        <v>167</v>
      </c>
      <c r="D442" s="162" t="n">
        <f aca="false">'Sequestration rates'!$D$22</f>
        <v>1.576666667</v>
      </c>
      <c r="F442" s="118" t="s">
        <v>829</v>
      </c>
    </row>
    <row r="443" customFormat="false" ht="15" hidden="false" customHeight="false" outlineLevel="0" collapsed="false">
      <c r="A443" s="118" t="s">
        <v>555</v>
      </c>
      <c r="B443" s="2" t="str">
        <f aca="false" t="array" ref="B443:B443">INDEX(Countries!D2:D703, MATCH(A443, Countries!B2:B703, 0))</f>
        <v>BWA</v>
      </c>
      <c r="C443" s="147" t="s">
        <v>167</v>
      </c>
      <c r="D443" s="162" t="n">
        <f aca="false">'Sequestration rates'!$D$22</f>
        <v>1.576666667</v>
      </c>
      <c r="F443" s="118" t="s">
        <v>829</v>
      </c>
    </row>
    <row r="444" customFormat="false" ht="15" hidden="false" customHeight="false" outlineLevel="0" collapsed="false">
      <c r="A444" s="118" t="s">
        <v>556</v>
      </c>
      <c r="B444" s="2" t="str">
        <f aca="false" t="array" ref="B444:B444">INDEX(Countries!D3:D704, MATCH(A444, Countries!B3:B704, 0))</f>
        <v>CAF</v>
      </c>
      <c r="C444" s="147" t="s">
        <v>167</v>
      </c>
      <c r="D444" s="162" t="n">
        <f aca="false">'Sequestration rates'!$D$22</f>
        <v>1.576666667</v>
      </c>
      <c r="F444" s="118" t="s">
        <v>829</v>
      </c>
    </row>
    <row r="445" customFormat="false" ht="15" hidden="false" customHeight="false" outlineLevel="0" collapsed="false">
      <c r="A445" s="118" t="s">
        <v>557</v>
      </c>
      <c r="B445" s="2" t="str">
        <f aca="false" t="array" ref="B445:B445">INDEX(Countries!D4:D705, MATCH(A445, Countries!B4:B705, 0))</f>
        <v>CHE</v>
      </c>
      <c r="C445" s="147" t="s">
        <v>167</v>
      </c>
      <c r="D445" s="162" t="n">
        <f aca="false">'Sequestration rates'!$D$22</f>
        <v>1.576666667</v>
      </c>
      <c r="F445" s="118" t="s">
        <v>829</v>
      </c>
    </row>
    <row r="446" customFormat="false" ht="15" hidden="false" customHeight="false" outlineLevel="0" collapsed="false">
      <c r="A446" s="118" t="s">
        <v>558</v>
      </c>
      <c r="B446" s="2" t="str">
        <f aca="false" t="array" ref="B446:B446">INDEX(Countries!D5:D706, MATCH(A446, Countries!B5:B706, 0))</f>
        <v>CZE</v>
      </c>
      <c r="C446" s="147" t="s">
        <v>167</v>
      </c>
      <c r="D446" s="162" t="n">
        <f aca="false">'Sequestration rates'!$D$22</f>
        <v>1.576666667</v>
      </c>
      <c r="F446" s="118" t="s">
        <v>829</v>
      </c>
    </row>
    <row r="447" customFormat="false" ht="15" hidden="false" customHeight="false" outlineLevel="0" collapsed="false">
      <c r="A447" s="118" t="s">
        <v>559</v>
      </c>
      <c r="B447" s="2" t="str">
        <f aca="false" t="array" ref="B447:B447">INDEX(Countries!D6:D707, MATCH(A447, Countries!B6:B707, 0))</f>
        <v>ETH</v>
      </c>
      <c r="C447" s="147" t="s">
        <v>167</v>
      </c>
      <c r="D447" s="162" t="n">
        <f aca="false">'Sequestration rates'!$D$22</f>
        <v>1.576666667</v>
      </c>
      <c r="F447" s="118" t="s">
        <v>829</v>
      </c>
    </row>
    <row r="448" customFormat="false" ht="15" hidden="false" customHeight="false" outlineLevel="0" collapsed="false">
      <c r="A448" s="118" t="s">
        <v>560</v>
      </c>
      <c r="B448" s="2" t="str">
        <f aca="false" t="array" ref="B448:B448">INDEX(Countries!D7:D708, MATCH(A448, Countries!B7:B708, 0))</f>
        <v>HUN</v>
      </c>
      <c r="C448" s="147" t="s">
        <v>167</v>
      </c>
      <c r="D448" s="162" t="n">
        <f aca="false">'Sequestration rates'!$D$22</f>
        <v>1.576666667</v>
      </c>
      <c r="F448" s="118" t="s">
        <v>829</v>
      </c>
    </row>
    <row r="449" customFormat="false" ht="15" hidden="false" customHeight="false" outlineLevel="0" collapsed="false">
      <c r="A449" s="118" t="s">
        <v>561</v>
      </c>
      <c r="B449" s="2" t="str">
        <f aca="false" t="array" ref="B449:B449">INDEX(Countries!D8:D709, MATCH(A449, Countries!B8:B709, 0))</f>
        <v>KGZ</v>
      </c>
      <c r="C449" s="147" t="s">
        <v>167</v>
      </c>
      <c r="D449" s="162" t="n">
        <f aca="false">'Sequestration rates'!$D$22</f>
        <v>1.576666667</v>
      </c>
      <c r="F449" s="118" t="s">
        <v>829</v>
      </c>
    </row>
    <row r="450" customFormat="false" ht="15" hidden="false" customHeight="false" outlineLevel="0" collapsed="false">
      <c r="A450" s="118" t="s">
        <v>562</v>
      </c>
      <c r="B450" s="2" t="str">
        <f aca="false" t="array" ref="B450:B450">INDEX(Countries!D9:D710, MATCH(A450, Countries!B9:B710, 0))</f>
        <v>LAO</v>
      </c>
      <c r="C450" s="147" t="s">
        <v>167</v>
      </c>
      <c r="D450" s="162" t="n">
        <f aca="false">'Sequestration rates'!$D$22</f>
        <v>1.576666667</v>
      </c>
      <c r="F450" s="118" t="s">
        <v>829</v>
      </c>
    </row>
    <row r="451" customFormat="false" ht="15" hidden="false" customHeight="false" outlineLevel="0" collapsed="false">
      <c r="A451" s="118" t="s">
        <v>563</v>
      </c>
      <c r="B451" s="2" t="str">
        <f aca="false" t="array" ref="B451:B451">INDEX(Countries!D10:D711, MATCH(A451, Countries!B10:B711, 0))</f>
        <v>LSO</v>
      </c>
      <c r="C451" s="147" t="s">
        <v>167</v>
      </c>
      <c r="D451" s="162" t="n">
        <f aca="false">'Sequestration rates'!$D$22</f>
        <v>1.576666667</v>
      </c>
      <c r="F451" s="118" t="s">
        <v>829</v>
      </c>
    </row>
    <row r="452" customFormat="false" ht="15" hidden="false" customHeight="false" outlineLevel="0" collapsed="false">
      <c r="A452" s="118" t="s">
        <v>564</v>
      </c>
      <c r="B452" s="2" t="str">
        <f aca="false" t="array" ref="B452:B452">INDEX(Countries!D11:D712, MATCH(A452, Countries!B11:B712, 0))</f>
        <v>LUX</v>
      </c>
      <c r="C452" s="147" t="s">
        <v>167</v>
      </c>
      <c r="D452" s="162" t="n">
        <f aca="false">'Sequestration rates'!$D$22</f>
        <v>1.576666667</v>
      </c>
      <c r="F452" s="118" t="s">
        <v>829</v>
      </c>
    </row>
    <row r="453" customFormat="false" ht="15" hidden="false" customHeight="false" outlineLevel="0" collapsed="false">
      <c r="A453" s="118" t="s">
        <v>565</v>
      </c>
      <c r="B453" s="2" t="str">
        <f aca="false" t="array" ref="B453:B453">INDEX(Countries!D12:D713, MATCH(A453, Countries!B12:B713, 0))</f>
        <v>MDA</v>
      </c>
      <c r="C453" s="147" t="s">
        <v>167</v>
      </c>
      <c r="D453" s="162" t="n">
        <f aca="false">'Sequestration rates'!$D$22</f>
        <v>1.576666667</v>
      </c>
      <c r="F453" s="118" t="s">
        <v>829</v>
      </c>
    </row>
    <row r="454" customFormat="false" ht="15" hidden="false" customHeight="false" outlineLevel="0" collapsed="false">
      <c r="A454" s="118" t="s">
        <v>566</v>
      </c>
      <c r="B454" s="2" t="str">
        <f aca="false" t="array" ref="B454:B454">INDEX(Countries!D13:D714, MATCH(A454, Countries!B13:B714, 0))</f>
        <v>MKD</v>
      </c>
      <c r="C454" s="147" t="s">
        <v>167</v>
      </c>
      <c r="D454" s="162" t="n">
        <f aca="false">'Sequestration rates'!$D$22</f>
        <v>1.576666667</v>
      </c>
      <c r="F454" s="118" t="s">
        <v>829</v>
      </c>
    </row>
    <row r="455" customFormat="false" ht="15" hidden="false" customHeight="false" outlineLevel="0" collapsed="false">
      <c r="A455" s="118" t="s">
        <v>567</v>
      </c>
      <c r="B455" s="2" t="str">
        <f aca="false" t="array" ref="B455:B455">INDEX(Countries!D14:D715, MATCH(A455, Countries!B14:B715, 0))</f>
        <v>MLI</v>
      </c>
      <c r="C455" s="147" t="s">
        <v>167</v>
      </c>
      <c r="D455" s="162" t="n">
        <f aca="false">'Sequestration rates'!$D$22</f>
        <v>1.576666667</v>
      </c>
      <c r="F455" s="118" t="s">
        <v>829</v>
      </c>
    </row>
    <row r="456" customFormat="false" ht="15" hidden="false" customHeight="false" outlineLevel="0" collapsed="false">
      <c r="A456" s="118" t="s">
        <v>568</v>
      </c>
      <c r="B456" s="2" t="str">
        <f aca="false" t="array" ref="B456:B456">INDEX(Countries!D15:D716, MATCH(A456, Countries!B15:B716, 0))</f>
        <v>MNG</v>
      </c>
      <c r="C456" s="147" t="s">
        <v>167</v>
      </c>
      <c r="D456" s="162" t="n">
        <f aca="false">'Sequestration rates'!$D$22</f>
        <v>1.576666667</v>
      </c>
      <c r="F456" s="118" t="s">
        <v>829</v>
      </c>
    </row>
    <row r="457" customFormat="false" ht="15" hidden="false" customHeight="false" outlineLevel="0" collapsed="false">
      <c r="A457" s="118" t="s">
        <v>569</v>
      </c>
      <c r="B457" s="2" t="str">
        <f aca="false" t="array" ref="B457:B457">INDEX(Countries!D16:D717, MATCH(A457, Countries!B16:B717, 0))</f>
        <v>MWI</v>
      </c>
      <c r="C457" s="147" t="s">
        <v>167</v>
      </c>
      <c r="D457" s="162" t="n">
        <f aca="false">'Sequestration rates'!$D$22</f>
        <v>1.576666667</v>
      </c>
      <c r="F457" s="118" t="s">
        <v>829</v>
      </c>
    </row>
    <row r="458" customFormat="false" ht="15" hidden="false" customHeight="false" outlineLevel="0" collapsed="false">
      <c r="A458" s="118" t="s">
        <v>570</v>
      </c>
      <c r="B458" s="2" t="str">
        <f aca="false" t="array" ref="B458:B458">INDEX(Countries!D17:D718, MATCH(A458, Countries!B17:B718, 0))</f>
        <v>NER</v>
      </c>
      <c r="C458" s="147" t="s">
        <v>167</v>
      </c>
      <c r="D458" s="162" t="n">
        <f aca="false">'Sequestration rates'!$D$22</f>
        <v>1.576666667</v>
      </c>
      <c r="F458" s="118" t="s">
        <v>829</v>
      </c>
    </row>
    <row r="459" customFormat="false" ht="15" hidden="false" customHeight="false" outlineLevel="0" collapsed="false">
      <c r="A459" s="118" t="s">
        <v>571</v>
      </c>
      <c r="B459" s="2" t="str">
        <f aca="false" t="array" ref="B459:B459">INDEX(Countries!D18:D719, MATCH(A459, Countries!B18:B719, 0))</f>
        <v>NPL</v>
      </c>
      <c r="C459" s="147" t="s">
        <v>167</v>
      </c>
      <c r="D459" s="162" t="n">
        <f aca="false">'Sequestration rates'!$D$22</f>
        <v>1.576666667</v>
      </c>
      <c r="F459" s="118" t="s">
        <v>829</v>
      </c>
    </row>
    <row r="460" customFormat="false" ht="15" hidden="false" customHeight="false" outlineLevel="0" collapsed="false">
      <c r="A460" s="118" t="s">
        <v>572</v>
      </c>
      <c r="B460" s="2" t="str">
        <f aca="false" t="array" ref="B460:B460">INDEX(Countries!D19:D720, MATCH(A460, Countries!B19:B720, 0))</f>
        <v>PRY</v>
      </c>
      <c r="C460" s="147" t="s">
        <v>167</v>
      </c>
      <c r="D460" s="162" t="n">
        <f aca="false">'Sequestration rates'!$D$22</f>
        <v>1.576666667</v>
      </c>
      <c r="F460" s="118" t="s">
        <v>829</v>
      </c>
    </row>
    <row r="461" customFormat="false" ht="15" hidden="false" customHeight="false" outlineLevel="0" collapsed="false">
      <c r="A461" s="118" t="s">
        <v>573</v>
      </c>
      <c r="B461" s="2" t="str">
        <f aca="false" t="array" ref="B461:B461">INDEX(Countries!D20:D721, MATCH(A461, Countries!B20:B721, 0))</f>
        <v>RWA</v>
      </c>
      <c r="C461" s="147" t="s">
        <v>167</v>
      </c>
      <c r="D461" s="162" t="n">
        <f aca="false">'Sequestration rates'!$D$22</f>
        <v>1.576666667</v>
      </c>
      <c r="F461" s="118" t="s">
        <v>829</v>
      </c>
    </row>
    <row r="462" customFormat="false" ht="15" hidden="false" customHeight="false" outlineLevel="0" collapsed="false">
      <c r="A462" s="118" t="s">
        <v>574</v>
      </c>
      <c r="B462" s="2" t="str">
        <f aca="false" t="array" ref="B462:B462">INDEX(Countries!D21:D722, MATCH(A462, Countries!B21:B722, 0))</f>
        <v>SRB</v>
      </c>
      <c r="C462" s="147" t="s">
        <v>167</v>
      </c>
      <c r="D462" s="162" t="n">
        <f aca="false">'Sequestration rates'!$D$22</f>
        <v>1.576666667</v>
      </c>
      <c r="F462" s="118" t="s">
        <v>829</v>
      </c>
    </row>
    <row r="463" customFormat="false" ht="15" hidden="false" customHeight="false" outlineLevel="0" collapsed="false">
      <c r="A463" s="118" t="s">
        <v>575</v>
      </c>
      <c r="B463" s="2" t="str">
        <f aca="false" t="array" ref="B463:B463">INDEX(Countries!D22:D723, MATCH(A463, Countries!B22:B723, 0))</f>
        <v>SVK</v>
      </c>
      <c r="C463" s="147" t="s">
        <v>167</v>
      </c>
      <c r="D463" s="162" t="n">
        <f aca="false">'Sequestration rates'!$D$22</f>
        <v>1.576666667</v>
      </c>
      <c r="F463" s="118" t="s">
        <v>829</v>
      </c>
    </row>
    <row r="464" customFormat="false" ht="15" hidden="false" customHeight="false" outlineLevel="0" collapsed="false">
      <c r="A464" s="118" t="s">
        <v>576</v>
      </c>
      <c r="B464" s="2" t="str">
        <f aca="false" t="array" ref="B464:B464">INDEX(Countries!D23:D724, MATCH(A464, Countries!B23:B724, 0))</f>
        <v>SWZ</v>
      </c>
      <c r="C464" s="147" t="s">
        <v>167</v>
      </c>
      <c r="D464" s="162" t="n">
        <f aca="false">'Sequestration rates'!$D$22</f>
        <v>1.576666667</v>
      </c>
      <c r="F464" s="118" t="s">
        <v>829</v>
      </c>
    </row>
    <row r="465" customFormat="false" ht="15" hidden="false" customHeight="false" outlineLevel="0" collapsed="false">
      <c r="A465" s="118" t="s">
        <v>577</v>
      </c>
      <c r="B465" s="2" t="str">
        <f aca="false" t="array" ref="B465:B465">INDEX(Countries!D2:D725, MATCH(A465, Countries!B2:B725, 0))</f>
        <v>TCD</v>
      </c>
      <c r="C465" s="147" t="s">
        <v>167</v>
      </c>
      <c r="D465" s="162" t="n">
        <f aca="false">'Sequestration rates'!$D$22</f>
        <v>1.576666667</v>
      </c>
      <c r="F465" s="118" t="s">
        <v>829</v>
      </c>
    </row>
    <row r="466" customFormat="false" ht="15" hidden="false" customHeight="false" outlineLevel="0" collapsed="false">
      <c r="A466" s="118" t="s">
        <v>578</v>
      </c>
      <c r="B466" s="2" t="str">
        <f aca="false" t="array" ref="B466:B466">INDEX(Countries!D2:D726, MATCH(A466, Countries!B2:B726, 0))</f>
        <v>TJK</v>
      </c>
      <c r="C466" s="147" t="s">
        <v>167</v>
      </c>
      <c r="D466" s="162" t="n">
        <f aca="false">'Sequestration rates'!$D$22</f>
        <v>1.576666667</v>
      </c>
      <c r="F466" s="118" t="s">
        <v>829</v>
      </c>
    </row>
    <row r="467" customFormat="false" ht="15" hidden="false" customHeight="false" outlineLevel="0" collapsed="false">
      <c r="A467" s="118" t="s">
        <v>579</v>
      </c>
      <c r="B467" s="2" t="str">
        <f aca="false" t="array" ref="B467:B467">INDEX(Countries!D232:D727, MATCH(A467, Countries!B232:B727, 0))</f>
        <v>UGA</v>
      </c>
      <c r="C467" s="147" t="s">
        <v>167</v>
      </c>
      <c r="D467" s="162" t="n">
        <f aca="false">'Sequestration rates'!$D$22</f>
        <v>1.576666667</v>
      </c>
      <c r="F467" s="118" t="s">
        <v>829</v>
      </c>
    </row>
    <row r="468" customFormat="false" ht="15" hidden="false" customHeight="false" outlineLevel="0" collapsed="false">
      <c r="A468" s="118" t="s">
        <v>580</v>
      </c>
      <c r="B468" s="2" t="str">
        <f aca="false" t="array" ref="B468:B468">INDEX(Countries!D2:D728, MATCH(A468, Countries!B2:B728, 0))</f>
        <v>UZB</v>
      </c>
      <c r="C468" s="147" t="s">
        <v>167</v>
      </c>
      <c r="D468" s="162" t="n">
        <f aca="false">'Sequestration rates'!$D$22</f>
        <v>1.576666667</v>
      </c>
      <c r="F468" s="118" t="s">
        <v>829</v>
      </c>
    </row>
    <row r="469" customFormat="false" ht="15" hidden="false" customHeight="false" outlineLevel="0" collapsed="false">
      <c r="A469" s="118" t="s">
        <v>581</v>
      </c>
      <c r="B469" s="2" t="str">
        <f aca="false" t="array" ref="B469:B469">INDEX(Countries!D3:D729, MATCH(A469, Countries!B3:B729, 0))</f>
        <v>ZMB</v>
      </c>
      <c r="C469" s="147" t="s">
        <v>167</v>
      </c>
      <c r="D469" s="162" t="n">
        <f aca="false">'Sequestration rates'!$D$22</f>
        <v>1.576666667</v>
      </c>
      <c r="F469" s="118" t="s">
        <v>829</v>
      </c>
    </row>
    <row r="470" customFormat="false" ht="15" hidden="false" customHeight="false" outlineLevel="0" collapsed="false">
      <c r="A470" s="118" t="s">
        <v>582</v>
      </c>
      <c r="B470" s="2" t="str">
        <f aca="false" t="array" ref="B470:B470">INDEX(Countries!D4:D730, MATCH(A470, Countries!B4:B730, 0))</f>
        <v>ZWE</v>
      </c>
      <c r="C470" s="147" t="s">
        <v>167</v>
      </c>
      <c r="D470" s="162" t="n">
        <f aca="false">'Sequestration rates'!$D$22</f>
        <v>1.576666667</v>
      </c>
      <c r="F470" s="118" t="s">
        <v>829</v>
      </c>
    </row>
    <row r="471" customFormat="false" ht="15" hidden="false" customHeight="false" outlineLevel="0" collapsed="false">
      <c r="A471" s="118" t="s">
        <v>583</v>
      </c>
      <c r="B471" s="2" t="str">
        <f aca="false" t="array" ref="B471:B471">INDEX(Countries!D5:D731, MATCH(A471, Countries!B5:B731, 0))</f>
        <v>BLM</v>
      </c>
      <c r="C471" s="147" t="s">
        <v>167</v>
      </c>
      <c r="D471" s="162" t="n">
        <f aca="false">'Sequestration rates'!$D$22</f>
        <v>1.576666667</v>
      </c>
      <c r="F471" s="118" t="s">
        <v>829</v>
      </c>
    </row>
    <row r="472" customFormat="false" ht="15" hidden="false" customHeight="false" outlineLevel="0" collapsed="false">
      <c r="A472" s="118" t="s">
        <v>584</v>
      </c>
      <c r="B472" s="2" t="str">
        <f aca="false" t="array" ref="B472:B472">INDEX(Countries!D2:D732, MATCH(A472, Countries!B2:B732, 0))</f>
        <v>CCK</v>
      </c>
      <c r="C472" s="147" t="s">
        <v>167</v>
      </c>
      <c r="D472" s="162" t="n">
        <f aca="false">'Sequestration rates'!$D$22</f>
        <v>1.576666667</v>
      </c>
      <c r="F472" s="118" t="s">
        <v>829</v>
      </c>
    </row>
    <row r="473" customFormat="false" ht="15" hidden="false" customHeight="false" outlineLevel="0" collapsed="false">
      <c r="A473" s="118" t="s">
        <v>585</v>
      </c>
      <c r="B473" s="2" t="str">
        <f aca="false" t="array" ref="B473:B473">INDEX(Countries!D3:D733, MATCH(A473, Countries!B3:B733, 0))</f>
        <v>CXR</v>
      </c>
      <c r="C473" s="147" t="s">
        <v>167</v>
      </c>
      <c r="D473" s="162" t="n">
        <f aca="false">'Sequestration rates'!$D$22</f>
        <v>1.576666667</v>
      </c>
      <c r="F473" s="118" t="s">
        <v>829</v>
      </c>
    </row>
    <row r="474" customFormat="false" ht="15" hidden="false" customHeight="false" outlineLevel="0" collapsed="false">
      <c r="A474" s="118" t="s">
        <v>183</v>
      </c>
      <c r="B474" s="2" t="str">
        <f aca="false" t="array" ref="B474:B474">INDEX(Countries!D4:D734, MATCH(A474, Countries!B4:B734, 0))</f>
        <v>USA</v>
      </c>
      <c r="C474" s="147" t="s">
        <v>168</v>
      </c>
      <c r="D474" s="162" t="n">
        <f aca="false">'Sequestration rates'!$E$22</f>
        <v>3.336666667</v>
      </c>
      <c r="F474" s="118" t="s">
        <v>829</v>
      </c>
    </row>
    <row r="475" customFormat="false" ht="15" hidden="false" customHeight="false" outlineLevel="0" collapsed="false">
      <c r="A475" s="118" t="s">
        <v>184</v>
      </c>
      <c r="B475" s="2" t="str">
        <f aca="false" t="array" ref="B475:B475">INDEX(Countries!D5:D735, MATCH(A475, Countries!B5:B735, 0))</f>
        <v>IDN</v>
      </c>
      <c r="C475" s="147" t="s">
        <v>168</v>
      </c>
      <c r="D475" s="162" t="n">
        <f aca="false">'Sequestration rates'!$E$22</f>
        <v>3.336666667</v>
      </c>
      <c r="F475" s="118" t="s">
        <v>829</v>
      </c>
    </row>
    <row r="476" customFormat="false" ht="15" hidden="false" customHeight="false" outlineLevel="0" collapsed="false">
      <c r="A476" s="118" t="s">
        <v>185</v>
      </c>
      <c r="B476" s="2" t="str">
        <f aca="false" t="array" ref="B476:B476">INDEX(Countries!D6:D736, MATCH(A476, Countries!B6:B736, 0))</f>
        <v>AUS</v>
      </c>
      <c r="C476" s="147" t="s">
        <v>168</v>
      </c>
      <c r="D476" s="162" t="n">
        <f aca="false">'Sequestration rates'!$E$22</f>
        <v>3.336666667</v>
      </c>
      <c r="F476" s="118" t="s">
        <v>829</v>
      </c>
    </row>
    <row r="477" customFormat="false" ht="15" hidden="false" customHeight="false" outlineLevel="0" collapsed="false">
      <c r="A477" s="118" t="s">
        <v>277</v>
      </c>
      <c r="B477" s="2" t="str">
        <f aca="false" t="array" ref="B477:B477">INDEX(Countries!D7:D737, MATCH(A477, Countries!B7:B737, 0))</f>
        <v>BHS</v>
      </c>
      <c r="C477" s="147" t="s">
        <v>168</v>
      </c>
      <c r="D477" s="162" t="n">
        <f aca="false">'Sequestration rates'!$E$22</f>
        <v>3.336666667</v>
      </c>
      <c r="F477" s="118" t="s">
        <v>829</v>
      </c>
    </row>
    <row r="478" customFormat="false" ht="15" hidden="false" customHeight="false" outlineLevel="0" collapsed="false">
      <c r="A478" s="118" t="s">
        <v>187</v>
      </c>
      <c r="B478" s="2" t="str">
        <f aca="false" t="array" ref="B478:B478">INDEX(Countries!D8:D738, MATCH(A478, Countries!B8:B738, 0))</f>
        <v>KEN</v>
      </c>
      <c r="C478" s="147" t="s">
        <v>168</v>
      </c>
      <c r="D478" s="162" t="n">
        <f aca="false">'Sequestration rates'!$E$22</f>
        <v>3.336666667</v>
      </c>
      <c r="F478" s="118" t="s">
        <v>829</v>
      </c>
    </row>
    <row r="479" customFormat="false" ht="15" hidden="false" customHeight="false" outlineLevel="0" collapsed="false">
      <c r="A479" s="118" t="s">
        <v>188</v>
      </c>
      <c r="B479" s="2" t="str">
        <f aca="false" t="array" ref="B479:B479">INDEX(Countries!D9:D739, MATCH(A479, Countries!B9:B739, 0))</f>
        <v>MEX</v>
      </c>
      <c r="C479" s="147" t="s">
        <v>168</v>
      </c>
      <c r="D479" s="162" t="n">
        <f aca="false">'Sequestration rates'!$E$22</f>
        <v>3.336666667</v>
      </c>
      <c r="F479" s="118" t="s">
        <v>829</v>
      </c>
    </row>
    <row r="480" customFormat="false" ht="15" hidden="false" customHeight="false" outlineLevel="0" collapsed="false">
      <c r="A480" s="118" t="s">
        <v>189</v>
      </c>
      <c r="B480" s="2" t="str">
        <f aca="false" t="array" ref="B480:B480">INDEX(Countries!D1:D740, MATCH(A480, Countries!B1:B740, 0))</f>
        <v>COL</v>
      </c>
      <c r="C480" s="147" t="s">
        <v>168</v>
      </c>
      <c r="D480" s="162" t="n">
        <f aca="false">'Sequestration rates'!$E$22</f>
        <v>3.336666667</v>
      </c>
      <c r="F480" s="118" t="s">
        <v>829</v>
      </c>
    </row>
    <row r="481" customFormat="false" ht="15" hidden="false" customHeight="false" outlineLevel="0" collapsed="false">
      <c r="A481" s="118" t="s">
        <v>190</v>
      </c>
      <c r="B481" s="2" t="str">
        <f aca="false" t="array" ref="B481:B481">INDEX(Countries!D2:D741, MATCH(A481, Countries!B2:B741, 0))</f>
        <v>IND</v>
      </c>
      <c r="C481" s="147" t="s">
        <v>168</v>
      </c>
      <c r="D481" s="162" t="n">
        <f aca="false">'Sequestration rates'!$E$22</f>
        <v>3.336666667</v>
      </c>
      <c r="F481" s="118" t="s">
        <v>829</v>
      </c>
    </row>
    <row r="482" customFormat="false" ht="15" hidden="false" customHeight="false" outlineLevel="0" collapsed="false">
      <c r="A482" s="118" t="s">
        <v>191</v>
      </c>
      <c r="B482" s="2" t="str">
        <f aca="false" t="array" ref="B482:B482">INDEX(Countries!D3:D742, MATCH(A482, Countries!B3:B742, 0))</f>
        <v>CHN</v>
      </c>
      <c r="C482" s="147" t="s">
        <v>168</v>
      </c>
      <c r="D482" s="162" t="n">
        <f aca="false">'Sequestration rates'!$E$22</f>
        <v>3.336666667</v>
      </c>
      <c r="F482" s="118" t="s">
        <v>829</v>
      </c>
    </row>
    <row r="483" customFormat="false" ht="15" hidden="false" customHeight="false" outlineLevel="0" collapsed="false">
      <c r="A483" s="118" t="s">
        <v>361</v>
      </c>
      <c r="B483" s="2" t="str">
        <f aca="false" t="array" ref="B483:B483">INDEX(Countries!D4:D743, MATCH(A483, Countries!B4:B743, 0))</f>
        <v>ASM</v>
      </c>
      <c r="C483" s="147" t="s">
        <v>168</v>
      </c>
      <c r="D483" s="162" t="n">
        <f aca="false">'Sequestration rates'!$E$22</f>
        <v>3.336666667</v>
      </c>
      <c r="F483" s="118" t="s">
        <v>829</v>
      </c>
    </row>
    <row r="484" customFormat="false" ht="15" hidden="false" customHeight="false" outlineLevel="0" collapsed="false">
      <c r="A484" s="118" t="s">
        <v>362</v>
      </c>
      <c r="B484" s="2" t="str">
        <f aca="false" t="array" ref="B484:B484">INDEX(Countries!D5:D744, MATCH(A484, Countries!B5:B744, 0))</f>
        <v>AGO</v>
      </c>
      <c r="C484" s="147" t="s">
        <v>168</v>
      </c>
      <c r="D484" s="162" t="n">
        <f aca="false">'Sequestration rates'!$E$22</f>
        <v>3.336666667</v>
      </c>
      <c r="F484" s="118" t="s">
        <v>829</v>
      </c>
    </row>
    <row r="485" customFormat="false" ht="15" hidden="false" customHeight="false" outlineLevel="0" collapsed="false">
      <c r="A485" s="118" t="s">
        <v>363</v>
      </c>
      <c r="B485" s="2" t="str">
        <f aca="false" t="array" ref="B485:B485">INDEX(Countries!D6:D745, MATCH(A485, Countries!B6:B745, 0))</f>
        <v>AIA</v>
      </c>
      <c r="C485" s="147" t="s">
        <v>168</v>
      </c>
      <c r="D485" s="162" t="n">
        <f aca="false">'Sequestration rates'!$E$22</f>
        <v>3.336666667</v>
      </c>
      <c r="F485" s="118" t="s">
        <v>829</v>
      </c>
    </row>
    <row r="486" customFormat="false" ht="15" hidden="false" customHeight="false" outlineLevel="0" collapsed="false">
      <c r="A486" s="118" t="s">
        <v>364</v>
      </c>
      <c r="B486" s="2" t="str">
        <f aca="false" t="array" ref="B486:B486">INDEX(Countries!D1:D746, MATCH(A486, Countries!B1:B746, 0))</f>
        <v>ATG</v>
      </c>
      <c r="C486" s="147" t="s">
        <v>168</v>
      </c>
      <c r="D486" s="162" t="n">
        <f aca="false">'Sequestration rates'!$E$22</f>
        <v>3.336666667</v>
      </c>
      <c r="F486" s="118" t="s">
        <v>829</v>
      </c>
    </row>
    <row r="487" customFormat="false" ht="15" hidden="false" customHeight="false" outlineLevel="0" collapsed="false">
      <c r="A487" s="118" t="s">
        <v>365</v>
      </c>
      <c r="B487" s="2" t="str">
        <f aca="false" t="array" ref="B487:B487">INDEX(Countries!D1:D747, MATCH(A487, Countries!B1:B747, 0))</f>
        <v>ABW</v>
      </c>
      <c r="C487" s="147" t="s">
        <v>168</v>
      </c>
      <c r="D487" s="162" t="n">
        <f aca="false">'Sequestration rates'!$E$22</f>
        <v>3.336666667</v>
      </c>
      <c r="F487" s="118" t="s">
        <v>829</v>
      </c>
    </row>
    <row r="488" customFormat="false" ht="15" hidden="false" customHeight="false" outlineLevel="0" collapsed="false">
      <c r="A488" s="118" t="s">
        <v>366</v>
      </c>
      <c r="B488" s="2" t="str">
        <f aca="false" t="array" ref="B488:B488">INDEX(Countries!D18:D748, MATCH(A488, Countries!B18:B748, 0))</f>
        <v>BHR</v>
      </c>
      <c r="C488" s="147" t="s">
        <v>168</v>
      </c>
      <c r="D488" s="162" t="n">
        <f aca="false">'Sequestration rates'!$E$22</f>
        <v>3.336666667</v>
      </c>
      <c r="F488" s="118" t="s">
        <v>829</v>
      </c>
    </row>
    <row r="489" customFormat="false" ht="15" hidden="false" customHeight="false" outlineLevel="0" collapsed="false">
      <c r="A489" s="118" t="s">
        <v>367</v>
      </c>
      <c r="B489" s="2" t="str">
        <f aca="false" t="array" ref="B489:B489">INDEX(Countries!D19:D749, MATCH(A489, Countries!B19:B749, 0))</f>
        <v>BGD</v>
      </c>
      <c r="C489" s="147" t="s">
        <v>168</v>
      </c>
      <c r="D489" s="162" t="n">
        <f aca="false">'Sequestration rates'!$E$22</f>
        <v>3.336666667</v>
      </c>
      <c r="F489" s="118" t="s">
        <v>829</v>
      </c>
    </row>
    <row r="490" customFormat="false" ht="15" hidden="false" customHeight="false" outlineLevel="0" collapsed="false">
      <c r="A490" s="118" t="s">
        <v>368</v>
      </c>
      <c r="B490" s="2" t="str">
        <f aca="false" t="array" ref="B490:B490">INDEX(Countries!D20:D750, MATCH(A490, Countries!B20:B750, 0))</f>
        <v>BRB</v>
      </c>
      <c r="C490" s="147" t="s">
        <v>168</v>
      </c>
      <c r="D490" s="162" t="n">
        <f aca="false">'Sequestration rates'!$E$22</f>
        <v>3.336666667</v>
      </c>
      <c r="F490" s="118" t="s">
        <v>829</v>
      </c>
    </row>
    <row r="491" customFormat="false" ht="15" hidden="false" customHeight="false" outlineLevel="0" collapsed="false">
      <c r="A491" s="118" t="s">
        <v>369</v>
      </c>
      <c r="B491" s="2" t="str">
        <f aca="false" t="array" ref="B491:B491">INDEX(Countries!D21:D751, MATCH(A491, Countries!B21:B751, 0))</f>
        <v>BLZ</v>
      </c>
      <c r="C491" s="147" t="s">
        <v>168</v>
      </c>
      <c r="D491" s="162" t="n">
        <f aca="false">'Sequestration rates'!$E$22</f>
        <v>3.336666667</v>
      </c>
      <c r="F491" s="118" t="s">
        <v>829</v>
      </c>
    </row>
    <row r="492" customFormat="false" ht="15" hidden="false" customHeight="false" outlineLevel="0" collapsed="false">
      <c r="A492" s="118" t="s">
        <v>370</v>
      </c>
      <c r="B492" s="2" t="str">
        <f aca="false" t="array" ref="B492:B492">INDEX(Countries!D22:D752, MATCH(A492, Countries!B22:B752, 0))</f>
        <v>BEN</v>
      </c>
      <c r="C492" s="147" t="s">
        <v>168</v>
      </c>
      <c r="D492" s="162" t="n">
        <f aca="false">'Sequestration rates'!$E$22</f>
        <v>3.336666667</v>
      </c>
      <c r="F492" s="118" t="s">
        <v>829</v>
      </c>
    </row>
    <row r="493" customFormat="false" ht="15" hidden="false" customHeight="false" outlineLevel="0" collapsed="false">
      <c r="A493" s="118" t="s">
        <v>371</v>
      </c>
      <c r="B493" s="2" t="str">
        <f aca="false" t="array" ref="B493:B493">INDEX(Countries!D23:D753, MATCH(A493, Countries!B23:B753, 0))</f>
        <v>BMU</v>
      </c>
      <c r="C493" s="147" t="s">
        <v>168</v>
      </c>
      <c r="D493" s="162" t="n">
        <f aca="false">'Sequestration rates'!$E$22</f>
        <v>3.336666667</v>
      </c>
      <c r="F493" s="118" t="s">
        <v>829</v>
      </c>
    </row>
    <row r="494" customFormat="false" ht="15" hidden="false" customHeight="false" outlineLevel="0" collapsed="false">
      <c r="A494" s="118" t="s">
        <v>372</v>
      </c>
      <c r="B494" s="2" t="str">
        <f aca="false" t="array" ref="B494:B494">INDEX(Countries!D24:D754, MATCH(A494, Countries!B24:B754, 0))</f>
        <v>BES</v>
      </c>
      <c r="C494" s="147" t="s">
        <v>168</v>
      </c>
      <c r="D494" s="162" t="n">
        <f aca="false">'Sequestration rates'!$E$22</f>
        <v>3.336666667</v>
      </c>
      <c r="F494" s="118" t="s">
        <v>829</v>
      </c>
    </row>
    <row r="495" customFormat="false" ht="15" hidden="false" customHeight="false" outlineLevel="0" collapsed="false">
      <c r="A495" s="118" t="s">
        <v>373</v>
      </c>
      <c r="B495" s="2" t="str">
        <f aca="false" t="array" ref="B495:B495">INDEX(Countries!D25:D755, MATCH(A495, Countries!B25:B755, 0))</f>
        <v>BRA</v>
      </c>
      <c r="C495" s="147" t="s">
        <v>168</v>
      </c>
      <c r="D495" s="162" t="n">
        <f aca="false">'Sequestration rates'!$E$22</f>
        <v>3.336666667</v>
      </c>
      <c r="F495" s="118" t="s">
        <v>829</v>
      </c>
    </row>
    <row r="496" customFormat="false" ht="15" hidden="false" customHeight="false" outlineLevel="0" collapsed="false">
      <c r="A496" s="118" t="s">
        <v>374</v>
      </c>
      <c r="B496" s="2" t="str">
        <f aca="false" t="array" ref="B496:B496">INDEX(Countries!D26:D756, MATCH(A496, Countries!B26:B756, 0))</f>
        <v>VGB</v>
      </c>
      <c r="C496" s="147" t="s">
        <v>168</v>
      </c>
      <c r="D496" s="162" t="n">
        <f aca="false">'Sequestration rates'!$E$22</f>
        <v>3.336666667</v>
      </c>
      <c r="F496" s="118" t="s">
        <v>829</v>
      </c>
    </row>
    <row r="497" customFormat="false" ht="15" hidden="false" customHeight="false" outlineLevel="0" collapsed="false">
      <c r="A497" s="118" t="s">
        <v>375</v>
      </c>
      <c r="B497" s="2" t="str">
        <f aca="false" t="array" ref="B497:B497">INDEX(Countries!D27:D757, MATCH(A497, Countries!B27:B757, 0))</f>
        <v>BRN</v>
      </c>
      <c r="C497" s="147" t="s">
        <v>168</v>
      </c>
      <c r="D497" s="162" t="n">
        <f aca="false">'Sequestration rates'!$E$22</f>
        <v>3.336666667</v>
      </c>
      <c r="F497" s="118" t="s">
        <v>829</v>
      </c>
    </row>
    <row r="498" customFormat="false" ht="15" hidden="false" customHeight="false" outlineLevel="0" collapsed="false">
      <c r="A498" s="118" t="s">
        <v>376</v>
      </c>
      <c r="B498" s="2" t="str">
        <f aca="false" t="array" ref="B498:B498">INDEX(Countries!D28:D758, MATCH(A498, Countries!B28:B758, 0))</f>
        <v>KHM</v>
      </c>
      <c r="C498" s="147" t="s">
        <v>168</v>
      </c>
      <c r="D498" s="162" t="n">
        <f aca="false">'Sequestration rates'!$E$22</f>
        <v>3.336666667</v>
      </c>
      <c r="F498" s="118" t="s">
        <v>829</v>
      </c>
    </row>
    <row r="499" customFormat="false" ht="15" hidden="false" customHeight="false" outlineLevel="0" collapsed="false">
      <c r="A499" s="118" t="s">
        <v>377</v>
      </c>
      <c r="B499" s="2" t="str">
        <f aca="false" t="array" ref="B499:B499">INDEX(Countries!D29:D759, MATCH(A499, Countries!B29:B759, 0))</f>
        <v>CMR</v>
      </c>
      <c r="C499" s="147" t="s">
        <v>168</v>
      </c>
      <c r="D499" s="162" t="n">
        <f aca="false">'Sequestration rates'!$E$22</f>
        <v>3.336666667</v>
      </c>
      <c r="F499" s="118" t="s">
        <v>829</v>
      </c>
    </row>
    <row r="500" customFormat="false" ht="15" hidden="false" customHeight="false" outlineLevel="0" collapsed="false">
      <c r="A500" s="118" t="s">
        <v>378</v>
      </c>
      <c r="B500" s="2" t="str">
        <f aca="false" t="array" ref="B500:B500">INDEX(Countries!D30:D760, MATCH(A500, Countries!B30:B760, 0))</f>
        <v>CYM</v>
      </c>
      <c r="C500" s="147" t="s">
        <v>168</v>
      </c>
      <c r="D500" s="162" t="n">
        <f aca="false">'Sequestration rates'!$E$22</f>
        <v>3.336666667</v>
      </c>
      <c r="F500" s="118" t="s">
        <v>829</v>
      </c>
    </row>
    <row r="501" customFormat="false" ht="15" hidden="false" customHeight="false" outlineLevel="0" collapsed="false">
      <c r="A501" s="118" t="s">
        <v>379</v>
      </c>
      <c r="B501" s="2" t="str">
        <f aca="false" t="array" ref="B501:B501">INDEX(Countries!D31:D761, MATCH(A501, Countries!B31:B761, 0))</f>
        <v>COM</v>
      </c>
      <c r="C501" s="147" t="s">
        <v>168</v>
      </c>
      <c r="D501" s="162" t="n">
        <f aca="false">'Sequestration rates'!$E$22</f>
        <v>3.336666667</v>
      </c>
      <c r="F501" s="118" t="s">
        <v>829</v>
      </c>
    </row>
    <row r="502" customFormat="false" ht="15" hidden="false" customHeight="false" outlineLevel="0" collapsed="false">
      <c r="A502" s="118" t="s">
        <v>380</v>
      </c>
      <c r="B502" s="2" t="str">
        <f aca="false" t="array" ref="B502:B502">INDEX(Countries!D32:D762, MATCH(A502, Countries!B32:B762, 0))</f>
        <v>COK</v>
      </c>
      <c r="C502" s="147" t="s">
        <v>168</v>
      </c>
      <c r="D502" s="162" t="n">
        <f aca="false">'Sequestration rates'!$E$22</f>
        <v>3.336666667</v>
      </c>
      <c r="F502" s="118" t="s">
        <v>829</v>
      </c>
    </row>
    <row r="503" customFormat="false" ht="15" hidden="false" customHeight="false" outlineLevel="0" collapsed="false">
      <c r="A503" s="118" t="s">
        <v>381</v>
      </c>
      <c r="B503" s="2" t="str">
        <f aca="false" t="array" ref="B503:B503">INDEX(Countries!D33:D763, MATCH(A503, Countries!B33:B763, 0))</f>
        <v>CRI</v>
      </c>
      <c r="C503" s="147" t="s">
        <v>168</v>
      </c>
      <c r="D503" s="162" t="n">
        <f aca="false">'Sequestration rates'!$E$22</f>
        <v>3.336666667</v>
      </c>
      <c r="F503" s="118" t="s">
        <v>829</v>
      </c>
    </row>
    <row r="504" customFormat="false" ht="15" hidden="false" customHeight="false" outlineLevel="0" collapsed="false">
      <c r="A504" s="118" t="s">
        <v>382</v>
      </c>
      <c r="B504" s="2" t="str">
        <f aca="false" t="array" ref="B504:B504">INDEX(Countries!D34:D764, MATCH(A504, Countries!B34:B764, 0))</f>
        <v>CIV</v>
      </c>
      <c r="C504" s="147" t="s">
        <v>168</v>
      </c>
      <c r="D504" s="162" t="n">
        <f aca="false">'Sequestration rates'!$E$22</f>
        <v>3.336666667</v>
      </c>
      <c r="F504" s="118" t="s">
        <v>829</v>
      </c>
    </row>
    <row r="505" customFormat="false" ht="15" hidden="false" customHeight="false" outlineLevel="0" collapsed="false">
      <c r="A505" s="118" t="s">
        <v>383</v>
      </c>
      <c r="B505" s="2" t="str">
        <f aca="false" t="array" ref="B505:B505">INDEX(Countries!D35:D765, MATCH(A505, Countries!B35:B765, 0))</f>
        <v>CUB</v>
      </c>
      <c r="C505" s="147" t="s">
        <v>168</v>
      </c>
      <c r="D505" s="162" t="n">
        <f aca="false">'Sequestration rates'!$E$22</f>
        <v>3.336666667</v>
      </c>
      <c r="F505" s="118" t="s">
        <v>829</v>
      </c>
    </row>
    <row r="506" customFormat="false" ht="15" hidden="false" customHeight="false" outlineLevel="0" collapsed="false">
      <c r="A506" s="118" t="s">
        <v>384</v>
      </c>
      <c r="B506" s="2" t="str">
        <f aca="false" t="array" ref="B506:B506">INDEX(Countries!D36:D766, MATCH(A506, Countries!B36:B766, 0))</f>
        <v>CUW</v>
      </c>
      <c r="C506" s="147" t="s">
        <v>168</v>
      </c>
      <c r="D506" s="162" t="n">
        <f aca="false">'Sequestration rates'!$E$22</f>
        <v>3.336666667</v>
      </c>
      <c r="F506" s="118" t="s">
        <v>829</v>
      </c>
    </row>
    <row r="507" customFormat="false" ht="15" hidden="false" customHeight="false" outlineLevel="0" collapsed="false">
      <c r="A507" s="118" t="s">
        <v>385</v>
      </c>
      <c r="B507" s="2" t="str">
        <f aca="false" t="array" ref="B507:B507">INDEX(Countries!D37:D767, MATCH(A507, Countries!B37:B767, 0))</f>
        <v>COD</v>
      </c>
      <c r="C507" s="147" t="s">
        <v>168</v>
      </c>
      <c r="D507" s="162" t="n">
        <f aca="false">'Sequestration rates'!$E$22</f>
        <v>3.336666667</v>
      </c>
      <c r="F507" s="118" t="s">
        <v>829</v>
      </c>
    </row>
    <row r="508" customFormat="false" ht="15" hidden="false" customHeight="false" outlineLevel="0" collapsed="false">
      <c r="A508" s="118" t="s">
        <v>386</v>
      </c>
      <c r="B508" s="2" t="str">
        <f aca="false" t="array" ref="B508:B508">INDEX(Countries!D38:D768, MATCH(A508, Countries!B38:B768, 0))</f>
        <v>DJI</v>
      </c>
      <c r="C508" s="147" t="s">
        <v>168</v>
      </c>
      <c r="D508" s="162" t="n">
        <f aca="false">'Sequestration rates'!$E$22</f>
        <v>3.336666667</v>
      </c>
      <c r="F508" s="118" t="s">
        <v>829</v>
      </c>
    </row>
    <row r="509" customFormat="false" ht="15" hidden="false" customHeight="false" outlineLevel="0" collapsed="false">
      <c r="A509" s="118" t="s">
        <v>387</v>
      </c>
      <c r="B509" s="2" t="str">
        <f aca="false" t="array" ref="B509:B509">INDEX(Countries!D39:D769, MATCH(A509, Countries!B39:B769, 0))</f>
        <v>DMA</v>
      </c>
      <c r="C509" s="147" t="s">
        <v>168</v>
      </c>
      <c r="D509" s="162" t="n">
        <f aca="false">'Sequestration rates'!$E$22</f>
        <v>3.336666667</v>
      </c>
      <c r="F509" s="118" t="s">
        <v>829</v>
      </c>
    </row>
    <row r="510" customFormat="false" ht="15" hidden="false" customHeight="false" outlineLevel="0" collapsed="false">
      <c r="A510" s="118" t="s">
        <v>388</v>
      </c>
      <c r="B510" s="2" t="str">
        <f aca="false" t="array" ref="B510:B510">INDEX(Countries!D40:D770, MATCH(A510, Countries!B40:B770, 0))</f>
        <v>DOM</v>
      </c>
      <c r="C510" s="147" t="s">
        <v>168</v>
      </c>
      <c r="D510" s="162" t="n">
        <f aca="false">'Sequestration rates'!$E$22</f>
        <v>3.336666667</v>
      </c>
      <c r="F510" s="118" t="s">
        <v>829</v>
      </c>
    </row>
    <row r="511" customFormat="false" ht="15" hidden="false" customHeight="false" outlineLevel="0" collapsed="false">
      <c r="A511" s="118" t="s">
        <v>316</v>
      </c>
      <c r="B511" s="2" t="str">
        <f aca="false" t="array" ref="B511:B511">INDEX(Countries!D41:D771, MATCH(A511, Countries!B41:B771, 0))</f>
        <v>ECU</v>
      </c>
      <c r="C511" s="147" t="s">
        <v>168</v>
      </c>
      <c r="D511" s="162" t="n">
        <f aca="false">'Sequestration rates'!$E$22</f>
        <v>3.336666667</v>
      </c>
      <c r="F511" s="118" t="s">
        <v>829</v>
      </c>
    </row>
    <row r="512" customFormat="false" ht="15" hidden="false" customHeight="false" outlineLevel="0" collapsed="false">
      <c r="A512" s="118" t="s">
        <v>389</v>
      </c>
      <c r="B512" s="2" t="str">
        <f aca="false" t="array" ref="B512:B512">INDEX(Countries!D42:D772, MATCH(A512, Countries!B42:B772, 0))</f>
        <v>EGY</v>
      </c>
      <c r="C512" s="147" t="s">
        <v>168</v>
      </c>
      <c r="D512" s="162" t="n">
        <f aca="false">'Sequestration rates'!$E$22</f>
        <v>3.336666667</v>
      </c>
      <c r="F512" s="118" t="s">
        <v>829</v>
      </c>
    </row>
    <row r="513" customFormat="false" ht="15" hidden="false" customHeight="false" outlineLevel="0" collapsed="false">
      <c r="A513" s="118" t="s">
        <v>390</v>
      </c>
      <c r="B513" s="2" t="str">
        <f aca="false" t="array" ref="B513:B513">INDEX(Countries!D43:D773, MATCH(A513, Countries!B43:B773, 0))</f>
        <v>SLV</v>
      </c>
      <c r="C513" s="147" t="s">
        <v>168</v>
      </c>
      <c r="D513" s="162" t="n">
        <f aca="false">'Sequestration rates'!$E$22</f>
        <v>3.336666667</v>
      </c>
      <c r="F513" s="118" t="s">
        <v>829</v>
      </c>
    </row>
    <row r="514" customFormat="false" ht="15" hidden="false" customHeight="false" outlineLevel="0" collapsed="false">
      <c r="A514" s="118" t="s">
        <v>391</v>
      </c>
      <c r="B514" s="2" t="str">
        <f aca="false" t="array" ref="B514:B514">INDEX(Countries!D44:D774, MATCH(A514, Countries!B44:B774, 0))</f>
        <v>GNQ</v>
      </c>
      <c r="C514" s="147" t="s">
        <v>168</v>
      </c>
      <c r="D514" s="162" t="n">
        <f aca="false">'Sequestration rates'!$E$22</f>
        <v>3.336666667</v>
      </c>
      <c r="F514" s="118" t="s">
        <v>829</v>
      </c>
    </row>
    <row r="515" customFormat="false" ht="15" hidden="false" customHeight="false" outlineLevel="0" collapsed="false">
      <c r="A515" s="118" t="s">
        <v>392</v>
      </c>
      <c r="B515" s="2" t="str">
        <f aca="false" t="array" ref="B515:B515">INDEX(Countries!D45:D775, MATCH(A515, Countries!B45:B775, 0))</f>
        <v>ERI</v>
      </c>
      <c r="C515" s="147" t="s">
        <v>168</v>
      </c>
      <c r="D515" s="162" t="n">
        <f aca="false">'Sequestration rates'!$E$22</f>
        <v>3.336666667</v>
      </c>
      <c r="F515" s="118" t="s">
        <v>829</v>
      </c>
    </row>
    <row r="516" customFormat="false" ht="15" hidden="false" customHeight="false" outlineLevel="0" collapsed="false">
      <c r="A516" s="118" t="s">
        <v>393</v>
      </c>
      <c r="B516" s="2" t="str">
        <f aca="false" t="array" ref="B516:B516">INDEX(Countries!D46:D776, MATCH(A516, Countries!B46:B776, 0))</f>
        <v>FJI</v>
      </c>
      <c r="C516" s="147" t="s">
        <v>168</v>
      </c>
      <c r="D516" s="162" t="n">
        <f aca="false">'Sequestration rates'!$E$22</f>
        <v>3.336666667</v>
      </c>
      <c r="F516" s="118" t="s">
        <v>829</v>
      </c>
    </row>
    <row r="517" customFormat="false" ht="15" hidden="false" customHeight="false" outlineLevel="0" collapsed="false">
      <c r="A517" s="118" t="s">
        <v>394</v>
      </c>
      <c r="B517" s="2" t="str">
        <f aca="false" t="array" ref="B517:B517">INDEX(Countries!D47:D777, MATCH(A517, Countries!B47:B777, 0))</f>
        <v>GUF</v>
      </c>
      <c r="C517" s="147" t="s">
        <v>168</v>
      </c>
      <c r="D517" s="162" t="n">
        <f aca="false">'Sequestration rates'!$E$22</f>
        <v>3.336666667</v>
      </c>
      <c r="F517" s="118" t="s">
        <v>829</v>
      </c>
    </row>
    <row r="518" customFormat="false" ht="15" hidden="false" customHeight="false" outlineLevel="0" collapsed="false">
      <c r="A518" s="118" t="s">
        <v>395</v>
      </c>
      <c r="B518" s="2" t="str">
        <f aca="false" t="array" ref="B518:B518">INDEX(Countries!D48:D778, MATCH(A518, Countries!B48:B778, 0))</f>
        <v>PYF</v>
      </c>
      <c r="C518" s="147" t="s">
        <v>168</v>
      </c>
      <c r="D518" s="162" t="n">
        <f aca="false">'Sequestration rates'!$E$22</f>
        <v>3.336666667</v>
      </c>
      <c r="F518" s="118" t="s">
        <v>829</v>
      </c>
    </row>
    <row r="519" customFormat="false" ht="15" hidden="false" customHeight="false" outlineLevel="0" collapsed="false">
      <c r="A519" s="118" t="s">
        <v>396</v>
      </c>
      <c r="B519" s="2" t="str">
        <f aca="false" t="array" ref="B519:B519">INDEX(Countries!D49:D779, MATCH(A519, Countries!B49:B779, 0))</f>
        <v>ATF</v>
      </c>
      <c r="C519" s="147" t="s">
        <v>168</v>
      </c>
      <c r="D519" s="162" t="n">
        <f aca="false">'Sequestration rates'!$E$22</f>
        <v>3.336666667</v>
      </c>
      <c r="F519" s="118" t="s">
        <v>829</v>
      </c>
    </row>
    <row r="520" customFormat="false" ht="15" hidden="false" customHeight="false" outlineLevel="0" collapsed="false">
      <c r="A520" s="118" t="s">
        <v>397</v>
      </c>
      <c r="B520" s="2" t="str">
        <f aca="false" t="array" ref="B520:B520">INDEX(Countries!D50:D780, MATCH(A520, Countries!B50:B780, 0))</f>
        <v>GAB</v>
      </c>
      <c r="C520" s="147" t="s">
        <v>168</v>
      </c>
      <c r="D520" s="162" t="n">
        <f aca="false">'Sequestration rates'!$E$22</f>
        <v>3.336666667</v>
      </c>
      <c r="F520" s="118" t="s">
        <v>829</v>
      </c>
    </row>
    <row r="521" customFormat="false" ht="15" hidden="false" customHeight="false" outlineLevel="0" collapsed="false">
      <c r="A521" s="118" t="s">
        <v>398</v>
      </c>
      <c r="B521" s="2" t="str">
        <f aca="false" t="array" ref="B521:B521">INDEX(Countries!D51:D781, MATCH(A521, Countries!B51:B781, 0))</f>
        <v>GMB</v>
      </c>
      <c r="C521" s="147" t="s">
        <v>168</v>
      </c>
      <c r="D521" s="162" t="n">
        <f aca="false">'Sequestration rates'!$E$22</f>
        <v>3.336666667</v>
      </c>
      <c r="F521" s="118" t="s">
        <v>829</v>
      </c>
    </row>
    <row r="522" customFormat="false" ht="15" hidden="false" customHeight="false" outlineLevel="0" collapsed="false">
      <c r="A522" s="118" t="s">
        <v>399</v>
      </c>
      <c r="B522" s="2" t="str">
        <f aca="false" t="array" ref="B522:B522">INDEX(Countries!D52:D782, MATCH(A522, Countries!B52:B782, 0))</f>
        <v>GHA</v>
      </c>
      <c r="C522" s="147" t="s">
        <v>168</v>
      </c>
      <c r="D522" s="162" t="n">
        <f aca="false">'Sequestration rates'!$E$22</f>
        <v>3.336666667</v>
      </c>
      <c r="F522" s="118" t="s">
        <v>829</v>
      </c>
    </row>
    <row r="523" customFormat="false" ht="15" hidden="false" customHeight="false" outlineLevel="0" collapsed="false">
      <c r="A523" s="118" t="s">
        <v>400</v>
      </c>
      <c r="B523" s="2" t="str">
        <f aca="false" t="array" ref="B523:B523">INDEX(Countries!D53:D783, MATCH(A523, Countries!B53:B783, 0))</f>
        <v>GRD</v>
      </c>
      <c r="C523" s="147" t="s">
        <v>168</v>
      </c>
      <c r="D523" s="162" t="n">
        <f aca="false">'Sequestration rates'!$E$22</f>
        <v>3.336666667</v>
      </c>
      <c r="F523" s="118" t="s">
        <v>829</v>
      </c>
    </row>
    <row r="524" customFormat="false" ht="15" hidden="false" customHeight="false" outlineLevel="0" collapsed="false">
      <c r="A524" s="118" t="s">
        <v>401</v>
      </c>
      <c r="B524" s="2" t="str">
        <f aca="false" t="array" ref="B524:B524">INDEX(Countries!D54:D784, MATCH(A524, Countries!B54:B784, 0))</f>
        <v>GLP</v>
      </c>
      <c r="C524" s="147" t="s">
        <v>168</v>
      </c>
      <c r="D524" s="162" t="n">
        <f aca="false">'Sequestration rates'!$E$22</f>
        <v>3.336666667</v>
      </c>
      <c r="F524" s="118" t="s">
        <v>829</v>
      </c>
    </row>
    <row r="525" customFormat="false" ht="15" hidden="false" customHeight="false" outlineLevel="0" collapsed="false">
      <c r="A525" s="118" t="s">
        <v>402</v>
      </c>
      <c r="B525" s="2" t="str">
        <f aca="false" t="array" ref="B525:B525">INDEX(Countries!D55:D785, MATCH(A525, Countries!B55:B785, 0))</f>
        <v>GUM</v>
      </c>
      <c r="C525" s="147" t="s">
        <v>168</v>
      </c>
      <c r="D525" s="162" t="n">
        <f aca="false">'Sequestration rates'!$E$22</f>
        <v>3.336666667</v>
      </c>
      <c r="F525" s="118" t="s">
        <v>829</v>
      </c>
    </row>
    <row r="526" customFormat="false" ht="15" hidden="false" customHeight="false" outlineLevel="0" collapsed="false">
      <c r="A526" s="118" t="s">
        <v>403</v>
      </c>
      <c r="B526" s="2" t="str">
        <f aca="false" t="array" ref="B526:B526">INDEX(Countries!D56:D786, MATCH(A526, Countries!B56:B786, 0))</f>
        <v>GTM</v>
      </c>
      <c r="C526" s="147" t="s">
        <v>168</v>
      </c>
      <c r="D526" s="162" t="n">
        <f aca="false">'Sequestration rates'!$E$22</f>
        <v>3.336666667</v>
      </c>
      <c r="F526" s="118" t="s">
        <v>829</v>
      </c>
    </row>
    <row r="527" customFormat="false" ht="15" hidden="false" customHeight="false" outlineLevel="0" collapsed="false">
      <c r="A527" s="118" t="s">
        <v>404</v>
      </c>
      <c r="B527" s="2" t="str">
        <f aca="false" t="array" ref="B527:B527">INDEX(Countries!D57:D787, MATCH(A527, Countries!B57:B787, 0))</f>
        <v>GIN</v>
      </c>
      <c r="C527" s="147" t="s">
        <v>168</v>
      </c>
      <c r="D527" s="162" t="n">
        <f aca="false">'Sequestration rates'!$E$22</f>
        <v>3.336666667</v>
      </c>
      <c r="F527" s="118" t="s">
        <v>829</v>
      </c>
    </row>
    <row r="528" customFormat="false" ht="15" hidden="false" customHeight="false" outlineLevel="0" collapsed="false">
      <c r="A528" s="118" t="s">
        <v>405</v>
      </c>
      <c r="B528" s="2" t="str">
        <f aca="false" t="array" ref="B528:B528">INDEX(Countries!D58:D788, MATCH(A528, Countries!B58:B788, 0))</f>
        <v>GNB</v>
      </c>
      <c r="C528" s="147" t="s">
        <v>168</v>
      </c>
      <c r="D528" s="162" t="n">
        <f aca="false">'Sequestration rates'!$E$22</f>
        <v>3.336666667</v>
      </c>
      <c r="F528" s="118" t="s">
        <v>829</v>
      </c>
    </row>
    <row r="529" customFormat="false" ht="15" hidden="false" customHeight="false" outlineLevel="0" collapsed="false">
      <c r="A529" s="118" t="s">
        <v>406</v>
      </c>
      <c r="B529" s="2" t="str">
        <f aca="false" t="array" ref="B529:B529">INDEX(Countries!D59:D789, MATCH(A529, Countries!B59:B789, 0))</f>
        <v>GUY</v>
      </c>
      <c r="C529" s="147" t="s">
        <v>168</v>
      </c>
      <c r="D529" s="162" t="n">
        <f aca="false">'Sequestration rates'!$E$22</f>
        <v>3.336666667</v>
      </c>
      <c r="F529" s="118" t="s">
        <v>829</v>
      </c>
    </row>
    <row r="530" customFormat="false" ht="15" hidden="false" customHeight="false" outlineLevel="0" collapsed="false">
      <c r="A530" s="118" t="s">
        <v>407</v>
      </c>
      <c r="B530" s="2" t="str">
        <f aca="false" t="array" ref="B530:B530">INDEX(Countries!D60:D790, MATCH(A530, Countries!B60:B790, 0))</f>
        <v>HTI</v>
      </c>
      <c r="C530" s="147" t="s">
        <v>168</v>
      </c>
      <c r="D530" s="162" t="n">
        <f aca="false">'Sequestration rates'!$E$22</f>
        <v>3.336666667</v>
      </c>
      <c r="F530" s="118" t="s">
        <v>829</v>
      </c>
    </row>
    <row r="531" customFormat="false" ht="15" hidden="false" customHeight="false" outlineLevel="0" collapsed="false">
      <c r="A531" s="118" t="s">
        <v>408</v>
      </c>
      <c r="B531" s="2" t="str">
        <f aca="false" t="array" ref="B531:B531">INDEX(Countries!D61:D791, MATCH(A531, Countries!B61:B791, 0))</f>
        <v>HND</v>
      </c>
      <c r="C531" s="147" t="s">
        <v>168</v>
      </c>
      <c r="D531" s="162" t="n">
        <f aca="false">'Sequestration rates'!$E$22</f>
        <v>3.336666667</v>
      </c>
      <c r="F531" s="118" t="s">
        <v>829</v>
      </c>
    </row>
    <row r="532" customFormat="false" ht="15" hidden="false" customHeight="false" outlineLevel="0" collapsed="false">
      <c r="A532" s="118" t="s">
        <v>409</v>
      </c>
      <c r="B532" s="2" t="str">
        <f aca="false" t="array" ref="B532:B532">INDEX(Countries!D62:D792, MATCH(A532, Countries!B62:B792, 0))</f>
        <v>IRN</v>
      </c>
      <c r="C532" s="147" t="s">
        <v>168</v>
      </c>
      <c r="D532" s="162" t="n">
        <f aca="false">'Sequestration rates'!$E$22</f>
        <v>3.336666667</v>
      </c>
      <c r="F532" s="118" t="s">
        <v>829</v>
      </c>
    </row>
    <row r="533" customFormat="false" ht="15" hidden="false" customHeight="false" outlineLevel="0" collapsed="false">
      <c r="A533" s="118" t="s">
        <v>410</v>
      </c>
      <c r="B533" s="2" t="str">
        <f aca="false" t="array" ref="B533:B533">INDEX(Countries!D63:D793, MATCH(A533, Countries!B63:B793, 0))</f>
        <v>JAM</v>
      </c>
      <c r="C533" s="147" t="s">
        <v>168</v>
      </c>
      <c r="D533" s="162" t="n">
        <f aca="false">'Sequestration rates'!$E$22</f>
        <v>3.336666667</v>
      </c>
      <c r="F533" s="118" t="s">
        <v>829</v>
      </c>
    </row>
    <row r="534" customFormat="false" ht="15" hidden="false" customHeight="false" outlineLevel="0" collapsed="false">
      <c r="A534" s="118" t="s">
        <v>411</v>
      </c>
      <c r="B534" s="2" t="str">
        <f aca="false" t="array" ref="B534:B534">INDEX(Countries!D64:D794, MATCH(A534, Countries!B64:B794, 0))</f>
        <v>JPN</v>
      </c>
      <c r="C534" s="147" t="s">
        <v>168</v>
      </c>
      <c r="D534" s="162" t="n">
        <f aca="false">'Sequestration rates'!$E$22</f>
        <v>3.336666667</v>
      </c>
      <c r="F534" s="118" t="s">
        <v>829</v>
      </c>
    </row>
    <row r="535" customFormat="false" ht="15" hidden="false" customHeight="false" outlineLevel="0" collapsed="false">
      <c r="A535" s="118" t="s">
        <v>412</v>
      </c>
      <c r="B535" s="2" t="str">
        <f aca="false" t="array" ref="B535:B535">INDEX(Countries!D65:D795, MATCH(A535, Countries!B65:B795, 0))</f>
        <v>KIR</v>
      </c>
      <c r="C535" s="147" t="s">
        <v>168</v>
      </c>
      <c r="D535" s="162" t="n">
        <f aca="false">'Sequestration rates'!$E$22</f>
        <v>3.336666667</v>
      </c>
      <c r="F535" s="118" t="s">
        <v>829</v>
      </c>
    </row>
    <row r="536" customFormat="false" ht="15" hidden="false" customHeight="false" outlineLevel="0" collapsed="false">
      <c r="A536" s="118" t="s">
        <v>413</v>
      </c>
      <c r="B536" s="2" t="str">
        <f aca="false" t="array" ref="B536:B536">INDEX(Countries!D66:D796, MATCH(A536, Countries!B66:B796, 0))</f>
        <v>LBR</v>
      </c>
      <c r="C536" s="147" t="s">
        <v>168</v>
      </c>
      <c r="D536" s="162" t="n">
        <f aca="false">'Sequestration rates'!$E$22</f>
        <v>3.336666667</v>
      </c>
      <c r="F536" s="118" t="s">
        <v>829</v>
      </c>
    </row>
    <row r="537" customFormat="false" ht="15" hidden="false" customHeight="false" outlineLevel="0" collapsed="false">
      <c r="A537" s="118" t="s">
        <v>414</v>
      </c>
      <c r="B537" s="2" t="str">
        <f aca="false" t="array" ref="B537:B537">INDEX(Countries!D67:D797, MATCH(A537, Countries!B67:B797, 0))</f>
        <v>MDG</v>
      </c>
      <c r="C537" s="147" t="s">
        <v>168</v>
      </c>
      <c r="D537" s="162" t="n">
        <f aca="false">'Sequestration rates'!$E$22</f>
        <v>3.336666667</v>
      </c>
      <c r="F537" s="118" t="s">
        <v>829</v>
      </c>
    </row>
    <row r="538" customFormat="false" ht="15" hidden="false" customHeight="false" outlineLevel="0" collapsed="false">
      <c r="A538" s="118" t="s">
        <v>415</v>
      </c>
      <c r="B538" s="2" t="str">
        <f aca="false" t="array" ref="B538:B538">INDEX(Countries!D68:D798, MATCH(A538, Countries!B68:B798, 0))</f>
        <v>MYS</v>
      </c>
      <c r="C538" s="147" t="s">
        <v>168</v>
      </c>
      <c r="D538" s="162" t="n">
        <f aca="false">'Sequestration rates'!$E$22</f>
        <v>3.336666667</v>
      </c>
      <c r="F538" s="118" t="s">
        <v>829</v>
      </c>
    </row>
    <row r="539" customFormat="false" ht="15" hidden="false" customHeight="false" outlineLevel="0" collapsed="false">
      <c r="A539" s="118" t="s">
        <v>416</v>
      </c>
      <c r="B539" s="2" t="str">
        <f aca="false" t="array" ref="B539:B539">INDEX(Countries!D69:D799, MATCH(A539, Countries!B69:B799, 0))</f>
        <v>MDV</v>
      </c>
      <c r="C539" s="147" t="s">
        <v>168</v>
      </c>
      <c r="D539" s="162" t="n">
        <f aca="false">'Sequestration rates'!$E$22</f>
        <v>3.336666667</v>
      </c>
      <c r="F539" s="118" t="s">
        <v>829</v>
      </c>
    </row>
    <row r="540" customFormat="false" ht="15" hidden="false" customHeight="false" outlineLevel="0" collapsed="false">
      <c r="A540" s="118" t="s">
        <v>417</v>
      </c>
      <c r="B540" s="2" t="str">
        <f aca="false" t="array" ref="B540:B540">INDEX(Countries!D70:D800, MATCH(A540, Countries!B70:B800, 0))</f>
        <v>MHL</v>
      </c>
      <c r="C540" s="147" t="s">
        <v>168</v>
      </c>
      <c r="D540" s="162" t="n">
        <f aca="false">'Sequestration rates'!$E$22</f>
        <v>3.336666667</v>
      </c>
      <c r="F540" s="118" t="s">
        <v>829</v>
      </c>
    </row>
    <row r="541" customFormat="false" ht="15" hidden="false" customHeight="false" outlineLevel="0" collapsed="false">
      <c r="A541" s="118" t="s">
        <v>418</v>
      </c>
      <c r="B541" s="2" t="str">
        <f aca="false" t="array" ref="B541:B541">INDEX(Countries!D71:D801, MATCH(A541, Countries!B71:B801, 0))</f>
        <v>MTQ</v>
      </c>
      <c r="C541" s="147" t="s">
        <v>168</v>
      </c>
      <c r="D541" s="162" t="n">
        <f aca="false">'Sequestration rates'!$E$22</f>
        <v>3.336666667</v>
      </c>
      <c r="F541" s="118" t="s">
        <v>829</v>
      </c>
    </row>
    <row r="542" customFormat="false" ht="15" hidden="false" customHeight="false" outlineLevel="0" collapsed="false">
      <c r="A542" s="118" t="s">
        <v>419</v>
      </c>
      <c r="B542" s="2" t="str">
        <f aca="false" t="array" ref="B542:B542">INDEX(Countries!D72:D802, MATCH(A542, Countries!B72:B802, 0))</f>
        <v>MRT</v>
      </c>
      <c r="C542" s="147" t="s">
        <v>168</v>
      </c>
      <c r="D542" s="162" t="n">
        <f aca="false">'Sequestration rates'!$E$22</f>
        <v>3.336666667</v>
      </c>
      <c r="F542" s="118" t="s">
        <v>829</v>
      </c>
    </row>
    <row r="543" customFormat="false" ht="15" hidden="false" customHeight="false" outlineLevel="0" collapsed="false">
      <c r="A543" s="118" t="s">
        <v>420</v>
      </c>
      <c r="B543" s="2" t="str">
        <f aca="false" t="array" ref="B543:B543">INDEX(Countries!D73:D803, MATCH(A543, Countries!B73:B803, 0))</f>
        <v>MUS</v>
      </c>
      <c r="C543" s="147" t="s">
        <v>168</v>
      </c>
      <c r="D543" s="162" t="n">
        <f aca="false">'Sequestration rates'!$E$22</f>
        <v>3.336666667</v>
      </c>
      <c r="F543" s="118" t="s">
        <v>829</v>
      </c>
    </row>
    <row r="544" customFormat="false" ht="15" hidden="false" customHeight="false" outlineLevel="0" collapsed="false">
      <c r="A544" s="118" t="s">
        <v>421</v>
      </c>
      <c r="B544" s="2" t="str">
        <f aca="false" t="array" ref="B544:B544">INDEX(Countries!D74:D804, MATCH(A544, Countries!B74:B804, 0))</f>
        <v>MYT</v>
      </c>
      <c r="C544" s="147" t="s">
        <v>168</v>
      </c>
      <c r="D544" s="162" t="n">
        <f aca="false">'Sequestration rates'!$E$22</f>
        <v>3.336666667</v>
      </c>
      <c r="F544" s="118" t="s">
        <v>829</v>
      </c>
    </row>
    <row r="545" customFormat="false" ht="15" hidden="false" customHeight="false" outlineLevel="0" collapsed="false">
      <c r="A545" s="118" t="s">
        <v>422</v>
      </c>
      <c r="B545" s="2" t="str">
        <f aca="false" t="array" ref="B545:B545">INDEX(Countries!D75:D805, MATCH(A545, Countries!B75:B805, 0))</f>
        <v>FSM</v>
      </c>
      <c r="C545" s="147" t="s">
        <v>168</v>
      </c>
      <c r="D545" s="162" t="n">
        <f aca="false">'Sequestration rates'!$E$22</f>
        <v>3.336666667</v>
      </c>
      <c r="F545" s="118" t="s">
        <v>829</v>
      </c>
    </row>
    <row r="546" customFormat="false" ht="15" hidden="false" customHeight="false" outlineLevel="0" collapsed="false">
      <c r="A546" s="118" t="s">
        <v>423</v>
      </c>
      <c r="B546" s="2" t="str">
        <f aca="false" t="array" ref="B546:B546">INDEX(Countries!D76:D806, MATCH(A546, Countries!B76:B806, 0))</f>
        <v>MOZ</v>
      </c>
      <c r="C546" s="147" t="s">
        <v>168</v>
      </c>
      <c r="D546" s="162" t="n">
        <f aca="false">'Sequestration rates'!$E$22</f>
        <v>3.336666667</v>
      </c>
      <c r="F546" s="118" t="s">
        <v>829</v>
      </c>
    </row>
    <row r="547" customFormat="false" ht="15" hidden="false" customHeight="false" outlineLevel="0" collapsed="false">
      <c r="A547" s="118" t="s">
        <v>424</v>
      </c>
      <c r="B547" s="2" t="str">
        <f aca="false" t="array" ref="B547:B547">INDEX(Countries!D77:D807, MATCH(A547, Countries!B77:B807, 0))</f>
        <v>MMR</v>
      </c>
      <c r="C547" s="147" t="s">
        <v>168</v>
      </c>
      <c r="D547" s="162" t="n">
        <f aca="false">'Sequestration rates'!$E$22</f>
        <v>3.336666667</v>
      </c>
      <c r="F547" s="118" t="s">
        <v>829</v>
      </c>
    </row>
    <row r="548" customFormat="false" ht="15" hidden="false" customHeight="false" outlineLevel="0" collapsed="false">
      <c r="A548" s="118" t="s">
        <v>425</v>
      </c>
      <c r="B548" s="2" t="str">
        <f aca="false" t="array" ref="B548:B548">INDEX(Countries!D78:D808, MATCH(A548, Countries!B78:B808, 0))</f>
        <v>NCL</v>
      </c>
      <c r="C548" s="147" t="s">
        <v>168</v>
      </c>
      <c r="D548" s="162" t="n">
        <f aca="false">'Sequestration rates'!$E$22</f>
        <v>3.336666667</v>
      </c>
      <c r="F548" s="118" t="s">
        <v>829</v>
      </c>
    </row>
    <row r="549" customFormat="false" ht="15" hidden="false" customHeight="false" outlineLevel="0" collapsed="false">
      <c r="A549" s="118" t="s">
        <v>426</v>
      </c>
      <c r="B549" s="2" t="str">
        <f aca="false" t="array" ref="B549:B549">INDEX(Countries!D79:D809, MATCH(A549, Countries!B79:B809, 0))</f>
        <v>NZL</v>
      </c>
      <c r="C549" s="147" t="s">
        <v>168</v>
      </c>
      <c r="D549" s="162" t="n">
        <f aca="false">'Sequestration rates'!$E$22</f>
        <v>3.336666667</v>
      </c>
      <c r="F549" s="118" t="s">
        <v>829</v>
      </c>
    </row>
    <row r="550" customFormat="false" ht="15" hidden="false" customHeight="false" outlineLevel="0" collapsed="false">
      <c r="A550" s="118" t="s">
        <v>427</v>
      </c>
      <c r="B550" s="2" t="str">
        <f aca="false" t="array" ref="B550:B550">INDEX(Countries!D80:D810, MATCH(A550, Countries!B80:B810, 0))</f>
        <v>NIC</v>
      </c>
      <c r="C550" s="147" t="s">
        <v>168</v>
      </c>
      <c r="D550" s="162" t="n">
        <f aca="false">'Sequestration rates'!$E$22</f>
        <v>3.336666667</v>
      </c>
      <c r="F550" s="118" t="s">
        <v>829</v>
      </c>
    </row>
    <row r="551" customFormat="false" ht="15" hidden="false" customHeight="false" outlineLevel="0" collapsed="false">
      <c r="A551" s="118" t="s">
        <v>428</v>
      </c>
      <c r="B551" s="2" t="str">
        <f aca="false" t="array" ref="B551:B551">INDEX(Countries!D81:D811, MATCH(A551, Countries!B81:B811, 0))</f>
        <v>NGA</v>
      </c>
      <c r="C551" s="147" t="s">
        <v>168</v>
      </c>
      <c r="D551" s="162" t="n">
        <f aca="false">'Sequestration rates'!$E$22</f>
        <v>3.336666667</v>
      </c>
      <c r="F551" s="118" t="s">
        <v>829</v>
      </c>
    </row>
    <row r="552" customFormat="false" ht="15" hidden="false" customHeight="false" outlineLevel="0" collapsed="false">
      <c r="A552" s="118" t="s">
        <v>429</v>
      </c>
      <c r="B552" s="2" t="str">
        <f aca="false" t="array" ref="B552:B552">INDEX(Countries!D82:D812, MATCH(A552, Countries!B82:B812, 0))</f>
        <v>OMN</v>
      </c>
      <c r="C552" s="147" t="s">
        <v>168</v>
      </c>
      <c r="D552" s="162" t="n">
        <f aca="false">'Sequestration rates'!$E$22</f>
        <v>3.336666667</v>
      </c>
      <c r="F552" s="118" t="s">
        <v>829</v>
      </c>
    </row>
    <row r="553" customFormat="false" ht="15" hidden="false" customHeight="false" outlineLevel="0" collapsed="false">
      <c r="A553" s="118" t="s">
        <v>430</v>
      </c>
      <c r="B553" s="2" t="str">
        <f aca="false" t="array" ref="B553:B553">INDEX(Countries!D83:D813, MATCH(A553, Countries!B83:B813, 0))</f>
        <v>PAK</v>
      </c>
      <c r="C553" s="147" t="s">
        <v>168</v>
      </c>
      <c r="D553" s="162" t="n">
        <f aca="false">'Sequestration rates'!$E$22</f>
        <v>3.336666667</v>
      </c>
      <c r="F553" s="118" t="s">
        <v>829</v>
      </c>
    </row>
    <row r="554" customFormat="false" ht="15" hidden="false" customHeight="false" outlineLevel="0" collapsed="false">
      <c r="A554" s="118" t="s">
        <v>431</v>
      </c>
      <c r="B554" s="2" t="str">
        <f aca="false" t="array" ref="B554:B554">INDEX(Countries!D84:D814, MATCH(A554, Countries!B84:B814, 0))</f>
        <v>PLW</v>
      </c>
      <c r="C554" s="147" t="s">
        <v>168</v>
      </c>
      <c r="D554" s="162" t="n">
        <f aca="false">'Sequestration rates'!$E$22</f>
        <v>3.336666667</v>
      </c>
      <c r="F554" s="118" t="s">
        <v>829</v>
      </c>
    </row>
    <row r="555" customFormat="false" ht="15" hidden="false" customHeight="false" outlineLevel="0" collapsed="false">
      <c r="A555" s="118" t="s">
        <v>432</v>
      </c>
      <c r="B555" s="2" t="str">
        <f aca="false" t="array" ref="B555:B555">INDEX(Countries!D85:D815, MATCH(A555, Countries!B85:B815, 0))</f>
        <v>PAN</v>
      </c>
      <c r="C555" s="147" t="s">
        <v>168</v>
      </c>
      <c r="D555" s="162" t="n">
        <f aca="false">'Sequestration rates'!$E$22</f>
        <v>3.336666667</v>
      </c>
      <c r="F555" s="118" t="s">
        <v>829</v>
      </c>
    </row>
    <row r="556" customFormat="false" ht="15" hidden="false" customHeight="false" outlineLevel="0" collapsed="false">
      <c r="A556" s="118" t="s">
        <v>433</v>
      </c>
      <c r="B556" s="2" t="str">
        <f aca="false" t="array" ref="B556:B556">INDEX(Countries!D86:D816, MATCH(A556, Countries!B86:B816, 0))</f>
        <v>PNG</v>
      </c>
      <c r="C556" s="147" t="s">
        <v>168</v>
      </c>
      <c r="D556" s="162" t="n">
        <f aca="false">'Sequestration rates'!$E$22</f>
        <v>3.336666667</v>
      </c>
      <c r="F556" s="118" t="s">
        <v>829</v>
      </c>
    </row>
    <row r="557" customFormat="false" ht="15" hidden="false" customHeight="false" outlineLevel="0" collapsed="false">
      <c r="A557" s="118" t="s">
        <v>434</v>
      </c>
      <c r="B557" s="2" t="str">
        <f aca="false" t="array" ref="B557:B557">INDEX(Countries!D87:D817, MATCH(A557, Countries!B87:B817, 0))</f>
        <v>PER</v>
      </c>
      <c r="C557" s="147" t="s">
        <v>168</v>
      </c>
      <c r="D557" s="162" t="n">
        <f aca="false">'Sequestration rates'!$E$22</f>
        <v>3.336666667</v>
      </c>
      <c r="F557" s="118" t="s">
        <v>829</v>
      </c>
    </row>
    <row r="558" customFormat="false" ht="15" hidden="false" customHeight="false" outlineLevel="0" collapsed="false">
      <c r="A558" s="118" t="s">
        <v>435</v>
      </c>
      <c r="B558" s="2" t="str">
        <f aca="false" t="array" ref="B558:B558">INDEX(Countries!D8:D818, MATCH(A558, Countries!B8:B818, 0))</f>
        <v>PHL</v>
      </c>
      <c r="C558" s="147" t="s">
        <v>168</v>
      </c>
      <c r="D558" s="162" t="n">
        <f aca="false">'Sequestration rates'!$E$22</f>
        <v>3.336666667</v>
      </c>
      <c r="F558" s="118" t="s">
        <v>829</v>
      </c>
    </row>
    <row r="559" customFormat="false" ht="15" hidden="false" customHeight="false" outlineLevel="0" collapsed="false">
      <c r="A559" s="118" t="s">
        <v>436</v>
      </c>
      <c r="B559" s="2" t="str">
        <f aca="false" t="array" ref="B559:B559">INDEX(Countries!D9:D819, MATCH(A559, Countries!B9:B819, 0))</f>
        <v>PRI</v>
      </c>
      <c r="C559" s="147" t="s">
        <v>168</v>
      </c>
      <c r="D559" s="162" t="n">
        <f aca="false">'Sequestration rates'!$E$22</f>
        <v>3.336666667</v>
      </c>
      <c r="F559" s="118" t="s">
        <v>829</v>
      </c>
    </row>
    <row r="560" customFormat="false" ht="15" hidden="false" customHeight="false" outlineLevel="0" collapsed="false">
      <c r="A560" s="118" t="s">
        <v>437</v>
      </c>
      <c r="B560" s="2" t="str">
        <f aca="false" t="array" ref="B560:B560">INDEX(Countries!D90:D820, MATCH(A560, Countries!B90:B820, 0))</f>
        <v>QAT</v>
      </c>
      <c r="C560" s="147" t="s">
        <v>168</v>
      </c>
      <c r="D560" s="162" t="n">
        <f aca="false">'Sequestration rates'!$E$22</f>
        <v>3.336666667</v>
      </c>
      <c r="F560" s="118" t="s">
        <v>829</v>
      </c>
    </row>
    <row r="561" customFormat="false" ht="15" hidden="false" customHeight="false" outlineLevel="0" collapsed="false">
      <c r="A561" s="118" t="s">
        <v>832</v>
      </c>
      <c r="B561" s="2" t="str">
        <f aca="false" t="array" ref="B561:B561">INDEX(Countries!D1:D821, MATCH(A561, Countries!B1:B821, 0))</f>
        <v>COD</v>
      </c>
      <c r="C561" s="147" t="s">
        <v>168</v>
      </c>
      <c r="D561" s="162" t="n">
        <f aca="false">'Sequestration rates'!$E$22</f>
        <v>3.336666667</v>
      </c>
      <c r="F561" s="118" t="s">
        <v>829</v>
      </c>
    </row>
    <row r="562" customFormat="false" ht="15" hidden="false" customHeight="false" outlineLevel="0" collapsed="false">
      <c r="A562" s="118" t="s">
        <v>439</v>
      </c>
      <c r="B562" s="2" t="str">
        <f aca="false" t="array" ref="B562:B562">INDEX(Countries!D92:D822, MATCH(A562, Countries!B92:B822, 0))</f>
        <v>KNA</v>
      </c>
      <c r="C562" s="147" t="s">
        <v>168</v>
      </c>
      <c r="D562" s="162" t="n">
        <f aca="false">'Sequestration rates'!$E$22</f>
        <v>3.336666667</v>
      </c>
      <c r="F562" s="118" t="s">
        <v>829</v>
      </c>
    </row>
    <row r="563" customFormat="false" ht="15" hidden="false" customHeight="false" outlineLevel="0" collapsed="false">
      <c r="A563" s="118" t="s">
        <v>440</v>
      </c>
      <c r="B563" s="2" t="str">
        <f aca="false" t="array" ref="B563:B563">INDEX(Countries!D93:D823, MATCH(A563, Countries!B93:B823, 0))</f>
        <v>LCA</v>
      </c>
      <c r="C563" s="147" t="s">
        <v>168</v>
      </c>
      <c r="D563" s="162" t="n">
        <f aca="false">'Sequestration rates'!$E$22</f>
        <v>3.336666667</v>
      </c>
      <c r="F563" s="118" t="s">
        <v>829</v>
      </c>
    </row>
    <row r="564" customFormat="false" ht="15" hidden="false" customHeight="false" outlineLevel="0" collapsed="false">
      <c r="A564" s="118" t="s">
        <v>441</v>
      </c>
      <c r="B564" s="2" t="str">
        <f aca="false" t="array" ref="B564:B564">INDEX(Countries!D94:D824, MATCH(A564, Countries!B94:B824, 0))</f>
        <v>VCT</v>
      </c>
      <c r="C564" s="147" t="s">
        <v>168</v>
      </c>
      <c r="D564" s="162" t="n">
        <f aca="false">'Sequestration rates'!$E$22</f>
        <v>3.336666667</v>
      </c>
      <c r="F564" s="118" t="s">
        <v>829</v>
      </c>
    </row>
    <row r="565" customFormat="false" ht="15" hidden="false" customHeight="false" outlineLevel="0" collapsed="false">
      <c r="A565" s="118" t="s">
        <v>442</v>
      </c>
      <c r="B565" s="2" t="str">
        <f aca="false" t="array" ref="B565:B565">INDEX(Countries!D95:D825, MATCH(A565, Countries!B95:B825, 0))</f>
        <v>MAF</v>
      </c>
      <c r="C565" s="147" t="s">
        <v>168</v>
      </c>
      <c r="D565" s="162" t="n">
        <f aca="false">'Sequestration rates'!$E$22</f>
        <v>3.336666667</v>
      </c>
      <c r="F565" s="118" t="s">
        <v>829</v>
      </c>
    </row>
    <row r="566" customFormat="false" ht="15" hidden="false" customHeight="false" outlineLevel="0" collapsed="false">
      <c r="A566" s="118" t="s">
        <v>443</v>
      </c>
      <c r="B566" s="2" t="str">
        <f aca="false" t="array" ref="B566:B566">INDEX(Countries!D96:D826, MATCH(A566, Countries!B96:B826, 0))</f>
        <v>WSM</v>
      </c>
      <c r="C566" s="147" t="s">
        <v>168</v>
      </c>
      <c r="D566" s="162" t="n">
        <f aca="false">'Sequestration rates'!$E$22</f>
        <v>3.336666667</v>
      </c>
      <c r="F566" s="118" t="s">
        <v>829</v>
      </c>
    </row>
    <row r="567" customFormat="false" ht="15" hidden="false" customHeight="false" outlineLevel="0" collapsed="false">
      <c r="A567" s="118" t="s">
        <v>444</v>
      </c>
      <c r="B567" s="2" t="str">
        <f aca="false" t="array" ref="B567:B567">INDEX(Countries!D97:D827, MATCH(A567, Countries!B97:B827, 0))</f>
        <v>STP</v>
      </c>
      <c r="C567" s="147" t="s">
        <v>168</v>
      </c>
      <c r="D567" s="162" t="n">
        <f aca="false">'Sequestration rates'!$E$22</f>
        <v>3.336666667</v>
      </c>
      <c r="F567" s="118" t="s">
        <v>829</v>
      </c>
    </row>
    <row r="568" customFormat="false" ht="15" hidden="false" customHeight="false" outlineLevel="0" collapsed="false">
      <c r="A568" s="118" t="s">
        <v>445</v>
      </c>
      <c r="B568" s="2" t="str">
        <f aca="false" t="array" ref="B568:B568">INDEX(Countries!D98:D828, MATCH(A568, Countries!B98:B828, 0))</f>
        <v>SAU</v>
      </c>
      <c r="C568" s="147" t="s">
        <v>168</v>
      </c>
      <c r="D568" s="162" t="n">
        <f aca="false">'Sequestration rates'!$E$22</f>
        <v>3.336666667</v>
      </c>
      <c r="F568" s="118" t="s">
        <v>829</v>
      </c>
    </row>
    <row r="569" customFormat="false" ht="15" hidden="false" customHeight="false" outlineLevel="0" collapsed="false">
      <c r="A569" s="118" t="s">
        <v>446</v>
      </c>
      <c r="B569" s="2" t="str">
        <f aca="false" t="array" ref="B569:B569">INDEX(Countries!D99:D829, MATCH(A569, Countries!B99:B829, 0))</f>
        <v>SEN</v>
      </c>
      <c r="C569" s="147" t="s">
        <v>168</v>
      </c>
      <c r="D569" s="162" t="n">
        <f aca="false">'Sequestration rates'!$E$22</f>
        <v>3.336666667</v>
      </c>
      <c r="F569" s="118" t="s">
        <v>829</v>
      </c>
    </row>
    <row r="570" customFormat="false" ht="15" hidden="false" customHeight="false" outlineLevel="0" collapsed="false">
      <c r="A570" s="118" t="s">
        <v>447</v>
      </c>
      <c r="B570" s="2" t="str">
        <f aca="false" t="array" ref="B570:B570">INDEX(Countries!D100:D830, MATCH(A570, Countries!B100:B830, 0))</f>
        <v>SYC</v>
      </c>
      <c r="C570" s="147" t="s">
        <v>168</v>
      </c>
      <c r="D570" s="162" t="n">
        <f aca="false">'Sequestration rates'!$E$22</f>
        <v>3.336666667</v>
      </c>
      <c r="F570" s="118" t="s">
        <v>829</v>
      </c>
    </row>
    <row r="571" customFormat="false" ht="15" hidden="false" customHeight="false" outlineLevel="0" collapsed="false">
      <c r="A571" s="118" t="s">
        <v>448</v>
      </c>
      <c r="B571" s="2" t="str">
        <f aca="false" t="array" ref="B571:B571">INDEX(Countries!D101:D831, MATCH(A571, Countries!B101:B831, 0))</f>
        <v>SLE</v>
      </c>
      <c r="C571" s="147" t="s">
        <v>168</v>
      </c>
      <c r="D571" s="162" t="n">
        <f aca="false">'Sequestration rates'!$E$22</f>
        <v>3.336666667</v>
      </c>
      <c r="F571" s="118" t="s">
        <v>829</v>
      </c>
    </row>
    <row r="572" customFormat="false" ht="15" hidden="false" customHeight="false" outlineLevel="0" collapsed="false">
      <c r="A572" s="118" t="s">
        <v>449</v>
      </c>
      <c r="B572" s="2" t="str">
        <f aca="false" t="array" ref="B572:B572">INDEX(Countries!D102:D832, MATCH(A572, Countries!B102:B832, 0))</f>
        <v>SGP</v>
      </c>
      <c r="C572" s="147" t="s">
        <v>168</v>
      </c>
      <c r="D572" s="162" t="n">
        <f aca="false">'Sequestration rates'!$E$22</f>
        <v>3.336666667</v>
      </c>
      <c r="F572" s="118" t="s">
        <v>829</v>
      </c>
    </row>
    <row r="573" customFormat="false" ht="15" hidden="false" customHeight="false" outlineLevel="0" collapsed="false">
      <c r="A573" s="118" t="s">
        <v>450</v>
      </c>
      <c r="B573" s="2" t="str">
        <f aca="false" t="array" ref="B573:B573">INDEX(Countries!D103:D833, MATCH(A573, Countries!B103:B833, 0))</f>
        <v>SXM</v>
      </c>
      <c r="C573" s="147" t="s">
        <v>168</v>
      </c>
      <c r="D573" s="162" t="n">
        <f aca="false">'Sequestration rates'!$E$22</f>
        <v>3.336666667</v>
      </c>
      <c r="F573" s="118" t="s">
        <v>829</v>
      </c>
    </row>
    <row r="574" customFormat="false" ht="15" hidden="false" customHeight="false" outlineLevel="0" collapsed="false">
      <c r="A574" s="118" t="s">
        <v>451</v>
      </c>
      <c r="B574" s="2" t="str">
        <f aca="false" t="array" ref="B574:B574">INDEX(Countries!D104:D834, MATCH(A574, Countries!B104:B834, 0))</f>
        <v>SLB</v>
      </c>
      <c r="C574" s="147" t="s">
        <v>168</v>
      </c>
      <c r="D574" s="162" t="n">
        <f aca="false">'Sequestration rates'!$E$22</f>
        <v>3.336666667</v>
      </c>
      <c r="F574" s="118" t="s">
        <v>829</v>
      </c>
    </row>
    <row r="575" customFormat="false" ht="15" hidden="false" customHeight="false" outlineLevel="0" collapsed="false">
      <c r="A575" s="118" t="s">
        <v>452</v>
      </c>
      <c r="B575" s="2" t="str">
        <f aca="false" t="array" ref="B575:B575">INDEX(Countries!D105:D835, MATCH(A575, Countries!B105:B835, 0))</f>
        <v>SOM</v>
      </c>
      <c r="C575" s="147" t="s">
        <v>168</v>
      </c>
      <c r="D575" s="162" t="n">
        <f aca="false">'Sequestration rates'!$E$22</f>
        <v>3.336666667</v>
      </c>
      <c r="F575" s="118" t="s">
        <v>829</v>
      </c>
    </row>
    <row r="576" customFormat="false" ht="15" hidden="false" customHeight="false" outlineLevel="0" collapsed="false">
      <c r="A576" s="118" t="s">
        <v>453</v>
      </c>
      <c r="B576" s="2" t="str">
        <f aca="false" t="array" ref="B576:B576">INDEX(Countries!D106:D836, MATCH(A576, Countries!B106:B836, 0))</f>
        <v>ZAF</v>
      </c>
      <c r="C576" s="147" t="s">
        <v>168</v>
      </c>
      <c r="D576" s="162" t="n">
        <f aca="false">'Sequestration rates'!$E$22</f>
        <v>3.336666667</v>
      </c>
      <c r="F576" s="118" t="s">
        <v>829</v>
      </c>
    </row>
    <row r="577" customFormat="false" ht="15" hidden="false" customHeight="false" outlineLevel="0" collapsed="false">
      <c r="A577" s="118" t="s">
        <v>454</v>
      </c>
      <c r="B577" s="2" t="str">
        <f aca="false" t="array" ref="B577:B577">INDEX(Countries!D107:D837, MATCH(A577, Countries!B107:B837, 0))</f>
        <v>LKA</v>
      </c>
      <c r="C577" s="147" t="s">
        <v>168</v>
      </c>
      <c r="D577" s="162" t="n">
        <f aca="false">'Sequestration rates'!$E$22</f>
        <v>3.336666667</v>
      </c>
      <c r="F577" s="118" t="s">
        <v>829</v>
      </c>
    </row>
    <row r="578" customFormat="false" ht="15" hidden="false" customHeight="false" outlineLevel="0" collapsed="false">
      <c r="A578" s="118" t="s">
        <v>455</v>
      </c>
      <c r="B578" s="2" t="str">
        <f aca="false" t="array" ref="B578:B578">INDEX(Countries!D108:D838, MATCH(A578, Countries!B108:B838, 0))</f>
        <v>SDN</v>
      </c>
      <c r="C578" s="147" t="s">
        <v>168</v>
      </c>
      <c r="D578" s="162" t="n">
        <f aca="false">'Sequestration rates'!$E$22</f>
        <v>3.336666667</v>
      </c>
      <c r="F578" s="118" t="s">
        <v>829</v>
      </c>
    </row>
    <row r="579" customFormat="false" ht="15" hidden="false" customHeight="false" outlineLevel="0" collapsed="false">
      <c r="A579" s="118" t="s">
        <v>456</v>
      </c>
      <c r="B579" s="2" t="str">
        <f aca="false" t="array" ref="B579:B579">INDEX(Countries!D109:D839, MATCH(A579, Countries!B109:B839, 0))</f>
        <v>SUR</v>
      </c>
      <c r="C579" s="147" t="s">
        <v>168</v>
      </c>
      <c r="D579" s="162" t="n">
        <f aca="false">'Sequestration rates'!$E$22</f>
        <v>3.336666667</v>
      </c>
      <c r="F579" s="118" t="s">
        <v>829</v>
      </c>
    </row>
    <row r="580" customFormat="false" ht="15" hidden="false" customHeight="false" outlineLevel="0" collapsed="false">
      <c r="A580" s="118" t="s">
        <v>457</v>
      </c>
      <c r="B580" s="2" t="str">
        <f aca="false" t="array" ref="B580:B580">INDEX(Countries!D110:D840, MATCH(A580, Countries!B110:B840, 0))</f>
        <v>TWN</v>
      </c>
      <c r="C580" s="147" t="s">
        <v>168</v>
      </c>
      <c r="D580" s="162" t="n">
        <f aca="false">'Sequestration rates'!$E$22</f>
        <v>3.336666667</v>
      </c>
      <c r="F580" s="118" t="s">
        <v>829</v>
      </c>
    </row>
    <row r="581" customFormat="false" ht="15" hidden="false" customHeight="false" outlineLevel="0" collapsed="false">
      <c r="A581" s="118" t="s">
        <v>458</v>
      </c>
      <c r="B581" s="2" t="str">
        <f aca="false" t="array" ref="B581:B581">INDEX(Countries!D111:D841, MATCH(A581, Countries!B111:B841, 0))</f>
        <v>TZA</v>
      </c>
      <c r="C581" s="147" t="s">
        <v>168</v>
      </c>
      <c r="D581" s="162" t="n">
        <f aca="false">'Sequestration rates'!$E$22</f>
        <v>3.336666667</v>
      </c>
      <c r="F581" s="118" t="s">
        <v>829</v>
      </c>
    </row>
    <row r="582" customFormat="false" ht="15" hidden="false" customHeight="false" outlineLevel="0" collapsed="false">
      <c r="A582" s="118" t="s">
        <v>459</v>
      </c>
      <c r="B582" s="2" t="str">
        <f aca="false" t="array" ref="B582:B582">INDEX(Countries!D112:D842, MATCH(A582, Countries!B112:B842, 0))</f>
        <v>THA</v>
      </c>
      <c r="C582" s="147" t="s">
        <v>168</v>
      </c>
      <c r="D582" s="162" t="n">
        <f aca="false">'Sequestration rates'!$E$22</f>
        <v>3.336666667</v>
      </c>
      <c r="F582" s="118" t="s">
        <v>829</v>
      </c>
    </row>
    <row r="583" customFormat="false" ht="15" hidden="false" customHeight="false" outlineLevel="0" collapsed="false">
      <c r="A583" s="118" t="s">
        <v>460</v>
      </c>
      <c r="B583" s="2" t="str">
        <f aca="false" t="array" ref="B583:B583">INDEX(Countries!D113:D843, MATCH(A583, Countries!B113:B843, 0))</f>
        <v>TLS</v>
      </c>
      <c r="C583" s="147" t="s">
        <v>168</v>
      </c>
      <c r="D583" s="162" t="n">
        <f aca="false">'Sequestration rates'!$E$22</f>
        <v>3.336666667</v>
      </c>
      <c r="F583" s="118" t="s">
        <v>829</v>
      </c>
    </row>
    <row r="584" customFormat="false" ht="15" hidden="false" customHeight="false" outlineLevel="0" collapsed="false">
      <c r="A584" s="118" t="s">
        <v>461</v>
      </c>
      <c r="B584" s="2" t="str">
        <f aca="false" t="array" ref="B584:B584">INDEX(Countries!D114:D844, MATCH(A584, Countries!B114:B844, 0))</f>
        <v>TGO</v>
      </c>
      <c r="C584" s="147" t="s">
        <v>168</v>
      </c>
      <c r="D584" s="162" t="n">
        <f aca="false">'Sequestration rates'!$E$22</f>
        <v>3.336666667</v>
      </c>
      <c r="F584" s="118" t="s">
        <v>829</v>
      </c>
    </row>
    <row r="585" customFormat="false" ht="15" hidden="false" customHeight="false" outlineLevel="0" collapsed="false">
      <c r="A585" s="118" t="s">
        <v>462</v>
      </c>
      <c r="B585" s="2" t="str">
        <f aca="false" t="array" ref="B585:B585">INDEX(Countries!D115:D845, MATCH(A585, Countries!B115:B845, 0))</f>
        <v>TON</v>
      </c>
      <c r="C585" s="147" t="s">
        <v>168</v>
      </c>
      <c r="D585" s="162" t="n">
        <f aca="false">'Sequestration rates'!$E$22</f>
        <v>3.336666667</v>
      </c>
      <c r="F585" s="118" t="s">
        <v>829</v>
      </c>
    </row>
    <row r="586" customFormat="false" ht="15" hidden="false" customHeight="false" outlineLevel="0" collapsed="false">
      <c r="A586" s="118" t="s">
        <v>463</v>
      </c>
      <c r="B586" s="2" t="str">
        <f aca="false" t="array" ref="B586:B586">INDEX(Countries!D116:D846, MATCH(A586, Countries!B116:B846, 0))</f>
        <v>TTO</v>
      </c>
      <c r="C586" s="147" t="s">
        <v>168</v>
      </c>
      <c r="D586" s="162" t="n">
        <f aca="false">'Sequestration rates'!$E$22</f>
        <v>3.336666667</v>
      </c>
      <c r="F586" s="118" t="s">
        <v>829</v>
      </c>
    </row>
    <row r="587" customFormat="false" ht="15" hidden="false" customHeight="false" outlineLevel="0" collapsed="false">
      <c r="A587" s="118" t="s">
        <v>464</v>
      </c>
      <c r="B587" s="2" t="str">
        <f aca="false" t="array" ref="B587:B587">INDEX(Countries!D117:D847, MATCH(A587, Countries!B117:B847, 0))</f>
        <v>TCA</v>
      </c>
      <c r="C587" s="147" t="s">
        <v>168</v>
      </c>
      <c r="D587" s="162" t="n">
        <f aca="false">'Sequestration rates'!$E$22</f>
        <v>3.336666667</v>
      </c>
      <c r="F587" s="118" t="s">
        <v>829</v>
      </c>
    </row>
    <row r="588" customFormat="false" ht="15" hidden="false" customHeight="false" outlineLevel="0" collapsed="false">
      <c r="A588" s="118" t="s">
        <v>465</v>
      </c>
      <c r="B588" s="2" t="str">
        <f aca="false" t="array" ref="B588:B588">INDEX(Countries!D118:D848, MATCH(A588, Countries!B118:B848, 0))</f>
        <v>TUV</v>
      </c>
      <c r="C588" s="147" t="s">
        <v>168</v>
      </c>
      <c r="D588" s="162" t="n">
        <f aca="false">'Sequestration rates'!$E$22</f>
        <v>3.336666667</v>
      </c>
      <c r="F588" s="118" t="s">
        <v>829</v>
      </c>
    </row>
    <row r="589" customFormat="false" ht="15" hidden="false" customHeight="false" outlineLevel="0" collapsed="false">
      <c r="A589" s="118" t="s">
        <v>466</v>
      </c>
      <c r="B589" s="2" t="str">
        <f aca="false" t="array" ref="B589:B589">INDEX(Countries!D119:D849, MATCH(A589, Countries!B119:B849, 0))</f>
        <v>ARE</v>
      </c>
      <c r="C589" s="147" t="s">
        <v>168</v>
      </c>
      <c r="D589" s="162" t="n">
        <f aca="false">'Sequestration rates'!$E$22</f>
        <v>3.336666667</v>
      </c>
      <c r="F589" s="118" t="s">
        <v>829</v>
      </c>
    </row>
    <row r="590" customFormat="false" ht="15" hidden="false" customHeight="false" outlineLevel="0" collapsed="false">
      <c r="A590" s="118" t="s">
        <v>467</v>
      </c>
      <c r="B590" s="2" t="str">
        <f aca="false" t="array" ref="B590:B590">INDEX(Countries!D120:D850, MATCH(A590, Countries!B120:B850, 0))</f>
        <v>VUT</v>
      </c>
      <c r="C590" s="147" t="s">
        <v>168</v>
      </c>
      <c r="D590" s="162" t="n">
        <f aca="false">'Sequestration rates'!$E$22</f>
        <v>3.336666667</v>
      </c>
      <c r="F590" s="118" t="s">
        <v>829</v>
      </c>
    </row>
    <row r="591" customFormat="false" ht="15" hidden="false" customHeight="false" outlineLevel="0" collapsed="false">
      <c r="A591" s="118" t="s">
        <v>468</v>
      </c>
      <c r="B591" s="2" t="str">
        <f aca="false" t="array" ref="B591:B591">INDEX(Countries!D121:D851, MATCH(A591, Countries!B121:B851, 0))</f>
        <v>VEN</v>
      </c>
      <c r="C591" s="147" t="s">
        <v>168</v>
      </c>
      <c r="D591" s="162" t="n">
        <f aca="false">'Sequestration rates'!$E$22</f>
        <v>3.336666667</v>
      </c>
      <c r="F591" s="118" t="s">
        <v>829</v>
      </c>
    </row>
    <row r="592" customFormat="false" ht="15" hidden="false" customHeight="false" outlineLevel="0" collapsed="false">
      <c r="A592" s="118" t="s">
        <v>469</v>
      </c>
      <c r="B592" s="2" t="str">
        <f aca="false" t="array" ref="B592:B592">INDEX(Countries!D122:D852, MATCH(A592, Countries!B122:B852, 0))</f>
        <v>VNM</v>
      </c>
      <c r="C592" s="147" t="s">
        <v>168</v>
      </c>
      <c r="D592" s="162" t="n">
        <f aca="false">'Sequestration rates'!$E$22</f>
        <v>3.336666667</v>
      </c>
      <c r="F592" s="118" t="s">
        <v>829</v>
      </c>
    </row>
    <row r="593" customFormat="false" ht="15" hidden="false" customHeight="false" outlineLevel="0" collapsed="false">
      <c r="A593" s="118" t="s">
        <v>470</v>
      </c>
      <c r="B593" s="2" t="str">
        <f aca="false" t="array" ref="B593:B593">INDEX(Countries!D123:D853, MATCH(A593, Countries!B123:B853, 0))</f>
        <v>VIR</v>
      </c>
      <c r="C593" s="147" t="s">
        <v>168</v>
      </c>
      <c r="D593" s="162" t="n">
        <f aca="false">'Sequestration rates'!$E$22</f>
        <v>3.336666667</v>
      </c>
      <c r="F593" s="118" t="s">
        <v>829</v>
      </c>
    </row>
    <row r="594" customFormat="false" ht="15" hidden="false" customHeight="false" outlineLevel="0" collapsed="false">
      <c r="A594" s="118" t="s">
        <v>471</v>
      </c>
      <c r="B594" s="2" t="str">
        <f aca="false" t="array" ref="B594:B594">INDEX(Countries!D1:D854, MATCH(A594, Countries!B1:B854, 0))</f>
        <v>WLF</v>
      </c>
      <c r="C594" s="147" t="s">
        <v>168</v>
      </c>
      <c r="D594" s="162" t="n">
        <f aca="false">'Sequestration rates'!$E$22</f>
        <v>3.336666667</v>
      </c>
      <c r="F594" s="118" t="s">
        <v>829</v>
      </c>
    </row>
    <row r="595" customFormat="false" ht="15" hidden="false" customHeight="false" outlineLevel="0" collapsed="false">
      <c r="A595" s="118" t="s">
        <v>472</v>
      </c>
      <c r="B595" s="2" t="str">
        <f aca="false" t="array" ref="B595:B595">INDEX(Countries!D125:D855, MATCH(A595, Countries!B125:B855, 0))</f>
        <v>YEM</v>
      </c>
      <c r="C595" s="147" t="s">
        <v>168</v>
      </c>
      <c r="D595" s="162" t="n">
        <f aca="false">'Sequestration rates'!$E$22</f>
        <v>3.336666667</v>
      </c>
      <c r="F595" s="118" t="s">
        <v>829</v>
      </c>
    </row>
    <row r="596" customFormat="false" ht="15" hidden="false" customHeight="false" outlineLevel="0" collapsed="false">
      <c r="A596" s="118" t="s">
        <v>473</v>
      </c>
      <c r="B596" s="2" t="str">
        <f aca="false" t="array" ref="B596:B596">INDEX(Countries!D1:D856, MATCH(A596, Countries!B1:B856, 0))</f>
        <v>ITA</v>
      </c>
      <c r="C596" s="147" t="s">
        <v>168</v>
      </c>
      <c r="D596" s="162" t="n">
        <f aca="false">'Sequestration rates'!$E$22</f>
        <v>3.336666667</v>
      </c>
      <c r="F596" s="118" t="s">
        <v>829</v>
      </c>
    </row>
    <row r="597" customFormat="false" ht="15" hidden="false" customHeight="false" outlineLevel="0" collapsed="false">
      <c r="A597" s="118" t="s">
        <v>474</v>
      </c>
      <c r="B597" s="2" t="str">
        <f aca="false" t="array" ref="B597:B597">INDEX(Countries!D127:D857, MATCH(A597, Countries!B127:B857, 0))</f>
        <v>UKR</v>
      </c>
      <c r="C597" s="147" t="s">
        <v>168</v>
      </c>
      <c r="D597" s="162" t="n">
        <f aca="false">'Sequestration rates'!$E$22</f>
        <v>3.336666667</v>
      </c>
      <c r="F597" s="118" t="s">
        <v>829</v>
      </c>
    </row>
    <row r="598" customFormat="false" ht="15" hidden="false" customHeight="false" outlineLevel="0" collapsed="false">
      <c r="A598" s="118" t="s">
        <v>475</v>
      </c>
      <c r="B598" s="2" t="str">
        <f aca="false" t="array" ref="B598:B598">INDEX(Countries!D1:D858, MATCH(A598, Countries!B1:B858, 0))</f>
        <v>TUN</v>
      </c>
      <c r="C598" s="147" t="s">
        <v>168</v>
      </c>
      <c r="D598" s="162" t="n">
        <f aca="false">'Sequestration rates'!$E$22</f>
        <v>3.336666667</v>
      </c>
      <c r="F598" s="118" t="s">
        <v>829</v>
      </c>
    </row>
    <row r="599" customFormat="false" ht="15" hidden="false" customHeight="false" outlineLevel="0" collapsed="false">
      <c r="A599" s="118" t="s">
        <v>476</v>
      </c>
      <c r="B599" s="2" t="str">
        <f aca="false" t="array" ref="B599:B599">INDEX(Countries!D2:D859, MATCH(A599, Countries!B2:B859, 0))</f>
        <v>ESP</v>
      </c>
      <c r="C599" s="147" t="s">
        <v>168</v>
      </c>
      <c r="D599" s="162" t="n">
        <f aca="false">'Sequestration rates'!$E$22</f>
        <v>3.336666667</v>
      </c>
      <c r="F599" s="118" t="s">
        <v>829</v>
      </c>
    </row>
    <row r="600" customFormat="false" ht="15" hidden="false" customHeight="false" outlineLevel="0" collapsed="false">
      <c r="A600" s="118" t="s">
        <v>477</v>
      </c>
      <c r="B600" s="2" t="str">
        <f aca="false" t="array" ref="B600:B600">INDEX(Countries!D3:D860, MATCH(A600, Countries!B3:B860, 0))</f>
        <v>KWT</v>
      </c>
      <c r="C600" s="147" t="s">
        <v>168</v>
      </c>
      <c r="D600" s="162" t="n">
        <f aca="false">'Sequestration rates'!$E$22</f>
        <v>3.336666667</v>
      </c>
      <c r="F600" s="118" t="s">
        <v>829</v>
      </c>
    </row>
    <row r="601" customFormat="false" ht="15" hidden="false" customHeight="false" outlineLevel="0" collapsed="false">
      <c r="A601" s="118" t="s">
        <v>478</v>
      </c>
      <c r="B601" s="2" t="str">
        <f aca="false" t="array" ref="B601:B601">INDEX(Countries!D1:D861, MATCH(A601, Countries!B1:B861, 0))</f>
        <v>DNK</v>
      </c>
      <c r="C601" s="147" t="s">
        <v>168</v>
      </c>
      <c r="D601" s="162" t="n">
        <f aca="false">'Sequestration rates'!$E$22</f>
        <v>3.336666667</v>
      </c>
      <c r="F601" s="118" t="s">
        <v>829</v>
      </c>
    </row>
    <row r="602" customFormat="false" ht="15" hidden="false" customHeight="false" outlineLevel="0" collapsed="false">
      <c r="A602" s="118" t="s">
        <v>479</v>
      </c>
      <c r="B602" s="2" t="str">
        <f aca="false" t="array" ref="B602:B602">INDEX(Countries!D1:D862, MATCH(A602, Countries!B1:B862, 0))</f>
        <v>FRA</v>
      </c>
      <c r="C602" s="147" t="s">
        <v>168</v>
      </c>
      <c r="D602" s="162" t="n">
        <f aca="false">'Sequestration rates'!$E$22</f>
        <v>3.336666667</v>
      </c>
      <c r="F602" s="118" t="s">
        <v>829</v>
      </c>
    </row>
    <row r="603" customFormat="false" ht="15" hidden="false" customHeight="false" outlineLevel="0" collapsed="false">
      <c r="A603" s="118" t="s">
        <v>480</v>
      </c>
      <c r="B603" s="2" t="str">
        <f aca="false" t="array" ref="B603:B603">INDEX(Countries!D1:D863, MATCH(A603, Countries!B1:B863, 0))</f>
        <v>RUS</v>
      </c>
      <c r="C603" s="147" t="s">
        <v>168</v>
      </c>
      <c r="D603" s="162" t="n">
        <f aca="false">'Sequestration rates'!$E$22</f>
        <v>3.336666667</v>
      </c>
      <c r="F603" s="118" t="s">
        <v>829</v>
      </c>
    </row>
    <row r="604" customFormat="false" ht="15" hidden="false" customHeight="false" outlineLevel="0" collapsed="false">
      <c r="A604" s="118" t="s">
        <v>481</v>
      </c>
      <c r="B604" s="2" t="str">
        <f aca="false" t="array" ref="B604:B604">INDEX(Countries!D2:D864, MATCH(A604, Countries!B2:B864, 0))</f>
        <v>UMI</v>
      </c>
      <c r="C604" s="147" t="s">
        <v>168</v>
      </c>
      <c r="D604" s="162" t="n">
        <f aca="false">'Sequestration rates'!$E$22</f>
        <v>3.336666667</v>
      </c>
      <c r="F604" s="118" t="s">
        <v>829</v>
      </c>
    </row>
    <row r="605" customFormat="false" ht="15" hidden="false" customHeight="false" outlineLevel="0" collapsed="false">
      <c r="A605" s="118" t="s">
        <v>482</v>
      </c>
      <c r="B605" s="2" t="str">
        <f aca="false" t="array" ref="B605:B605">INDEX(Countries!D3:D865, MATCH(A605, Countries!B3:B865, 0))</f>
        <v>GRC</v>
      </c>
      <c r="C605" s="147" t="s">
        <v>168</v>
      </c>
      <c r="D605" s="162" t="n">
        <f aca="false">'Sequestration rates'!$E$22</f>
        <v>3.336666667</v>
      </c>
      <c r="F605" s="118" t="s">
        <v>829</v>
      </c>
    </row>
    <row r="606" customFormat="false" ht="15" hidden="false" customHeight="false" outlineLevel="0" collapsed="false">
      <c r="A606" s="118" t="s">
        <v>483</v>
      </c>
      <c r="B606" s="2" t="str">
        <f aca="false" t="array" ref="B606:B606">INDEX(Countries!D4:D866, MATCH(A606, Countries!B4:B866, 0))</f>
        <v>CAN</v>
      </c>
      <c r="C606" s="147" t="s">
        <v>168</v>
      </c>
      <c r="D606" s="162" t="n">
        <f aca="false">'Sequestration rates'!$E$22</f>
        <v>3.336666667</v>
      </c>
      <c r="F606" s="118" t="s">
        <v>829</v>
      </c>
    </row>
    <row r="607" customFormat="false" ht="15" hidden="false" customHeight="false" outlineLevel="0" collapsed="false">
      <c r="A607" s="118" t="s">
        <v>484</v>
      </c>
      <c r="B607" s="2" t="str">
        <f aca="false" t="array" ref="B607:B607">INDEX(Countries!D1:D867, MATCH(A607, Countries!B1:B867, 0))</f>
        <v>DEU</v>
      </c>
      <c r="C607" s="147" t="s">
        <v>168</v>
      </c>
      <c r="D607" s="162" t="n">
        <f aca="false">'Sequestration rates'!$E$22</f>
        <v>3.336666667</v>
      </c>
      <c r="F607" s="118" t="s">
        <v>829</v>
      </c>
    </row>
    <row r="608" customFormat="false" ht="15" hidden="false" customHeight="false" outlineLevel="0" collapsed="false">
      <c r="A608" s="118" t="s">
        <v>485</v>
      </c>
      <c r="B608" s="2" t="str">
        <f aca="false" t="array" ref="B608:B608">INDEX(Countries!D1:D868, MATCH(A608, Countries!B1:B868, 0))</f>
        <v>HRV</v>
      </c>
      <c r="C608" s="147" t="s">
        <v>168</v>
      </c>
      <c r="D608" s="162" t="n">
        <f aca="false">'Sequestration rates'!$E$22</f>
        <v>3.336666667</v>
      </c>
      <c r="F608" s="118" t="s">
        <v>829</v>
      </c>
    </row>
    <row r="609" customFormat="false" ht="15" hidden="false" customHeight="false" outlineLevel="0" collapsed="false">
      <c r="A609" s="118" t="s">
        <v>486</v>
      </c>
      <c r="B609" s="2" t="str">
        <f aca="false" t="array" ref="B609:B609">INDEX(Countries!D1:D869, MATCH(A609, Countries!B1:B869, 0))</f>
        <v>GBR</v>
      </c>
      <c r="C609" s="147" t="s">
        <v>168</v>
      </c>
      <c r="D609" s="162" t="n">
        <f aca="false">'Sequestration rates'!$E$22</f>
        <v>3.336666667</v>
      </c>
      <c r="F609" s="118" t="s">
        <v>829</v>
      </c>
    </row>
    <row r="610" customFormat="false" ht="15" hidden="false" customHeight="false" outlineLevel="0" collapsed="false">
      <c r="A610" s="118" t="s">
        <v>487</v>
      </c>
      <c r="B610" s="2" t="str">
        <f aca="false" t="array" ref="B610:B610">INDEX(Countries!D140:D870, MATCH(A610, Countries!B140:B870, 0))</f>
        <v>MLT</v>
      </c>
      <c r="C610" s="147" t="s">
        <v>168</v>
      </c>
      <c r="D610" s="162" t="n">
        <f aca="false">'Sequestration rates'!$E$22</f>
        <v>3.336666667</v>
      </c>
      <c r="F610" s="118" t="s">
        <v>829</v>
      </c>
    </row>
    <row r="611" customFormat="false" ht="15" hidden="false" customHeight="false" outlineLevel="0" collapsed="false">
      <c r="A611" s="118" t="s">
        <v>488</v>
      </c>
      <c r="B611" s="2" t="str">
        <f aca="false" t="array" ref="B611:B611">INDEX(Countries!D1:D871, MATCH(A611, Countries!B1:B871, 0))</f>
        <v>CYP</v>
      </c>
      <c r="C611" s="147" t="s">
        <v>168</v>
      </c>
      <c r="D611" s="162" t="n">
        <f aca="false">'Sequestration rates'!$E$22</f>
        <v>3.336666667</v>
      </c>
      <c r="F611" s="118" t="s">
        <v>829</v>
      </c>
    </row>
    <row r="612" customFormat="false" ht="15" hidden="false" customHeight="false" outlineLevel="0" collapsed="false">
      <c r="A612" s="118" t="s">
        <v>489</v>
      </c>
      <c r="B612" s="2" t="str">
        <f aca="false" t="array" ref="B612:B612">INDEX(Countries!D2:D872, MATCH(A612, Countries!B2:B872, 0))</f>
        <v>NOR</v>
      </c>
      <c r="C612" s="147" t="s">
        <v>168</v>
      </c>
      <c r="D612" s="162" t="n">
        <f aca="false">'Sequestration rates'!$E$22</f>
        <v>3.336666667</v>
      </c>
      <c r="F612" s="118" t="s">
        <v>829</v>
      </c>
    </row>
    <row r="613" customFormat="false" ht="15" hidden="false" customHeight="false" outlineLevel="0" collapsed="false">
      <c r="A613" s="118" t="s">
        <v>490</v>
      </c>
      <c r="B613" s="2" t="str">
        <f aca="false" t="array" ref="B613:B613">INDEX(Countries!D1:D873, MATCH(A613, Countries!B1:B873, 0))</f>
        <v>ALB</v>
      </c>
      <c r="C613" s="147" t="s">
        <v>168</v>
      </c>
      <c r="D613" s="162" t="n">
        <f aca="false">'Sequestration rates'!$E$22</f>
        <v>3.336666667</v>
      </c>
      <c r="F613" s="118" t="s">
        <v>829</v>
      </c>
    </row>
    <row r="614" customFormat="false" ht="15" hidden="false" customHeight="false" outlineLevel="0" collapsed="false">
      <c r="A614" s="118" t="s">
        <v>491</v>
      </c>
      <c r="B614" s="2" t="str">
        <f aca="false" t="array" ref="B614:B614">INDEX(Countries!D1:D874, MATCH(A614, Countries!B1:B874, 0))</f>
        <v>DZA</v>
      </c>
      <c r="C614" s="147" t="s">
        <v>168</v>
      </c>
      <c r="D614" s="162" t="n">
        <f aca="false">'Sequestration rates'!$E$22</f>
        <v>3.336666667</v>
      </c>
      <c r="F614" s="118" t="s">
        <v>829</v>
      </c>
    </row>
    <row r="615" customFormat="false" ht="15" hidden="false" customHeight="false" outlineLevel="0" collapsed="false">
      <c r="A615" s="118" t="s">
        <v>492</v>
      </c>
      <c r="B615" s="2" t="str">
        <f aca="false" t="array" ref="B615:B615">INDEX(Countries!D145:D875, MATCH(A615, Countries!B145:B875, 0))</f>
        <v>SWE</v>
      </c>
      <c r="C615" s="147" t="s">
        <v>168</v>
      </c>
      <c r="D615" s="162" t="n">
        <f aca="false">'Sequestration rates'!$E$22</f>
        <v>3.336666667</v>
      </c>
      <c r="F615" s="118" t="s">
        <v>829</v>
      </c>
    </row>
    <row r="616" customFormat="false" ht="15" hidden="false" customHeight="false" outlineLevel="0" collapsed="false">
      <c r="A616" s="118" t="s">
        <v>493</v>
      </c>
      <c r="B616" s="2" t="str">
        <f aca="false" t="array" ref="B616:B616">INDEX(Countries!D1:D876, MATCH(A616, Countries!B1:B876, 0))</f>
        <v>ISR</v>
      </c>
      <c r="C616" s="147" t="s">
        <v>168</v>
      </c>
      <c r="D616" s="162" t="n">
        <f aca="false">'Sequestration rates'!$E$22</f>
        <v>3.336666667</v>
      </c>
      <c r="F616" s="118" t="s">
        <v>829</v>
      </c>
    </row>
    <row r="617" customFormat="false" ht="15" hidden="false" customHeight="false" outlineLevel="0" collapsed="false">
      <c r="A617" s="118" t="s">
        <v>494</v>
      </c>
      <c r="B617" s="2" t="str">
        <f aca="false" t="array" ref="B617:B617">INDEX(Countries!D147:D877, MATCH(A617, Countries!B147:B877, 0))</f>
        <v>MSR</v>
      </c>
      <c r="C617" s="147" t="s">
        <v>168</v>
      </c>
      <c r="D617" s="162" t="n">
        <f aca="false">'Sequestration rates'!$E$22</f>
        <v>3.336666667</v>
      </c>
      <c r="F617" s="118" t="s">
        <v>829</v>
      </c>
    </row>
    <row r="618" customFormat="false" ht="15" hidden="false" customHeight="false" outlineLevel="0" collapsed="false">
      <c r="A618" s="118" t="s">
        <v>495</v>
      </c>
      <c r="B618" s="2" t="str">
        <f aca="false" t="array" ref="B618:B618">INDEX(Countries!D1:D878, MATCH(A618, Countries!B1:B878, 0))</f>
        <v>LBY</v>
      </c>
      <c r="C618" s="147" t="s">
        <v>168</v>
      </c>
      <c r="D618" s="162" t="n">
        <f aca="false">'Sequestration rates'!$E$22</f>
        <v>3.336666667</v>
      </c>
      <c r="F618" s="118" t="s">
        <v>829</v>
      </c>
    </row>
    <row r="619" customFormat="false" ht="15" hidden="false" customHeight="false" outlineLevel="0" collapsed="false">
      <c r="A619" s="118" t="s">
        <v>496</v>
      </c>
      <c r="B619" s="2" t="str">
        <f aca="false" t="array" ref="B619:B619">INDEX(Countries!D149:D879, MATCH(A619, Countries!B149:B879, 0))</f>
        <v>NLD</v>
      </c>
      <c r="C619" s="147" t="s">
        <v>168</v>
      </c>
      <c r="D619" s="162" t="n">
        <f aca="false">'Sequestration rates'!$E$22</f>
        <v>3.336666667</v>
      </c>
      <c r="F619" s="118" t="s">
        <v>829</v>
      </c>
    </row>
    <row r="620" customFormat="false" ht="15" hidden="false" customHeight="false" outlineLevel="0" collapsed="false">
      <c r="A620" s="118" t="s">
        <v>497</v>
      </c>
      <c r="B620" s="2" t="str">
        <f aca="false" t="array" ref="B620:B620">INDEX(Countries!D1:D880, MATCH(A620, Countries!B1:B880, 0))</f>
        <v>POL</v>
      </c>
      <c r="C620" s="147" t="s">
        <v>168</v>
      </c>
      <c r="D620" s="162" t="n">
        <f aca="false">'Sequestration rates'!$E$22</f>
        <v>3.336666667</v>
      </c>
      <c r="F620" s="118" t="s">
        <v>829</v>
      </c>
    </row>
    <row r="621" customFormat="false" ht="15" hidden="false" customHeight="false" outlineLevel="0" collapsed="false">
      <c r="A621" s="118" t="s">
        <v>498</v>
      </c>
      <c r="B621" s="2" t="str">
        <f aca="false" t="array" ref="B621:B621">INDEX(Countries!D2:D881, MATCH(A621, Countries!B2:B881, 0))</f>
        <v>TUR</v>
      </c>
      <c r="C621" s="147" t="s">
        <v>168</v>
      </c>
      <c r="D621" s="162" t="n">
        <f aca="false">'Sequestration rates'!$E$22</f>
        <v>3.336666667</v>
      </c>
      <c r="F621" s="118" t="s">
        <v>829</v>
      </c>
    </row>
    <row r="622" customFormat="false" ht="15" hidden="false" customHeight="false" outlineLevel="0" collapsed="false">
      <c r="A622" s="118" t="s">
        <v>499</v>
      </c>
      <c r="B622" s="2" t="str">
        <f aca="false" t="array" ref="B622:B622">INDEX(Countries!D1:D882, MATCH(A622, Countries!B1:B882, 0))</f>
        <v>JOR</v>
      </c>
      <c r="C622" s="147" t="s">
        <v>168</v>
      </c>
      <c r="D622" s="162" t="n">
        <f aca="false">'Sequestration rates'!$E$22</f>
        <v>3.336666667</v>
      </c>
      <c r="F622" s="118" t="s">
        <v>829</v>
      </c>
    </row>
    <row r="623" customFormat="false" ht="15" hidden="false" customHeight="false" outlineLevel="0" collapsed="false">
      <c r="A623" s="118" t="s">
        <v>500</v>
      </c>
      <c r="B623" s="2" t="str">
        <f aca="false" t="array" ref="B623:B623">INDEX(Countries!D1:D883, MATCH(A623, Countries!B1:B883, 0))</f>
        <v>HKG</v>
      </c>
      <c r="C623" s="147" t="s">
        <v>168</v>
      </c>
      <c r="D623" s="162" t="n">
        <f aca="false">'Sequestration rates'!$E$22</f>
        <v>3.336666667</v>
      </c>
      <c r="F623" s="118" t="s">
        <v>829</v>
      </c>
    </row>
    <row r="624" customFormat="false" ht="15" hidden="false" customHeight="false" outlineLevel="0" collapsed="false">
      <c r="A624" s="118" t="s">
        <v>501</v>
      </c>
      <c r="B624" s="2" t="str">
        <f aca="false" t="array" ref="B624:B624">INDEX(Countries!D2:D884, MATCH(A624, Countries!B2:B884, 0))</f>
        <v>SVN</v>
      </c>
      <c r="C624" s="147" t="s">
        <v>168</v>
      </c>
      <c r="D624" s="162" t="n">
        <f aca="false">'Sequestration rates'!$E$22</f>
        <v>3.336666667</v>
      </c>
      <c r="F624" s="118" t="s">
        <v>829</v>
      </c>
    </row>
    <row r="625" customFormat="false" ht="15" hidden="false" customHeight="false" outlineLevel="0" collapsed="false">
      <c r="A625" s="118" t="s">
        <v>502</v>
      </c>
      <c r="B625" s="2" t="str">
        <f aca="false" t="array" ref="B625:B625">INDEX(Countries!D3:D885, MATCH(A625, Countries!B3:B885, 0))</f>
        <v>ARG</v>
      </c>
      <c r="C625" s="147" t="s">
        <v>168</v>
      </c>
      <c r="D625" s="162" t="n">
        <f aca="false">'Sequestration rates'!$E$22</f>
        <v>3.336666667</v>
      </c>
      <c r="F625" s="118" t="s">
        <v>829</v>
      </c>
    </row>
    <row r="626" customFormat="false" ht="15" hidden="false" customHeight="false" outlineLevel="0" collapsed="false">
      <c r="A626" s="118" t="s">
        <v>503</v>
      </c>
      <c r="B626" s="2" t="str">
        <f aca="false" t="array" ref="B626:B626">INDEX(Countries!D4:D886, MATCH(A626, Countries!B4:B886, 0))</f>
        <v>AZE</v>
      </c>
      <c r="C626" s="147" t="s">
        <v>168</v>
      </c>
      <c r="D626" s="162" t="n">
        <f aca="false">'Sequestration rates'!$E$22</f>
        <v>3.336666667</v>
      </c>
      <c r="F626" s="118" t="s">
        <v>829</v>
      </c>
    </row>
    <row r="627" customFormat="false" ht="15" hidden="false" customHeight="false" outlineLevel="0" collapsed="false">
      <c r="A627" s="118" t="s">
        <v>504</v>
      </c>
      <c r="B627" s="2" t="str">
        <f aca="false" t="array" ref="B627:B627">INDEX(Countries!D5:D887, MATCH(A627, Countries!B5:B887, 0))</f>
        <v>BEL</v>
      </c>
      <c r="C627" s="147" t="s">
        <v>168</v>
      </c>
      <c r="D627" s="162" t="n">
        <f aca="false">'Sequestration rates'!$E$22</f>
        <v>3.336666667</v>
      </c>
      <c r="F627" s="118" t="s">
        <v>829</v>
      </c>
    </row>
    <row r="628" customFormat="false" ht="15" hidden="false" customHeight="false" outlineLevel="0" collapsed="false">
      <c r="A628" s="118" t="s">
        <v>505</v>
      </c>
      <c r="B628" s="2" t="str">
        <f aca="false" t="array" ref="B628:B628">INDEX(Countries!D6:D888, MATCH(A628, Countries!B6:B888, 0))</f>
        <v>BIH</v>
      </c>
      <c r="C628" s="147" t="s">
        <v>168</v>
      </c>
      <c r="D628" s="162" t="n">
        <f aca="false">'Sequestration rates'!$E$22</f>
        <v>3.336666667</v>
      </c>
      <c r="F628" s="118" t="s">
        <v>829</v>
      </c>
    </row>
    <row r="629" customFormat="false" ht="15" hidden="false" customHeight="false" outlineLevel="0" collapsed="false">
      <c r="A629" s="118" t="s">
        <v>506</v>
      </c>
      <c r="B629" s="2" t="str">
        <f aca="false" t="array" ref="B629:B629">INDEX(Countries!D7:D889, MATCH(A629, Countries!B7:B889, 0))</f>
        <v>IOT</v>
      </c>
      <c r="C629" s="147" t="s">
        <v>168</v>
      </c>
      <c r="D629" s="162" t="n">
        <f aca="false">'Sequestration rates'!$E$22</f>
        <v>3.336666667</v>
      </c>
      <c r="F629" s="118" t="s">
        <v>829</v>
      </c>
    </row>
    <row r="630" customFormat="false" ht="15" hidden="false" customHeight="false" outlineLevel="0" collapsed="false">
      <c r="A630" s="118" t="s">
        <v>507</v>
      </c>
      <c r="B630" s="2" t="str">
        <f aca="false" t="array" ref="B630:B630">INDEX(Countries!D8:D890, MATCH(A630, Countries!B8:B890, 0))</f>
        <v>BGR</v>
      </c>
      <c r="C630" s="147" t="s">
        <v>168</v>
      </c>
      <c r="D630" s="162" t="n">
        <f aca="false">'Sequestration rates'!$E$22</f>
        <v>3.336666667</v>
      </c>
      <c r="F630" s="118" t="s">
        <v>829</v>
      </c>
    </row>
    <row r="631" customFormat="false" ht="15" hidden="false" customHeight="false" outlineLevel="0" collapsed="false">
      <c r="A631" s="118" t="s">
        <v>508</v>
      </c>
      <c r="B631" s="2" t="str">
        <f aca="false" t="array" ref="B631:B631">INDEX(Countries!D9:D891, MATCH(A631, Countries!B9:B891, 0))</f>
        <v>CPV</v>
      </c>
      <c r="C631" s="147" t="s">
        <v>168</v>
      </c>
      <c r="D631" s="162" t="n">
        <f aca="false">'Sequestration rates'!$E$22</f>
        <v>3.336666667</v>
      </c>
      <c r="F631" s="118" t="s">
        <v>829</v>
      </c>
    </row>
    <row r="632" customFormat="false" ht="15" hidden="false" customHeight="false" outlineLevel="0" collapsed="false">
      <c r="A632" s="118" t="s">
        <v>509</v>
      </c>
      <c r="B632" s="2" t="str">
        <f aca="false" t="array" ref="B632:B632">INDEX(Countries!D10:D892, MATCH(A632, Countries!B10:B892, 0))</f>
        <v>CHL</v>
      </c>
      <c r="C632" s="147" t="s">
        <v>168</v>
      </c>
      <c r="D632" s="162" t="n">
        <f aca="false">'Sequestration rates'!$E$22</f>
        <v>3.336666667</v>
      </c>
      <c r="F632" s="118" t="s">
        <v>829</v>
      </c>
    </row>
    <row r="633" customFormat="false" ht="15" hidden="false" customHeight="false" outlineLevel="0" collapsed="false">
      <c r="A633" s="118" t="s">
        <v>510</v>
      </c>
      <c r="B633" s="2" t="str">
        <f aca="false" t="array" ref="B633:B633">INDEX(Countries!D11:D893, MATCH(A633, Countries!B11:B893, 0))</f>
        <v>EST</v>
      </c>
      <c r="C633" s="147" t="s">
        <v>168</v>
      </c>
      <c r="D633" s="162" t="n">
        <f aca="false">'Sequestration rates'!$E$22</f>
        <v>3.336666667</v>
      </c>
      <c r="F633" s="118" t="s">
        <v>829</v>
      </c>
    </row>
    <row r="634" customFormat="false" ht="15" hidden="false" customHeight="false" outlineLevel="0" collapsed="false">
      <c r="A634" s="118" t="s">
        <v>511</v>
      </c>
      <c r="B634" s="2" t="str">
        <f aca="false" t="array" ref="B634:B634">INDEX(Countries!D12:D894, MATCH(A634, Countries!B12:B894, 0))</f>
        <v>FLK</v>
      </c>
      <c r="C634" s="147" t="s">
        <v>168</v>
      </c>
      <c r="D634" s="162" t="n">
        <f aca="false">'Sequestration rates'!$E$22</f>
        <v>3.336666667</v>
      </c>
      <c r="F634" s="118" t="s">
        <v>829</v>
      </c>
    </row>
    <row r="635" customFormat="false" ht="15" hidden="false" customHeight="false" outlineLevel="0" collapsed="false">
      <c r="A635" s="118" t="s">
        <v>512</v>
      </c>
      <c r="B635" s="2" t="str">
        <f aca="false" t="array" ref="B635:B635">INDEX(Countries!D13:D895, MATCH(A635, Countries!B13:B895, 0))</f>
        <v>FRO</v>
      </c>
      <c r="C635" s="147" t="s">
        <v>168</v>
      </c>
      <c r="D635" s="162" t="n">
        <f aca="false">'Sequestration rates'!$E$22</f>
        <v>3.336666667</v>
      </c>
      <c r="F635" s="118" t="s">
        <v>829</v>
      </c>
    </row>
    <row r="636" customFormat="false" ht="15" hidden="false" customHeight="false" outlineLevel="0" collapsed="false">
      <c r="A636" s="118" t="s">
        <v>513</v>
      </c>
      <c r="B636" s="2" t="str">
        <f aca="false" t="array" ref="B636:B636">INDEX(Countries!D14:D896, MATCH(A636, Countries!B14:B896, 0))</f>
        <v>FIN</v>
      </c>
      <c r="C636" s="147" t="s">
        <v>168</v>
      </c>
      <c r="D636" s="162" t="n">
        <f aca="false">'Sequestration rates'!$E$22</f>
        <v>3.336666667</v>
      </c>
      <c r="F636" s="118" t="s">
        <v>829</v>
      </c>
    </row>
    <row r="637" customFormat="false" ht="15" hidden="false" customHeight="false" outlineLevel="0" collapsed="false">
      <c r="A637" s="118" t="s">
        <v>514</v>
      </c>
      <c r="B637" s="2" t="str">
        <f aca="false" t="array" ref="B637:B637">INDEX(Countries!D15:D897, MATCH(A637, Countries!B15:B897, 0))</f>
        <v>GEO</v>
      </c>
      <c r="C637" s="147" t="s">
        <v>168</v>
      </c>
      <c r="D637" s="162" t="n">
        <f aca="false">'Sequestration rates'!$E$22</f>
        <v>3.336666667</v>
      </c>
      <c r="F637" s="118" t="s">
        <v>829</v>
      </c>
    </row>
    <row r="638" customFormat="false" ht="15" hidden="false" customHeight="false" outlineLevel="0" collapsed="false">
      <c r="A638" s="118" t="s">
        <v>515</v>
      </c>
      <c r="B638" s="2" t="str">
        <f aca="false" t="array" ref="B638:B638">INDEX(Countries!D16:D898, MATCH(A638, Countries!B16:B898, 0))</f>
        <v>GIB</v>
      </c>
      <c r="C638" s="147" t="s">
        <v>168</v>
      </c>
      <c r="D638" s="162" t="n">
        <f aca="false">'Sequestration rates'!$E$22</f>
        <v>3.336666667</v>
      </c>
      <c r="F638" s="118" t="s">
        <v>829</v>
      </c>
    </row>
    <row r="639" customFormat="false" ht="15" hidden="false" customHeight="false" outlineLevel="0" collapsed="false">
      <c r="A639" s="118" t="s">
        <v>516</v>
      </c>
      <c r="B639" s="2" t="str">
        <f aca="false" t="array" ref="B639:B639">INDEX(Countries!D17:D899, MATCH(A639, Countries!B17:B899, 0))</f>
        <v>GRL</v>
      </c>
      <c r="C639" s="147" t="s">
        <v>168</v>
      </c>
      <c r="D639" s="162" t="n">
        <f aca="false">'Sequestration rates'!$E$22</f>
        <v>3.336666667</v>
      </c>
      <c r="F639" s="118" t="s">
        <v>829</v>
      </c>
    </row>
    <row r="640" customFormat="false" ht="15" hidden="false" customHeight="false" outlineLevel="0" collapsed="false">
      <c r="A640" s="118" t="s">
        <v>517</v>
      </c>
      <c r="B640" s="2" t="str">
        <f aca="false" t="array" ref="B640:B640">INDEX(Countries!D18:D900, MATCH(A640, Countries!B18:B900, 0))</f>
        <v>GGY</v>
      </c>
      <c r="C640" s="147" t="s">
        <v>168</v>
      </c>
      <c r="D640" s="162" t="n">
        <f aca="false">'Sequestration rates'!$E$22</f>
        <v>3.336666667</v>
      </c>
      <c r="F640" s="118" t="s">
        <v>829</v>
      </c>
    </row>
    <row r="641" customFormat="false" ht="15" hidden="false" customHeight="false" outlineLevel="0" collapsed="false">
      <c r="A641" s="118" t="s">
        <v>518</v>
      </c>
      <c r="B641" s="2" t="str">
        <f aca="false" t="array" ref="B641:B641">INDEX(Countries!D19:D901, MATCH(A641, Countries!B19:B901, 0))</f>
        <v>ISL</v>
      </c>
      <c r="C641" s="147" t="s">
        <v>168</v>
      </c>
      <c r="D641" s="162" t="n">
        <f aca="false">'Sequestration rates'!$E$22</f>
        <v>3.336666667</v>
      </c>
      <c r="F641" s="118" t="s">
        <v>829</v>
      </c>
    </row>
    <row r="642" customFormat="false" ht="15" hidden="false" customHeight="false" outlineLevel="0" collapsed="false">
      <c r="A642" s="118" t="s">
        <v>519</v>
      </c>
      <c r="B642" s="2" t="str">
        <f aca="false" t="array" ref="B642:B642">INDEX(Countries!D20:D902, MATCH(A642, Countries!B20:B902, 0))</f>
        <v>IRQ</v>
      </c>
      <c r="C642" s="147" t="s">
        <v>168</v>
      </c>
      <c r="D642" s="162" t="n">
        <f aca="false">'Sequestration rates'!$E$22</f>
        <v>3.336666667</v>
      </c>
      <c r="F642" s="118" t="s">
        <v>829</v>
      </c>
    </row>
    <row r="643" customFormat="false" ht="15" hidden="false" customHeight="false" outlineLevel="0" collapsed="false">
      <c r="A643" s="118" t="s">
        <v>520</v>
      </c>
      <c r="B643" s="2" t="str">
        <f aca="false" t="array" ref="B643:B643">INDEX(Countries!D21:D903, MATCH(A643, Countries!B21:B903, 0))</f>
        <v>IRL</v>
      </c>
      <c r="C643" s="147" t="s">
        <v>168</v>
      </c>
      <c r="D643" s="162" t="n">
        <f aca="false">'Sequestration rates'!$E$22</f>
        <v>3.336666667</v>
      </c>
      <c r="F643" s="118" t="s">
        <v>829</v>
      </c>
    </row>
    <row r="644" customFormat="false" ht="15" hidden="false" customHeight="false" outlineLevel="0" collapsed="false">
      <c r="A644" s="118" t="s">
        <v>521</v>
      </c>
      <c r="B644" s="2" t="str">
        <f aca="false" t="array" ref="B644:B644">INDEX(Countries!D22:D904, MATCH(A644, Countries!B22:B904, 0))</f>
        <v>IMN</v>
      </c>
      <c r="C644" s="147" t="s">
        <v>168</v>
      </c>
      <c r="D644" s="162" t="n">
        <f aca="false">'Sequestration rates'!$E$22</f>
        <v>3.336666667</v>
      </c>
      <c r="F644" s="118" t="s">
        <v>829</v>
      </c>
    </row>
    <row r="645" customFormat="false" ht="15" hidden="false" customHeight="false" outlineLevel="0" collapsed="false">
      <c r="A645" s="118" t="s">
        <v>522</v>
      </c>
      <c r="B645" s="2" t="str">
        <f aca="false" t="array" ref="B645:B645">INDEX(Countries!D23:D905, MATCH(A645, Countries!B23:B905, 0))</f>
        <v>JEY</v>
      </c>
      <c r="C645" s="147" t="s">
        <v>168</v>
      </c>
      <c r="D645" s="162" t="n">
        <f aca="false">'Sequestration rates'!$E$22</f>
        <v>3.336666667</v>
      </c>
      <c r="F645" s="118" t="s">
        <v>829</v>
      </c>
    </row>
    <row r="646" customFormat="false" ht="15" hidden="false" customHeight="false" outlineLevel="0" collapsed="false">
      <c r="A646" s="118" t="s">
        <v>523</v>
      </c>
      <c r="B646" s="2" t="str">
        <f aca="false" t="array" ref="B646:B646">INDEX(Countries!D1:D906, MATCH(A646, Countries!B1:B906, 0))</f>
        <v>KAZ</v>
      </c>
      <c r="C646" s="147" t="s">
        <v>168</v>
      </c>
      <c r="D646" s="162" t="n">
        <f aca="false">'Sequestration rates'!$E$22</f>
        <v>3.336666667</v>
      </c>
      <c r="F646" s="118" t="s">
        <v>829</v>
      </c>
    </row>
    <row r="647" customFormat="false" ht="15" hidden="false" customHeight="false" outlineLevel="0" collapsed="false">
      <c r="A647" s="118" t="s">
        <v>524</v>
      </c>
      <c r="B647" s="2" t="str">
        <f aca="false" t="array" ref="B647:B647">INDEX(Countries!D1:D907, MATCH(A647, Countries!B1:B907, 0))</f>
        <v>PRK</v>
      </c>
      <c r="C647" s="147" t="s">
        <v>168</v>
      </c>
      <c r="D647" s="162" t="n">
        <f aca="false">'Sequestration rates'!$E$22</f>
        <v>3.336666667</v>
      </c>
      <c r="F647" s="118" t="s">
        <v>829</v>
      </c>
    </row>
    <row r="648" customFormat="false" ht="15" hidden="false" customHeight="false" outlineLevel="0" collapsed="false">
      <c r="A648" s="118" t="s">
        <v>525</v>
      </c>
      <c r="B648" s="2" t="str">
        <f aca="false" t="array" ref="B648:B648">INDEX(Countries!D2:D908, MATCH(A648, Countries!B2:B908, 0))</f>
        <v>KOR</v>
      </c>
      <c r="C648" s="147" t="s">
        <v>168</v>
      </c>
      <c r="D648" s="162" t="n">
        <f aca="false">'Sequestration rates'!$E$22</f>
        <v>3.336666667</v>
      </c>
      <c r="F648" s="118" t="s">
        <v>829</v>
      </c>
    </row>
    <row r="649" customFormat="false" ht="15" hidden="false" customHeight="false" outlineLevel="0" collapsed="false">
      <c r="A649" s="118" t="s">
        <v>526</v>
      </c>
      <c r="B649" s="2" t="str">
        <f aca="false" t="array" ref="B649:B649">INDEX(Countries!D3:D909, MATCH(A649, Countries!B3:B909, 0))</f>
        <v>LVA</v>
      </c>
      <c r="C649" s="147" t="s">
        <v>168</v>
      </c>
      <c r="D649" s="162" t="n">
        <f aca="false">'Sequestration rates'!$E$22</f>
        <v>3.336666667</v>
      </c>
      <c r="F649" s="118" t="s">
        <v>829</v>
      </c>
    </row>
    <row r="650" customFormat="false" ht="15" hidden="false" customHeight="false" outlineLevel="0" collapsed="false">
      <c r="A650" s="118" t="s">
        <v>527</v>
      </c>
      <c r="B650" s="2" t="str">
        <f aca="false" t="array" ref="B650:B650">INDEX(Countries!D4:D910, MATCH(A650, Countries!B4:B910, 0))</f>
        <v>LBN</v>
      </c>
      <c r="C650" s="147" t="s">
        <v>168</v>
      </c>
      <c r="D650" s="162" t="n">
        <f aca="false">'Sequestration rates'!$E$22</f>
        <v>3.336666667</v>
      </c>
      <c r="F650" s="118" t="s">
        <v>829</v>
      </c>
    </row>
    <row r="651" customFormat="false" ht="15" hidden="false" customHeight="false" outlineLevel="0" collapsed="false">
      <c r="A651" s="118" t="s">
        <v>528</v>
      </c>
      <c r="B651" s="2" t="str">
        <f aca="false" t="array" ref="B651:B651">INDEX(Countries!D5:D911, MATCH(A651, Countries!B5:B911, 0))</f>
        <v>LTU</v>
      </c>
      <c r="C651" s="147" t="s">
        <v>168</v>
      </c>
      <c r="D651" s="162" t="n">
        <f aca="false">'Sequestration rates'!$E$22</f>
        <v>3.336666667</v>
      </c>
      <c r="F651" s="118" t="s">
        <v>829</v>
      </c>
    </row>
    <row r="652" customFormat="false" ht="15" hidden="false" customHeight="false" outlineLevel="0" collapsed="false">
      <c r="A652" s="118" t="s">
        <v>529</v>
      </c>
      <c r="B652" s="2" t="str">
        <f aca="false" t="array" ref="B652:B652">INDEX(Countries!D6:D912, MATCH(A652, Countries!B6:B912, 0))</f>
        <v>MCO</v>
      </c>
      <c r="C652" s="147" t="s">
        <v>168</v>
      </c>
      <c r="D652" s="162" t="n">
        <f aca="false">'Sequestration rates'!$E$22</f>
        <v>3.336666667</v>
      </c>
      <c r="F652" s="118" t="s">
        <v>829</v>
      </c>
    </row>
    <row r="653" customFormat="false" ht="15" hidden="false" customHeight="false" outlineLevel="0" collapsed="false">
      <c r="A653" s="118" t="s">
        <v>530</v>
      </c>
      <c r="B653" s="2" t="str">
        <f aca="false" t="array" ref="B653:B653">INDEX(Countries!D7:D913, MATCH(A653, Countries!B7:B913, 0))</f>
        <v>MNE</v>
      </c>
      <c r="C653" s="147" t="s">
        <v>168</v>
      </c>
      <c r="D653" s="162" t="n">
        <f aca="false">'Sequestration rates'!$E$22</f>
        <v>3.336666667</v>
      </c>
      <c r="F653" s="118" t="s">
        <v>829</v>
      </c>
    </row>
    <row r="654" customFormat="false" ht="15" hidden="false" customHeight="false" outlineLevel="0" collapsed="false">
      <c r="A654" s="118" t="s">
        <v>531</v>
      </c>
      <c r="B654" s="2" t="str">
        <f aca="false" t="array" ref="B654:B654">INDEX(Countries!D8:D914, MATCH(A654, Countries!B8:B914, 0))</f>
        <v>MAR</v>
      </c>
      <c r="C654" s="147" t="s">
        <v>168</v>
      </c>
      <c r="D654" s="162" t="n">
        <f aca="false">'Sequestration rates'!$E$22</f>
        <v>3.336666667</v>
      </c>
      <c r="F654" s="118" t="s">
        <v>829</v>
      </c>
    </row>
    <row r="655" customFormat="false" ht="15" hidden="false" customHeight="false" outlineLevel="0" collapsed="false">
      <c r="A655" s="118" t="s">
        <v>532</v>
      </c>
      <c r="B655" s="2" t="str">
        <f aca="false" t="array" ref="B655:B655">INDEX(Countries!D9:D915, MATCH(A655, Countries!B9:B915, 0))</f>
        <v>NAM</v>
      </c>
      <c r="C655" s="147" t="s">
        <v>168</v>
      </c>
      <c r="D655" s="162" t="n">
        <f aca="false">'Sequestration rates'!$E$22</f>
        <v>3.336666667</v>
      </c>
      <c r="F655" s="118" t="s">
        <v>829</v>
      </c>
    </row>
    <row r="656" customFormat="false" ht="15" hidden="false" customHeight="false" outlineLevel="0" collapsed="false">
      <c r="A656" s="118" t="s">
        <v>533</v>
      </c>
      <c r="B656" s="2" t="str">
        <f aca="false" t="array" ref="B656:B656">INDEX(Countries!D10:D916, MATCH(A656, Countries!B10:B916, 0))</f>
        <v>NRU</v>
      </c>
      <c r="C656" s="147" t="s">
        <v>168</v>
      </c>
      <c r="D656" s="162" t="n">
        <f aca="false">'Sequestration rates'!$E$22</f>
        <v>3.336666667</v>
      </c>
      <c r="F656" s="118" t="s">
        <v>829</v>
      </c>
    </row>
    <row r="657" customFormat="false" ht="15" hidden="false" customHeight="false" outlineLevel="0" collapsed="false">
      <c r="A657" s="118" t="s">
        <v>534</v>
      </c>
      <c r="B657" s="2" t="str">
        <f aca="false" t="array" ref="B657:B657">INDEX(Countries!D11:D917, MATCH(A657, Countries!B11:B917, 0))</f>
        <v>NIU</v>
      </c>
      <c r="C657" s="147" t="s">
        <v>168</v>
      </c>
      <c r="D657" s="162" t="n">
        <f aca="false">'Sequestration rates'!$E$22</f>
        <v>3.336666667</v>
      </c>
      <c r="F657" s="118" t="s">
        <v>829</v>
      </c>
    </row>
    <row r="658" customFormat="false" ht="15" hidden="false" customHeight="false" outlineLevel="0" collapsed="false">
      <c r="A658" s="118" t="s">
        <v>535</v>
      </c>
      <c r="B658" s="2" t="str">
        <f aca="false" t="array" ref="B658:B658">INDEX(Countries!D12:D918, MATCH(A658, Countries!B12:B918, 0))</f>
        <v>MNP</v>
      </c>
      <c r="C658" s="147" t="s">
        <v>168</v>
      </c>
      <c r="D658" s="162" t="n">
        <f aca="false">'Sequestration rates'!$E$22</f>
        <v>3.336666667</v>
      </c>
      <c r="F658" s="118" t="s">
        <v>829</v>
      </c>
    </row>
    <row r="659" customFormat="false" ht="15" hidden="false" customHeight="false" outlineLevel="0" collapsed="false">
      <c r="A659" s="118" t="s">
        <v>536</v>
      </c>
      <c r="B659" s="2" t="str">
        <f aca="false" t="array" ref="B659:B659">INDEX(Countries!D13:D919, MATCH(A659, Countries!B13:B919, 0))</f>
        <v>PCN</v>
      </c>
      <c r="C659" s="147" t="s">
        <v>168</v>
      </c>
      <c r="D659" s="162" t="n">
        <f aca="false">'Sequestration rates'!$E$22</f>
        <v>3.336666667</v>
      </c>
      <c r="F659" s="118" t="s">
        <v>829</v>
      </c>
    </row>
    <row r="660" customFormat="false" ht="15" hidden="false" customHeight="false" outlineLevel="0" collapsed="false">
      <c r="A660" s="118" t="s">
        <v>537</v>
      </c>
      <c r="B660" s="2" t="str">
        <f aca="false" t="array" ref="B660:B660">INDEX(Countries!D14:D920, MATCH(A660, Countries!B14:B920, 0))</f>
        <v>PRT</v>
      </c>
      <c r="C660" s="147" t="s">
        <v>168</v>
      </c>
      <c r="D660" s="162" t="n">
        <f aca="false">'Sequestration rates'!$E$22</f>
        <v>3.336666667</v>
      </c>
      <c r="F660" s="118" t="s">
        <v>829</v>
      </c>
    </row>
    <row r="661" customFormat="false" ht="15" hidden="false" customHeight="false" outlineLevel="0" collapsed="false">
      <c r="A661" s="118" t="s">
        <v>538</v>
      </c>
      <c r="B661" s="2" t="str">
        <f aca="false" t="array" ref="B661:B661">INDEX(Countries!D1:D921, MATCH(A661, Countries!B1:B921, 0))</f>
        <v>REU</v>
      </c>
      <c r="C661" s="147" t="s">
        <v>168</v>
      </c>
      <c r="D661" s="162" t="n">
        <f aca="false">'Sequestration rates'!$E$22</f>
        <v>3.336666667</v>
      </c>
      <c r="F661" s="118" t="s">
        <v>829</v>
      </c>
    </row>
    <row r="662" customFormat="false" ht="15" hidden="false" customHeight="false" outlineLevel="0" collapsed="false">
      <c r="A662" s="118" t="s">
        <v>539</v>
      </c>
      <c r="B662" s="2" t="str">
        <f aca="false" t="array" ref="B662:B662">INDEX(Countries!D1:D922, MATCH(A662, Countries!B1:B922, 0))</f>
        <v>ROU</v>
      </c>
      <c r="C662" s="147" t="s">
        <v>168</v>
      </c>
      <c r="D662" s="162" t="n">
        <f aca="false">'Sequestration rates'!$E$22</f>
        <v>3.336666667</v>
      </c>
      <c r="F662" s="118" t="s">
        <v>829</v>
      </c>
    </row>
    <row r="663" customFormat="false" ht="15" hidden="false" customHeight="false" outlineLevel="0" collapsed="false">
      <c r="A663" s="118" t="s">
        <v>540</v>
      </c>
      <c r="B663" s="2" t="str">
        <f aca="false" t="array" ref="B663:B663">INDEX(Countries!D193:D923, MATCH(A663, Countries!B193:B923, 0))</f>
        <v>SHN</v>
      </c>
      <c r="C663" s="147" t="s">
        <v>168</v>
      </c>
      <c r="D663" s="162" t="n">
        <f aca="false">'Sequestration rates'!$E$22</f>
        <v>3.336666667</v>
      </c>
      <c r="F663" s="118" t="s">
        <v>829</v>
      </c>
    </row>
    <row r="664" customFormat="false" ht="15" hidden="false" customHeight="false" outlineLevel="0" collapsed="false">
      <c r="A664" s="118" t="s">
        <v>541</v>
      </c>
      <c r="B664" s="2" t="str">
        <f aca="false" t="array" ref="B664:B664">INDEX(Countries!D194:D924, MATCH(A664, Countries!B194:B924, 0))</f>
        <v>SPM</v>
      </c>
      <c r="C664" s="147" t="s">
        <v>168</v>
      </c>
      <c r="D664" s="162" t="n">
        <f aca="false">'Sequestration rates'!$E$22</f>
        <v>3.336666667</v>
      </c>
      <c r="F664" s="118" t="s">
        <v>829</v>
      </c>
    </row>
    <row r="665" customFormat="false" ht="15" hidden="false" customHeight="false" outlineLevel="0" collapsed="false">
      <c r="A665" s="118" t="s">
        <v>542</v>
      </c>
      <c r="B665" s="2" t="str">
        <f aca="false" t="array" ref="B665:B665">INDEX(Countries!D195:D925, MATCH(A665, Countries!B195:B925, 0))</f>
        <v>SYR</v>
      </c>
      <c r="C665" s="147" t="s">
        <v>168</v>
      </c>
      <c r="D665" s="162" t="n">
        <f aca="false">'Sequestration rates'!$E$22</f>
        <v>3.336666667</v>
      </c>
      <c r="F665" s="118" t="s">
        <v>829</v>
      </c>
    </row>
    <row r="666" customFormat="false" ht="15" hidden="false" customHeight="false" outlineLevel="0" collapsed="false">
      <c r="A666" s="118" t="s">
        <v>543</v>
      </c>
      <c r="B666" s="2" t="str">
        <f aca="false" t="array" ref="B666:B666">INDEX(Countries!D196:D926, MATCH(A666, Countries!B196:B926, 0))</f>
        <v>TKL</v>
      </c>
      <c r="C666" s="147" t="s">
        <v>168</v>
      </c>
      <c r="D666" s="162" t="n">
        <f aca="false">'Sequestration rates'!$E$22</f>
        <v>3.336666667</v>
      </c>
      <c r="F666" s="118" t="s">
        <v>829</v>
      </c>
    </row>
    <row r="667" customFormat="false" ht="15" hidden="false" customHeight="false" outlineLevel="0" collapsed="false">
      <c r="A667" s="118" t="s">
        <v>544</v>
      </c>
      <c r="B667" s="2" t="str">
        <f aca="false" t="array" ref="B667:B667">INDEX(Countries!D197:D927, MATCH(A667, Countries!B197:B927, 0))</f>
        <v>TKM</v>
      </c>
      <c r="C667" s="147" t="s">
        <v>168</v>
      </c>
      <c r="D667" s="162" t="n">
        <f aca="false">'Sequestration rates'!$E$22</f>
        <v>3.336666667</v>
      </c>
      <c r="F667" s="118" t="s">
        <v>829</v>
      </c>
    </row>
    <row r="668" customFormat="false" ht="15" hidden="false" customHeight="false" outlineLevel="0" collapsed="false">
      <c r="A668" s="118" t="s">
        <v>545</v>
      </c>
      <c r="B668" s="2" t="str">
        <f aca="false" t="array" ref="B668:B668">INDEX(Countries!D1:D928, MATCH(A668, Countries!B1:B928, 0))</f>
        <v>URY</v>
      </c>
      <c r="C668" s="147" t="s">
        <v>168</v>
      </c>
      <c r="D668" s="162" t="n">
        <f aca="false">'Sequestration rates'!$E$22</f>
        <v>3.336666667</v>
      </c>
      <c r="F668" s="118" t="s">
        <v>829</v>
      </c>
    </row>
    <row r="669" customFormat="false" ht="15" hidden="false" customHeight="false" outlineLevel="0" collapsed="false">
      <c r="A669" s="118" t="s">
        <v>546</v>
      </c>
      <c r="B669" s="2" t="str">
        <f aca="false" t="array" ref="B669:B669">INDEX(Countries!D2:D929, MATCH(A669, Countries!B2:B929, 0))</f>
        <v>ESH</v>
      </c>
      <c r="C669" s="147" t="s">
        <v>168</v>
      </c>
      <c r="D669" s="162" t="n">
        <f aca="false">'Sequestration rates'!$E$22</f>
        <v>3.336666667</v>
      </c>
      <c r="F669" s="118" t="s">
        <v>829</v>
      </c>
    </row>
    <row r="670" customFormat="false" ht="15" hidden="false" customHeight="false" outlineLevel="0" collapsed="false">
      <c r="A670" s="118" t="s">
        <v>547</v>
      </c>
      <c r="B670" s="2" t="str">
        <f aca="false" t="array" ref="B670:B670">INDEX(Countries!D1:D930, MATCH(A670, Countries!B1:B930, 0))</f>
        <v>AFG</v>
      </c>
      <c r="C670" s="147" t="s">
        <v>168</v>
      </c>
      <c r="D670" s="162" t="n">
        <f aca="false">'Sequestration rates'!$E$22</f>
        <v>3.336666667</v>
      </c>
      <c r="F670" s="118" t="s">
        <v>829</v>
      </c>
    </row>
    <row r="671" customFormat="false" ht="15" hidden="false" customHeight="false" outlineLevel="0" collapsed="false">
      <c r="A671" s="118" t="s">
        <v>548</v>
      </c>
      <c r="B671" s="2" t="str">
        <f aca="false" t="array" ref="B671:B671">INDEX(Countries!D4:D931, MATCH(A671, Countries!B4:B931, 0))</f>
        <v>ARM</v>
      </c>
      <c r="C671" s="147" t="s">
        <v>168</v>
      </c>
      <c r="D671" s="162" t="n">
        <f aca="false">'Sequestration rates'!$E$22</f>
        <v>3.336666667</v>
      </c>
      <c r="F671" s="118" t="s">
        <v>829</v>
      </c>
    </row>
    <row r="672" customFormat="false" ht="15" hidden="false" customHeight="false" outlineLevel="0" collapsed="false">
      <c r="A672" s="118" t="s">
        <v>549</v>
      </c>
      <c r="B672" s="2" t="str">
        <f aca="false" t="array" ref="B672:B672">INDEX(Countries!D5:D932, MATCH(A672, Countries!B5:B932, 0))</f>
        <v>AUT</v>
      </c>
      <c r="C672" s="147" t="s">
        <v>168</v>
      </c>
      <c r="D672" s="162" t="n">
        <f aca="false">'Sequestration rates'!$E$22</f>
        <v>3.336666667</v>
      </c>
      <c r="F672" s="118" t="s">
        <v>829</v>
      </c>
    </row>
    <row r="673" customFormat="false" ht="15" hidden="false" customHeight="false" outlineLevel="0" collapsed="false">
      <c r="A673" s="118" t="s">
        <v>550</v>
      </c>
      <c r="B673" s="2" t="str">
        <f aca="false" t="array" ref="B673:B673">INDEX(Countries!D6:D933, MATCH(A673, Countries!B6:B933, 0))</f>
        <v>BDI</v>
      </c>
      <c r="C673" s="147" t="s">
        <v>168</v>
      </c>
      <c r="D673" s="162" t="n">
        <f aca="false">'Sequestration rates'!$E$22</f>
        <v>3.336666667</v>
      </c>
      <c r="F673" s="118" t="s">
        <v>829</v>
      </c>
    </row>
    <row r="674" customFormat="false" ht="15" hidden="false" customHeight="false" outlineLevel="0" collapsed="false">
      <c r="A674" s="118" t="s">
        <v>551</v>
      </c>
      <c r="B674" s="2" t="str">
        <f aca="false" t="array" ref="B674:B674">INDEX(Countries!D7:D934, MATCH(A674, Countries!B7:B934, 0))</f>
        <v>BFA</v>
      </c>
      <c r="C674" s="147" t="s">
        <v>168</v>
      </c>
      <c r="D674" s="162" t="n">
        <f aca="false">'Sequestration rates'!$E$22</f>
        <v>3.336666667</v>
      </c>
      <c r="F674" s="118" t="s">
        <v>829</v>
      </c>
    </row>
    <row r="675" customFormat="false" ht="15" hidden="false" customHeight="false" outlineLevel="0" collapsed="false">
      <c r="A675" s="118" t="s">
        <v>552</v>
      </c>
      <c r="B675" s="2" t="str">
        <f aca="false" t="array" ref="B675:B675">INDEX(Countries!D8:D935, MATCH(A675, Countries!B8:B935, 0))</f>
        <v>BLR</v>
      </c>
      <c r="C675" s="147" t="s">
        <v>168</v>
      </c>
      <c r="D675" s="162" t="n">
        <f aca="false">'Sequestration rates'!$E$22</f>
        <v>3.336666667</v>
      </c>
      <c r="F675" s="118" t="s">
        <v>829</v>
      </c>
    </row>
    <row r="676" customFormat="false" ht="15" hidden="false" customHeight="false" outlineLevel="0" collapsed="false">
      <c r="A676" s="118" t="s">
        <v>553</v>
      </c>
      <c r="B676" s="2" t="str">
        <f aca="false" t="array" ref="B676:B676">INDEX(Countries!D9:D936, MATCH(A676, Countries!B9:B936, 0))</f>
        <v>BOL</v>
      </c>
      <c r="C676" s="147" t="s">
        <v>168</v>
      </c>
      <c r="D676" s="162" t="n">
        <f aca="false">'Sequestration rates'!$E$22</f>
        <v>3.336666667</v>
      </c>
      <c r="F676" s="118" t="s">
        <v>829</v>
      </c>
    </row>
    <row r="677" customFormat="false" ht="15" hidden="false" customHeight="false" outlineLevel="0" collapsed="false">
      <c r="A677" s="118" t="s">
        <v>554</v>
      </c>
      <c r="B677" s="2" t="str">
        <f aca="false" t="array" ref="B677:B677">INDEX(Countries!D10:D937, MATCH(A677, Countries!B10:B937, 0))</f>
        <v>BTN</v>
      </c>
      <c r="C677" s="147" t="s">
        <v>168</v>
      </c>
      <c r="D677" s="162" t="n">
        <f aca="false">'Sequestration rates'!$E$22</f>
        <v>3.336666667</v>
      </c>
      <c r="F677" s="118" t="s">
        <v>829</v>
      </c>
    </row>
    <row r="678" customFormat="false" ht="15" hidden="false" customHeight="false" outlineLevel="0" collapsed="false">
      <c r="A678" s="118" t="s">
        <v>555</v>
      </c>
      <c r="B678" s="2" t="str">
        <f aca="false" t="array" ref="B678:B678">INDEX(Countries!D2:D938, MATCH(A678, Countries!B2:B938, 0))</f>
        <v>BWA</v>
      </c>
      <c r="C678" s="147" t="s">
        <v>168</v>
      </c>
      <c r="D678" s="162" t="n">
        <f aca="false">'Sequestration rates'!$E$22</f>
        <v>3.336666667</v>
      </c>
      <c r="F678" s="118" t="s">
        <v>829</v>
      </c>
    </row>
    <row r="679" customFormat="false" ht="15" hidden="false" customHeight="false" outlineLevel="0" collapsed="false">
      <c r="A679" s="118" t="s">
        <v>556</v>
      </c>
      <c r="B679" s="2" t="str">
        <f aca="false" t="array" ref="B679:B679">INDEX(Countries!D2:D939, MATCH(A679, Countries!B2:B939, 0))</f>
        <v>CAF</v>
      </c>
      <c r="C679" s="147" t="s">
        <v>168</v>
      </c>
      <c r="D679" s="162" t="n">
        <f aca="false">'Sequestration rates'!$E$22</f>
        <v>3.336666667</v>
      </c>
      <c r="F679" s="118" t="s">
        <v>829</v>
      </c>
    </row>
    <row r="680" customFormat="false" ht="15" hidden="false" customHeight="false" outlineLevel="0" collapsed="false">
      <c r="A680" s="118" t="s">
        <v>557</v>
      </c>
      <c r="B680" s="2" t="str">
        <f aca="false" t="array" ref="B680:B680">INDEX(Countries!D3:D940, MATCH(A680, Countries!B3:B940, 0))</f>
        <v>CHE</v>
      </c>
      <c r="C680" s="147" t="s">
        <v>168</v>
      </c>
      <c r="D680" s="162" t="n">
        <f aca="false">'Sequestration rates'!$E$22</f>
        <v>3.336666667</v>
      </c>
      <c r="F680" s="118" t="s">
        <v>829</v>
      </c>
    </row>
    <row r="681" customFormat="false" ht="15" hidden="false" customHeight="false" outlineLevel="0" collapsed="false">
      <c r="A681" s="118" t="s">
        <v>558</v>
      </c>
      <c r="B681" s="2" t="str">
        <f aca="false" t="array" ref="B681:B681">INDEX(Countries!D4:D941, MATCH(A681, Countries!B4:B941, 0))</f>
        <v>CZE</v>
      </c>
      <c r="C681" s="147" t="s">
        <v>168</v>
      </c>
      <c r="D681" s="162" t="n">
        <f aca="false">'Sequestration rates'!$E$22</f>
        <v>3.336666667</v>
      </c>
      <c r="F681" s="118" t="s">
        <v>829</v>
      </c>
    </row>
    <row r="682" customFormat="false" ht="15" hidden="false" customHeight="false" outlineLevel="0" collapsed="false">
      <c r="A682" s="118" t="s">
        <v>559</v>
      </c>
      <c r="B682" s="2" t="str">
        <f aca="false" t="array" ref="B682:B682">INDEX(Countries!D5:D942, MATCH(A682, Countries!B5:B942, 0))</f>
        <v>ETH</v>
      </c>
      <c r="C682" s="147" t="s">
        <v>168</v>
      </c>
      <c r="D682" s="162" t="n">
        <f aca="false">'Sequestration rates'!$E$22</f>
        <v>3.336666667</v>
      </c>
      <c r="F682" s="118" t="s">
        <v>829</v>
      </c>
    </row>
    <row r="683" customFormat="false" ht="15" hidden="false" customHeight="false" outlineLevel="0" collapsed="false">
      <c r="A683" s="118" t="s">
        <v>560</v>
      </c>
      <c r="B683" s="2" t="str">
        <f aca="false" t="array" ref="B683:B683">INDEX(Countries!D6:D943, MATCH(A683, Countries!B6:B943, 0))</f>
        <v>HUN</v>
      </c>
      <c r="C683" s="147" t="s">
        <v>168</v>
      </c>
      <c r="D683" s="162" t="n">
        <f aca="false">'Sequestration rates'!$E$22</f>
        <v>3.336666667</v>
      </c>
      <c r="F683" s="118" t="s">
        <v>829</v>
      </c>
    </row>
    <row r="684" customFormat="false" ht="15" hidden="false" customHeight="false" outlineLevel="0" collapsed="false">
      <c r="A684" s="118" t="s">
        <v>561</v>
      </c>
      <c r="B684" s="2" t="str">
        <f aca="false" t="array" ref="B684:B684">INDEX(Countries!D7:D944, MATCH(A684, Countries!B7:B944, 0))</f>
        <v>KGZ</v>
      </c>
      <c r="C684" s="147" t="s">
        <v>168</v>
      </c>
      <c r="D684" s="162" t="n">
        <f aca="false">'Sequestration rates'!$E$22</f>
        <v>3.336666667</v>
      </c>
      <c r="F684" s="118" t="s">
        <v>829</v>
      </c>
    </row>
    <row r="685" customFormat="false" ht="15" hidden="false" customHeight="false" outlineLevel="0" collapsed="false">
      <c r="A685" s="118" t="s">
        <v>562</v>
      </c>
      <c r="B685" s="2" t="str">
        <f aca="false" t="array" ref="B685:B685">INDEX(Countries!D8:D945, MATCH(A685, Countries!B8:B945, 0))</f>
        <v>LAO</v>
      </c>
      <c r="C685" s="147" t="s">
        <v>168</v>
      </c>
      <c r="D685" s="162" t="n">
        <f aca="false">'Sequestration rates'!$E$22</f>
        <v>3.336666667</v>
      </c>
      <c r="F685" s="118" t="s">
        <v>829</v>
      </c>
    </row>
    <row r="686" customFormat="false" ht="15" hidden="false" customHeight="false" outlineLevel="0" collapsed="false">
      <c r="A686" s="118" t="s">
        <v>563</v>
      </c>
      <c r="B686" s="2" t="str">
        <f aca="false" t="array" ref="B686:B686">INDEX(Countries!D9:D946, MATCH(A686, Countries!B9:B946, 0))</f>
        <v>LSO</v>
      </c>
      <c r="C686" s="147" t="s">
        <v>168</v>
      </c>
      <c r="D686" s="162" t="n">
        <f aca="false">'Sequestration rates'!$E$22</f>
        <v>3.336666667</v>
      </c>
      <c r="F686" s="118" t="s">
        <v>829</v>
      </c>
    </row>
    <row r="687" customFormat="false" ht="15" hidden="false" customHeight="false" outlineLevel="0" collapsed="false">
      <c r="A687" s="118" t="s">
        <v>564</v>
      </c>
      <c r="B687" s="2" t="str">
        <f aca="false" t="array" ref="B687:B687">INDEX(Countries!D10:D947, MATCH(A687, Countries!B10:B947, 0))</f>
        <v>LUX</v>
      </c>
      <c r="C687" s="147" t="s">
        <v>168</v>
      </c>
      <c r="D687" s="162" t="n">
        <f aca="false">'Sequestration rates'!$E$22</f>
        <v>3.336666667</v>
      </c>
      <c r="F687" s="118" t="s">
        <v>829</v>
      </c>
    </row>
    <row r="688" customFormat="false" ht="15" hidden="false" customHeight="false" outlineLevel="0" collapsed="false">
      <c r="A688" s="118" t="s">
        <v>565</v>
      </c>
      <c r="B688" s="2" t="str">
        <f aca="false" t="array" ref="B688:B688">INDEX(Countries!D11:D948, MATCH(A688, Countries!B11:B948, 0))</f>
        <v>MDA</v>
      </c>
      <c r="C688" s="147" t="s">
        <v>168</v>
      </c>
      <c r="D688" s="162" t="n">
        <f aca="false">'Sequestration rates'!$E$22</f>
        <v>3.336666667</v>
      </c>
      <c r="F688" s="118" t="s">
        <v>829</v>
      </c>
    </row>
    <row r="689" customFormat="false" ht="15" hidden="false" customHeight="false" outlineLevel="0" collapsed="false">
      <c r="A689" s="118" t="s">
        <v>566</v>
      </c>
      <c r="B689" s="2" t="str">
        <f aca="false" t="array" ref="B689:B689">INDEX(Countries!D12:D949, MATCH(A689, Countries!B12:B949, 0))</f>
        <v>MKD</v>
      </c>
      <c r="C689" s="147" t="s">
        <v>168</v>
      </c>
      <c r="D689" s="162" t="n">
        <f aca="false">'Sequestration rates'!$E$22</f>
        <v>3.336666667</v>
      </c>
      <c r="F689" s="118" t="s">
        <v>829</v>
      </c>
    </row>
    <row r="690" customFormat="false" ht="15" hidden="false" customHeight="false" outlineLevel="0" collapsed="false">
      <c r="A690" s="118" t="s">
        <v>567</v>
      </c>
      <c r="B690" s="2" t="str">
        <f aca="false" t="array" ref="B690:B690">INDEX(Countries!D13:D950, MATCH(A690, Countries!B13:B950, 0))</f>
        <v>MLI</v>
      </c>
      <c r="C690" s="147" t="s">
        <v>168</v>
      </c>
      <c r="D690" s="162" t="n">
        <f aca="false">'Sequestration rates'!$E$22</f>
        <v>3.336666667</v>
      </c>
      <c r="F690" s="118" t="s">
        <v>829</v>
      </c>
    </row>
    <row r="691" customFormat="false" ht="15" hidden="false" customHeight="false" outlineLevel="0" collapsed="false">
      <c r="A691" s="118" t="s">
        <v>568</v>
      </c>
      <c r="B691" s="2" t="str">
        <f aca="false" t="array" ref="B691:B691">INDEX(Countries!D14:D951, MATCH(A691, Countries!B14:B951, 0))</f>
        <v>MNG</v>
      </c>
      <c r="C691" s="147" t="s">
        <v>168</v>
      </c>
      <c r="D691" s="162" t="n">
        <f aca="false">'Sequestration rates'!$E$22</f>
        <v>3.336666667</v>
      </c>
      <c r="F691" s="118" t="s">
        <v>829</v>
      </c>
    </row>
    <row r="692" customFormat="false" ht="15" hidden="false" customHeight="false" outlineLevel="0" collapsed="false">
      <c r="A692" s="118" t="s">
        <v>569</v>
      </c>
      <c r="B692" s="2" t="str">
        <f aca="false" t="array" ref="B692:B692">INDEX(Countries!D15:D952, MATCH(A692, Countries!B15:B952, 0))</f>
        <v>MWI</v>
      </c>
      <c r="C692" s="147" t="s">
        <v>168</v>
      </c>
      <c r="D692" s="162" t="n">
        <f aca="false">'Sequestration rates'!$E$22</f>
        <v>3.336666667</v>
      </c>
      <c r="F692" s="118" t="s">
        <v>829</v>
      </c>
    </row>
    <row r="693" customFormat="false" ht="15" hidden="false" customHeight="false" outlineLevel="0" collapsed="false">
      <c r="A693" s="118" t="s">
        <v>570</v>
      </c>
      <c r="B693" s="2" t="str">
        <f aca="false" t="array" ref="B693:B693">INDEX(Countries!D16:D953, MATCH(A693, Countries!B16:B953, 0))</f>
        <v>NER</v>
      </c>
      <c r="C693" s="147" t="s">
        <v>168</v>
      </c>
      <c r="D693" s="162" t="n">
        <f aca="false">'Sequestration rates'!$E$22</f>
        <v>3.336666667</v>
      </c>
      <c r="F693" s="118" t="s">
        <v>829</v>
      </c>
    </row>
    <row r="694" customFormat="false" ht="15" hidden="false" customHeight="false" outlineLevel="0" collapsed="false">
      <c r="A694" s="118" t="s">
        <v>571</v>
      </c>
      <c r="B694" s="2" t="str">
        <f aca="false" t="array" ref="B694:B694">INDEX(Countries!D17:D954, MATCH(A694, Countries!B17:B954, 0))</f>
        <v>NPL</v>
      </c>
      <c r="C694" s="147" t="s">
        <v>168</v>
      </c>
      <c r="D694" s="162" t="n">
        <f aca="false">'Sequestration rates'!$E$22</f>
        <v>3.336666667</v>
      </c>
      <c r="F694" s="118" t="s">
        <v>829</v>
      </c>
    </row>
    <row r="695" customFormat="false" ht="15" hidden="false" customHeight="false" outlineLevel="0" collapsed="false">
      <c r="A695" s="118" t="s">
        <v>572</v>
      </c>
      <c r="B695" s="2" t="str">
        <f aca="false" t="array" ref="B695:B695">INDEX(Countries!D18:D955, MATCH(A695, Countries!B18:B955, 0))</f>
        <v>PRY</v>
      </c>
      <c r="C695" s="147" t="s">
        <v>168</v>
      </c>
      <c r="D695" s="162" t="n">
        <f aca="false">'Sequestration rates'!$E$22</f>
        <v>3.336666667</v>
      </c>
      <c r="F695" s="118" t="s">
        <v>829</v>
      </c>
    </row>
    <row r="696" customFormat="false" ht="15" hidden="false" customHeight="false" outlineLevel="0" collapsed="false">
      <c r="A696" s="118" t="s">
        <v>573</v>
      </c>
      <c r="B696" s="2" t="str">
        <f aca="false" t="array" ref="B696:B696">INDEX(Countries!D19:D956, MATCH(A696, Countries!B19:B956, 0))</f>
        <v>RWA</v>
      </c>
      <c r="C696" s="147" t="s">
        <v>168</v>
      </c>
      <c r="D696" s="162" t="n">
        <f aca="false">'Sequestration rates'!$E$22</f>
        <v>3.336666667</v>
      </c>
      <c r="F696" s="118" t="s">
        <v>829</v>
      </c>
    </row>
    <row r="697" customFormat="false" ht="15" hidden="false" customHeight="false" outlineLevel="0" collapsed="false">
      <c r="A697" s="118" t="s">
        <v>574</v>
      </c>
      <c r="B697" s="2" t="str">
        <f aca="false" t="array" ref="B697:B697">INDEX(Countries!D20:D957, MATCH(A697, Countries!B20:B957, 0))</f>
        <v>SRB</v>
      </c>
      <c r="C697" s="147" t="s">
        <v>168</v>
      </c>
      <c r="D697" s="162" t="n">
        <f aca="false">'Sequestration rates'!$E$22</f>
        <v>3.336666667</v>
      </c>
      <c r="F697" s="118" t="s">
        <v>829</v>
      </c>
    </row>
    <row r="698" customFormat="false" ht="15" hidden="false" customHeight="false" outlineLevel="0" collapsed="false">
      <c r="A698" s="118" t="s">
        <v>575</v>
      </c>
      <c r="B698" s="2" t="str">
        <f aca="false" t="array" ref="B698:B698">INDEX(Countries!D21:D958, MATCH(A698, Countries!B21:B958, 0))</f>
        <v>SVK</v>
      </c>
      <c r="C698" s="147" t="s">
        <v>168</v>
      </c>
      <c r="D698" s="162" t="n">
        <f aca="false">'Sequestration rates'!$E$22</f>
        <v>3.336666667</v>
      </c>
      <c r="F698" s="118" t="s">
        <v>829</v>
      </c>
    </row>
    <row r="699" customFormat="false" ht="15" hidden="false" customHeight="false" outlineLevel="0" collapsed="false">
      <c r="A699" s="118" t="s">
        <v>576</v>
      </c>
      <c r="B699" s="2" t="str">
        <f aca="false" t="array" ref="B699:B699">INDEX(Countries!D22:D959, MATCH(A699, Countries!B22:B959, 0))</f>
        <v>SWZ</v>
      </c>
      <c r="C699" s="147" t="s">
        <v>168</v>
      </c>
      <c r="D699" s="162" t="n">
        <f aca="false">'Sequestration rates'!$E$22</f>
        <v>3.336666667</v>
      </c>
      <c r="F699" s="118" t="s">
        <v>829</v>
      </c>
    </row>
    <row r="700" customFormat="false" ht="15" hidden="false" customHeight="false" outlineLevel="0" collapsed="false">
      <c r="A700" s="118" t="s">
        <v>577</v>
      </c>
      <c r="B700" s="2" t="str">
        <f aca="false" t="array" ref="B700:B700">INDEX(Countries!D2:D960, MATCH(A700, Countries!B2:B960, 0))</f>
        <v>TCD</v>
      </c>
      <c r="C700" s="147" t="s">
        <v>168</v>
      </c>
      <c r="D700" s="162" t="n">
        <f aca="false">'Sequestration rates'!$E$22</f>
        <v>3.336666667</v>
      </c>
      <c r="F700" s="118" t="s">
        <v>829</v>
      </c>
    </row>
    <row r="701" customFormat="false" ht="15" hidden="false" customHeight="false" outlineLevel="0" collapsed="false">
      <c r="A701" s="118" t="s">
        <v>578</v>
      </c>
      <c r="B701" s="2" t="str">
        <f aca="false" t="array" ref="B701:B701">INDEX(Countries!D1:D961, MATCH(A701, Countries!B1:B961, 0))</f>
        <v>TJK</v>
      </c>
      <c r="C701" s="147" t="s">
        <v>168</v>
      </c>
      <c r="D701" s="162" t="n">
        <f aca="false">'Sequestration rates'!$E$22</f>
        <v>3.336666667</v>
      </c>
      <c r="F701" s="118" t="s">
        <v>829</v>
      </c>
    </row>
    <row r="702" customFormat="false" ht="15" hidden="false" customHeight="false" outlineLevel="0" collapsed="false">
      <c r="A702" s="118" t="s">
        <v>579</v>
      </c>
      <c r="B702" s="2" t="str">
        <f aca="false" t="array" ref="B702:B702">INDEX(Countries!D232:D962, MATCH(A702, Countries!B232:B962, 0))</f>
        <v>UGA</v>
      </c>
      <c r="C702" s="147" t="s">
        <v>168</v>
      </c>
      <c r="D702" s="162" t="n">
        <f aca="false">'Sequestration rates'!$E$22</f>
        <v>3.336666667</v>
      </c>
      <c r="F702" s="118" t="s">
        <v>829</v>
      </c>
    </row>
    <row r="703" customFormat="false" ht="15" hidden="false" customHeight="false" outlineLevel="0" collapsed="false">
      <c r="A703" s="118" t="s">
        <v>580</v>
      </c>
      <c r="B703" s="2" t="str">
        <f aca="false" t="array" ref="B703:B703">INDEX(Countries!D2:D963, MATCH(A703, Countries!B2:B963, 0))</f>
        <v>UZB</v>
      </c>
      <c r="C703" s="147" t="s">
        <v>168</v>
      </c>
      <c r="D703" s="162" t="n">
        <f aca="false">'Sequestration rates'!$E$22</f>
        <v>3.336666667</v>
      </c>
      <c r="F703" s="118" t="s">
        <v>829</v>
      </c>
    </row>
    <row r="704" customFormat="false" ht="15" hidden="false" customHeight="false" outlineLevel="0" collapsed="false">
      <c r="A704" s="118" t="s">
        <v>581</v>
      </c>
      <c r="B704" s="2" t="str">
        <f aca="false" t="array" ref="B704:B704">INDEX(Countries!D3:D964, MATCH(A704, Countries!B3:B964, 0))</f>
        <v>ZMB</v>
      </c>
      <c r="C704" s="147" t="s">
        <v>168</v>
      </c>
      <c r="D704" s="162" t="n">
        <f aca="false">'Sequestration rates'!$E$22</f>
        <v>3.336666667</v>
      </c>
      <c r="F704" s="118" t="s">
        <v>829</v>
      </c>
    </row>
    <row r="705" customFormat="false" ht="15" hidden="false" customHeight="false" outlineLevel="0" collapsed="false">
      <c r="A705" s="118" t="s">
        <v>582</v>
      </c>
      <c r="B705" s="2" t="str">
        <f aca="false" t="array" ref="B705:B705">INDEX(Countries!D4:D965, MATCH(A705, Countries!B4:B965, 0))</f>
        <v>ZWE</v>
      </c>
      <c r="C705" s="147" t="s">
        <v>168</v>
      </c>
      <c r="D705" s="162" t="n">
        <f aca="false">'Sequestration rates'!$E$22</f>
        <v>3.336666667</v>
      </c>
      <c r="F705" s="118" t="s">
        <v>829</v>
      </c>
    </row>
    <row r="706" customFormat="false" ht="15" hidden="false" customHeight="false" outlineLevel="0" collapsed="false">
      <c r="A706" s="118" t="s">
        <v>583</v>
      </c>
      <c r="B706" s="2" t="str">
        <f aca="false" t="array" ref="B706:B706">INDEX(Countries!D5:D966, MATCH(A706, Countries!B5:B966, 0))</f>
        <v>BLM</v>
      </c>
      <c r="C706" s="147" t="s">
        <v>168</v>
      </c>
      <c r="D706" s="162" t="n">
        <f aca="false">'Sequestration rates'!$E$22</f>
        <v>3.336666667</v>
      </c>
      <c r="F706" s="118" t="s">
        <v>829</v>
      </c>
    </row>
    <row r="707" customFormat="false" ht="15" hidden="false" customHeight="false" outlineLevel="0" collapsed="false">
      <c r="A707" s="118" t="s">
        <v>584</v>
      </c>
      <c r="B707" s="2" t="str">
        <f aca="false" t="array" ref="B707:B707">INDEX(Countries!D6:D967, MATCH(A707, Countries!B6:B967, 0))</f>
        <v>CCK</v>
      </c>
      <c r="C707" s="147" t="s">
        <v>168</v>
      </c>
      <c r="D707" s="162" t="n">
        <f aca="false">'Sequestration rates'!$E$22</f>
        <v>3.336666667</v>
      </c>
      <c r="F707" s="118" t="s">
        <v>829</v>
      </c>
    </row>
    <row r="708" customFormat="false" ht="15" hidden="false" customHeight="false" outlineLevel="0" collapsed="false">
      <c r="A708" s="118" t="s">
        <v>585</v>
      </c>
      <c r="B708" s="2" t="str">
        <f aca="false" t="array" ref="B708:B708">INDEX(Countries!D7:D968, MATCH(A708, Countries!B7:B968, 0))</f>
        <v>CXR</v>
      </c>
      <c r="C708" s="147" t="s">
        <v>168</v>
      </c>
      <c r="D708" s="162" t="n">
        <f aca="false">'Sequestration rates'!$E$22</f>
        <v>3.336666667</v>
      </c>
      <c r="F708" s="118" t="s">
        <v>829</v>
      </c>
    </row>
  </sheetData>
  <dataValidations count="3">
    <dataValidation allowBlank="true" errorStyle="stop" operator="between" showDropDown="false" showErrorMessage="false" showInputMessage="false" sqref="A2:A708" type="list">
      <formula1>Countries!$B$2:$B$262</formula1>
      <formula2>0</formula2>
    </dataValidation>
    <dataValidation allowBlank="true" errorStyle="stop" operator="between" showDropDown="false" showErrorMessage="false" showInputMessage="false" sqref="C2:C708" type="list">
      <formula1>Ecosystem!$B$2:$B$4</formula1>
      <formula2>0</formula2>
    </dataValidation>
    <dataValidation allowBlank="true" errorStyle="stop" operator="between" showDropDown="false" showErrorMessage="false" showInputMessage="false" sqref="F2:G2 F3:F70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outlinePr summaryBelow="0"/>
    <pageSetUpPr fitToPage="false"/>
  </sheetPr>
  <dimension ref="A1:Z708"/>
  <sheetViews>
    <sheetView showFormulas="false" showGridLines="true" showRowColHeaders="true" showZeros="true" rightToLeft="false" tabSelected="true" showOutlineSymbols="true" defaultGridColor="true" view="normal" topLeftCell="A8" colorId="64" zoomScale="100" zoomScaleNormal="100" zoomScalePageLayoutView="100" workbookViewId="0">
      <selection pane="topLeft" activeCell="C8" activeCellId="0" sqref="A:C"/>
    </sheetView>
  </sheetViews>
  <sheetFormatPr defaultColWidth="12.6328125" defaultRowHeight="15" customHeight="true" zeroHeight="false" outlineLevelRow="0" outlineLevelCol="0"/>
  <cols>
    <col collapsed="false" customWidth="true" hidden="false" outlineLevel="0" max="4" min="4" style="0" width="26.38"/>
    <col collapsed="false" customWidth="true" hidden="false" outlineLevel="0" max="5" min="5" style="0" width="40.63"/>
    <col collapsed="false" customWidth="true" hidden="false" outlineLevel="0" max="6" min="6" style="0" width="41.38"/>
    <col collapsed="false" customWidth="true" hidden="false" outlineLevel="0" max="7" min="7" style="0" width="35.25"/>
    <col collapsed="false" customWidth="true" hidden="false" outlineLevel="0" max="8" min="8" style="0" width="49.38"/>
    <col collapsed="false" customWidth="true" hidden="false" outlineLevel="0" max="9" min="9" style="0" width="49.63"/>
  </cols>
  <sheetData>
    <row r="1" customFormat="false" ht="15" hidden="false" customHeight="false" outlineLevel="0" collapsed="false">
      <c r="A1" s="145" t="s">
        <v>111</v>
      </c>
      <c r="B1" s="145" t="s">
        <v>124</v>
      </c>
      <c r="C1" s="145" t="s">
        <v>79</v>
      </c>
      <c r="D1" s="145" t="s">
        <v>833</v>
      </c>
      <c r="E1" s="145" t="s">
        <v>834</v>
      </c>
      <c r="F1" s="145" t="s">
        <v>835</v>
      </c>
      <c r="G1" s="116" t="s">
        <v>836</v>
      </c>
      <c r="H1" s="116" t="s">
        <v>837</v>
      </c>
      <c r="I1" s="116" t="s">
        <v>837</v>
      </c>
      <c r="J1" s="124"/>
      <c r="K1" s="124"/>
      <c r="L1" s="124"/>
      <c r="M1" s="124"/>
      <c r="N1" s="124"/>
      <c r="O1" s="124"/>
      <c r="P1" s="124"/>
      <c r="Q1" s="124"/>
      <c r="R1" s="124"/>
      <c r="S1" s="124"/>
      <c r="T1" s="124"/>
      <c r="U1" s="124"/>
      <c r="V1" s="124"/>
      <c r="W1" s="124"/>
      <c r="X1" s="124"/>
      <c r="Y1" s="124"/>
      <c r="Z1" s="124"/>
    </row>
    <row r="2" customFormat="false" ht="15" hidden="false" customHeight="false" outlineLevel="0" collapsed="false">
      <c r="A2" s="118" t="s">
        <v>183</v>
      </c>
      <c r="B2" s="2" t="str">
        <f aca="false" t="array" ref="B2:B2">INDEX(Countries!D2:D262, MATCH(A2, Countries!B2:B262, 0))</f>
        <v>USA</v>
      </c>
      <c r="C2" s="147" t="s">
        <v>160</v>
      </c>
      <c r="D2" s="160" t="n">
        <v>27.2</v>
      </c>
      <c r="E2" s="163" t="n">
        <v>71.6</v>
      </c>
      <c r="F2" s="163" t="n">
        <v>58</v>
      </c>
      <c r="G2" s="118"/>
      <c r="H2" s="118"/>
      <c r="I2" s="118"/>
    </row>
    <row r="3" customFormat="false" ht="15" hidden="false" customHeight="false" outlineLevel="0" collapsed="false">
      <c r="A3" s="118" t="s">
        <v>184</v>
      </c>
      <c r="B3" s="2" t="str">
        <f aca="false" t="array" ref="B3:B3">INDEX(Countries!D3:D263, MATCH(A3, Countries!B3:B263, 0))</f>
        <v>IDN</v>
      </c>
      <c r="C3" s="147" t="s">
        <v>160</v>
      </c>
      <c r="D3" s="160" t="n">
        <v>27.2</v>
      </c>
      <c r="E3" s="163" t="n">
        <v>460.5</v>
      </c>
      <c r="F3" s="163" t="n">
        <v>71.9</v>
      </c>
      <c r="G3" s="118"/>
      <c r="H3" s="118"/>
      <c r="I3" s="118"/>
    </row>
    <row r="4" customFormat="false" ht="15" hidden="false" customHeight="false" outlineLevel="0" collapsed="false">
      <c r="A4" s="118" t="s">
        <v>185</v>
      </c>
      <c r="B4" s="2" t="str">
        <f aca="false" t="array" ref="B4:B4">INDEX(Countries!D4:D264, MATCH(A4, Countries!B4:B264, 0))</f>
        <v>AUS</v>
      </c>
      <c r="C4" s="147" t="s">
        <v>160</v>
      </c>
      <c r="D4" s="160" t="n">
        <v>27.2</v>
      </c>
      <c r="E4" s="163" t="n">
        <v>256.4</v>
      </c>
      <c r="F4" s="163" t="n">
        <v>59.8</v>
      </c>
      <c r="G4" s="118"/>
      <c r="H4" s="118"/>
      <c r="I4" s="118"/>
    </row>
    <row r="5" customFormat="false" ht="15" hidden="false" customHeight="false" outlineLevel="0" collapsed="false">
      <c r="A5" s="118" t="s">
        <v>277</v>
      </c>
      <c r="B5" s="2" t="str">
        <f aca="false" t="array" ref="B5:B5">INDEX(Countries!D5:D265, MATCH(A5, Countries!B5:B265, 0))</f>
        <v>BHS</v>
      </c>
      <c r="C5" s="147" t="s">
        <v>160</v>
      </c>
      <c r="D5" s="160" t="n">
        <v>27.2</v>
      </c>
      <c r="E5" s="163" t="n">
        <v>28.3</v>
      </c>
      <c r="F5" s="163" t="n">
        <v>107.9</v>
      </c>
      <c r="G5" s="118"/>
      <c r="H5" s="118"/>
      <c r="I5" s="118"/>
    </row>
    <row r="6" customFormat="false" ht="15" hidden="false" customHeight="false" outlineLevel="0" collapsed="false">
      <c r="A6" s="118" t="s">
        <v>187</v>
      </c>
      <c r="B6" s="2" t="str">
        <f aca="false" t="array" ref="B6:B6">INDEX(Countries!D6:D266, MATCH(A6, Countries!B6:B266, 0))</f>
        <v>KEN</v>
      </c>
      <c r="C6" s="147" t="s">
        <v>160</v>
      </c>
      <c r="D6" s="160" t="n">
        <v>27.2</v>
      </c>
      <c r="E6" s="163" t="n">
        <v>118.9</v>
      </c>
      <c r="F6" s="163" t="n">
        <v>79</v>
      </c>
      <c r="G6" s="118"/>
      <c r="H6" s="118"/>
      <c r="I6" s="118"/>
    </row>
    <row r="7" customFormat="false" ht="15" hidden="false" customHeight="false" outlineLevel="0" collapsed="false">
      <c r="A7" s="118" t="s">
        <v>188</v>
      </c>
      <c r="B7" s="2" t="str">
        <f aca="false" t="array" ref="B7:B7">INDEX(Countries!D7:D267, MATCH(A7, Countries!B7:B267, 0))</f>
        <v>MEX</v>
      </c>
      <c r="C7" s="147" t="s">
        <v>160</v>
      </c>
      <c r="D7" s="160" t="n">
        <v>27.2</v>
      </c>
      <c r="E7" s="163" t="n">
        <v>81.9</v>
      </c>
      <c r="F7" s="163" t="n">
        <v>74.9</v>
      </c>
      <c r="G7" s="118"/>
      <c r="H7" s="118"/>
      <c r="I7" s="118"/>
    </row>
    <row r="8" customFormat="false" ht="15" hidden="false" customHeight="false" outlineLevel="0" collapsed="false">
      <c r="A8" s="118" t="s">
        <v>189</v>
      </c>
      <c r="B8" s="2" t="str">
        <f aca="false" t="array" ref="B8:B8">INDEX(Countries!D8:D268, MATCH(A8, Countries!B8:B268, 0))</f>
        <v>COL</v>
      </c>
      <c r="C8" s="147" t="s">
        <v>160</v>
      </c>
      <c r="D8" s="160" t="n">
        <v>27.2</v>
      </c>
      <c r="E8" s="163" t="n">
        <v>277.3</v>
      </c>
      <c r="F8" s="163" t="n">
        <v>45.1</v>
      </c>
      <c r="G8" s="118"/>
      <c r="H8" s="118"/>
      <c r="I8" s="118"/>
    </row>
    <row r="9" customFormat="false" ht="15" hidden="false" customHeight="false" outlineLevel="0" collapsed="false">
      <c r="A9" s="118" t="s">
        <v>190</v>
      </c>
      <c r="B9" s="2" t="str">
        <f aca="false" t="array" ref="B9:B9">INDEX(Countries!D9:D269, MATCH(A9, Countries!B9:B269, 0))</f>
        <v>IND</v>
      </c>
      <c r="C9" s="147" t="s">
        <v>160</v>
      </c>
      <c r="D9" s="160" t="n">
        <v>27.2</v>
      </c>
      <c r="E9" s="163" t="n">
        <v>87.8</v>
      </c>
      <c r="F9" s="163" t="n">
        <v>85.5</v>
      </c>
      <c r="G9" s="118"/>
      <c r="H9" s="118"/>
      <c r="I9" s="118"/>
    </row>
    <row r="10" customFormat="false" ht="15" hidden="false" customHeight="false" outlineLevel="0" collapsed="false">
      <c r="A10" s="118" t="s">
        <v>191</v>
      </c>
      <c r="B10" s="2" t="str">
        <f aca="false" t="array" ref="B10:B10">INDEX(Countries!D10:D270, MATCH(A10, Countries!B10:B270, 0))</f>
        <v>CHN</v>
      </c>
      <c r="C10" s="147" t="s">
        <v>160</v>
      </c>
      <c r="D10" s="160" t="n">
        <v>27.2</v>
      </c>
      <c r="E10" s="163" t="n">
        <v>179.2</v>
      </c>
      <c r="F10" s="163" t="n">
        <v>110.3</v>
      </c>
      <c r="G10" s="118"/>
      <c r="H10" s="118"/>
      <c r="I10" s="118"/>
    </row>
    <row r="11" customFormat="false" ht="15" hidden="false" customHeight="false" outlineLevel="0" collapsed="false">
      <c r="A11" s="118" t="s">
        <v>361</v>
      </c>
      <c r="B11" s="2" t="str">
        <f aca="false" t="array" ref="B11:B11">INDEX(Countries!D1:D271, MATCH(A11, Countries!B1:B271, 0))</f>
        <v>ASM</v>
      </c>
      <c r="C11" s="147" t="s">
        <v>160</v>
      </c>
      <c r="D11" s="160" t="n">
        <v>27.2</v>
      </c>
      <c r="E11" s="164"/>
      <c r="F11" s="164"/>
      <c r="G11" s="118"/>
      <c r="H11" s="118"/>
      <c r="I11" s="118"/>
    </row>
    <row r="12" customFormat="false" ht="15" hidden="false" customHeight="false" outlineLevel="0" collapsed="false">
      <c r="A12" s="118" t="s">
        <v>362</v>
      </c>
      <c r="B12" s="2" t="str">
        <f aca="false" t="array" ref="B12:B12">INDEX(Countries!D2:D272, MATCH(A12, Countries!B2:B272, 0))</f>
        <v>AGO</v>
      </c>
      <c r="C12" s="147" t="s">
        <v>160</v>
      </c>
      <c r="D12" s="160" t="n">
        <v>27.2</v>
      </c>
      <c r="E12" s="163" t="n">
        <v>295.5</v>
      </c>
      <c r="F12" s="163" t="n">
        <v>66.1</v>
      </c>
      <c r="G12" s="118"/>
      <c r="H12" s="118"/>
      <c r="I12" s="118"/>
    </row>
    <row r="13" customFormat="false" ht="15" hidden="false" customHeight="false" outlineLevel="0" collapsed="false">
      <c r="A13" s="118" t="s">
        <v>363</v>
      </c>
      <c r="B13" s="2" t="str">
        <f aca="false" t="array" ref="B13:B13">INDEX(Countries!D3:D273, MATCH(A13, Countries!B3:B273, 0))</f>
        <v>AIA</v>
      </c>
      <c r="C13" s="147" t="s">
        <v>160</v>
      </c>
      <c r="D13" s="160" t="n">
        <v>27.2</v>
      </c>
      <c r="E13" s="163" t="n">
        <v>106.9</v>
      </c>
      <c r="F13" s="163" t="n">
        <v>63.4</v>
      </c>
      <c r="G13" s="118"/>
      <c r="H13" s="118"/>
      <c r="I13" s="118"/>
    </row>
    <row r="14" customFormat="false" ht="15" hidden="false" customHeight="false" outlineLevel="0" collapsed="false">
      <c r="A14" s="118" t="s">
        <v>364</v>
      </c>
      <c r="B14" s="2" t="str">
        <f aca="false" t="array" ref="B14:B14">INDEX(Countries!D4:D274, MATCH(A14, Countries!B4:B274, 0))</f>
        <v>ATG</v>
      </c>
      <c r="C14" s="147" t="s">
        <v>160</v>
      </c>
      <c r="D14" s="160" t="n">
        <v>27.2</v>
      </c>
      <c r="E14" s="163" t="n">
        <v>47.7</v>
      </c>
      <c r="F14" s="163" t="n">
        <v>85.5</v>
      </c>
      <c r="G14" s="118"/>
      <c r="H14" s="118"/>
      <c r="I14" s="118"/>
    </row>
    <row r="15" customFormat="false" ht="15" hidden="false" customHeight="false" outlineLevel="0" collapsed="false">
      <c r="A15" s="118" t="s">
        <v>365</v>
      </c>
      <c r="B15" s="2" t="str">
        <f aca="false" t="array" ref="B15:B15">INDEX(Countries!D5:D275, MATCH(A15, Countries!B5:B275, 0))</f>
        <v>ABW</v>
      </c>
      <c r="C15" s="147" t="s">
        <v>160</v>
      </c>
      <c r="D15" s="160" t="n">
        <v>27.2</v>
      </c>
      <c r="E15" s="163" t="n">
        <v>44.1</v>
      </c>
      <c r="F15" s="163" t="n">
        <v>94.4</v>
      </c>
      <c r="G15" s="118"/>
      <c r="H15" s="118"/>
      <c r="I15" s="118"/>
    </row>
    <row r="16" customFormat="false" ht="15" hidden="false" customHeight="false" outlineLevel="0" collapsed="false">
      <c r="A16" s="118" t="s">
        <v>366</v>
      </c>
      <c r="B16" s="2" t="str">
        <f aca="false" t="array" ref="B16:B16">INDEX(Countries!D16:D276, MATCH(A16, Countries!B16:B276, 0))</f>
        <v>BHR</v>
      </c>
      <c r="C16" s="147" t="s">
        <v>160</v>
      </c>
      <c r="D16" s="160" t="n">
        <v>27.2</v>
      </c>
      <c r="E16" s="163" t="n">
        <v>8.8</v>
      </c>
      <c r="F16" s="163" t="n">
        <v>58.1</v>
      </c>
      <c r="G16" s="118"/>
      <c r="H16" s="118"/>
      <c r="I16" s="118"/>
    </row>
    <row r="17" customFormat="false" ht="15" hidden="false" customHeight="false" outlineLevel="0" collapsed="false">
      <c r="A17" s="118" t="s">
        <v>367</v>
      </c>
      <c r="B17" s="2" t="str">
        <f aca="false" t="array" ref="B17:B17">INDEX(Countries!D17:D277, MATCH(A17, Countries!B17:B277, 0))</f>
        <v>BGD</v>
      </c>
      <c r="C17" s="147" t="s">
        <v>160</v>
      </c>
      <c r="D17" s="160" t="n">
        <v>27.2</v>
      </c>
      <c r="E17" s="163" t="n">
        <v>367</v>
      </c>
      <c r="F17" s="163" t="n">
        <v>25.5</v>
      </c>
      <c r="G17" s="118"/>
      <c r="H17" s="118"/>
      <c r="I17" s="118"/>
    </row>
    <row r="18" customFormat="false" ht="15" hidden="false" customHeight="false" outlineLevel="0" collapsed="false">
      <c r="A18" s="118" t="s">
        <v>368</v>
      </c>
      <c r="B18" s="2" t="str">
        <f aca="false" t="array" ref="B18:B18">INDEX(Countries!D18:D278, MATCH(A18, Countries!B18:B278, 0))</f>
        <v>BRB</v>
      </c>
      <c r="C18" s="147" t="s">
        <v>160</v>
      </c>
      <c r="D18" s="160" t="n">
        <v>27.2</v>
      </c>
      <c r="E18" s="163" t="n">
        <v>118.8</v>
      </c>
      <c r="F18" s="163" t="n">
        <v>63.3</v>
      </c>
      <c r="G18" s="118"/>
      <c r="H18" s="118"/>
      <c r="I18" s="118"/>
    </row>
    <row r="19" customFormat="false" ht="15" hidden="false" customHeight="false" outlineLevel="0" collapsed="false">
      <c r="A19" s="118" t="s">
        <v>369</v>
      </c>
      <c r="B19" s="2" t="str">
        <f aca="false" t="array" ref="B19:B19">INDEX(Countries!D19:D279, MATCH(A19, Countries!B19:B279, 0))</f>
        <v>BLZ</v>
      </c>
      <c r="C19" s="147" t="s">
        <v>160</v>
      </c>
      <c r="D19" s="160" t="n">
        <v>27.2</v>
      </c>
      <c r="E19" s="163" t="n">
        <v>53.8</v>
      </c>
      <c r="F19" s="163" t="n">
        <v>72.1</v>
      </c>
      <c r="G19" s="118"/>
      <c r="H19" s="118"/>
      <c r="I19" s="118"/>
    </row>
    <row r="20" customFormat="false" ht="15" hidden="false" customHeight="false" outlineLevel="0" collapsed="false">
      <c r="A20" s="118" t="s">
        <v>370</v>
      </c>
      <c r="B20" s="2" t="str">
        <f aca="false" t="array" ref="B20:B20">INDEX(Countries!D20:D280, MATCH(A20, Countries!B20:B280, 0))</f>
        <v>BEN</v>
      </c>
      <c r="C20" s="147" t="s">
        <v>160</v>
      </c>
      <c r="D20" s="160" t="n">
        <v>27.2</v>
      </c>
      <c r="E20" s="163" t="n">
        <v>22.6</v>
      </c>
      <c r="F20" s="163" t="n">
        <v>58.2</v>
      </c>
      <c r="G20" s="118"/>
      <c r="H20" s="118"/>
      <c r="I20" s="118"/>
    </row>
    <row r="21" customFormat="false" ht="15" hidden="false" customHeight="false" outlineLevel="0" collapsed="false">
      <c r="A21" s="118" t="s">
        <v>371</v>
      </c>
      <c r="B21" s="2" t="str">
        <f aca="false" t="array" ref="B21:B21">INDEX(Countries!D21:D281, MATCH(A21, Countries!B21:B281, 0))</f>
        <v>BMU</v>
      </c>
      <c r="C21" s="147" t="s">
        <v>160</v>
      </c>
      <c r="D21" s="160" t="n">
        <v>27.2</v>
      </c>
      <c r="E21" s="164"/>
      <c r="F21" s="164"/>
      <c r="G21" s="118"/>
      <c r="H21" s="118"/>
      <c r="I21" s="118"/>
    </row>
    <row r="22" customFormat="false" ht="15" hidden="false" customHeight="false" outlineLevel="0" collapsed="false">
      <c r="A22" s="118" t="s">
        <v>372</v>
      </c>
      <c r="B22" s="2" t="str">
        <f aca="false" t="array" ref="B22:B22">INDEX(Countries!D22:D282, MATCH(A22, Countries!B22:B282, 0))</f>
        <v>BES</v>
      </c>
      <c r="C22" s="147" t="s">
        <v>160</v>
      </c>
      <c r="D22" s="160" t="n">
        <v>27.2</v>
      </c>
      <c r="E22" s="164"/>
      <c r="F22" s="164"/>
      <c r="G22" s="118"/>
      <c r="H22" s="118"/>
      <c r="I22" s="118"/>
    </row>
    <row r="23" customFormat="false" ht="15" hidden="false" customHeight="false" outlineLevel="0" collapsed="false">
      <c r="A23" s="118" t="s">
        <v>373</v>
      </c>
      <c r="B23" s="2" t="str">
        <f aca="false" t="array" ref="B23:B23">INDEX(Countries!D23:D283, MATCH(A23, Countries!B23:B283, 0))</f>
        <v>BRA</v>
      </c>
      <c r="C23" s="147" t="s">
        <v>160</v>
      </c>
      <c r="D23" s="160" t="n">
        <v>27.2</v>
      </c>
      <c r="E23" s="163" t="n">
        <v>199</v>
      </c>
      <c r="F23" s="163" t="n">
        <v>112.9</v>
      </c>
      <c r="G23" s="118"/>
      <c r="H23" s="118"/>
      <c r="I23" s="118"/>
    </row>
    <row r="24" customFormat="false" ht="15" hidden="false" customHeight="false" outlineLevel="0" collapsed="false">
      <c r="A24" s="118" t="s">
        <v>374</v>
      </c>
      <c r="B24" s="2" t="str">
        <f aca="false" t="array" ref="B24:B24">INDEX(Countries!D24:D284, MATCH(A24, Countries!B24:B284, 0))</f>
        <v>VGB</v>
      </c>
      <c r="C24" s="147" t="s">
        <v>160</v>
      </c>
      <c r="D24" s="160" t="n">
        <v>27.2</v>
      </c>
      <c r="E24" s="163" t="n">
        <v>27.8</v>
      </c>
      <c r="F24" s="164"/>
      <c r="G24" s="118"/>
      <c r="H24" s="118"/>
      <c r="I24" s="118"/>
    </row>
    <row r="25" customFormat="false" ht="15" hidden="false" customHeight="false" outlineLevel="0" collapsed="false">
      <c r="A25" s="118" t="s">
        <v>375</v>
      </c>
      <c r="B25" s="2" t="str">
        <f aca="false" t="array" ref="B25:B25">INDEX(Countries!D25:D285, MATCH(A25, Countries!B25:B285, 0))</f>
        <v>BRN</v>
      </c>
      <c r="C25" s="147" t="s">
        <v>160</v>
      </c>
      <c r="D25" s="160" t="n">
        <v>27.2</v>
      </c>
      <c r="E25" s="163" t="n">
        <v>510.8</v>
      </c>
      <c r="F25" s="163" t="n">
        <v>90.8</v>
      </c>
      <c r="G25" s="118"/>
      <c r="H25" s="118"/>
      <c r="I25" s="118"/>
    </row>
    <row r="26" customFormat="false" ht="15" hidden="false" customHeight="false" outlineLevel="0" collapsed="false">
      <c r="A26" s="118" t="s">
        <v>376</v>
      </c>
      <c r="B26" s="2" t="str">
        <f aca="false" t="array" ref="B26:B26">INDEX(Countries!D26:D286, MATCH(A26, Countries!B26:B286, 0))</f>
        <v>KHM</v>
      </c>
      <c r="C26" s="147" t="s">
        <v>160</v>
      </c>
      <c r="D26" s="160" t="n">
        <v>27.2</v>
      </c>
      <c r="E26" s="163" t="n">
        <v>229</v>
      </c>
      <c r="F26" s="163" t="n">
        <v>56.6</v>
      </c>
      <c r="G26" s="118"/>
      <c r="H26" s="118"/>
      <c r="I26" s="118"/>
    </row>
    <row r="27" customFormat="false" ht="15" hidden="false" customHeight="false" outlineLevel="0" collapsed="false">
      <c r="A27" s="118" t="s">
        <v>377</v>
      </c>
      <c r="B27" s="2" t="str">
        <f aca="false" t="array" ref="B27:B27">INDEX(Countries!D27:D287, MATCH(A27, Countries!B27:B287, 0))</f>
        <v>CMR</v>
      </c>
      <c r="C27" s="147" t="s">
        <v>160</v>
      </c>
      <c r="D27" s="160" t="n">
        <v>27.2</v>
      </c>
      <c r="E27" s="163" t="n">
        <v>446.4</v>
      </c>
      <c r="F27" s="163" t="n">
        <v>55.4</v>
      </c>
      <c r="G27" s="118"/>
      <c r="H27" s="118"/>
      <c r="I27" s="118"/>
    </row>
    <row r="28" customFormat="false" ht="15" hidden="false" customHeight="false" outlineLevel="0" collapsed="false">
      <c r="A28" s="118" t="s">
        <v>378</v>
      </c>
      <c r="B28" s="2" t="str">
        <f aca="false" t="array" ref="B28:B28">INDEX(Countries!D28:D288, MATCH(A28, Countries!B28:B288, 0))</f>
        <v>CYM</v>
      </c>
      <c r="C28" s="147" t="s">
        <v>160</v>
      </c>
      <c r="D28" s="160" t="n">
        <v>27.2</v>
      </c>
      <c r="E28" s="163" t="n">
        <v>56.7</v>
      </c>
      <c r="F28" s="164"/>
      <c r="G28" s="118"/>
      <c r="H28" s="118"/>
      <c r="I28" s="118"/>
    </row>
    <row r="29" customFormat="false" ht="15" hidden="false" customHeight="false" outlineLevel="0" collapsed="false">
      <c r="A29" s="118" t="s">
        <v>379</v>
      </c>
      <c r="B29" s="2" t="str">
        <f aca="false" t="array" ref="B29:B29">INDEX(Countries!D29:D289, MATCH(A29, Countries!B29:B289, 0))</f>
        <v>COM</v>
      </c>
      <c r="C29" s="147" t="s">
        <v>160</v>
      </c>
      <c r="D29" s="160" t="n">
        <v>27.2</v>
      </c>
      <c r="E29" s="163" t="n">
        <v>588.6</v>
      </c>
      <c r="F29" s="164"/>
      <c r="G29" s="118"/>
      <c r="H29" s="118"/>
      <c r="I29" s="118"/>
    </row>
    <row r="30" customFormat="false" ht="15" hidden="false" customHeight="false" outlineLevel="0" collapsed="false">
      <c r="A30" s="118" t="s">
        <v>380</v>
      </c>
      <c r="B30" s="2" t="str">
        <f aca="false" t="array" ref="B30:B30">INDEX(Countries!D30:D290, MATCH(A30, Countries!B30:B290, 0))</f>
        <v>COK</v>
      </c>
      <c r="C30" s="147" t="s">
        <v>160</v>
      </c>
      <c r="D30" s="160" t="n">
        <v>27.2</v>
      </c>
      <c r="E30" s="164"/>
      <c r="F30" s="164"/>
      <c r="G30" s="118"/>
      <c r="H30" s="118"/>
      <c r="I30" s="118"/>
    </row>
    <row r="31" customFormat="false" ht="15" hidden="false" customHeight="false" outlineLevel="0" collapsed="false">
      <c r="A31" s="118" t="s">
        <v>381</v>
      </c>
      <c r="B31" s="2" t="str">
        <f aca="false" t="array" ref="B31:B31">INDEX(Countries!D31:D291, MATCH(A31, Countries!B31:B291, 0))</f>
        <v>CRI</v>
      </c>
      <c r="C31" s="147" t="s">
        <v>160</v>
      </c>
      <c r="D31" s="160" t="n">
        <v>27.2</v>
      </c>
      <c r="E31" s="163" t="n">
        <v>248.3</v>
      </c>
      <c r="F31" s="163" t="n">
        <v>80.1</v>
      </c>
      <c r="G31" s="118"/>
      <c r="H31" s="118"/>
      <c r="I31" s="118"/>
    </row>
    <row r="32" customFormat="false" ht="15" hidden="false" customHeight="false" outlineLevel="0" collapsed="false">
      <c r="A32" s="118" t="s">
        <v>382</v>
      </c>
      <c r="B32" s="2" t="str">
        <f aca="false" t="array" ref="B32:B32">INDEX(Countries!D32:D292, MATCH(A32, Countries!B32:B292, 0))</f>
        <v>CIV</v>
      </c>
      <c r="C32" s="147" t="s">
        <v>160</v>
      </c>
      <c r="D32" s="160" t="n">
        <v>27.2</v>
      </c>
      <c r="E32" s="163" t="n">
        <v>223.8</v>
      </c>
      <c r="F32" s="164"/>
      <c r="G32" s="118"/>
      <c r="H32" s="118"/>
      <c r="I32" s="118"/>
    </row>
    <row r="33" customFormat="false" ht="15" hidden="false" customHeight="false" outlineLevel="0" collapsed="false">
      <c r="A33" s="118" t="s">
        <v>383</v>
      </c>
      <c r="B33" s="2" t="str">
        <f aca="false" t="array" ref="B33:B33">INDEX(Countries!D33:D293, MATCH(A33, Countries!B33:B293, 0))</f>
        <v>CUB</v>
      </c>
      <c r="C33" s="147" t="s">
        <v>160</v>
      </c>
      <c r="D33" s="160" t="n">
        <v>27.2</v>
      </c>
      <c r="E33" s="163" t="n">
        <v>64.7</v>
      </c>
      <c r="F33" s="163" t="n">
        <v>63.9</v>
      </c>
      <c r="G33" s="118"/>
      <c r="H33" s="118"/>
      <c r="I33" s="118"/>
    </row>
    <row r="34" customFormat="false" ht="15" hidden="false" customHeight="false" outlineLevel="0" collapsed="false">
      <c r="A34" s="118" t="s">
        <v>384</v>
      </c>
      <c r="B34" s="2" t="str">
        <f aca="false" t="array" ref="B34:B34">INDEX(Countries!D34:D294, MATCH(A34, Countries!B34:B294, 0))</f>
        <v>CUW</v>
      </c>
      <c r="C34" s="147" t="s">
        <v>160</v>
      </c>
      <c r="D34" s="160" t="n">
        <v>27.2</v>
      </c>
      <c r="E34" s="164"/>
      <c r="F34" s="164"/>
      <c r="G34" s="118"/>
      <c r="H34" s="118"/>
      <c r="I34" s="118"/>
    </row>
    <row r="35" customFormat="false" ht="15" hidden="false" customHeight="false" outlineLevel="0" collapsed="false">
      <c r="A35" s="118" t="s">
        <v>385</v>
      </c>
      <c r="B35" s="2" t="str">
        <f aca="false" t="array" ref="B35:B35">INDEX(Countries!D35:D295, MATCH(A35, Countries!B35:B295, 0))</f>
        <v>COD</v>
      </c>
      <c r="C35" s="147" t="s">
        <v>160</v>
      </c>
      <c r="D35" s="160" t="n">
        <v>27.2</v>
      </c>
      <c r="E35" s="163" t="n">
        <v>147.5</v>
      </c>
      <c r="F35" s="163" t="n">
        <v>92.3</v>
      </c>
      <c r="G35" s="118"/>
      <c r="H35" s="118"/>
      <c r="I35" s="118"/>
    </row>
    <row r="36" customFormat="false" ht="15" hidden="false" customHeight="false" outlineLevel="0" collapsed="false">
      <c r="A36" s="118" t="s">
        <v>386</v>
      </c>
      <c r="B36" s="2" t="str">
        <f aca="false" t="array" ref="B36:B36">INDEX(Countries!D36:D296, MATCH(A36, Countries!B36:B296, 0))</f>
        <v>DJI</v>
      </c>
      <c r="C36" s="147" t="s">
        <v>160</v>
      </c>
      <c r="D36" s="160" t="n">
        <v>27.2</v>
      </c>
      <c r="E36" s="163" t="n">
        <v>196.2</v>
      </c>
      <c r="F36" s="163" t="n">
        <v>66.6</v>
      </c>
      <c r="G36" s="118"/>
      <c r="H36" s="118"/>
      <c r="I36" s="118"/>
    </row>
    <row r="37" customFormat="false" ht="15" hidden="false" customHeight="false" outlineLevel="0" collapsed="false">
      <c r="A37" s="118" t="s">
        <v>387</v>
      </c>
      <c r="B37" s="2" t="str">
        <f aca="false" t="array" ref="B37:B37">INDEX(Countries!D37:D297, MATCH(A37, Countries!B37:B297, 0))</f>
        <v>DMA</v>
      </c>
      <c r="C37" s="147" t="s">
        <v>160</v>
      </c>
      <c r="D37" s="160" t="n">
        <v>27.2</v>
      </c>
      <c r="E37" s="164"/>
      <c r="F37" s="164"/>
      <c r="G37" s="118"/>
      <c r="H37" s="118"/>
      <c r="I37" s="118"/>
    </row>
    <row r="38" customFormat="false" ht="15" hidden="false" customHeight="false" outlineLevel="0" collapsed="false">
      <c r="A38" s="118" t="s">
        <v>388</v>
      </c>
      <c r="B38" s="2" t="str">
        <f aca="false" t="array" ref="B38:B38">INDEX(Countries!D38:D298, MATCH(A38, Countries!B38:B298, 0))</f>
        <v>DOM</v>
      </c>
      <c r="C38" s="147" t="s">
        <v>160</v>
      </c>
      <c r="D38" s="160" t="n">
        <v>27.2</v>
      </c>
      <c r="E38" s="163" t="n">
        <v>96.7</v>
      </c>
      <c r="F38" s="163" t="n">
        <v>82</v>
      </c>
      <c r="G38" s="118"/>
      <c r="H38" s="118"/>
      <c r="I38" s="118"/>
    </row>
    <row r="39" customFormat="false" ht="15" hidden="false" customHeight="false" outlineLevel="0" collapsed="false">
      <c r="A39" s="118" t="s">
        <v>316</v>
      </c>
      <c r="B39" s="2" t="str">
        <f aca="false" t="array" ref="B39:B39">INDEX(Countries!D39:D299, MATCH(A39, Countries!B39:B299, 0))</f>
        <v>ECU</v>
      </c>
      <c r="C39" s="147" t="s">
        <v>160</v>
      </c>
      <c r="D39" s="160" t="n">
        <v>27.2</v>
      </c>
      <c r="E39" s="163" t="n">
        <v>188.4</v>
      </c>
      <c r="F39" s="163" t="n">
        <v>81.7</v>
      </c>
      <c r="G39" s="118"/>
      <c r="H39" s="118"/>
      <c r="I39" s="118"/>
    </row>
    <row r="40" customFormat="false" ht="15" hidden="false" customHeight="false" outlineLevel="0" collapsed="false">
      <c r="A40" s="118" t="s">
        <v>389</v>
      </c>
      <c r="B40" s="2" t="str">
        <f aca="false" t="array" ref="B40:B40">INDEX(Countries!D40:D300, MATCH(A40, Countries!B40:B300, 0))</f>
        <v>EGY</v>
      </c>
      <c r="C40" s="147" t="s">
        <v>160</v>
      </c>
      <c r="D40" s="160" t="n">
        <v>27.2</v>
      </c>
      <c r="E40" s="163" t="n">
        <v>99.9</v>
      </c>
      <c r="F40" s="163" t="n">
        <v>82.1</v>
      </c>
      <c r="G40" s="118"/>
      <c r="H40" s="118"/>
      <c r="I40" s="118"/>
    </row>
    <row r="41" customFormat="false" ht="15" hidden="false" customHeight="false" outlineLevel="0" collapsed="false">
      <c r="A41" s="118" t="s">
        <v>390</v>
      </c>
      <c r="B41" s="2" t="str">
        <f aca="false" t="array" ref="B41:B41">INDEX(Countries!D41:D301, MATCH(A41, Countries!B41:B301, 0))</f>
        <v>SLV</v>
      </c>
      <c r="C41" s="147" t="s">
        <v>160</v>
      </c>
      <c r="D41" s="160" t="n">
        <v>27.2</v>
      </c>
      <c r="E41" s="163" t="n">
        <v>159.2</v>
      </c>
      <c r="F41" s="163" t="n">
        <v>64.7</v>
      </c>
      <c r="G41" s="118"/>
      <c r="H41" s="118"/>
      <c r="I41" s="118"/>
    </row>
    <row r="42" customFormat="false" ht="15" hidden="false" customHeight="false" outlineLevel="0" collapsed="false">
      <c r="A42" s="118" t="s">
        <v>391</v>
      </c>
      <c r="B42" s="2" t="str">
        <f aca="false" t="array" ref="B42:B42">INDEX(Countries!D42:D302, MATCH(A42, Countries!B42:B302, 0))</f>
        <v>GNQ</v>
      </c>
      <c r="C42" s="147" t="s">
        <v>160</v>
      </c>
      <c r="D42" s="160" t="n">
        <v>27.2</v>
      </c>
      <c r="E42" s="163" t="n">
        <v>440.8</v>
      </c>
      <c r="F42" s="163" t="n">
        <v>75.2</v>
      </c>
      <c r="G42" s="118"/>
      <c r="H42" s="118"/>
      <c r="I42" s="118"/>
    </row>
    <row r="43" customFormat="false" ht="15" hidden="false" customHeight="false" outlineLevel="0" collapsed="false">
      <c r="A43" s="118" t="s">
        <v>392</v>
      </c>
      <c r="B43" s="2" t="str">
        <f aca="false" t="array" ref="B43:B43">INDEX(Countries!D43:D303, MATCH(A43, Countries!B43:B303, 0))</f>
        <v>ERI</v>
      </c>
      <c r="C43" s="147" t="s">
        <v>160</v>
      </c>
      <c r="D43" s="160" t="n">
        <v>27.2</v>
      </c>
      <c r="E43" s="163" t="n">
        <v>110.7</v>
      </c>
      <c r="F43" s="163" t="n">
        <v>50.5</v>
      </c>
      <c r="G43" s="118"/>
      <c r="H43" s="118"/>
      <c r="I43" s="118"/>
    </row>
    <row r="44" customFormat="false" ht="15" hidden="false" customHeight="false" outlineLevel="0" collapsed="false">
      <c r="A44" s="118" t="s">
        <v>393</v>
      </c>
      <c r="B44" s="2" t="str">
        <f aca="false" t="array" ref="B44:B44">INDEX(Countries!D44:D304, MATCH(A44, Countries!B44:B304, 0))</f>
        <v>FJI</v>
      </c>
      <c r="C44" s="147" t="s">
        <v>160</v>
      </c>
      <c r="D44" s="160" t="n">
        <v>27.2</v>
      </c>
      <c r="E44" s="163" t="n">
        <v>177.4</v>
      </c>
      <c r="F44" s="163" t="n">
        <v>57</v>
      </c>
      <c r="G44" s="118"/>
      <c r="H44" s="118"/>
      <c r="I44" s="118"/>
    </row>
    <row r="45" customFormat="false" ht="15" hidden="false" customHeight="false" outlineLevel="0" collapsed="false">
      <c r="A45" s="118" t="s">
        <v>394</v>
      </c>
      <c r="B45" s="2" t="str">
        <f aca="false" t="array" ref="B45:B45">INDEX(Countries!D45:D305, MATCH(A45, Countries!B45:B305, 0))</f>
        <v>GUF</v>
      </c>
      <c r="C45" s="147" t="s">
        <v>160</v>
      </c>
      <c r="D45" s="160" t="n">
        <v>27.2</v>
      </c>
      <c r="E45" s="163" t="n">
        <v>276.6</v>
      </c>
      <c r="F45" s="163" t="n">
        <v>77.3</v>
      </c>
      <c r="G45" s="118"/>
      <c r="H45" s="118"/>
      <c r="I45" s="118"/>
    </row>
    <row r="46" customFormat="false" ht="15" hidden="false" customHeight="false" outlineLevel="0" collapsed="false">
      <c r="A46" s="118" t="s">
        <v>395</v>
      </c>
      <c r="B46" s="2" t="str">
        <f aca="false" t="array" ref="B46:B46">INDEX(Countries!D46:D306, MATCH(A46, Countries!B46:B306, 0))</f>
        <v>PYF</v>
      </c>
      <c r="C46" s="147" t="s">
        <v>160</v>
      </c>
      <c r="D46" s="160" t="n">
        <v>27.2</v>
      </c>
      <c r="E46" s="163" t="n">
        <v>427.7</v>
      </c>
      <c r="F46" s="164"/>
      <c r="G46" s="118"/>
      <c r="H46" s="118"/>
      <c r="I46" s="118"/>
    </row>
    <row r="47" customFormat="false" ht="15" hidden="false" customHeight="false" outlineLevel="0" collapsed="false">
      <c r="A47" s="118" t="s">
        <v>396</v>
      </c>
      <c r="B47" s="2" t="str">
        <f aca="false" t="array" ref="B47:B47">INDEX(Countries!D47:D307, MATCH(A47, Countries!B47:B307, 0))</f>
        <v>ATF</v>
      </c>
      <c r="C47" s="147" t="s">
        <v>160</v>
      </c>
      <c r="D47" s="160" t="n">
        <v>27.2</v>
      </c>
      <c r="E47" s="164"/>
      <c r="F47" s="164"/>
      <c r="G47" s="118"/>
      <c r="H47" s="118"/>
      <c r="I47" s="118"/>
    </row>
    <row r="48" customFormat="false" ht="15" hidden="false" customHeight="false" outlineLevel="0" collapsed="false">
      <c r="A48" s="118" t="s">
        <v>397</v>
      </c>
      <c r="B48" s="2" t="str">
        <f aca="false" t="array" ref="B48:B48">INDEX(Countries!D48:D308, MATCH(A48, Countries!B48:B308, 0))</f>
        <v>GAB</v>
      </c>
      <c r="C48" s="147" t="s">
        <v>160</v>
      </c>
      <c r="D48" s="160" t="n">
        <v>27.2</v>
      </c>
      <c r="E48" s="163" t="n">
        <v>522.2</v>
      </c>
      <c r="F48" s="163" t="n">
        <v>67.5</v>
      </c>
      <c r="G48" s="118"/>
      <c r="H48" s="118"/>
      <c r="I48" s="118"/>
    </row>
    <row r="49" customFormat="false" ht="15" hidden="false" customHeight="false" outlineLevel="0" collapsed="false">
      <c r="A49" s="118" t="s">
        <v>398</v>
      </c>
      <c r="B49" s="2" t="str">
        <f aca="false" t="array" ref="B49:B49">INDEX(Countries!D49:D309, MATCH(A49, Countries!B49:B309, 0))</f>
        <v>GMB</v>
      </c>
      <c r="C49" s="147" t="s">
        <v>160</v>
      </c>
      <c r="D49" s="160" t="n">
        <v>27.2</v>
      </c>
      <c r="E49" s="163" t="n">
        <v>88.8</v>
      </c>
      <c r="F49" s="163" t="n">
        <v>86</v>
      </c>
      <c r="G49" s="118"/>
      <c r="H49" s="118"/>
      <c r="I49" s="118"/>
    </row>
    <row r="50" customFormat="false" ht="15" hidden="false" customHeight="false" outlineLevel="0" collapsed="false">
      <c r="A50" s="118" t="s">
        <v>399</v>
      </c>
      <c r="B50" s="2" t="str">
        <f aca="false" t="array" ref="B50:B50">INDEX(Countries!D50:D310, MATCH(A50, Countries!B50:B310, 0))</f>
        <v>GHA</v>
      </c>
      <c r="C50" s="147" t="s">
        <v>160</v>
      </c>
      <c r="D50" s="160" t="n">
        <v>27.2</v>
      </c>
      <c r="E50" s="163" t="n">
        <v>129.9</v>
      </c>
      <c r="F50" s="163" t="n">
        <v>45.9</v>
      </c>
      <c r="G50" s="118"/>
      <c r="H50" s="118"/>
      <c r="I50" s="118"/>
    </row>
    <row r="51" customFormat="false" ht="15" hidden="false" customHeight="false" outlineLevel="0" collapsed="false">
      <c r="A51" s="118" t="s">
        <v>400</v>
      </c>
      <c r="B51" s="2" t="str">
        <f aca="false" t="array" ref="B51:B51">INDEX(Countries!D51:D311, MATCH(A51, Countries!B51:B311, 0))</f>
        <v>GRD</v>
      </c>
      <c r="C51" s="147" t="s">
        <v>160</v>
      </c>
      <c r="D51" s="160" t="n">
        <v>27.2</v>
      </c>
      <c r="E51" s="163" t="n">
        <v>102.8</v>
      </c>
      <c r="F51" s="163" t="n">
        <v>87.3</v>
      </c>
      <c r="G51" s="118"/>
      <c r="H51" s="118"/>
      <c r="I51" s="118"/>
    </row>
    <row r="52" customFormat="false" ht="15" hidden="false" customHeight="false" outlineLevel="0" collapsed="false">
      <c r="A52" s="118" t="s">
        <v>401</v>
      </c>
      <c r="B52" s="2" t="str">
        <f aca="false" t="array" ref="B52:B52">INDEX(Countries!D52:D312, MATCH(A52, Countries!B52:B312, 0))</f>
        <v>GLP</v>
      </c>
      <c r="C52" s="147" t="s">
        <v>160</v>
      </c>
      <c r="D52" s="160" t="n">
        <v>27.2</v>
      </c>
      <c r="E52" s="163" t="n">
        <v>71.8</v>
      </c>
      <c r="F52" s="164"/>
      <c r="G52" s="118"/>
      <c r="H52" s="118"/>
      <c r="I52" s="118"/>
    </row>
    <row r="53" customFormat="false" ht="15" hidden="false" customHeight="false" outlineLevel="0" collapsed="false">
      <c r="A53" s="118" t="s">
        <v>402</v>
      </c>
      <c r="B53" s="2" t="str">
        <f aca="false" t="array" ref="B53:B53">INDEX(Countries!D53:D313, MATCH(A53, Countries!B53:B313, 0))</f>
        <v>GUM</v>
      </c>
      <c r="C53" s="147" t="s">
        <v>160</v>
      </c>
      <c r="D53" s="160" t="n">
        <v>27.2</v>
      </c>
      <c r="E53" s="164"/>
      <c r="F53" s="164"/>
      <c r="G53" s="118"/>
      <c r="H53" s="118"/>
      <c r="I53" s="118"/>
    </row>
    <row r="54" customFormat="false" ht="15" hidden="false" customHeight="false" outlineLevel="0" collapsed="false">
      <c r="A54" s="118" t="s">
        <v>403</v>
      </c>
      <c r="B54" s="2" t="str">
        <f aca="false" t="array" ref="B54:B54">INDEX(Countries!D54:D314, MATCH(A54, Countries!B54:B314, 0))</f>
        <v>GTM</v>
      </c>
      <c r="C54" s="147" t="s">
        <v>160</v>
      </c>
      <c r="D54" s="160" t="n">
        <v>27.2</v>
      </c>
      <c r="E54" s="163" t="n">
        <v>254.1</v>
      </c>
      <c r="F54" s="163" t="n">
        <v>51.2</v>
      </c>
      <c r="G54" s="118"/>
      <c r="H54" s="118"/>
      <c r="I54" s="118"/>
    </row>
    <row r="55" customFormat="false" ht="15" hidden="false" customHeight="false" outlineLevel="0" collapsed="false">
      <c r="A55" s="118" t="s">
        <v>404</v>
      </c>
      <c r="B55" s="2" t="str">
        <f aca="false" t="array" ref="B55:B55">INDEX(Countries!D55:D315, MATCH(A55, Countries!B55:B315, 0))</f>
        <v>GIN</v>
      </c>
      <c r="C55" s="147" t="s">
        <v>160</v>
      </c>
      <c r="D55" s="160" t="n">
        <v>27.2</v>
      </c>
      <c r="E55" s="163" t="n">
        <v>129.3</v>
      </c>
      <c r="F55" s="163" t="n">
        <v>71.3</v>
      </c>
      <c r="G55" s="118"/>
      <c r="H55" s="118"/>
      <c r="I55" s="118"/>
    </row>
    <row r="56" customFormat="false" ht="15" hidden="false" customHeight="false" outlineLevel="0" collapsed="false">
      <c r="A56" s="118" t="s">
        <v>405</v>
      </c>
      <c r="B56" s="2" t="str">
        <f aca="false" t="array" ref="B56:B56">INDEX(Countries!D56:D316, MATCH(A56, Countries!B56:B316, 0))</f>
        <v>GNB</v>
      </c>
      <c r="C56" s="147" t="s">
        <v>160</v>
      </c>
      <c r="D56" s="160" t="n">
        <v>27.2</v>
      </c>
      <c r="E56" s="163" t="n">
        <v>153.3</v>
      </c>
      <c r="F56" s="164"/>
      <c r="G56" s="118"/>
      <c r="H56" s="118"/>
      <c r="I56" s="118"/>
    </row>
    <row r="57" customFormat="false" ht="15" hidden="false" customHeight="false" outlineLevel="0" collapsed="false">
      <c r="A57" s="118" t="s">
        <v>406</v>
      </c>
      <c r="B57" s="2" t="str">
        <f aca="false" t="array" ref="B57:B57">INDEX(Countries!D57:D317, MATCH(A57, Countries!B57:B317, 0))</f>
        <v>GUY</v>
      </c>
      <c r="C57" s="147" t="s">
        <v>160</v>
      </c>
      <c r="D57" s="160" t="n">
        <v>27.2</v>
      </c>
      <c r="E57" s="163" t="n">
        <v>272.5</v>
      </c>
      <c r="F57" s="163" t="n">
        <v>54</v>
      </c>
      <c r="G57" s="118"/>
      <c r="H57" s="118"/>
      <c r="I57" s="118"/>
    </row>
    <row r="58" customFormat="false" ht="15" hidden="false" customHeight="false" outlineLevel="0" collapsed="false">
      <c r="A58" s="118" t="s">
        <v>407</v>
      </c>
      <c r="B58" s="2" t="str">
        <f aca="false" t="array" ref="B58:B58">INDEX(Countries!D58:D318, MATCH(A58, Countries!B58:B318, 0))</f>
        <v>HTI</v>
      </c>
      <c r="C58" s="147" t="s">
        <v>160</v>
      </c>
      <c r="D58" s="160" t="n">
        <v>27.2</v>
      </c>
      <c r="E58" s="163" t="n">
        <v>44.2</v>
      </c>
      <c r="F58" s="163" t="n">
        <v>47.4</v>
      </c>
      <c r="G58" s="118"/>
      <c r="H58" s="118"/>
      <c r="I58" s="118"/>
    </row>
    <row r="59" customFormat="false" ht="15" hidden="false" customHeight="false" outlineLevel="0" collapsed="false">
      <c r="A59" s="118" t="s">
        <v>408</v>
      </c>
      <c r="B59" s="2" t="str">
        <f aca="false" t="array" ref="B59:B59">INDEX(Countries!D59:D319, MATCH(A59, Countries!B59:B319, 0))</f>
        <v>HND</v>
      </c>
      <c r="C59" s="147" t="s">
        <v>160</v>
      </c>
      <c r="D59" s="160" t="n">
        <v>27.2</v>
      </c>
      <c r="E59" s="163" t="n">
        <v>144.7</v>
      </c>
      <c r="F59" s="163" t="n">
        <v>66.2</v>
      </c>
      <c r="G59" s="118"/>
      <c r="H59" s="118"/>
      <c r="I59" s="118"/>
    </row>
    <row r="60" customFormat="false" ht="15" hidden="false" customHeight="false" outlineLevel="0" collapsed="false">
      <c r="A60" s="118" t="s">
        <v>409</v>
      </c>
      <c r="B60" s="2" t="str">
        <f aca="false" t="array" ref="B60:B60">INDEX(Countries!D60:D320, MATCH(A60, Countries!B60:B320, 0))</f>
        <v>IRN</v>
      </c>
      <c r="C60" s="147" t="s">
        <v>160</v>
      </c>
      <c r="D60" s="160" t="n">
        <v>27.2</v>
      </c>
      <c r="E60" s="163" t="n">
        <v>52</v>
      </c>
      <c r="F60" s="163" t="n">
        <v>46.1</v>
      </c>
      <c r="G60" s="118"/>
      <c r="H60" s="118"/>
      <c r="I60" s="118"/>
    </row>
    <row r="61" customFormat="false" ht="15" hidden="false" customHeight="false" outlineLevel="0" collapsed="false">
      <c r="A61" s="118" t="s">
        <v>410</v>
      </c>
      <c r="B61" s="2" t="str">
        <f aca="false" t="array" ref="B61:B61">INDEX(Countries!D61:D321, MATCH(A61, Countries!B61:B321, 0))</f>
        <v>JAM</v>
      </c>
      <c r="C61" s="147" t="s">
        <v>160</v>
      </c>
      <c r="D61" s="160" t="n">
        <v>27.2</v>
      </c>
      <c r="E61" s="163" t="n">
        <v>70.2</v>
      </c>
      <c r="F61" s="163" t="n">
        <v>96.5</v>
      </c>
      <c r="G61" s="118"/>
      <c r="H61" s="118"/>
      <c r="I61" s="118"/>
    </row>
    <row r="62" customFormat="false" ht="15" hidden="false" customHeight="false" outlineLevel="0" collapsed="false">
      <c r="A62" s="118" t="s">
        <v>411</v>
      </c>
      <c r="B62" s="2" t="str">
        <f aca="false" t="array" ref="B62:B62">INDEX(Countries!D62:D322, MATCH(A62, Countries!B62:B322, 0))</f>
        <v>JPN</v>
      </c>
      <c r="C62" s="147" t="s">
        <v>160</v>
      </c>
      <c r="D62" s="160" t="n">
        <v>27.2</v>
      </c>
      <c r="E62" s="163" t="n">
        <v>272.4</v>
      </c>
      <c r="F62" s="163" t="n">
        <v>69</v>
      </c>
      <c r="G62" s="118"/>
      <c r="H62" s="118"/>
      <c r="I62" s="118"/>
    </row>
    <row r="63" customFormat="false" ht="15" hidden="false" customHeight="false" outlineLevel="0" collapsed="false">
      <c r="A63" s="118" t="s">
        <v>412</v>
      </c>
      <c r="B63" s="2" t="str">
        <f aca="false" t="array" ref="B63:B63">INDEX(Countries!D63:D323, MATCH(A63, Countries!B63:B323, 0))</f>
        <v>KIR</v>
      </c>
      <c r="C63" s="147" t="s">
        <v>160</v>
      </c>
      <c r="D63" s="160" t="n">
        <v>27.2</v>
      </c>
      <c r="E63" s="163" t="n">
        <v>125.8</v>
      </c>
      <c r="F63" s="164"/>
      <c r="G63" s="118"/>
      <c r="H63" s="118"/>
      <c r="I63" s="118"/>
    </row>
    <row r="64" customFormat="false" ht="15" hidden="false" customHeight="false" outlineLevel="0" collapsed="false">
      <c r="A64" s="118" t="s">
        <v>413</v>
      </c>
      <c r="B64" s="2" t="str">
        <f aca="false" t="array" ref="B64:B64">INDEX(Countries!D64:D324, MATCH(A64, Countries!B64:B324, 0))</f>
        <v>LBR</v>
      </c>
      <c r="C64" s="147" t="s">
        <v>160</v>
      </c>
      <c r="D64" s="160" t="n">
        <v>27.2</v>
      </c>
      <c r="E64" s="163" t="n">
        <v>200.5</v>
      </c>
      <c r="F64" s="163" t="n">
        <v>74.5</v>
      </c>
      <c r="G64" s="118"/>
      <c r="H64" s="118"/>
      <c r="I64" s="118"/>
    </row>
    <row r="65" customFormat="false" ht="15" hidden="false" customHeight="false" outlineLevel="0" collapsed="false">
      <c r="A65" s="118" t="s">
        <v>414</v>
      </c>
      <c r="B65" s="2" t="str">
        <f aca="false" t="array" ref="B65:B65">INDEX(Countries!D65:D325, MATCH(A65, Countries!B65:B325, 0))</f>
        <v>MDG</v>
      </c>
      <c r="C65" s="147" t="s">
        <v>160</v>
      </c>
      <c r="D65" s="160" t="n">
        <v>27.2</v>
      </c>
      <c r="E65" s="163" t="n">
        <v>315.2</v>
      </c>
      <c r="F65" s="163" t="n">
        <v>71.9</v>
      </c>
      <c r="G65" s="118"/>
      <c r="H65" s="118"/>
      <c r="I65" s="118"/>
    </row>
    <row r="66" customFormat="false" ht="15" hidden="false" customHeight="false" outlineLevel="0" collapsed="false">
      <c r="A66" s="118" t="s">
        <v>415</v>
      </c>
      <c r="B66" s="2" t="str">
        <f aca="false" t="array" ref="B66:B66">INDEX(Countries!D66:D326, MATCH(A66, Countries!B66:B326, 0))</f>
        <v>MYS</v>
      </c>
      <c r="C66" s="147" t="s">
        <v>160</v>
      </c>
      <c r="D66" s="160" t="n">
        <v>27.2</v>
      </c>
      <c r="E66" s="163" t="n">
        <v>369.9</v>
      </c>
      <c r="F66" s="163" t="n">
        <v>55.1</v>
      </c>
      <c r="G66" s="118"/>
      <c r="H66" s="118"/>
      <c r="I66" s="118"/>
    </row>
    <row r="67" customFormat="false" ht="15" hidden="false" customHeight="false" outlineLevel="0" collapsed="false">
      <c r="A67" s="118" t="s">
        <v>416</v>
      </c>
      <c r="B67" s="2" t="str">
        <f aca="false" t="array" ref="B67:B67">INDEX(Countries!D67:D327, MATCH(A67, Countries!B67:B327, 0))</f>
        <v>MDV</v>
      </c>
      <c r="C67" s="147" t="s">
        <v>160</v>
      </c>
      <c r="D67" s="160" t="n">
        <v>27.2</v>
      </c>
      <c r="E67" s="164"/>
      <c r="F67" s="163" t="n">
        <v>48.5</v>
      </c>
      <c r="G67" s="118"/>
      <c r="H67" s="118"/>
      <c r="I67" s="118"/>
    </row>
    <row r="68" customFormat="false" ht="15" hidden="false" customHeight="false" outlineLevel="0" collapsed="false">
      <c r="A68" s="118" t="s">
        <v>417</v>
      </c>
      <c r="B68" s="2" t="str">
        <f aca="false" t="array" ref="B68:B68">INDEX(Countries!D68:D328, MATCH(A68, Countries!B68:B328, 0))</f>
        <v>MHL</v>
      </c>
      <c r="C68" s="147" t="s">
        <v>160</v>
      </c>
      <c r="D68" s="160" t="n">
        <v>27.2</v>
      </c>
      <c r="E68" s="163" t="n">
        <v>213.9</v>
      </c>
      <c r="F68" s="164"/>
      <c r="G68" s="118"/>
      <c r="H68" s="118"/>
      <c r="I68" s="118"/>
    </row>
    <row r="69" customFormat="false" ht="15" hidden="false" customHeight="false" outlineLevel="0" collapsed="false">
      <c r="A69" s="118" t="s">
        <v>418</v>
      </c>
      <c r="B69" s="2" t="str">
        <f aca="false" t="array" ref="B69:B69">INDEX(Countries!D69:D329, MATCH(A69, Countries!B69:B329, 0))</f>
        <v>MTQ</v>
      </c>
      <c r="C69" s="147" t="s">
        <v>160</v>
      </c>
      <c r="D69" s="160" t="n">
        <v>27.2</v>
      </c>
      <c r="E69" s="163" t="n">
        <v>119.6</v>
      </c>
      <c r="F69" s="163" t="n">
        <v>86.7</v>
      </c>
      <c r="G69" s="118"/>
      <c r="H69" s="118"/>
      <c r="I69" s="118"/>
    </row>
    <row r="70" customFormat="false" ht="15" hidden="false" customHeight="false" outlineLevel="0" collapsed="false">
      <c r="A70" s="118" t="s">
        <v>419</v>
      </c>
      <c r="B70" s="2" t="str">
        <f aca="false" t="array" ref="B70:B70">INDEX(Countries!D70:D330, MATCH(A70, Countries!B70:B330, 0))</f>
        <v>MRT</v>
      </c>
      <c r="C70" s="147" t="s">
        <v>160</v>
      </c>
      <c r="D70" s="160" t="n">
        <v>27.2</v>
      </c>
      <c r="E70" s="163" t="n">
        <v>76.4</v>
      </c>
      <c r="F70" s="164"/>
      <c r="G70" s="118"/>
      <c r="H70" s="118"/>
      <c r="I70" s="118"/>
    </row>
    <row r="71" customFormat="false" ht="15" hidden="false" customHeight="false" outlineLevel="0" collapsed="false">
      <c r="A71" s="118" t="s">
        <v>420</v>
      </c>
      <c r="B71" s="2" t="str">
        <f aca="false" t="array" ref="B71:B71">INDEX(Countries!D71:D331, MATCH(A71, Countries!B71:B331, 0))</f>
        <v>MUS</v>
      </c>
      <c r="C71" s="147" t="s">
        <v>160</v>
      </c>
      <c r="D71" s="160" t="n">
        <v>27.2</v>
      </c>
      <c r="E71" s="164"/>
      <c r="F71" s="164"/>
      <c r="G71" s="118"/>
      <c r="H71" s="118"/>
      <c r="I71" s="118"/>
    </row>
    <row r="72" customFormat="false" ht="15" hidden="false" customHeight="false" outlineLevel="0" collapsed="false">
      <c r="A72" s="118" t="s">
        <v>421</v>
      </c>
      <c r="B72" s="2" t="str">
        <f aca="false" t="array" ref="B72:B72">INDEX(Countries!D72:D332, MATCH(A72, Countries!B72:B332, 0))</f>
        <v>MYT</v>
      </c>
      <c r="C72" s="147" t="s">
        <v>160</v>
      </c>
      <c r="D72" s="160" t="n">
        <v>27.2</v>
      </c>
      <c r="E72" s="163" t="n">
        <v>332.9</v>
      </c>
      <c r="F72" s="163" t="n">
        <v>65.4</v>
      </c>
      <c r="G72" s="118"/>
      <c r="H72" s="118"/>
      <c r="I72" s="118"/>
    </row>
    <row r="73" customFormat="false" ht="15" hidden="false" customHeight="false" outlineLevel="0" collapsed="false">
      <c r="A73" s="118" t="s">
        <v>422</v>
      </c>
      <c r="B73" s="2" t="str">
        <f aca="false" t="array" ref="B73:B73">INDEX(Countries!D73:D333, MATCH(A73, Countries!B73:B333, 0))</f>
        <v>FSM</v>
      </c>
      <c r="C73" s="147" t="s">
        <v>160</v>
      </c>
      <c r="D73" s="160" t="n">
        <v>27.2</v>
      </c>
      <c r="E73" s="163" t="n">
        <v>395.5</v>
      </c>
      <c r="F73" s="163" t="n">
        <v>60</v>
      </c>
      <c r="G73" s="118"/>
      <c r="H73" s="118"/>
      <c r="I73" s="118"/>
    </row>
    <row r="74" customFormat="false" ht="15" hidden="false" customHeight="false" outlineLevel="0" collapsed="false">
      <c r="A74" s="118" t="s">
        <v>423</v>
      </c>
      <c r="B74" s="2" t="str">
        <f aca="false" t="array" ref="B74:B74">INDEX(Countries!D74:D334, MATCH(A74, Countries!B74:B334, 0))</f>
        <v>MOZ</v>
      </c>
      <c r="C74" s="147" t="s">
        <v>160</v>
      </c>
      <c r="D74" s="160" t="n">
        <v>27.2</v>
      </c>
      <c r="E74" s="163" t="n">
        <v>158.2</v>
      </c>
      <c r="F74" s="163" t="n">
        <v>44.1</v>
      </c>
      <c r="G74" s="118"/>
      <c r="H74" s="118"/>
      <c r="I74" s="118"/>
    </row>
    <row r="75" customFormat="false" ht="15" hidden="false" customHeight="false" outlineLevel="0" collapsed="false">
      <c r="A75" s="118" t="s">
        <v>424</v>
      </c>
      <c r="B75" s="2" t="str">
        <f aca="false" t="array" ref="B75:B75">INDEX(Countries!D75:D335, MATCH(A75, Countries!B75:B335, 0))</f>
        <v>MMR</v>
      </c>
      <c r="C75" s="147" t="s">
        <v>160</v>
      </c>
      <c r="D75" s="160" t="n">
        <v>27.2</v>
      </c>
      <c r="E75" s="163" t="n">
        <v>280.8</v>
      </c>
      <c r="F75" s="163" t="n">
        <v>52.8</v>
      </c>
      <c r="G75" s="118"/>
      <c r="H75" s="118"/>
      <c r="I75" s="118"/>
    </row>
    <row r="76" customFormat="false" ht="15" hidden="false" customHeight="false" outlineLevel="0" collapsed="false">
      <c r="A76" s="118" t="s">
        <v>425</v>
      </c>
      <c r="B76" s="2" t="str">
        <f aca="false" t="array" ref="B76:B76">INDEX(Countries!D76:D336, MATCH(A76, Countries!B76:B336, 0))</f>
        <v>NCL</v>
      </c>
      <c r="C76" s="147" t="s">
        <v>160</v>
      </c>
      <c r="D76" s="160" t="n">
        <v>27.2</v>
      </c>
      <c r="E76" s="163" t="n">
        <v>197.1</v>
      </c>
      <c r="F76" s="163" t="n">
        <v>69.2</v>
      </c>
      <c r="G76" s="118"/>
      <c r="H76" s="118"/>
      <c r="I76" s="118"/>
    </row>
    <row r="77" customFormat="false" ht="15" hidden="false" customHeight="false" outlineLevel="0" collapsed="false">
      <c r="A77" s="118" t="s">
        <v>426</v>
      </c>
      <c r="B77" s="2" t="str">
        <f aca="false" t="array" ref="B77:B77">INDEX(Countries!D77:D337, MATCH(A77, Countries!B77:B337, 0))</f>
        <v>NZL</v>
      </c>
      <c r="C77" s="147" t="s">
        <v>160</v>
      </c>
      <c r="D77" s="160" t="n">
        <v>27.2</v>
      </c>
      <c r="E77" s="163" t="n">
        <v>255.5</v>
      </c>
      <c r="F77" s="163" t="n">
        <v>68.3</v>
      </c>
      <c r="G77" s="118"/>
      <c r="H77" s="118"/>
      <c r="I77" s="118"/>
    </row>
    <row r="78" customFormat="false" ht="15" hidden="false" customHeight="false" outlineLevel="0" collapsed="false">
      <c r="A78" s="118" t="s">
        <v>427</v>
      </c>
      <c r="B78" s="2" t="str">
        <f aca="false" t="array" ref="B78:B78">INDEX(Countries!D78:D338, MATCH(A78, Countries!B78:B338, 0))</f>
        <v>NIC</v>
      </c>
      <c r="C78" s="147" t="s">
        <v>160</v>
      </c>
      <c r="D78" s="160" t="n">
        <v>27.2</v>
      </c>
      <c r="E78" s="163" t="n">
        <v>117.2</v>
      </c>
      <c r="F78" s="163" t="n">
        <v>80.8</v>
      </c>
      <c r="G78" s="118"/>
      <c r="H78" s="118"/>
      <c r="I78" s="118"/>
    </row>
    <row r="79" customFormat="false" ht="15" hidden="false" customHeight="false" outlineLevel="0" collapsed="false">
      <c r="A79" s="118" t="s">
        <v>428</v>
      </c>
      <c r="B79" s="2" t="str">
        <f aca="false" t="array" ref="B79:B79">INDEX(Countries!D79:D339, MATCH(A79, Countries!B79:B339, 0))</f>
        <v>NGA</v>
      </c>
      <c r="C79" s="147" t="s">
        <v>160</v>
      </c>
      <c r="D79" s="160" t="n">
        <v>27.2</v>
      </c>
      <c r="E79" s="163" t="n">
        <v>206.4</v>
      </c>
      <c r="F79" s="163" t="n">
        <v>57</v>
      </c>
      <c r="G79" s="118"/>
      <c r="H79" s="118"/>
      <c r="I79" s="118"/>
    </row>
    <row r="80" customFormat="false" ht="15" hidden="false" customHeight="false" outlineLevel="0" collapsed="false">
      <c r="A80" s="118" t="s">
        <v>429</v>
      </c>
      <c r="B80" s="2" t="str">
        <f aca="false" t="array" ref="B80:B80">INDEX(Countries!D80:D340, MATCH(A80, Countries!B80:B340, 0))</f>
        <v>OMN</v>
      </c>
      <c r="C80" s="147" t="s">
        <v>160</v>
      </c>
      <c r="D80" s="160" t="n">
        <v>27.2</v>
      </c>
      <c r="E80" s="163" t="n">
        <v>74.4</v>
      </c>
      <c r="F80" s="163" t="n">
        <v>50.4</v>
      </c>
      <c r="G80" s="118"/>
      <c r="H80" s="118"/>
      <c r="I80" s="118"/>
    </row>
    <row r="81" customFormat="false" ht="15" hidden="false" customHeight="false" outlineLevel="0" collapsed="false">
      <c r="A81" s="118" t="s">
        <v>430</v>
      </c>
      <c r="B81" s="2" t="str">
        <f aca="false" t="array" ref="B81:B81">INDEX(Countries!D81:D341, MATCH(A81, Countries!B81:B341, 0))</f>
        <v>PAK</v>
      </c>
      <c r="C81" s="147" t="s">
        <v>160</v>
      </c>
      <c r="D81" s="160" t="n">
        <v>27.2</v>
      </c>
      <c r="E81" s="163" t="n">
        <v>39.8</v>
      </c>
      <c r="F81" s="163" t="n">
        <v>118.5</v>
      </c>
      <c r="G81" s="118"/>
      <c r="H81" s="118"/>
      <c r="I81" s="118"/>
    </row>
    <row r="82" customFormat="false" ht="15" hidden="false" customHeight="false" outlineLevel="0" collapsed="false">
      <c r="A82" s="118" t="s">
        <v>431</v>
      </c>
      <c r="B82" s="2" t="str">
        <f aca="false" t="array" ref="B82:B82">INDEX(Countries!D82:D342, MATCH(A82, Countries!B82:B342, 0))</f>
        <v>PLW</v>
      </c>
      <c r="C82" s="147" t="s">
        <v>160</v>
      </c>
      <c r="D82" s="160" t="n">
        <v>27.2</v>
      </c>
      <c r="E82" s="163" t="n">
        <v>318.8</v>
      </c>
      <c r="F82" s="163" t="n">
        <v>74.8</v>
      </c>
      <c r="G82" s="118"/>
      <c r="H82" s="118"/>
      <c r="I82" s="118"/>
    </row>
    <row r="83" customFormat="false" ht="15" hidden="false" customHeight="false" outlineLevel="0" collapsed="false">
      <c r="A83" s="118" t="s">
        <v>432</v>
      </c>
      <c r="B83" s="2" t="str">
        <f aca="false" t="array" ref="B83:B83">INDEX(Countries!D83:D343, MATCH(A83, Countries!B83:B343, 0))</f>
        <v>PAN</v>
      </c>
      <c r="C83" s="147" t="s">
        <v>160</v>
      </c>
      <c r="D83" s="160" t="n">
        <v>27.2</v>
      </c>
      <c r="E83" s="163" t="n">
        <v>333</v>
      </c>
      <c r="F83" s="163" t="n">
        <v>83.4</v>
      </c>
      <c r="G83" s="118"/>
      <c r="H83" s="118"/>
      <c r="I83" s="118"/>
    </row>
    <row r="84" customFormat="false" ht="15" hidden="false" customHeight="false" outlineLevel="0" collapsed="false">
      <c r="A84" s="118" t="s">
        <v>433</v>
      </c>
      <c r="B84" s="2" t="str">
        <f aca="false" t="array" ref="B84:B84">INDEX(Countries!D84:D344, MATCH(A84, Countries!B84:B344, 0))</f>
        <v>PNG</v>
      </c>
      <c r="C84" s="147" t="s">
        <v>160</v>
      </c>
      <c r="D84" s="160" t="n">
        <v>27.2</v>
      </c>
      <c r="E84" s="163" t="n">
        <v>518.3</v>
      </c>
      <c r="F84" s="163" t="n">
        <v>86.9</v>
      </c>
      <c r="G84" s="118"/>
      <c r="H84" s="118"/>
      <c r="I84" s="118"/>
    </row>
    <row r="85" customFormat="false" ht="15" hidden="false" customHeight="false" outlineLevel="0" collapsed="false">
      <c r="A85" s="118" t="s">
        <v>434</v>
      </c>
      <c r="B85" s="2" t="str">
        <f aca="false" t="array" ref="B85:B85">INDEX(Countries!D85:D345, MATCH(A85, Countries!B85:B345, 0))</f>
        <v>PER</v>
      </c>
      <c r="C85" s="147" t="s">
        <v>160</v>
      </c>
      <c r="D85" s="160" t="n">
        <v>27.2</v>
      </c>
      <c r="E85" s="163" t="n">
        <v>105.5</v>
      </c>
      <c r="F85" s="163" t="n">
        <v>80.2</v>
      </c>
      <c r="G85" s="118"/>
      <c r="H85" s="118"/>
      <c r="I85" s="118"/>
    </row>
    <row r="86" customFormat="false" ht="15" hidden="false" customHeight="false" outlineLevel="0" collapsed="false">
      <c r="A86" s="118" t="s">
        <v>435</v>
      </c>
      <c r="B86" s="2" t="str">
        <f aca="false" t="array" ref="B86:B86">INDEX(Countries!D86:D346, MATCH(A86, Countries!B86:B346, 0))</f>
        <v>PHL</v>
      </c>
      <c r="C86" s="147" t="s">
        <v>160</v>
      </c>
      <c r="D86" s="160" t="n">
        <v>27.2</v>
      </c>
      <c r="E86" s="163" t="n">
        <v>236.1</v>
      </c>
      <c r="F86" s="163" t="n">
        <v>64.6</v>
      </c>
      <c r="G86" s="118"/>
      <c r="H86" s="118"/>
      <c r="I86" s="118"/>
    </row>
    <row r="87" customFormat="false" ht="15" hidden="false" customHeight="false" outlineLevel="0" collapsed="false">
      <c r="A87" s="118" t="s">
        <v>436</v>
      </c>
      <c r="B87" s="2" t="str">
        <f aca="false" t="array" ref="B87:B87">INDEX(Countries!D87:D347, MATCH(A87, Countries!B87:B347, 0))</f>
        <v>PRI</v>
      </c>
      <c r="C87" s="147" t="s">
        <v>160</v>
      </c>
      <c r="D87" s="160" t="n">
        <v>27.2</v>
      </c>
      <c r="E87" s="163" t="n">
        <v>54.6</v>
      </c>
      <c r="F87" s="163" t="n">
        <v>66.1</v>
      </c>
      <c r="G87" s="118"/>
      <c r="H87" s="118"/>
      <c r="I87" s="118"/>
    </row>
    <row r="88" customFormat="false" ht="15" hidden="false" customHeight="false" outlineLevel="0" collapsed="false">
      <c r="A88" s="118" t="s">
        <v>437</v>
      </c>
      <c r="B88" s="2" t="str">
        <f aca="false" t="array" ref="B88:B88">INDEX(Countries!D1:D348, MATCH(A88, Countries!B1:B348, 0))</f>
        <v>QAT</v>
      </c>
      <c r="C88" s="147" t="s">
        <v>160</v>
      </c>
      <c r="D88" s="160" t="n">
        <v>27.2</v>
      </c>
      <c r="E88" s="163" t="n">
        <v>39.2</v>
      </c>
      <c r="F88" s="163" t="n">
        <v>81.5</v>
      </c>
      <c r="G88" s="118"/>
      <c r="H88" s="118"/>
      <c r="I88" s="118"/>
    </row>
    <row r="89" customFormat="false" ht="15" hidden="false" customHeight="false" outlineLevel="0" collapsed="false">
      <c r="A89" s="118" t="s">
        <v>438</v>
      </c>
      <c r="B89" s="2" t="str">
        <f aca="false" t="array" ref="B89:B89">INDEX(Countries!D2:D349, MATCH(A89, Countries!B2:B349, 0))</f>
        <v>COG</v>
      </c>
      <c r="C89" s="147" t="s">
        <v>160</v>
      </c>
      <c r="D89" s="160" t="n">
        <v>27.2</v>
      </c>
      <c r="E89" s="163" t="n">
        <v>2.4</v>
      </c>
      <c r="F89" s="164"/>
      <c r="G89" s="118"/>
      <c r="H89" s="118"/>
      <c r="I89" s="118"/>
    </row>
    <row r="90" customFormat="false" ht="15" hidden="false" customHeight="false" outlineLevel="0" collapsed="false">
      <c r="A90" s="118" t="s">
        <v>439</v>
      </c>
      <c r="B90" s="2" t="str">
        <f aca="false" t="array" ref="B90:B90">INDEX(Countries!D90:D350, MATCH(A90, Countries!B90:B350, 0))</f>
        <v>KNA</v>
      </c>
      <c r="C90" s="147" t="s">
        <v>160</v>
      </c>
      <c r="D90" s="160" t="n">
        <v>27.2</v>
      </c>
      <c r="E90" s="163" t="n">
        <v>82.3</v>
      </c>
      <c r="F90" s="163" t="n">
        <v>66.2</v>
      </c>
      <c r="G90" s="118"/>
      <c r="H90" s="118"/>
      <c r="I90" s="118"/>
    </row>
    <row r="91" customFormat="false" ht="15" hidden="false" customHeight="false" outlineLevel="0" collapsed="false">
      <c r="A91" s="118" t="s">
        <v>440</v>
      </c>
      <c r="B91" s="2" t="str">
        <f aca="false" t="array" ref="B91:B91">INDEX(Countries!D91:D351, MATCH(A91, Countries!B91:B351, 0))</f>
        <v>LCA</v>
      </c>
      <c r="C91" s="147" t="s">
        <v>160</v>
      </c>
      <c r="D91" s="160" t="n">
        <v>27.2</v>
      </c>
      <c r="E91" s="163" t="n">
        <v>155</v>
      </c>
      <c r="F91" s="163" t="n">
        <v>58.9</v>
      </c>
      <c r="G91" s="118"/>
      <c r="H91" s="118"/>
      <c r="I91" s="118"/>
    </row>
    <row r="92" customFormat="false" ht="15" hidden="false" customHeight="false" outlineLevel="0" collapsed="false">
      <c r="A92" s="118" t="s">
        <v>441</v>
      </c>
      <c r="B92" s="2" t="str">
        <f aca="false" t="array" ref="B92:B92">INDEX(Countries!D92:D352, MATCH(A92, Countries!B92:B352, 0))</f>
        <v>VCT</v>
      </c>
      <c r="C92" s="147" t="s">
        <v>160</v>
      </c>
      <c r="D92" s="160" t="n">
        <v>27.2</v>
      </c>
      <c r="E92" s="163" t="n">
        <v>106.9</v>
      </c>
      <c r="F92" s="163" t="n">
        <v>57.9</v>
      </c>
      <c r="G92" s="118"/>
      <c r="H92" s="118"/>
      <c r="I92" s="118"/>
    </row>
    <row r="93" customFormat="false" ht="15" hidden="false" customHeight="false" outlineLevel="0" collapsed="false">
      <c r="A93" s="118" t="s">
        <v>442</v>
      </c>
      <c r="B93" s="2" t="str">
        <f aca="false" t="array" ref="B93:B93">INDEX(Countries!D93:D353, MATCH(A93, Countries!B93:B353, 0))</f>
        <v>MAF</v>
      </c>
      <c r="C93" s="147" t="s">
        <v>160</v>
      </c>
      <c r="D93" s="160" t="n">
        <v>27.2</v>
      </c>
      <c r="E93" s="164"/>
      <c r="F93" s="164"/>
      <c r="G93" s="118"/>
      <c r="H93" s="118"/>
      <c r="I93" s="118"/>
    </row>
    <row r="94" customFormat="false" ht="15" hidden="false" customHeight="false" outlineLevel="0" collapsed="false">
      <c r="A94" s="118" t="s">
        <v>443</v>
      </c>
      <c r="B94" s="2" t="str">
        <f aca="false" t="array" ref="B94:B94">INDEX(Countries!D94:D354, MATCH(A94, Countries!B94:B354, 0))</f>
        <v>WSM</v>
      </c>
      <c r="C94" s="147" t="s">
        <v>160</v>
      </c>
      <c r="D94" s="160" t="n">
        <v>27.2</v>
      </c>
      <c r="E94" s="163" t="n">
        <v>296</v>
      </c>
      <c r="F94" s="164"/>
      <c r="G94" s="118"/>
      <c r="H94" s="118"/>
      <c r="I94" s="118"/>
    </row>
    <row r="95" customFormat="false" ht="15" hidden="false" customHeight="false" outlineLevel="0" collapsed="false">
      <c r="A95" s="118" t="s">
        <v>444</v>
      </c>
      <c r="B95" s="2" t="str">
        <f aca="false" t="array" ref="B95:B95">INDEX(Countries!D95:D355, MATCH(A95, Countries!B95:B355, 0))</f>
        <v>STP</v>
      </c>
      <c r="C95" s="147" t="s">
        <v>160</v>
      </c>
      <c r="D95" s="160" t="n">
        <v>27.2</v>
      </c>
      <c r="E95" s="164"/>
      <c r="F95" s="164"/>
      <c r="G95" s="118"/>
      <c r="H95" s="118"/>
      <c r="I95" s="118"/>
    </row>
    <row r="96" customFormat="false" ht="15" hidden="false" customHeight="false" outlineLevel="0" collapsed="false">
      <c r="A96" s="118" t="s">
        <v>445</v>
      </c>
      <c r="B96" s="2" t="str">
        <f aca="false" t="array" ref="B96:B96">INDEX(Countries!D96:D356, MATCH(A96, Countries!B96:B356, 0))</f>
        <v>SAU</v>
      </c>
      <c r="C96" s="147" t="s">
        <v>160</v>
      </c>
      <c r="D96" s="160" t="n">
        <v>27.2</v>
      </c>
      <c r="E96" s="163" t="n">
        <v>35.6</v>
      </c>
      <c r="F96" s="163" t="n">
        <v>58.4</v>
      </c>
      <c r="G96" s="118"/>
      <c r="H96" s="118"/>
      <c r="I96" s="118"/>
    </row>
    <row r="97" customFormat="false" ht="15" hidden="false" customHeight="false" outlineLevel="0" collapsed="false">
      <c r="A97" s="118" t="s">
        <v>446</v>
      </c>
      <c r="B97" s="2" t="str">
        <f aca="false" t="array" ref="B97:B97">INDEX(Countries!D97:D357, MATCH(A97, Countries!B97:B357, 0))</f>
        <v>SEN</v>
      </c>
      <c r="C97" s="147" t="s">
        <v>160</v>
      </c>
      <c r="D97" s="160" t="n">
        <v>27.2</v>
      </c>
      <c r="E97" s="163" t="n">
        <v>61</v>
      </c>
      <c r="F97" s="163" t="n">
        <v>53.5</v>
      </c>
      <c r="G97" s="118"/>
      <c r="H97" s="118"/>
      <c r="I97" s="118"/>
    </row>
    <row r="98" customFormat="false" ht="15" hidden="false" customHeight="false" outlineLevel="0" collapsed="false">
      <c r="A98" s="118" t="s">
        <v>447</v>
      </c>
      <c r="B98" s="2" t="str">
        <f aca="false" t="array" ref="B98:B98">INDEX(Countries!D98:D358, MATCH(A98, Countries!B98:B358, 0))</f>
        <v>SYC</v>
      </c>
      <c r="C98" s="147" t="s">
        <v>160</v>
      </c>
      <c r="D98" s="160" t="n">
        <v>27.2</v>
      </c>
      <c r="E98" s="163" t="n">
        <v>196.7</v>
      </c>
      <c r="F98" s="163" t="n">
        <v>118.4</v>
      </c>
      <c r="G98" s="118"/>
      <c r="H98" s="118"/>
      <c r="I98" s="118"/>
    </row>
    <row r="99" customFormat="false" ht="15" hidden="false" customHeight="false" outlineLevel="0" collapsed="false">
      <c r="A99" s="118" t="s">
        <v>448</v>
      </c>
      <c r="B99" s="2" t="str">
        <f aca="false" t="array" ref="B99:B99">INDEX(Countries!D99:D359, MATCH(A99, Countries!B99:B359, 0))</f>
        <v>SLE</v>
      </c>
      <c r="C99" s="147" t="s">
        <v>160</v>
      </c>
      <c r="D99" s="160" t="n">
        <v>27.2</v>
      </c>
      <c r="E99" s="163" t="n">
        <v>159.7</v>
      </c>
      <c r="F99" s="163" t="n">
        <v>96.6</v>
      </c>
      <c r="G99" s="118"/>
      <c r="H99" s="118"/>
      <c r="I99" s="118"/>
    </row>
    <row r="100" customFormat="false" ht="15" hidden="false" customHeight="false" outlineLevel="0" collapsed="false">
      <c r="A100" s="118" t="s">
        <v>449</v>
      </c>
      <c r="B100" s="2" t="str">
        <f aca="false" t="array" ref="B100:B100">INDEX(Countries!D100:D360, MATCH(A100, Countries!B100:B360, 0))</f>
        <v>SGP</v>
      </c>
      <c r="C100" s="147" t="s">
        <v>160</v>
      </c>
      <c r="D100" s="160" t="n">
        <v>27.2</v>
      </c>
      <c r="E100" s="163" t="n">
        <v>339.5</v>
      </c>
      <c r="F100" s="163" t="n">
        <v>58.3</v>
      </c>
      <c r="G100" s="118"/>
      <c r="H100" s="118"/>
      <c r="I100" s="118"/>
    </row>
    <row r="101" customFormat="false" ht="15" hidden="false" customHeight="false" outlineLevel="0" collapsed="false">
      <c r="A101" s="118" t="s">
        <v>450</v>
      </c>
      <c r="B101" s="2" t="str">
        <f aca="false" t="array" ref="B101:B101">INDEX(Countries!D101:D361, MATCH(A101, Countries!B101:B361, 0))</f>
        <v>SXM</v>
      </c>
      <c r="C101" s="147" t="s">
        <v>160</v>
      </c>
      <c r="D101" s="160" t="n">
        <v>27.2</v>
      </c>
      <c r="E101" s="164"/>
      <c r="F101" s="164"/>
      <c r="G101" s="118"/>
      <c r="H101" s="118"/>
      <c r="I101" s="118"/>
    </row>
    <row r="102" customFormat="false" ht="15" hidden="false" customHeight="false" outlineLevel="0" collapsed="false">
      <c r="A102" s="118" t="s">
        <v>451</v>
      </c>
      <c r="B102" s="2" t="str">
        <f aca="false" t="array" ref="B102:B102">INDEX(Countries!D102:D362, MATCH(A102, Countries!B102:B362, 0))</f>
        <v>SLB</v>
      </c>
      <c r="C102" s="147" t="s">
        <v>160</v>
      </c>
      <c r="D102" s="160" t="n">
        <v>27.2</v>
      </c>
      <c r="E102" s="163" t="n">
        <v>292.9</v>
      </c>
      <c r="F102" s="163" t="n">
        <v>53.2</v>
      </c>
      <c r="G102" s="118"/>
      <c r="H102" s="118"/>
      <c r="I102" s="118"/>
    </row>
    <row r="103" customFormat="false" ht="15" hidden="false" customHeight="false" outlineLevel="0" collapsed="false">
      <c r="A103" s="118" t="s">
        <v>452</v>
      </c>
      <c r="B103" s="2" t="str">
        <f aca="false" t="array" ref="B103:B103">INDEX(Countries!D103:D363, MATCH(A103, Countries!B103:B363, 0))</f>
        <v>SOM</v>
      </c>
      <c r="C103" s="147" t="s">
        <v>160</v>
      </c>
      <c r="D103" s="160" t="n">
        <v>27.2</v>
      </c>
      <c r="E103" s="163" t="n">
        <v>66.9</v>
      </c>
      <c r="F103" s="163" t="n">
        <v>68.4</v>
      </c>
      <c r="G103" s="118"/>
      <c r="H103" s="118"/>
      <c r="I103" s="118"/>
    </row>
    <row r="104" customFormat="false" ht="15" hidden="false" customHeight="false" outlineLevel="0" collapsed="false">
      <c r="A104" s="118" t="s">
        <v>453</v>
      </c>
      <c r="B104" s="2" t="str">
        <f aca="false" t="array" ref="B104:B104">INDEX(Countries!D104:D364, MATCH(A104, Countries!B104:B364, 0))</f>
        <v>ZAF</v>
      </c>
      <c r="C104" s="147" t="s">
        <v>160</v>
      </c>
      <c r="D104" s="160" t="n">
        <v>27.2</v>
      </c>
      <c r="E104" s="163" t="n">
        <v>348.6</v>
      </c>
      <c r="F104" s="163" t="n">
        <v>61.3</v>
      </c>
      <c r="G104" s="118"/>
      <c r="H104" s="118"/>
      <c r="I104" s="118"/>
    </row>
    <row r="105" customFormat="false" ht="15" hidden="false" customHeight="false" outlineLevel="0" collapsed="false">
      <c r="A105" s="118" t="s">
        <v>454</v>
      </c>
      <c r="B105" s="2" t="str">
        <f aca="false" t="array" ref="B105:B105">INDEX(Countries!D105:D365, MATCH(A105, Countries!B105:B365, 0))</f>
        <v>LKA</v>
      </c>
      <c r="C105" s="147" t="s">
        <v>160</v>
      </c>
      <c r="D105" s="160" t="n">
        <v>27.2</v>
      </c>
      <c r="E105" s="163" t="n">
        <v>92.8</v>
      </c>
      <c r="F105" s="163" t="n">
        <v>55.3</v>
      </c>
      <c r="G105" s="118"/>
      <c r="H105" s="118"/>
      <c r="I105" s="118"/>
    </row>
    <row r="106" customFormat="false" ht="15" hidden="false" customHeight="false" outlineLevel="0" collapsed="false">
      <c r="A106" s="118" t="s">
        <v>455</v>
      </c>
      <c r="B106" s="2" t="str">
        <f aca="false" t="array" ref="B106:B106">INDEX(Countries!D106:D366, MATCH(A106, Countries!B106:B366, 0))</f>
        <v>SDN</v>
      </c>
      <c r="C106" s="147" t="s">
        <v>160</v>
      </c>
      <c r="D106" s="160" t="n">
        <v>27.2</v>
      </c>
      <c r="E106" s="163" t="n">
        <v>26.5</v>
      </c>
      <c r="F106" s="163" t="n">
        <v>58.2</v>
      </c>
      <c r="G106" s="118"/>
      <c r="H106" s="118"/>
      <c r="I106" s="118"/>
    </row>
    <row r="107" customFormat="false" ht="15" hidden="false" customHeight="false" outlineLevel="0" collapsed="false">
      <c r="A107" s="118" t="s">
        <v>456</v>
      </c>
      <c r="B107" s="2" t="str">
        <f aca="false" t="array" ref="B107:B107">INDEX(Countries!D107:D367, MATCH(A107, Countries!B107:B367, 0))</f>
        <v>SUR</v>
      </c>
      <c r="C107" s="147" t="s">
        <v>160</v>
      </c>
      <c r="D107" s="160" t="n">
        <v>27.2</v>
      </c>
      <c r="E107" s="163" t="n">
        <v>171.6</v>
      </c>
      <c r="F107" s="163" t="n">
        <v>56.8</v>
      </c>
      <c r="G107" s="118"/>
      <c r="H107" s="118"/>
      <c r="I107" s="118"/>
    </row>
    <row r="108" customFormat="false" ht="15" hidden="false" customHeight="false" outlineLevel="0" collapsed="false">
      <c r="A108" s="118" t="s">
        <v>457</v>
      </c>
      <c r="B108" s="2" t="str">
        <f aca="false" t="array" ref="B108:B108">INDEX(Countries!D108:D368, MATCH(A108, Countries!B108:B368, 0))</f>
        <v>TWN</v>
      </c>
      <c r="C108" s="147" t="s">
        <v>160</v>
      </c>
      <c r="D108" s="160" t="n">
        <v>27.2</v>
      </c>
      <c r="E108" s="163" t="n">
        <v>205.9</v>
      </c>
      <c r="F108" s="163" t="n">
        <v>69.5</v>
      </c>
      <c r="G108" s="118"/>
      <c r="H108" s="118"/>
      <c r="I108" s="118"/>
    </row>
    <row r="109" customFormat="false" ht="15" hidden="false" customHeight="false" outlineLevel="0" collapsed="false">
      <c r="A109" s="118" t="s">
        <v>458</v>
      </c>
      <c r="B109" s="2" t="str">
        <f aca="false" t="array" ref="B109:B109">INDEX(Countries!D109:D369, MATCH(A109, Countries!B109:B369, 0))</f>
        <v>TZA</v>
      </c>
      <c r="C109" s="147" t="s">
        <v>160</v>
      </c>
      <c r="D109" s="160" t="n">
        <v>27.2</v>
      </c>
      <c r="E109" s="163" t="n">
        <v>388.7</v>
      </c>
      <c r="F109" s="163" t="n">
        <v>103.3</v>
      </c>
      <c r="G109" s="118"/>
      <c r="H109" s="118"/>
      <c r="I109" s="118"/>
    </row>
    <row r="110" customFormat="false" ht="15" hidden="false" customHeight="false" outlineLevel="0" collapsed="false">
      <c r="A110" s="118" t="s">
        <v>459</v>
      </c>
      <c r="B110" s="2" t="str">
        <f aca="false" t="array" ref="B110:B110">INDEX(Countries!D110:D370, MATCH(A110, Countries!B110:B370, 0))</f>
        <v>THA</v>
      </c>
      <c r="C110" s="147" t="s">
        <v>160</v>
      </c>
      <c r="D110" s="160" t="n">
        <v>27.2</v>
      </c>
      <c r="E110" s="163" t="n">
        <v>269.6</v>
      </c>
      <c r="F110" s="163" t="n">
        <v>65.3</v>
      </c>
      <c r="G110" s="118"/>
      <c r="H110" s="118"/>
      <c r="I110" s="118"/>
    </row>
    <row r="111" customFormat="false" ht="15" hidden="false" customHeight="false" outlineLevel="0" collapsed="false">
      <c r="A111" s="118" t="s">
        <v>460</v>
      </c>
      <c r="B111" s="2" t="str">
        <f aca="false" t="array" ref="B111:B111">INDEX(Countries!D111:D371, MATCH(A111, Countries!B111:B371, 0))</f>
        <v>TLS</v>
      </c>
      <c r="C111" s="147" t="s">
        <v>160</v>
      </c>
      <c r="D111" s="160" t="n">
        <v>27.2</v>
      </c>
      <c r="E111" s="163" t="n">
        <v>356.4</v>
      </c>
      <c r="F111" s="163" t="n">
        <v>59.9</v>
      </c>
      <c r="G111" s="118"/>
      <c r="H111" s="118"/>
      <c r="I111" s="118"/>
    </row>
    <row r="112" customFormat="false" ht="15" hidden="false" customHeight="false" outlineLevel="0" collapsed="false">
      <c r="A112" s="118" t="s">
        <v>461</v>
      </c>
      <c r="B112" s="2" t="str">
        <f aca="false" t="array" ref="B112:B112">INDEX(Countries!D112:D372, MATCH(A112, Countries!B112:B372, 0))</f>
        <v>TGO</v>
      </c>
      <c r="C112" s="147" t="s">
        <v>160</v>
      </c>
      <c r="D112" s="160" t="n">
        <v>27.2</v>
      </c>
      <c r="E112" s="163" t="n">
        <v>85.5</v>
      </c>
      <c r="F112" s="163" t="n">
        <v>81.9</v>
      </c>
      <c r="G112" s="118"/>
      <c r="H112" s="118"/>
      <c r="I112" s="118"/>
    </row>
    <row r="113" customFormat="false" ht="15" hidden="false" customHeight="false" outlineLevel="0" collapsed="false">
      <c r="A113" s="118" t="s">
        <v>462</v>
      </c>
      <c r="B113" s="2" t="str">
        <f aca="false" t="array" ref="B113:B113">INDEX(Countries!D113:D373, MATCH(A113, Countries!B113:B373, 0))</f>
        <v>TON</v>
      </c>
      <c r="C113" s="147" t="s">
        <v>160</v>
      </c>
      <c r="D113" s="160" t="n">
        <v>27.2</v>
      </c>
      <c r="E113" s="163" t="n">
        <v>194.2</v>
      </c>
      <c r="F113" s="164"/>
      <c r="G113" s="118"/>
      <c r="H113" s="118"/>
      <c r="I113" s="118"/>
    </row>
    <row r="114" customFormat="false" ht="15" hidden="false" customHeight="false" outlineLevel="0" collapsed="false">
      <c r="A114" s="118" t="s">
        <v>463</v>
      </c>
      <c r="B114" s="2" t="str">
        <f aca="false" t="array" ref="B114:B114">INDEX(Countries!D114:D374, MATCH(A114, Countries!B114:B374, 0))</f>
        <v>TTO</v>
      </c>
      <c r="C114" s="147" t="s">
        <v>160</v>
      </c>
      <c r="D114" s="160" t="n">
        <v>27.2</v>
      </c>
      <c r="E114" s="163" t="n">
        <v>169.4</v>
      </c>
      <c r="F114" s="163" t="n">
        <v>64.2</v>
      </c>
      <c r="G114" s="118"/>
      <c r="H114" s="118"/>
      <c r="I114" s="118"/>
    </row>
    <row r="115" customFormat="false" ht="15" hidden="false" customHeight="false" outlineLevel="0" collapsed="false">
      <c r="A115" s="118" t="s">
        <v>464</v>
      </c>
      <c r="B115" s="2" t="str">
        <f aca="false" t="array" ref="B115:B115">INDEX(Countries!D115:D375, MATCH(A115, Countries!B115:B375, 0))</f>
        <v>TCA</v>
      </c>
      <c r="C115" s="147" t="s">
        <v>160</v>
      </c>
      <c r="D115" s="160" t="n">
        <v>27.2</v>
      </c>
      <c r="E115" s="163" t="n">
        <v>37.7</v>
      </c>
      <c r="F115" s="164"/>
      <c r="G115" s="118"/>
      <c r="H115" s="118"/>
      <c r="I115" s="118"/>
    </row>
    <row r="116" customFormat="false" ht="15" hidden="false" customHeight="false" outlineLevel="0" collapsed="false">
      <c r="A116" s="118" t="s">
        <v>465</v>
      </c>
      <c r="B116" s="2" t="str">
        <f aca="false" t="array" ref="B116:B116">INDEX(Countries!D116:D376, MATCH(A116, Countries!B116:B376, 0))</f>
        <v>TUV</v>
      </c>
      <c r="C116" s="147" t="s">
        <v>160</v>
      </c>
      <c r="D116" s="160" t="n">
        <v>27.2</v>
      </c>
      <c r="E116" s="163" t="n">
        <v>267.3</v>
      </c>
      <c r="F116" s="164"/>
      <c r="G116" s="118"/>
      <c r="H116" s="118"/>
      <c r="I116" s="118"/>
    </row>
    <row r="117" customFormat="false" ht="15" hidden="false" customHeight="false" outlineLevel="0" collapsed="false">
      <c r="A117" s="118" t="s">
        <v>466</v>
      </c>
      <c r="B117" s="2" t="str">
        <f aca="false" t="array" ref="B117:B117">INDEX(Countries!D117:D377, MATCH(A117, Countries!B117:B377, 0))</f>
        <v>ARE</v>
      </c>
      <c r="C117" s="147" t="s">
        <v>160</v>
      </c>
      <c r="D117" s="160" t="n">
        <v>27.2</v>
      </c>
      <c r="E117" s="163" t="n">
        <v>18.1</v>
      </c>
      <c r="F117" s="163" t="n">
        <v>77.9</v>
      </c>
      <c r="G117" s="118"/>
      <c r="H117" s="118"/>
      <c r="I117" s="118"/>
    </row>
    <row r="118" customFormat="false" ht="15" hidden="false" customHeight="false" outlineLevel="0" collapsed="false">
      <c r="A118" s="118" t="s">
        <v>467</v>
      </c>
      <c r="B118" s="2" t="str">
        <f aca="false" t="array" ref="B118:B118">INDEX(Countries!D118:D378, MATCH(A118, Countries!B118:B378, 0))</f>
        <v>VUT</v>
      </c>
      <c r="C118" s="147" t="s">
        <v>160</v>
      </c>
      <c r="D118" s="160" t="n">
        <v>27.2</v>
      </c>
      <c r="E118" s="163" t="n">
        <v>315</v>
      </c>
      <c r="F118" s="163"/>
      <c r="G118" s="118"/>
      <c r="H118" s="118"/>
      <c r="I118" s="118"/>
    </row>
    <row r="119" customFormat="false" ht="15" hidden="false" customHeight="false" outlineLevel="0" collapsed="false">
      <c r="A119" s="118" t="s">
        <v>468</v>
      </c>
      <c r="B119" s="2" t="str">
        <f aca="false" t="array" ref="B119:B119">INDEX(Countries!D119:D379, MATCH(A119, Countries!B119:B379, 0))</f>
        <v>VEN</v>
      </c>
      <c r="C119" s="147" t="s">
        <v>160</v>
      </c>
      <c r="D119" s="160" t="n">
        <v>27.2</v>
      </c>
      <c r="E119" s="163" t="n">
        <v>393.6</v>
      </c>
      <c r="F119" s="163"/>
      <c r="G119" s="118"/>
      <c r="H119" s="118"/>
      <c r="I119" s="118"/>
    </row>
    <row r="120" customFormat="false" ht="15" hidden="false" customHeight="false" outlineLevel="0" collapsed="false">
      <c r="A120" s="118" t="s">
        <v>469</v>
      </c>
      <c r="B120" s="2" t="str">
        <f aca="false" t="array" ref="B120:B120">INDEX(Countries!D120:D380, MATCH(A120, Countries!B120:B380, 0))</f>
        <v>VNM</v>
      </c>
      <c r="C120" s="147" t="s">
        <v>160</v>
      </c>
      <c r="D120" s="160" t="n">
        <v>27.2</v>
      </c>
      <c r="E120" s="163" t="n">
        <v>186.6</v>
      </c>
      <c r="F120" s="163"/>
      <c r="G120" s="118"/>
      <c r="H120" s="118"/>
      <c r="I120" s="118"/>
    </row>
    <row r="121" customFormat="false" ht="15" hidden="false" customHeight="false" outlineLevel="0" collapsed="false">
      <c r="A121" s="118" t="s">
        <v>470</v>
      </c>
      <c r="B121" s="2" t="str">
        <f aca="false" t="array" ref="B121:B121">INDEX(Countries!D121:D381, MATCH(A121, Countries!B121:B381, 0))</f>
        <v>VIR</v>
      </c>
      <c r="C121" s="147" t="s">
        <v>160</v>
      </c>
      <c r="D121" s="160" t="n">
        <v>27.2</v>
      </c>
      <c r="E121" s="163" t="n">
        <v>106.3</v>
      </c>
      <c r="F121" s="164"/>
      <c r="G121" s="118"/>
      <c r="H121" s="118"/>
      <c r="I121" s="118"/>
    </row>
    <row r="122" customFormat="false" ht="15" hidden="false" customHeight="false" outlineLevel="0" collapsed="false">
      <c r="A122" s="118" t="s">
        <v>471</v>
      </c>
      <c r="B122" s="2" t="str">
        <f aca="false" t="array" ref="B122:B122">INDEX(Countries!D122:D382, MATCH(A122, Countries!B122:B382, 0))</f>
        <v>WLF</v>
      </c>
      <c r="C122" s="147" t="s">
        <v>160</v>
      </c>
      <c r="D122" s="160" t="n">
        <v>27.2</v>
      </c>
      <c r="E122" s="163" t="n">
        <v>305.5</v>
      </c>
      <c r="F122" s="164"/>
      <c r="G122" s="118"/>
      <c r="H122" s="118"/>
      <c r="I122" s="118"/>
    </row>
    <row r="123" customFormat="false" ht="15" hidden="false" customHeight="false" outlineLevel="0" collapsed="false">
      <c r="A123" s="118" t="s">
        <v>472</v>
      </c>
      <c r="B123" s="2" t="str">
        <f aca="false" t="array" ref="B123:B123">INDEX(Countries!D1:D383, MATCH(A123, Countries!B1:B383, 0))</f>
        <v>YEM</v>
      </c>
      <c r="C123" s="147" t="s">
        <v>160</v>
      </c>
      <c r="D123" s="160" t="n">
        <v>27.2</v>
      </c>
      <c r="E123" s="163" t="n">
        <v>82</v>
      </c>
      <c r="F123" s="163"/>
      <c r="G123" s="118"/>
      <c r="H123" s="118"/>
      <c r="I123" s="118"/>
    </row>
    <row r="124" customFormat="false" ht="15" hidden="false" customHeight="false" outlineLevel="0" collapsed="false">
      <c r="A124" s="118" t="s">
        <v>473</v>
      </c>
      <c r="B124" s="2" t="str">
        <f aca="false" t="array" ref="B124:B124">INDEX(Countries!D2:D384, MATCH(A124, Countries!B2:B384, 0))</f>
        <v>ITA</v>
      </c>
      <c r="C124" s="147" t="s">
        <v>160</v>
      </c>
      <c r="D124" s="160" t="n">
        <v>27.2</v>
      </c>
      <c r="E124" s="164"/>
      <c r="F124" s="164"/>
      <c r="G124" s="118"/>
      <c r="H124" s="118"/>
      <c r="I124" s="118"/>
    </row>
    <row r="125" customFormat="false" ht="15" hidden="false" customHeight="false" outlineLevel="0" collapsed="false">
      <c r="A125" s="118" t="s">
        <v>474</v>
      </c>
      <c r="B125" s="2" t="str">
        <f aca="false" t="array" ref="B125:B125">INDEX(Countries!D125:D385, MATCH(A125, Countries!B125:B385, 0))</f>
        <v>UKR</v>
      </c>
      <c r="C125" s="147" t="s">
        <v>160</v>
      </c>
      <c r="D125" s="160" t="n">
        <v>27.2</v>
      </c>
      <c r="E125" s="164"/>
      <c r="F125" s="164"/>
      <c r="G125" s="118"/>
      <c r="H125" s="118"/>
      <c r="I125" s="118"/>
    </row>
    <row r="126" customFormat="false" ht="15" hidden="false" customHeight="false" outlineLevel="0" collapsed="false">
      <c r="A126" s="118" t="s">
        <v>475</v>
      </c>
      <c r="B126" s="2" t="str">
        <f aca="false" t="array" ref="B126:B126">INDEX(Countries!D126:D386, MATCH(A126, Countries!B126:B386, 0))</f>
        <v>TUN</v>
      </c>
      <c r="C126" s="147" t="s">
        <v>160</v>
      </c>
      <c r="D126" s="160" t="n">
        <v>27.2</v>
      </c>
      <c r="E126" s="164"/>
      <c r="F126" s="164"/>
      <c r="G126" s="118"/>
      <c r="H126" s="118"/>
      <c r="I126" s="118"/>
    </row>
    <row r="127" customFormat="false" ht="15" hidden="false" customHeight="false" outlineLevel="0" collapsed="false">
      <c r="A127" s="118" t="s">
        <v>476</v>
      </c>
      <c r="B127" s="2" t="str">
        <f aca="false" t="array" ref="B127:B127">INDEX(Countries!D127:D387, MATCH(A127, Countries!B127:B387, 0))</f>
        <v>ESP</v>
      </c>
      <c r="C127" s="147" t="s">
        <v>160</v>
      </c>
      <c r="D127" s="160" t="n">
        <v>27.2</v>
      </c>
      <c r="E127" s="164"/>
      <c r="F127" s="164"/>
      <c r="G127" s="118"/>
      <c r="H127" s="118"/>
      <c r="I127" s="118"/>
    </row>
    <row r="128" customFormat="false" ht="15" hidden="false" customHeight="false" outlineLevel="0" collapsed="false">
      <c r="A128" s="118" t="s">
        <v>477</v>
      </c>
      <c r="B128" s="2" t="str">
        <f aca="false" t="array" ref="B128:B128">INDEX(Countries!D1:D388, MATCH(A128, Countries!B1:B388, 0))</f>
        <v>KWT</v>
      </c>
      <c r="C128" s="147" t="s">
        <v>160</v>
      </c>
      <c r="D128" s="160" t="n">
        <v>27.2</v>
      </c>
      <c r="E128" s="164"/>
      <c r="F128" s="164"/>
      <c r="G128" s="118"/>
      <c r="H128" s="118"/>
      <c r="I128" s="118"/>
    </row>
    <row r="129" customFormat="false" ht="15" hidden="false" customHeight="false" outlineLevel="0" collapsed="false">
      <c r="A129" s="118" t="s">
        <v>478</v>
      </c>
      <c r="B129" s="2" t="str">
        <f aca="false" t="array" ref="B129:B129">INDEX(Countries!D2:D389, MATCH(A129, Countries!B2:B389, 0))</f>
        <v>DNK</v>
      </c>
      <c r="C129" s="147" t="s">
        <v>160</v>
      </c>
      <c r="D129" s="160" t="n">
        <v>27.2</v>
      </c>
      <c r="E129" s="164"/>
      <c r="F129" s="164"/>
      <c r="G129" s="118"/>
      <c r="H129" s="118"/>
      <c r="I129" s="118"/>
    </row>
    <row r="130" customFormat="false" ht="15" hidden="false" customHeight="false" outlineLevel="0" collapsed="false">
      <c r="A130" s="118" t="s">
        <v>479</v>
      </c>
      <c r="B130" s="2" t="str">
        <f aca="false" t="array" ref="B130:B130">INDEX(Countries!D3:D390, MATCH(A130, Countries!B3:B390, 0))</f>
        <v>FRA</v>
      </c>
      <c r="C130" s="147" t="s">
        <v>160</v>
      </c>
      <c r="D130" s="160" t="n">
        <v>27.2</v>
      </c>
      <c r="E130" s="164"/>
      <c r="F130" s="164"/>
      <c r="G130" s="118"/>
      <c r="H130" s="118"/>
      <c r="I130" s="118"/>
    </row>
    <row r="131" customFormat="false" ht="15" hidden="false" customHeight="false" outlineLevel="0" collapsed="false">
      <c r="A131" s="118" t="s">
        <v>480</v>
      </c>
      <c r="B131" s="2" t="str">
        <f aca="false" t="array" ref="B131:B131">INDEX(Countries!D1:D391, MATCH(A131, Countries!B1:B391, 0))</f>
        <v>RUS</v>
      </c>
      <c r="C131" s="147" t="s">
        <v>160</v>
      </c>
      <c r="D131" s="160" t="n">
        <v>27.2</v>
      </c>
      <c r="E131" s="164"/>
      <c r="F131" s="164"/>
      <c r="G131" s="118"/>
      <c r="H131" s="118"/>
      <c r="I131" s="118"/>
    </row>
    <row r="132" customFormat="false" ht="15" hidden="false" customHeight="false" outlineLevel="0" collapsed="false">
      <c r="A132" s="118" t="s">
        <v>481</v>
      </c>
      <c r="B132" s="2" t="str">
        <f aca="false" t="array" ref="B132:B132">INDEX(Countries!D1:D392, MATCH(A132, Countries!B1:B392, 0))</f>
        <v>UMI</v>
      </c>
      <c r="C132" s="147" t="s">
        <v>160</v>
      </c>
      <c r="D132" s="160" t="n">
        <v>27.2</v>
      </c>
      <c r="E132" s="164"/>
      <c r="F132" s="164"/>
      <c r="G132" s="118"/>
      <c r="H132" s="118"/>
      <c r="I132" s="118"/>
    </row>
    <row r="133" customFormat="false" ht="15" hidden="false" customHeight="false" outlineLevel="0" collapsed="false">
      <c r="A133" s="118" t="s">
        <v>482</v>
      </c>
      <c r="B133" s="2" t="str">
        <f aca="false" t="array" ref="B133:B133">INDEX(Countries!D2:D393, MATCH(A133, Countries!B2:B393, 0))</f>
        <v>GRC</v>
      </c>
      <c r="C133" s="147" t="s">
        <v>160</v>
      </c>
      <c r="D133" s="160" t="n">
        <v>27.2</v>
      </c>
      <c r="E133" s="164"/>
      <c r="F133" s="164"/>
      <c r="G133" s="118"/>
      <c r="H133" s="118"/>
      <c r="I133" s="118"/>
    </row>
    <row r="134" customFormat="false" ht="15" hidden="false" customHeight="false" outlineLevel="0" collapsed="false">
      <c r="A134" s="118" t="s">
        <v>483</v>
      </c>
      <c r="B134" s="2" t="str">
        <f aca="false" t="array" ref="B134:B134">INDEX(Countries!D3:D394, MATCH(A134, Countries!B3:B394, 0))</f>
        <v>CAN</v>
      </c>
      <c r="C134" s="147" t="s">
        <v>160</v>
      </c>
      <c r="D134" s="160" t="n">
        <v>27.2</v>
      </c>
      <c r="E134" s="164"/>
      <c r="F134" s="164"/>
      <c r="G134" s="118"/>
      <c r="H134" s="118"/>
      <c r="I134" s="118"/>
    </row>
    <row r="135" customFormat="false" ht="15" hidden="false" customHeight="false" outlineLevel="0" collapsed="false">
      <c r="A135" s="118" t="s">
        <v>484</v>
      </c>
      <c r="B135" s="2" t="str">
        <f aca="false" t="array" ref="B135:B135">INDEX(Countries!D4:D395, MATCH(A135, Countries!B4:B395, 0))</f>
        <v>DEU</v>
      </c>
      <c r="C135" s="147" t="s">
        <v>160</v>
      </c>
      <c r="D135" s="160" t="n">
        <v>27.2</v>
      </c>
      <c r="E135" s="164"/>
      <c r="F135" s="164"/>
      <c r="G135" s="118"/>
      <c r="H135" s="118"/>
      <c r="I135" s="118"/>
    </row>
    <row r="136" customFormat="false" ht="15" hidden="false" customHeight="false" outlineLevel="0" collapsed="false">
      <c r="A136" s="118" t="s">
        <v>485</v>
      </c>
      <c r="B136" s="2" t="str">
        <f aca="false" t="array" ref="B136:B136">INDEX(Countries!D5:D396, MATCH(A136, Countries!B5:B396, 0))</f>
        <v>HRV</v>
      </c>
      <c r="C136" s="147" t="s">
        <v>160</v>
      </c>
      <c r="D136" s="160" t="n">
        <v>27.2</v>
      </c>
      <c r="E136" s="164"/>
      <c r="F136" s="164"/>
      <c r="G136" s="118"/>
      <c r="H136" s="118"/>
      <c r="I136" s="118"/>
    </row>
    <row r="137" customFormat="false" ht="15" hidden="false" customHeight="false" outlineLevel="0" collapsed="false">
      <c r="A137" s="118" t="s">
        <v>486</v>
      </c>
      <c r="B137" s="2" t="str">
        <f aca="false" t="array" ref="B137:B137">INDEX(Countries!D137:D397, MATCH(A137, Countries!B137:B397, 0))</f>
        <v>GBR</v>
      </c>
      <c r="C137" s="147" t="s">
        <v>160</v>
      </c>
      <c r="D137" s="160" t="n">
        <v>27.2</v>
      </c>
      <c r="E137" s="164"/>
      <c r="F137" s="164"/>
      <c r="G137" s="118"/>
      <c r="H137" s="118"/>
      <c r="I137" s="118"/>
    </row>
    <row r="138" customFormat="false" ht="15" hidden="false" customHeight="false" outlineLevel="0" collapsed="false">
      <c r="A138" s="118" t="s">
        <v>487</v>
      </c>
      <c r="B138" s="2" t="str">
        <f aca="false" t="array" ref="B138:B138">INDEX(Countries!D2:D399, MATCH(A138, Countries!B2:B399, 0))</f>
        <v>MLT</v>
      </c>
      <c r="C138" s="147" t="s">
        <v>160</v>
      </c>
      <c r="D138" s="160" t="n">
        <v>27.2</v>
      </c>
      <c r="E138" s="164"/>
      <c r="F138" s="164"/>
      <c r="G138" s="118"/>
      <c r="H138" s="118"/>
      <c r="I138" s="118"/>
    </row>
    <row r="139" customFormat="false" ht="15" hidden="false" customHeight="false" outlineLevel="0" collapsed="false">
      <c r="A139" s="118" t="s">
        <v>488</v>
      </c>
      <c r="B139" s="2" t="str">
        <f aca="false" t="array" ref="B139:B139">INDEX(Countries!D1:D400, MATCH(A139, Countries!B1:B400, 0))</f>
        <v>CYP</v>
      </c>
      <c r="C139" s="147" t="s">
        <v>160</v>
      </c>
      <c r="D139" s="160" t="n">
        <v>27.2</v>
      </c>
      <c r="E139" s="164"/>
      <c r="F139" s="164"/>
      <c r="G139" s="118"/>
      <c r="H139" s="118"/>
      <c r="I139" s="118"/>
    </row>
    <row r="140" customFormat="false" ht="15" hidden="false" customHeight="false" outlineLevel="0" collapsed="false">
      <c r="A140" s="118" t="s">
        <v>489</v>
      </c>
      <c r="B140" s="2" t="str">
        <f aca="false" t="array" ref="B140:B140">INDEX(Countries!D2:D401, MATCH(A140, Countries!B2:B401, 0))</f>
        <v>NOR</v>
      </c>
      <c r="C140" s="147" t="s">
        <v>160</v>
      </c>
      <c r="D140" s="160" t="n">
        <v>27.2</v>
      </c>
      <c r="E140" s="164"/>
      <c r="F140" s="164"/>
      <c r="G140" s="118"/>
      <c r="H140" s="118"/>
      <c r="I140" s="118"/>
    </row>
    <row r="141" customFormat="false" ht="15" hidden="false" customHeight="false" outlineLevel="0" collapsed="false">
      <c r="A141" s="118" t="s">
        <v>490</v>
      </c>
      <c r="B141" s="2" t="str">
        <f aca="false" t="array" ref="B141:B141">INDEX(Countries!D3:D402, MATCH(A141, Countries!B3:B402, 0))</f>
        <v>ALB</v>
      </c>
      <c r="C141" s="147" t="s">
        <v>160</v>
      </c>
      <c r="D141" s="160" t="n">
        <v>27.2</v>
      </c>
      <c r="E141" s="164"/>
      <c r="F141" s="164"/>
      <c r="G141" s="118"/>
      <c r="H141" s="118"/>
      <c r="I141" s="118"/>
    </row>
    <row r="142" customFormat="false" ht="15" hidden="false" customHeight="false" outlineLevel="0" collapsed="false">
      <c r="A142" s="118" t="s">
        <v>491</v>
      </c>
      <c r="B142" s="2" t="str">
        <f aca="false" t="array" ref="B142:B142">INDEX(Countries!D1:D403, MATCH(A142, Countries!B1:B403, 0))</f>
        <v>DZA</v>
      </c>
      <c r="C142" s="147" t="s">
        <v>160</v>
      </c>
      <c r="D142" s="160" t="n">
        <v>27.2</v>
      </c>
      <c r="E142" s="164"/>
      <c r="F142" s="164"/>
      <c r="G142" s="118"/>
      <c r="H142" s="118"/>
      <c r="I142" s="118"/>
    </row>
    <row r="143" customFormat="false" ht="15" hidden="false" customHeight="false" outlineLevel="0" collapsed="false">
      <c r="A143" s="118" t="s">
        <v>492</v>
      </c>
      <c r="B143" s="2" t="str">
        <f aca="false" t="array" ref="B143:B143">INDEX(Countries!D2:D404, MATCH(A143, Countries!B2:B404, 0))</f>
        <v>SWE</v>
      </c>
      <c r="C143" s="147" t="s">
        <v>160</v>
      </c>
      <c r="D143" s="160" t="n">
        <v>27.2</v>
      </c>
      <c r="E143" s="164"/>
      <c r="F143" s="164"/>
      <c r="G143" s="118"/>
      <c r="H143" s="118"/>
      <c r="I143" s="118"/>
    </row>
    <row r="144" customFormat="false" ht="15" hidden="false" customHeight="false" outlineLevel="0" collapsed="false">
      <c r="A144" s="118" t="s">
        <v>493</v>
      </c>
      <c r="B144" s="2" t="str">
        <f aca="false" t="array" ref="B144:B144">INDEX(Countries!D1:D405, MATCH(A144, Countries!B1:B405, 0))</f>
        <v>ISR</v>
      </c>
      <c r="C144" s="147" t="s">
        <v>160</v>
      </c>
      <c r="D144" s="160" t="n">
        <v>27.2</v>
      </c>
      <c r="E144" s="164"/>
      <c r="F144" s="164"/>
      <c r="G144" s="118"/>
      <c r="H144" s="118"/>
      <c r="I144" s="118"/>
    </row>
    <row r="145" customFormat="false" ht="15" hidden="false" customHeight="false" outlineLevel="0" collapsed="false">
      <c r="A145" s="118" t="s">
        <v>494</v>
      </c>
      <c r="B145" s="2" t="str">
        <f aca="false" t="array" ref="B145:B145">INDEX(Countries!D2:D406, MATCH(A145, Countries!B2:B406, 0))</f>
        <v>MSR</v>
      </c>
      <c r="C145" s="147" t="s">
        <v>160</v>
      </c>
      <c r="D145" s="160" t="n">
        <v>27.2</v>
      </c>
      <c r="E145" s="164"/>
      <c r="F145" s="164"/>
      <c r="G145" s="118"/>
      <c r="H145" s="118"/>
      <c r="I145" s="118"/>
    </row>
    <row r="146" customFormat="false" ht="15" hidden="false" customHeight="false" outlineLevel="0" collapsed="false">
      <c r="A146" s="118" t="s">
        <v>495</v>
      </c>
      <c r="B146" s="2" t="str">
        <f aca="false" t="array" ref="B146:B146">INDEX(Countries!D1:D407, MATCH(A146, Countries!B1:B407, 0))</f>
        <v>LBY</v>
      </c>
      <c r="C146" s="147" t="s">
        <v>160</v>
      </c>
      <c r="D146" s="160" t="n">
        <v>27.2</v>
      </c>
      <c r="E146" s="164"/>
      <c r="F146" s="164"/>
      <c r="G146" s="118"/>
      <c r="H146" s="118"/>
      <c r="I146" s="118"/>
    </row>
    <row r="147" customFormat="false" ht="15" hidden="false" customHeight="false" outlineLevel="0" collapsed="false">
      <c r="A147" s="118" t="s">
        <v>496</v>
      </c>
      <c r="B147" s="2" t="str">
        <f aca="false" t="array" ref="B147:B147">INDEX(Countries!D148:D408, MATCH(A147, Countries!B148:B408, 0))</f>
        <v>NLD</v>
      </c>
      <c r="C147" s="147" t="s">
        <v>160</v>
      </c>
      <c r="D147" s="160" t="n">
        <v>27.2</v>
      </c>
      <c r="E147" s="164"/>
      <c r="F147" s="164"/>
      <c r="G147" s="118"/>
      <c r="H147" s="118"/>
      <c r="I147" s="118"/>
    </row>
    <row r="148" customFormat="false" ht="15" hidden="false" customHeight="false" outlineLevel="0" collapsed="false">
      <c r="A148" s="118" t="s">
        <v>497</v>
      </c>
      <c r="B148" s="2" t="str">
        <f aca="false" t="array" ref="B148:B148">INDEX(Countries!D1:D409, MATCH(A148, Countries!B1:B409, 0))</f>
        <v>POL</v>
      </c>
      <c r="C148" s="147" t="s">
        <v>160</v>
      </c>
      <c r="D148" s="160" t="n">
        <v>27.2</v>
      </c>
      <c r="E148" s="164"/>
      <c r="F148" s="164"/>
      <c r="G148" s="118"/>
      <c r="H148" s="118"/>
      <c r="I148" s="118"/>
    </row>
    <row r="149" customFormat="false" ht="15" hidden="false" customHeight="false" outlineLevel="0" collapsed="false">
      <c r="A149" s="118" t="s">
        <v>498</v>
      </c>
      <c r="B149" s="2" t="str">
        <f aca="false" t="array" ref="B149:B149">INDEX(Countries!D2:D410, MATCH(A149, Countries!B2:B410, 0))</f>
        <v>TUR</v>
      </c>
      <c r="C149" s="147" t="s">
        <v>160</v>
      </c>
      <c r="D149" s="160" t="n">
        <v>27.2</v>
      </c>
      <c r="E149" s="164"/>
      <c r="F149" s="164"/>
      <c r="G149" s="118"/>
      <c r="H149" s="118"/>
      <c r="I149" s="118"/>
    </row>
    <row r="150" customFormat="false" ht="15" hidden="false" customHeight="false" outlineLevel="0" collapsed="false">
      <c r="A150" s="118" t="s">
        <v>499</v>
      </c>
      <c r="B150" s="2" t="str">
        <f aca="false" t="array" ref="B150:B150">INDEX(Countries!D3:D411, MATCH(A150, Countries!B3:B411, 0))</f>
        <v>JOR</v>
      </c>
      <c r="C150" s="147" t="s">
        <v>160</v>
      </c>
      <c r="D150" s="160" t="n">
        <v>27.2</v>
      </c>
      <c r="E150" s="164"/>
      <c r="F150" s="164"/>
      <c r="G150" s="118"/>
      <c r="H150" s="118"/>
      <c r="I150" s="118"/>
    </row>
    <row r="151" customFormat="false" ht="15" hidden="false" customHeight="false" outlineLevel="0" collapsed="false">
      <c r="A151" s="118" t="s">
        <v>500</v>
      </c>
      <c r="B151" s="2" t="str">
        <f aca="false" t="array" ref="B151:B151">INDEX(Countries!D1:D412, MATCH(A151, Countries!B1:B412, 0))</f>
        <v>HKG</v>
      </c>
      <c r="C151" s="147" t="s">
        <v>160</v>
      </c>
      <c r="D151" s="160" t="n">
        <v>27.2</v>
      </c>
      <c r="E151" s="163" t="n">
        <v>185.6</v>
      </c>
      <c r="F151" s="164"/>
      <c r="G151" s="118"/>
      <c r="H151" s="118"/>
      <c r="I151" s="118"/>
    </row>
    <row r="152" customFormat="false" ht="15" hidden="false" customHeight="false" outlineLevel="0" collapsed="false">
      <c r="A152" s="118" t="s">
        <v>501</v>
      </c>
      <c r="B152" s="2" t="str">
        <f aca="false" t="array" ref="B152:B152">INDEX(Countries!D2:D413, MATCH(A152, Countries!B2:B413, 0))</f>
        <v>SVN</v>
      </c>
      <c r="C152" s="147" t="s">
        <v>160</v>
      </c>
      <c r="D152" s="160" t="n">
        <v>27.2</v>
      </c>
      <c r="E152" s="164"/>
      <c r="F152" s="164"/>
      <c r="G152" s="118"/>
      <c r="H152" s="118"/>
      <c r="I152" s="118"/>
    </row>
    <row r="153" customFormat="false" ht="15" hidden="false" customHeight="false" outlineLevel="0" collapsed="false">
      <c r="A153" s="118" t="s">
        <v>502</v>
      </c>
      <c r="B153" s="2" t="str">
        <f aca="false" t="array" ref="B153:B153">INDEX(Countries!D3:D414, MATCH(A153, Countries!B3:B414, 0))</f>
        <v>ARG</v>
      </c>
      <c r="C153" s="147" t="s">
        <v>160</v>
      </c>
      <c r="D153" s="160" t="n">
        <v>27.2</v>
      </c>
      <c r="E153" s="164"/>
      <c r="F153" s="164"/>
      <c r="G153" s="118"/>
      <c r="H153" s="118"/>
      <c r="I153" s="118"/>
    </row>
    <row r="154" customFormat="false" ht="15" hidden="false" customHeight="false" outlineLevel="0" collapsed="false">
      <c r="A154" s="118" t="s">
        <v>503</v>
      </c>
      <c r="B154" s="2" t="str">
        <f aca="false" t="array" ref="B154:B154">INDEX(Countries!D4:D415, MATCH(A154, Countries!B4:B415, 0))</f>
        <v>AZE</v>
      </c>
      <c r="C154" s="147" t="s">
        <v>160</v>
      </c>
      <c r="D154" s="160" t="n">
        <v>27.2</v>
      </c>
      <c r="E154" s="164"/>
      <c r="F154" s="164"/>
      <c r="G154" s="118"/>
      <c r="H154" s="118"/>
      <c r="I154" s="118"/>
    </row>
    <row r="155" customFormat="false" ht="15" hidden="false" customHeight="false" outlineLevel="0" collapsed="false">
      <c r="A155" s="118" t="s">
        <v>504</v>
      </c>
      <c r="B155" s="2" t="str">
        <f aca="false" t="array" ref="B155:B155">INDEX(Countries!D5:D416, MATCH(A155, Countries!B5:B416, 0))</f>
        <v>BEL</v>
      </c>
      <c r="C155" s="147" t="s">
        <v>160</v>
      </c>
      <c r="D155" s="160" t="n">
        <v>27.2</v>
      </c>
      <c r="E155" s="164"/>
      <c r="F155" s="164"/>
      <c r="G155" s="118"/>
      <c r="H155" s="118"/>
      <c r="I155" s="118"/>
    </row>
    <row r="156" customFormat="false" ht="15" hidden="false" customHeight="false" outlineLevel="0" collapsed="false">
      <c r="A156" s="118" t="s">
        <v>505</v>
      </c>
      <c r="B156" s="2" t="str">
        <f aca="false" t="array" ref="B156:B156">INDEX(Countries!D6:D417, MATCH(A156, Countries!B6:B417, 0))</f>
        <v>BIH</v>
      </c>
      <c r="C156" s="147" t="s">
        <v>160</v>
      </c>
      <c r="D156" s="160" t="n">
        <v>27.2</v>
      </c>
      <c r="E156" s="164"/>
      <c r="F156" s="164"/>
      <c r="G156" s="118"/>
      <c r="H156" s="118"/>
      <c r="I156" s="118"/>
    </row>
    <row r="157" customFormat="false" ht="15" hidden="false" customHeight="false" outlineLevel="0" collapsed="false">
      <c r="A157" s="118" t="s">
        <v>506</v>
      </c>
      <c r="B157" s="2" t="str">
        <f aca="false" t="array" ref="B157:B157">INDEX(Countries!D7:D418, MATCH(A157, Countries!B7:B418, 0))</f>
        <v>IOT</v>
      </c>
      <c r="C157" s="147" t="s">
        <v>160</v>
      </c>
      <c r="D157" s="160" t="n">
        <v>27.2</v>
      </c>
      <c r="E157" s="164"/>
      <c r="F157" s="164"/>
      <c r="G157" s="118"/>
      <c r="H157" s="118"/>
      <c r="I157" s="118"/>
    </row>
    <row r="158" customFormat="false" ht="15" hidden="false" customHeight="false" outlineLevel="0" collapsed="false">
      <c r="A158" s="118" t="s">
        <v>507</v>
      </c>
      <c r="B158" s="2" t="str">
        <f aca="false" t="array" ref="B158:B158">INDEX(Countries!D8:D419, MATCH(A158, Countries!B8:B419, 0))</f>
        <v>BGR</v>
      </c>
      <c r="C158" s="147" t="s">
        <v>160</v>
      </c>
      <c r="D158" s="160" t="n">
        <v>27.2</v>
      </c>
      <c r="E158" s="164"/>
      <c r="F158" s="164"/>
      <c r="G158" s="118"/>
      <c r="H158" s="118"/>
      <c r="I158" s="118"/>
    </row>
    <row r="159" customFormat="false" ht="15" hidden="false" customHeight="false" outlineLevel="0" collapsed="false">
      <c r="A159" s="118" t="s">
        <v>508</v>
      </c>
      <c r="B159" s="2" t="str">
        <f aca="false" t="array" ref="B159:B159">INDEX(Countries!D9:D420, MATCH(A159, Countries!B9:B420, 0))</f>
        <v>CPV</v>
      </c>
      <c r="C159" s="147" t="s">
        <v>160</v>
      </c>
      <c r="D159" s="160" t="n">
        <v>27.2</v>
      </c>
      <c r="E159" s="164"/>
      <c r="F159" s="164"/>
      <c r="G159" s="118"/>
      <c r="H159" s="118"/>
      <c r="I159" s="118"/>
    </row>
    <row r="160" customFormat="false" ht="15" hidden="false" customHeight="false" outlineLevel="0" collapsed="false">
      <c r="A160" s="118" t="s">
        <v>509</v>
      </c>
      <c r="B160" s="2" t="str">
        <f aca="false" t="array" ref="B160:B160">INDEX(Countries!D10:D421, MATCH(A160, Countries!B10:B421, 0))</f>
        <v>CHL</v>
      </c>
      <c r="C160" s="147" t="s">
        <v>160</v>
      </c>
      <c r="D160" s="160" t="n">
        <v>27.2</v>
      </c>
      <c r="E160" s="164"/>
      <c r="F160" s="164"/>
      <c r="G160" s="118"/>
      <c r="H160" s="118"/>
      <c r="I160" s="118"/>
    </row>
    <row r="161" customFormat="false" ht="15" hidden="false" customHeight="false" outlineLevel="0" collapsed="false">
      <c r="A161" s="118" t="s">
        <v>510</v>
      </c>
      <c r="B161" s="2" t="str">
        <f aca="false" t="array" ref="B161:B161">INDEX(Countries!D11:D422, MATCH(A161, Countries!B11:B422, 0))</f>
        <v>EST</v>
      </c>
      <c r="C161" s="147" t="s">
        <v>160</v>
      </c>
      <c r="D161" s="160" t="n">
        <v>27.2</v>
      </c>
      <c r="E161" s="164"/>
      <c r="F161" s="164"/>
      <c r="G161" s="118"/>
      <c r="H161" s="118"/>
      <c r="I161" s="118"/>
    </row>
    <row r="162" customFormat="false" ht="15" hidden="false" customHeight="false" outlineLevel="0" collapsed="false">
      <c r="A162" s="118" t="s">
        <v>511</v>
      </c>
      <c r="B162" s="2" t="str">
        <f aca="false" t="array" ref="B162:B162">INDEX(Countries!D12:D423, MATCH(A162, Countries!B12:B423, 0))</f>
        <v>FLK</v>
      </c>
      <c r="C162" s="147" t="s">
        <v>160</v>
      </c>
      <c r="D162" s="160" t="n">
        <v>27.2</v>
      </c>
      <c r="E162" s="164"/>
      <c r="F162" s="164"/>
      <c r="G162" s="118"/>
      <c r="H162" s="118"/>
      <c r="I162" s="118"/>
    </row>
    <row r="163" customFormat="false" ht="15" hidden="false" customHeight="false" outlineLevel="0" collapsed="false">
      <c r="A163" s="118" t="s">
        <v>512</v>
      </c>
      <c r="B163" s="2" t="str">
        <f aca="false" t="array" ref="B163:B163">INDEX(Countries!D13:D424, MATCH(A163, Countries!B13:B424, 0))</f>
        <v>FRO</v>
      </c>
      <c r="C163" s="147" t="s">
        <v>160</v>
      </c>
      <c r="D163" s="160" t="n">
        <v>27.2</v>
      </c>
      <c r="E163" s="164"/>
      <c r="F163" s="164"/>
      <c r="G163" s="118"/>
      <c r="H163" s="118"/>
      <c r="I163" s="118"/>
    </row>
    <row r="164" customFormat="false" ht="15" hidden="false" customHeight="false" outlineLevel="0" collapsed="false">
      <c r="A164" s="118" t="s">
        <v>513</v>
      </c>
      <c r="B164" s="2" t="str">
        <f aca="false" t="array" ref="B164:B164">INDEX(Countries!D14:D425, MATCH(A164, Countries!B14:B425, 0))</f>
        <v>FIN</v>
      </c>
      <c r="C164" s="147" t="s">
        <v>160</v>
      </c>
      <c r="D164" s="160" t="n">
        <v>27.2</v>
      </c>
      <c r="E164" s="164"/>
      <c r="F164" s="164"/>
      <c r="G164" s="118"/>
      <c r="H164" s="118"/>
      <c r="I164" s="118"/>
    </row>
    <row r="165" customFormat="false" ht="15" hidden="false" customHeight="false" outlineLevel="0" collapsed="false">
      <c r="A165" s="118" t="s">
        <v>514</v>
      </c>
      <c r="B165" s="2" t="str">
        <f aca="false" t="array" ref="B165:B165">INDEX(Countries!D15:D426, MATCH(A165, Countries!B15:B426, 0))</f>
        <v>GEO</v>
      </c>
      <c r="C165" s="147" t="s">
        <v>160</v>
      </c>
      <c r="D165" s="160" t="n">
        <v>27.2</v>
      </c>
      <c r="E165" s="164"/>
      <c r="F165" s="164"/>
      <c r="G165" s="118"/>
      <c r="H165" s="118"/>
      <c r="I165" s="118"/>
    </row>
    <row r="166" customFormat="false" ht="15" hidden="false" customHeight="false" outlineLevel="0" collapsed="false">
      <c r="A166" s="118" t="s">
        <v>515</v>
      </c>
      <c r="B166" s="2" t="str">
        <f aca="false" t="array" ref="B166:B166">INDEX(Countries!D16:D427, MATCH(A166, Countries!B16:B427, 0))</f>
        <v>GIB</v>
      </c>
      <c r="C166" s="147" t="s">
        <v>160</v>
      </c>
      <c r="D166" s="160" t="n">
        <v>27.2</v>
      </c>
      <c r="E166" s="164"/>
      <c r="F166" s="164"/>
      <c r="G166" s="118"/>
      <c r="H166" s="118"/>
      <c r="I166" s="118"/>
    </row>
    <row r="167" customFormat="false" ht="15" hidden="false" customHeight="false" outlineLevel="0" collapsed="false">
      <c r="A167" s="118" t="s">
        <v>516</v>
      </c>
      <c r="B167" s="2" t="str">
        <f aca="false" t="array" ref="B167:B167">INDEX(Countries!D17:D428, MATCH(A167, Countries!B17:B428, 0))</f>
        <v>GRL</v>
      </c>
      <c r="C167" s="147" t="s">
        <v>160</v>
      </c>
      <c r="D167" s="160" t="n">
        <v>27.2</v>
      </c>
      <c r="E167" s="164"/>
      <c r="F167" s="164"/>
      <c r="G167" s="118"/>
      <c r="H167" s="118"/>
      <c r="I167" s="118"/>
    </row>
    <row r="168" customFormat="false" ht="15" hidden="false" customHeight="false" outlineLevel="0" collapsed="false">
      <c r="A168" s="118" t="s">
        <v>517</v>
      </c>
      <c r="B168" s="2" t="str">
        <f aca="false" t="array" ref="B168:B168">INDEX(Countries!D18:D429, MATCH(A168, Countries!B18:B429, 0))</f>
        <v>GGY</v>
      </c>
      <c r="C168" s="147" t="s">
        <v>160</v>
      </c>
      <c r="D168" s="160" t="n">
        <v>27.2</v>
      </c>
      <c r="E168" s="164"/>
      <c r="F168" s="164"/>
      <c r="G168" s="118"/>
      <c r="H168" s="118"/>
      <c r="I168" s="118"/>
    </row>
    <row r="169" customFormat="false" ht="15" hidden="false" customHeight="false" outlineLevel="0" collapsed="false">
      <c r="A169" s="118" t="s">
        <v>518</v>
      </c>
      <c r="B169" s="2" t="str">
        <f aca="false" t="array" ref="B169:B169">INDEX(Countries!D19:D430, MATCH(A169, Countries!B19:B430, 0))</f>
        <v>ISL</v>
      </c>
      <c r="C169" s="147" t="s">
        <v>160</v>
      </c>
      <c r="D169" s="160" t="n">
        <v>27.2</v>
      </c>
      <c r="E169" s="164"/>
      <c r="F169" s="164"/>
      <c r="G169" s="118"/>
      <c r="H169" s="118"/>
      <c r="I169" s="118"/>
    </row>
    <row r="170" customFormat="false" ht="15" hidden="false" customHeight="false" outlineLevel="0" collapsed="false">
      <c r="A170" s="118" t="s">
        <v>519</v>
      </c>
      <c r="B170" s="2" t="str">
        <f aca="false" t="array" ref="B170:B170">INDEX(Countries!D20:D431, MATCH(A170, Countries!B20:B431, 0))</f>
        <v>IRQ</v>
      </c>
      <c r="C170" s="147" t="s">
        <v>160</v>
      </c>
      <c r="D170" s="160" t="n">
        <v>27.2</v>
      </c>
      <c r="E170" s="164"/>
      <c r="F170" s="164"/>
      <c r="G170" s="118"/>
      <c r="H170" s="118"/>
      <c r="I170" s="118"/>
    </row>
    <row r="171" customFormat="false" ht="15" hidden="false" customHeight="false" outlineLevel="0" collapsed="false">
      <c r="A171" s="118" t="s">
        <v>520</v>
      </c>
      <c r="B171" s="2" t="str">
        <f aca="false" t="array" ref="B171:B171">INDEX(Countries!D21:D432, MATCH(A171, Countries!B21:B432, 0))</f>
        <v>IRL</v>
      </c>
      <c r="C171" s="147" t="s">
        <v>160</v>
      </c>
      <c r="D171" s="160" t="n">
        <v>27.2</v>
      </c>
      <c r="E171" s="164"/>
      <c r="F171" s="164"/>
      <c r="G171" s="118"/>
      <c r="H171" s="118"/>
      <c r="I171" s="118"/>
    </row>
    <row r="172" customFormat="false" ht="15" hidden="false" customHeight="false" outlineLevel="0" collapsed="false">
      <c r="A172" s="118" t="s">
        <v>521</v>
      </c>
      <c r="B172" s="2" t="str">
        <f aca="false" t="array" ref="B172:B172">INDEX(Countries!D22:D433, MATCH(A172, Countries!B22:B433, 0))</f>
        <v>IMN</v>
      </c>
      <c r="C172" s="147" t="s">
        <v>160</v>
      </c>
      <c r="D172" s="160" t="n">
        <v>27.2</v>
      </c>
      <c r="E172" s="164"/>
      <c r="F172" s="164"/>
      <c r="G172" s="118"/>
      <c r="H172" s="118"/>
      <c r="I172" s="118"/>
    </row>
    <row r="173" customFormat="false" ht="15" hidden="false" customHeight="false" outlineLevel="0" collapsed="false">
      <c r="A173" s="118" t="s">
        <v>522</v>
      </c>
      <c r="B173" s="2" t="str">
        <f aca="false" t="array" ref="B173:B173">INDEX(Countries!D23:D434, MATCH(A173, Countries!B23:B434, 0))</f>
        <v>JEY</v>
      </c>
      <c r="C173" s="147" t="s">
        <v>160</v>
      </c>
      <c r="D173" s="160" t="n">
        <v>27.2</v>
      </c>
      <c r="E173" s="164"/>
      <c r="F173" s="164"/>
      <c r="G173" s="118"/>
      <c r="H173" s="118"/>
      <c r="I173" s="118"/>
    </row>
    <row r="174" customFormat="false" ht="15" hidden="false" customHeight="false" outlineLevel="0" collapsed="false">
      <c r="A174" s="118" t="s">
        <v>523</v>
      </c>
      <c r="B174" s="2" t="str">
        <f aca="false" t="array" ref="B174:B174">INDEX(Countries!D24:D435, MATCH(A174, Countries!B24:B435, 0))</f>
        <v>KAZ</v>
      </c>
      <c r="C174" s="147" t="s">
        <v>160</v>
      </c>
      <c r="D174" s="160" t="n">
        <v>27.2</v>
      </c>
      <c r="E174" s="164"/>
      <c r="F174" s="164"/>
      <c r="G174" s="118"/>
      <c r="H174" s="118"/>
      <c r="I174" s="118"/>
    </row>
    <row r="175" customFormat="false" ht="15" hidden="false" customHeight="false" outlineLevel="0" collapsed="false">
      <c r="A175" s="118" t="s">
        <v>524</v>
      </c>
      <c r="B175" s="2" t="str">
        <f aca="false" t="array" ref="B175:B175">INDEX(Countries!D1:D436, MATCH(A175, Countries!B1:B436, 0))</f>
        <v>PRK</v>
      </c>
      <c r="C175" s="147" t="s">
        <v>160</v>
      </c>
      <c r="D175" s="160" t="n">
        <v>27.2</v>
      </c>
      <c r="E175" s="164"/>
      <c r="F175" s="164"/>
      <c r="G175" s="118"/>
      <c r="H175" s="118"/>
      <c r="I175" s="118"/>
    </row>
    <row r="176" customFormat="false" ht="15" hidden="false" customHeight="false" outlineLevel="0" collapsed="false">
      <c r="A176" s="118" t="s">
        <v>525</v>
      </c>
      <c r="B176" s="2" t="str">
        <f aca="false" t="array" ref="B176:B176">INDEX(Countries!D2:D437, MATCH(A176, Countries!B2:B437, 0))</f>
        <v>KOR</v>
      </c>
      <c r="C176" s="147" t="s">
        <v>160</v>
      </c>
      <c r="D176" s="160" t="n">
        <v>27.2</v>
      </c>
      <c r="E176" s="164"/>
      <c r="F176" s="164"/>
      <c r="G176" s="118"/>
      <c r="H176" s="118"/>
      <c r="I176" s="118"/>
    </row>
    <row r="177" customFormat="false" ht="15" hidden="false" customHeight="false" outlineLevel="0" collapsed="false">
      <c r="A177" s="118" t="s">
        <v>526</v>
      </c>
      <c r="B177" s="2" t="str">
        <f aca="false" t="array" ref="B177:B177">INDEX(Countries!D3:D438, MATCH(A177, Countries!B3:B438, 0))</f>
        <v>LVA</v>
      </c>
      <c r="C177" s="147" t="s">
        <v>160</v>
      </c>
      <c r="D177" s="160" t="n">
        <v>27.2</v>
      </c>
      <c r="E177" s="164"/>
      <c r="F177" s="164"/>
      <c r="G177" s="118"/>
      <c r="H177" s="118"/>
      <c r="I177" s="118"/>
    </row>
    <row r="178" customFormat="false" ht="15" hidden="false" customHeight="false" outlineLevel="0" collapsed="false">
      <c r="A178" s="118" t="s">
        <v>527</v>
      </c>
      <c r="B178" s="2" t="str">
        <f aca="false" t="array" ref="B178:B178">INDEX(Countries!D4:D439, MATCH(A178, Countries!B4:B439, 0))</f>
        <v>LBN</v>
      </c>
      <c r="C178" s="147" t="s">
        <v>160</v>
      </c>
      <c r="D178" s="160" t="n">
        <v>27.2</v>
      </c>
      <c r="E178" s="164"/>
      <c r="F178" s="164"/>
      <c r="G178" s="118"/>
      <c r="H178" s="118"/>
      <c r="I178" s="118"/>
    </row>
    <row r="179" customFormat="false" ht="15" hidden="false" customHeight="false" outlineLevel="0" collapsed="false">
      <c r="A179" s="118" t="s">
        <v>528</v>
      </c>
      <c r="B179" s="2" t="str">
        <f aca="false" t="array" ref="B179:B179">INDEX(Countries!D5:D440, MATCH(A179, Countries!B5:B440, 0))</f>
        <v>LTU</v>
      </c>
      <c r="C179" s="147" t="s">
        <v>160</v>
      </c>
      <c r="D179" s="160" t="n">
        <v>27.2</v>
      </c>
      <c r="E179" s="164"/>
      <c r="F179" s="164"/>
      <c r="G179" s="118"/>
      <c r="H179" s="118"/>
      <c r="I179" s="118"/>
    </row>
    <row r="180" customFormat="false" ht="15" hidden="false" customHeight="false" outlineLevel="0" collapsed="false">
      <c r="A180" s="118" t="s">
        <v>830</v>
      </c>
      <c r="B180" s="2" t="str">
        <f aca="false" t="array" ref="B180:B180">INDEX(Countries!D6:D441, MATCH(A180, Countries!B6:B441, 0))</f>
        <v>MAC</v>
      </c>
      <c r="C180" s="147" t="s">
        <v>160</v>
      </c>
      <c r="D180" s="160" t="n">
        <v>27.2</v>
      </c>
      <c r="E180" s="163" t="n">
        <v>213.9</v>
      </c>
      <c r="F180" s="164"/>
      <c r="G180" s="118"/>
      <c r="H180" s="118"/>
      <c r="I180" s="118"/>
    </row>
    <row r="181" customFormat="false" ht="15" hidden="false" customHeight="false" outlineLevel="0" collapsed="false">
      <c r="A181" s="118" t="s">
        <v>529</v>
      </c>
      <c r="B181" s="2" t="str">
        <f aca="false" t="array" ref="B181:B181">INDEX(Countries!D7:D442, MATCH(A181, Countries!B7:B442, 0))</f>
        <v>MCO</v>
      </c>
      <c r="C181" s="147" t="s">
        <v>160</v>
      </c>
      <c r="D181" s="160" t="n">
        <v>27.2</v>
      </c>
      <c r="E181" s="164"/>
      <c r="F181" s="164"/>
      <c r="G181" s="118"/>
      <c r="H181" s="118"/>
      <c r="I181" s="118"/>
    </row>
    <row r="182" customFormat="false" ht="15" hidden="false" customHeight="false" outlineLevel="0" collapsed="false">
      <c r="A182" s="118" t="s">
        <v>530</v>
      </c>
      <c r="B182" s="2" t="str">
        <f aca="false" t="array" ref="B182:B182">INDEX(Countries!D8:D443, MATCH(A182, Countries!B8:B443, 0))</f>
        <v>MNE</v>
      </c>
      <c r="C182" s="147" t="s">
        <v>160</v>
      </c>
      <c r="D182" s="160" t="n">
        <v>27.2</v>
      </c>
      <c r="E182" s="164"/>
      <c r="F182" s="164"/>
      <c r="G182" s="118"/>
      <c r="H182" s="118"/>
      <c r="I182" s="118"/>
    </row>
    <row r="183" customFormat="false" ht="15" hidden="false" customHeight="false" outlineLevel="0" collapsed="false">
      <c r="A183" s="118" t="s">
        <v>531</v>
      </c>
      <c r="B183" s="2" t="str">
        <f aca="false" t="array" ref="B183:B183">INDEX(Countries!D9:D444, MATCH(A183, Countries!B9:B444, 0))</f>
        <v>MAR</v>
      </c>
      <c r="C183" s="147" t="s">
        <v>160</v>
      </c>
      <c r="D183" s="160" t="n">
        <v>27.2</v>
      </c>
      <c r="E183" s="164"/>
      <c r="F183" s="163" t="n">
        <v>102.6</v>
      </c>
      <c r="G183" s="118"/>
      <c r="H183" s="118"/>
      <c r="I183" s="118"/>
    </row>
    <row r="184" customFormat="false" ht="15" hidden="false" customHeight="false" outlineLevel="0" collapsed="false">
      <c r="A184" s="118" t="s">
        <v>532</v>
      </c>
      <c r="B184" s="2" t="str">
        <f aca="false" t="array" ref="B184:B184">INDEX(Countries!D10:D445, MATCH(A184, Countries!B10:B445, 0))</f>
        <v>NAM</v>
      </c>
      <c r="C184" s="147" t="s">
        <v>160</v>
      </c>
      <c r="D184" s="160" t="n">
        <v>27.2</v>
      </c>
      <c r="E184" s="164"/>
      <c r="F184" s="164"/>
      <c r="G184" s="118"/>
      <c r="H184" s="118"/>
      <c r="I184" s="118"/>
    </row>
    <row r="185" customFormat="false" ht="15" hidden="false" customHeight="false" outlineLevel="0" collapsed="false">
      <c r="A185" s="118" t="s">
        <v>533</v>
      </c>
      <c r="B185" s="2" t="str">
        <f aca="false" t="array" ref="B185:B185">INDEX(Countries!D11:D446, MATCH(A185, Countries!B11:B446, 0))</f>
        <v>NRU</v>
      </c>
      <c r="C185" s="147" t="s">
        <v>160</v>
      </c>
      <c r="D185" s="160" t="n">
        <v>27.2</v>
      </c>
      <c r="E185" s="164"/>
      <c r="F185" s="164"/>
      <c r="G185" s="118"/>
      <c r="H185" s="118"/>
      <c r="I185" s="118"/>
    </row>
    <row r="186" customFormat="false" ht="15" hidden="false" customHeight="false" outlineLevel="0" collapsed="false">
      <c r="A186" s="118" t="s">
        <v>534</v>
      </c>
      <c r="B186" s="2" t="str">
        <f aca="false" t="array" ref="B186:B186">INDEX(Countries!D12:D447, MATCH(A186, Countries!B12:B447, 0))</f>
        <v>NIU</v>
      </c>
      <c r="C186" s="147" t="s">
        <v>160</v>
      </c>
      <c r="D186" s="160" t="n">
        <v>27.2</v>
      </c>
      <c r="E186" s="164"/>
      <c r="F186" s="164"/>
      <c r="G186" s="118"/>
      <c r="H186" s="118"/>
      <c r="I186" s="118"/>
    </row>
    <row r="187" customFormat="false" ht="15" hidden="false" customHeight="false" outlineLevel="0" collapsed="false">
      <c r="A187" s="118" t="s">
        <v>535</v>
      </c>
      <c r="B187" s="2" t="str">
        <f aca="false" t="array" ref="B187:B187">INDEX(Countries!D13:D448, MATCH(A187, Countries!B13:B448, 0))</f>
        <v>MNP</v>
      </c>
      <c r="C187" s="147" t="s">
        <v>160</v>
      </c>
      <c r="D187" s="160" t="n">
        <v>27.2</v>
      </c>
      <c r="E187" s="163" t="n">
        <v>213.9</v>
      </c>
      <c r="F187" s="164"/>
      <c r="G187" s="118"/>
      <c r="H187" s="118"/>
      <c r="I187" s="118"/>
    </row>
    <row r="188" customFormat="false" ht="15" hidden="false" customHeight="false" outlineLevel="0" collapsed="false">
      <c r="A188" s="118" t="s">
        <v>536</v>
      </c>
      <c r="B188" s="2" t="str">
        <f aca="false" t="array" ref="B188:B188">INDEX(Countries!D15:D450, MATCH(A188, Countries!B15:B450, 0))</f>
        <v>PCN</v>
      </c>
      <c r="C188" s="147" t="s">
        <v>160</v>
      </c>
      <c r="D188" s="160" t="n">
        <v>27.2</v>
      </c>
      <c r="E188" s="164"/>
      <c r="F188" s="164"/>
      <c r="G188" s="118"/>
      <c r="H188" s="118"/>
      <c r="I188" s="118"/>
    </row>
    <row r="189" customFormat="false" ht="15" hidden="false" customHeight="false" outlineLevel="0" collapsed="false">
      <c r="A189" s="118" t="s">
        <v>537</v>
      </c>
      <c r="B189" s="2" t="str">
        <f aca="false" t="array" ref="B189:B189">INDEX(Countries!D1:D451, MATCH(A189, Countries!B1:B451, 0))</f>
        <v>PRT</v>
      </c>
      <c r="C189" s="147" t="s">
        <v>160</v>
      </c>
      <c r="D189" s="160" t="n">
        <v>27.2</v>
      </c>
      <c r="E189" s="164"/>
      <c r="F189" s="164"/>
      <c r="G189" s="118"/>
      <c r="H189" s="118"/>
      <c r="I189" s="118"/>
    </row>
    <row r="190" customFormat="false" ht="15" hidden="false" customHeight="false" outlineLevel="0" collapsed="false">
      <c r="A190" s="118" t="s">
        <v>538</v>
      </c>
      <c r="B190" s="2" t="str">
        <f aca="false" t="array" ref="B190:B190">INDEX(Countries!D1:D452, MATCH(A190, Countries!B1:B452, 0))</f>
        <v>REU</v>
      </c>
      <c r="C190" s="147" t="s">
        <v>160</v>
      </c>
      <c r="D190" s="160" t="n">
        <v>27.2</v>
      </c>
      <c r="E190" s="164"/>
      <c r="F190" s="164"/>
      <c r="G190" s="118"/>
      <c r="H190" s="118"/>
      <c r="I190" s="118"/>
    </row>
    <row r="191" customFormat="false" ht="15" hidden="false" customHeight="false" outlineLevel="0" collapsed="false">
      <c r="A191" s="118" t="s">
        <v>539</v>
      </c>
      <c r="B191" s="2" t="str">
        <f aca="false" t="array" ref="B191:B191">INDEX(Countries!D1:D453, MATCH(A191, Countries!B1:B453, 0))</f>
        <v>ROU</v>
      </c>
      <c r="C191" s="147" t="s">
        <v>160</v>
      </c>
      <c r="D191" s="160" t="n">
        <v>27.2</v>
      </c>
      <c r="E191" s="164"/>
      <c r="F191" s="164"/>
      <c r="G191" s="118"/>
      <c r="H191" s="118"/>
      <c r="I191" s="118"/>
    </row>
    <row r="192" customFormat="false" ht="15" hidden="false" customHeight="false" outlineLevel="0" collapsed="false">
      <c r="A192" s="118" t="s">
        <v>540</v>
      </c>
      <c r="B192" s="2" t="str">
        <f aca="false" t="array" ref="B192:B192">INDEX(Countries!D1:D454, MATCH(A192, Countries!B1:B454, 0))</f>
        <v>SHN</v>
      </c>
      <c r="C192" s="147" t="s">
        <v>160</v>
      </c>
      <c r="D192" s="160" t="n">
        <v>27.2</v>
      </c>
      <c r="E192" s="164"/>
      <c r="F192" s="164"/>
      <c r="G192" s="118"/>
      <c r="H192" s="118"/>
      <c r="I192" s="118"/>
    </row>
    <row r="193" customFormat="false" ht="15" hidden="false" customHeight="false" outlineLevel="0" collapsed="false">
      <c r="A193" s="118" t="s">
        <v>541</v>
      </c>
      <c r="B193" s="2" t="str">
        <f aca="false" t="array" ref="B193:B193">INDEX(Countries!D195:D455, MATCH(A193, Countries!B195:B455, 0))</f>
        <v>SPM</v>
      </c>
      <c r="C193" s="147" t="s">
        <v>160</v>
      </c>
      <c r="D193" s="160" t="n">
        <v>27.2</v>
      </c>
      <c r="E193" s="164"/>
      <c r="F193" s="164"/>
      <c r="G193" s="118"/>
      <c r="H193" s="118"/>
      <c r="I193" s="118"/>
    </row>
    <row r="194" customFormat="false" ht="15" hidden="false" customHeight="false" outlineLevel="0" collapsed="false">
      <c r="A194" s="118" t="s">
        <v>542</v>
      </c>
      <c r="B194" s="2" t="str">
        <f aca="false" t="array" ref="B194:B194">INDEX(Countries!D1:D457, MATCH(A194, Countries!B1:B457, 0))</f>
        <v>SYR</v>
      </c>
      <c r="C194" s="147" t="s">
        <v>160</v>
      </c>
      <c r="D194" s="160" t="n">
        <v>27.2</v>
      </c>
      <c r="E194" s="164"/>
      <c r="F194" s="164"/>
      <c r="G194" s="118"/>
      <c r="H194" s="118"/>
      <c r="I194" s="118"/>
    </row>
    <row r="195" customFormat="false" ht="15" hidden="false" customHeight="false" outlineLevel="0" collapsed="false">
      <c r="A195" s="118" t="s">
        <v>543</v>
      </c>
      <c r="B195" s="2" t="str">
        <f aca="false" t="array" ref="B195:B195">INDEX(Countries!D2:D458, MATCH(A195, Countries!B2:B458, 0))</f>
        <v>TKL</v>
      </c>
      <c r="C195" s="147" t="s">
        <v>160</v>
      </c>
      <c r="D195" s="160" t="n">
        <v>27.2</v>
      </c>
      <c r="E195" s="164"/>
      <c r="F195" s="164"/>
      <c r="G195" s="118"/>
      <c r="H195" s="118"/>
      <c r="I195" s="118"/>
    </row>
    <row r="196" customFormat="false" ht="15" hidden="false" customHeight="false" outlineLevel="0" collapsed="false">
      <c r="A196" s="118" t="s">
        <v>544</v>
      </c>
      <c r="B196" s="2" t="str">
        <f aca="false" t="array" ref="B196:B196">INDEX(Countries!D1:D459, MATCH(A196, Countries!B1:B459, 0))</f>
        <v>TKM</v>
      </c>
      <c r="C196" s="147" t="s">
        <v>160</v>
      </c>
      <c r="D196" s="160" t="n">
        <v>27.2</v>
      </c>
      <c r="E196" s="164"/>
      <c r="F196" s="164"/>
      <c r="G196" s="118"/>
      <c r="H196" s="118"/>
      <c r="I196" s="118"/>
    </row>
    <row r="197" customFormat="false" ht="15" hidden="false" customHeight="false" outlineLevel="0" collapsed="false">
      <c r="A197" s="118" t="s">
        <v>545</v>
      </c>
      <c r="B197" s="2" t="str">
        <f aca="false" t="array" ref="B197:B197">INDEX(Countries!D4:D460, MATCH(A197, Countries!B4:B460, 0))</f>
        <v>URY</v>
      </c>
      <c r="C197" s="147" t="s">
        <v>160</v>
      </c>
      <c r="D197" s="160" t="n">
        <v>27.2</v>
      </c>
      <c r="E197" s="164"/>
      <c r="F197" s="164"/>
      <c r="G197" s="118"/>
      <c r="H197" s="118"/>
      <c r="I197" s="118"/>
    </row>
    <row r="198" customFormat="false" ht="15" hidden="false" customHeight="false" outlineLevel="0" collapsed="false">
      <c r="A198" s="118" t="s">
        <v>546</v>
      </c>
      <c r="B198" s="2" t="str">
        <f aca="false" t="array" ref="B198:B198">INDEX(Countries!D5:D461, MATCH(A198, Countries!B5:B461, 0))</f>
        <v>ESH</v>
      </c>
      <c r="C198" s="147" t="s">
        <v>160</v>
      </c>
      <c r="D198" s="160" t="n">
        <v>27.2</v>
      </c>
      <c r="E198" s="164"/>
      <c r="F198" s="164"/>
      <c r="G198" s="118"/>
      <c r="H198" s="118"/>
      <c r="I198" s="118"/>
    </row>
    <row r="199" customFormat="false" ht="15" hidden="false" customHeight="false" outlineLevel="0" collapsed="false">
      <c r="A199" s="118" t="s">
        <v>547</v>
      </c>
      <c r="B199" s="2" t="str">
        <f aca="false" t="array" ref="B199:B199">INDEX(Countries!D1:D462, MATCH(A199, Countries!B1:B462, 0))</f>
        <v>AFG</v>
      </c>
      <c r="C199" s="147" t="s">
        <v>160</v>
      </c>
      <c r="D199" s="160" t="n">
        <v>27.2</v>
      </c>
      <c r="E199" s="164"/>
      <c r="F199" s="164"/>
      <c r="G199" s="118"/>
      <c r="H199" s="118"/>
      <c r="I199" s="118"/>
    </row>
    <row r="200" customFormat="false" ht="15" hidden="false" customHeight="false" outlineLevel="0" collapsed="false">
      <c r="A200" s="118" t="s">
        <v>548</v>
      </c>
      <c r="B200" s="2" t="str">
        <f aca="false" t="array" ref="B200:B200">INDEX(Countries!D7:D463, MATCH(A200, Countries!B7:B463, 0))</f>
        <v>ARM</v>
      </c>
      <c r="C200" s="147" t="s">
        <v>160</v>
      </c>
      <c r="D200" s="160" t="n">
        <v>27.2</v>
      </c>
      <c r="E200" s="164"/>
      <c r="F200" s="164"/>
      <c r="G200" s="118"/>
      <c r="H200" s="118"/>
      <c r="I200" s="118"/>
    </row>
    <row r="201" customFormat="false" ht="15" hidden="false" customHeight="false" outlineLevel="0" collapsed="false">
      <c r="A201" s="118" t="s">
        <v>549</v>
      </c>
      <c r="B201" s="2" t="str">
        <f aca="false" t="array" ref="B201:B201">INDEX(Countries!D8:D464, MATCH(A201, Countries!B8:B464, 0))</f>
        <v>AUT</v>
      </c>
      <c r="C201" s="147" t="s">
        <v>160</v>
      </c>
      <c r="D201" s="160" t="n">
        <v>27.2</v>
      </c>
      <c r="E201" s="164"/>
      <c r="F201" s="164"/>
      <c r="G201" s="118"/>
      <c r="H201" s="118"/>
      <c r="I201" s="118"/>
    </row>
    <row r="202" customFormat="false" ht="15" hidden="false" customHeight="false" outlineLevel="0" collapsed="false">
      <c r="A202" s="118" t="s">
        <v>550</v>
      </c>
      <c r="B202" s="2" t="str">
        <f aca="false" t="array" ref="B202:B202">INDEX(Countries!D9:D465, MATCH(A202, Countries!B9:B465, 0))</f>
        <v>BDI</v>
      </c>
      <c r="C202" s="147" t="s">
        <v>160</v>
      </c>
      <c r="D202" s="160" t="n">
        <v>27.2</v>
      </c>
      <c r="E202" s="164"/>
      <c r="F202" s="164"/>
      <c r="G202" s="118"/>
      <c r="H202" s="118"/>
      <c r="I202" s="118"/>
    </row>
    <row r="203" customFormat="false" ht="15" hidden="false" customHeight="false" outlineLevel="0" collapsed="false">
      <c r="A203" s="118" t="s">
        <v>551</v>
      </c>
      <c r="B203" s="2" t="str">
        <f aca="false" t="array" ref="B203:B203">INDEX(Countries!D10:D466, MATCH(A203, Countries!B10:B466, 0))</f>
        <v>BFA</v>
      </c>
      <c r="C203" s="147" t="s">
        <v>160</v>
      </c>
      <c r="D203" s="160" t="n">
        <v>27.2</v>
      </c>
      <c r="E203" s="164"/>
      <c r="F203" s="164"/>
      <c r="G203" s="118"/>
      <c r="H203" s="118"/>
      <c r="I203" s="118"/>
    </row>
    <row r="204" customFormat="false" ht="15" hidden="false" customHeight="false" outlineLevel="0" collapsed="false">
      <c r="A204" s="118" t="s">
        <v>552</v>
      </c>
      <c r="B204" s="2" t="str">
        <f aca="false" t="array" ref="B204:B204">INDEX(Countries!D11:D467, MATCH(A204, Countries!B11:B467, 0))</f>
        <v>BLR</v>
      </c>
      <c r="C204" s="147" t="s">
        <v>160</v>
      </c>
      <c r="D204" s="160" t="n">
        <v>27.2</v>
      </c>
      <c r="E204" s="164"/>
      <c r="F204" s="164"/>
      <c r="G204" s="118"/>
      <c r="H204" s="118"/>
      <c r="I204" s="118"/>
    </row>
    <row r="205" customFormat="false" ht="15" hidden="false" customHeight="false" outlineLevel="0" collapsed="false">
      <c r="A205" s="118" t="s">
        <v>553</v>
      </c>
      <c r="B205" s="2" t="str">
        <f aca="false" t="array" ref="B205:B205">INDEX(Countries!D2:D468, MATCH(A205, Countries!B2:B468, 0))</f>
        <v>BOL</v>
      </c>
      <c r="C205" s="147" t="s">
        <v>160</v>
      </c>
      <c r="D205" s="160" t="n">
        <v>27.2</v>
      </c>
      <c r="E205" s="164"/>
      <c r="F205" s="164"/>
      <c r="G205" s="118"/>
      <c r="H205" s="118"/>
      <c r="I205" s="118"/>
    </row>
    <row r="206" customFormat="false" ht="15" hidden="false" customHeight="false" outlineLevel="0" collapsed="false">
      <c r="A206" s="118" t="s">
        <v>554</v>
      </c>
      <c r="B206" s="2" t="str">
        <f aca="false" t="array" ref="B206:B206">INDEX(Countries!D3:D469, MATCH(A206, Countries!B3:B469, 0))</f>
        <v>BTN</v>
      </c>
      <c r="C206" s="147" t="s">
        <v>160</v>
      </c>
      <c r="D206" s="160" t="n">
        <v>27.2</v>
      </c>
      <c r="E206" s="164"/>
      <c r="F206" s="164"/>
      <c r="G206" s="118"/>
      <c r="H206" s="118"/>
      <c r="I206" s="118"/>
    </row>
    <row r="207" customFormat="false" ht="15" hidden="false" customHeight="false" outlineLevel="0" collapsed="false">
      <c r="A207" s="118" t="s">
        <v>555</v>
      </c>
      <c r="B207" s="2" t="str">
        <f aca="false" t="array" ref="B207:B207">INDEX(Countries!D4:D470, MATCH(A207, Countries!B4:B470, 0))</f>
        <v>BWA</v>
      </c>
      <c r="C207" s="147" t="s">
        <v>160</v>
      </c>
      <c r="D207" s="160" t="n">
        <v>27.2</v>
      </c>
      <c r="E207" s="164"/>
      <c r="F207" s="164"/>
      <c r="G207" s="118"/>
      <c r="H207" s="118"/>
      <c r="I207" s="118"/>
    </row>
    <row r="208" customFormat="false" ht="15" hidden="false" customHeight="false" outlineLevel="0" collapsed="false">
      <c r="A208" s="118" t="s">
        <v>556</v>
      </c>
      <c r="B208" s="2" t="str">
        <f aca="false" t="array" ref="B208:B208">INDEX(Countries!D5:D471, MATCH(A208, Countries!B5:B471, 0))</f>
        <v>CAF</v>
      </c>
      <c r="C208" s="147" t="s">
        <v>160</v>
      </c>
      <c r="D208" s="160" t="n">
        <v>27.2</v>
      </c>
      <c r="E208" s="164"/>
      <c r="F208" s="164"/>
      <c r="G208" s="118"/>
      <c r="H208" s="118"/>
      <c r="I208" s="118"/>
    </row>
    <row r="209" customFormat="false" ht="15" hidden="false" customHeight="false" outlineLevel="0" collapsed="false">
      <c r="A209" s="118" t="s">
        <v>557</v>
      </c>
      <c r="B209" s="2" t="str">
        <f aca="false" t="array" ref="B209:B209">INDEX(Countries!D6:D472, MATCH(A209, Countries!B6:B472, 0))</f>
        <v>CHE</v>
      </c>
      <c r="C209" s="147" t="s">
        <v>160</v>
      </c>
      <c r="D209" s="160" t="n">
        <v>27.2</v>
      </c>
      <c r="E209" s="164"/>
      <c r="F209" s="164"/>
      <c r="G209" s="118"/>
      <c r="H209" s="118"/>
      <c r="I209" s="118"/>
    </row>
    <row r="210" customFormat="false" ht="15" hidden="false" customHeight="false" outlineLevel="0" collapsed="false">
      <c r="A210" s="118" t="s">
        <v>558</v>
      </c>
      <c r="B210" s="2" t="str">
        <f aca="false" t="array" ref="B210:B210">INDEX(Countries!D7:D473, MATCH(A210, Countries!B7:B473, 0))</f>
        <v>CZE</v>
      </c>
      <c r="C210" s="147" t="s">
        <v>160</v>
      </c>
      <c r="D210" s="160" t="n">
        <v>27.2</v>
      </c>
      <c r="E210" s="164"/>
      <c r="F210" s="164"/>
      <c r="G210" s="118"/>
      <c r="H210" s="118"/>
      <c r="I210" s="118"/>
    </row>
    <row r="211" customFormat="false" ht="15" hidden="false" customHeight="false" outlineLevel="0" collapsed="false">
      <c r="A211" s="118" t="s">
        <v>559</v>
      </c>
      <c r="B211" s="2" t="str">
        <f aca="false" t="array" ref="B211:B211">INDEX(Countries!D8:D474, MATCH(A211, Countries!B8:B474, 0))</f>
        <v>ETH</v>
      </c>
      <c r="C211" s="147" t="s">
        <v>160</v>
      </c>
      <c r="D211" s="160" t="n">
        <v>27.2</v>
      </c>
      <c r="E211" s="164"/>
      <c r="F211" s="164"/>
      <c r="G211" s="118"/>
      <c r="H211" s="118"/>
      <c r="I211" s="118"/>
    </row>
    <row r="212" customFormat="false" ht="15" hidden="false" customHeight="false" outlineLevel="0" collapsed="false">
      <c r="A212" s="118" t="s">
        <v>560</v>
      </c>
      <c r="B212" s="2" t="str">
        <f aca="false" t="array" ref="B212:B212">INDEX(Countries!D9:D475, MATCH(A212, Countries!B9:B475, 0))</f>
        <v>HUN</v>
      </c>
      <c r="C212" s="147" t="s">
        <v>160</v>
      </c>
      <c r="D212" s="160" t="n">
        <v>27.2</v>
      </c>
      <c r="E212" s="164"/>
      <c r="F212" s="164"/>
      <c r="G212" s="118"/>
      <c r="H212" s="118"/>
      <c r="I212" s="118"/>
    </row>
    <row r="213" customFormat="false" ht="15" hidden="false" customHeight="false" outlineLevel="0" collapsed="false">
      <c r="A213" s="118" t="s">
        <v>561</v>
      </c>
      <c r="B213" s="2" t="str">
        <f aca="false" t="array" ref="B213:B213">INDEX(Countries!D10:D476, MATCH(A213, Countries!B10:B476, 0))</f>
        <v>KGZ</v>
      </c>
      <c r="C213" s="147" t="s">
        <v>160</v>
      </c>
      <c r="D213" s="160" t="n">
        <v>27.2</v>
      </c>
      <c r="E213" s="164"/>
      <c r="F213" s="164"/>
      <c r="G213" s="118"/>
      <c r="H213" s="118"/>
      <c r="I213" s="118"/>
    </row>
    <row r="214" customFormat="false" ht="15" hidden="false" customHeight="false" outlineLevel="0" collapsed="false">
      <c r="A214" s="118" t="s">
        <v>562</v>
      </c>
      <c r="B214" s="2" t="str">
        <f aca="false" t="array" ref="B214:B214">INDEX(Countries!D11:D477, MATCH(A214, Countries!B11:B477, 0))</f>
        <v>LAO</v>
      </c>
      <c r="C214" s="147" t="s">
        <v>160</v>
      </c>
      <c r="D214" s="160" t="n">
        <v>27.2</v>
      </c>
      <c r="E214" s="164"/>
      <c r="F214" s="164"/>
      <c r="G214" s="118"/>
      <c r="H214" s="118"/>
      <c r="I214" s="118"/>
    </row>
    <row r="215" customFormat="false" ht="15" hidden="false" customHeight="false" outlineLevel="0" collapsed="false">
      <c r="A215" s="118" t="s">
        <v>563</v>
      </c>
      <c r="B215" s="2" t="str">
        <f aca="false" t="array" ref="B215:B215">INDEX(Countries!D12:D478, MATCH(A215, Countries!B12:B478, 0))</f>
        <v>LSO</v>
      </c>
      <c r="C215" s="147" t="s">
        <v>160</v>
      </c>
      <c r="D215" s="160" t="n">
        <v>27.2</v>
      </c>
      <c r="E215" s="164"/>
      <c r="F215" s="164"/>
      <c r="G215" s="118"/>
      <c r="H215" s="118"/>
      <c r="I215" s="118"/>
    </row>
    <row r="216" customFormat="false" ht="15" hidden="false" customHeight="false" outlineLevel="0" collapsed="false">
      <c r="A216" s="118" t="s">
        <v>564</v>
      </c>
      <c r="B216" s="2" t="str">
        <f aca="false" t="array" ref="B216:B216">INDEX(Countries!D13:D479, MATCH(A216, Countries!B13:B479, 0))</f>
        <v>LUX</v>
      </c>
      <c r="C216" s="147" t="s">
        <v>160</v>
      </c>
      <c r="D216" s="160" t="n">
        <v>27.2</v>
      </c>
      <c r="E216" s="164"/>
      <c r="F216" s="164"/>
      <c r="G216" s="118"/>
      <c r="H216" s="118"/>
      <c r="I216" s="118"/>
    </row>
    <row r="217" customFormat="false" ht="15" hidden="false" customHeight="false" outlineLevel="0" collapsed="false">
      <c r="A217" s="118" t="s">
        <v>565</v>
      </c>
      <c r="B217" s="2" t="str">
        <f aca="false" t="array" ref="B217:B217">INDEX(Countries!D14:D480, MATCH(A217, Countries!B14:B480, 0))</f>
        <v>MDA</v>
      </c>
      <c r="C217" s="147" t="s">
        <v>160</v>
      </c>
      <c r="D217" s="160" t="n">
        <v>27.2</v>
      </c>
      <c r="E217" s="164"/>
      <c r="F217" s="164"/>
      <c r="G217" s="118"/>
      <c r="H217" s="118"/>
      <c r="I217" s="118"/>
    </row>
    <row r="218" customFormat="false" ht="15" hidden="false" customHeight="false" outlineLevel="0" collapsed="false">
      <c r="A218" s="118" t="s">
        <v>566</v>
      </c>
      <c r="B218" s="2" t="str">
        <f aca="false" t="array" ref="B218:B218">INDEX(Countries!D15:D481, MATCH(A218, Countries!B15:B481, 0))</f>
        <v>MKD</v>
      </c>
      <c r="C218" s="147" t="s">
        <v>160</v>
      </c>
      <c r="D218" s="160" t="n">
        <v>27.2</v>
      </c>
      <c r="E218" s="164"/>
      <c r="F218" s="164"/>
      <c r="G218" s="118"/>
      <c r="H218" s="118"/>
      <c r="I218" s="118"/>
    </row>
    <row r="219" customFormat="false" ht="15" hidden="false" customHeight="false" outlineLevel="0" collapsed="false">
      <c r="A219" s="118" t="s">
        <v>567</v>
      </c>
      <c r="B219" s="2" t="str">
        <f aca="false" t="array" ref="B219:B219">INDEX(Countries!D16:D482, MATCH(A219, Countries!B16:B482, 0))</f>
        <v>MLI</v>
      </c>
      <c r="C219" s="147" t="s">
        <v>160</v>
      </c>
      <c r="D219" s="160" t="n">
        <v>27.2</v>
      </c>
      <c r="E219" s="164"/>
      <c r="F219" s="164"/>
      <c r="G219" s="118"/>
      <c r="H219" s="118"/>
      <c r="I219" s="118"/>
    </row>
    <row r="220" customFormat="false" ht="15" hidden="false" customHeight="false" outlineLevel="0" collapsed="false">
      <c r="A220" s="118" t="s">
        <v>568</v>
      </c>
      <c r="B220" s="2" t="str">
        <f aca="false" t="array" ref="B220:B220">INDEX(Countries!D17:D483, MATCH(A220, Countries!B17:B483, 0))</f>
        <v>MNG</v>
      </c>
      <c r="C220" s="147" t="s">
        <v>160</v>
      </c>
      <c r="D220" s="160" t="n">
        <v>27.2</v>
      </c>
      <c r="E220" s="164"/>
      <c r="F220" s="164"/>
      <c r="G220" s="118"/>
      <c r="H220" s="118"/>
      <c r="I220" s="118"/>
    </row>
    <row r="221" customFormat="false" ht="15" hidden="false" customHeight="false" outlineLevel="0" collapsed="false">
      <c r="A221" s="118" t="s">
        <v>569</v>
      </c>
      <c r="B221" s="2" t="str">
        <f aca="false" t="array" ref="B221:B221">INDEX(Countries!D18:D484, MATCH(A221, Countries!B18:B484, 0))</f>
        <v>MWI</v>
      </c>
      <c r="C221" s="147" t="s">
        <v>160</v>
      </c>
      <c r="D221" s="160" t="n">
        <v>27.2</v>
      </c>
      <c r="E221" s="164"/>
      <c r="F221" s="164"/>
      <c r="G221" s="118"/>
      <c r="H221" s="118"/>
      <c r="I221" s="118"/>
    </row>
    <row r="222" customFormat="false" ht="15" hidden="false" customHeight="false" outlineLevel="0" collapsed="false">
      <c r="A222" s="118" t="s">
        <v>570</v>
      </c>
      <c r="B222" s="2" t="str">
        <f aca="false" t="array" ref="B222:B222">INDEX(Countries!D19:D485, MATCH(A222, Countries!B19:B485, 0))</f>
        <v>NER</v>
      </c>
      <c r="C222" s="147" t="s">
        <v>160</v>
      </c>
      <c r="D222" s="160" t="n">
        <v>27.2</v>
      </c>
      <c r="E222" s="164"/>
      <c r="F222" s="164"/>
      <c r="G222" s="118"/>
      <c r="H222" s="118"/>
      <c r="I222" s="118"/>
    </row>
    <row r="223" customFormat="false" ht="15" hidden="false" customHeight="false" outlineLevel="0" collapsed="false">
      <c r="A223" s="118" t="s">
        <v>571</v>
      </c>
      <c r="B223" s="2" t="str">
        <f aca="false" t="array" ref="B223:B223">INDEX(Countries!D20:D486, MATCH(A223, Countries!B20:B486, 0))</f>
        <v>NPL</v>
      </c>
      <c r="C223" s="147" t="s">
        <v>160</v>
      </c>
      <c r="D223" s="160" t="n">
        <v>27.2</v>
      </c>
      <c r="E223" s="164"/>
      <c r="F223" s="164"/>
      <c r="G223" s="118"/>
      <c r="H223" s="118"/>
      <c r="I223" s="118"/>
    </row>
    <row r="224" customFormat="false" ht="15" hidden="false" customHeight="false" outlineLevel="0" collapsed="false">
      <c r="A224" s="118" t="s">
        <v>572</v>
      </c>
      <c r="B224" s="2" t="str">
        <f aca="false" t="array" ref="B224:B224">INDEX(Countries!D21:D487, MATCH(A224, Countries!B21:B487, 0))</f>
        <v>PRY</v>
      </c>
      <c r="C224" s="147" t="s">
        <v>160</v>
      </c>
      <c r="D224" s="160" t="n">
        <v>27.2</v>
      </c>
      <c r="E224" s="164"/>
      <c r="F224" s="164"/>
      <c r="G224" s="118"/>
      <c r="H224" s="118"/>
      <c r="I224" s="118"/>
    </row>
    <row r="225" customFormat="false" ht="15" hidden="false" customHeight="false" outlineLevel="0" collapsed="false">
      <c r="A225" s="118" t="s">
        <v>573</v>
      </c>
      <c r="B225" s="2" t="str">
        <f aca="false" t="array" ref="B225:B225">INDEX(Countries!D22:D488, MATCH(A225, Countries!B22:B488, 0))</f>
        <v>RWA</v>
      </c>
      <c r="C225" s="147" t="s">
        <v>160</v>
      </c>
      <c r="D225" s="160" t="n">
        <v>27.2</v>
      </c>
      <c r="E225" s="164"/>
      <c r="F225" s="164"/>
      <c r="G225" s="118"/>
      <c r="H225" s="118"/>
      <c r="I225" s="118"/>
    </row>
    <row r="226" customFormat="false" ht="15" hidden="false" customHeight="false" outlineLevel="0" collapsed="false">
      <c r="A226" s="118" t="s">
        <v>574</v>
      </c>
      <c r="B226" s="2" t="str">
        <f aca="false" t="array" ref="B226:B226">INDEX(Countries!D23:D489, MATCH(A226, Countries!B23:B489, 0))</f>
        <v>SRB</v>
      </c>
      <c r="C226" s="147" t="s">
        <v>160</v>
      </c>
      <c r="D226" s="160" t="n">
        <v>27.2</v>
      </c>
      <c r="E226" s="164"/>
      <c r="F226" s="164"/>
      <c r="G226" s="118"/>
      <c r="H226" s="118"/>
      <c r="I226" s="118"/>
    </row>
    <row r="227" customFormat="false" ht="15" hidden="false" customHeight="false" outlineLevel="0" collapsed="false">
      <c r="A227" s="118" t="s">
        <v>575</v>
      </c>
      <c r="B227" s="2" t="str">
        <f aca="false" t="array" ref="B227:B227">INDEX(Countries!D2:D490, MATCH(A227, Countries!B2:B490, 0))</f>
        <v>SVK</v>
      </c>
      <c r="C227" s="147" t="s">
        <v>160</v>
      </c>
      <c r="D227" s="160" t="n">
        <v>27.2</v>
      </c>
      <c r="E227" s="164"/>
      <c r="F227" s="164"/>
      <c r="G227" s="118"/>
      <c r="H227" s="118"/>
      <c r="I227" s="118"/>
    </row>
    <row r="228" customFormat="false" ht="15" hidden="false" customHeight="false" outlineLevel="0" collapsed="false">
      <c r="A228" s="118" t="s">
        <v>576</v>
      </c>
      <c r="B228" s="2" t="str">
        <f aca="false" t="array" ref="B228:B228">INDEX(Countries!D2:D491, MATCH(A228, Countries!B2:B491, 0))</f>
        <v>SWZ</v>
      </c>
      <c r="C228" s="147" t="s">
        <v>160</v>
      </c>
      <c r="D228" s="160" t="n">
        <v>27.2</v>
      </c>
      <c r="E228" s="164"/>
      <c r="F228" s="164"/>
      <c r="G228" s="118"/>
      <c r="H228" s="118"/>
      <c r="I228" s="118"/>
    </row>
    <row r="229" customFormat="false" ht="15" hidden="false" customHeight="false" outlineLevel="0" collapsed="false">
      <c r="A229" s="118" t="s">
        <v>577</v>
      </c>
      <c r="B229" s="2" t="str">
        <f aca="false" t="array" ref="B229:B229">INDEX(Countries!D2:D492, MATCH(A229, Countries!B2:B492, 0))</f>
        <v>TCD</v>
      </c>
      <c r="C229" s="147" t="s">
        <v>160</v>
      </c>
      <c r="D229" s="160" t="n">
        <v>27.2</v>
      </c>
      <c r="E229" s="164"/>
      <c r="F229" s="164"/>
      <c r="G229" s="118"/>
      <c r="H229" s="118"/>
      <c r="I229" s="118"/>
    </row>
    <row r="230" customFormat="false" ht="15" hidden="false" customHeight="false" outlineLevel="0" collapsed="false">
      <c r="A230" s="118" t="s">
        <v>578</v>
      </c>
      <c r="B230" s="2" t="str">
        <f aca="false" t="array" ref="B230:B230">INDEX(Countries!D2:D493, MATCH(A230, Countries!B2:B493, 0))</f>
        <v>TJK</v>
      </c>
      <c r="C230" s="147" t="s">
        <v>160</v>
      </c>
      <c r="D230" s="160" t="n">
        <v>27.2</v>
      </c>
      <c r="E230" s="164"/>
      <c r="F230" s="164"/>
      <c r="G230" s="118"/>
      <c r="H230" s="118"/>
      <c r="I230" s="118"/>
    </row>
    <row r="231" customFormat="false" ht="15" hidden="false" customHeight="false" outlineLevel="0" collapsed="false">
      <c r="A231" s="118" t="s">
        <v>579</v>
      </c>
      <c r="B231" s="2" t="str">
        <f aca="false" t="array" ref="B231:B231">INDEX(Countries!D3:D494, MATCH(A231, Countries!B3:B494, 0))</f>
        <v>UGA</v>
      </c>
      <c r="C231" s="147" t="s">
        <v>160</v>
      </c>
      <c r="D231" s="160" t="n">
        <v>27.2</v>
      </c>
      <c r="E231" s="164"/>
      <c r="F231" s="164"/>
      <c r="G231" s="118"/>
      <c r="H231" s="118"/>
      <c r="I231" s="118"/>
    </row>
    <row r="232" customFormat="false" ht="15" hidden="false" customHeight="false" outlineLevel="0" collapsed="false">
      <c r="A232" s="118" t="s">
        <v>580</v>
      </c>
      <c r="B232" s="2" t="str">
        <f aca="false" t="array" ref="B232:B232">INDEX(Countries!D4:D495, MATCH(A232, Countries!B4:B495, 0))</f>
        <v>UZB</v>
      </c>
      <c r="C232" s="147" t="s">
        <v>160</v>
      </c>
      <c r="D232" s="160" t="n">
        <v>27.2</v>
      </c>
      <c r="E232" s="164"/>
      <c r="F232" s="164"/>
      <c r="G232" s="118"/>
      <c r="H232" s="118"/>
      <c r="I232" s="118"/>
    </row>
    <row r="233" customFormat="false" ht="15" hidden="false" customHeight="false" outlineLevel="0" collapsed="false">
      <c r="A233" s="118" t="s">
        <v>581</v>
      </c>
      <c r="B233" s="2" t="str">
        <f aca="false" t="array" ref="B233:B233">INDEX(Countries!D5:D496, MATCH(A233, Countries!B5:B496, 0))</f>
        <v>ZMB</v>
      </c>
      <c r="C233" s="147" t="s">
        <v>160</v>
      </c>
      <c r="D233" s="160" t="n">
        <v>27.2</v>
      </c>
      <c r="E233" s="164"/>
      <c r="F233" s="164"/>
      <c r="G233" s="118"/>
      <c r="H233" s="118"/>
      <c r="I233" s="118"/>
    </row>
    <row r="234" customFormat="false" ht="15" hidden="false" customHeight="false" outlineLevel="0" collapsed="false">
      <c r="A234" s="118" t="s">
        <v>582</v>
      </c>
      <c r="B234" s="2" t="str">
        <f aca="false" t="array" ref="B234:B234">INDEX(Countries!D2:D497, MATCH(A234, Countries!B2:B497, 0))</f>
        <v>ZWE</v>
      </c>
      <c r="C234" s="147" t="s">
        <v>160</v>
      </c>
      <c r="D234" s="160" t="n">
        <v>27.2</v>
      </c>
      <c r="E234" s="164"/>
      <c r="F234" s="164"/>
      <c r="G234" s="118"/>
      <c r="H234" s="118"/>
      <c r="I234" s="118"/>
    </row>
    <row r="235" customFormat="false" ht="15" hidden="false" customHeight="false" outlineLevel="0" collapsed="false">
      <c r="A235" s="118" t="s">
        <v>583</v>
      </c>
      <c r="B235" s="2" t="str">
        <f aca="false" t="array" ref="B235:B235">INDEX(Countries!D3:D498, MATCH(A235, Countries!B3:B498, 0))</f>
        <v>BLM</v>
      </c>
      <c r="C235" s="147" t="s">
        <v>160</v>
      </c>
      <c r="D235" s="160" t="n">
        <v>27.2</v>
      </c>
      <c r="E235" s="164"/>
      <c r="F235" s="164"/>
      <c r="G235" s="118"/>
      <c r="H235" s="118"/>
      <c r="I235" s="118"/>
    </row>
    <row r="236" customFormat="false" ht="15" hidden="false" customHeight="false" outlineLevel="0" collapsed="false">
      <c r="A236" s="118" t="s">
        <v>584</v>
      </c>
      <c r="B236" s="2" t="str">
        <f aca="false" t="array" ref="B236:B236">INDEX(Countries!D4:D499, MATCH(A236, Countries!B4:B499, 0))</f>
        <v>CCK</v>
      </c>
      <c r="C236" s="147" t="s">
        <v>160</v>
      </c>
      <c r="D236" s="160" t="n">
        <v>27.2</v>
      </c>
      <c r="E236" s="164"/>
      <c r="F236" s="164"/>
      <c r="G236" s="118"/>
      <c r="H236" s="118"/>
      <c r="I236" s="118"/>
    </row>
    <row r="237" customFormat="false" ht="15" hidden="false" customHeight="false" outlineLevel="0" collapsed="false">
      <c r="A237" s="118" t="s">
        <v>585</v>
      </c>
      <c r="B237" s="2" t="str">
        <f aca="false" t="array" ref="B237:B237">INDEX(Countries!D5:D500, MATCH(A237, Countries!B5:B500, 0))</f>
        <v>CXR</v>
      </c>
      <c r="C237" s="147" t="s">
        <v>160</v>
      </c>
      <c r="D237" s="160" t="n">
        <v>27.2</v>
      </c>
      <c r="E237" s="164"/>
      <c r="F237" s="164"/>
      <c r="G237" s="118"/>
      <c r="H237" s="118"/>
      <c r="I237" s="118"/>
    </row>
    <row r="238" customFormat="false" ht="15" hidden="false" customHeight="false" outlineLevel="0" collapsed="false">
      <c r="A238" s="118" t="s">
        <v>183</v>
      </c>
      <c r="B238" s="2" t="str">
        <f aca="false" t="array" ref="B238:B238">INDEX(Countries!D6:D501, MATCH(A238, Countries!B6:B501, 0))</f>
        <v>USA</v>
      </c>
      <c r="C238" s="147" t="s">
        <v>167</v>
      </c>
      <c r="D238" s="160" t="n">
        <v>3.4</v>
      </c>
      <c r="G238" s="118"/>
      <c r="H238" s="118"/>
      <c r="I238" s="118"/>
    </row>
    <row r="239" customFormat="false" ht="15" hidden="false" customHeight="false" outlineLevel="0" collapsed="false">
      <c r="A239" s="118" t="s">
        <v>184</v>
      </c>
      <c r="B239" s="2" t="str">
        <f aca="false" t="array" ref="B239:B239">INDEX(Countries!D7:D502, MATCH(A239, Countries!B7:B502, 0))</f>
        <v>IDN</v>
      </c>
      <c r="C239" s="147" t="s">
        <v>167</v>
      </c>
      <c r="D239" s="160" t="n">
        <v>3.4</v>
      </c>
      <c r="G239" s="118"/>
      <c r="H239" s="118"/>
      <c r="I239" s="118"/>
    </row>
    <row r="240" customFormat="false" ht="15" hidden="false" customHeight="false" outlineLevel="0" collapsed="false">
      <c r="A240" s="118" t="s">
        <v>185</v>
      </c>
      <c r="B240" s="2" t="str">
        <f aca="false" t="array" ref="B240:B240">INDEX(Countries!D8:D503, MATCH(A240, Countries!B8:B503, 0))</f>
        <v>AUS</v>
      </c>
      <c r="C240" s="147" t="s">
        <v>167</v>
      </c>
      <c r="D240" s="160" t="n">
        <v>3.4</v>
      </c>
      <c r="G240" s="118"/>
      <c r="H240" s="118"/>
      <c r="I240" s="118"/>
    </row>
    <row r="241" customFormat="false" ht="15" hidden="false" customHeight="false" outlineLevel="0" collapsed="false">
      <c r="A241" s="118" t="s">
        <v>277</v>
      </c>
      <c r="B241" s="2" t="str">
        <f aca="false" t="array" ref="B241:B241">INDEX(Countries!D9:D504, MATCH(A241, Countries!B9:B504, 0))</f>
        <v>BHS</v>
      </c>
      <c r="C241" s="147" t="s">
        <v>167</v>
      </c>
      <c r="D241" s="160" t="n">
        <v>3.4</v>
      </c>
      <c r="G241" s="118"/>
      <c r="H241" s="118"/>
      <c r="I241" s="118"/>
    </row>
    <row r="242" customFormat="false" ht="15" hidden="false" customHeight="false" outlineLevel="0" collapsed="false">
      <c r="A242" s="118" t="s">
        <v>187</v>
      </c>
      <c r="B242" s="2" t="str">
        <f aca="false" t="array" ref="B242:B242">INDEX(Countries!D1:D505, MATCH(A242, Countries!B1:B505, 0))</f>
        <v>KEN</v>
      </c>
      <c r="C242" s="147" t="s">
        <v>167</v>
      </c>
      <c r="D242" s="160" t="n">
        <v>3.4</v>
      </c>
      <c r="G242" s="118"/>
      <c r="H242" s="118"/>
      <c r="I242" s="118"/>
    </row>
    <row r="243" customFormat="false" ht="15" hidden="false" customHeight="false" outlineLevel="0" collapsed="false">
      <c r="A243" s="118" t="s">
        <v>188</v>
      </c>
      <c r="B243" s="2" t="str">
        <f aca="false" t="array" ref="B243:B243">INDEX(Countries!D2:D506, MATCH(A243, Countries!B2:B506, 0))</f>
        <v>MEX</v>
      </c>
      <c r="C243" s="147" t="s">
        <v>167</v>
      </c>
      <c r="D243" s="160" t="n">
        <v>3.4</v>
      </c>
      <c r="G243" s="118"/>
      <c r="H243" s="118"/>
      <c r="I243" s="118"/>
    </row>
    <row r="244" customFormat="false" ht="15" hidden="false" customHeight="false" outlineLevel="0" collapsed="false">
      <c r="A244" s="118" t="s">
        <v>189</v>
      </c>
      <c r="B244" s="2" t="str">
        <f aca="false" t="array" ref="B244:B244">INDEX(Countries!D3:D507, MATCH(A244, Countries!B3:B507, 0))</f>
        <v>COL</v>
      </c>
      <c r="C244" s="147" t="s">
        <v>167</v>
      </c>
      <c r="D244" s="160" t="n">
        <v>3.4</v>
      </c>
      <c r="G244" s="118"/>
      <c r="H244" s="118"/>
      <c r="I244" s="118"/>
    </row>
    <row r="245" customFormat="false" ht="15" hidden="false" customHeight="false" outlineLevel="0" collapsed="false">
      <c r="A245" s="118" t="s">
        <v>190</v>
      </c>
      <c r="B245" s="2" t="str">
        <f aca="false" t="array" ref="B245:B245">INDEX(Countries!D4:D508, MATCH(A245, Countries!B4:B508, 0))</f>
        <v>IND</v>
      </c>
      <c r="C245" s="147" t="s">
        <v>167</v>
      </c>
      <c r="D245" s="160" t="n">
        <v>3.4</v>
      </c>
      <c r="G245" s="118"/>
      <c r="H245" s="118"/>
      <c r="I245" s="118"/>
    </row>
    <row r="246" customFormat="false" ht="15" hidden="false" customHeight="false" outlineLevel="0" collapsed="false">
      <c r="A246" s="118" t="s">
        <v>191</v>
      </c>
      <c r="B246" s="2" t="str">
        <f aca="false" t="array" ref="B246:B246">INDEX(Countries!D5:D509, MATCH(A246, Countries!B5:B509, 0))</f>
        <v>CHN</v>
      </c>
      <c r="C246" s="147" t="s">
        <v>167</v>
      </c>
      <c r="D246" s="160" t="n">
        <v>3.4</v>
      </c>
      <c r="G246" s="118"/>
      <c r="H246" s="118"/>
      <c r="I246" s="118"/>
    </row>
    <row r="247" customFormat="false" ht="15" hidden="false" customHeight="false" outlineLevel="0" collapsed="false">
      <c r="A247" s="118" t="s">
        <v>361</v>
      </c>
      <c r="B247" s="2" t="str">
        <f aca="false" t="array" ref="B247:B247">INDEX(Countries!D6:D510, MATCH(A247, Countries!B6:B510, 0))</f>
        <v>ASM</v>
      </c>
      <c r="C247" s="147" t="s">
        <v>167</v>
      </c>
      <c r="D247" s="160" t="n">
        <v>3.4</v>
      </c>
      <c r="G247" s="118"/>
      <c r="H247" s="118"/>
      <c r="I247" s="118"/>
    </row>
    <row r="248" customFormat="false" ht="15" hidden="false" customHeight="false" outlineLevel="0" collapsed="false">
      <c r="A248" s="118" t="s">
        <v>362</v>
      </c>
      <c r="B248" s="2" t="str">
        <f aca="false" t="array" ref="B248:B248">INDEX(Countries!D1:D511, MATCH(A248, Countries!B1:B511, 0))</f>
        <v>AGO</v>
      </c>
      <c r="C248" s="147" t="s">
        <v>167</v>
      </c>
      <c r="D248" s="160" t="n">
        <v>3.4</v>
      </c>
      <c r="G248" s="118"/>
      <c r="H248" s="118"/>
      <c r="I248" s="118"/>
    </row>
    <row r="249" customFormat="false" ht="15" hidden="false" customHeight="false" outlineLevel="0" collapsed="false">
      <c r="A249" s="118" t="s">
        <v>363</v>
      </c>
      <c r="B249" s="2" t="str">
        <f aca="false" t="array" ref="B249:B249">INDEX(Countries!D1:D512, MATCH(A249, Countries!B1:B512, 0))</f>
        <v>AIA</v>
      </c>
      <c r="C249" s="147" t="s">
        <v>167</v>
      </c>
      <c r="D249" s="160" t="n">
        <v>3.4</v>
      </c>
      <c r="G249" s="118"/>
      <c r="H249" s="118"/>
      <c r="I249" s="118"/>
    </row>
    <row r="250" customFormat="false" ht="15" hidden="false" customHeight="false" outlineLevel="0" collapsed="false">
      <c r="A250" s="118" t="s">
        <v>364</v>
      </c>
      <c r="B250" s="2" t="str">
        <f aca="false" t="array" ref="B250:B250">INDEX(Countries!D2:D513, MATCH(A250, Countries!B2:B513, 0))</f>
        <v>ATG</v>
      </c>
      <c r="C250" s="147" t="s">
        <v>167</v>
      </c>
      <c r="D250" s="160" t="n">
        <v>3.4</v>
      </c>
      <c r="G250" s="118"/>
      <c r="H250" s="118"/>
      <c r="I250" s="118"/>
    </row>
    <row r="251" customFormat="false" ht="15" hidden="false" customHeight="false" outlineLevel="0" collapsed="false">
      <c r="A251" s="118" t="s">
        <v>365</v>
      </c>
      <c r="B251" s="2" t="str">
        <f aca="false" t="array" ref="B251:B251">INDEX(Countries!D3:D514, MATCH(A251, Countries!B3:B514, 0))</f>
        <v>ABW</v>
      </c>
      <c r="C251" s="147" t="s">
        <v>167</v>
      </c>
      <c r="D251" s="160" t="n">
        <v>3.4</v>
      </c>
      <c r="G251" s="118"/>
      <c r="H251" s="118"/>
      <c r="I251" s="118"/>
    </row>
    <row r="252" customFormat="false" ht="15" hidden="false" customHeight="false" outlineLevel="0" collapsed="false">
      <c r="A252" s="118" t="s">
        <v>366</v>
      </c>
      <c r="B252" s="2" t="str">
        <f aca="false" t="array" ref="B252:B252">INDEX(Countries!D4:D515, MATCH(A252, Countries!B4:B515, 0))</f>
        <v>BHR</v>
      </c>
      <c r="C252" s="147" t="s">
        <v>167</v>
      </c>
      <c r="D252" s="160" t="n">
        <v>3.4</v>
      </c>
      <c r="G252" s="118"/>
      <c r="H252" s="118"/>
      <c r="I252" s="118"/>
    </row>
    <row r="253" customFormat="false" ht="15" hidden="false" customHeight="false" outlineLevel="0" collapsed="false">
      <c r="A253" s="118" t="s">
        <v>367</v>
      </c>
      <c r="B253" s="2" t="str">
        <f aca="false" t="array" ref="B253:B253">INDEX(Countries!D5:D516, MATCH(A253, Countries!B5:B516, 0))</f>
        <v>BGD</v>
      </c>
      <c r="C253" s="147" t="s">
        <v>167</v>
      </c>
      <c r="D253" s="160" t="n">
        <v>3.4</v>
      </c>
      <c r="G253" s="118"/>
      <c r="H253" s="118"/>
      <c r="I253" s="118"/>
    </row>
    <row r="254" customFormat="false" ht="15" hidden="false" customHeight="false" outlineLevel="0" collapsed="false">
      <c r="A254" s="118" t="s">
        <v>368</v>
      </c>
      <c r="B254" s="2" t="str">
        <f aca="false" t="array" ref="B254:B254">INDEX(Countries!D6:D517, MATCH(A254, Countries!B6:B517, 0))</f>
        <v>BRB</v>
      </c>
      <c r="C254" s="147" t="s">
        <v>167</v>
      </c>
      <c r="D254" s="160" t="n">
        <v>3.4</v>
      </c>
      <c r="G254" s="118"/>
      <c r="H254" s="118"/>
      <c r="I254" s="118"/>
    </row>
    <row r="255" customFormat="false" ht="15" hidden="false" customHeight="false" outlineLevel="0" collapsed="false">
      <c r="A255" s="118" t="s">
        <v>369</v>
      </c>
      <c r="B255" s="2" t="str">
        <f aca="false" t="array" ref="B255:B255">INDEX(Countries!D23:D518, MATCH(A255, Countries!B23:B518, 0))</f>
        <v>BLZ</v>
      </c>
      <c r="C255" s="147" t="s">
        <v>167</v>
      </c>
      <c r="D255" s="160" t="n">
        <v>3.4</v>
      </c>
      <c r="G255" s="118"/>
      <c r="H255" s="118"/>
      <c r="I255" s="118"/>
    </row>
    <row r="256" customFormat="false" ht="15" hidden="false" customHeight="false" outlineLevel="0" collapsed="false">
      <c r="A256" s="118" t="s">
        <v>370</v>
      </c>
      <c r="B256" s="2" t="str">
        <f aca="false" t="array" ref="B256:B256">INDEX(Countries!D24:D519, MATCH(A256, Countries!B24:B519, 0))</f>
        <v>BEN</v>
      </c>
      <c r="C256" s="147" t="s">
        <v>167</v>
      </c>
      <c r="D256" s="160" t="n">
        <v>3.4</v>
      </c>
      <c r="G256" s="118"/>
      <c r="H256" s="118"/>
      <c r="I256" s="118"/>
    </row>
    <row r="257" customFormat="false" ht="15" hidden="false" customHeight="false" outlineLevel="0" collapsed="false">
      <c r="A257" s="118" t="s">
        <v>371</v>
      </c>
      <c r="B257" s="2" t="str">
        <f aca="false" t="array" ref="B257:B257">INDEX(Countries!D25:D520, MATCH(A257, Countries!B25:B520, 0))</f>
        <v>BMU</v>
      </c>
      <c r="C257" s="147" t="s">
        <v>167</v>
      </c>
      <c r="D257" s="160" t="n">
        <v>3.4</v>
      </c>
      <c r="G257" s="118"/>
      <c r="H257" s="118"/>
      <c r="I257" s="118"/>
    </row>
    <row r="258" customFormat="false" ht="15" hidden="false" customHeight="false" outlineLevel="0" collapsed="false">
      <c r="A258" s="118" t="s">
        <v>372</v>
      </c>
      <c r="B258" s="2" t="str">
        <f aca="false" t="array" ref="B258:B258">INDEX(Countries!D26:D521, MATCH(A258, Countries!B26:B521, 0))</f>
        <v>BES</v>
      </c>
      <c r="C258" s="147" t="s">
        <v>167</v>
      </c>
      <c r="D258" s="160" t="n">
        <v>3.4</v>
      </c>
      <c r="G258" s="118"/>
      <c r="H258" s="118"/>
      <c r="I258" s="118"/>
    </row>
    <row r="259" customFormat="false" ht="15" hidden="false" customHeight="false" outlineLevel="0" collapsed="false">
      <c r="A259" s="118" t="s">
        <v>373</v>
      </c>
      <c r="B259" s="2" t="str">
        <f aca="false" t="array" ref="B259:B259">INDEX(Countries!D27:D522, MATCH(A259, Countries!B27:B522, 0))</f>
        <v>BRA</v>
      </c>
      <c r="C259" s="147" t="s">
        <v>167</v>
      </c>
      <c r="D259" s="160" t="n">
        <v>3.4</v>
      </c>
      <c r="G259" s="118"/>
      <c r="H259" s="118"/>
      <c r="I259" s="118"/>
    </row>
    <row r="260" customFormat="false" ht="15" hidden="false" customHeight="false" outlineLevel="0" collapsed="false">
      <c r="A260" s="118" t="s">
        <v>374</v>
      </c>
      <c r="B260" s="2" t="str">
        <f aca="false" t="array" ref="B260:B260">INDEX(Countries!D28:D523, MATCH(A260, Countries!B28:B523, 0))</f>
        <v>VGB</v>
      </c>
      <c r="C260" s="147" t="s">
        <v>167</v>
      </c>
      <c r="D260" s="160" t="n">
        <v>3.4</v>
      </c>
      <c r="G260" s="118"/>
      <c r="H260" s="118"/>
      <c r="I260" s="118"/>
    </row>
    <row r="261" customFormat="false" ht="15" hidden="false" customHeight="false" outlineLevel="0" collapsed="false">
      <c r="A261" s="118" t="s">
        <v>375</v>
      </c>
      <c r="B261" s="2" t="str">
        <f aca="false" t="array" ref="B261:B261">INDEX(Countries!D29:D524, MATCH(A261, Countries!B29:B524, 0))</f>
        <v>BRN</v>
      </c>
      <c r="C261" s="147" t="s">
        <v>167</v>
      </c>
      <c r="D261" s="160" t="n">
        <v>3.4</v>
      </c>
      <c r="G261" s="118"/>
      <c r="H261" s="118"/>
      <c r="I261" s="118"/>
    </row>
    <row r="262" customFormat="false" ht="15" hidden="false" customHeight="false" outlineLevel="0" collapsed="false">
      <c r="A262" s="118" t="s">
        <v>376</v>
      </c>
      <c r="B262" s="2" t="str">
        <f aca="false" t="array" ref="B262:B262">INDEX(Countries!D30:D525, MATCH(A262, Countries!B30:B525, 0))</f>
        <v>KHM</v>
      </c>
      <c r="C262" s="147" t="s">
        <v>167</v>
      </c>
      <c r="D262" s="160" t="n">
        <v>3.4</v>
      </c>
      <c r="G262" s="118"/>
      <c r="H262" s="118"/>
      <c r="I262" s="118"/>
    </row>
    <row r="263" customFormat="false" ht="15" hidden="false" customHeight="false" outlineLevel="0" collapsed="false">
      <c r="A263" s="118" t="s">
        <v>377</v>
      </c>
      <c r="B263" s="2" t="str">
        <f aca="false" t="array" ref="B263:B263">INDEX(Countries!D31:D526, MATCH(A263, Countries!B31:B526, 0))</f>
        <v>CMR</v>
      </c>
      <c r="C263" s="147" t="s">
        <v>167</v>
      </c>
      <c r="D263" s="160" t="n">
        <v>3.4</v>
      </c>
      <c r="G263" s="118"/>
      <c r="H263" s="118"/>
      <c r="I263" s="118"/>
    </row>
    <row r="264" customFormat="false" ht="15" hidden="false" customHeight="false" outlineLevel="0" collapsed="false">
      <c r="A264" s="118" t="s">
        <v>378</v>
      </c>
      <c r="B264" s="2" t="str">
        <f aca="false" t="array" ref="B264:B264">INDEX(Countries!D32:D527, MATCH(A264, Countries!B32:B527, 0))</f>
        <v>CYM</v>
      </c>
      <c r="C264" s="147" t="s">
        <v>167</v>
      </c>
      <c r="D264" s="160" t="n">
        <v>3.4</v>
      </c>
      <c r="G264" s="118"/>
      <c r="H264" s="118"/>
      <c r="I264" s="118"/>
    </row>
    <row r="265" customFormat="false" ht="15" hidden="false" customHeight="false" outlineLevel="0" collapsed="false">
      <c r="A265" s="118" t="s">
        <v>379</v>
      </c>
      <c r="B265" s="2" t="str">
        <f aca="false" t="array" ref="B265:B265">INDEX(Countries!D33:D528, MATCH(A265, Countries!B33:B528, 0))</f>
        <v>COM</v>
      </c>
      <c r="C265" s="147" t="s">
        <v>167</v>
      </c>
      <c r="D265" s="160" t="n">
        <v>3.4</v>
      </c>
      <c r="G265" s="118"/>
      <c r="H265" s="118"/>
      <c r="I265" s="118"/>
    </row>
    <row r="266" customFormat="false" ht="15" hidden="false" customHeight="false" outlineLevel="0" collapsed="false">
      <c r="A266" s="118" t="s">
        <v>380</v>
      </c>
      <c r="B266" s="2" t="str">
        <f aca="false" t="array" ref="B266:B266">INDEX(Countries!D34:D529, MATCH(A266, Countries!B34:B529, 0))</f>
        <v>COK</v>
      </c>
      <c r="C266" s="147" t="s">
        <v>167</v>
      </c>
      <c r="D266" s="160" t="n">
        <v>3.4</v>
      </c>
      <c r="G266" s="118"/>
      <c r="H266" s="118"/>
      <c r="I266" s="118"/>
    </row>
    <row r="267" customFormat="false" ht="15" hidden="false" customHeight="false" outlineLevel="0" collapsed="false">
      <c r="A267" s="118" t="s">
        <v>381</v>
      </c>
      <c r="B267" s="2" t="str">
        <f aca="false" t="array" ref="B267:B267">INDEX(Countries!D35:D530, MATCH(A267, Countries!B35:B530, 0))</f>
        <v>CRI</v>
      </c>
      <c r="C267" s="147" t="s">
        <v>167</v>
      </c>
      <c r="D267" s="160" t="n">
        <v>3.4</v>
      </c>
      <c r="G267" s="118"/>
      <c r="H267" s="118"/>
      <c r="I267" s="118"/>
    </row>
    <row r="268" customFormat="false" ht="15" hidden="false" customHeight="false" outlineLevel="0" collapsed="false">
      <c r="A268" s="118" t="s">
        <v>382</v>
      </c>
      <c r="B268" s="2" t="str">
        <f aca="false" t="array" ref="B268:B268">INDEX(Countries!D36:D531, MATCH(A268, Countries!B36:B531, 0))</f>
        <v>CIV</v>
      </c>
      <c r="C268" s="147" t="s">
        <v>167</v>
      </c>
      <c r="D268" s="160" t="n">
        <v>3.4</v>
      </c>
      <c r="G268" s="118"/>
      <c r="H268" s="118"/>
      <c r="I268" s="118"/>
    </row>
    <row r="269" customFormat="false" ht="15" hidden="false" customHeight="false" outlineLevel="0" collapsed="false">
      <c r="A269" s="118" t="s">
        <v>383</v>
      </c>
      <c r="B269" s="2" t="str">
        <f aca="false" t="array" ref="B269:B269">INDEX(Countries!D37:D532, MATCH(A269, Countries!B37:B532, 0))</f>
        <v>CUB</v>
      </c>
      <c r="C269" s="147" t="s">
        <v>167</v>
      </c>
      <c r="D269" s="160" t="n">
        <v>3.4</v>
      </c>
      <c r="G269" s="118"/>
      <c r="H269" s="118"/>
      <c r="I269" s="118"/>
    </row>
    <row r="270" customFormat="false" ht="15" hidden="false" customHeight="false" outlineLevel="0" collapsed="false">
      <c r="A270" s="118" t="s">
        <v>384</v>
      </c>
      <c r="B270" s="2" t="str">
        <f aca="false" t="array" ref="B270:B270">INDEX(Countries!D38:D533, MATCH(A270, Countries!B38:B533, 0))</f>
        <v>CUW</v>
      </c>
      <c r="C270" s="147" t="s">
        <v>167</v>
      </c>
      <c r="D270" s="160" t="n">
        <v>3.4</v>
      </c>
      <c r="G270" s="118"/>
      <c r="H270" s="118"/>
      <c r="I270" s="118"/>
    </row>
    <row r="271" customFormat="false" ht="15" hidden="false" customHeight="false" outlineLevel="0" collapsed="false">
      <c r="A271" s="118" t="s">
        <v>385</v>
      </c>
      <c r="B271" s="2" t="str">
        <f aca="false" t="array" ref="B271:B271">INDEX(Countries!D39:D534, MATCH(A271, Countries!B39:B534, 0))</f>
        <v>COD</v>
      </c>
      <c r="C271" s="147" t="s">
        <v>167</v>
      </c>
      <c r="D271" s="160" t="n">
        <v>3.4</v>
      </c>
      <c r="G271" s="118"/>
      <c r="H271" s="118"/>
      <c r="I271" s="118"/>
    </row>
    <row r="272" customFormat="false" ht="15" hidden="false" customHeight="false" outlineLevel="0" collapsed="false">
      <c r="A272" s="118" t="s">
        <v>386</v>
      </c>
      <c r="B272" s="2" t="str">
        <f aca="false" t="array" ref="B272:B272">INDEX(Countries!D40:D535, MATCH(A272, Countries!B40:B535, 0))</f>
        <v>DJI</v>
      </c>
      <c r="C272" s="147" t="s">
        <v>167</v>
      </c>
      <c r="D272" s="160" t="n">
        <v>3.4</v>
      </c>
      <c r="G272" s="118"/>
      <c r="H272" s="118"/>
      <c r="I272" s="118"/>
    </row>
    <row r="273" customFormat="false" ht="15" hidden="false" customHeight="false" outlineLevel="0" collapsed="false">
      <c r="A273" s="118" t="s">
        <v>387</v>
      </c>
      <c r="B273" s="2" t="str">
        <f aca="false" t="array" ref="B273:B273">INDEX(Countries!D41:D536, MATCH(A273, Countries!B41:B536, 0))</f>
        <v>DMA</v>
      </c>
      <c r="C273" s="147" t="s">
        <v>167</v>
      </c>
      <c r="D273" s="160" t="n">
        <v>3.4</v>
      </c>
      <c r="G273" s="118"/>
      <c r="H273" s="118"/>
      <c r="I273" s="118"/>
    </row>
    <row r="274" customFormat="false" ht="15" hidden="false" customHeight="false" outlineLevel="0" collapsed="false">
      <c r="A274" s="118" t="s">
        <v>388</v>
      </c>
      <c r="B274" s="2" t="str">
        <f aca="false" t="array" ref="B274:B274">INDEX(Countries!D42:D537, MATCH(A274, Countries!B42:B537, 0))</f>
        <v>DOM</v>
      </c>
      <c r="C274" s="147" t="s">
        <v>167</v>
      </c>
      <c r="D274" s="160" t="n">
        <v>3.4</v>
      </c>
      <c r="G274" s="118"/>
      <c r="H274" s="118"/>
      <c r="I274" s="118"/>
    </row>
    <row r="275" customFormat="false" ht="15" hidden="false" customHeight="false" outlineLevel="0" collapsed="false">
      <c r="A275" s="118" t="s">
        <v>316</v>
      </c>
      <c r="B275" s="2" t="str">
        <f aca="false" t="array" ref="B275:B275">INDEX(Countries!D43:D538, MATCH(A275, Countries!B43:B538, 0))</f>
        <v>ECU</v>
      </c>
      <c r="C275" s="147" t="s">
        <v>167</v>
      </c>
      <c r="D275" s="160" t="n">
        <v>3.4</v>
      </c>
      <c r="G275" s="118"/>
      <c r="H275" s="118"/>
      <c r="I275" s="118"/>
    </row>
    <row r="276" customFormat="false" ht="15" hidden="false" customHeight="false" outlineLevel="0" collapsed="false">
      <c r="A276" s="118" t="s">
        <v>389</v>
      </c>
      <c r="B276" s="2" t="str">
        <f aca="false" t="array" ref="B276:B276">INDEX(Countries!D44:D539, MATCH(A276, Countries!B44:B539, 0))</f>
        <v>EGY</v>
      </c>
      <c r="C276" s="147" t="s">
        <v>167</v>
      </c>
      <c r="D276" s="160" t="n">
        <v>3.4</v>
      </c>
      <c r="G276" s="118"/>
      <c r="H276" s="118"/>
      <c r="I276" s="118"/>
    </row>
    <row r="277" customFormat="false" ht="15" hidden="false" customHeight="false" outlineLevel="0" collapsed="false">
      <c r="A277" s="118" t="s">
        <v>390</v>
      </c>
      <c r="B277" s="2" t="str">
        <f aca="false" t="array" ref="B277:B277">INDEX(Countries!D45:D540, MATCH(A277, Countries!B45:B540, 0))</f>
        <v>SLV</v>
      </c>
      <c r="C277" s="147" t="s">
        <v>167</v>
      </c>
      <c r="D277" s="160" t="n">
        <v>3.4</v>
      </c>
      <c r="G277" s="118"/>
      <c r="H277" s="118"/>
      <c r="I277" s="118"/>
    </row>
    <row r="278" customFormat="false" ht="15" hidden="false" customHeight="false" outlineLevel="0" collapsed="false">
      <c r="A278" s="118" t="s">
        <v>391</v>
      </c>
      <c r="B278" s="2" t="str">
        <f aca="false" t="array" ref="B278:B278">INDEX(Countries!D46:D541, MATCH(A278, Countries!B46:B541, 0))</f>
        <v>GNQ</v>
      </c>
      <c r="C278" s="147" t="s">
        <v>167</v>
      </c>
      <c r="D278" s="160" t="n">
        <v>3.4</v>
      </c>
      <c r="G278" s="118"/>
      <c r="H278" s="118"/>
      <c r="I278" s="118"/>
    </row>
    <row r="279" customFormat="false" ht="15" hidden="false" customHeight="false" outlineLevel="0" collapsed="false">
      <c r="A279" s="118" t="s">
        <v>392</v>
      </c>
      <c r="B279" s="2" t="str">
        <f aca="false" t="array" ref="B279:B279">INDEX(Countries!D47:D542, MATCH(A279, Countries!B47:B542, 0))</f>
        <v>ERI</v>
      </c>
      <c r="C279" s="147" t="s">
        <v>167</v>
      </c>
      <c r="D279" s="160" t="n">
        <v>3.4</v>
      </c>
      <c r="G279" s="118"/>
      <c r="H279" s="118"/>
      <c r="I279" s="118"/>
    </row>
    <row r="280" customFormat="false" ht="15" hidden="false" customHeight="false" outlineLevel="0" collapsed="false">
      <c r="A280" s="118" t="s">
        <v>393</v>
      </c>
      <c r="B280" s="2" t="str">
        <f aca="false" t="array" ref="B280:B280">INDEX(Countries!D48:D543, MATCH(A280, Countries!B48:B543, 0))</f>
        <v>FJI</v>
      </c>
      <c r="C280" s="147" t="s">
        <v>167</v>
      </c>
      <c r="D280" s="160" t="n">
        <v>3.4</v>
      </c>
      <c r="G280" s="118"/>
      <c r="H280" s="118"/>
      <c r="I280" s="118"/>
    </row>
    <row r="281" customFormat="false" ht="15" hidden="false" customHeight="false" outlineLevel="0" collapsed="false">
      <c r="A281" s="118" t="s">
        <v>394</v>
      </c>
      <c r="B281" s="2" t="str">
        <f aca="false" t="array" ref="B281:B281">INDEX(Countries!D49:D544, MATCH(A281, Countries!B49:B544, 0))</f>
        <v>GUF</v>
      </c>
      <c r="C281" s="147" t="s">
        <v>167</v>
      </c>
      <c r="D281" s="160" t="n">
        <v>3.4</v>
      </c>
      <c r="G281" s="118"/>
      <c r="H281" s="118"/>
      <c r="I281" s="118"/>
    </row>
    <row r="282" customFormat="false" ht="15" hidden="false" customHeight="false" outlineLevel="0" collapsed="false">
      <c r="A282" s="118" t="s">
        <v>395</v>
      </c>
      <c r="B282" s="2" t="str">
        <f aca="false" t="array" ref="B282:B282">INDEX(Countries!D50:D545, MATCH(A282, Countries!B50:B545, 0))</f>
        <v>PYF</v>
      </c>
      <c r="C282" s="147" t="s">
        <v>167</v>
      </c>
      <c r="D282" s="160" t="n">
        <v>3.4</v>
      </c>
      <c r="G282" s="118"/>
      <c r="H282" s="118"/>
      <c r="I282" s="118"/>
    </row>
    <row r="283" customFormat="false" ht="15" hidden="false" customHeight="false" outlineLevel="0" collapsed="false">
      <c r="A283" s="118" t="s">
        <v>396</v>
      </c>
      <c r="B283" s="2" t="str">
        <f aca="false" t="array" ref="B283:B283">INDEX(Countries!D51:D546, MATCH(A283, Countries!B51:B546, 0))</f>
        <v>ATF</v>
      </c>
      <c r="C283" s="147" t="s">
        <v>167</v>
      </c>
      <c r="D283" s="160" t="n">
        <v>3.4</v>
      </c>
      <c r="G283" s="118"/>
      <c r="H283" s="118"/>
      <c r="I283" s="118"/>
    </row>
    <row r="284" customFormat="false" ht="15" hidden="false" customHeight="false" outlineLevel="0" collapsed="false">
      <c r="A284" s="118" t="s">
        <v>397</v>
      </c>
      <c r="B284" s="2" t="str">
        <f aca="false" t="array" ref="B284:B284">INDEX(Countries!D52:D547, MATCH(A284, Countries!B52:B547, 0))</f>
        <v>GAB</v>
      </c>
      <c r="C284" s="147" t="s">
        <v>167</v>
      </c>
      <c r="D284" s="160" t="n">
        <v>3.4</v>
      </c>
      <c r="G284" s="118"/>
      <c r="H284" s="118"/>
      <c r="I284" s="118"/>
    </row>
    <row r="285" customFormat="false" ht="15" hidden="false" customHeight="false" outlineLevel="0" collapsed="false">
      <c r="A285" s="118" t="s">
        <v>398</v>
      </c>
      <c r="B285" s="2" t="str">
        <f aca="false" t="array" ref="B285:B285">INDEX(Countries!D53:D548, MATCH(A285, Countries!B53:B548, 0))</f>
        <v>GMB</v>
      </c>
      <c r="C285" s="147" t="s">
        <v>167</v>
      </c>
      <c r="D285" s="160" t="n">
        <v>3.4</v>
      </c>
      <c r="G285" s="118"/>
      <c r="H285" s="118"/>
      <c r="I285" s="118"/>
    </row>
    <row r="286" customFormat="false" ht="15" hidden="false" customHeight="false" outlineLevel="0" collapsed="false">
      <c r="A286" s="118" t="s">
        <v>399</v>
      </c>
      <c r="B286" s="2" t="str">
        <f aca="false" t="array" ref="B286:B286">INDEX(Countries!D54:D549, MATCH(A286, Countries!B54:B549, 0))</f>
        <v>GHA</v>
      </c>
      <c r="C286" s="147" t="s">
        <v>167</v>
      </c>
      <c r="D286" s="160" t="n">
        <v>3.4</v>
      </c>
      <c r="G286" s="118"/>
      <c r="H286" s="118"/>
      <c r="I286" s="118"/>
    </row>
    <row r="287" customFormat="false" ht="15" hidden="false" customHeight="false" outlineLevel="0" collapsed="false">
      <c r="A287" s="118" t="s">
        <v>400</v>
      </c>
      <c r="B287" s="2" t="str">
        <f aca="false" t="array" ref="B287:B287">INDEX(Countries!D55:D550, MATCH(A287, Countries!B55:B550, 0))</f>
        <v>GRD</v>
      </c>
      <c r="C287" s="147" t="s">
        <v>167</v>
      </c>
      <c r="D287" s="160" t="n">
        <v>3.4</v>
      </c>
      <c r="G287" s="118"/>
      <c r="H287" s="118"/>
      <c r="I287" s="118"/>
    </row>
    <row r="288" customFormat="false" ht="15" hidden="false" customHeight="false" outlineLevel="0" collapsed="false">
      <c r="A288" s="118" t="s">
        <v>401</v>
      </c>
      <c r="B288" s="2" t="str">
        <f aca="false" t="array" ref="B288:B288">INDEX(Countries!D56:D551, MATCH(A288, Countries!B56:B551, 0))</f>
        <v>GLP</v>
      </c>
      <c r="C288" s="147" t="s">
        <v>167</v>
      </c>
      <c r="D288" s="160" t="n">
        <v>3.4</v>
      </c>
      <c r="G288" s="118"/>
      <c r="H288" s="118"/>
      <c r="I288" s="118"/>
    </row>
    <row r="289" customFormat="false" ht="15" hidden="false" customHeight="false" outlineLevel="0" collapsed="false">
      <c r="A289" s="118" t="s">
        <v>402</v>
      </c>
      <c r="B289" s="2" t="str">
        <f aca="false" t="array" ref="B289:B289">INDEX(Countries!D57:D552, MATCH(A289, Countries!B57:B552, 0))</f>
        <v>GUM</v>
      </c>
      <c r="C289" s="147" t="s">
        <v>167</v>
      </c>
      <c r="D289" s="160" t="n">
        <v>3.4</v>
      </c>
      <c r="G289" s="118"/>
      <c r="H289" s="118"/>
      <c r="I289" s="118"/>
    </row>
    <row r="290" customFormat="false" ht="15" hidden="false" customHeight="false" outlineLevel="0" collapsed="false">
      <c r="A290" s="118" t="s">
        <v>403</v>
      </c>
      <c r="B290" s="2" t="str">
        <f aca="false" t="array" ref="B290:B290">INDEX(Countries!D58:D553, MATCH(A290, Countries!B58:B553, 0))</f>
        <v>GTM</v>
      </c>
      <c r="C290" s="147" t="s">
        <v>167</v>
      </c>
      <c r="D290" s="160" t="n">
        <v>3.4</v>
      </c>
      <c r="G290" s="118"/>
      <c r="H290" s="118"/>
      <c r="I290" s="118"/>
    </row>
    <row r="291" customFormat="false" ht="15" hidden="false" customHeight="false" outlineLevel="0" collapsed="false">
      <c r="A291" s="118" t="s">
        <v>404</v>
      </c>
      <c r="B291" s="2" t="str">
        <f aca="false" t="array" ref="B291:B291">INDEX(Countries!D59:D554, MATCH(A291, Countries!B59:B554, 0))</f>
        <v>GIN</v>
      </c>
      <c r="C291" s="147" t="s">
        <v>167</v>
      </c>
      <c r="D291" s="160" t="n">
        <v>3.4</v>
      </c>
      <c r="G291" s="118"/>
      <c r="H291" s="118"/>
      <c r="I291" s="118"/>
    </row>
    <row r="292" customFormat="false" ht="15" hidden="false" customHeight="false" outlineLevel="0" collapsed="false">
      <c r="A292" s="118" t="s">
        <v>405</v>
      </c>
      <c r="B292" s="2" t="str">
        <f aca="false" t="array" ref="B292:B292">INDEX(Countries!D60:D555, MATCH(A292, Countries!B60:B555, 0))</f>
        <v>GNB</v>
      </c>
      <c r="C292" s="147" t="s">
        <v>167</v>
      </c>
      <c r="D292" s="160" t="n">
        <v>3.4</v>
      </c>
      <c r="G292" s="118"/>
      <c r="H292" s="118"/>
      <c r="I292" s="118"/>
    </row>
    <row r="293" customFormat="false" ht="15" hidden="false" customHeight="false" outlineLevel="0" collapsed="false">
      <c r="A293" s="118" t="s">
        <v>406</v>
      </c>
      <c r="B293" s="2" t="str">
        <f aca="false" t="array" ref="B293:B293">INDEX(Countries!D61:D556, MATCH(A293, Countries!B61:B556, 0))</f>
        <v>GUY</v>
      </c>
      <c r="C293" s="147" t="s">
        <v>167</v>
      </c>
      <c r="D293" s="160" t="n">
        <v>3.4</v>
      </c>
      <c r="G293" s="118"/>
      <c r="H293" s="118"/>
      <c r="I293" s="118"/>
    </row>
    <row r="294" customFormat="false" ht="15" hidden="false" customHeight="false" outlineLevel="0" collapsed="false">
      <c r="A294" s="118" t="s">
        <v>407</v>
      </c>
      <c r="B294" s="2" t="str">
        <f aca="false" t="array" ref="B294:B294">INDEX(Countries!D62:D557, MATCH(A294, Countries!B62:B557, 0))</f>
        <v>HTI</v>
      </c>
      <c r="C294" s="147" t="s">
        <v>167</v>
      </c>
      <c r="D294" s="160" t="n">
        <v>3.4</v>
      </c>
      <c r="G294" s="118"/>
      <c r="H294" s="118"/>
      <c r="I294" s="118"/>
    </row>
    <row r="295" customFormat="false" ht="15" hidden="false" customHeight="false" outlineLevel="0" collapsed="false">
      <c r="A295" s="118" t="s">
        <v>408</v>
      </c>
      <c r="B295" s="2" t="str">
        <f aca="false" t="array" ref="B295:B295">INDEX(Countries!D63:D558, MATCH(A295, Countries!B63:B558, 0))</f>
        <v>HND</v>
      </c>
      <c r="C295" s="147" t="s">
        <v>167</v>
      </c>
      <c r="D295" s="160" t="n">
        <v>3.4</v>
      </c>
      <c r="G295" s="118"/>
      <c r="H295" s="118"/>
      <c r="I295" s="118"/>
    </row>
    <row r="296" customFormat="false" ht="15" hidden="false" customHeight="false" outlineLevel="0" collapsed="false">
      <c r="A296" s="118" t="s">
        <v>409</v>
      </c>
      <c r="B296" s="2" t="str">
        <f aca="false" t="array" ref="B296:B296">INDEX(Countries!D64:D559, MATCH(A296, Countries!B64:B559, 0))</f>
        <v>IRN</v>
      </c>
      <c r="C296" s="147" t="s">
        <v>167</v>
      </c>
      <c r="D296" s="160" t="n">
        <v>3.4</v>
      </c>
      <c r="G296" s="118"/>
      <c r="H296" s="118"/>
      <c r="I296" s="118"/>
    </row>
    <row r="297" customFormat="false" ht="15" hidden="false" customHeight="false" outlineLevel="0" collapsed="false">
      <c r="A297" s="118" t="s">
        <v>410</v>
      </c>
      <c r="B297" s="2" t="str">
        <f aca="false" t="array" ref="B297:B297">INDEX(Countries!D65:D560, MATCH(A297, Countries!B65:B560, 0))</f>
        <v>JAM</v>
      </c>
      <c r="C297" s="147" t="s">
        <v>167</v>
      </c>
      <c r="D297" s="160" t="n">
        <v>3.4</v>
      </c>
      <c r="G297" s="118"/>
      <c r="H297" s="118"/>
      <c r="I297" s="118"/>
    </row>
    <row r="298" customFormat="false" ht="15" hidden="false" customHeight="false" outlineLevel="0" collapsed="false">
      <c r="A298" s="118" t="s">
        <v>411</v>
      </c>
      <c r="B298" s="2" t="str">
        <f aca="false" t="array" ref="B298:B298">INDEX(Countries!D66:D561, MATCH(A298, Countries!B66:B561, 0))</f>
        <v>JPN</v>
      </c>
      <c r="C298" s="147" t="s">
        <v>167</v>
      </c>
      <c r="D298" s="160" t="n">
        <v>3.4</v>
      </c>
      <c r="G298" s="118"/>
      <c r="H298" s="118"/>
      <c r="I298" s="118"/>
    </row>
    <row r="299" customFormat="false" ht="15" hidden="false" customHeight="false" outlineLevel="0" collapsed="false">
      <c r="A299" s="118" t="s">
        <v>412</v>
      </c>
      <c r="B299" s="2" t="str">
        <f aca="false" t="array" ref="B299:B299">INDEX(Countries!D67:D562, MATCH(A299, Countries!B67:B562, 0))</f>
        <v>KIR</v>
      </c>
      <c r="C299" s="147" t="s">
        <v>167</v>
      </c>
      <c r="D299" s="160" t="n">
        <v>3.4</v>
      </c>
      <c r="G299" s="118"/>
      <c r="H299" s="118"/>
      <c r="I299" s="118"/>
    </row>
    <row r="300" customFormat="false" ht="15" hidden="false" customHeight="false" outlineLevel="0" collapsed="false">
      <c r="A300" s="118" t="s">
        <v>413</v>
      </c>
      <c r="B300" s="2" t="str">
        <f aca="false" t="array" ref="B300:B300">INDEX(Countries!D68:D563, MATCH(A300, Countries!B68:B563, 0))</f>
        <v>LBR</v>
      </c>
      <c r="C300" s="147" t="s">
        <v>167</v>
      </c>
      <c r="D300" s="160" t="n">
        <v>3.4</v>
      </c>
      <c r="G300" s="118"/>
      <c r="H300" s="118"/>
      <c r="I300" s="118"/>
    </row>
    <row r="301" customFormat="false" ht="15" hidden="false" customHeight="false" outlineLevel="0" collapsed="false">
      <c r="A301" s="118" t="s">
        <v>414</v>
      </c>
      <c r="B301" s="2" t="str">
        <f aca="false" t="array" ref="B301:B301">INDEX(Countries!D69:D564, MATCH(A301, Countries!B69:B564, 0))</f>
        <v>MDG</v>
      </c>
      <c r="C301" s="147" t="s">
        <v>167</v>
      </c>
      <c r="D301" s="160" t="n">
        <v>3.4</v>
      </c>
      <c r="G301" s="118"/>
      <c r="H301" s="118"/>
      <c r="I301" s="118"/>
    </row>
    <row r="302" customFormat="false" ht="15" hidden="false" customHeight="false" outlineLevel="0" collapsed="false">
      <c r="A302" s="118" t="s">
        <v>415</v>
      </c>
      <c r="B302" s="2" t="str">
        <f aca="false" t="array" ref="B302:B302">INDEX(Countries!D70:D565, MATCH(A302, Countries!B70:B565, 0))</f>
        <v>MYS</v>
      </c>
      <c r="C302" s="147" t="s">
        <v>167</v>
      </c>
      <c r="D302" s="160" t="n">
        <v>3.4</v>
      </c>
      <c r="G302" s="118"/>
      <c r="H302" s="118"/>
      <c r="I302" s="118"/>
    </row>
    <row r="303" customFormat="false" ht="15" hidden="false" customHeight="false" outlineLevel="0" collapsed="false">
      <c r="A303" s="118" t="s">
        <v>416</v>
      </c>
      <c r="B303" s="2" t="str">
        <f aca="false" t="array" ref="B303:B303">INDEX(Countries!D71:D566, MATCH(A303, Countries!B71:B566, 0))</f>
        <v>MDV</v>
      </c>
      <c r="C303" s="147" t="s">
        <v>167</v>
      </c>
      <c r="D303" s="160" t="n">
        <v>3.4</v>
      </c>
      <c r="G303" s="118"/>
      <c r="H303" s="118"/>
      <c r="I303" s="118"/>
    </row>
    <row r="304" customFormat="false" ht="15" hidden="false" customHeight="false" outlineLevel="0" collapsed="false">
      <c r="A304" s="118" t="s">
        <v>417</v>
      </c>
      <c r="B304" s="2" t="str">
        <f aca="false" t="array" ref="B304:B304">INDEX(Countries!D72:D567, MATCH(A304, Countries!B72:B567, 0))</f>
        <v>MHL</v>
      </c>
      <c r="C304" s="147" t="s">
        <v>167</v>
      </c>
      <c r="D304" s="160" t="n">
        <v>3.4</v>
      </c>
      <c r="G304" s="118"/>
      <c r="H304" s="118"/>
      <c r="I304" s="118"/>
    </row>
    <row r="305" customFormat="false" ht="15" hidden="false" customHeight="false" outlineLevel="0" collapsed="false">
      <c r="A305" s="118" t="s">
        <v>418</v>
      </c>
      <c r="B305" s="2" t="str">
        <f aca="false" t="array" ref="B305:B305">INDEX(Countries!D73:D568, MATCH(A305, Countries!B73:B568, 0))</f>
        <v>MTQ</v>
      </c>
      <c r="C305" s="147" t="s">
        <v>167</v>
      </c>
      <c r="D305" s="160" t="n">
        <v>3.4</v>
      </c>
      <c r="G305" s="118"/>
      <c r="H305" s="118"/>
      <c r="I305" s="118"/>
    </row>
    <row r="306" customFormat="false" ht="15" hidden="false" customHeight="false" outlineLevel="0" collapsed="false">
      <c r="A306" s="118" t="s">
        <v>419</v>
      </c>
      <c r="B306" s="2" t="str">
        <f aca="false" t="array" ref="B306:B306">INDEX(Countries!D74:D569, MATCH(A306, Countries!B74:B569, 0))</f>
        <v>MRT</v>
      </c>
      <c r="C306" s="147" t="s">
        <v>167</v>
      </c>
      <c r="D306" s="160" t="n">
        <v>3.4</v>
      </c>
      <c r="G306" s="118"/>
      <c r="H306" s="118"/>
      <c r="I306" s="118"/>
    </row>
    <row r="307" customFormat="false" ht="15" hidden="false" customHeight="false" outlineLevel="0" collapsed="false">
      <c r="A307" s="118" t="s">
        <v>420</v>
      </c>
      <c r="B307" s="2" t="str">
        <f aca="false" t="array" ref="B307:B307">INDEX(Countries!D75:D570, MATCH(A307, Countries!B75:B570, 0))</f>
        <v>MUS</v>
      </c>
      <c r="C307" s="147" t="s">
        <v>167</v>
      </c>
      <c r="D307" s="160" t="n">
        <v>3.4</v>
      </c>
      <c r="G307" s="118"/>
      <c r="H307" s="118"/>
      <c r="I307" s="118"/>
    </row>
    <row r="308" customFormat="false" ht="15" hidden="false" customHeight="false" outlineLevel="0" collapsed="false">
      <c r="A308" s="118" t="s">
        <v>421</v>
      </c>
      <c r="B308" s="2" t="str">
        <f aca="false" t="array" ref="B308:B308">INDEX(Countries!D76:D571, MATCH(A308, Countries!B76:B571, 0))</f>
        <v>MYT</v>
      </c>
      <c r="C308" s="147" t="s">
        <v>167</v>
      </c>
      <c r="D308" s="160" t="n">
        <v>3.4</v>
      </c>
      <c r="G308" s="118"/>
      <c r="H308" s="118"/>
      <c r="I308" s="118"/>
    </row>
    <row r="309" customFormat="false" ht="15" hidden="false" customHeight="false" outlineLevel="0" collapsed="false">
      <c r="A309" s="118" t="s">
        <v>422</v>
      </c>
      <c r="B309" s="2" t="str">
        <f aca="false" t="array" ref="B309:B309">INDEX(Countries!D77:D572, MATCH(A309, Countries!B77:B572, 0))</f>
        <v>FSM</v>
      </c>
      <c r="C309" s="147" t="s">
        <v>167</v>
      </c>
      <c r="D309" s="160" t="n">
        <v>3.4</v>
      </c>
      <c r="G309" s="118"/>
      <c r="H309" s="118"/>
      <c r="I309" s="118"/>
    </row>
    <row r="310" customFormat="false" ht="15" hidden="false" customHeight="false" outlineLevel="0" collapsed="false">
      <c r="A310" s="118" t="s">
        <v>423</v>
      </c>
      <c r="B310" s="2" t="str">
        <f aca="false" t="array" ref="B310:B310">INDEX(Countries!D78:D573, MATCH(A310, Countries!B78:B573, 0))</f>
        <v>MOZ</v>
      </c>
      <c r="C310" s="147" t="s">
        <v>167</v>
      </c>
      <c r="D310" s="160" t="n">
        <v>3.4</v>
      </c>
      <c r="G310" s="118"/>
      <c r="H310" s="118"/>
      <c r="I310" s="118"/>
    </row>
    <row r="311" customFormat="false" ht="15" hidden="false" customHeight="false" outlineLevel="0" collapsed="false">
      <c r="A311" s="118" t="s">
        <v>424</v>
      </c>
      <c r="B311" s="2" t="str">
        <f aca="false" t="array" ref="B311:B311">INDEX(Countries!D79:D574, MATCH(A311, Countries!B79:B574, 0))</f>
        <v>MMR</v>
      </c>
      <c r="C311" s="147" t="s">
        <v>167</v>
      </c>
      <c r="D311" s="160" t="n">
        <v>3.4</v>
      </c>
      <c r="G311" s="118"/>
      <c r="H311" s="118"/>
      <c r="I311" s="118"/>
    </row>
    <row r="312" customFormat="false" ht="15" hidden="false" customHeight="false" outlineLevel="0" collapsed="false">
      <c r="A312" s="118" t="s">
        <v>425</v>
      </c>
      <c r="B312" s="2" t="str">
        <f aca="false" t="array" ref="B312:B312">INDEX(Countries!D80:D575, MATCH(A312, Countries!B80:B575, 0))</f>
        <v>NCL</v>
      </c>
      <c r="C312" s="147" t="s">
        <v>167</v>
      </c>
      <c r="D312" s="160" t="n">
        <v>3.4</v>
      </c>
      <c r="G312" s="118"/>
      <c r="H312" s="118"/>
      <c r="I312" s="118"/>
    </row>
    <row r="313" customFormat="false" ht="15" hidden="false" customHeight="false" outlineLevel="0" collapsed="false">
      <c r="A313" s="118" t="s">
        <v>426</v>
      </c>
      <c r="B313" s="2" t="str">
        <f aca="false" t="array" ref="B313:B313">INDEX(Countries!D81:D576, MATCH(A313, Countries!B81:B576, 0))</f>
        <v>NZL</v>
      </c>
      <c r="C313" s="147" t="s">
        <v>167</v>
      </c>
      <c r="D313" s="160" t="n">
        <v>3.4</v>
      </c>
      <c r="G313" s="118"/>
      <c r="H313" s="118"/>
      <c r="I313" s="118"/>
    </row>
    <row r="314" customFormat="false" ht="15" hidden="false" customHeight="false" outlineLevel="0" collapsed="false">
      <c r="A314" s="118" t="s">
        <v>427</v>
      </c>
      <c r="B314" s="2" t="str">
        <f aca="false" t="array" ref="B314:B314">INDEX(Countries!D82:D577, MATCH(A314, Countries!B82:B577, 0))</f>
        <v>NIC</v>
      </c>
      <c r="C314" s="147" t="s">
        <v>167</v>
      </c>
      <c r="D314" s="160" t="n">
        <v>3.4</v>
      </c>
      <c r="G314" s="118"/>
      <c r="H314" s="118"/>
      <c r="I314" s="118"/>
    </row>
    <row r="315" customFormat="false" ht="15" hidden="false" customHeight="false" outlineLevel="0" collapsed="false">
      <c r="A315" s="118" t="s">
        <v>428</v>
      </c>
      <c r="B315" s="2" t="str">
        <f aca="false" t="array" ref="B315:B315">INDEX(Countries!D83:D578, MATCH(A315, Countries!B83:B578, 0))</f>
        <v>NGA</v>
      </c>
      <c r="C315" s="147" t="s">
        <v>167</v>
      </c>
      <c r="D315" s="160" t="n">
        <v>3.4</v>
      </c>
      <c r="G315" s="118"/>
      <c r="H315" s="118"/>
      <c r="I315" s="118"/>
    </row>
    <row r="316" customFormat="false" ht="15" hidden="false" customHeight="false" outlineLevel="0" collapsed="false">
      <c r="A316" s="118" t="s">
        <v>429</v>
      </c>
      <c r="B316" s="2" t="str">
        <f aca="false" t="array" ref="B316:B316">INDEX(Countries!D84:D579, MATCH(A316, Countries!B84:B579, 0))</f>
        <v>OMN</v>
      </c>
      <c r="C316" s="147" t="s">
        <v>167</v>
      </c>
      <c r="D316" s="160" t="n">
        <v>3.4</v>
      </c>
      <c r="G316" s="118"/>
      <c r="H316" s="118"/>
      <c r="I316" s="118"/>
    </row>
    <row r="317" customFormat="false" ht="15" hidden="false" customHeight="false" outlineLevel="0" collapsed="false">
      <c r="A317" s="118" t="s">
        <v>430</v>
      </c>
      <c r="B317" s="2" t="str">
        <f aca="false" t="array" ref="B317:B317">INDEX(Countries!D85:D580, MATCH(A317, Countries!B85:B580, 0))</f>
        <v>PAK</v>
      </c>
      <c r="C317" s="147" t="s">
        <v>167</v>
      </c>
      <c r="D317" s="160" t="n">
        <v>3.4</v>
      </c>
      <c r="G317" s="118"/>
      <c r="H317" s="118"/>
      <c r="I317" s="118"/>
    </row>
    <row r="318" customFormat="false" ht="15" hidden="false" customHeight="false" outlineLevel="0" collapsed="false">
      <c r="A318" s="118" t="s">
        <v>431</v>
      </c>
      <c r="B318" s="2" t="str">
        <f aca="false" t="array" ref="B318:B318">INDEX(Countries!D86:D581, MATCH(A318, Countries!B86:B581, 0))</f>
        <v>PLW</v>
      </c>
      <c r="C318" s="147" t="s">
        <v>167</v>
      </c>
      <c r="D318" s="160" t="n">
        <v>3.4</v>
      </c>
      <c r="G318" s="118"/>
      <c r="H318" s="118"/>
      <c r="I318" s="118"/>
    </row>
    <row r="319" customFormat="false" ht="15" hidden="false" customHeight="false" outlineLevel="0" collapsed="false">
      <c r="A319" s="118" t="s">
        <v>432</v>
      </c>
      <c r="B319" s="2" t="str">
        <f aca="false" t="array" ref="B319:B319">INDEX(Countries!D87:D582, MATCH(A319, Countries!B87:B582, 0))</f>
        <v>PAN</v>
      </c>
      <c r="C319" s="147" t="s">
        <v>167</v>
      </c>
      <c r="D319" s="160" t="n">
        <v>3.4</v>
      </c>
      <c r="G319" s="118"/>
      <c r="H319" s="118"/>
      <c r="I319" s="118"/>
    </row>
    <row r="320" customFormat="false" ht="15" hidden="false" customHeight="false" outlineLevel="0" collapsed="false">
      <c r="A320" s="118" t="s">
        <v>433</v>
      </c>
      <c r="B320" s="2" t="str">
        <f aca="false" t="array" ref="B320:B320">INDEX(Countries!D8:D583, MATCH(A320, Countries!B8:B583, 0))</f>
        <v>PNG</v>
      </c>
      <c r="C320" s="147" t="s">
        <v>167</v>
      </c>
      <c r="D320" s="160" t="n">
        <v>3.4</v>
      </c>
      <c r="G320" s="118"/>
      <c r="H320" s="118"/>
      <c r="I320" s="118"/>
    </row>
    <row r="321" customFormat="false" ht="15" hidden="false" customHeight="false" outlineLevel="0" collapsed="false">
      <c r="A321" s="118" t="s">
        <v>434</v>
      </c>
      <c r="B321" s="2" t="str">
        <f aca="false" t="array" ref="B321:B321">INDEX(Countries!D9:D584, MATCH(A321, Countries!B9:B584, 0))</f>
        <v>PER</v>
      </c>
      <c r="C321" s="147" t="s">
        <v>167</v>
      </c>
      <c r="D321" s="160" t="n">
        <v>3.4</v>
      </c>
      <c r="G321" s="118"/>
      <c r="H321" s="118"/>
      <c r="I321" s="118"/>
    </row>
    <row r="322" customFormat="false" ht="15" hidden="false" customHeight="false" outlineLevel="0" collapsed="false">
      <c r="A322" s="118" t="s">
        <v>435</v>
      </c>
      <c r="B322" s="2" t="str">
        <f aca="false" t="array" ref="B322:B322">INDEX(Countries!D1:D585, MATCH(A322, Countries!B1:B585, 0))</f>
        <v>PHL</v>
      </c>
      <c r="C322" s="147" t="s">
        <v>167</v>
      </c>
      <c r="D322" s="160" t="n">
        <v>3.4</v>
      </c>
      <c r="G322" s="118"/>
      <c r="H322" s="118"/>
      <c r="I322" s="118"/>
    </row>
    <row r="323" customFormat="false" ht="15" hidden="false" customHeight="false" outlineLevel="0" collapsed="false">
      <c r="A323" s="118" t="s">
        <v>436</v>
      </c>
      <c r="B323" s="2" t="str">
        <f aca="false" t="array" ref="B323:B323">INDEX(Countries!D91:D586, MATCH(A323, Countries!B91:B586, 0))</f>
        <v>PRI</v>
      </c>
      <c r="C323" s="147" t="s">
        <v>167</v>
      </c>
      <c r="D323" s="160" t="n">
        <v>3.4</v>
      </c>
      <c r="G323" s="118"/>
      <c r="H323" s="118"/>
      <c r="I323" s="118"/>
    </row>
    <row r="324" customFormat="false" ht="15" hidden="false" customHeight="false" outlineLevel="0" collapsed="false">
      <c r="A324" s="118" t="s">
        <v>437</v>
      </c>
      <c r="B324" s="2" t="str">
        <f aca="false" t="array" ref="B324:B324">INDEX(Countries!D92:D587, MATCH(A324, Countries!B92:B587, 0))</f>
        <v>QAT</v>
      </c>
      <c r="C324" s="147" t="s">
        <v>167</v>
      </c>
      <c r="D324" s="160" t="n">
        <v>3.4</v>
      </c>
      <c r="G324" s="118"/>
      <c r="H324" s="118"/>
      <c r="I324" s="118"/>
    </row>
    <row r="325" customFormat="false" ht="15" hidden="false" customHeight="false" outlineLevel="0" collapsed="false">
      <c r="A325" s="118" t="s">
        <v>831</v>
      </c>
      <c r="B325" s="2" t="str">
        <f aca="false" t="array" ref="B325:B325">INDEX(Countries!D1:D588, MATCH(A325, Countries!B1:B588, 0))</f>
        <v>COD</v>
      </c>
      <c r="C325" s="147" t="s">
        <v>167</v>
      </c>
      <c r="D325" s="160" t="n">
        <v>3.4</v>
      </c>
      <c r="G325" s="118"/>
      <c r="H325" s="118"/>
      <c r="I325" s="118"/>
    </row>
    <row r="326" customFormat="false" ht="15" hidden="false" customHeight="false" outlineLevel="0" collapsed="false">
      <c r="A326" s="118" t="s">
        <v>439</v>
      </c>
      <c r="B326" s="2" t="str">
        <f aca="false" t="array" ref="B326:B326">INDEX(Countries!D94:D589, MATCH(A326, Countries!B94:B589, 0))</f>
        <v>KNA</v>
      </c>
      <c r="C326" s="147" t="s">
        <v>167</v>
      </c>
      <c r="D326" s="160" t="n">
        <v>3.4</v>
      </c>
      <c r="G326" s="118"/>
      <c r="H326" s="118"/>
      <c r="I326" s="118"/>
    </row>
    <row r="327" customFormat="false" ht="15" hidden="false" customHeight="false" outlineLevel="0" collapsed="false">
      <c r="A327" s="118" t="s">
        <v>440</v>
      </c>
      <c r="B327" s="2" t="str">
        <f aca="false" t="array" ref="B327:B327">INDEX(Countries!D95:D590, MATCH(A327, Countries!B95:B590, 0))</f>
        <v>LCA</v>
      </c>
      <c r="C327" s="147" t="s">
        <v>167</v>
      </c>
      <c r="D327" s="160" t="n">
        <v>3.4</v>
      </c>
      <c r="G327" s="118"/>
      <c r="H327" s="118"/>
      <c r="I327" s="118"/>
    </row>
    <row r="328" customFormat="false" ht="15" hidden="false" customHeight="false" outlineLevel="0" collapsed="false">
      <c r="A328" s="118" t="s">
        <v>441</v>
      </c>
      <c r="B328" s="2" t="str">
        <f aca="false" t="array" ref="B328:B328">INDEX(Countries!D96:D591, MATCH(A328, Countries!B96:B591, 0))</f>
        <v>VCT</v>
      </c>
      <c r="C328" s="147" t="s">
        <v>167</v>
      </c>
      <c r="D328" s="160" t="n">
        <v>3.4</v>
      </c>
      <c r="G328" s="118"/>
      <c r="H328" s="118"/>
      <c r="I328" s="118"/>
    </row>
    <row r="329" customFormat="false" ht="15" hidden="false" customHeight="false" outlineLevel="0" collapsed="false">
      <c r="A329" s="118" t="s">
        <v>442</v>
      </c>
      <c r="B329" s="2" t="str">
        <f aca="false" t="array" ref="B329:B329">INDEX(Countries!D97:D592, MATCH(A329, Countries!B97:B592, 0))</f>
        <v>MAF</v>
      </c>
      <c r="C329" s="147" t="s">
        <v>167</v>
      </c>
      <c r="D329" s="160" t="n">
        <v>3.4</v>
      </c>
      <c r="G329" s="118"/>
      <c r="H329" s="118"/>
      <c r="I329" s="118"/>
    </row>
    <row r="330" customFormat="false" ht="15" hidden="false" customHeight="false" outlineLevel="0" collapsed="false">
      <c r="A330" s="118" t="s">
        <v>443</v>
      </c>
      <c r="B330" s="2" t="str">
        <f aca="false" t="array" ref="B330:B330">INDEX(Countries!D98:D593, MATCH(A330, Countries!B98:B593, 0))</f>
        <v>WSM</v>
      </c>
      <c r="C330" s="147" t="s">
        <v>167</v>
      </c>
      <c r="D330" s="160" t="n">
        <v>3.4</v>
      </c>
      <c r="G330" s="118"/>
      <c r="H330" s="118"/>
      <c r="I330" s="118"/>
    </row>
    <row r="331" customFormat="false" ht="15" hidden="false" customHeight="false" outlineLevel="0" collapsed="false">
      <c r="A331" s="118" t="s">
        <v>444</v>
      </c>
      <c r="B331" s="2" t="str">
        <f aca="false" t="array" ref="B331:B331">INDEX(Countries!D99:D594, MATCH(A331, Countries!B99:B594, 0))</f>
        <v>STP</v>
      </c>
      <c r="C331" s="147" t="s">
        <v>167</v>
      </c>
      <c r="D331" s="160" t="n">
        <v>3.4</v>
      </c>
      <c r="G331" s="118"/>
      <c r="H331" s="118"/>
      <c r="I331" s="118"/>
    </row>
    <row r="332" customFormat="false" ht="15" hidden="false" customHeight="false" outlineLevel="0" collapsed="false">
      <c r="A332" s="118" t="s">
        <v>445</v>
      </c>
      <c r="B332" s="2" t="str">
        <f aca="false" t="array" ref="B332:B332">INDEX(Countries!D100:D595, MATCH(A332, Countries!B100:B595, 0))</f>
        <v>SAU</v>
      </c>
      <c r="C332" s="147" t="s">
        <v>167</v>
      </c>
      <c r="D332" s="160" t="n">
        <v>3.4</v>
      </c>
      <c r="G332" s="118"/>
      <c r="H332" s="118"/>
      <c r="I332" s="118"/>
    </row>
    <row r="333" customFormat="false" ht="15" hidden="false" customHeight="false" outlineLevel="0" collapsed="false">
      <c r="A333" s="118" t="s">
        <v>446</v>
      </c>
      <c r="B333" s="2" t="str">
        <f aca="false" t="array" ref="B333:B333">INDEX(Countries!D101:D596, MATCH(A333, Countries!B101:B596, 0))</f>
        <v>SEN</v>
      </c>
      <c r="C333" s="147" t="s">
        <v>167</v>
      </c>
      <c r="D333" s="160" t="n">
        <v>3.4</v>
      </c>
      <c r="G333" s="118"/>
      <c r="H333" s="118"/>
      <c r="I333" s="118"/>
    </row>
    <row r="334" customFormat="false" ht="15" hidden="false" customHeight="false" outlineLevel="0" collapsed="false">
      <c r="A334" s="118" t="s">
        <v>447</v>
      </c>
      <c r="B334" s="2" t="str">
        <f aca="false" t="array" ref="B334:B334">INDEX(Countries!D102:D597, MATCH(A334, Countries!B102:B597, 0))</f>
        <v>SYC</v>
      </c>
      <c r="C334" s="147" t="s">
        <v>167</v>
      </c>
      <c r="D334" s="160" t="n">
        <v>3.4</v>
      </c>
      <c r="G334" s="118"/>
      <c r="H334" s="118"/>
      <c r="I334" s="118"/>
    </row>
    <row r="335" customFormat="false" ht="15" hidden="false" customHeight="false" outlineLevel="0" collapsed="false">
      <c r="A335" s="118" t="s">
        <v>448</v>
      </c>
      <c r="B335" s="2" t="str">
        <f aca="false" t="array" ref="B335:B335">INDEX(Countries!D103:D598, MATCH(A335, Countries!B103:B598, 0))</f>
        <v>SLE</v>
      </c>
      <c r="C335" s="147" t="s">
        <v>167</v>
      </c>
      <c r="D335" s="160" t="n">
        <v>3.4</v>
      </c>
      <c r="G335" s="118"/>
      <c r="H335" s="118"/>
      <c r="I335" s="118"/>
    </row>
    <row r="336" customFormat="false" ht="15" hidden="false" customHeight="false" outlineLevel="0" collapsed="false">
      <c r="A336" s="118" t="s">
        <v>449</v>
      </c>
      <c r="B336" s="2" t="str">
        <f aca="false" t="array" ref="B336:B336">INDEX(Countries!D104:D599, MATCH(A336, Countries!B104:B599, 0))</f>
        <v>SGP</v>
      </c>
      <c r="C336" s="147" t="s">
        <v>167</v>
      </c>
      <c r="D336" s="160" t="n">
        <v>3.4</v>
      </c>
      <c r="G336" s="118"/>
      <c r="H336" s="118"/>
      <c r="I336" s="118"/>
    </row>
    <row r="337" customFormat="false" ht="15" hidden="false" customHeight="false" outlineLevel="0" collapsed="false">
      <c r="A337" s="118" t="s">
        <v>450</v>
      </c>
      <c r="B337" s="2" t="str">
        <f aca="false" t="array" ref="B337:B337">INDEX(Countries!D105:D600, MATCH(A337, Countries!B105:B600, 0))</f>
        <v>SXM</v>
      </c>
      <c r="C337" s="147" t="s">
        <v>167</v>
      </c>
      <c r="D337" s="160" t="n">
        <v>3.4</v>
      </c>
      <c r="G337" s="118"/>
      <c r="H337" s="118"/>
      <c r="I337" s="118"/>
    </row>
    <row r="338" customFormat="false" ht="15" hidden="false" customHeight="false" outlineLevel="0" collapsed="false">
      <c r="A338" s="118" t="s">
        <v>451</v>
      </c>
      <c r="B338" s="2" t="str">
        <f aca="false" t="array" ref="B338:B338">INDEX(Countries!D106:D601, MATCH(A338, Countries!B106:B601, 0))</f>
        <v>SLB</v>
      </c>
      <c r="C338" s="147" t="s">
        <v>167</v>
      </c>
      <c r="D338" s="160" t="n">
        <v>3.4</v>
      </c>
      <c r="G338" s="118"/>
      <c r="H338" s="118"/>
      <c r="I338" s="118"/>
    </row>
    <row r="339" customFormat="false" ht="15" hidden="false" customHeight="false" outlineLevel="0" collapsed="false">
      <c r="A339" s="118" t="s">
        <v>452</v>
      </c>
      <c r="B339" s="2" t="str">
        <f aca="false" t="array" ref="B339:B339">INDEX(Countries!D107:D602, MATCH(A339, Countries!B107:B602, 0))</f>
        <v>SOM</v>
      </c>
      <c r="C339" s="147" t="s">
        <v>167</v>
      </c>
      <c r="D339" s="160" t="n">
        <v>3.4</v>
      </c>
      <c r="G339" s="118"/>
      <c r="H339" s="118"/>
      <c r="I339" s="118"/>
    </row>
    <row r="340" customFormat="false" ht="15" hidden="false" customHeight="false" outlineLevel="0" collapsed="false">
      <c r="A340" s="118" t="s">
        <v>453</v>
      </c>
      <c r="B340" s="2" t="str">
        <f aca="false" t="array" ref="B340:B340">INDEX(Countries!D108:D603, MATCH(A340, Countries!B108:B603, 0))</f>
        <v>ZAF</v>
      </c>
      <c r="C340" s="147" t="s">
        <v>167</v>
      </c>
      <c r="D340" s="160" t="n">
        <v>3.4</v>
      </c>
      <c r="G340" s="118"/>
      <c r="H340" s="118"/>
      <c r="I340" s="118"/>
    </row>
    <row r="341" customFormat="false" ht="15" hidden="false" customHeight="false" outlineLevel="0" collapsed="false">
      <c r="A341" s="118" t="s">
        <v>454</v>
      </c>
      <c r="B341" s="2" t="str">
        <f aca="false" t="array" ref="B341:B341">INDEX(Countries!D109:D604, MATCH(A341, Countries!B109:B604, 0))</f>
        <v>LKA</v>
      </c>
      <c r="C341" s="147" t="s">
        <v>167</v>
      </c>
      <c r="D341" s="160" t="n">
        <v>3.4</v>
      </c>
      <c r="G341" s="118"/>
      <c r="H341" s="118"/>
      <c r="I341" s="118"/>
    </row>
    <row r="342" customFormat="false" ht="15" hidden="false" customHeight="false" outlineLevel="0" collapsed="false">
      <c r="A342" s="118" t="s">
        <v>455</v>
      </c>
      <c r="B342" s="2" t="str">
        <f aca="false" t="array" ref="B342:B342">INDEX(Countries!D110:D605, MATCH(A342, Countries!B110:B605, 0))</f>
        <v>SDN</v>
      </c>
      <c r="C342" s="147" t="s">
        <v>167</v>
      </c>
      <c r="D342" s="160" t="n">
        <v>3.4</v>
      </c>
      <c r="G342" s="118"/>
      <c r="H342" s="118"/>
      <c r="I342" s="118"/>
    </row>
    <row r="343" customFormat="false" ht="15" hidden="false" customHeight="false" outlineLevel="0" collapsed="false">
      <c r="A343" s="118" t="s">
        <v>456</v>
      </c>
      <c r="B343" s="2" t="str">
        <f aca="false" t="array" ref="B343:B343">INDEX(Countries!D111:D606, MATCH(A343, Countries!B111:B606, 0))</f>
        <v>SUR</v>
      </c>
      <c r="C343" s="147" t="s">
        <v>167</v>
      </c>
      <c r="D343" s="160" t="n">
        <v>3.4</v>
      </c>
      <c r="G343" s="118"/>
      <c r="H343" s="118"/>
      <c r="I343" s="118"/>
    </row>
    <row r="344" customFormat="false" ht="15" hidden="false" customHeight="false" outlineLevel="0" collapsed="false">
      <c r="A344" s="118" t="s">
        <v>457</v>
      </c>
      <c r="B344" s="2" t="str">
        <f aca="false" t="array" ref="B344:B344">INDEX(Countries!D112:D607, MATCH(A344, Countries!B112:B607, 0))</f>
        <v>TWN</v>
      </c>
      <c r="C344" s="147" t="s">
        <v>167</v>
      </c>
      <c r="D344" s="160" t="n">
        <v>3.4</v>
      </c>
      <c r="G344" s="118"/>
      <c r="H344" s="118"/>
      <c r="I344" s="118"/>
    </row>
    <row r="345" customFormat="false" ht="15" hidden="false" customHeight="false" outlineLevel="0" collapsed="false">
      <c r="A345" s="118" t="s">
        <v>458</v>
      </c>
      <c r="B345" s="2" t="str">
        <f aca="false" t="array" ref="B345:B345">INDEX(Countries!D113:D608, MATCH(A345, Countries!B113:B608, 0))</f>
        <v>TZA</v>
      </c>
      <c r="C345" s="147" t="s">
        <v>167</v>
      </c>
      <c r="D345" s="160" t="n">
        <v>3.4</v>
      </c>
      <c r="G345" s="118"/>
      <c r="H345" s="118"/>
      <c r="I345" s="118"/>
    </row>
    <row r="346" customFormat="false" ht="15" hidden="false" customHeight="false" outlineLevel="0" collapsed="false">
      <c r="A346" s="118" t="s">
        <v>459</v>
      </c>
      <c r="B346" s="2" t="str">
        <f aca="false" t="array" ref="B346:B346">INDEX(Countries!D114:D609, MATCH(A346, Countries!B114:B609, 0))</f>
        <v>THA</v>
      </c>
      <c r="C346" s="147" t="s">
        <v>167</v>
      </c>
      <c r="D346" s="160" t="n">
        <v>3.4</v>
      </c>
      <c r="G346" s="118"/>
      <c r="H346" s="118"/>
      <c r="I346" s="118"/>
    </row>
    <row r="347" customFormat="false" ht="15" hidden="false" customHeight="false" outlineLevel="0" collapsed="false">
      <c r="A347" s="118" t="s">
        <v>460</v>
      </c>
      <c r="B347" s="2" t="str">
        <f aca="false" t="array" ref="B347:B347">INDEX(Countries!D115:D610, MATCH(A347, Countries!B115:B610, 0))</f>
        <v>TLS</v>
      </c>
      <c r="C347" s="147" t="s">
        <v>167</v>
      </c>
      <c r="D347" s="160" t="n">
        <v>3.4</v>
      </c>
      <c r="G347" s="118"/>
      <c r="H347" s="118"/>
      <c r="I347" s="118"/>
    </row>
    <row r="348" customFormat="false" ht="15" hidden="false" customHeight="false" outlineLevel="0" collapsed="false">
      <c r="A348" s="118" t="s">
        <v>461</v>
      </c>
      <c r="B348" s="2" t="str">
        <f aca="false" t="array" ref="B348:B348">INDEX(Countries!D116:D611, MATCH(A348, Countries!B116:B611, 0))</f>
        <v>TGO</v>
      </c>
      <c r="C348" s="147" t="s">
        <v>167</v>
      </c>
      <c r="D348" s="160" t="n">
        <v>3.4</v>
      </c>
      <c r="G348" s="118"/>
      <c r="H348" s="118"/>
      <c r="I348" s="118"/>
    </row>
    <row r="349" customFormat="false" ht="15" hidden="false" customHeight="false" outlineLevel="0" collapsed="false">
      <c r="A349" s="118" t="s">
        <v>462</v>
      </c>
      <c r="B349" s="2" t="str">
        <f aca="false" t="array" ref="B349:B349">INDEX(Countries!D117:D612, MATCH(A349, Countries!B117:B612, 0))</f>
        <v>TON</v>
      </c>
      <c r="C349" s="147" t="s">
        <v>167</v>
      </c>
      <c r="D349" s="160" t="n">
        <v>3.4</v>
      </c>
      <c r="G349" s="118"/>
      <c r="H349" s="118"/>
      <c r="I349" s="118"/>
    </row>
    <row r="350" customFormat="false" ht="15" hidden="false" customHeight="false" outlineLevel="0" collapsed="false">
      <c r="A350" s="118" t="s">
        <v>463</v>
      </c>
      <c r="B350" s="2" t="str">
        <f aca="false" t="array" ref="B350:B350">INDEX(Countries!D118:D613, MATCH(A350, Countries!B118:B613, 0))</f>
        <v>TTO</v>
      </c>
      <c r="C350" s="147" t="s">
        <v>167</v>
      </c>
      <c r="D350" s="160" t="n">
        <v>3.4</v>
      </c>
      <c r="G350" s="118"/>
      <c r="H350" s="118"/>
      <c r="I350" s="118"/>
    </row>
    <row r="351" customFormat="false" ht="15" hidden="false" customHeight="false" outlineLevel="0" collapsed="false">
      <c r="A351" s="118" t="s">
        <v>464</v>
      </c>
      <c r="B351" s="2" t="str">
        <f aca="false" t="array" ref="B351:B351">INDEX(Countries!D119:D614, MATCH(A351, Countries!B119:B614, 0))</f>
        <v>TCA</v>
      </c>
      <c r="C351" s="147" t="s">
        <v>167</v>
      </c>
      <c r="D351" s="160" t="n">
        <v>3.4</v>
      </c>
      <c r="G351" s="118"/>
      <c r="H351" s="118"/>
      <c r="I351" s="118"/>
    </row>
    <row r="352" customFormat="false" ht="15" hidden="false" customHeight="false" outlineLevel="0" collapsed="false">
      <c r="A352" s="118" t="s">
        <v>465</v>
      </c>
      <c r="B352" s="2" t="str">
        <f aca="false" t="array" ref="B352:B352">INDEX(Countries!D120:D615, MATCH(A352, Countries!B120:B615, 0))</f>
        <v>TUV</v>
      </c>
      <c r="C352" s="147" t="s">
        <v>167</v>
      </c>
      <c r="D352" s="160" t="n">
        <v>3.4</v>
      </c>
      <c r="G352" s="118"/>
      <c r="H352" s="118"/>
      <c r="I352" s="118"/>
    </row>
    <row r="353" customFormat="false" ht="15" hidden="false" customHeight="false" outlineLevel="0" collapsed="false">
      <c r="A353" s="118" t="s">
        <v>466</v>
      </c>
      <c r="B353" s="2" t="str">
        <f aca="false" t="array" ref="B353:B353">INDEX(Countries!D121:D616, MATCH(A353, Countries!B121:B616, 0))</f>
        <v>ARE</v>
      </c>
      <c r="C353" s="147" t="s">
        <v>167</v>
      </c>
      <c r="D353" s="160" t="n">
        <v>3.4</v>
      </c>
      <c r="G353" s="118"/>
      <c r="H353" s="118"/>
      <c r="I353" s="118"/>
    </row>
    <row r="354" customFormat="false" ht="15" hidden="false" customHeight="false" outlineLevel="0" collapsed="false">
      <c r="A354" s="118" t="s">
        <v>467</v>
      </c>
      <c r="B354" s="2" t="str">
        <f aca="false" t="array" ref="B354:B354">INDEX(Countries!D122:D617, MATCH(A354, Countries!B122:B617, 0))</f>
        <v>VUT</v>
      </c>
      <c r="C354" s="147" t="s">
        <v>167</v>
      </c>
      <c r="D354" s="160" t="n">
        <v>3.4</v>
      </c>
      <c r="G354" s="118"/>
      <c r="H354" s="118"/>
      <c r="I354" s="118"/>
    </row>
    <row r="355" customFormat="false" ht="15" hidden="false" customHeight="false" outlineLevel="0" collapsed="false">
      <c r="A355" s="118" t="s">
        <v>468</v>
      </c>
      <c r="B355" s="2" t="str">
        <f aca="false" t="array" ref="B355:B355">INDEX(Countries!D1:D618, MATCH(A355, Countries!B1:B618, 0))</f>
        <v>VEN</v>
      </c>
      <c r="C355" s="147" t="s">
        <v>167</v>
      </c>
      <c r="D355" s="160" t="n">
        <v>3.4</v>
      </c>
      <c r="G355" s="118"/>
      <c r="H355" s="118"/>
      <c r="I355" s="118"/>
    </row>
    <row r="356" customFormat="false" ht="15" hidden="false" customHeight="false" outlineLevel="0" collapsed="false">
      <c r="A356" s="118" t="s">
        <v>469</v>
      </c>
      <c r="B356" s="2" t="str">
        <f aca="false" t="array" ref="B356:B356">INDEX(Countries!D2:D619, MATCH(A356, Countries!B2:B619, 0))</f>
        <v>VNM</v>
      </c>
      <c r="C356" s="147" t="s">
        <v>167</v>
      </c>
      <c r="D356" s="160" t="n">
        <v>3.4</v>
      </c>
      <c r="G356" s="118"/>
      <c r="H356" s="118"/>
      <c r="I356" s="118"/>
    </row>
    <row r="357" customFormat="false" ht="15" hidden="false" customHeight="false" outlineLevel="0" collapsed="false">
      <c r="A357" s="118" t="s">
        <v>470</v>
      </c>
      <c r="B357" s="2" t="str">
        <f aca="false" t="array" ref="B357:B357">INDEX(Countries!D1:D620, MATCH(A357, Countries!B1:B620, 0))</f>
        <v>VIR</v>
      </c>
      <c r="C357" s="147" t="s">
        <v>167</v>
      </c>
      <c r="D357" s="160" t="n">
        <v>3.4</v>
      </c>
      <c r="G357" s="118"/>
      <c r="H357" s="118"/>
      <c r="I357" s="118"/>
    </row>
    <row r="358" customFormat="false" ht="15" hidden="false" customHeight="false" outlineLevel="0" collapsed="false">
      <c r="A358" s="118" t="s">
        <v>471</v>
      </c>
      <c r="B358" s="2" t="str">
        <f aca="false" t="array" ref="B358:B358">INDEX(Countries!D126:D621, MATCH(A358, Countries!B126:B621, 0))</f>
        <v>WLF</v>
      </c>
      <c r="C358" s="147" t="s">
        <v>167</v>
      </c>
      <c r="D358" s="160" t="n">
        <v>3.4</v>
      </c>
      <c r="G358" s="118"/>
      <c r="H358" s="118"/>
      <c r="I358" s="118"/>
    </row>
    <row r="359" customFormat="false" ht="15" hidden="false" customHeight="false" outlineLevel="0" collapsed="false">
      <c r="A359" s="118" t="s">
        <v>472</v>
      </c>
      <c r="B359" s="2" t="str">
        <f aca="false" t="array" ref="B359:B359">INDEX(Countries!D1:D622, MATCH(A359, Countries!B1:B622, 0))</f>
        <v>YEM</v>
      </c>
      <c r="C359" s="147" t="s">
        <v>167</v>
      </c>
      <c r="D359" s="160" t="n">
        <v>3.4</v>
      </c>
      <c r="G359" s="118"/>
      <c r="H359" s="118"/>
      <c r="I359" s="118"/>
    </row>
    <row r="360" customFormat="false" ht="15" hidden="false" customHeight="false" outlineLevel="0" collapsed="false">
      <c r="A360" s="118" t="s">
        <v>473</v>
      </c>
      <c r="B360" s="2" t="str">
        <f aca="false" t="array" ref="B360:B360">INDEX(Countries!D2:D623, MATCH(A360, Countries!B2:B623, 0))</f>
        <v>ITA</v>
      </c>
      <c r="C360" s="147" t="s">
        <v>167</v>
      </c>
      <c r="D360" s="160" t="n">
        <v>3.4</v>
      </c>
      <c r="G360" s="118"/>
      <c r="H360" s="118"/>
      <c r="I360" s="118"/>
    </row>
    <row r="361" customFormat="false" ht="15" hidden="false" customHeight="false" outlineLevel="0" collapsed="false">
      <c r="A361" s="118" t="s">
        <v>474</v>
      </c>
      <c r="B361" s="2" t="str">
        <f aca="false" t="array" ref="B361:B361">INDEX(Countries!D3:D624, MATCH(A361, Countries!B3:B624, 0))</f>
        <v>UKR</v>
      </c>
      <c r="C361" s="147" t="s">
        <v>167</v>
      </c>
      <c r="D361" s="160" t="n">
        <v>3.4</v>
      </c>
      <c r="G361" s="118"/>
      <c r="H361" s="118"/>
      <c r="I361" s="118"/>
    </row>
    <row r="362" customFormat="false" ht="15" hidden="false" customHeight="false" outlineLevel="0" collapsed="false">
      <c r="A362" s="118" t="s">
        <v>475</v>
      </c>
      <c r="B362" s="2" t="str">
        <f aca="false" t="array" ref="B362:B362">INDEX(Countries!D4:D625, MATCH(A362, Countries!B4:B625, 0))</f>
        <v>TUN</v>
      </c>
      <c r="C362" s="147" t="s">
        <v>167</v>
      </c>
      <c r="D362" s="160" t="n">
        <v>3.4</v>
      </c>
      <c r="G362" s="118"/>
      <c r="H362" s="118"/>
      <c r="I362" s="118"/>
    </row>
    <row r="363" customFormat="false" ht="15" hidden="false" customHeight="false" outlineLevel="0" collapsed="false">
      <c r="A363" s="118" t="s">
        <v>476</v>
      </c>
      <c r="B363" s="2" t="str">
        <f aca="false" t="array" ref="B363:B363">INDEX(Countries!D1:D626, MATCH(A363, Countries!B1:B626, 0))</f>
        <v>ESP</v>
      </c>
      <c r="C363" s="147" t="s">
        <v>167</v>
      </c>
      <c r="D363" s="160" t="n">
        <v>3.4</v>
      </c>
      <c r="G363" s="118"/>
      <c r="H363" s="118"/>
      <c r="I363" s="118"/>
    </row>
    <row r="364" customFormat="false" ht="15" hidden="false" customHeight="false" outlineLevel="0" collapsed="false">
      <c r="A364" s="118" t="s">
        <v>477</v>
      </c>
      <c r="B364" s="2" t="str">
        <f aca="false" t="array" ref="B364:B364">INDEX(Countries!D1:D627, MATCH(A364, Countries!B1:B627, 0))</f>
        <v>KWT</v>
      </c>
      <c r="C364" s="147" t="s">
        <v>167</v>
      </c>
      <c r="D364" s="160" t="n">
        <v>3.4</v>
      </c>
      <c r="G364" s="118"/>
      <c r="H364" s="118"/>
      <c r="I364" s="118"/>
    </row>
    <row r="365" customFormat="false" ht="15" hidden="false" customHeight="false" outlineLevel="0" collapsed="false">
      <c r="A365" s="118" t="s">
        <v>478</v>
      </c>
      <c r="B365" s="2" t="str">
        <f aca="false" t="array" ref="B365:B365">INDEX(Countries!D2:D628, MATCH(A365, Countries!B2:B628, 0))</f>
        <v>DNK</v>
      </c>
      <c r="C365" s="147" t="s">
        <v>167</v>
      </c>
      <c r="D365" s="160" t="n">
        <v>3.4</v>
      </c>
      <c r="G365" s="118"/>
      <c r="H365" s="118"/>
      <c r="I365" s="118"/>
    </row>
    <row r="366" customFormat="false" ht="15" hidden="false" customHeight="false" outlineLevel="0" collapsed="false">
      <c r="A366" s="118" t="s">
        <v>479</v>
      </c>
      <c r="B366" s="2" t="str">
        <f aca="false" t="array" ref="B366:B366">INDEX(Countries!D3:D629, MATCH(A366, Countries!B3:B629, 0))</f>
        <v>FRA</v>
      </c>
      <c r="C366" s="147" t="s">
        <v>167</v>
      </c>
      <c r="D366" s="160" t="n">
        <v>3.4</v>
      </c>
      <c r="G366" s="118"/>
      <c r="H366" s="118"/>
      <c r="I366" s="118"/>
    </row>
    <row r="367" customFormat="false" ht="15" hidden="false" customHeight="false" outlineLevel="0" collapsed="false">
      <c r="A367" s="118" t="s">
        <v>480</v>
      </c>
      <c r="B367" s="2" t="str">
        <f aca="false" t="array" ref="B367:B367">INDEX(Countries!D4:D630, MATCH(A367, Countries!B4:B630, 0))</f>
        <v>RUS</v>
      </c>
      <c r="C367" s="147" t="s">
        <v>167</v>
      </c>
      <c r="D367" s="160" t="n">
        <v>3.4</v>
      </c>
      <c r="G367" s="118"/>
      <c r="H367" s="118"/>
      <c r="I367" s="118"/>
    </row>
    <row r="368" customFormat="false" ht="15" hidden="false" customHeight="false" outlineLevel="0" collapsed="false">
      <c r="A368" s="118" t="s">
        <v>481</v>
      </c>
      <c r="B368" s="2" t="str">
        <f aca="false" t="array" ref="B368:B368">INDEX(Countries!D5:D631, MATCH(A368, Countries!B5:B631, 0))</f>
        <v>UMI</v>
      </c>
      <c r="C368" s="147" t="s">
        <v>167</v>
      </c>
      <c r="D368" s="160" t="n">
        <v>3.4</v>
      </c>
      <c r="G368" s="118"/>
      <c r="H368" s="118"/>
      <c r="I368" s="118"/>
    </row>
    <row r="369" customFormat="false" ht="15" hidden="false" customHeight="false" outlineLevel="0" collapsed="false">
      <c r="A369" s="118" t="s">
        <v>482</v>
      </c>
      <c r="B369" s="2" t="str">
        <f aca="false" t="array" ref="B369:B369">INDEX(Countries!D1:D632, MATCH(A369, Countries!B1:B632, 0))</f>
        <v>GRC</v>
      </c>
      <c r="C369" s="147" t="s">
        <v>167</v>
      </c>
      <c r="D369" s="160" t="n">
        <v>3.4</v>
      </c>
      <c r="G369" s="118"/>
      <c r="H369" s="118"/>
      <c r="I369" s="118"/>
    </row>
    <row r="370" customFormat="false" ht="15" hidden="false" customHeight="false" outlineLevel="0" collapsed="false">
      <c r="A370" s="118" t="s">
        <v>483</v>
      </c>
      <c r="B370" s="2" t="str">
        <f aca="false" t="array" ref="B370:B370">INDEX(Countries!D1:D633, MATCH(A370, Countries!B1:B633, 0))</f>
        <v>CAN</v>
      </c>
      <c r="C370" s="147" t="s">
        <v>167</v>
      </c>
      <c r="D370" s="160" t="n">
        <v>3.4</v>
      </c>
      <c r="G370" s="118"/>
      <c r="H370" s="118"/>
      <c r="I370" s="118"/>
    </row>
    <row r="371" customFormat="false" ht="15" hidden="false" customHeight="false" outlineLevel="0" collapsed="false">
      <c r="A371" s="118" t="s">
        <v>484</v>
      </c>
      <c r="B371" s="2" t="str">
        <f aca="false" t="array" ref="B371:B371">INDEX(Countries!D2:D634, MATCH(A371, Countries!B2:B634, 0))</f>
        <v>DEU</v>
      </c>
      <c r="C371" s="147" t="s">
        <v>167</v>
      </c>
      <c r="D371" s="160" t="n">
        <v>3.4</v>
      </c>
      <c r="G371" s="118"/>
      <c r="H371" s="118"/>
      <c r="I371" s="118"/>
    </row>
    <row r="372" customFormat="false" ht="15" hidden="false" customHeight="false" outlineLevel="0" collapsed="false">
      <c r="A372" s="118" t="s">
        <v>485</v>
      </c>
      <c r="B372" s="2" t="str">
        <f aca="false" t="array" ref="B372:B372">INDEX(Countries!D1:D635, MATCH(A372, Countries!B1:B635, 0))</f>
        <v>HRV</v>
      </c>
      <c r="C372" s="147" t="s">
        <v>167</v>
      </c>
      <c r="D372" s="160" t="n">
        <v>3.4</v>
      </c>
      <c r="G372" s="118"/>
      <c r="H372" s="118"/>
      <c r="I372" s="118"/>
    </row>
    <row r="373" customFormat="false" ht="15" hidden="false" customHeight="false" outlineLevel="0" collapsed="false">
      <c r="A373" s="118" t="s">
        <v>486</v>
      </c>
      <c r="B373" s="2" t="str">
        <f aca="false" t="array" ref="B373:B373">INDEX(Countries!D2:D636, MATCH(A373, Countries!B2:B636, 0))</f>
        <v>GBR</v>
      </c>
      <c r="C373" s="147" t="s">
        <v>167</v>
      </c>
      <c r="D373" s="160" t="n">
        <v>3.4</v>
      </c>
      <c r="G373" s="118"/>
      <c r="H373" s="118"/>
      <c r="I373" s="118"/>
    </row>
    <row r="374" customFormat="false" ht="15" hidden="false" customHeight="false" outlineLevel="0" collapsed="false">
      <c r="A374" s="118" t="s">
        <v>487</v>
      </c>
      <c r="B374" s="2" t="str">
        <f aca="false" t="array" ref="B374:B374">INDEX(Countries!D1:D638, MATCH(A374, Countries!B1:B638, 0))</f>
        <v>MLT</v>
      </c>
      <c r="C374" s="147" t="s">
        <v>167</v>
      </c>
      <c r="D374" s="160" t="n">
        <v>3.4</v>
      </c>
      <c r="G374" s="118"/>
      <c r="H374" s="118"/>
      <c r="I374" s="118"/>
    </row>
    <row r="375" customFormat="false" ht="15" hidden="false" customHeight="false" outlineLevel="0" collapsed="false">
      <c r="A375" s="118" t="s">
        <v>488</v>
      </c>
      <c r="B375" s="2" t="str">
        <f aca="false" t="array" ref="B375:B375">INDEX(Countries!D2:D639, MATCH(A375, Countries!B2:B639, 0))</f>
        <v>CYP</v>
      </c>
      <c r="C375" s="147" t="s">
        <v>167</v>
      </c>
      <c r="D375" s="160" t="n">
        <v>3.4</v>
      </c>
      <c r="G375" s="118"/>
      <c r="H375" s="118"/>
      <c r="I375" s="118"/>
    </row>
    <row r="376" customFormat="false" ht="15" hidden="false" customHeight="false" outlineLevel="0" collapsed="false">
      <c r="A376" s="118" t="s">
        <v>489</v>
      </c>
      <c r="B376" s="2" t="str">
        <f aca="false" t="array" ref="B376:B376">INDEX(Countries!D1:D640, MATCH(A376, Countries!B1:B640, 0))</f>
        <v>NOR</v>
      </c>
      <c r="C376" s="147" t="s">
        <v>167</v>
      </c>
      <c r="D376" s="160" t="n">
        <v>3.4</v>
      </c>
      <c r="G376" s="118"/>
      <c r="H376" s="118"/>
      <c r="I376" s="118"/>
    </row>
    <row r="377" customFormat="false" ht="15" hidden="false" customHeight="false" outlineLevel="0" collapsed="false">
      <c r="A377" s="118" t="s">
        <v>490</v>
      </c>
      <c r="B377" s="2" t="str">
        <f aca="false" t="array" ref="B377:B377">INDEX(Countries!D2:D641, MATCH(A377, Countries!B2:B641, 0))</f>
        <v>ALB</v>
      </c>
      <c r="C377" s="147" t="s">
        <v>167</v>
      </c>
      <c r="D377" s="160" t="n">
        <v>3.4</v>
      </c>
      <c r="G377" s="118"/>
      <c r="H377" s="118"/>
      <c r="I377" s="118"/>
    </row>
    <row r="378" customFormat="false" ht="15" hidden="false" customHeight="false" outlineLevel="0" collapsed="false">
      <c r="A378" s="118" t="s">
        <v>491</v>
      </c>
      <c r="B378" s="2" t="str">
        <f aca="false" t="array" ref="B378:B378">INDEX(Countries!D1:D642, MATCH(A378, Countries!B1:B642, 0))</f>
        <v>DZA</v>
      </c>
      <c r="C378" s="147" t="s">
        <v>167</v>
      </c>
      <c r="D378" s="160" t="n">
        <v>3.4</v>
      </c>
      <c r="G378" s="118"/>
      <c r="H378" s="118"/>
      <c r="I378" s="118"/>
    </row>
    <row r="379" customFormat="false" ht="15" hidden="false" customHeight="false" outlineLevel="0" collapsed="false">
      <c r="A379" s="118" t="s">
        <v>492</v>
      </c>
      <c r="B379" s="2" t="str">
        <f aca="false" t="array" ref="B379:B379">INDEX(Countries!D148:D643, MATCH(A379, Countries!B148:B643, 0))</f>
        <v>SWE</v>
      </c>
      <c r="C379" s="147" t="s">
        <v>167</v>
      </c>
      <c r="D379" s="160" t="n">
        <v>3.4</v>
      </c>
      <c r="G379" s="118"/>
      <c r="H379" s="118"/>
      <c r="I379" s="118"/>
    </row>
    <row r="380" customFormat="false" ht="15" hidden="false" customHeight="false" outlineLevel="0" collapsed="false">
      <c r="A380" s="118" t="s">
        <v>493</v>
      </c>
      <c r="B380" s="2" t="str">
        <f aca="false" t="array" ref="B380:B380">INDEX(Countries!D1:D644, MATCH(A380, Countries!B1:B644, 0))</f>
        <v>ISR</v>
      </c>
      <c r="C380" s="147" t="s">
        <v>167</v>
      </c>
      <c r="D380" s="160" t="n">
        <v>3.4</v>
      </c>
      <c r="G380" s="118"/>
      <c r="H380" s="118"/>
      <c r="I380" s="118"/>
    </row>
    <row r="381" customFormat="false" ht="15" hidden="false" customHeight="false" outlineLevel="0" collapsed="false">
      <c r="A381" s="118" t="s">
        <v>494</v>
      </c>
      <c r="B381" s="2" t="str">
        <f aca="false" t="array" ref="B381:B381">INDEX(Countries!D2:D645, MATCH(A381, Countries!B2:B645, 0))</f>
        <v>MSR</v>
      </c>
      <c r="C381" s="147" t="s">
        <v>167</v>
      </c>
      <c r="D381" s="160" t="n">
        <v>3.4</v>
      </c>
      <c r="G381" s="118"/>
      <c r="H381" s="118"/>
      <c r="I381" s="118"/>
    </row>
    <row r="382" customFormat="false" ht="15" hidden="false" customHeight="false" outlineLevel="0" collapsed="false">
      <c r="A382" s="118" t="s">
        <v>495</v>
      </c>
      <c r="B382" s="2" t="str">
        <f aca="false" t="array" ref="B382:B382">INDEX(Countries!D3:D646, MATCH(A382, Countries!B3:B646, 0))</f>
        <v>LBY</v>
      </c>
      <c r="C382" s="147" t="s">
        <v>167</v>
      </c>
      <c r="D382" s="160" t="n">
        <v>3.4</v>
      </c>
      <c r="G382" s="118"/>
      <c r="H382" s="118"/>
      <c r="I382" s="118"/>
    </row>
    <row r="383" customFormat="false" ht="15" hidden="false" customHeight="false" outlineLevel="0" collapsed="false">
      <c r="A383" s="118" t="s">
        <v>496</v>
      </c>
      <c r="B383" s="2" t="str">
        <f aca="false" t="array" ref="B383:B383">INDEX(Countries!D1:D647, MATCH(A383, Countries!B1:B647, 0))</f>
        <v>NLD</v>
      </c>
      <c r="C383" s="147" t="s">
        <v>167</v>
      </c>
      <c r="D383" s="160" t="n">
        <v>3.4</v>
      </c>
      <c r="G383" s="118"/>
      <c r="H383" s="118"/>
      <c r="I383" s="118"/>
    </row>
    <row r="384" customFormat="false" ht="15" hidden="false" customHeight="false" outlineLevel="0" collapsed="false">
      <c r="A384" s="118" t="s">
        <v>497</v>
      </c>
      <c r="B384" s="2" t="str">
        <f aca="false" t="array" ref="B384:B384">INDEX(Countries!D2:D648, MATCH(A384, Countries!B2:B648, 0))</f>
        <v>POL</v>
      </c>
      <c r="C384" s="147" t="s">
        <v>167</v>
      </c>
      <c r="D384" s="160" t="n">
        <v>3.4</v>
      </c>
      <c r="G384" s="118"/>
      <c r="H384" s="118"/>
      <c r="I384" s="118"/>
    </row>
    <row r="385" customFormat="false" ht="15" hidden="false" customHeight="false" outlineLevel="0" collapsed="false">
      <c r="A385" s="118" t="s">
        <v>498</v>
      </c>
      <c r="B385" s="2" t="str">
        <f aca="false" t="array" ref="B385:B385">INDEX(Countries!D3:D649, MATCH(A385, Countries!B3:B649, 0))</f>
        <v>TUR</v>
      </c>
      <c r="C385" s="147" t="s">
        <v>167</v>
      </c>
      <c r="D385" s="160" t="n">
        <v>3.4</v>
      </c>
      <c r="G385" s="118"/>
      <c r="H385" s="118"/>
      <c r="I385" s="118"/>
    </row>
    <row r="386" customFormat="false" ht="15" hidden="false" customHeight="false" outlineLevel="0" collapsed="false">
      <c r="A386" s="118" t="s">
        <v>499</v>
      </c>
      <c r="B386" s="2" t="str">
        <f aca="false" t="array" ref="B386:B386">INDEX(Countries!D4:D650, MATCH(A386, Countries!B4:B650, 0))</f>
        <v>JOR</v>
      </c>
      <c r="C386" s="147" t="s">
        <v>167</v>
      </c>
      <c r="D386" s="160" t="n">
        <v>3.4</v>
      </c>
      <c r="G386" s="118"/>
      <c r="H386" s="118"/>
      <c r="I386" s="118"/>
    </row>
    <row r="387" customFormat="false" ht="15" hidden="false" customHeight="false" outlineLevel="0" collapsed="false">
      <c r="A387" s="118" t="s">
        <v>500</v>
      </c>
      <c r="B387" s="2" t="str">
        <f aca="false" t="array" ref="B387:B387">INDEX(Countries!D5:D651, MATCH(A387, Countries!B5:B651, 0))</f>
        <v>HKG</v>
      </c>
      <c r="C387" s="147" t="s">
        <v>167</v>
      </c>
      <c r="D387" s="160" t="n">
        <v>3.4</v>
      </c>
      <c r="G387" s="118"/>
      <c r="H387" s="118"/>
      <c r="I387" s="118"/>
    </row>
    <row r="388" customFormat="false" ht="15" hidden="false" customHeight="false" outlineLevel="0" collapsed="false">
      <c r="A388" s="118" t="s">
        <v>501</v>
      </c>
      <c r="B388" s="2" t="str">
        <f aca="false" t="array" ref="B388:B388">INDEX(Countries!D6:D652, MATCH(A388, Countries!B6:B652, 0))</f>
        <v>SVN</v>
      </c>
      <c r="C388" s="147" t="s">
        <v>167</v>
      </c>
      <c r="D388" s="160" t="n">
        <v>3.4</v>
      </c>
      <c r="G388" s="118"/>
      <c r="H388" s="118"/>
      <c r="I388" s="118"/>
    </row>
    <row r="389" customFormat="false" ht="15" hidden="false" customHeight="false" outlineLevel="0" collapsed="false">
      <c r="A389" s="118" t="s">
        <v>502</v>
      </c>
      <c r="B389" s="2" t="str">
        <f aca="false" t="array" ref="B389:B389">INDEX(Countries!D7:D653, MATCH(A389, Countries!B7:B653, 0))</f>
        <v>ARG</v>
      </c>
      <c r="C389" s="147" t="s">
        <v>167</v>
      </c>
      <c r="D389" s="160" t="n">
        <v>3.4</v>
      </c>
      <c r="G389" s="118"/>
      <c r="H389" s="118"/>
      <c r="I389" s="118"/>
    </row>
    <row r="390" customFormat="false" ht="15" hidden="false" customHeight="false" outlineLevel="0" collapsed="false">
      <c r="A390" s="118" t="s">
        <v>503</v>
      </c>
      <c r="B390" s="2" t="str">
        <f aca="false" t="array" ref="B390:B390">INDEX(Countries!D8:D654, MATCH(A390, Countries!B8:B654, 0))</f>
        <v>AZE</v>
      </c>
      <c r="C390" s="147" t="s">
        <v>167</v>
      </c>
      <c r="D390" s="160" t="n">
        <v>3.4</v>
      </c>
      <c r="G390" s="118"/>
      <c r="H390" s="118"/>
      <c r="I390" s="118"/>
    </row>
    <row r="391" customFormat="false" ht="15" hidden="false" customHeight="false" outlineLevel="0" collapsed="false">
      <c r="A391" s="118" t="s">
        <v>504</v>
      </c>
      <c r="B391" s="2" t="str">
        <f aca="false" t="array" ref="B391:B391">INDEX(Countries!D9:D655, MATCH(A391, Countries!B9:B655, 0))</f>
        <v>BEL</v>
      </c>
      <c r="C391" s="147" t="s">
        <v>167</v>
      </c>
      <c r="D391" s="160" t="n">
        <v>3.4</v>
      </c>
      <c r="G391" s="118"/>
      <c r="H391" s="118"/>
      <c r="I391" s="118"/>
    </row>
    <row r="392" customFormat="false" ht="15" hidden="false" customHeight="false" outlineLevel="0" collapsed="false">
      <c r="A392" s="118" t="s">
        <v>505</v>
      </c>
      <c r="B392" s="2" t="str">
        <f aca="false" t="array" ref="B392:B392">INDEX(Countries!D10:D656, MATCH(A392, Countries!B10:B656, 0))</f>
        <v>BIH</v>
      </c>
      <c r="C392" s="147" t="s">
        <v>167</v>
      </c>
      <c r="D392" s="160" t="n">
        <v>3.4</v>
      </c>
      <c r="G392" s="118"/>
      <c r="H392" s="118"/>
      <c r="I392" s="118"/>
    </row>
    <row r="393" customFormat="false" ht="15" hidden="false" customHeight="false" outlineLevel="0" collapsed="false">
      <c r="A393" s="118" t="s">
        <v>506</v>
      </c>
      <c r="B393" s="2" t="str">
        <f aca="false" t="array" ref="B393:B393">INDEX(Countries!D11:D657, MATCH(A393, Countries!B11:B657, 0))</f>
        <v>IOT</v>
      </c>
      <c r="C393" s="147" t="s">
        <v>167</v>
      </c>
      <c r="D393" s="160" t="n">
        <v>3.4</v>
      </c>
      <c r="G393" s="118"/>
      <c r="H393" s="118"/>
      <c r="I393" s="118"/>
    </row>
    <row r="394" customFormat="false" ht="15" hidden="false" customHeight="false" outlineLevel="0" collapsed="false">
      <c r="A394" s="118" t="s">
        <v>507</v>
      </c>
      <c r="B394" s="2" t="str">
        <f aca="false" t="array" ref="B394:B394">INDEX(Countries!D12:D658, MATCH(A394, Countries!B12:B658, 0))</f>
        <v>BGR</v>
      </c>
      <c r="C394" s="147" t="s">
        <v>167</v>
      </c>
      <c r="D394" s="160" t="n">
        <v>3.4</v>
      </c>
      <c r="G394" s="118"/>
      <c r="H394" s="118"/>
      <c r="I394" s="118"/>
    </row>
    <row r="395" customFormat="false" ht="15" hidden="false" customHeight="false" outlineLevel="0" collapsed="false">
      <c r="A395" s="118" t="s">
        <v>508</v>
      </c>
      <c r="B395" s="2" t="str">
        <f aca="false" t="array" ref="B395:B395">INDEX(Countries!D13:D659, MATCH(A395, Countries!B13:B659, 0))</f>
        <v>CPV</v>
      </c>
      <c r="C395" s="147" t="s">
        <v>167</v>
      </c>
      <c r="D395" s="160" t="n">
        <v>3.4</v>
      </c>
      <c r="G395" s="118"/>
      <c r="H395" s="118"/>
      <c r="I395" s="118"/>
    </row>
    <row r="396" customFormat="false" ht="15" hidden="false" customHeight="false" outlineLevel="0" collapsed="false">
      <c r="A396" s="118" t="s">
        <v>509</v>
      </c>
      <c r="B396" s="2" t="str">
        <f aca="false" t="array" ref="B396:B396">INDEX(Countries!D14:D660, MATCH(A396, Countries!B14:B660, 0))</f>
        <v>CHL</v>
      </c>
      <c r="C396" s="147" t="s">
        <v>167</v>
      </c>
      <c r="D396" s="160" t="n">
        <v>3.4</v>
      </c>
      <c r="G396" s="118"/>
      <c r="H396" s="118"/>
      <c r="I396" s="118"/>
    </row>
    <row r="397" customFormat="false" ht="15" hidden="false" customHeight="false" outlineLevel="0" collapsed="false">
      <c r="A397" s="118" t="s">
        <v>510</v>
      </c>
      <c r="B397" s="2" t="str">
        <f aca="false" t="array" ref="B397:B397">INDEX(Countries!D15:D661, MATCH(A397, Countries!B15:B661, 0))</f>
        <v>EST</v>
      </c>
      <c r="C397" s="147" t="s">
        <v>167</v>
      </c>
      <c r="D397" s="160" t="n">
        <v>3.4</v>
      </c>
      <c r="G397" s="118"/>
      <c r="H397" s="118"/>
      <c r="I397" s="118"/>
    </row>
    <row r="398" customFormat="false" ht="15" hidden="false" customHeight="false" outlineLevel="0" collapsed="false">
      <c r="A398" s="118" t="s">
        <v>511</v>
      </c>
      <c r="B398" s="2" t="str">
        <f aca="false" t="array" ref="B398:B398">INDEX(Countries!D16:D662, MATCH(A398, Countries!B16:B662, 0))</f>
        <v>FLK</v>
      </c>
      <c r="C398" s="147" t="s">
        <v>167</v>
      </c>
      <c r="D398" s="160" t="n">
        <v>3.4</v>
      </c>
      <c r="G398" s="118"/>
      <c r="H398" s="118"/>
      <c r="I398" s="118"/>
    </row>
    <row r="399" customFormat="false" ht="15" hidden="false" customHeight="false" outlineLevel="0" collapsed="false">
      <c r="A399" s="118" t="s">
        <v>512</v>
      </c>
      <c r="B399" s="2" t="str">
        <f aca="false" t="array" ref="B399:B399">INDEX(Countries!D17:D663, MATCH(A399, Countries!B17:B663, 0))</f>
        <v>FRO</v>
      </c>
      <c r="C399" s="147" t="s">
        <v>167</v>
      </c>
      <c r="D399" s="160" t="n">
        <v>3.4</v>
      </c>
      <c r="G399" s="118"/>
      <c r="H399" s="118"/>
      <c r="I399" s="118"/>
    </row>
    <row r="400" customFormat="false" ht="15" hidden="false" customHeight="false" outlineLevel="0" collapsed="false">
      <c r="A400" s="118" t="s">
        <v>513</v>
      </c>
      <c r="B400" s="2" t="str">
        <f aca="false" t="array" ref="B400:B400">INDEX(Countries!D18:D664, MATCH(A400, Countries!B18:B664, 0))</f>
        <v>FIN</v>
      </c>
      <c r="C400" s="147" t="s">
        <v>167</v>
      </c>
      <c r="D400" s="160" t="n">
        <v>3.4</v>
      </c>
      <c r="G400" s="118"/>
      <c r="H400" s="118"/>
      <c r="I400" s="118"/>
    </row>
    <row r="401" customFormat="false" ht="15" hidden="false" customHeight="false" outlineLevel="0" collapsed="false">
      <c r="A401" s="118" t="s">
        <v>514</v>
      </c>
      <c r="B401" s="2" t="str">
        <f aca="false" t="array" ref="B401:B401">INDEX(Countries!D19:D665, MATCH(A401, Countries!B19:B665, 0))</f>
        <v>GEO</v>
      </c>
      <c r="C401" s="147" t="s">
        <v>167</v>
      </c>
      <c r="D401" s="160" t="n">
        <v>3.4</v>
      </c>
      <c r="G401" s="118"/>
      <c r="H401" s="118"/>
      <c r="I401" s="118"/>
    </row>
    <row r="402" customFormat="false" ht="15" hidden="false" customHeight="false" outlineLevel="0" collapsed="false">
      <c r="A402" s="118" t="s">
        <v>515</v>
      </c>
      <c r="B402" s="2" t="str">
        <f aca="false" t="array" ref="B402:B402">INDEX(Countries!D20:D666, MATCH(A402, Countries!B20:B666, 0))</f>
        <v>GIB</v>
      </c>
      <c r="C402" s="147" t="s">
        <v>167</v>
      </c>
      <c r="D402" s="160" t="n">
        <v>3.4</v>
      </c>
      <c r="G402" s="118"/>
      <c r="H402" s="118"/>
      <c r="I402" s="118"/>
    </row>
    <row r="403" customFormat="false" ht="15" hidden="false" customHeight="false" outlineLevel="0" collapsed="false">
      <c r="A403" s="118" t="s">
        <v>516</v>
      </c>
      <c r="B403" s="2" t="str">
        <f aca="false" t="array" ref="B403:B403">INDEX(Countries!D21:D667, MATCH(A403, Countries!B21:B667, 0))</f>
        <v>GRL</v>
      </c>
      <c r="C403" s="147" t="s">
        <v>167</v>
      </c>
      <c r="D403" s="160" t="n">
        <v>3.4</v>
      </c>
      <c r="G403" s="118"/>
      <c r="H403" s="118"/>
      <c r="I403" s="118"/>
    </row>
    <row r="404" customFormat="false" ht="15" hidden="false" customHeight="false" outlineLevel="0" collapsed="false">
      <c r="A404" s="118" t="s">
        <v>517</v>
      </c>
      <c r="B404" s="2" t="str">
        <f aca="false" t="array" ref="B404:B404">INDEX(Countries!D22:D668, MATCH(A404, Countries!B22:B668, 0))</f>
        <v>GGY</v>
      </c>
      <c r="C404" s="147" t="s">
        <v>167</v>
      </c>
      <c r="D404" s="160" t="n">
        <v>3.4</v>
      </c>
      <c r="G404" s="118"/>
      <c r="H404" s="118"/>
      <c r="I404" s="118"/>
    </row>
    <row r="405" customFormat="false" ht="15" hidden="false" customHeight="false" outlineLevel="0" collapsed="false">
      <c r="A405" s="118" t="s">
        <v>518</v>
      </c>
      <c r="B405" s="2" t="str">
        <f aca="false" t="array" ref="B405:B405">INDEX(Countries!D23:D669, MATCH(A405, Countries!B23:B669, 0))</f>
        <v>ISL</v>
      </c>
      <c r="C405" s="147" t="s">
        <v>167</v>
      </c>
      <c r="D405" s="160" t="n">
        <v>3.4</v>
      </c>
      <c r="G405" s="118"/>
      <c r="H405" s="118"/>
      <c r="I405" s="118"/>
    </row>
    <row r="406" customFormat="false" ht="15" hidden="false" customHeight="false" outlineLevel="0" collapsed="false">
      <c r="A406" s="118" t="s">
        <v>519</v>
      </c>
      <c r="B406" s="2" t="str">
        <f aca="false" t="array" ref="B406:B406">INDEX(Countries!D24:D670, MATCH(A406, Countries!B24:B670, 0))</f>
        <v>IRQ</v>
      </c>
      <c r="C406" s="147" t="s">
        <v>167</v>
      </c>
      <c r="D406" s="160" t="n">
        <v>3.4</v>
      </c>
      <c r="G406" s="118"/>
      <c r="H406" s="118"/>
      <c r="I406" s="118"/>
    </row>
    <row r="407" customFormat="false" ht="15" hidden="false" customHeight="false" outlineLevel="0" collapsed="false">
      <c r="A407" s="118" t="s">
        <v>520</v>
      </c>
      <c r="B407" s="2" t="str">
        <f aca="false" t="array" ref="B407:B407">INDEX(Countries!D1:D671, MATCH(A407, Countries!B1:B671, 0))</f>
        <v>IRL</v>
      </c>
      <c r="C407" s="147" t="s">
        <v>167</v>
      </c>
      <c r="D407" s="160" t="n">
        <v>3.4</v>
      </c>
      <c r="G407" s="118"/>
      <c r="H407" s="118"/>
      <c r="I407" s="118"/>
    </row>
    <row r="408" customFormat="false" ht="15" hidden="false" customHeight="false" outlineLevel="0" collapsed="false">
      <c r="A408" s="118" t="s">
        <v>521</v>
      </c>
      <c r="B408" s="2" t="str">
        <f aca="false" t="array" ref="B408:B408">INDEX(Countries!D2:D672, MATCH(A408, Countries!B2:B672, 0))</f>
        <v>IMN</v>
      </c>
      <c r="C408" s="147" t="s">
        <v>167</v>
      </c>
      <c r="D408" s="160" t="n">
        <v>3.4</v>
      </c>
      <c r="G408" s="118"/>
      <c r="H408" s="118"/>
      <c r="I408" s="118"/>
    </row>
    <row r="409" customFormat="false" ht="15" hidden="false" customHeight="false" outlineLevel="0" collapsed="false">
      <c r="A409" s="118" t="s">
        <v>522</v>
      </c>
      <c r="B409" s="2" t="str">
        <f aca="false" t="array" ref="B409:B409">INDEX(Countries!D3:D673, MATCH(A409, Countries!B3:B673, 0))</f>
        <v>JEY</v>
      </c>
      <c r="C409" s="147" t="s">
        <v>167</v>
      </c>
      <c r="D409" s="160" t="n">
        <v>3.4</v>
      </c>
      <c r="G409" s="118"/>
      <c r="H409" s="118"/>
      <c r="I409" s="118"/>
    </row>
    <row r="410" customFormat="false" ht="15" hidden="false" customHeight="false" outlineLevel="0" collapsed="false">
      <c r="A410" s="118" t="s">
        <v>523</v>
      </c>
      <c r="B410" s="2" t="str">
        <f aca="false" t="array" ref="B410:B410">INDEX(Countries!D4:D674, MATCH(A410, Countries!B4:B674, 0))</f>
        <v>KAZ</v>
      </c>
      <c r="C410" s="147" t="s">
        <v>167</v>
      </c>
      <c r="D410" s="160" t="n">
        <v>3.4</v>
      </c>
      <c r="G410" s="118"/>
      <c r="H410" s="118"/>
      <c r="I410" s="118"/>
    </row>
    <row r="411" customFormat="false" ht="15" hidden="false" customHeight="false" outlineLevel="0" collapsed="false">
      <c r="A411" s="118" t="s">
        <v>524</v>
      </c>
      <c r="B411" s="2" t="str">
        <f aca="false" t="array" ref="B411:B411">INDEX(Countries!D5:D675, MATCH(A411, Countries!B5:B675, 0))</f>
        <v>PRK</v>
      </c>
      <c r="C411" s="147" t="s">
        <v>167</v>
      </c>
      <c r="D411" s="160" t="n">
        <v>3.4</v>
      </c>
      <c r="G411" s="118"/>
      <c r="H411" s="118"/>
      <c r="I411" s="118"/>
    </row>
    <row r="412" customFormat="false" ht="15" hidden="false" customHeight="false" outlineLevel="0" collapsed="false">
      <c r="A412" s="118" t="s">
        <v>525</v>
      </c>
      <c r="B412" s="2" t="str">
        <f aca="false" t="array" ref="B412:B412">INDEX(Countries!D6:D676, MATCH(A412, Countries!B6:B676, 0))</f>
        <v>KOR</v>
      </c>
      <c r="C412" s="147" t="s">
        <v>167</v>
      </c>
      <c r="D412" s="160" t="n">
        <v>3.4</v>
      </c>
      <c r="G412" s="118"/>
      <c r="H412" s="118"/>
      <c r="I412" s="118"/>
    </row>
    <row r="413" customFormat="false" ht="15" hidden="false" customHeight="false" outlineLevel="0" collapsed="false">
      <c r="A413" s="118" t="s">
        <v>526</v>
      </c>
      <c r="B413" s="2" t="str">
        <f aca="false" t="array" ref="B413:B413">INDEX(Countries!D7:D677, MATCH(A413, Countries!B7:B677, 0))</f>
        <v>LVA</v>
      </c>
      <c r="C413" s="147" t="s">
        <v>167</v>
      </c>
      <c r="D413" s="160" t="n">
        <v>3.4</v>
      </c>
      <c r="G413" s="118"/>
      <c r="H413" s="118"/>
      <c r="I413" s="118"/>
    </row>
    <row r="414" customFormat="false" ht="15" hidden="false" customHeight="false" outlineLevel="0" collapsed="false">
      <c r="A414" s="118" t="s">
        <v>527</v>
      </c>
      <c r="B414" s="2" t="str">
        <f aca="false" t="array" ref="B414:B414">INDEX(Countries!D8:D678, MATCH(A414, Countries!B8:B678, 0))</f>
        <v>LBN</v>
      </c>
      <c r="C414" s="147" t="s">
        <v>167</v>
      </c>
      <c r="D414" s="160" t="n">
        <v>3.4</v>
      </c>
      <c r="G414" s="118"/>
      <c r="H414" s="118"/>
      <c r="I414" s="118"/>
    </row>
    <row r="415" customFormat="false" ht="15" hidden="false" customHeight="false" outlineLevel="0" collapsed="false">
      <c r="A415" s="118" t="s">
        <v>528</v>
      </c>
      <c r="B415" s="2" t="str">
        <f aca="false" t="array" ref="B415:B415">INDEX(Countries!D9:D679, MATCH(A415, Countries!B9:B679, 0))</f>
        <v>LTU</v>
      </c>
      <c r="C415" s="147" t="s">
        <v>167</v>
      </c>
      <c r="D415" s="160" t="n">
        <v>3.4</v>
      </c>
      <c r="G415" s="118"/>
      <c r="H415" s="118"/>
      <c r="I415" s="118"/>
    </row>
    <row r="416" customFormat="false" ht="15" hidden="false" customHeight="false" outlineLevel="0" collapsed="false">
      <c r="A416" s="118" t="s">
        <v>830</v>
      </c>
      <c r="B416" s="2" t="str">
        <f aca="false" t="array" ref="B416:B416">INDEX(Countries!D10:D680, MATCH(A416, Countries!B10:B680, 0))</f>
        <v>MAC</v>
      </c>
      <c r="C416" s="147" t="s">
        <v>167</v>
      </c>
      <c r="D416" s="160" t="n">
        <v>3.4</v>
      </c>
      <c r="G416" s="118"/>
      <c r="H416" s="118"/>
      <c r="I416" s="118"/>
    </row>
    <row r="417" customFormat="false" ht="15" hidden="false" customHeight="false" outlineLevel="0" collapsed="false">
      <c r="A417" s="118" t="s">
        <v>529</v>
      </c>
      <c r="B417" s="2" t="str">
        <f aca="false" t="array" ref="B417:B417">INDEX(Countries!D11:D681, MATCH(A417, Countries!B11:B681, 0))</f>
        <v>MCO</v>
      </c>
      <c r="C417" s="147" t="s">
        <v>167</v>
      </c>
      <c r="D417" s="160" t="n">
        <v>3.4</v>
      </c>
      <c r="G417" s="118"/>
      <c r="H417" s="118"/>
      <c r="I417" s="118"/>
    </row>
    <row r="418" customFormat="false" ht="15" hidden="false" customHeight="false" outlineLevel="0" collapsed="false">
      <c r="A418" s="118" t="s">
        <v>530</v>
      </c>
      <c r="B418" s="2" t="str">
        <f aca="false" t="array" ref="B418:B418">INDEX(Countries!D12:D682, MATCH(A418, Countries!B12:B682, 0))</f>
        <v>MNE</v>
      </c>
      <c r="C418" s="147" t="s">
        <v>167</v>
      </c>
      <c r="D418" s="160" t="n">
        <v>3.4</v>
      </c>
      <c r="G418" s="118"/>
      <c r="H418" s="118"/>
      <c r="I418" s="118"/>
    </row>
    <row r="419" customFormat="false" ht="15" hidden="false" customHeight="false" outlineLevel="0" collapsed="false">
      <c r="A419" s="118" t="s">
        <v>531</v>
      </c>
      <c r="B419" s="2" t="str">
        <f aca="false" t="array" ref="B419:B419">INDEX(Countries!D13:D683, MATCH(A419, Countries!B13:B683, 0))</f>
        <v>MAR</v>
      </c>
      <c r="C419" s="147" t="s">
        <v>167</v>
      </c>
      <c r="D419" s="160" t="n">
        <v>3.4</v>
      </c>
      <c r="G419" s="118"/>
      <c r="H419" s="118"/>
      <c r="I419" s="118"/>
    </row>
    <row r="420" customFormat="false" ht="15" hidden="false" customHeight="false" outlineLevel="0" collapsed="false">
      <c r="A420" s="118" t="s">
        <v>532</v>
      </c>
      <c r="B420" s="2" t="str">
        <f aca="false" t="array" ref="B420:B420">INDEX(Countries!D14:D684, MATCH(A420, Countries!B14:B684, 0))</f>
        <v>NAM</v>
      </c>
      <c r="C420" s="147" t="s">
        <v>167</v>
      </c>
      <c r="D420" s="160" t="n">
        <v>3.4</v>
      </c>
      <c r="G420" s="118"/>
      <c r="H420" s="118"/>
      <c r="I420" s="118"/>
    </row>
    <row r="421" customFormat="false" ht="15" hidden="false" customHeight="false" outlineLevel="0" collapsed="false">
      <c r="A421" s="118" t="s">
        <v>533</v>
      </c>
      <c r="B421" s="2" t="str">
        <f aca="false" t="array" ref="B421:B421">INDEX(Countries!D15:D685, MATCH(A421, Countries!B15:B685, 0))</f>
        <v>NRU</v>
      </c>
      <c r="C421" s="147" t="s">
        <v>167</v>
      </c>
      <c r="D421" s="160" t="n">
        <v>3.4</v>
      </c>
      <c r="G421" s="118"/>
      <c r="H421" s="118"/>
      <c r="I421" s="118"/>
    </row>
    <row r="422" customFormat="false" ht="15" hidden="false" customHeight="false" outlineLevel="0" collapsed="false">
      <c r="A422" s="118" t="s">
        <v>534</v>
      </c>
      <c r="B422" s="2" t="str">
        <f aca="false" t="array" ref="B422:B422">INDEX(Countries!D1:D686, MATCH(A422, Countries!B1:B686, 0))</f>
        <v>NIU</v>
      </c>
      <c r="C422" s="147" t="s">
        <v>167</v>
      </c>
      <c r="D422" s="160" t="n">
        <v>3.4</v>
      </c>
      <c r="G422" s="118"/>
      <c r="H422" s="118"/>
      <c r="I422" s="118"/>
    </row>
    <row r="423" customFormat="false" ht="15" hidden="false" customHeight="false" outlineLevel="0" collapsed="false">
      <c r="A423" s="118" t="s">
        <v>535</v>
      </c>
      <c r="B423" s="2" t="str">
        <f aca="false" t="array" ref="B423:B423">INDEX(Countries!D1:D687, MATCH(A423, Countries!B1:B687, 0))</f>
        <v>MNP</v>
      </c>
      <c r="C423" s="147" t="s">
        <v>167</v>
      </c>
      <c r="D423" s="160" t="n">
        <v>3.4</v>
      </c>
      <c r="G423" s="118"/>
      <c r="H423" s="118"/>
      <c r="I423" s="118"/>
    </row>
    <row r="424" customFormat="false" ht="15" hidden="false" customHeight="false" outlineLevel="0" collapsed="false">
      <c r="A424" s="118" t="s">
        <v>536</v>
      </c>
      <c r="B424" s="2" t="str">
        <f aca="false" t="array" ref="B424:B424">INDEX(Countries!D1:D689, MATCH(A424, Countries!B1:B689, 0))</f>
        <v>PCN</v>
      </c>
      <c r="C424" s="147" t="s">
        <v>167</v>
      </c>
      <c r="D424" s="160" t="n">
        <v>3.4</v>
      </c>
      <c r="G424" s="118"/>
      <c r="H424" s="118"/>
      <c r="I424" s="118"/>
    </row>
    <row r="425" customFormat="false" ht="15" hidden="false" customHeight="false" outlineLevel="0" collapsed="false">
      <c r="A425" s="118" t="s">
        <v>537</v>
      </c>
      <c r="B425" s="2" t="str">
        <f aca="false" t="array" ref="B425:B425">INDEX(Countries!D2:D690, MATCH(A425, Countries!B2:B690, 0))</f>
        <v>PRT</v>
      </c>
      <c r="C425" s="147" t="s">
        <v>167</v>
      </c>
      <c r="D425" s="160" t="n">
        <v>3.4</v>
      </c>
      <c r="G425" s="118"/>
      <c r="H425" s="118"/>
      <c r="I425" s="118"/>
    </row>
    <row r="426" customFormat="false" ht="15" hidden="false" customHeight="false" outlineLevel="0" collapsed="false">
      <c r="A426" s="118" t="s">
        <v>538</v>
      </c>
      <c r="B426" s="2" t="str">
        <f aca="false" t="array" ref="B426:B426">INDEX(Countries!D3:D691, MATCH(A426, Countries!B3:B691, 0))</f>
        <v>REU</v>
      </c>
      <c r="C426" s="147" t="s">
        <v>167</v>
      </c>
      <c r="D426" s="160" t="n">
        <v>3.4</v>
      </c>
      <c r="G426" s="118"/>
      <c r="H426" s="118"/>
      <c r="I426" s="118"/>
    </row>
    <row r="427" customFormat="false" ht="15" hidden="false" customHeight="false" outlineLevel="0" collapsed="false">
      <c r="A427" s="118" t="s">
        <v>539</v>
      </c>
      <c r="B427" s="2" t="str">
        <f aca="false" t="array" ref="B427:B427">INDEX(Countries!D1:D692, MATCH(A427, Countries!B1:B692, 0))</f>
        <v>ROU</v>
      </c>
      <c r="C427" s="147" t="s">
        <v>167</v>
      </c>
      <c r="D427" s="160" t="n">
        <v>3.4</v>
      </c>
      <c r="G427" s="118"/>
      <c r="H427" s="118"/>
      <c r="I427" s="118"/>
    </row>
    <row r="428" customFormat="false" ht="15" hidden="false" customHeight="false" outlineLevel="0" collapsed="false">
      <c r="A428" s="118" t="s">
        <v>540</v>
      </c>
      <c r="B428" s="2" t="str">
        <f aca="false" t="array" ref="B428:B428">INDEX(Countries!D2:D693, MATCH(A428, Countries!B2:B693, 0))</f>
        <v>SHN</v>
      </c>
      <c r="C428" s="147" t="s">
        <v>167</v>
      </c>
      <c r="D428" s="160" t="n">
        <v>3.4</v>
      </c>
      <c r="G428" s="118"/>
      <c r="H428" s="118"/>
      <c r="I428" s="118"/>
    </row>
    <row r="429" customFormat="false" ht="15" hidden="false" customHeight="false" outlineLevel="0" collapsed="false">
      <c r="A429" s="118" t="s">
        <v>541</v>
      </c>
      <c r="B429" s="2" t="str">
        <f aca="false" t="array" ref="B429:B429">INDEX(Countries!D3:D694, MATCH(A429, Countries!B3:B694, 0))</f>
        <v>SPM</v>
      </c>
      <c r="C429" s="147" t="s">
        <v>167</v>
      </c>
      <c r="D429" s="160" t="n">
        <v>3.4</v>
      </c>
      <c r="G429" s="118"/>
      <c r="H429" s="118"/>
      <c r="I429" s="118"/>
    </row>
    <row r="430" customFormat="false" ht="15" hidden="false" customHeight="false" outlineLevel="0" collapsed="false">
      <c r="A430" s="118" t="s">
        <v>542</v>
      </c>
      <c r="B430" s="2" t="str">
        <f aca="false" t="array" ref="B430:B430">INDEX(Countries!D5:D696, MATCH(A430, Countries!B5:B696, 0))</f>
        <v>SYR</v>
      </c>
      <c r="C430" s="147" t="s">
        <v>167</v>
      </c>
      <c r="D430" s="160" t="n">
        <v>3.4</v>
      </c>
      <c r="G430" s="118"/>
      <c r="H430" s="118"/>
      <c r="I430" s="118"/>
    </row>
    <row r="431" customFormat="false" ht="15" hidden="false" customHeight="false" outlineLevel="0" collapsed="false">
      <c r="A431" s="118" t="s">
        <v>543</v>
      </c>
      <c r="B431" s="2" t="str">
        <f aca="false" t="array" ref="B431:B431">INDEX(Countries!D6:D697, MATCH(A431, Countries!B6:B697, 0))</f>
        <v>TKL</v>
      </c>
      <c r="C431" s="147" t="s">
        <v>167</v>
      </c>
      <c r="D431" s="160" t="n">
        <v>3.4</v>
      </c>
      <c r="G431" s="118"/>
      <c r="H431" s="118"/>
      <c r="I431" s="118"/>
    </row>
    <row r="432" customFormat="false" ht="15" hidden="false" customHeight="false" outlineLevel="0" collapsed="false">
      <c r="A432" s="118" t="s">
        <v>544</v>
      </c>
      <c r="B432" s="2" t="str">
        <f aca="false" t="array" ref="B432:B432">INDEX(Countries!D7:D698, MATCH(A432, Countries!B7:B698, 0))</f>
        <v>TKM</v>
      </c>
      <c r="C432" s="147" t="s">
        <v>167</v>
      </c>
      <c r="D432" s="160" t="n">
        <v>3.4</v>
      </c>
      <c r="G432" s="118"/>
      <c r="H432" s="118"/>
      <c r="I432" s="118"/>
    </row>
    <row r="433" customFormat="false" ht="15" hidden="false" customHeight="false" outlineLevel="0" collapsed="false">
      <c r="A433" s="118" t="s">
        <v>545</v>
      </c>
      <c r="B433" s="2" t="str">
        <f aca="false" t="array" ref="B433:B433">INDEX(Countries!D8:D699, MATCH(A433, Countries!B8:B699, 0))</f>
        <v>URY</v>
      </c>
      <c r="C433" s="147" t="s">
        <v>167</v>
      </c>
      <c r="D433" s="160" t="n">
        <v>3.4</v>
      </c>
      <c r="G433" s="118"/>
      <c r="H433" s="118"/>
      <c r="I433" s="118"/>
    </row>
    <row r="434" customFormat="false" ht="15" hidden="false" customHeight="false" outlineLevel="0" collapsed="false">
      <c r="A434" s="118" t="s">
        <v>546</v>
      </c>
      <c r="B434" s="2" t="str">
        <f aca="false" t="array" ref="B434:B434">INDEX(Countries!D9:D700, MATCH(A434, Countries!B9:B700, 0))</f>
        <v>ESH</v>
      </c>
      <c r="C434" s="147" t="s">
        <v>167</v>
      </c>
      <c r="D434" s="160" t="n">
        <v>3.4</v>
      </c>
      <c r="G434" s="118"/>
      <c r="H434" s="118"/>
      <c r="I434" s="118"/>
    </row>
    <row r="435" customFormat="false" ht="15" hidden="false" customHeight="false" outlineLevel="0" collapsed="false">
      <c r="A435" s="118" t="s">
        <v>547</v>
      </c>
      <c r="B435" s="2" t="str">
        <f aca="false" t="array" ref="B435:B435">INDEX(Countries!D1:D701, MATCH(A435, Countries!B1:B701, 0))</f>
        <v>AFG</v>
      </c>
      <c r="C435" s="147" t="s">
        <v>167</v>
      </c>
      <c r="D435" s="160" t="n">
        <v>3.4</v>
      </c>
      <c r="G435" s="118"/>
      <c r="H435" s="118"/>
      <c r="I435" s="118"/>
    </row>
    <row r="436" customFormat="false" ht="15" hidden="false" customHeight="false" outlineLevel="0" collapsed="false">
      <c r="A436" s="118" t="s">
        <v>548</v>
      </c>
      <c r="B436" s="2" t="str">
        <f aca="false" t="array" ref="B436:B436">INDEX(Countries!D11:D702, MATCH(A436, Countries!B11:B702, 0))</f>
        <v>ARM</v>
      </c>
      <c r="C436" s="147" t="s">
        <v>167</v>
      </c>
      <c r="D436" s="160" t="n">
        <v>3.4</v>
      </c>
      <c r="G436" s="118"/>
      <c r="H436" s="118"/>
      <c r="I436" s="118"/>
    </row>
    <row r="437" customFormat="false" ht="15" hidden="false" customHeight="false" outlineLevel="0" collapsed="false">
      <c r="A437" s="118" t="s">
        <v>549</v>
      </c>
      <c r="B437" s="2" t="str">
        <f aca="false" t="array" ref="B437:B437">INDEX(Countries!D2:D703, MATCH(A437, Countries!B2:B703, 0))</f>
        <v>AUT</v>
      </c>
      <c r="C437" s="147" t="s">
        <v>167</v>
      </c>
      <c r="D437" s="160" t="n">
        <v>3.4</v>
      </c>
      <c r="G437" s="118"/>
      <c r="H437" s="118"/>
      <c r="I437" s="118"/>
    </row>
    <row r="438" customFormat="false" ht="15" hidden="false" customHeight="false" outlineLevel="0" collapsed="false">
      <c r="A438" s="118" t="s">
        <v>550</v>
      </c>
      <c r="B438" s="2" t="str">
        <f aca="false" t="array" ref="B438:B438">INDEX(Countries!D3:D704, MATCH(A438, Countries!B3:B704, 0))</f>
        <v>BDI</v>
      </c>
      <c r="C438" s="147" t="s">
        <v>167</v>
      </c>
      <c r="D438" s="160" t="n">
        <v>3.4</v>
      </c>
      <c r="G438" s="118"/>
      <c r="H438" s="118"/>
      <c r="I438" s="118"/>
    </row>
    <row r="439" customFormat="false" ht="15" hidden="false" customHeight="false" outlineLevel="0" collapsed="false">
      <c r="A439" s="118" t="s">
        <v>551</v>
      </c>
      <c r="B439" s="2" t="str">
        <f aca="false" t="array" ref="B439:B439">INDEX(Countries!D4:D705, MATCH(A439, Countries!B4:B705, 0))</f>
        <v>BFA</v>
      </c>
      <c r="C439" s="147" t="s">
        <v>167</v>
      </c>
      <c r="D439" s="160" t="n">
        <v>3.4</v>
      </c>
      <c r="G439" s="118"/>
      <c r="H439" s="118"/>
      <c r="I439" s="118"/>
    </row>
    <row r="440" customFormat="false" ht="15" hidden="false" customHeight="false" outlineLevel="0" collapsed="false">
      <c r="A440" s="118" t="s">
        <v>552</v>
      </c>
      <c r="B440" s="2" t="str">
        <f aca="false" t="array" ref="B440:B440">INDEX(Countries!D5:D706, MATCH(A440, Countries!B5:B706, 0))</f>
        <v>BLR</v>
      </c>
      <c r="C440" s="147" t="s">
        <v>167</v>
      </c>
      <c r="D440" s="160" t="n">
        <v>3.4</v>
      </c>
      <c r="G440" s="118"/>
      <c r="H440" s="118"/>
      <c r="I440" s="118"/>
    </row>
    <row r="441" customFormat="false" ht="15" hidden="false" customHeight="false" outlineLevel="0" collapsed="false">
      <c r="A441" s="118" t="s">
        <v>553</v>
      </c>
      <c r="B441" s="2" t="str">
        <f aca="false" t="array" ref="B441:B441">INDEX(Countries!D6:D707, MATCH(A441, Countries!B6:B707, 0))</f>
        <v>BOL</v>
      </c>
      <c r="C441" s="147" t="s">
        <v>167</v>
      </c>
      <c r="D441" s="160" t="n">
        <v>3.4</v>
      </c>
      <c r="G441" s="118"/>
      <c r="H441" s="118"/>
      <c r="I441" s="118"/>
    </row>
    <row r="442" customFormat="false" ht="15" hidden="false" customHeight="false" outlineLevel="0" collapsed="false">
      <c r="A442" s="118" t="s">
        <v>554</v>
      </c>
      <c r="B442" s="2" t="str">
        <f aca="false" t="array" ref="B442:B442">INDEX(Countries!D7:D708, MATCH(A442, Countries!B7:B708, 0))</f>
        <v>BTN</v>
      </c>
      <c r="C442" s="147" t="s">
        <v>167</v>
      </c>
      <c r="D442" s="160" t="n">
        <v>3.4</v>
      </c>
      <c r="G442" s="118"/>
      <c r="H442" s="118"/>
      <c r="I442" s="118"/>
    </row>
    <row r="443" customFormat="false" ht="15" hidden="false" customHeight="false" outlineLevel="0" collapsed="false">
      <c r="A443" s="118" t="s">
        <v>555</v>
      </c>
      <c r="B443" s="2" t="str">
        <f aca="false" t="array" ref="B443:B443">INDEX(Countries!D8:D709, MATCH(A443, Countries!B8:B709, 0))</f>
        <v>BWA</v>
      </c>
      <c r="C443" s="147" t="s">
        <v>167</v>
      </c>
      <c r="D443" s="160" t="n">
        <v>3.4</v>
      </c>
      <c r="G443" s="118"/>
      <c r="H443" s="118"/>
      <c r="I443" s="118"/>
    </row>
    <row r="444" customFormat="false" ht="15" hidden="false" customHeight="false" outlineLevel="0" collapsed="false">
      <c r="A444" s="118" t="s">
        <v>556</v>
      </c>
      <c r="B444" s="2" t="str">
        <f aca="false" t="array" ref="B444:B444">INDEX(Countries!D9:D710, MATCH(A444, Countries!B9:B710, 0))</f>
        <v>CAF</v>
      </c>
      <c r="C444" s="147" t="s">
        <v>167</v>
      </c>
      <c r="D444" s="160" t="n">
        <v>3.4</v>
      </c>
      <c r="G444" s="118"/>
      <c r="H444" s="118"/>
      <c r="I444" s="118"/>
    </row>
    <row r="445" customFormat="false" ht="15" hidden="false" customHeight="false" outlineLevel="0" collapsed="false">
      <c r="A445" s="118" t="s">
        <v>557</v>
      </c>
      <c r="B445" s="2" t="str">
        <f aca="false" t="array" ref="B445:B445">INDEX(Countries!D10:D711, MATCH(A445, Countries!B10:B711, 0))</f>
        <v>CHE</v>
      </c>
      <c r="C445" s="147" t="s">
        <v>167</v>
      </c>
      <c r="D445" s="160" t="n">
        <v>3.4</v>
      </c>
      <c r="G445" s="118"/>
      <c r="H445" s="118"/>
      <c r="I445" s="118"/>
    </row>
    <row r="446" customFormat="false" ht="15" hidden="false" customHeight="false" outlineLevel="0" collapsed="false">
      <c r="A446" s="118" t="s">
        <v>558</v>
      </c>
      <c r="B446" s="2" t="str">
        <f aca="false" t="array" ref="B446:B446">INDEX(Countries!D11:D712, MATCH(A446, Countries!B11:B712, 0))</f>
        <v>CZE</v>
      </c>
      <c r="C446" s="147" t="s">
        <v>167</v>
      </c>
      <c r="D446" s="160" t="n">
        <v>3.4</v>
      </c>
      <c r="G446" s="118"/>
      <c r="H446" s="118"/>
      <c r="I446" s="118"/>
    </row>
    <row r="447" customFormat="false" ht="15" hidden="false" customHeight="false" outlineLevel="0" collapsed="false">
      <c r="A447" s="118" t="s">
        <v>559</v>
      </c>
      <c r="B447" s="2" t="str">
        <f aca="false" t="array" ref="B447:B447">INDEX(Countries!D12:D713, MATCH(A447, Countries!B12:B713, 0))</f>
        <v>ETH</v>
      </c>
      <c r="C447" s="147" t="s">
        <v>167</v>
      </c>
      <c r="D447" s="160" t="n">
        <v>3.4</v>
      </c>
      <c r="G447" s="118"/>
      <c r="H447" s="118"/>
      <c r="I447" s="118"/>
    </row>
    <row r="448" customFormat="false" ht="15" hidden="false" customHeight="false" outlineLevel="0" collapsed="false">
      <c r="A448" s="118" t="s">
        <v>560</v>
      </c>
      <c r="B448" s="2" t="str">
        <f aca="false" t="array" ref="B448:B448">INDEX(Countries!D13:D714, MATCH(A448, Countries!B13:B714, 0))</f>
        <v>HUN</v>
      </c>
      <c r="C448" s="147" t="s">
        <v>167</v>
      </c>
      <c r="D448" s="160" t="n">
        <v>3.4</v>
      </c>
      <c r="G448" s="118"/>
      <c r="H448" s="118"/>
      <c r="I448" s="118"/>
    </row>
    <row r="449" customFormat="false" ht="15" hidden="false" customHeight="false" outlineLevel="0" collapsed="false">
      <c r="A449" s="118" t="s">
        <v>561</v>
      </c>
      <c r="B449" s="2" t="str">
        <f aca="false" t="array" ref="B449:B449">INDEX(Countries!D14:D715, MATCH(A449, Countries!B14:B715, 0))</f>
        <v>KGZ</v>
      </c>
      <c r="C449" s="147" t="s">
        <v>167</v>
      </c>
      <c r="D449" s="160" t="n">
        <v>3.4</v>
      </c>
      <c r="G449" s="118"/>
      <c r="H449" s="118"/>
      <c r="I449" s="118"/>
    </row>
    <row r="450" customFormat="false" ht="15" hidden="false" customHeight="false" outlineLevel="0" collapsed="false">
      <c r="A450" s="118" t="s">
        <v>562</v>
      </c>
      <c r="B450" s="2" t="str">
        <f aca="false" t="array" ref="B450:B450">INDEX(Countries!D15:D716, MATCH(A450, Countries!B15:B716, 0))</f>
        <v>LAO</v>
      </c>
      <c r="C450" s="147" t="s">
        <v>167</v>
      </c>
      <c r="D450" s="160" t="n">
        <v>3.4</v>
      </c>
      <c r="G450" s="118"/>
      <c r="H450" s="118"/>
      <c r="I450" s="118"/>
    </row>
    <row r="451" customFormat="false" ht="15" hidden="false" customHeight="false" outlineLevel="0" collapsed="false">
      <c r="A451" s="118" t="s">
        <v>563</v>
      </c>
      <c r="B451" s="2" t="str">
        <f aca="false" t="array" ref="B451:B451">INDEX(Countries!D16:D717, MATCH(A451, Countries!B16:B717, 0))</f>
        <v>LSO</v>
      </c>
      <c r="C451" s="147" t="s">
        <v>167</v>
      </c>
      <c r="D451" s="160" t="n">
        <v>3.4</v>
      </c>
      <c r="G451" s="118"/>
      <c r="H451" s="118"/>
      <c r="I451" s="118"/>
    </row>
    <row r="452" customFormat="false" ht="15" hidden="false" customHeight="false" outlineLevel="0" collapsed="false">
      <c r="A452" s="118" t="s">
        <v>564</v>
      </c>
      <c r="B452" s="2" t="str">
        <f aca="false" t="array" ref="B452:B452">INDEX(Countries!D17:D718, MATCH(A452, Countries!B17:B718, 0))</f>
        <v>LUX</v>
      </c>
      <c r="C452" s="147" t="s">
        <v>167</v>
      </c>
      <c r="D452" s="160" t="n">
        <v>3.4</v>
      </c>
      <c r="G452" s="118"/>
      <c r="H452" s="118"/>
      <c r="I452" s="118"/>
    </row>
    <row r="453" customFormat="false" ht="15" hidden="false" customHeight="false" outlineLevel="0" collapsed="false">
      <c r="A453" s="118" t="s">
        <v>565</v>
      </c>
      <c r="B453" s="2" t="str">
        <f aca="false" t="array" ref="B453:B453">INDEX(Countries!D18:D719, MATCH(A453, Countries!B18:B719, 0))</f>
        <v>MDA</v>
      </c>
      <c r="C453" s="147" t="s">
        <v>167</v>
      </c>
      <c r="D453" s="160" t="n">
        <v>3.4</v>
      </c>
      <c r="G453" s="118"/>
      <c r="H453" s="118"/>
      <c r="I453" s="118"/>
    </row>
    <row r="454" customFormat="false" ht="15" hidden="false" customHeight="false" outlineLevel="0" collapsed="false">
      <c r="A454" s="118" t="s">
        <v>566</v>
      </c>
      <c r="B454" s="2" t="str">
        <f aca="false" t="array" ref="B454:B454">INDEX(Countries!D19:D720, MATCH(A454, Countries!B19:B720, 0))</f>
        <v>MKD</v>
      </c>
      <c r="C454" s="147" t="s">
        <v>167</v>
      </c>
      <c r="D454" s="160" t="n">
        <v>3.4</v>
      </c>
      <c r="G454" s="118"/>
      <c r="H454" s="118"/>
      <c r="I454" s="118"/>
    </row>
    <row r="455" customFormat="false" ht="15" hidden="false" customHeight="false" outlineLevel="0" collapsed="false">
      <c r="A455" s="118" t="s">
        <v>567</v>
      </c>
      <c r="B455" s="2" t="str">
        <f aca="false" t="array" ref="B455:B455">INDEX(Countries!D20:D721, MATCH(A455, Countries!B20:B721, 0))</f>
        <v>MLI</v>
      </c>
      <c r="C455" s="147" t="s">
        <v>167</v>
      </c>
      <c r="D455" s="160" t="n">
        <v>3.4</v>
      </c>
      <c r="G455" s="118"/>
      <c r="H455" s="118"/>
      <c r="I455" s="118"/>
    </row>
    <row r="456" customFormat="false" ht="15" hidden="false" customHeight="false" outlineLevel="0" collapsed="false">
      <c r="A456" s="118" t="s">
        <v>568</v>
      </c>
      <c r="B456" s="2" t="str">
        <f aca="false" t="array" ref="B456:B456">INDEX(Countries!D21:D722, MATCH(A456, Countries!B21:B722, 0))</f>
        <v>MNG</v>
      </c>
      <c r="C456" s="147" t="s">
        <v>167</v>
      </c>
      <c r="D456" s="160" t="n">
        <v>3.4</v>
      </c>
      <c r="G456" s="118"/>
      <c r="H456" s="118"/>
      <c r="I456" s="118"/>
    </row>
    <row r="457" customFormat="false" ht="15" hidden="false" customHeight="false" outlineLevel="0" collapsed="false">
      <c r="A457" s="118" t="s">
        <v>569</v>
      </c>
      <c r="B457" s="2" t="str">
        <f aca="false" t="array" ref="B457:B457">INDEX(Countries!D22:D723, MATCH(A457, Countries!B22:B723, 0))</f>
        <v>MWI</v>
      </c>
      <c r="C457" s="147" t="s">
        <v>167</v>
      </c>
      <c r="D457" s="160" t="n">
        <v>3.4</v>
      </c>
      <c r="G457" s="118"/>
      <c r="H457" s="118"/>
      <c r="I457" s="118"/>
    </row>
    <row r="458" customFormat="false" ht="15" hidden="false" customHeight="false" outlineLevel="0" collapsed="false">
      <c r="A458" s="118" t="s">
        <v>570</v>
      </c>
      <c r="B458" s="2" t="str">
        <f aca="false" t="array" ref="B458:B458">INDEX(Countries!D23:D724, MATCH(A458, Countries!B23:B724, 0))</f>
        <v>NER</v>
      </c>
      <c r="C458" s="147" t="s">
        <v>167</v>
      </c>
      <c r="D458" s="160" t="n">
        <v>3.4</v>
      </c>
      <c r="G458" s="118"/>
      <c r="H458" s="118"/>
      <c r="I458" s="118"/>
    </row>
    <row r="459" customFormat="false" ht="15" hidden="false" customHeight="false" outlineLevel="0" collapsed="false">
      <c r="A459" s="118" t="s">
        <v>571</v>
      </c>
      <c r="B459" s="2" t="str">
        <f aca="false" t="array" ref="B459:B459">INDEX(Countries!D2:D725, MATCH(A459, Countries!B2:B725, 0))</f>
        <v>NPL</v>
      </c>
      <c r="C459" s="147" t="s">
        <v>167</v>
      </c>
      <c r="D459" s="160" t="n">
        <v>3.4</v>
      </c>
      <c r="G459" s="118"/>
      <c r="H459" s="118"/>
      <c r="I459" s="118"/>
    </row>
    <row r="460" customFormat="false" ht="15" hidden="false" customHeight="false" outlineLevel="0" collapsed="false">
      <c r="A460" s="118" t="s">
        <v>572</v>
      </c>
      <c r="B460" s="2" t="str">
        <f aca="false" t="array" ref="B460:B460">INDEX(Countries!D2:D726, MATCH(A460, Countries!B2:B726, 0))</f>
        <v>PRY</v>
      </c>
      <c r="C460" s="147" t="s">
        <v>167</v>
      </c>
      <c r="D460" s="160" t="n">
        <v>3.4</v>
      </c>
      <c r="G460" s="118"/>
      <c r="H460" s="118"/>
      <c r="I460" s="118"/>
    </row>
    <row r="461" customFormat="false" ht="15" hidden="false" customHeight="false" outlineLevel="0" collapsed="false">
      <c r="A461" s="118" t="s">
        <v>573</v>
      </c>
      <c r="B461" s="2" t="str">
        <f aca="false" t="array" ref="B461:B461">INDEX(Countries!D2:D727, MATCH(A461, Countries!B2:B727, 0))</f>
        <v>RWA</v>
      </c>
      <c r="C461" s="147" t="s">
        <v>167</v>
      </c>
      <c r="D461" s="160" t="n">
        <v>3.4</v>
      </c>
      <c r="G461" s="118"/>
      <c r="H461" s="118"/>
      <c r="I461" s="118"/>
    </row>
    <row r="462" customFormat="false" ht="15" hidden="false" customHeight="false" outlineLevel="0" collapsed="false">
      <c r="A462" s="118" t="s">
        <v>574</v>
      </c>
      <c r="B462" s="2" t="str">
        <f aca="false" t="array" ref="B462:B462">INDEX(Countries!D2:D728, MATCH(A462, Countries!B2:B728, 0))</f>
        <v>SRB</v>
      </c>
      <c r="C462" s="147" t="s">
        <v>167</v>
      </c>
      <c r="D462" s="160" t="n">
        <v>3.4</v>
      </c>
      <c r="G462" s="118"/>
      <c r="H462" s="118"/>
      <c r="I462" s="118"/>
    </row>
    <row r="463" customFormat="false" ht="15" hidden="false" customHeight="false" outlineLevel="0" collapsed="false">
      <c r="A463" s="118" t="s">
        <v>575</v>
      </c>
      <c r="B463" s="2" t="str">
        <f aca="false" t="array" ref="B463:B463">INDEX(Countries!D3:D729, MATCH(A463, Countries!B3:B729, 0))</f>
        <v>SVK</v>
      </c>
      <c r="C463" s="147" t="s">
        <v>167</v>
      </c>
      <c r="D463" s="160" t="n">
        <v>3.4</v>
      </c>
      <c r="G463" s="118"/>
      <c r="H463" s="118"/>
      <c r="I463" s="118"/>
    </row>
    <row r="464" customFormat="false" ht="15" hidden="false" customHeight="false" outlineLevel="0" collapsed="false">
      <c r="A464" s="118" t="s">
        <v>576</v>
      </c>
      <c r="B464" s="2" t="str">
        <f aca="false" t="array" ref="B464:B464">INDEX(Countries!D4:D730, MATCH(A464, Countries!B4:B730, 0))</f>
        <v>SWZ</v>
      </c>
      <c r="C464" s="147" t="s">
        <v>167</v>
      </c>
      <c r="D464" s="160" t="n">
        <v>3.4</v>
      </c>
      <c r="G464" s="118"/>
      <c r="H464" s="118"/>
      <c r="I464" s="118"/>
    </row>
    <row r="465" customFormat="false" ht="15" hidden="false" customHeight="false" outlineLevel="0" collapsed="false">
      <c r="A465" s="118" t="s">
        <v>577</v>
      </c>
      <c r="B465" s="2" t="str">
        <f aca="false" t="array" ref="B465:B465">INDEX(Countries!D5:D731, MATCH(A465, Countries!B5:B731, 0))</f>
        <v>TCD</v>
      </c>
      <c r="C465" s="147" t="s">
        <v>167</v>
      </c>
      <c r="D465" s="160" t="n">
        <v>3.4</v>
      </c>
      <c r="G465" s="118"/>
      <c r="H465" s="118"/>
      <c r="I465" s="118"/>
    </row>
    <row r="466" customFormat="false" ht="15" hidden="false" customHeight="false" outlineLevel="0" collapsed="false">
      <c r="A466" s="118" t="s">
        <v>578</v>
      </c>
      <c r="B466" s="2" t="str">
        <f aca="false" t="array" ref="B466:B466">INDEX(Countries!D2:D732, MATCH(A466, Countries!B2:B732, 0))</f>
        <v>TJK</v>
      </c>
      <c r="C466" s="147" t="s">
        <v>167</v>
      </c>
      <c r="D466" s="160" t="n">
        <v>3.4</v>
      </c>
      <c r="G466" s="118"/>
      <c r="H466" s="118"/>
      <c r="I466" s="118"/>
    </row>
    <row r="467" customFormat="false" ht="15" hidden="false" customHeight="false" outlineLevel="0" collapsed="false">
      <c r="A467" s="118" t="s">
        <v>579</v>
      </c>
      <c r="B467" s="2" t="str">
        <f aca="false" t="array" ref="B467:B467">INDEX(Countries!D3:D733, MATCH(A467, Countries!B3:B733, 0))</f>
        <v>UGA</v>
      </c>
      <c r="C467" s="147" t="s">
        <v>167</v>
      </c>
      <c r="D467" s="160" t="n">
        <v>3.4</v>
      </c>
      <c r="G467" s="118"/>
      <c r="H467" s="118"/>
      <c r="I467" s="118"/>
    </row>
    <row r="468" customFormat="false" ht="15" hidden="false" customHeight="false" outlineLevel="0" collapsed="false">
      <c r="A468" s="118" t="s">
        <v>580</v>
      </c>
      <c r="B468" s="2" t="str">
        <f aca="false" t="array" ref="B468:B468">INDEX(Countries!D4:D734, MATCH(A468, Countries!B4:B734, 0))</f>
        <v>UZB</v>
      </c>
      <c r="C468" s="147" t="s">
        <v>167</v>
      </c>
      <c r="D468" s="160" t="n">
        <v>3.4</v>
      </c>
      <c r="G468" s="118"/>
      <c r="H468" s="118"/>
      <c r="I468" s="118"/>
    </row>
    <row r="469" customFormat="false" ht="15" hidden="false" customHeight="false" outlineLevel="0" collapsed="false">
      <c r="A469" s="118" t="s">
        <v>581</v>
      </c>
      <c r="B469" s="2" t="str">
        <f aca="false" t="array" ref="B469:B469">INDEX(Countries!D5:D735, MATCH(A469, Countries!B5:B735, 0))</f>
        <v>ZMB</v>
      </c>
      <c r="C469" s="147" t="s">
        <v>167</v>
      </c>
      <c r="D469" s="160" t="n">
        <v>3.4</v>
      </c>
      <c r="G469" s="118"/>
      <c r="H469" s="118"/>
      <c r="I469" s="118"/>
    </row>
    <row r="470" customFormat="false" ht="15" hidden="false" customHeight="false" outlineLevel="0" collapsed="false">
      <c r="A470" s="118" t="s">
        <v>582</v>
      </c>
      <c r="B470" s="2" t="str">
        <f aca="false" t="array" ref="B470:B470">INDEX(Countries!D6:D736, MATCH(A470, Countries!B6:B736, 0))</f>
        <v>ZWE</v>
      </c>
      <c r="C470" s="147" t="s">
        <v>167</v>
      </c>
      <c r="D470" s="160" t="n">
        <v>3.4</v>
      </c>
      <c r="G470" s="118"/>
      <c r="H470" s="118"/>
      <c r="I470" s="118"/>
    </row>
    <row r="471" customFormat="false" ht="15" hidden="false" customHeight="false" outlineLevel="0" collapsed="false">
      <c r="A471" s="118" t="s">
        <v>583</v>
      </c>
      <c r="B471" s="2" t="str">
        <f aca="false" t="array" ref="B471:B471">INDEX(Countries!D7:D737, MATCH(A471, Countries!B7:B737, 0))</f>
        <v>BLM</v>
      </c>
      <c r="C471" s="147" t="s">
        <v>167</v>
      </c>
      <c r="D471" s="160" t="n">
        <v>3.4</v>
      </c>
      <c r="G471" s="118"/>
      <c r="H471" s="118"/>
      <c r="I471" s="118"/>
    </row>
    <row r="472" customFormat="false" ht="15" hidden="false" customHeight="false" outlineLevel="0" collapsed="false">
      <c r="A472" s="118" t="s">
        <v>584</v>
      </c>
      <c r="B472" s="2" t="str">
        <f aca="false" t="array" ref="B472:B472">INDEX(Countries!D8:D738, MATCH(A472, Countries!B8:B738, 0))</f>
        <v>CCK</v>
      </c>
      <c r="C472" s="147" t="s">
        <v>167</v>
      </c>
      <c r="D472" s="160" t="n">
        <v>3.4</v>
      </c>
      <c r="G472" s="118"/>
      <c r="H472" s="118"/>
      <c r="I472" s="118"/>
    </row>
    <row r="473" customFormat="false" ht="15" hidden="false" customHeight="false" outlineLevel="0" collapsed="false">
      <c r="A473" s="118" t="s">
        <v>585</v>
      </c>
      <c r="B473" s="2" t="str">
        <f aca="false" t="array" ref="B473:B473">INDEX(Countries!D9:D739, MATCH(A473, Countries!B9:B739, 0))</f>
        <v>CXR</v>
      </c>
      <c r="C473" s="147" t="s">
        <v>167</v>
      </c>
      <c r="D473" s="160" t="n">
        <v>3.4</v>
      </c>
      <c r="G473" s="118"/>
      <c r="H473" s="118"/>
      <c r="I473" s="118"/>
    </row>
    <row r="474" customFormat="false" ht="15" hidden="false" customHeight="false" outlineLevel="0" collapsed="false">
      <c r="A474" s="118" t="s">
        <v>183</v>
      </c>
      <c r="B474" s="2" t="str">
        <f aca="false" t="array" ref="B474:B474">INDEX(Countries!D1:D740, MATCH(A474, Countries!B1:B740, 0))</f>
        <v>USA</v>
      </c>
      <c r="C474" s="147" t="s">
        <v>168</v>
      </c>
      <c r="D474" s="160" t="n">
        <v>10.1</v>
      </c>
      <c r="E474" s="165" t="n">
        <v>0</v>
      </c>
      <c r="F474" s="163" t="n">
        <v>25.1</v>
      </c>
      <c r="G474" s="118"/>
      <c r="H474" s="118"/>
      <c r="I474" s="118"/>
    </row>
    <row r="475" customFormat="false" ht="15" hidden="false" customHeight="false" outlineLevel="0" collapsed="false">
      <c r="A475" s="118" t="s">
        <v>184</v>
      </c>
      <c r="B475" s="2" t="str">
        <f aca="false" t="array" ref="B475:B475">INDEX(Countries!D2:D741, MATCH(A475, Countries!B2:B741, 0))</f>
        <v>IDN</v>
      </c>
      <c r="C475" s="147" t="s">
        <v>168</v>
      </c>
      <c r="D475" s="160" t="n">
        <v>10.1</v>
      </c>
      <c r="E475" s="165" t="n">
        <v>0</v>
      </c>
      <c r="F475" s="163" t="n">
        <v>23.6</v>
      </c>
      <c r="G475" s="118"/>
      <c r="H475" s="118"/>
      <c r="I475" s="118"/>
    </row>
    <row r="476" customFormat="false" ht="15" hidden="false" customHeight="false" outlineLevel="0" collapsed="false">
      <c r="A476" s="118" t="s">
        <v>185</v>
      </c>
      <c r="B476" s="2" t="str">
        <f aca="false" t="array" ref="B476:B476">INDEX(Countries!D3:D742, MATCH(A476, Countries!B3:B742, 0))</f>
        <v>AUS</v>
      </c>
      <c r="C476" s="147" t="s">
        <v>168</v>
      </c>
      <c r="D476" s="160" t="n">
        <v>10.1</v>
      </c>
      <c r="E476" s="165" t="n">
        <v>0</v>
      </c>
      <c r="F476" s="163" t="n">
        <v>22.6</v>
      </c>
      <c r="G476" s="118"/>
      <c r="H476" s="118"/>
      <c r="I476" s="118"/>
    </row>
    <row r="477" customFormat="false" ht="15" hidden="false" customHeight="false" outlineLevel="0" collapsed="false">
      <c r="A477" s="118" t="s">
        <v>277</v>
      </c>
      <c r="B477" s="2" t="str">
        <f aca="false" t="array" ref="B477:B477">INDEX(Countries!D4:D743, MATCH(A477, Countries!B4:B743, 0))</f>
        <v>BHS</v>
      </c>
      <c r="C477" s="147" t="s">
        <v>168</v>
      </c>
      <c r="D477" s="160" t="n">
        <v>10.1</v>
      </c>
      <c r="E477" s="165" t="n">
        <v>0</v>
      </c>
      <c r="F477" s="163" t="n">
        <v>21.7</v>
      </c>
      <c r="G477" s="118"/>
      <c r="H477" s="118"/>
      <c r="I477" s="118"/>
    </row>
    <row r="478" customFormat="false" ht="15" hidden="false" customHeight="false" outlineLevel="0" collapsed="false">
      <c r="A478" s="118" t="s">
        <v>187</v>
      </c>
      <c r="B478" s="2" t="str">
        <f aca="false" t="array" ref="B478:B478">INDEX(Countries!D5:D744, MATCH(A478, Countries!B5:B744, 0))</f>
        <v>KEN</v>
      </c>
      <c r="C478" s="147" t="s">
        <v>168</v>
      </c>
      <c r="D478" s="160" t="n">
        <v>10.1</v>
      </c>
      <c r="E478" s="165" t="n">
        <v>0</v>
      </c>
      <c r="F478" s="163" t="n">
        <v>19</v>
      </c>
      <c r="G478" s="118"/>
      <c r="H478" s="118"/>
      <c r="I478" s="118"/>
    </row>
    <row r="479" customFormat="false" ht="15" hidden="false" customHeight="false" outlineLevel="0" collapsed="false">
      <c r="A479" s="118" t="s">
        <v>188</v>
      </c>
      <c r="B479" s="2" t="str">
        <f aca="false" t="array" ref="B479:B479">INDEX(Countries!D6:D745, MATCH(A479, Countries!B6:B745, 0))</f>
        <v>MEX</v>
      </c>
      <c r="C479" s="147" t="s">
        <v>168</v>
      </c>
      <c r="D479" s="160" t="n">
        <v>10.1</v>
      </c>
      <c r="E479" s="165" t="n">
        <v>0</v>
      </c>
      <c r="F479" s="163" t="n">
        <v>22.1</v>
      </c>
      <c r="G479" s="118"/>
      <c r="H479" s="118"/>
      <c r="I479" s="118"/>
    </row>
    <row r="480" customFormat="false" ht="15" hidden="false" customHeight="false" outlineLevel="0" collapsed="false">
      <c r="A480" s="118" t="s">
        <v>189</v>
      </c>
      <c r="B480" s="2" t="str">
        <f aca="false" t="array" ref="B480:B480">INDEX(Countries!D1:D746, MATCH(A480, Countries!B1:B746, 0))</f>
        <v>COL</v>
      </c>
      <c r="C480" s="147" t="s">
        <v>168</v>
      </c>
      <c r="D480" s="160" t="n">
        <v>10.1</v>
      </c>
      <c r="E480" s="165" t="n">
        <v>0</v>
      </c>
      <c r="F480" s="163" t="n">
        <v>22.6</v>
      </c>
      <c r="G480" s="118"/>
      <c r="H480" s="118"/>
      <c r="I480" s="118"/>
    </row>
    <row r="481" customFormat="false" ht="15" hidden="false" customHeight="false" outlineLevel="0" collapsed="false">
      <c r="A481" s="118" t="s">
        <v>190</v>
      </c>
      <c r="B481" s="2" t="str">
        <f aca="false" t="array" ref="B481:B481">INDEX(Countries!D1:D747, MATCH(A481, Countries!B1:B747, 0))</f>
        <v>IND</v>
      </c>
      <c r="C481" s="147" t="s">
        <v>168</v>
      </c>
      <c r="D481" s="160" t="n">
        <v>10.1</v>
      </c>
      <c r="E481" s="165" t="n">
        <v>0</v>
      </c>
      <c r="F481" s="163" t="n">
        <v>23.4</v>
      </c>
      <c r="G481" s="118"/>
      <c r="H481" s="118"/>
      <c r="I481" s="118"/>
    </row>
    <row r="482" customFormat="false" ht="15" hidden="false" customHeight="false" outlineLevel="0" collapsed="false">
      <c r="A482" s="118" t="s">
        <v>191</v>
      </c>
      <c r="B482" s="2" t="str">
        <f aca="false" t="array" ref="B482:B482">INDEX(Countries!D18:D748, MATCH(A482, Countries!B18:B748, 0))</f>
        <v>CHN</v>
      </c>
      <c r="C482" s="147" t="s">
        <v>168</v>
      </c>
      <c r="D482" s="160" t="n">
        <v>10.1</v>
      </c>
      <c r="E482" s="165" t="n">
        <v>0</v>
      </c>
      <c r="F482" s="163" t="n">
        <v>17.5</v>
      </c>
      <c r="G482" s="118"/>
      <c r="H482" s="118"/>
      <c r="I482" s="118"/>
    </row>
    <row r="483" customFormat="false" ht="15" hidden="false" customHeight="false" outlineLevel="0" collapsed="false">
      <c r="A483" s="118" t="s">
        <v>361</v>
      </c>
      <c r="B483" s="2" t="str">
        <f aca="false" t="array" ref="B483:B483">INDEX(Countries!D1:D749, MATCH(A483, Countries!B1:B749, 0))</f>
        <v>ASM</v>
      </c>
      <c r="C483" s="147" t="s">
        <v>168</v>
      </c>
      <c r="D483" s="160" t="n">
        <v>10.1</v>
      </c>
      <c r="E483" s="165" t="n">
        <v>0</v>
      </c>
      <c r="F483" s="164"/>
      <c r="G483" s="118"/>
      <c r="H483" s="118"/>
      <c r="I483" s="118"/>
    </row>
    <row r="484" customFormat="false" ht="15" hidden="false" customHeight="false" outlineLevel="0" collapsed="false">
      <c r="A484" s="118" t="s">
        <v>362</v>
      </c>
      <c r="B484" s="2" t="str">
        <f aca="false" t="array" ref="B484:B484">INDEX(Countries!D2:D750, MATCH(A484, Countries!B2:B750, 0))</f>
        <v>AGO</v>
      </c>
      <c r="C484" s="147" t="s">
        <v>168</v>
      </c>
      <c r="D484" s="160" t="n">
        <v>10.1</v>
      </c>
      <c r="E484" s="165" t="n">
        <v>0</v>
      </c>
      <c r="F484" s="163" t="n">
        <v>22.6</v>
      </c>
      <c r="G484" s="118"/>
      <c r="H484" s="118"/>
      <c r="I484" s="118"/>
    </row>
    <row r="485" customFormat="false" ht="15" hidden="false" customHeight="false" outlineLevel="0" collapsed="false">
      <c r="A485" s="118" t="s">
        <v>363</v>
      </c>
      <c r="B485" s="2" t="str">
        <f aca="false" t="array" ref="B485:B485">INDEX(Countries!D3:D751, MATCH(A485, Countries!B3:B751, 0))</f>
        <v>AIA</v>
      </c>
      <c r="C485" s="147" t="s">
        <v>168</v>
      </c>
      <c r="D485" s="160" t="n">
        <v>10.1</v>
      </c>
      <c r="E485" s="165" t="n">
        <v>0</v>
      </c>
      <c r="F485" s="164"/>
      <c r="G485" s="118"/>
      <c r="H485" s="118"/>
      <c r="I485" s="118"/>
    </row>
    <row r="486" customFormat="false" ht="15" hidden="false" customHeight="false" outlineLevel="0" collapsed="false">
      <c r="A486" s="118" t="s">
        <v>364</v>
      </c>
      <c r="B486" s="2" t="str">
        <f aca="false" t="array" ref="B486:B486">INDEX(Countries!D4:D752, MATCH(A486, Countries!B4:B752, 0))</f>
        <v>ATG</v>
      </c>
      <c r="C486" s="147" t="s">
        <v>168</v>
      </c>
      <c r="D486" s="160" t="n">
        <v>10.1</v>
      </c>
      <c r="E486" s="165" t="n">
        <v>0</v>
      </c>
      <c r="F486" s="163" t="n">
        <v>20.3</v>
      </c>
      <c r="G486" s="118"/>
      <c r="H486" s="118"/>
      <c r="I486" s="118"/>
    </row>
    <row r="487" customFormat="false" ht="15" hidden="false" customHeight="false" outlineLevel="0" collapsed="false">
      <c r="A487" s="118" t="s">
        <v>365</v>
      </c>
      <c r="B487" s="2" t="str">
        <f aca="false" t="array" ref="B487:B487">INDEX(Countries!D5:D753, MATCH(A487, Countries!B5:B753, 0))</f>
        <v>ABW</v>
      </c>
      <c r="C487" s="147" t="s">
        <v>168</v>
      </c>
      <c r="D487" s="160" t="n">
        <v>10.1</v>
      </c>
      <c r="E487" s="165" t="n">
        <v>0</v>
      </c>
      <c r="F487" s="164"/>
      <c r="G487" s="118"/>
      <c r="H487" s="118"/>
      <c r="I487" s="118"/>
    </row>
    <row r="488" customFormat="false" ht="15" hidden="false" customHeight="false" outlineLevel="0" collapsed="false">
      <c r="A488" s="118" t="s">
        <v>366</v>
      </c>
      <c r="B488" s="2" t="str">
        <f aca="false" t="array" ref="B488:B488">INDEX(Countries!D6:D754, MATCH(A488, Countries!B6:B754, 0))</f>
        <v>BHR</v>
      </c>
      <c r="C488" s="147" t="s">
        <v>168</v>
      </c>
      <c r="D488" s="160" t="n">
        <v>10.1</v>
      </c>
      <c r="E488" s="165" t="n">
        <v>0</v>
      </c>
      <c r="F488" s="164"/>
      <c r="G488" s="118"/>
      <c r="H488" s="118"/>
      <c r="I488" s="118"/>
    </row>
    <row r="489" customFormat="false" ht="15" hidden="false" customHeight="false" outlineLevel="0" collapsed="false">
      <c r="A489" s="118" t="s">
        <v>367</v>
      </c>
      <c r="B489" s="2" t="str">
        <f aca="false" t="array" ref="B489:B489">INDEX(Countries!D7:D755, MATCH(A489, Countries!B7:B755, 0))</f>
        <v>BGD</v>
      </c>
      <c r="C489" s="147" t="s">
        <v>168</v>
      </c>
      <c r="D489" s="160" t="n">
        <v>10.1</v>
      </c>
      <c r="E489" s="165" t="n">
        <v>0</v>
      </c>
      <c r="F489" s="163" t="n">
        <v>22.9</v>
      </c>
      <c r="G489" s="118"/>
      <c r="H489" s="118"/>
      <c r="I489" s="118"/>
    </row>
    <row r="490" customFormat="false" ht="15" hidden="false" customHeight="false" outlineLevel="0" collapsed="false">
      <c r="A490" s="118" t="s">
        <v>368</v>
      </c>
      <c r="B490" s="2" t="str">
        <f aca="false" t="array" ref="B490:B490">INDEX(Countries!D8:D756, MATCH(A490, Countries!B8:B756, 0))</f>
        <v>BRB</v>
      </c>
      <c r="C490" s="147" t="s">
        <v>168</v>
      </c>
      <c r="D490" s="160" t="n">
        <v>10.1</v>
      </c>
      <c r="E490" s="165" t="n">
        <v>0</v>
      </c>
      <c r="F490" s="164"/>
      <c r="G490" s="118"/>
      <c r="H490" s="118"/>
      <c r="I490" s="118"/>
    </row>
    <row r="491" customFormat="false" ht="15" hidden="false" customHeight="false" outlineLevel="0" collapsed="false">
      <c r="A491" s="118" t="s">
        <v>369</v>
      </c>
      <c r="B491" s="2" t="str">
        <f aca="false" t="array" ref="B491:B491">INDEX(Countries!D9:D757, MATCH(A491, Countries!B9:B757, 0))</f>
        <v>BLZ</v>
      </c>
      <c r="C491" s="147" t="s">
        <v>168</v>
      </c>
      <c r="D491" s="160" t="n">
        <v>10.1</v>
      </c>
      <c r="E491" s="165" t="n">
        <v>0</v>
      </c>
      <c r="F491" s="163" t="n">
        <v>21.3</v>
      </c>
      <c r="G491" s="118"/>
      <c r="H491" s="118"/>
      <c r="I491" s="118"/>
    </row>
    <row r="492" customFormat="false" ht="15" hidden="false" customHeight="false" outlineLevel="0" collapsed="false">
      <c r="A492" s="118" t="s">
        <v>370</v>
      </c>
      <c r="B492" s="2" t="str">
        <f aca="false" t="array" ref="B492:B492">INDEX(Countries!D10:D758, MATCH(A492, Countries!B10:B758, 0))</f>
        <v>BEN</v>
      </c>
      <c r="C492" s="147" t="s">
        <v>168</v>
      </c>
      <c r="D492" s="160" t="n">
        <v>10.1</v>
      </c>
      <c r="E492" s="165" t="n">
        <v>0</v>
      </c>
      <c r="F492" s="163" t="n">
        <v>22.7</v>
      </c>
      <c r="G492" s="118"/>
      <c r="H492" s="118"/>
      <c r="I492" s="118"/>
    </row>
    <row r="493" customFormat="false" ht="15" hidden="false" customHeight="false" outlineLevel="0" collapsed="false">
      <c r="A493" s="118" t="s">
        <v>371</v>
      </c>
      <c r="B493" s="2" t="str">
        <f aca="false" t="array" ref="B493:B493">INDEX(Countries!D11:D759, MATCH(A493, Countries!B11:B759, 0))</f>
        <v>BMU</v>
      </c>
      <c r="C493" s="147" t="s">
        <v>168</v>
      </c>
      <c r="D493" s="160" t="n">
        <v>10.1</v>
      </c>
      <c r="E493" s="165" t="n">
        <v>0</v>
      </c>
      <c r="F493" s="164"/>
      <c r="G493" s="118"/>
      <c r="H493" s="118"/>
      <c r="I493" s="118"/>
    </row>
    <row r="494" customFormat="false" ht="15" hidden="false" customHeight="false" outlineLevel="0" collapsed="false">
      <c r="A494" s="118" t="s">
        <v>372</v>
      </c>
      <c r="B494" s="2" t="str">
        <f aca="false" t="array" ref="B494:B494">INDEX(Countries!D12:D760, MATCH(A494, Countries!B12:B760, 0))</f>
        <v>BES</v>
      </c>
      <c r="C494" s="147" t="s">
        <v>168</v>
      </c>
      <c r="D494" s="160" t="n">
        <v>10.1</v>
      </c>
      <c r="E494" s="165" t="n">
        <v>0</v>
      </c>
      <c r="F494" s="164"/>
      <c r="G494" s="118"/>
      <c r="H494" s="118"/>
      <c r="I494" s="118"/>
    </row>
    <row r="495" customFormat="false" ht="15" hidden="false" customHeight="false" outlineLevel="0" collapsed="false">
      <c r="A495" s="118" t="s">
        <v>373</v>
      </c>
      <c r="B495" s="2" t="str">
        <f aca="false" t="array" ref="B495:B495">INDEX(Countries!D31:D761, MATCH(A495, Countries!B31:B761, 0))</f>
        <v>BRA</v>
      </c>
      <c r="C495" s="147" t="s">
        <v>168</v>
      </c>
      <c r="D495" s="160" t="n">
        <v>10.1</v>
      </c>
      <c r="E495" s="165" t="n">
        <v>0</v>
      </c>
      <c r="F495" s="163" t="n">
        <v>22.7</v>
      </c>
      <c r="G495" s="118"/>
      <c r="H495" s="118"/>
      <c r="I495" s="118"/>
    </row>
    <row r="496" customFormat="false" ht="15" hidden="false" customHeight="false" outlineLevel="0" collapsed="false">
      <c r="A496" s="118" t="s">
        <v>374</v>
      </c>
      <c r="B496" s="2" t="str">
        <f aca="false" t="array" ref="B496:B496">INDEX(Countries!D32:D762, MATCH(A496, Countries!B32:B762, 0))</f>
        <v>VGB</v>
      </c>
      <c r="C496" s="147" t="s">
        <v>168</v>
      </c>
      <c r="D496" s="160" t="n">
        <v>10.1</v>
      </c>
      <c r="E496" s="165" t="n">
        <v>0</v>
      </c>
      <c r="F496" s="164"/>
      <c r="G496" s="118"/>
      <c r="H496" s="118"/>
      <c r="I496" s="118"/>
    </row>
    <row r="497" customFormat="false" ht="15" hidden="false" customHeight="false" outlineLevel="0" collapsed="false">
      <c r="A497" s="118" t="s">
        <v>375</v>
      </c>
      <c r="B497" s="2" t="str">
        <f aca="false" t="array" ref="B497:B497">INDEX(Countries!D33:D763, MATCH(A497, Countries!B33:B763, 0))</f>
        <v>BRN</v>
      </c>
      <c r="C497" s="147" t="s">
        <v>168</v>
      </c>
      <c r="D497" s="160" t="n">
        <v>10.1</v>
      </c>
      <c r="E497" s="165" t="n">
        <v>0</v>
      </c>
      <c r="F497" s="163" t="n">
        <v>23.6</v>
      </c>
      <c r="G497" s="118"/>
      <c r="H497" s="118"/>
      <c r="I497" s="118"/>
    </row>
    <row r="498" customFormat="false" ht="15" hidden="false" customHeight="false" outlineLevel="0" collapsed="false">
      <c r="A498" s="118" t="s">
        <v>376</v>
      </c>
      <c r="B498" s="2" t="str">
        <f aca="false" t="array" ref="B498:B498">INDEX(Countries!D34:D764, MATCH(A498, Countries!B34:B764, 0))</f>
        <v>KHM</v>
      </c>
      <c r="C498" s="147" t="s">
        <v>168</v>
      </c>
      <c r="D498" s="160" t="n">
        <v>10.1</v>
      </c>
      <c r="E498" s="165" t="n">
        <v>0</v>
      </c>
      <c r="F498" s="163" t="n">
        <v>22.4</v>
      </c>
      <c r="G498" s="118"/>
      <c r="H498" s="118"/>
      <c r="I498" s="118"/>
    </row>
    <row r="499" customFormat="false" ht="15" hidden="false" customHeight="false" outlineLevel="0" collapsed="false">
      <c r="A499" s="118" t="s">
        <v>377</v>
      </c>
      <c r="B499" s="2" t="str">
        <f aca="false" t="array" ref="B499:B499">INDEX(Countries!D35:D765, MATCH(A499, Countries!B35:B765, 0))</f>
        <v>CMR</v>
      </c>
      <c r="C499" s="147" t="s">
        <v>168</v>
      </c>
      <c r="D499" s="160" t="n">
        <v>10.1</v>
      </c>
      <c r="E499" s="165" t="n">
        <v>0</v>
      </c>
      <c r="F499" s="164"/>
      <c r="G499" s="118"/>
      <c r="H499" s="118"/>
      <c r="I499" s="118"/>
    </row>
    <row r="500" customFormat="false" ht="15" hidden="false" customHeight="false" outlineLevel="0" collapsed="false">
      <c r="A500" s="118" t="s">
        <v>378</v>
      </c>
      <c r="B500" s="2" t="str">
        <f aca="false" t="array" ref="B500:B500">INDEX(Countries!D36:D766, MATCH(A500, Countries!B36:B766, 0))</f>
        <v>CYM</v>
      </c>
      <c r="C500" s="147" t="s">
        <v>168</v>
      </c>
      <c r="D500" s="160" t="n">
        <v>10.1</v>
      </c>
      <c r="E500" s="165" t="n">
        <v>0</v>
      </c>
      <c r="F500" s="163" t="n">
        <v>22.8</v>
      </c>
      <c r="G500" s="118"/>
      <c r="H500" s="118"/>
      <c r="I500" s="118"/>
    </row>
    <row r="501" customFormat="false" ht="15" hidden="false" customHeight="false" outlineLevel="0" collapsed="false">
      <c r="A501" s="118" t="s">
        <v>379</v>
      </c>
      <c r="B501" s="2" t="str">
        <f aca="false" t="array" ref="B501:B501">INDEX(Countries!D37:D767, MATCH(A501, Countries!B37:B767, 0))</f>
        <v>COM</v>
      </c>
      <c r="C501" s="147" t="s">
        <v>168</v>
      </c>
      <c r="D501" s="160" t="n">
        <v>10.1</v>
      </c>
      <c r="E501" s="165" t="n">
        <v>0</v>
      </c>
      <c r="F501" s="163" t="n">
        <v>23.6</v>
      </c>
      <c r="G501" s="118"/>
      <c r="H501" s="118"/>
      <c r="I501" s="118"/>
    </row>
    <row r="502" customFormat="false" ht="15" hidden="false" customHeight="false" outlineLevel="0" collapsed="false">
      <c r="A502" s="118" t="s">
        <v>380</v>
      </c>
      <c r="B502" s="2" t="str">
        <f aca="false" t="array" ref="B502:B502">INDEX(Countries!D38:D768, MATCH(A502, Countries!B38:B768, 0))</f>
        <v>COK</v>
      </c>
      <c r="C502" s="147" t="s">
        <v>168</v>
      </c>
      <c r="D502" s="160" t="n">
        <v>10.1</v>
      </c>
      <c r="E502" s="165" t="n">
        <v>0</v>
      </c>
      <c r="F502" s="164"/>
      <c r="G502" s="118"/>
      <c r="H502" s="118"/>
      <c r="I502" s="118"/>
    </row>
    <row r="503" customFormat="false" ht="15" hidden="false" customHeight="false" outlineLevel="0" collapsed="false">
      <c r="A503" s="118" t="s">
        <v>381</v>
      </c>
      <c r="B503" s="2" t="str">
        <f aca="false" t="array" ref="B503:B503">INDEX(Countries!D39:D769, MATCH(A503, Countries!B39:B769, 0))</f>
        <v>CRI</v>
      </c>
      <c r="C503" s="147" t="s">
        <v>168</v>
      </c>
      <c r="D503" s="160" t="n">
        <v>10.1</v>
      </c>
      <c r="E503" s="165" t="n">
        <v>0</v>
      </c>
      <c r="F503" s="163" t="n">
        <v>22.4</v>
      </c>
      <c r="G503" s="118"/>
      <c r="H503" s="118"/>
      <c r="I503" s="118"/>
    </row>
    <row r="504" customFormat="false" ht="15" hidden="false" customHeight="false" outlineLevel="0" collapsed="false">
      <c r="A504" s="118" t="s">
        <v>382</v>
      </c>
      <c r="B504" s="2" t="str">
        <f aca="false" t="array" ref="B504:B504">INDEX(Countries!D40:D770, MATCH(A504, Countries!B40:B770, 0))</f>
        <v>CIV</v>
      </c>
      <c r="C504" s="147" t="s">
        <v>168</v>
      </c>
      <c r="D504" s="160" t="n">
        <v>10.1</v>
      </c>
      <c r="E504" s="165" t="n">
        <v>0</v>
      </c>
      <c r="F504" s="163" t="n">
        <v>22.9</v>
      </c>
      <c r="G504" s="118"/>
      <c r="H504" s="118"/>
      <c r="I504" s="118"/>
    </row>
    <row r="505" customFormat="false" ht="15" hidden="false" customHeight="false" outlineLevel="0" collapsed="false">
      <c r="A505" s="118" t="s">
        <v>383</v>
      </c>
      <c r="B505" s="2" t="str">
        <f aca="false" t="array" ref="B505:B505">INDEX(Countries!D41:D771, MATCH(A505, Countries!B41:B771, 0))</f>
        <v>CUB</v>
      </c>
      <c r="C505" s="147" t="s">
        <v>168</v>
      </c>
      <c r="D505" s="160" t="n">
        <v>10.1</v>
      </c>
      <c r="E505" s="165" t="n">
        <v>0</v>
      </c>
      <c r="F505" s="163" t="n">
        <v>23.1</v>
      </c>
      <c r="G505" s="118"/>
      <c r="H505" s="118"/>
      <c r="I505" s="118"/>
    </row>
    <row r="506" customFormat="false" ht="15" hidden="false" customHeight="false" outlineLevel="0" collapsed="false">
      <c r="A506" s="118" t="s">
        <v>384</v>
      </c>
      <c r="B506" s="2" t="str">
        <f aca="false" t="array" ref="B506:B506">INDEX(Countries!D42:D772, MATCH(A506, Countries!B42:B772, 0))</f>
        <v>CUW</v>
      </c>
      <c r="C506" s="147" t="s">
        <v>168</v>
      </c>
      <c r="D506" s="160" t="n">
        <v>10.1</v>
      </c>
      <c r="E506" s="165" t="n">
        <v>0</v>
      </c>
      <c r="F506" s="164"/>
      <c r="G506" s="118"/>
      <c r="H506" s="118"/>
      <c r="I506" s="118"/>
    </row>
    <row r="507" customFormat="false" ht="15" hidden="false" customHeight="false" outlineLevel="0" collapsed="false">
      <c r="A507" s="118" t="s">
        <v>385</v>
      </c>
      <c r="B507" s="2" t="str">
        <f aca="false" t="array" ref="B507:B507">INDEX(Countries!D43:D773, MATCH(A507, Countries!B43:B773, 0))</f>
        <v>COD</v>
      </c>
      <c r="C507" s="147" t="s">
        <v>168</v>
      </c>
      <c r="D507" s="160" t="n">
        <v>10.1</v>
      </c>
      <c r="E507" s="165" t="n">
        <v>0</v>
      </c>
      <c r="F507" s="163" t="n">
        <v>23</v>
      </c>
      <c r="G507" s="118"/>
      <c r="H507" s="118"/>
      <c r="I507" s="118"/>
    </row>
    <row r="508" customFormat="false" ht="15" hidden="false" customHeight="false" outlineLevel="0" collapsed="false">
      <c r="A508" s="118" t="s">
        <v>386</v>
      </c>
      <c r="B508" s="2" t="str">
        <f aca="false" t="array" ref="B508:B508">INDEX(Countries!D44:D774, MATCH(A508, Countries!B44:B774, 0))</f>
        <v>DJI</v>
      </c>
      <c r="C508" s="147" t="s">
        <v>168</v>
      </c>
      <c r="D508" s="160" t="n">
        <v>10.1</v>
      </c>
      <c r="E508" s="165" t="n">
        <v>0</v>
      </c>
      <c r="F508" s="164"/>
      <c r="G508" s="118"/>
      <c r="H508" s="118"/>
      <c r="I508" s="118"/>
    </row>
    <row r="509" customFormat="false" ht="15" hidden="false" customHeight="false" outlineLevel="0" collapsed="false">
      <c r="A509" s="118" t="s">
        <v>387</v>
      </c>
      <c r="B509" s="2" t="str">
        <f aca="false" t="array" ref="B509:B509">INDEX(Countries!D45:D775, MATCH(A509, Countries!B45:B775, 0))</f>
        <v>DMA</v>
      </c>
      <c r="C509" s="147" t="s">
        <v>168</v>
      </c>
      <c r="D509" s="160" t="n">
        <v>10.1</v>
      </c>
      <c r="E509" s="165" t="n">
        <v>0</v>
      </c>
      <c r="F509" s="164"/>
      <c r="G509" s="118"/>
      <c r="H509" s="118"/>
      <c r="I509" s="118"/>
    </row>
    <row r="510" customFormat="false" ht="15" hidden="false" customHeight="false" outlineLevel="0" collapsed="false">
      <c r="A510" s="118" t="s">
        <v>388</v>
      </c>
      <c r="B510" s="2" t="str">
        <f aca="false" t="array" ref="B510:B510">INDEX(Countries!D46:D776, MATCH(A510, Countries!B46:B776, 0))</f>
        <v>DOM</v>
      </c>
      <c r="C510" s="147" t="s">
        <v>168</v>
      </c>
      <c r="D510" s="160" t="n">
        <v>10.1</v>
      </c>
      <c r="E510" s="165" t="n">
        <v>0</v>
      </c>
      <c r="F510" s="163" t="n">
        <v>23.5</v>
      </c>
      <c r="G510" s="118"/>
      <c r="H510" s="118"/>
      <c r="I510" s="118"/>
    </row>
    <row r="511" customFormat="false" ht="15" hidden="false" customHeight="false" outlineLevel="0" collapsed="false">
      <c r="A511" s="118" t="s">
        <v>316</v>
      </c>
      <c r="B511" s="2" t="str">
        <f aca="false" t="array" ref="B511:B511">INDEX(Countries!D47:D777, MATCH(A511, Countries!B47:B777, 0))</f>
        <v>ECU</v>
      </c>
      <c r="C511" s="147" t="s">
        <v>168</v>
      </c>
      <c r="D511" s="160" t="n">
        <v>10.1</v>
      </c>
      <c r="E511" s="165" t="n">
        <v>0</v>
      </c>
      <c r="F511" s="163" t="n">
        <v>22.6</v>
      </c>
      <c r="G511" s="118"/>
      <c r="H511" s="118"/>
      <c r="I511" s="118"/>
    </row>
    <row r="512" customFormat="false" ht="15" hidden="false" customHeight="false" outlineLevel="0" collapsed="false">
      <c r="A512" s="118" t="s">
        <v>389</v>
      </c>
      <c r="B512" s="2" t="str">
        <f aca="false" t="array" ref="B512:B512">INDEX(Countries!D48:D778, MATCH(A512, Countries!B48:B778, 0))</f>
        <v>EGY</v>
      </c>
      <c r="C512" s="147" t="s">
        <v>168</v>
      </c>
      <c r="D512" s="160" t="n">
        <v>10.1</v>
      </c>
      <c r="E512" s="165" t="n">
        <v>0</v>
      </c>
      <c r="F512" s="163" t="n">
        <v>19.2</v>
      </c>
      <c r="G512" s="118"/>
      <c r="H512" s="118"/>
      <c r="I512" s="118"/>
    </row>
    <row r="513" customFormat="false" ht="15" hidden="false" customHeight="false" outlineLevel="0" collapsed="false">
      <c r="A513" s="118" t="s">
        <v>390</v>
      </c>
      <c r="B513" s="2" t="str">
        <f aca="false" t="array" ref="B513:B513">INDEX(Countries!D49:D779, MATCH(A513, Countries!B49:B779, 0))</f>
        <v>SLV</v>
      </c>
      <c r="C513" s="147" t="s">
        <v>168</v>
      </c>
      <c r="D513" s="160" t="n">
        <v>10.1</v>
      </c>
      <c r="E513" s="165" t="n">
        <v>0</v>
      </c>
      <c r="F513" s="163" t="n">
        <v>19.1</v>
      </c>
      <c r="G513" s="118"/>
      <c r="H513" s="118"/>
      <c r="I513" s="118"/>
    </row>
    <row r="514" customFormat="false" ht="15" hidden="false" customHeight="false" outlineLevel="0" collapsed="false">
      <c r="A514" s="118" t="s">
        <v>391</v>
      </c>
      <c r="B514" s="2" t="str">
        <f aca="false" t="array" ref="B514:B514">INDEX(Countries!D50:D780, MATCH(A514, Countries!B50:B780, 0))</f>
        <v>GNQ</v>
      </c>
      <c r="C514" s="147" t="s">
        <v>168</v>
      </c>
      <c r="D514" s="160" t="n">
        <v>10.1</v>
      </c>
      <c r="E514" s="165" t="n">
        <v>0</v>
      </c>
      <c r="F514" s="163" t="n">
        <v>23.2</v>
      </c>
      <c r="G514" s="118"/>
      <c r="H514" s="118"/>
      <c r="I514" s="118"/>
    </row>
    <row r="515" customFormat="false" ht="15" hidden="false" customHeight="false" outlineLevel="0" collapsed="false">
      <c r="A515" s="118" t="s">
        <v>392</v>
      </c>
      <c r="B515" s="2" t="str">
        <f aca="false" t="array" ref="B515:B515">INDEX(Countries!D51:D781, MATCH(A515, Countries!B51:B781, 0))</f>
        <v>ERI</v>
      </c>
      <c r="C515" s="147" t="s">
        <v>168</v>
      </c>
      <c r="D515" s="160" t="n">
        <v>10.1</v>
      </c>
      <c r="E515" s="165" t="n">
        <v>0</v>
      </c>
      <c r="F515" s="164"/>
      <c r="G515" s="118"/>
      <c r="H515" s="118"/>
      <c r="I515" s="118"/>
    </row>
    <row r="516" customFormat="false" ht="15" hidden="false" customHeight="false" outlineLevel="0" collapsed="false">
      <c r="A516" s="118" t="s">
        <v>393</v>
      </c>
      <c r="B516" s="2" t="str">
        <f aca="false" t="array" ref="B516:B516">INDEX(Countries!D52:D782, MATCH(A516, Countries!B52:B782, 0))</f>
        <v>FJI</v>
      </c>
      <c r="C516" s="147" t="s">
        <v>168</v>
      </c>
      <c r="D516" s="160" t="n">
        <v>10.1</v>
      </c>
      <c r="E516" s="165" t="n">
        <v>0</v>
      </c>
      <c r="F516" s="164"/>
      <c r="G516" s="118"/>
      <c r="H516" s="118"/>
      <c r="I516" s="118"/>
    </row>
    <row r="517" customFormat="false" ht="15" hidden="false" customHeight="false" outlineLevel="0" collapsed="false">
      <c r="A517" s="118" t="s">
        <v>394</v>
      </c>
      <c r="B517" s="2" t="str">
        <f aca="false" t="array" ref="B517:B517">INDEX(Countries!D53:D783, MATCH(A517, Countries!B53:B783, 0))</f>
        <v>GUF</v>
      </c>
      <c r="C517" s="147" t="s">
        <v>168</v>
      </c>
      <c r="D517" s="160" t="n">
        <v>10.1</v>
      </c>
      <c r="E517" s="165" t="n">
        <v>0</v>
      </c>
      <c r="F517" s="163" t="n">
        <v>23.6</v>
      </c>
      <c r="G517" s="118"/>
      <c r="H517" s="118"/>
      <c r="I517" s="118"/>
    </row>
    <row r="518" customFormat="false" ht="15" hidden="false" customHeight="false" outlineLevel="0" collapsed="false">
      <c r="A518" s="118" t="s">
        <v>395</v>
      </c>
      <c r="B518" s="2" t="str">
        <f aca="false" t="array" ref="B518:B518">INDEX(Countries!D54:D784, MATCH(A518, Countries!B54:B784, 0))</f>
        <v>PYF</v>
      </c>
      <c r="C518" s="147" t="s">
        <v>168</v>
      </c>
      <c r="D518" s="160" t="n">
        <v>10.1</v>
      </c>
      <c r="E518" s="165" t="n">
        <v>0</v>
      </c>
      <c r="F518" s="164"/>
      <c r="G518" s="118"/>
      <c r="H518" s="118"/>
      <c r="I518" s="118"/>
    </row>
    <row r="519" customFormat="false" ht="15" hidden="false" customHeight="false" outlineLevel="0" collapsed="false">
      <c r="A519" s="118" t="s">
        <v>396</v>
      </c>
      <c r="B519" s="2" t="str">
        <f aca="false" t="array" ref="B519:B519">INDEX(Countries!D55:D785, MATCH(A519, Countries!B55:B785, 0))</f>
        <v>ATF</v>
      </c>
      <c r="C519" s="147" t="s">
        <v>168</v>
      </c>
      <c r="D519" s="160" t="n">
        <v>10.1</v>
      </c>
      <c r="E519" s="165" t="n">
        <v>0</v>
      </c>
      <c r="F519" s="164"/>
      <c r="G519" s="118"/>
      <c r="H519" s="118"/>
      <c r="I519" s="118"/>
    </row>
    <row r="520" customFormat="false" ht="15" hidden="false" customHeight="false" outlineLevel="0" collapsed="false">
      <c r="A520" s="118" t="s">
        <v>397</v>
      </c>
      <c r="B520" s="2" t="str">
        <f aca="false" t="array" ref="B520:B520">INDEX(Countries!D56:D786, MATCH(A520, Countries!B56:B786, 0))</f>
        <v>GAB</v>
      </c>
      <c r="C520" s="147" t="s">
        <v>168</v>
      </c>
      <c r="D520" s="160" t="n">
        <v>10.1</v>
      </c>
      <c r="E520" s="165" t="n">
        <v>0</v>
      </c>
      <c r="F520" s="163" t="n">
        <v>21.2</v>
      </c>
      <c r="G520" s="118"/>
      <c r="H520" s="118"/>
      <c r="I520" s="118"/>
    </row>
    <row r="521" customFormat="false" ht="15" hidden="false" customHeight="false" outlineLevel="0" collapsed="false">
      <c r="A521" s="118" t="s">
        <v>398</v>
      </c>
      <c r="B521" s="2" t="str">
        <f aca="false" t="array" ref="B521:B521">INDEX(Countries!D57:D787, MATCH(A521, Countries!B57:B787, 0))</f>
        <v>GMB</v>
      </c>
      <c r="C521" s="147" t="s">
        <v>168</v>
      </c>
      <c r="D521" s="160" t="n">
        <v>10.1</v>
      </c>
      <c r="E521" s="165" t="n">
        <v>0</v>
      </c>
      <c r="F521" s="163" t="n">
        <v>22.7</v>
      </c>
      <c r="G521" s="118"/>
      <c r="H521" s="118"/>
      <c r="I521" s="118"/>
    </row>
    <row r="522" customFormat="false" ht="15" hidden="false" customHeight="false" outlineLevel="0" collapsed="false">
      <c r="A522" s="118" t="s">
        <v>399</v>
      </c>
      <c r="B522" s="2" t="str">
        <f aca="false" t="array" ref="B522:B522">INDEX(Countries!D58:D788, MATCH(A522, Countries!B58:B788, 0))</f>
        <v>GHA</v>
      </c>
      <c r="C522" s="147" t="s">
        <v>168</v>
      </c>
      <c r="D522" s="160" t="n">
        <v>10.1</v>
      </c>
      <c r="E522" s="165" t="n">
        <v>0</v>
      </c>
      <c r="F522" s="163" t="n">
        <v>21.2</v>
      </c>
      <c r="G522" s="118"/>
      <c r="H522" s="118"/>
      <c r="I522" s="118"/>
    </row>
    <row r="523" customFormat="false" ht="15" hidden="false" customHeight="false" outlineLevel="0" collapsed="false">
      <c r="A523" s="118" t="s">
        <v>400</v>
      </c>
      <c r="B523" s="2" t="str">
        <f aca="false" t="array" ref="B523:B523">INDEX(Countries!D59:D789, MATCH(A523, Countries!B59:B789, 0))</f>
        <v>GRD</v>
      </c>
      <c r="C523" s="147" t="s">
        <v>168</v>
      </c>
      <c r="D523" s="160" t="n">
        <v>10.1</v>
      </c>
      <c r="E523" s="165" t="n">
        <v>0</v>
      </c>
      <c r="F523" s="164"/>
      <c r="G523" s="118"/>
      <c r="H523" s="118"/>
      <c r="I523" s="118"/>
    </row>
    <row r="524" customFormat="false" ht="15" hidden="false" customHeight="false" outlineLevel="0" collapsed="false">
      <c r="A524" s="118" t="s">
        <v>401</v>
      </c>
      <c r="B524" s="2" t="str">
        <f aca="false" t="array" ref="B524:B524">INDEX(Countries!D60:D790, MATCH(A524, Countries!B60:B790, 0))</f>
        <v>GLP</v>
      </c>
      <c r="C524" s="147" t="s">
        <v>168</v>
      </c>
      <c r="D524" s="160" t="n">
        <v>10.1</v>
      </c>
      <c r="E524" s="165" t="n">
        <v>0</v>
      </c>
      <c r="F524" s="164"/>
      <c r="G524" s="118"/>
      <c r="H524" s="118"/>
      <c r="I524" s="118"/>
    </row>
    <row r="525" customFormat="false" ht="15" hidden="false" customHeight="false" outlineLevel="0" collapsed="false">
      <c r="A525" s="118" t="s">
        <v>402</v>
      </c>
      <c r="B525" s="2" t="str">
        <f aca="false" t="array" ref="B525:B525">INDEX(Countries!D61:D791, MATCH(A525, Countries!B61:B791, 0))</f>
        <v>GUM</v>
      </c>
      <c r="C525" s="147" t="s">
        <v>168</v>
      </c>
      <c r="D525" s="160" t="n">
        <v>10.1</v>
      </c>
      <c r="E525" s="165" t="n">
        <v>0</v>
      </c>
      <c r="F525" s="164"/>
      <c r="G525" s="118"/>
      <c r="H525" s="118"/>
      <c r="I525" s="118"/>
    </row>
    <row r="526" customFormat="false" ht="15" hidden="false" customHeight="false" outlineLevel="0" collapsed="false">
      <c r="A526" s="118" t="s">
        <v>403</v>
      </c>
      <c r="B526" s="2" t="str">
        <f aca="false" t="array" ref="B526:B526">INDEX(Countries!D62:D792, MATCH(A526, Countries!B62:B792, 0))</f>
        <v>GTM</v>
      </c>
      <c r="C526" s="147" t="s">
        <v>168</v>
      </c>
      <c r="D526" s="160" t="n">
        <v>10.1</v>
      </c>
      <c r="E526" s="165" t="n">
        <v>0</v>
      </c>
      <c r="F526" s="163" t="n">
        <v>24.8</v>
      </c>
      <c r="G526" s="118"/>
      <c r="H526" s="118"/>
      <c r="I526" s="118"/>
    </row>
    <row r="527" customFormat="false" ht="15" hidden="false" customHeight="false" outlineLevel="0" collapsed="false">
      <c r="A527" s="118" t="s">
        <v>404</v>
      </c>
      <c r="B527" s="2" t="str">
        <f aca="false" t="array" ref="B527:B527">INDEX(Countries!D63:D793, MATCH(A527, Countries!B63:B793, 0))</f>
        <v>GIN</v>
      </c>
      <c r="C527" s="147" t="s">
        <v>168</v>
      </c>
      <c r="D527" s="160" t="n">
        <v>10.1</v>
      </c>
      <c r="E527" s="165" t="n">
        <v>0</v>
      </c>
      <c r="F527" s="163" t="n">
        <v>23.6</v>
      </c>
      <c r="G527" s="118"/>
      <c r="H527" s="118"/>
      <c r="I527" s="118"/>
    </row>
    <row r="528" customFormat="false" ht="15" hidden="false" customHeight="false" outlineLevel="0" collapsed="false">
      <c r="A528" s="118" t="s">
        <v>405</v>
      </c>
      <c r="B528" s="2" t="str">
        <f aca="false" t="array" ref="B528:B528">INDEX(Countries!D64:D794, MATCH(A528, Countries!B64:B794, 0))</f>
        <v>GNB</v>
      </c>
      <c r="C528" s="147" t="s">
        <v>168</v>
      </c>
      <c r="D528" s="160" t="n">
        <v>10.1</v>
      </c>
      <c r="E528" s="165" t="n">
        <v>0</v>
      </c>
      <c r="F528" s="163" t="n">
        <v>22.4</v>
      </c>
      <c r="G528" s="118"/>
      <c r="H528" s="118"/>
      <c r="I528" s="118"/>
    </row>
    <row r="529" customFormat="false" ht="15" hidden="false" customHeight="false" outlineLevel="0" collapsed="false">
      <c r="A529" s="118" t="s">
        <v>406</v>
      </c>
      <c r="B529" s="2" t="str">
        <f aca="false" t="array" ref="B529:B529">INDEX(Countries!D65:D795, MATCH(A529, Countries!B65:B795, 0))</f>
        <v>GUY</v>
      </c>
      <c r="C529" s="147" t="s">
        <v>168</v>
      </c>
      <c r="D529" s="160" t="n">
        <v>10.1</v>
      </c>
      <c r="E529" s="165" t="n">
        <v>0</v>
      </c>
      <c r="F529" s="163" t="n">
        <v>23.6</v>
      </c>
      <c r="G529" s="118"/>
      <c r="H529" s="118"/>
      <c r="I529" s="118"/>
    </row>
    <row r="530" customFormat="false" ht="15" hidden="false" customHeight="false" outlineLevel="0" collapsed="false">
      <c r="A530" s="118" t="s">
        <v>407</v>
      </c>
      <c r="B530" s="2" t="str">
        <f aca="false" t="array" ref="B530:B530">INDEX(Countries!D66:D796, MATCH(A530, Countries!B66:B796, 0))</f>
        <v>HTI</v>
      </c>
      <c r="C530" s="147" t="s">
        <v>168</v>
      </c>
      <c r="D530" s="160" t="n">
        <v>10.1</v>
      </c>
      <c r="E530" s="165" t="n">
        <v>0</v>
      </c>
      <c r="F530" s="163" t="n">
        <v>23.2</v>
      </c>
      <c r="G530" s="118"/>
      <c r="H530" s="118"/>
      <c r="I530" s="118"/>
    </row>
    <row r="531" customFormat="false" ht="15" hidden="false" customHeight="false" outlineLevel="0" collapsed="false">
      <c r="A531" s="118" t="s">
        <v>408</v>
      </c>
      <c r="B531" s="2" t="str">
        <f aca="false" t="array" ref="B531:B531">INDEX(Countries!D67:D797, MATCH(A531, Countries!B67:B797, 0))</f>
        <v>HND</v>
      </c>
      <c r="C531" s="147" t="s">
        <v>168</v>
      </c>
      <c r="D531" s="160" t="n">
        <v>10.1</v>
      </c>
      <c r="E531" s="165" t="n">
        <v>0</v>
      </c>
      <c r="F531" s="163" t="n">
        <v>23.3</v>
      </c>
      <c r="G531" s="118"/>
      <c r="H531" s="118"/>
      <c r="I531" s="118"/>
    </row>
    <row r="532" customFormat="false" ht="15" hidden="false" customHeight="false" outlineLevel="0" collapsed="false">
      <c r="A532" s="118" t="s">
        <v>409</v>
      </c>
      <c r="B532" s="2" t="str">
        <f aca="false" t="array" ref="B532:B532">INDEX(Countries!D68:D798, MATCH(A532, Countries!B68:B798, 0))</f>
        <v>IRN</v>
      </c>
      <c r="C532" s="147" t="s">
        <v>168</v>
      </c>
      <c r="D532" s="160" t="n">
        <v>10.1</v>
      </c>
      <c r="E532" s="165" t="n">
        <v>0</v>
      </c>
      <c r="F532" s="163" t="n">
        <v>22.1</v>
      </c>
      <c r="G532" s="118"/>
      <c r="H532" s="118"/>
      <c r="I532" s="118"/>
    </row>
    <row r="533" customFormat="false" ht="15" hidden="false" customHeight="false" outlineLevel="0" collapsed="false">
      <c r="A533" s="118" t="s">
        <v>410</v>
      </c>
      <c r="B533" s="2" t="str">
        <f aca="false" t="array" ref="B533:B533">INDEX(Countries!D69:D799, MATCH(A533, Countries!B69:B799, 0))</f>
        <v>JAM</v>
      </c>
      <c r="C533" s="147" t="s">
        <v>168</v>
      </c>
      <c r="D533" s="160" t="n">
        <v>10.1</v>
      </c>
      <c r="E533" s="165" t="n">
        <v>0</v>
      </c>
      <c r="F533" s="163" t="n">
        <v>22.7</v>
      </c>
      <c r="G533" s="118"/>
      <c r="H533" s="118"/>
      <c r="I533" s="118"/>
    </row>
    <row r="534" customFormat="false" ht="15" hidden="false" customHeight="false" outlineLevel="0" collapsed="false">
      <c r="A534" s="118" t="s">
        <v>411</v>
      </c>
      <c r="B534" s="2" t="str">
        <f aca="false" t="array" ref="B534:B534">INDEX(Countries!D70:D800, MATCH(A534, Countries!B70:B800, 0))</f>
        <v>JPN</v>
      </c>
      <c r="C534" s="147" t="s">
        <v>168</v>
      </c>
      <c r="D534" s="160" t="n">
        <v>10.1</v>
      </c>
      <c r="E534" s="165" t="n">
        <v>0</v>
      </c>
      <c r="F534" s="163" t="n">
        <v>24.2</v>
      </c>
      <c r="G534" s="118"/>
      <c r="H534" s="118"/>
      <c r="I534" s="118"/>
    </row>
    <row r="535" customFormat="false" ht="15" hidden="false" customHeight="false" outlineLevel="0" collapsed="false">
      <c r="A535" s="118" t="s">
        <v>412</v>
      </c>
      <c r="B535" s="2" t="str">
        <f aca="false" t="array" ref="B535:B535">INDEX(Countries!D71:D801, MATCH(A535, Countries!B71:B801, 0))</f>
        <v>KIR</v>
      </c>
      <c r="C535" s="147" t="s">
        <v>168</v>
      </c>
      <c r="D535" s="160" t="n">
        <v>10.1</v>
      </c>
      <c r="E535" s="165" t="n">
        <v>0</v>
      </c>
      <c r="F535" s="164"/>
      <c r="G535" s="118"/>
      <c r="H535" s="118"/>
      <c r="I535" s="118"/>
    </row>
    <row r="536" customFormat="false" ht="15" hidden="false" customHeight="false" outlineLevel="0" collapsed="false">
      <c r="A536" s="118" t="s">
        <v>413</v>
      </c>
      <c r="B536" s="2" t="str">
        <f aca="false" t="array" ref="B536:B536">INDEX(Countries!D72:D802, MATCH(A536, Countries!B72:B802, 0))</f>
        <v>LBR</v>
      </c>
      <c r="C536" s="147" t="s">
        <v>168</v>
      </c>
      <c r="D536" s="160" t="n">
        <v>10.1</v>
      </c>
      <c r="E536" s="165" t="n">
        <v>0</v>
      </c>
      <c r="F536" s="163" t="n">
        <v>23.6</v>
      </c>
      <c r="G536" s="118"/>
      <c r="H536" s="118"/>
      <c r="I536" s="118"/>
    </row>
    <row r="537" customFormat="false" ht="15" hidden="false" customHeight="false" outlineLevel="0" collapsed="false">
      <c r="A537" s="118" t="s">
        <v>414</v>
      </c>
      <c r="B537" s="2" t="str">
        <f aca="false" t="array" ref="B537:B537">INDEX(Countries!D73:D803, MATCH(A537, Countries!B73:B803, 0))</f>
        <v>MDG</v>
      </c>
      <c r="C537" s="147" t="s">
        <v>168</v>
      </c>
      <c r="D537" s="160" t="n">
        <v>10.1</v>
      </c>
      <c r="E537" s="165" t="n">
        <v>0</v>
      </c>
      <c r="F537" s="163" t="n">
        <v>21.3</v>
      </c>
      <c r="G537" s="118"/>
      <c r="H537" s="118"/>
      <c r="I537" s="118"/>
    </row>
    <row r="538" customFormat="false" ht="15" hidden="false" customHeight="false" outlineLevel="0" collapsed="false">
      <c r="A538" s="118" t="s">
        <v>415</v>
      </c>
      <c r="B538" s="2" t="str">
        <f aca="false" t="array" ref="B538:B538">INDEX(Countries!D74:D804, MATCH(A538, Countries!B74:B804, 0))</f>
        <v>MYS</v>
      </c>
      <c r="C538" s="147" t="s">
        <v>168</v>
      </c>
      <c r="D538" s="160" t="n">
        <v>10.1</v>
      </c>
      <c r="E538" s="165" t="n">
        <v>0</v>
      </c>
      <c r="F538" s="163" t="n">
        <v>23.6</v>
      </c>
      <c r="G538" s="118"/>
      <c r="H538" s="118"/>
      <c r="I538" s="118"/>
    </row>
    <row r="539" customFormat="false" ht="15" hidden="false" customHeight="false" outlineLevel="0" collapsed="false">
      <c r="A539" s="118" t="s">
        <v>416</v>
      </c>
      <c r="B539" s="2" t="str">
        <f aca="false" t="array" ref="B539:B539">INDEX(Countries!D75:D805, MATCH(A539, Countries!B75:B805, 0))</f>
        <v>MDV</v>
      </c>
      <c r="C539" s="147" t="s">
        <v>168</v>
      </c>
      <c r="D539" s="160" t="n">
        <v>10.1</v>
      </c>
      <c r="E539" s="165" t="n">
        <v>0</v>
      </c>
      <c r="F539" s="164"/>
      <c r="G539" s="118"/>
      <c r="H539" s="118"/>
      <c r="I539" s="118"/>
    </row>
    <row r="540" customFormat="false" ht="15" hidden="false" customHeight="false" outlineLevel="0" collapsed="false">
      <c r="A540" s="118" t="s">
        <v>417</v>
      </c>
      <c r="B540" s="2" t="str">
        <f aca="false" t="array" ref="B540:B540">INDEX(Countries!D76:D806, MATCH(A540, Countries!B76:B806, 0))</f>
        <v>MHL</v>
      </c>
      <c r="C540" s="147" t="s">
        <v>168</v>
      </c>
      <c r="D540" s="160" t="n">
        <v>10.1</v>
      </c>
      <c r="E540" s="165" t="n">
        <v>0</v>
      </c>
      <c r="F540" s="164"/>
      <c r="G540" s="118"/>
      <c r="H540" s="118"/>
      <c r="I540" s="118"/>
    </row>
    <row r="541" customFormat="false" ht="15" hidden="false" customHeight="false" outlineLevel="0" collapsed="false">
      <c r="A541" s="118" t="s">
        <v>418</v>
      </c>
      <c r="B541" s="2" t="str">
        <f aca="false" t="array" ref="B541:B541">INDEX(Countries!D77:D807, MATCH(A541, Countries!B77:B807, 0))</f>
        <v>MTQ</v>
      </c>
      <c r="C541" s="147" t="s">
        <v>168</v>
      </c>
      <c r="D541" s="160" t="n">
        <v>10.1</v>
      </c>
      <c r="E541" s="165" t="n">
        <v>0</v>
      </c>
      <c r="F541" s="164"/>
      <c r="G541" s="118"/>
      <c r="H541" s="118"/>
      <c r="I541" s="118"/>
    </row>
    <row r="542" customFormat="false" ht="15" hidden="false" customHeight="false" outlineLevel="0" collapsed="false">
      <c r="A542" s="118" t="s">
        <v>419</v>
      </c>
      <c r="B542" s="2" t="str">
        <f aca="false" t="array" ref="B542:B542">INDEX(Countries!D78:D808, MATCH(A542, Countries!B78:B808, 0))</f>
        <v>MRT</v>
      </c>
      <c r="C542" s="147" t="s">
        <v>168</v>
      </c>
      <c r="D542" s="160" t="n">
        <v>10.1</v>
      </c>
      <c r="E542" s="165" t="n">
        <v>0</v>
      </c>
      <c r="F542" s="163" t="n">
        <v>18.4</v>
      </c>
      <c r="G542" s="118"/>
      <c r="H542" s="118"/>
      <c r="I542" s="118"/>
    </row>
    <row r="543" customFormat="false" ht="15" hidden="false" customHeight="false" outlineLevel="0" collapsed="false">
      <c r="A543" s="118" t="s">
        <v>420</v>
      </c>
      <c r="B543" s="2" t="str">
        <f aca="false" t="array" ref="B543:B543">INDEX(Countries!D79:D809, MATCH(A543, Countries!B79:B809, 0))</f>
        <v>MUS</v>
      </c>
      <c r="C543" s="147" t="s">
        <v>168</v>
      </c>
      <c r="D543" s="160" t="n">
        <v>10.1</v>
      </c>
      <c r="E543" s="165" t="n">
        <v>0</v>
      </c>
      <c r="F543" s="164"/>
      <c r="G543" s="118"/>
      <c r="H543" s="118"/>
      <c r="I543" s="118"/>
    </row>
    <row r="544" customFormat="false" ht="15" hidden="false" customHeight="false" outlineLevel="0" collapsed="false">
      <c r="A544" s="118" t="s">
        <v>421</v>
      </c>
      <c r="B544" s="2" t="str">
        <f aca="false" t="array" ref="B544:B544">INDEX(Countries!D80:D810, MATCH(A544, Countries!B80:B810, 0))</f>
        <v>MYT</v>
      </c>
      <c r="C544" s="147" t="s">
        <v>168</v>
      </c>
      <c r="D544" s="160" t="n">
        <v>10.1</v>
      </c>
      <c r="E544" s="165" t="n">
        <v>0</v>
      </c>
      <c r="F544" s="164"/>
      <c r="G544" s="118"/>
      <c r="H544" s="118"/>
      <c r="I544" s="118"/>
    </row>
    <row r="545" customFormat="false" ht="15" hidden="false" customHeight="false" outlineLevel="0" collapsed="false">
      <c r="A545" s="118" t="s">
        <v>422</v>
      </c>
      <c r="B545" s="2" t="str">
        <f aca="false" t="array" ref="B545:B545">INDEX(Countries!D81:D811, MATCH(A545, Countries!B81:B811, 0))</f>
        <v>FSM</v>
      </c>
      <c r="C545" s="147" t="s">
        <v>168</v>
      </c>
      <c r="D545" s="160" t="n">
        <v>10.1</v>
      </c>
      <c r="E545" s="165" t="n">
        <v>0</v>
      </c>
      <c r="F545" s="164"/>
      <c r="G545" s="118"/>
      <c r="H545" s="118"/>
      <c r="I545" s="118"/>
    </row>
    <row r="546" customFormat="false" ht="15" hidden="false" customHeight="false" outlineLevel="0" collapsed="false">
      <c r="A546" s="118" t="s">
        <v>423</v>
      </c>
      <c r="B546" s="2" t="str">
        <f aca="false" t="array" ref="B546:B546">INDEX(Countries!D82:D812, MATCH(A546, Countries!B82:B812, 0))</f>
        <v>MOZ</v>
      </c>
      <c r="C546" s="147" t="s">
        <v>168</v>
      </c>
      <c r="D546" s="160" t="n">
        <v>10.1</v>
      </c>
      <c r="E546" s="165" t="n">
        <v>0</v>
      </c>
      <c r="F546" s="163" t="n">
        <v>19.6</v>
      </c>
      <c r="G546" s="118"/>
      <c r="H546" s="118"/>
      <c r="I546" s="118"/>
    </row>
    <row r="547" customFormat="false" ht="15" hidden="false" customHeight="false" outlineLevel="0" collapsed="false">
      <c r="A547" s="118" t="s">
        <v>424</v>
      </c>
      <c r="B547" s="2" t="str">
        <f aca="false" t="array" ref="B547:B547">INDEX(Countries!D83:D813, MATCH(A547, Countries!B83:B813, 0))</f>
        <v>MMR</v>
      </c>
      <c r="C547" s="147" t="s">
        <v>168</v>
      </c>
      <c r="D547" s="160" t="n">
        <v>10.1</v>
      </c>
      <c r="E547" s="165" t="n">
        <v>0</v>
      </c>
      <c r="F547" s="163" t="n">
        <v>23.6</v>
      </c>
      <c r="G547" s="118"/>
      <c r="H547" s="118"/>
      <c r="I547" s="118"/>
    </row>
    <row r="548" customFormat="false" ht="15" hidden="false" customHeight="false" outlineLevel="0" collapsed="false">
      <c r="A548" s="118" t="s">
        <v>425</v>
      </c>
      <c r="B548" s="2" t="str">
        <f aca="false" t="array" ref="B548:B548">INDEX(Countries!D84:D814, MATCH(A548, Countries!B84:B814, 0))</f>
        <v>NCL</v>
      </c>
      <c r="C548" s="147" t="s">
        <v>168</v>
      </c>
      <c r="D548" s="160" t="n">
        <v>10.1</v>
      </c>
      <c r="E548" s="165" t="n">
        <v>0</v>
      </c>
      <c r="F548" s="163" t="n">
        <v>24.6</v>
      </c>
      <c r="G548" s="118"/>
      <c r="H548" s="118"/>
      <c r="I548" s="118"/>
    </row>
    <row r="549" customFormat="false" ht="15" hidden="false" customHeight="false" outlineLevel="0" collapsed="false">
      <c r="A549" s="118" t="s">
        <v>426</v>
      </c>
      <c r="B549" s="2" t="str">
        <f aca="false" t="array" ref="B549:B549">INDEX(Countries!D85:D815, MATCH(A549, Countries!B85:B815, 0))</f>
        <v>NZL</v>
      </c>
      <c r="C549" s="147" t="s">
        <v>168</v>
      </c>
      <c r="D549" s="160" t="n">
        <v>10.1</v>
      </c>
      <c r="E549" s="165" t="n">
        <v>0</v>
      </c>
      <c r="F549" s="163" t="n">
        <v>23.3</v>
      </c>
      <c r="G549" s="118"/>
      <c r="H549" s="118"/>
      <c r="I549" s="118"/>
    </row>
    <row r="550" customFormat="false" ht="15" hidden="false" customHeight="false" outlineLevel="0" collapsed="false">
      <c r="A550" s="118" t="s">
        <v>427</v>
      </c>
      <c r="B550" s="2" t="str">
        <f aca="false" t="array" ref="B550:B550">INDEX(Countries!D86:D816, MATCH(A550, Countries!B86:B816, 0))</f>
        <v>NIC</v>
      </c>
      <c r="C550" s="147" t="s">
        <v>168</v>
      </c>
      <c r="D550" s="160" t="n">
        <v>10.1</v>
      </c>
      <c r="E550" s="165" t="n">
        <v>0</v>
      </c>
      <c r="F550" s="163" t="n">
        <v>23.2</v>
      </c>
      <c r="G550" s="118"/>
      <c r="H550" s="118"/>
      <c r="I550" s="118"/>
    </row>
    <row r="551" customFormat="false" ht="15" hidden="false" customHeight="false" outlineLevel="0" collapsed="false">
      <c r="A551" s="118" t="s">
        <v>428</v>
      </c>
      <c r="B551" s="2" t="str">
        <f aca="false" t="array" ref="B551:B551">INDEX(Countries!D87:D817, MATCH(A551, Countries!B87:B817, 0))</f>
        <v>NGA</v>
      </c>
      <c r="C551" s="147" t="s">
        <v>168</v>
      </c>
      <c r="D551" s="160" t="n">
        <v>10.1</v>
      </c>
      <c r="E551" s="165" t="n">
        <v>0</v>
      </c>
      <c r="F551" s="163" t="n">
        <v>23.1</v>
      </c>
      <c r="G551" s="118"/>
      <c r="H551" s="118"/>
      <c r="I551" s="118"/>
    </row>
    <row r="552" customFormat="false" ht="15" hidden="false" customHeight="false" outlineLevel="0" collapsed="false">
      <c r="A552" s="118" t="s">
        <v>429</v>
      </c>
      <c r="B552" s="2" t="str">
        <f aca="false" t="array" ref="B552:B552">INDEX(Countries!D8:D818, MATCH(A552, Countries!B8:B818, 0))</f>
        <v>OMN</v>
      </c>
      <c r="C552" s="147" t="s">
        <v>168</v>
      </c>
      <c r="D552" s="160" t="n">
        <v>10.1</v>
      </c>
      <c r="E552" s="165" t="n">
        <v>0</v>
      </c>
      <c r="F552" s="163" t="n">
        <v>22.3</v>
      </c>
      <c r="G552" s="118"/>
      <c r="H552" s="118"/>
      <c r="I552" s="118"/>
    </row>
    <row r="553" customFormat="false" ht="15" hidden="false" customHeight="false" outlineLevel="0" collapsed="false">
      <c r="A553" s="118" t="s">
        <v>430</v>
      </c>
      <c r="B553" s="2" t="str">
        <f aca="false" t="array" ref="B553:B553">INDEX(Countries!D9:D819, MATCH(A553, Countries!B9:B819, 0))</f>
        <v>PAK</v>
      </c>
      <c r="C553" s="147" t="s">
        <v>168</v>
      </c>
      <c r="D553" s="160" t="n">
        <v>10.1</v>
      </c>
      <c r="E553" s="165" t="n">
        <v>0</v>
      </c>
      <c r="F553" s="163" t="n">
        <v>16.3</v>
      </c>
      <c r="G553" s="118"/>
      <c r="H553" s="118"/>
      <c r="I553" s="118"/>
    </row>
    <row r="554" customFormat="false" ht="15" hidden="false" customHeight="false" outlineLevel="0" collapsed="false">
      <c r="A554" s="118" t="s">
        <v>431</v>
      </c>
      <c r="B554" s="2" t="str">
        <f aca="false" t="array" ref="B554:B554">INDEX(Countries!D90:D820, MATCH(A554, Countries!B90:B820, 0))</f>
        <v>PLW</v>
      </c>
      <c r="C554" s="147" t="s">
        <v>168</v>
      </c>
      <c r="D554" s="160" t="n">
        <v>10.1</v>
      </c>
      <c r="E554" s="165" t="n">
        <v>0</v>
      </c>
      <c r="F554" s="164"/>
      <c r="G554" s="118"/>
      <c r="H554" s="118"/>
      <c r="I554" s="118"/>
    </row>
    <row r="555" customFormat="false" ht="15" hidden="false" customHeight="false" outlineLevel="0" collapsed="false">
      <c r="A555" s="118" t="s">
        <v>432</v>
      </c>
      <c r="B555" s="2" t="str">
        <f aca="false" t="array" ref="B555:B555">INDEX(Countries!D1:D821, MATCH(A555, Countries!B1:B821, 0))</f>
        <v>PAN</v>
      </c>
      <c r="C555" s="147" t="s">
        <v>168</v>
      </c>
      <c r="D555" s="160" t="n">
        <v>10.1</v>
      </c>
      <c r="E555" s="165" t="n">
        <v>0</v>
      </c>
      <c r="F555" s="163" t="n">
        <v>23.3</v>
      </c>
      <c r="G555" s="118"/>
      <c r="H555" s="118"/>
      <c r="I555" s="118"/>
    </row>
    <row r="556" customFormat="false" ht="15" hidden="false" customHeight="false" outlineLevel="0" collapsed="false">
      <c r="A556" s="118" t="s">
        <v>433</v>
      </c>
      <c r="B556" s="2" t="str">
        <f aca="false" t="array" ref="B556:B556">INDEX(Countries!D92:D822, MATCH(A556, Countries!B92:B822, 0))</f>
        <v>PNG</v>
      </c>
      <c r="C556" s="147" t="s">
        <v>168</v>
      </c>
      <c r="D556" s="160" t="n">
        <v>10.1</v>
      </c>
      <c r="E556" s="165" t="n">
        <v>0</v>
      </c>
      <c r="F556" s="163" t="n">
        <v>23.6</v>
      </c>
      <c r="G556" s="118"/>
      <c r="H556" s="118"/>
      <c r="I556" s="118"/>
    </row>
    <row r="557" customFormat="false" ht="15" hidden="false" customHeight="false" outlineLevel="0" collapsed="false">
      <c r="A557" s="118" t="s">
        <v>434</v>
      </c>
      <c r="B557" s="2" t="str">
        <f aca="false" t="array" ref="B557:B557">INDEX(Countries!D93:D823, MATCH(A557, Countries!B93:B823, 0))</f>
        <v>PER</v>
      </c>
      <c r="C557" s="147" t="s">
        <v>168</v>
      </c>
      <c r="D557" s="160" t="n">
        <v>10.1</v>
      </c>
      <c r="E557" s="165" t="n">
        <v>0</v>
      </c>
      <c r="F557" s="163" t="n">
        <v>20.7</v>
      </c>
      <c r="G557" s="118"/>
      <c r="H557" s="118"/>
      <c r="I557" s="118"/>
    </row>
    <row r="558" customFormat="false" ht="15" hidden="false" customHeight="false" outlineLevel="0" collapsed="false">
      <c r="A558" s="118" t="s">
        <v>435</v>
      </c>
      <c r="B558" s="2" t="str">
        <f aca="false" t="array" ref="B558:B558">INDEX(Countries!D94:D824, MATCH(A558, Countries!B94:B824, 0))</f>
        <v>PHL</v>
      </c>
      <c r="C558" s="147" t="s">
        <v>168</v>
      </c>
      <c r="D558" s="160" t="n">
        <v>10.1</v>
      </c>
      <c r="E558" s="165" t="n">
        <v>0</v>
      </c>
      <c r="F558" s="163" t="n">
        <v>21.8</v>
      </c>
      <c r="G558" s="118"/>
      <c r="H558" s="118"/>
      <c r="I558" s="118"/>
    </row>
    <row r="559" customFormat="false" ht="15" hidden="false" customHeight="false" outlineLevel="0" collapsed="false">
      <c r="A559" s="118" t="s">
        <v>436</v>
      </c>
      <c r="B559" s="2" t="str">
        <f aca="false" t="array" ref="B559:B559">INDEX(Countries!D95:D825, MATCH(A559, Countries!B95:B825, 0))</f>
        <v>PRI</v>
      </c>
      <c r="C559" s="147" t="s">
        <v>168</v>
      </c>
      <c r="D559" s="160" t="n">
        <v>10.1</v>
      </c>
      <c r="E559" s="165" t="n">
        <v>0</v>
      </c>
      <c r="F559" s="163" t="n">
        <v>25.5</v>
      </c>
      <c r="G559" s="118"/>
      <c r="H559" s="118"/>
      <c r="I559" s="118"/>
    </row>
    <row r="560" customFormat="false" ht="15" hidden="false" customHeight="false" outlineLevel="0" collapsed="false">
      <c r="A560" s="118" t="s">
        <v>437</v>
      </c>
      <c r="B560" s="2" t="str">
        <f aca="false" t="array" ref="B560:B560">INDEX(Countries!D96:D826, MATCH(A560, Countries!B96:B826, 0))</f>
        <v>QAT</v>
      </c>
      <c r="C560" s="147" t="s">
        <v>168</v>
      </c>
      <c r="D560" s="160" t="n">
        <v>10.1</v>
      </c>
      <c r="E560" s="165" t="n">
        <v>0</v>
      </c>
      <c r="F560" s="163" t="n">
        <v>23.5</v>
      </c>
      <c r="G560" s="118"/>
      <c r="H560" s="118"/>
      <c r="I560" s="118"/>
    </row>
    <row r="561" customFormat="false" ht="15" hidden="false" customHeight="false" outlineLevel="0" collapsed="false">
      <c r="A561" s="118" t="s">
        <v>832</v>
      </c>
      <c r="B561" s="2" t="str">
        <f aca="false" t="array" ref="B561:B561">INDEX(Countries!D1:D827, MATCH(A561, Countries!B1:B827, 0))</f>
        <v>COD</v>
      </c>
      <c r="C561" s="147" t="s">
        <v>168</v>
      </c>
      <c r="D561" s="160" t="n">
        <v>10.1</v>
      </c>
      <c r="E561" s="165" t="n">
        <v>0</v>
      </c>
      <c r="F561" s="163" t="n">
        <v>21.5</v>
      </c>
      <c r="G561" s="118"/>
      <c r="H561" s="118"/>
      <c r="I561" s="118"/>
    </row>
    <row r="562" customFormat="false" ht="15" hidden="false" customHeight="false" outlineLevel="0" collapsed="false">
      <c r="A562" s="118" t="s">
        <v>439</v>
      </c>
      <c r="B562" s="2" t="str">
        <f aca="false" t="array" ref="B562:B562">INDEX(Countries!D98:D828, MATCH(A562, Countries!B98:B828, 0))</f>
        <v>KNA</v>
      </c>
      <c r="C562" s="147" t="s">
        <v>168</v>
      </c>
      <c r="D562" s="160" t="n">
        <v>10.1</v>
      </c>
      <c r="E562" s="165" t="n">
        <v>0</v>
      </c>
      <c r="F562" s="164"/>
      <c r="G562" s="118"/>
      <c r="H562" s="118"/>
      <c r="I562" s="118"/>
    </row>
    <row r="563" customFormat="false" ht="15" hidden="false" customHeight="false" outlineLevel="0" collapsed="false">
      <c r="A563" s="118" t="s">
        <v>440</v>
      </c>
      <c r="B563" s="2" t="str">
        <f aca="false" t="array" ref="B563:B563">INDEX(Countries!D99:D829, MATCH(A563, Countries!B99:B829, 0))</f>
        <v>LCA</v>
      </c>
      <c r="C563" s="147" t="s">
        <v>168</v>
      </c>
      <c r="D563" s="160" t="n">
        <v>10.1</v>
      </c>
      <c r="E563" s="165" t="n">
        <v>0</v>
      </c>
      <c r="F563" s="164"/>
      <c r="G563" s="118"/>
      <c r="H563" s="118"/>
      <c r="I563" s="118"/>
    </row>
    <row r="564" customFormat="false" ht="15" hidden="false" customHeight="false" outlineLevel="0" collapsed="false">
      <c r="A564" s="118" t="s">
        <v>441</v>
      </c>
      <c r="B564" s="2" t="str">
        <f aca="false" t="array" ref="B564:B564">INDEX(Countries!D100:D830, MATCH(A564, Countries!B100:B830, 0))</f>
        <v>VCT</v>
      </c>
      <c r="C564" s="147" t="s">
        <v>168</v>
      </c>
      <c r="D564" s="160" t="n">
        <v>10.1</v>
      </c>
      <c r="E564" s="165" t="n">
        <v>0</v>
      </c>
      <c r="F564" s="164"/>
      <c r="G564" s="118"/>
      <c r="H564" s="118"/>
      <c r="I564" s="118"/>
    </row>
    <row r="565" customFormat="false" ht="15" hidden="false" customHeight="false" outlineLevel="0" collapsed="false">
      <c r="A565" s="118" t="s">
        <v>442</v>
      </c>
      <c r="B565" s="2" t="str">
        <f aca="false" t="array" ref="B565:B565">INDEX(Countries!D101:D831, MATCH(A565, Countries!B101:B831, 0))</f>
        <v>MAF</v>
      </c>
      <c r="C565" s="147" t="s">
        <v>168</v>
      </c>
      <c r="D565" s="160" t="n">
        <v>10.1</v>
      </c>
      <c r="E565" s="165" t="n">
        <v>0</v>
      </c>
      <c r="F565" s="164"/>
      <c r="G565" s="118"/>
      <c r="H565" s="118"/>
      <c r="I565" s="118"/>
    </row>
    <row r="566" customFormat="false" ht="15" hidden="false" customHeight="false" outlineLevel="0" collapsed="false">
      <c r="A566" s="118" t="s">
        <v>443</v>
      </c>
      <c r="B566" s="2" t="str">
        <f aca="false" t="array" ref="B566:B566">INDEX(Countries!D102:D832, MATCH(A566, Countries!B102:B832, 0))</f>
        <v>WSM</v>
      </c>
      <c r="C566" s="147" t="s">
        <v>168</v>
      </c>
      <c r="D566" s="160" t="n">
        <v>10.1</v>
      </c>
      <c r="E566" s="165" t="n">
        <v>0</v>
      </c>
      <c r="F566" s="164"/>
      <c r="G566" s="118"/>
      <c r="H566" s="118"/>
      <c r="I566" s="118"/>
    </row>
    <row r="567" customFormat="false" ht="15" hidden="false" customHeight="false" outlineLevel="0" collapsed="false">
      <c r="A567" s="118" t="s">
        <v>444</v>
      </c>
      <c r="B567" s="2" t="str">
        <f aca="false" t="array" ref="B567:B567">INDEX(Countries!D103:D833, MATCH(A567, Countries!B103:B833, 0))</f>
        <v>STP</v>
      </c>
      <c r="C567" s="147" t="s">
        <v>168</v>
      </c>
      <c r="D567" s="160" t="n">
        <v>10.1</v>
      </c>
      <c r="E567" s="165" t="n">
        <v>0</v>
      </c>
      <c r="F567" s="164"/>
      <c r="G567" s="118"/>
      <c r="H567" s="118"/>
      <c r="I567" s="118"/>
    </row>
    <row r="568" customFormat="false" ht="15" hidden="false" customHeight="false" outlineLevel="0" collapsed="false">
      <c r="A568" s="118" t="s">
        <v>445</v>
      </c>
      <c r="B568" s="2" t="str">
        <f aca="false" t="array" ref="B568:B568">INDEX(Countries!D104:D834, MATCH(A568, Countries!B104:B834, 0))</f>
        <v>SAU</v>
      </c>
      <c r="C568" s="147" t="s">
        <v>168</v>
      </c>
      <c r="D568" s="160" t="n">
        <v>10.1</v>
      </c>
      <c r="E568" s="165" t="n">
        <v>0</v>
      </c>
      <c r="F568" s="163" t="n">
        <v>14.5</v>
      </c>
      <c r="G568" s="118"/>
      <c r="H568" s="118"/>
      <c r="I568" s="118"/>
    </row>
    <row r="569" customFormat="false" ht="15" hidden="false" customHeight="false" outlineLevel="0" collapsed="false">
      <c r="A569" s="118" t="s">
        <v>446</v>
      </c>
      <c r="B569" s="2" t="str">
        <f aca="false" t="array" ref="B569:B569">INDEX(Countries!D105:D835, MATCH(A569, Countries!B105:B835, 0))</f>
        <v>SEN</v>
      </c>
      <c r="C569" s="147" t="s">
        <v>168</v>
      </c>
      <c r="D569" s="160" t="n">
        <v>10.1</v>
      </c>
      <c r="E569" s="165" t="n">
        <v>0</v>
      </c>
      <c r="F569" s="163" t="n">
        <v>18.1</v>
      </c>
      <c r="G569" s="118"/>
      <c r="H569" s="118"/>
      <c r="I569" s="118"/>
    </row>
    <row r="570" customFormat="false" ht="15" hidden="false" customHeight="false" outlineLevel="0" collapsed="false">
      <c r="A570" s="118" t="s">
        <v>447</v>
      </c>
      <c r="B570" s="2" t="str">
        <f aca="false" t="array" ref="B570:B570">INDEX(Countries!D106:D836, MATCH(A570, Countries!B106:B836, 0))</f>
        <v>SYC</v>
      </c>
      <c r="C570" s="147" t="s">
        <v>168</v>
      </c>
      <c r="D570" s="160" t="n">
        <v>10.1</v>
      </c>
      <c r="E570" s="165" t="n">
        <v>0</v>
      </c>
      <c r="F570" s="164"/>
      <c r="G570" s="118"/>
      <c r="H570" s="118"/>
      <c r="I570" s="118"/>
    </row>
    <row r="571" customFormat="false" ht="15" hidden="false" customHeight="false" outlineLevel="0" collapsed="false">
      <c r="A571" s="118" t="s">
        <v>448</v>
      </c>
      <c r="B571" s="2" t="str">
        <f aca="false" t="array" ref="B571:B571">INDEX(Countries!D107:D837, MATCH(A571, Countries!B107:B837, 0))</f>
        <v>SLE</v>
      </c>
      <c r="C571" s="147" t="s">
        <v>168</v>
      </c>
      <c r="D571" s="160" t="n">
        <v>10.1</v>
      </c>
      <c r="E571" s="165" t="n">
        <v>0</v>
      </c>
      <c r="F571" s="163" t="n">
        <v>23.6</v>
      </c>
      <c r="G571" s="118"/>
      <c r="H571" s="118"/>
      <c r="I571" s="118"/>
    </row>
    <row r="572" customFormat="false" ht="15" hidden="false" customHeight="false" outlineLevel="0" collapsed="false">
      <c r="A572" s="118" t="s">
        <v>449</v>
      </c>
      <c r="B572" s="2" t="str">
        <f aca="false" t="array" ref="B572:B572">INDEX(Countries!D108:D838, MATCH(A572, Countries!B108:B838, 0))</f>
        <v>SGP</v>
      </c>
      <c r="C572" s="147" t="s">
        <v>168</v>
      </c>
      <c r="D572" s="160" t="n">
        <v>10.1</v>
      </c>
      <c r="E572" s="165" t="n">
        <v>0</v>
      </c>
      <c r="F572" s="164"/>
      <c r="G572" s="118"/>
      <c r="H572" s="118"/>
      <c r="I572" s="118"/>
    </row>
    <row r="573" customFormat="false" ht="15" hidden="false" customHeight="false" outlineLevel="0" collapsed="false">
      <c r="A573" s="118" t="s">
        <v>450</v>
      </c>
      <c r="B573" s="2" t="str">
        <f aca="false" t="array" ref="B573:B573">INDEX(Countries!D109:D839, MATCH(A573, Countries!B109:B839, 0))</f>
        <v>SXM</v>
      </c>
      <c r="C573" s="147" t="s">
        <v>168</v>
      </c>
      <c r="D573" s="160" t="n">
        <v>10.1</v>
      </c>
      <c r="E573" s="165" t="n">
        <v>0</v>
      </c>
      <c r="F573" s="164"/>
      <c r="G573" s="118"/>
      <c r="H573" s="118"/>
      <c r="I573" s="118"/>
    </row>
    <row r="574" customFormat="false" ht="15" hidden="false" customHeight="false" outlineLevel="0" collapsed="false">
      <c r="A574" s="118" t="s">
        <v>451</v>
      </c>
      <c r="B574" s="2" t="str">
        <f aca="false" t="array" ref="B574:B574">INDEX(Countries!D110:D840, MATCH(A574, Countries!B110:B840, 0))</f>
        <v>SLB</v>
      </c>
      <c r="C574" s="147" t="s">
        <v>168</v>
      </c>
      <c r="D574" s="160" t="n">
        <v>10.1</v>
      </c>
      <c r="E574" s="165" t="n">
        <v>0</v>
      </c>
      <c r="F574" s="164"/>
      <c r="G574" s="118"/>
      <c r="H574" s="118"/>
      <c r="I574" s="118"/>
    </row>
    <row r="575" customFormat="false" ht="15" hidden="false" customHeight="false" outlineLevel="0" collapsed="false">
      <c r="A575" s="118" t="s">
        <v>452</v>
      </c>
      <c r="B575" s="2" t="str">
        <f aca="false" t="array" ref="B575:B575">INDEX(Countries!D111:D841, MATCH(A575, Countries!B111:B841, 0))</f>
        <v>SOM</v>
      </c>
      <c r="C575" s="147" t="s">
        <v>168</v>
      </c>
      <c r="D575" s="160" t="n">
        <v>10.1</v>
      </c>
      <c r="E575" s="165" t="n">
        <v>0</v>
      </c>
      <c r="F575" s="163" t="n">
        <v>15.5</v>
      </c>
      <c r="G575" s="118"/>
      <c r="H575" s="118"/>
      <c r="I575" s="118"/>
    </row>
    <row r="576" customFormat="false" ht="15" hidden="false" customHeight="false" outlineLevel="0" collapsed="false">
      <c r="A576" s="118" t="s">
        <v>453</v>
      </c>
      <c r="B576" s="2" t="str">
        <f aca="false" t="array" ref="B576:B576">INDEX(Countries!D112:D842, MATCH(A576, Countries!B112:B842, 0))</f>
        <v>ZAF</v>
      </c>
      <c r="C576" s="147" t="s">
        <v>168</v>
      </c>
      <c r="D576" s="160" t="n">
        <v>10.1</v>
      </c>
      <c r="E576" s="165" t="n">
        <v>0</v>
      </c>
      <c r="F576" s="163" t="n">
        <v>21.9</v>
      </c>
      <c r="G576" s="118"/>
      <c r="H576" s="118"/>
      <c r="I576" s="118"/>
    </row>
    <row r="577" customFormat="false" ht="15" hidden="false" customHeight="false" outlineLevel="0" collapsed="false">
      <c r="A577" s="118" t="s">
        <v>454</v>
      </c>
      <c r="B577" s="2" t="str">
        <f aca="false" t="array" ref="B577:B577">INDEX(Countries!D113:D843, MATCH(A577, Countries!B113:B843, 0))</f>
        <v>LKA</v>
      </c>
      <c r="C577" s="147" t="s">
        <v>168</v>
      </c>
      <c r="D577" s="160" t="n">
        <v>10.1</v>
      </c>
      <c r="E577" s="165" t="n">
        <v>0</v>
      </c>
      <c r="F577" s="163" t="n">
        <v>23.8</v>
      </c>
      <c r="G577" s="118"/>
      <c r="H577" s="118"/>
      <c r="I577" s="118"/>
    </row>
    <row r="578" customFormat="false" ht="15" hidden="false" customHeight="false" outlineLevel="0" collapsed="false">
      <c r="A578" s="118" t="s">
        <v>455</v>
      </c>
      <c r="B578" s="2" t="str">
        <f aca="false" t="array" ref="B578:B578">INDEX(Countries!D114:D844, MATCH(A578, Countries!B114:B844, 0))</f>
        <v>SDN</v>
      </c>
      <c r="C578" s="147" t="s">
        <v>168</v>
      </c>
      <c r="D578" s="160" t="n">
        <v>10.1</v>
      </c>
      <c r="E578" s="165" t="n">
        <v>0</v>
      </c>
      <c r="F578" s="164"/>
      <c r="G578" s="118"/>
      <c r="H578" s="118"/>
      <c r="I578" s="118"/>
    </row>
    <row r="579" customFormat="false" ht="15" hidden="false" customHeight="false" outlineLevel="0" collapsed="false">
      <c r="A579" s="118" t="s">
        <v>456</v>
      </c>
      <c r="B579" s="2" t="str">
        <f aca="false" t="array" ref="B579:B579">INDEX(Countries!D115:D845, MATCH(A579, Countries!B115:B845, 0))</f>
        <v>SUR</v>
      </c>
      <c r="C579" s="147" t="s">
        <v>168</v>
      </c>
      <c r="D579" s="160" t="n">
        <v>10.1</v>
      </c>
      <c r="E579" s="165" t="n">
        <v>0</v>
      </c>
      <c r="F579" s="163" t="n">
        <v>23.6</v>
      </c>
      <c r="G579" s="118"/>
      <c r="H579" s="118"/>
      <c r="I579" s="118"/>
    </row>
    <row r="580" customFormat="false" ht="15" hidden="false" customHeight="false" outlineLevel="0" collapsed="false">
      <c r="A580" s="118" t="s">
        <v>457</v>
      </c>
      <c r="B580" s="2" t="str">
        <f aca="false" t="array" ref="B580:B580">INDEX(Countries!D116:D846, MATCH(A580, Countries!B116:B846, 0))</f>
        <v>TWN</v>
      </c>
      <c r="C580" s="147" t="s">
        <v>168</v>
      </c>
      <c r="D580" s="160" t="n">
        <v>10.1</v>
      </c>
      <c r="E580" s="165" t="n">
        <v>0</v>
      </c>
      <c r="F580" s="163" t="n">
        <v>18.8</v>
      </c>
      <c r="G580" s="118"/>
      <c r="H580" s="118"/>
      <c r="I580" s="118"/>
    </row>
    <row r="581" customFormat="false" ht="15" hidden="false" customHeight="false" outlineLevel="0" collapsed="false">
      <c r="A581" s="118" t="s">
        <v>458</v>
      </c>
      <c r="B581" s="2" t="str">
        <f aca="false" t="array" ref="B581:B581">INDEX(Countries!D117:D847, MATCH(A581, Countries!B117:B847, 0))</f>
        <v>TZA</v>
      </c>
      <c r="C581" s="147" t="s">
        <v>168</v>
      </c>
      <c r="D581" s="160" t="n">
        <v>10.1</v>
      </c>
      <c r="E581" s="165" t="n">
        <v>0</v>
      </c>
      <c r="F581" s="163" t="n">
        <v>20.5</v>
      </c>
      <c r="G581" s="118"/>
      <c r="H581" s="118"/>
      <c r="I581" s="118"/>
    </row>
    <row r="582" customFormat="false" ht="15" hidden="false" customHeight="false" outlineLevel="0" collapsed="false">
      <c r="A582" s="118" t="s">
        <v>459</v>
      </c>
      <c r="B582" s="2" t="str">
        <f aca="false" t="array" ref="B582:B582">INDEX(Countries!D118:D848, MATCH(A582, Countries!B118:B848, 0))</f>
        <v>THA</v>
      </c>
      <c r="C582" s="147" t="s">
        <v>168</v>
      </c>
      <c r="D582" s="160" t="n">
        <v>10.1</v>
      </c>
      <c r="E582" s="165" t="n">
        <v>0</v>
      </c>
      <c r="F582" s="163" t="n">
        <v>23.7</v>
      </c>
      <c r="G582" s="118"/>
      <c r="H582" s="118"/>
      <c r="I582" s="118"/>
    </row>
    <row r="583" customFormat="false" ht="15" hidden="false" customHeight="false" outlineLevel="0" collapsed="false">
      <c r="A583" s="118" t="s">
        <v>460</v>
      </c>
      <c r="B583" s="2" t="str">
        <f aca="false" t="array" ref="B583:B583">INDEX(Countries!D119:D849, MATCH(A583, Countries!B119:B849, 0))</f>
        <v>TLS</v>
      </c>
      <c r="C583" s="147" t="s">
        <v>168</v>
      </c>
      <c r="D583" s="160" t="n">
        <v>10.1</v>
      </c>
      <c r="E583" s="165" t="n">
        <v>0</v>
      </c>
      <c r="F583" s="163" t="n">
        <v>22.4</v>
      </c>
      <c r="G583" s="118"/>
      <c r="H583" s="118"/>
      <c r="I583" s="118"/>
    </row>
    <row r="584" customFormat="false" ht="15" hidden="false" customHeight="false" outlineLevel="0" collapsed="false">
      <c r="A584" s="118" t="s">
        <v>461</v>
      </c>
      <c r="B584" s="2" t="str">
        <f aca="false" t="array" ref="B584:B584">INDEX(Countries!D120:D850, MATCH(A584, Countries!B120:B850, 0))</f>
        <v>TGO</v>
      </c>
      <c r="C584" s="147" t="s">
        <v>168</v>
      </c>
      <c r="D584" s="160" t="n">
        <v>10.1</v>
      </c>
      <c r="E584" s="165" t="n">
        <v>0</v>
      </c>
      <c r="F584" s="163" t="n">
        <v>21.7</v>
      </c>
      <c r="G584" s="118"/>
      <c r="H584" s="118"/>
      <c r="I584" s="118"/>
    </row>
    <row r="585" customFormat="false" ht="15" hidden="false" customHeight="false" outlineLevel="0" collapsed="false">
      <c r="A585" s="118" t="s">
        <v>462</v>
      </c>
      <c r="B585" s="2" t="str">
        <f aca="false" t="array" ref="B585:B585">INDEX(Countries!D121:D851, MATCH(A585, Countries!B121:B851, 0))</f>
        <v>TON</v>
      </c>
      <c r="C585" s="147" t="s">
        <v>168</v>
      </c>
      <c r="D585" s="160" t="n">
        <v>10.1</v>
      </c>
      <c r="E585" s="165" t="n">
        <v>0</v>
      </c>
      <c r="F585" s="163" t="n">
        <v>23.6</v>
      </c>
      <c r="G585" s="118"/>
      <c r="H585" s="118"/>
      <c r="I585" s="118"/>
    </row>
    <row r="586" customFormat="false" ht="15" hidden="false" customHeight="false" outlineLevel="0" collapsed="false">
      <c r="A586" s="118" t="s">
        <v>463</v>
      </c>
      <c r="B586" s="2" t="str">
        <f aca="false" t="array" ref="B586:B586">INDEX(Countries!D122:D852, MATCH(A586, Countries!B122:B852, 0))</f>
        <v>TTO</v>
      </c>
      <c r="C586" s="147" t="s">
        <v>168</v>
      </c>
      <c r="D586" s="160" t="n">
        <v>10.1</v>
      </c>
      <c r="E586" s="165" t="n">
        <v>0</v>
      </c>
      <c r="F586" s="163" t="n">
        <v>22.2</v>
      </c>
      <c r="G586" s="118"/>
      <c r="H586" s="118"/>
      <c r="I586" s="118"/>
    </row>
    <row r="587" customFormat="false" ht="15" hidden="false" customHeight="false" outlineLevel="0" collapsed="false">
      <c r="A587" s="118" t="s">
        <v>464</v>
      </c>
      <c r="B587" s="2" t="str">
        <f aca="false" t="array" ref="B587:B587">INDEX(Countries!D123:D853, MATCH(A587, Countries!B123:B853, 0))</f>
        <v>TCA</v>
      </c>
      <c r="C587" s="147" t="s">
        <v>168</v>
      </c>
      <c r="D587" s="160" t="n">
        <v>10.1</v>
      </c>
      <c r="E587" s="165" t="n">
        <v>0</v>
      </c>
      <c r="F587" s="163" t="n">
        <v>20.1</v>
      </c>
      <c r="G587" s="118"/>
      <c r="H587" s="118"/>
      <c r="I587" s="118"/>
    </row>
    <row r="588" customFormat="false" ht="15" hidden="false" customHeight="false" outlineLevel="0" collapsed="false">
      <c r="A588" s="118" t="s">
        <v>465</v>
      </c>
      <c r="B588" s="2" t="str">
        <f aca="false" t="array" ref="B588:B588">INDEX(Countries!D1:D854, MATCH(A588, Countries!B1:B854, 0))</f>
        <v>TUV</v>
      </c>
      <c r="C588" s="147" t="s">
        <v>168</v>
      </c>
      <c r="D588" s="160" t="n">
        <v>10.1</v>
      </c>
      <c r="E588" s="165" t="n">
        <v>0</v>
      </c>
      <c r="F588" s="164"/>
      <c r="G588" s="118"/>
      <c r="H588" s="118"/>
      <c r="I588" s="118"/>
    </row>
    <row r="589" customFormat="false" ht="15" hidden="false" customHeight="false" outlineLevel="0" collapsed="false">
      <c r="A589" s="118" t="s">
        <v>466</v>
      </c>
      <c r="B589" s="2" t="str">
        <f aca="false" t="array" ref="B589:B589">INDEX(Countries!D125:D855, MATCH(A589, Countries!B125:B855, 0))</f>
        <v>ARE</v>
      </c>
      <c r="C589" s="147" t="s">
        <v>168</v>
      </c>
      <c r="D589" s="160" t="n">
        <v>10.1</v>
      </c>
      <c r="E589" s="165" t="n">
        <v>0</v>
      </c>
      <c r="F589" s="163" t="n">
        <v>16.8</v>
      </c>
      <c r="G589" s="118"/>
      <c r="H589" s="118"/>
      <c r="I589" s="118"/>
    </row>
    <row r="590" customFormat="false" ht="15" hidden="false" customHeight="false" outlineLevel="0" collapsed="false">
      <c r="A590" s="118" t="s">
        <v>467</v>
      </c>
      <c r="B590" s="2" t="str">
        <f aca="false" t="array" ref="B590:B590">INDEX(Countries!D1:D856, MATCH(A590, Countries!B1:B856, 0))</f>
        <v>VUT</v>
      </c>
      <c r="C590" s="147" t="s">
        <v>168</v>
      </c>
      <c r="D590" s="160" t="n">
        <v>10.1</v>
      </c>
      <c r="E590" s="165" t="n">
        <v>0</v>
      </c>
      <c r="F590" s="163" t="n">
        <v>23.6</v>
      </c>
      <c r="G590" s="118"/>
      <c r="H590" s="118"/>
      <c r="I590" s="118"/>
    </row>
    <row r="591" customFormat="false" ht="15" hidden="false" customHeight="false" outlineLevel="0" collapsed="false">
      <c r="A591" s="118" t="s">
        <v>468</v>
      </c>
      <c r="B591" s="2" t="str">
        <f aca="false" t="array" ref="B591:B591">INDEX(Countries!D127:D857, MATCH(A591, Countries!B127:B857, 0))</f>
        <v>VEN</v>
      </c>
      <c r="C591" s="147" t="s">
        <v>168</v>
      </c>
      <c r="D591" s="160" t="n">
        <v>10.1</v>
      </c>
      <c r="E591" s="165" t="n">
        <v>0</v>
      </c>
      <c r="F591" s="163" t="n">
        <v>23.2</v>
      </c>
      <c r="G591" s="118"/>
      <c r="H591" s="118"/>
      <c r="I591" s="118"/>
    </row>
    <row r="592" customFormat="false" ht="15" hidden="false" customHeight="false" outlineLevel="0" collapsed="false">
      <c r="A592" s="118" t="s">
        <v>469</v>
      </c>
      <c r="B592" s="2" t="str">
        <f aca="false" t="array" ref="B592:B592">INDEX(Countries!D1:D858, MATCH(A592, Countries!B1:B858, 0))</f>
        <v>VNM</v>
      </c>
      <c r="C592" s="147" t="s">
        <v>168</v>
      </c>
      <c r="D592" s="160" t="n">
        <v>10.1</v>
      </c>
      <c r="E592" s="165" t="n">
        <v>0</v>
      </c>
      <c r="F592" s="163" t="n">
        <v>23.4</v>
      </c>
      <c r="G592" s="118"/>
      <c r="H592" s="118"/>
      <c r="I592" s="118"/>
    </row>
    <row r="593" customFormat="false" ht="15" hidden="false" customHeight="false" outlineLevel="0" collapsed="false">
      <c r="A593" s="118" t="s">
        <v>470</v>
      </c>
      <c r="B593" s="2" t="str">
        <f aca="false" t="array" ref="B593:B593">INDEX(Countries!D2:D859, MATCH(A593, Countries!B2:B859, 0))</f>
        <v>VIR</v>
      </c>
      <c r="C593" s="147" t="s">
        <v>168</v>
      </c>
      <c r="D593" s="160" t="n">
        <v>10.1</v>
      </c>
      <c r="E593" s="165" t="n">
        <v>0</v>
      </c>
      <c r="F593" s="164"/>
      <c r="G593" s="118"/>
      <c r="H593" s="118"/>
      <c r="I593" s="118"/>
    </row>
    <row r="594" customFormat="false" ht="15" hidden="false" customHeight="false" outlineLevel="0" collapsed="false">
      <c r="A594" s="118" t="s">
        <v>471</v>
      </c>
      <c r="B594" s="2" t="str">
        <f aca="false" t="array" ref="B594:B594">INDEX(Countries!D3:D860, MATCH(A594, Countries!B3:B860, 0))</f>
        <v>WLF</v>
      </c>
      <c r="C594" s="147" t="s">
        <v>168</v>
      </c>
      <c r="D594" s="160" t="n">
        <v>10.1</v>
      </c>
      <c r="E594" s="165" t="n">
        <v>0</v>
      </c>
      <c r="F594" s="164"/>
      <c r="G594" s="118"/>
      <c r="H594" s="118"/>
      <c r="I594" s="118"/>
    </row>
    <row r="595" customFormat="false" ht="15" hidden="false" customHeight="false" outlineLevel="0" collapsed="false">
      <c r="A595" s="118" t="s">
        <v>472</v>
      </c>
      <c r="B595" s="2" t="str">
        <f aca="false" t="array" ref="B595:B595">INDEX(Countries!D1:D861, MATCH(A595, Countries!B1:B861, 0))</f>
        <v>YEM</v>
      </c>
      <c r="C595" s="147" t="s">
        <v>168</v>
      </c>
      <c r="D595" s="160" t="n">
        <v>10.1</v>
      </c>
      <c r="E595" s="165" t="n">
        <v>0</v>
      </c>
      <c r="F595" s="164"/>
      <c r="G595" s="118"/>
      <c r="H595" s="118"/>
      <c r="I595" s="118"/>
    </row>
    <row r="596" customFormat="false" ht="15" hidden="false" customHeight="false" outlineLevel="0" collapsed="false">
      <c r="A596" s="118" t="s">
        <v>473</v>
      </c>
      <c r="B596" s="2" t="str">
        <f aca="false" t="array" ref="B596:B596">INDEX(Countries!D1:D862, MATCH(A596, Countries!B1:B862, 0))</f>
        <v>ITA</v>
      </c>
      <c r="C596" s="147" t="s">
        <v>168</v>
      </c>
      <c r="D596" s="160" t="n">
        <v>10.1</v>
      </c>
      <c r="E596" s="165" t="n">
        <v>0</v>
      </c>
      <c r="F596" s="163" t="n">
        <v>20.9</v>
      </c>
      <c r="G596" s="118"/>
      <c r="H596" s="118"/>
      <c r="I596" s="118"/>
    </row>
    <row r="597" customFormat="false" ht="15" hidden="false" customHeight="false" outlineLevel="0" collapsed="false">
      <c r="A597" s="118" t="s">
        <v>474</v>
      </c>
      <c r="B597" s="2" t="str">
        <f aca="false" t="array" ref="B597:B597">INDEX(Countries!D1:D863, MATCH(A597, Countries!B1:B863, 0))</f>
        <v>UKR</v>
      </c>
      <c r="C597" s="147" t="s">
        <v>168</v>
      </c>
      <c r="D597" s="160" t="n">
        <v>10.1</v>
      </c>
      <c r="E597" s="165" t="n">
        <v>0</v>
      </c>
      <c r="F597" s="163" t="n">
        <v>22.9</v>
      </c>
      <c r="G597" s="118"/>
      <c r="H597" s="118"/>
      <c r="I597" s="118"/>
    </row>
    <row r="598" customFormat="false" ht="15" hidden="false" customHeight="false" outlineLevel="0" collapsed="false">
      <c r="A598" s="118" t="s">
        <v>475</v>
      </c>
      <c r="B598" s="2" t="str">
        <f aca="false" t="array" ref="B598:B598">INDEX(Countries!D2:D864, MATCH(A598, Countries!B2:B864, 0))</f>
        <v>TUN</v>
      </c>
      <c r="C598" s="147" t="s">
        <v>168</v>
      </c>
      <c r="D598" s="160" t="n">
        <v>10.1</v>
      </c>
      <c r="E598" s="165" t="n">
        <v>0</v>
      </c>
      <c r="F598" s="163" t="n">
        <v>17.8</v>
      </c>
      <c r="G598" s="118"/>
      <c r="H598" s="118"/>
      <c r="I598" s="118"/>
    </row>
    <row r="599" customFormat="false" ht="15" hidden="false" customHeight="false" outlineLevel="0" collapsed="false">
      <c r="A599" s="118" t="s">
        <v>476</v>
      </c>
      <c r="B599" s="2" t="str">
        <f aca="false" t="array" ref="B599:B599">INDEX(Countries!D3:D865, MATCH(A599, Countries!B3:B865, 0))</f>
        <v>ESP</v>
      </c>
      <c r="C599" s="147" t="s">
        <v>168</v>
      </c>
      <c r="D599" s="160" t="n">
        <v>10.1</v>
      </c>
      <c r="E599" s="165" t="n">
        <v>0</v>
      </c>
      <c r="F599" s="163" t="n">
        <v>15.8</v>
      </c>
      <c r="G599" s="118"/>
      <c r="H599" s="118"/>
      <c r="I599" s="118"/>
    </row>
    <row r="600" customFormat="false" ht="15" hidden="false" customHeight="false" outlineLevel="0" collapsed="false">
      <c r="A600" s="118" t="s">
        <v>477</v>
      </c>
      <c r="B600" s="2" t="str">
        <f aca="false" t="array" ref="B600:B600">INDEX(Countries!D4:D866, MATCH(A600, Countries!B4:B866, 0))</f>
        <v>KWT</v>
      </c>
      <c r="C600" s="147" t="s">
        <v>168</v>
      </c>
      <c r="D600" s="160" t="n">
        <v>10.1</v>
      </c>
      <c r="E600" s="165" t="n">
        <v>0</v>
      </c>
      <c r="F600" s="163" t="n">
        <v>24.4</v>
      </c>
      <c r="G600" s="118"/>
      <c r="H600" s="118"/>
      <c r="I600" s="118"/>
    </row>
    <row r="601" customFormat="false" ht="15" hidden="false" customHeight="false" outlineLevel="0" collapsed="false">
      <c r="A601" s="118" t="s">
        <v>478</v>
      </c>
      <c r="B601" s="2" t="str">
        <f aca="false" t="array" ref="B601:B601">INDEX(Countries!D1:D867, MATCH(A601, Countries!B1:B867, 0))</f>
        <v>DNK</v>
      </c>
      <c r="C601" s="147" t="s">
        <v>168</v>
      </c>
      <c r="D601" s="160" t="n">
        <v>10.1</v>
      </c>
      <c r="E601" s="165" t="n">
        <v>0</v>
      </c>
      <c r="F601" s="163" t="n">
        <v>22.4</v>
      </c>
      <c r="G601" s="118"/>
      <c r="H601" s="118"/>
      <c r="I601" s="118"/>
    </row>
    <row r="602" customFormat="false" ht="15" hidden="false" customHeight="false" outlineLevel="0" collapsed="false">
      <c r="A602" s="118" t="s">
        <v>479</v>
      </c>
      <c r="B602" s="2" t="str">
        <f aca="false" t="array" ref="B602:B602">INDEX(Countries!D1:D868, MATCH(A602, Countries!B1:B868, 0))</f>
        <v>FRA</v>
      </c>
      <c r="C602" s="147" t="s">
        <v>168</v>
      </c>
      <c r="D602" s="160" t="n">
        <v>10.1</v>
      </c>
      <c r="E602" s="165" t="n">
        <v>0</v>
      </c>
      <c r="F602" s="163" t="n">
        <v>20.9</v>
      </c>
      <c r="G602" s="118"/>
      <c r="H602" s="118"/>
      <c r="I602" s="118"/>
    </row>
    <row r="603" customFormat="false" ht="15" hidden="false" customHeight="false" outlineLevel="0" collapsed="false">
      <c r="A603" s="118" t="s">
        <v>480</v>
      </c>
      <c r="B603" s="2" t="str">
        <f aca="false" t="array" ref="B603:B603">INDEX(Countries!D1:D869, MATCH(A603, Countries!B1:B869, 0))</f>
        <v>RUS</v>
      </c>
      <c r="C603" s="147" t="s">
        <v>168</v>
      </c>
      <c r="D603" s="160" t="n">
        <v>10.1</v>
      </c>
      <c r="E603" s="165" t="n">
        <v>0</v>
      </c>
      <c r="F603" s="163" t="n">
        <v>24.3</v>
      </c>
      <c r="G603" s="118"/>
      <c r="H603" s="118"/>
      <c r="I603" s="118"/>
    </row>
    <row r="604" customFormat="false" ht="15" hidden="false" customHeight="false" outlineLevel="0" collapsed="false">
      <c r="A604" s="118" t="s">
        <v>481</v>
      </c>
      <c r="B604" s="2" t="str">
        <f aca="false" t="array" ref="B604:B604">INDEX(Countries!D140:D870, MATCH(A604, Countries!B140:B870, 0))</f>
        <v>UMI</v>
      </c>
      <c r="C604" s="147" t="s">
        <v>168</v>
      </c>
      <c r="D604" s="160" t="n">
        <v>10.1</v>
      </c>
      <c r="E604" s="165" t="n">
        <v>0</v>
      </c>
      <c r="F604" s="164"/>
      <c r="G604" s="118"/>
      <c r="H604" s="118"/>
      <c r="I604" s="118"/>
    </row>
    <row r="605" customFormat="false" ht="15" hidden="false" customHeight="false" outlineLevel="0" collapsed="false">
      <c r="A605" s="118" t="s">
        <v>482</v>
      </c>
      <c r="B605" s="2" t="str">
        <f aca="false" t="array" ref="B605:B605">INDEX(Countries!D1:D871, MATCH(A605, Countries!B1:B871, 0))</f>
        <v>GRC</v>
      </c>
      <c r="C605" s="147" t="s">
        <v>168</v>
      </c>
      <c r="D605" s="160" t="n">
        <v>10.1</v>
      </c>
      <c r="E605" s="165" t="n">
        <v>0</v>
      </c>
      <c r="F605" s="163" t="n">
        <v>21.8</v>
      </c>
      <c r="G605" s="118"/>
      <c r="H605" s="118"/>
      <c r="I605" s="118"/>
    </row>
    <row r="606" customFormat="false" ht="15" hidden="false" customHeight="false" outlineLevel="0" collapsed="false">
      <c r="A606" s="118" t="s">
        <v>483</v>
      </c>
      <c r="B606" s="2" t="str">
        <f aca="false" t="array" ref="B606:B606">INDEX(Countries!D2:D872, MATCH(A606, Countries!B2:B872, 0))</f>
        <v>CAN</v>
      </c>
      <c r="C606" s="147" t="s">
        <v>168</v>
      </c>
      <c r="D606" s="160" t="n">
        <v>10.1</v>
      </c>
      <c r="E606" s="165" t="n">
        <v>0</v>
      </c>
      <c r="F606" s="163" t="n">
        <v>24.7</v>
      </c>
      <c r="G606" s="118"/>
      <c r="H606" s="118"/>
      <c r="I606" s="118"/>
    </row>
    <row r="607" customFormat="false" ht="15" hidden="false" customHeight="false" outlineLevel="0" collapsed="false">
      <c r="A607" s="118" t="s">
        <v>484</v>
      </c>
      <c r="B607" s="2" t="str">
        <f aca="false" t="array" ref="B607:B607">INDEX(Countries!D1:D873, MATCH(A607, Countries!B1:B873, 0))</f>
        <v>DEU</v>
      </c>
      <c r="C607" s="147" t="s">
        <v>168</v>
      </c>
      <c r="D607" s="160" t="n">
        <v>10.1</v>
      </c>
      <c r="E607" s="165" t="n">
        <v>0</v>
      </c>
      <c r="F607" s="163" t="n">
        <v>21</v>
      </c>
      <c r="G607" s="118"/>
      <c r="H607" s="118"/>
      <c r="I607" s="118"/>
    </row>
    <row r="608" customFormat="false" ht="15" hidden="false" customHeight="false" outlineLevel="0" collapsed="false">
      <c r="A608" s="118" t="s">
        <v>485</v>
      </c>
      <c r="B608" s="2" t="str">
        <f aca="false" t="array" ref="B608:B608">INDEX(Countries!D1:D874, MATCH(A608, Countries!B1:B874, 0))</f>
        <v>HRV</v>
      </c>
      <c r="C608" s="147" t="s">
        <v>168</v>
      </c>
      <c r="D608" s="160" t="n">
        <v>10.1</v>
      </c>
      <c r="E608" s="165" t="n">
        <v>0</v>
      </c>
      <c r="F608" s="163" t="n">
        <v>24.8</v>
      </c>
      <c r="G608" s="118"/>
      <c r="H608" s="118"/>
      <c r="I608" s="118"/>
    </row>
    <row r="609" customFormat="false" ht="15" hidden="false" customHeight="false" outlineLevel="0" collapsed="false">
      <c r="A609" s="118" t="s">
        <v>486</v>
      </c>
      <c r="B609" s="2" t="str">
        <f aca="false" t="array" ref="B609:B609">INDEX(Countries!D145:D875, MATCH(A609, Countries!B145:B875, 0))</f>
        <v>GBR</v>
      </c>
      <c r="C609" s="147" t="s">
        <v>168</v>
      </c>
      <c r="D609" s="160" t="n">
        <v>10.1</v>
      </c>
      <c r="E609" s="165" t="n">
        <v>0</v>
      </c>
      <c r="F609" s="163" t="n">
        <v>24.1</v>
      </c>
      <c r="G609" s="118"/>
      <c r="H609" s="118"/>
      <c r="I609" s="118"/>
    </row>
    <row r="610" customFormat="false" ht="15" hidden="false" customHeight="false" outlineLevel="0" collapsed="false">
      <c r="A610" s="118" t="s">
        <v>487</v>
      </c>
      <c r="B610" s="2" t="str">
        <f aca="false" t="array" ref="B610:B610">INDEX(Countries!D1:D877, MATCH(A610, Countries!B1:B877, 0))</f>
        <v>MLT</v>
      </c>
      <c r="C610" s="147" t="s">
        <v>168</v>
      </c>
      <c r="D610" s="160" t="n">
        <v>10.1</v>
      </c>
      <c r="E610" s="165" t="n">
        <v>0</v>
      </c>
      <c r="F610" s="164"/>
      <c r="G610" s="118"/>
      <c r="H610" s="118"/>
      <c r="I610" s="118"/>
    </row>
    <row r="611" customFormat="false" ht="15" hidden="false" customHeight="false" outlineLevel="0" collapsed="false">
      <c r="A611" s="118" t="s">
        <v>488</v>
      </c>
      <c r="B611" s="2" t="str">
        <f aca="false" t="array" ref="B611:B611">INDEX(Countries!D1:D878, MATCH(A611, Countries!B1:B878, 0))</f>
        <v>CYP</v>
      </c>
      <c r="C611" s="147" t="s">
        <v>168</v>
      </c>
      <c r="D611" s="160" t="n">
        <v>10.1</v>
      </c>
      <c r="E611" s="165" t="n">
        <v>0</v>
      </c>
      <c r="F611" s="163" t="n">
        <v>21</v>
      </c>
      <c r="G611" s="118"/>
      <c r="H611" s="118"/>
      <c r="I611" s="118"/>
    </row>
    <row r="612" customFormat="false" ht="15" hidden="false" customHeight="false" outlineLevel="0" collapsed="false">
      <c r="A612" s="118" t="s">
        <v>489</v>
      </c>
      <c r="B612" s="2" t="str">
        <f aca="false" t="array" ref="B612:B612">INDEX(Countries!D149:D879, MATCH(A612, Countries!B149:B879, 0))</f>
        <v>NOR</v>
      </c>
      <c r="C612" s="147" t="s">
        <v>168</v>
      </c>
      <c r="D612" s="160" t="n">
        <v>10.1</v>
      </c>
      <c r="E612" s="165" t="n">
        <v>0</v>
      </c>
      <c r="F612" s="163" t="n">
        <v>23</v>
      </c>
      <c r="G612" s="118"/>
      <c r="H612" s="118"/>
      <c r="I612" s="118"/>
    </row>
    <row r="613" customFormat="false" ht="15" hidden="false" customHeight="false" outlineLevel="0" collapsed="false">
      <c r="A613" s="118" t="s">
        <v>490</v>
      </c>
      <c r="B613" s="2" t="str">
        <f aca="false" t="array" ref="B613:B613">INDEX(Countries!D1:D880, MATCH(A613, Countries!B1:B880, 0))</f>
        <v>ALB</v>
      </c>
      <c r="C613" s="147" t="s">
        <v>168</v>
      </c>
      <c r="D613" s="160" t="n">
        <v>10.1</v>
      </c>
      <c r="E613" s="165" t="n">
        <v>0</v>
      </c>
      <c r="F613" s="163" t="n">
        <v>21.9</v>
      </c>
      <c r="G613" s="118"/>
      <c r="H613" s="118"/>
      <c r="I613" s="118"/>
    </row>
    <row r="614" customFormat="false" ht="15" hidden="false" customHeight="false" outlineLevel="0" collapsed="false">
      <c r="A614" s="118" t="s">
        <v>491</v>
      </c>
      <c r="B614" s="2" t="str">
        <f aca="false" t="array" ref="B614:B614">INDEX(Countries!D2:D881, MATCH(A614, Countries!B2:B881, 0))</f>
        <v>DZA</v>
      </c>
      <c r="C614" s="147" t="s">
        <v>168</v>
      </c>
      <c r="D614" s="160" t="n">
        <v>10.1</v>
      </c>
      <c r="E614" s="165" t="n">
        <v>0</v>
      </c>
      <c r="F614" s="163" t="n">
        <v>18.6</v>
      </c>
      <c r="G614" s="118"/>
      <c r="H614" s="118"/>
      <c r="I614" s="118"/>
    </row>
    <row r="615" customFormat="false" ht="15" hidden="false" customHeight="false" outlineLevel="0" collapsed="false">
      <c r="A615" s="118" t="s">
        <v>492</v>
      </c>
      <c r="B615" s="2" t="str">
        <f aca="false" t="array" ref="B615:B615">INDEX(Countries!D1:D882, MATCH(A615, Countries!B1:B882, 0))</f>
        <v>SWE</v>
      </c>
      <c r="C615" s="147" t="s">
        <v>168</v>
      </c>
      <c r="D615" s="160" t="n">
        <v>10.1</v>
      </c>
      <c r="E615" s="165" t="n">
        <v>0</v>
      </c>
      <c r="F615" s="163" t="n">
        <v>23.1</v>
      </c>
      <c r="G615" s="118"/>
      <c r="H615" s="118"/>
      <c r="I615" s="118"/>
    </row>
    <row r="616" customFormat="false" ht="15" hidden="false" customHeight="false" outlineLevel="0" collapsed="false">
      <c r="A616" s="118" t="s">
        <v>493</v>
      </c>
      <c r="B616" s="2" t="str">
        <f aca="false" t="array" ref="B616:B616">INDEX(Countries!D1:D883, MATCH(A616, Countries!B1:B883, 0))</f>
        <v>ISR</v>
      </c>
      <c r="C616" s="147" t="s">
        <v>168</v>
      </c>
      <c r="D616" s="160" t="n">
        <v>10.1</v>
      </c>
      <c r="E616" s="165" t="n">
        <v>0</v>
      </c>
      <c r="F616" s="163" t="n">
        <v>18.9</v>
      </c>
      <c r="G616" s="118"/>
      <c r="H616" s="118"/>
      <c r="I616" s="118"/>
    </row>
    <row r="617" customFormat="false" ht="15" hidden="false" customHeight="false" outlineLevel="0" collapsed="false">
      <c r="A617" s="118" t="s">
        <v>494</v>
      </c>
      <c r="B617" s="2" t="str">
        <f aca="false" t="array" ref="B617:B617">INDEX(Countries!D2:D884, MATCH(A617, Countries!B2:B884, 0))</f>
        <v>MSR</v>
      </c>
      <c r="C617" s="147" t="s">
        <v>168</v>
      </c>
      <c r="D617" s="160" t="n">
        <v>10.1</v>
      </c>
      <c r="E617" s="165" t="n">
        <v>0</v>
      </c>
      <c r="F617" s="164"/>
      <c r="G617" s="118"/>
      <c r="H617" s="118"/>
      <c r="I617" s="118"/>
    </row>
    <row r="618" customFormat="false" ht="15" hidden="false" customHeight="false" outlineLevel="0" collapsed="false">
      <c r="A618" s="118" t="s">
        <v>495</v>
      </c>
      <c r="B618" s="2" t="str">
        <f aca="false" t="array" ref="B618:B618">INDEX(Countries!D3:D885, MATCH(A618, Countries!B3:B885, 0))</f>
        <v>LBY</v>
      </c>
      <c r="C618" s="147" t="s">
        <v>168</v>
      </c>
      <c r="D618" s="160" t="n">
        <v>10.1</v>
      </c>
      <c r="E618" s="165" t="n">
        <v>0</v>
      </c>
      <c r="F618" s="163" t="n">
        <v>19.2</v>
      </c>
      <c r="G618" s="118"/>
      <c r="H618" s="118"/>
      <c r="I618" s="118"/>
    </row>
    <row r="619" customFormat="false" ht="15" hidden="false" customHeight="false" outlineLevel="0" collapsed="false">
      <c r="A619" s="118" t="s">
        <v>496</v>
      </c>
      <c r="B619" s="2" t="str">
        <f aca="false" t="array" ref="B619:B619">INDEX(Countries!D4:D886, MATCH(A619, Countries!B4:B886, 0))</f>
        <v>NLD</v>
      </c>
      <c r="C619" s="147" t="s">
        <v>168</v>
      </c>
      <c r="D619" s="160" t="n">
        <v>10.1</v>
      </c>
      <c r="E619" s="165" t="n">
        <v>0</v>
      </c>
      <c r="F619" s="163" t="n">
        <v>21</v>
      </c>
      <c r="G619" s="118"/>
      <c r="H619" s="118"/>
      <c r="I619" s="118"/>
    </row>
    <row r="620" customFormat="false" ht="15" hidden="false" customHeight="false" outlineLevel="0" collapsed="false">
      <c r="A620" s="118" t="s">
        <v>497</v>
      </c>
      <c r="B620" s="2" t="str">
        <f aca="false" t="array" ref="B620:B620">INDEX(Countries!D5:D887, MATCH(A620, Countries!B5:B887, 0))</f>
        <v>POL</v>
      </c>
      <c r="C620" s="147" t="s">
        <v>168</v>
      </c>
      <c r="D620" s="160" t="n">
        <v>10.1</v>
      </c>
      <c r="E620" s="165" t="n">
        <v>0</v>
      </c>
      <c r="F620" s="163" t="n">
        <v>24.2</v>
      </c>
      <c r="G620" s="118"/>
      <c r="H620" s="118"/>
      <c r="I620" s="118"/>
    </row>
    <row r="621" customFormat="false" ht="15" hidden="false" customHeight="false" outlineLevel="0" collapsed="false">
      <c r="A621" s="118" t="s">
        <v>498</v>
      </c>
      <c r="B621" s="2" t="str">
        <f aca="false" t="array" ref="B621:B621">INDEX(Countries!D6:D888, MATCH(A621, Countries!B6:B888, 0))</f>
        <v>TUR</v>
      </c>
      <c r="C621" s="147" t="s">
        <v>168</v>
      </c>
      <c r="D621" s="160" t="n">
        <v>10.1</v>
      </c>
      <c r="E621" s="165" t="n">
        <v>0</v>
      </c>
      <c r="F621" s="163" t="n">
        <v>23.4</v>
      </c>
      <c r="G621" s="118"/>
      <c r="H621" s="118"/>
      <c r="I621" s="118"/>
    </row>
    <row r="622" customFormat="false" ht="15" hidden="false" customHeight="false" outlineLevel="0" collapsed="false">
      <c r="A622" s="118" t="s">
        <v>499</v>
      </c>
      <c r="B622" s="2" t="str">
        <f aca="false" t="array" ref="B622:B622">INDEX(Countries!D7:D889, MATCH(A622, Countries!B7:B889, 0))</f>
        <v>JOR</v>
      </c>
      <c r="C622" s="147" t="s">
        <v>168</v>
      </c>
      <c r="D622" s="160" t="n">
        <v>10.1</v>
      </c>
      <c r="E622" s="165" t="n">
        <v>0</v>
      </c>
      <c r="F622" s="164"/>
      <c r="G622" s="118"/>
      <c r="H622" s="118"/>
      <c r="I622" s="118"/>
    </row>
    <row r="623" customFormat="false" ht="15" hidden="false" customHeight="false" outlineLevel="0" collapsed="false">
      <c r="A623" s="118" t="s">
        <v>500</v>
      </c>
      <c r="B623" s="2" t="str">
        <f aca="false" t="array" ref="B623:B623">INDEX(Countries!D8:D890, MATCH(A623, Countries!B8:B890, 0))</f>
        <v>HKG</v>
      </c>
      <c r="C623" s="147" t="s">
        <v>168</v>
      </c>
      <c r="D623" s="160" t="n">
        <v>10.1</v>
      </c>
      <c r="E623" s="165" t="n">
        <v>0</v>
      </c>
      <c r="F623" s="164"/>
      <c r="G623" s="118"/>
      <c r="H623" s="118"/>
      <c r="I623" s="118"/>
    </row>
    <row r="624" customFormat="false" ht="15" hidden="false" customHeight="false" outlineLevel="0" collapsed="false">
      <c r="A624" s="118" t="s">
        <v>501</v>
      </c>
      <c r="B624" s="2" t="str">
        <f aca="false" t="array" ref="B624:B624">INDEX(Countries!D9:D891, MATCH(A624, Countries!B9:B891, 0))</f>
        <v>SVN</v>
      </c>
      <c r="C624" s="147" t="s">
        <v>168</v>
      </c>
      <c r="D624" s="160" t="n">
        <v>10.1</v>
      </c>
      <c r="E624" s="165" t="n">
        <v>0</v>
      </c>
      <c r="F624" s="163" t="n">
        <v>27.8</v>
      </c>
      <c r="G624" s="118"/>
      <c r="H624" s="118"/>
      <c r="I624" s="118"/>
    </row>
    <row r="625" customFormat="false" ht="15" hidden="false" customHeight="false" outlineLevel="0" collapsed="false">
      <c r="A625" s="118" t="s">
        <v>502</v>
      </c>
      <c r="B625" s="2" t="str">
        <f aca="false" t="array" ref="B625:B625">INDEX(Countries!D10:D892, MATCH(A625, Countries!B10:B892, 0))</f>
        <v>ARG</v>
      </c>
      <c r="C625" s="147" t="s">
        <v>168</v>
      </c>
      <c r="D625" s="160" t="n">
        <v>10.1</v>
      </c>
      <c r="E625" s="165" t="n">
        <v>0</v>
      </c>
      <c r="F625" s="163" t="n">
        <v>22.9</v>
      </c>
      <c r="G625" s="118"/>
      <c r="H625" s="118"/>
      <c r="I625" s="118"/>
    </row>
    <row r="626" customFormat="false" ht="15" hidden="false" customHeight="false" outlineLevel="0" collapsed="false">
      <c r="A626" s="118" t="s">
        <v>503</v>
      </c>
      <c r="B626" s="2" t="str">
        <f aca="false" t="array" ref="B626:B626">INDEX(Countries!D11:D893, MATCH(A626, Countries!B11:B893, 0))</f>
        <v>AZE</v>
      </c>
      <c r="C626" s="147" t="s">
        <v>168</v>
      </c>
      <c r="D626" s="160" t="n">
        <v>10.1</v>
      </c>
      <c r="E626" s="165" t="n">
        <v>0</v>
      </c>
      <c r="F626" s="164"/>
      <c r="G626" s="118"/>
      <c r="H626" s="118"/>
      <c r="I626" s="118"/>
    </row>
    <row r="627" customFormat="false" ht="15" hidden="false" customHeight="false" outlineLevel="0" collapsed="false">
      <c r="A627" s="118" t="s">
        <v>504</v>
      </c>
      <c r="B627" s="2" t="str">
        <f aca="false" t="array" ref="B627:B627">INDEX(Countries!D12:D894, MATCH(A627, Countries!B12:B894, 0))</f>
        <v>BEL</v>
      </c>
      <c r="C627" s="147" t="s">
        <v>168</v>
      </c>
      <c r="D627" s="160" t="n">
        <v>10.1</v>
      </c>
      <c r="E627" s="165" t="n">
        <v>0</v>
      </c>
      <c r="F627" s="163" t="n">
        <v>21</v>
      </c>
      <c r="G627" s="118"/>
      <c r="H627" s="118"/>
      <c r="I627" s="118"/>
    </row>
    <row r="628" customFormat="false" ht="15" hidden="false" customHeight="false" outlineLevel="0" collapsed="false">
      <c r="A628" s="118" t="s">
        <v>505</v>
      </c>
      <c r="B628" s="2" t="str">
        <f aca="false" t="array" ref="B628:B628">INDEX(Countries!D13:D895, MATCH(A628, Countries!B13:B895, 0))</f>
        <v>BIH</v>
      </c>
      <c r="C628" s="147" t="s">
        <v>168</v>
      </c>
      <c r="D628" s="160" t="n">
        <v>10.1</v>
      </c>
      <c r="E628" s="165" t="n">
        <v>0</v>
      </c>
      <c r="F628" s="163" t="n">
        <v>24.6</v>
      </c>
      <c r="G628" s="118"/>
      <c r="H628" s="118"/>
      <c r="I628" s="118"/>
    </row>
    <row r="629" customFormat="false" ht="15" hidden="false" customHeight="false" outlineLevel="0" collapsed="false">
      <c r="A629" s="118" t="s">
        <v>506</v>
      </c>
      <c r="B629" s="2" t="str">
        <f aca="false" t="array" ref="B629:B629">INDEX(Countries!D14:D896, MATCH(A629, Countries!B14:B896, 0))</f>
        <v>IOT</v>
      </c>
      <c r="C629" s="147" t="s">
        <v>168</v>
      </c>
      <c r="D629" s="160" t="n">
        <v>10.1</v>
      </c>
      <c r="E629" s="165" t="n">
        <v>0</v>
      </c>
      <c r="F629" s="164"/>
      <c r="G629" s="118"/>
      <c r="H629" s="118"/>
      <c r="I629" s="118"/>
    </row>
    <row r="630" customFormat="false" ht="15" hidden="false" customHeight="false" outlineLevel="0" collapsed="false">
      <c r="A630" s="118" t="s">
        <v>507</v>
      </c>
      <c r="B630" s="2" t="str">
        <f aca="false" t="array" ref="B630:B630">INDEX(Countries!D15:D897, MATCH(A630, Countries!B15:B897, 0))</f>
        <v>BGR</v>
      </c>
      <c r="C630" s="147" t="s">
        <v>168</v>
      </c>
      <c r="D630" s="160" t="n">
        <v>10.1</v>
      </c>
      <c r="E630" s="165" t="n">
        <v>0</v>
      </c>
      <c r="F630" s="163" t="n">
        <v>25.3</v>
      </c>
      <c r="G630" s="118"/>
      <c r="H630" s="118"/>
      <c r="I630" s="118"/>
    </row>
    <row r="631" customFormat="false" ht="15" hidden="false" customHeight="false" outlineLevel="0" collapsed="false">
      <c r="A631" s="118" t="s">
        <v>508</v>
      </c>
      <c r="B631" s="2" t="str">
        <f aca="false" t="array" ref="B631:B631">INDEX(Countries!D16:D898, MATCH(A631, Countries!B16:B898, 0))</f>
        <v>CPV</v>
      </c>
      <c r="C631" s="147" t="s">
        <v>168</v>
      </c>
      <c r="D631" s="160" t="n">
        <v>10.1</v>
      </c>
      <c r="E631" s="165" t="n">
        <v>0</v>
      </c>
      <c r="F631" s="164"/>
      <c r="G631" s="118"/>
      <c r="H631" s="118"/>
      <c r="I631" s="118"/>
    </row>
    <row r="632" customFormat="false" ht="15" hidden="false" customHeight="false" outlineLevel="0" collapsed="false">
      <c r="A632" s="118" t="s">
        <v>509</v>
      </c>
      <c r="B632" s="2" t="str">
        <f aca="false" t="array" ref="B632:B632">INDEX(Countries!D17:D899, MATCH(A632, Countries!B17:B899, 0))</f>
        <v>CHL</v>
      </c>
      <c r="C632" s="147" t="s">
        <v>168</v>
      </c>
      <c r="D632" s="160" t="n">
        <v>10.1</v>
      </c>
      <c r="E632" s="165" t="n">
        <v>0</v>
      </c>
      <c r="F632" s="163" t="n">
        <v>26.6</v>
      </c>
      <c r="G632" s="118"/>
      <c r="H632" s="118"/>
      <c r="I632" s="118"/>
    </row>
    <row r="633" customFormat="false" ht="15" hidden="false" customHeight="false" outlineLevel="0" collapsed="false">
      <c r="A633" s="118" t="s">
        <v>510</v>
      </c>
      <c r="B633" s="2" t="str">
        <f aca="false" t="array" ref="B633:B633">INDEX(Countries!D18:D900, MATCH(A633, Countries!B18:B900, 0))</f>
        <v>EST</v>
      </c>
      <c r="C633" s="147" t="s">
        <v>168</v>
      </c>
      <c r="D633" s="160" t="n">
        <v>10.1</v>
      </c>
      <c r="E633" s="165" t="n">
        <v>0</v>
      </c>
      <c r="F633" s="163" t="n">
        <v>27.5</v>
      </c>
      <c r="G633" s="118"/>
      <c r="H633" s="118"/>
      <c r="I633" s="118"/>
    </row>
    <row r="634" customFormat="false" ht="15" hidden="false" customHeight="false" outlineLevel="0" collapsed="false">
      <c r="A634" s="118" t="s">
        <v>511</v>
      </c>
      <c r="B634" s="2" t="str">
        <f aca="false" t="array" ref="B634:B634">INDEX(Countries!D19:D901, MATCH(A634, Countries!B19:B901, 0))</f>
        <v>FLK</v>
      </c>
      <c r="C634" s="147" t="s">
        <v>168</v>
      </c>
      <c r="D634" s="160" t="n">
        <v>10.1</v>
      </c>
      <c r="E634" s="165" t="n">
        <v>0</v>
      </c>
      <c r="F634" s="163" t="n">
        <v>58.3</v>
      </c>
      <c r="G634" s="118"/>
      <c r="H634" s="118"/>
      <c r="I634" s="118"/>
    </row>
    <row r="635" customFormat="false" ht="15" hidden="false" customHeight="false" outlineLevel="0" collapsed="false">
      <c r="A635" s="118" t="s">
        <v>512</v>
      </c>
      <c r="B635" s="2" t="str">
        <f aca="false" t="array" ref="B635:B635">INDEX(Countries!D20:D902, MATCH(A635, Countries!B20:B902, 0))</f>
        <v>FRO</v>
      </c>
      <c r="C635" s="147" t="s">
        <v>168</v>
      </c>
      <c r="D635" s="160" t="n">
        <v>10.1</v>
      </c>
      <c r="E635" s="165" t="n">
        <v>0</v>
      </c>
      <c r="F635" s="164"/>
      <c r="G635" s="118"/>
      <c r="H635" s="118"/>
      <c r="I635" s="118"/>
    </row>
    <row r="636" customFormat="false" ht="15" hidden="false" customHeight="false" outlineLevel="0" collapsed="false">
      <c r="A636" s="118" t="s">
        <v>513</v>
      </c>
      <c r="B636" s="2" t="str">
        <f aca="false" t="array" ref="B636:B636">INDEX(Countries!D21:D903, MATCH(A636, Countries!B21:B903, 0))</f>
        <v>FIN</v>
      </c>
      <c r="C636" s="147" t="s">
        <v>168</v>
      </c>
      <c r="D636" s="160" t="n">
        <v>10.1</v>
      </c>
      <c r="E636" s="165" t="n">
        <v>0</v>
      </c>
      <c r="F636" s="163" t="n">
        <v>24.3</v>
      </c>
      <c r="G636" s="118"/>
      <c r="H636" s="118"/>
      <c r="I636" s="118"/>
    </row>
    <row r="637" customFormat="false" ht="15" hidden="false" customHeight="false" outlineLevel="0" collapsed="false">
      <c r="A637" s="118" t="s">
        <v>514</v>
      </c>
      <c r="B637" s="2" t="str">
        <f aca="false" t="array" ref="B637:B637">INDEX(Countries!D22:D904, MATCH(A637, Countries!B22:B904, 0))</f>
        <v>GEO</v>
      </c>
      <c r="C637" s="147" t="s">
        <v>168</v>
      </c>
      <c r="D637" s="160" t="n">
        <v>10.1</v>
      </c>
      <c r="E637" s="165" t="n">
        <v>0</v>
      </c>
      <c r="F637" s="163" t="n">
        <v>27.3</v>
      </c>
      <c r="G637" s="118"/>
      <c r="H637" s="118"/>
      <c r="I637" s="118"/>
    </row>
    <row r="638" customFormat="false" ht="15" hidden="false" customHeight="false" outlineLevel="0" collapsed="false">
      <c r="A638" s="118" t="s">
        <v>515</v>
      </c>
      <c r="B638" s="2" t="str">
        <f aca="false" t="array" ref="B638:B638">INDEX(Countries!D23:D905, MATCH(A638, Countries!B23:B905, 0))</f>
        <v>GIB</v>
      </c>
      <c r="C638" s="147" t="s">
        <v>168</v>
      </c>
      <c r="D638" s="160" t="n">
        <v>10.1</v>
      </c>
      <c r="E638" s="165" t="n">
        <v>0</v>
      </c>
      <c r="F638" s="164"/>
      <c r="G638" s="118"/>
      <c r="H638" s="118"/>
      <c r="I638" s="118"/>
    </row>
    <row r="639" customFormat="false" ht="15" hidden="false" customHeight="false" outlineLevel="0" collapsed="false">
      <c r="A639" s="118" t="s">
        <v>516</v>
      </c>
      <c r="B639" s="2" t="str">
        <f aca="false" t="array" ref="B639:B639">INDEX(Countries!D1:D906, MATCH(A639, Countries!B1:B906, 0))</f>
        <v>GRL</v>
      </c>
      <c r="C639" s="147" t="s">
        <v>168</v>
      </c>
      <c r="D639" s="160" t="n">
        <v>10.1</v>
      </c>
      <c r="E639" s="165" t="n">
        <v>0</v>
      </c>
      <c r="F639" s="164"/>
      <c r="G639" s="118"/>
      <c r="H639" s="118"/>
      <c r="I639" s="118"/>
    </row>
    <row r="640" customFormat="false" ht="15" hidden="false" customHeight="false" outlineLevel="0" collapsed="false">
      <c r="A640" s="118" t="s">
        <v>517</v>
      </c>
      <c r="B640" s="2" t="str">
        <f aca="false" t="array" ref="B640:B640">INDEX(Countries!D1:D907, MATCH(A640, Countries!B1:B907, 0))</f>
        <v>GGY</v>
      </c>
      <c r="C640" s="147" t="s">
        <v>168</v>
      </c>
      <c r="D640" s="160" t="n">
        <v>10.1</v>
      </c>
      <c r="E640" s="165" t="n">
        <v>0</v>
      </c>
      <c r="F640" s="164"/>
      <c r="G640" s="118"/>
      <c r="H640" s="118"/>
      <c r="I640" s="118"/>
    </row>
    <row r="641" customFormat="false" ht="15" hidden="false" customHeight="false" outlineLevel="0" collapsed="false">
      <c r="A641" s="118" t="s">
        <v>518</v>
      </c>
      <c r="B641" s="2" t="str">
        <f aca="false" t="array" ref="B641:B641">INDEX(Countries!D2:D908, MATCH(A641, Countries!B2:B908, 0))</f>
        <v>ISL</v>
      </c>
      <c r="C641" s="147" t="s">
        <v>168</v>
      </c>
      <c r="D641" s="160" t="n">
        <v>10.1</v>
      </c>
      <c r="E641" s="165" t="n">
        <v>0</v>
      </c>
      <c r="F641" s="164"/>
      <c r="G641" s="118"/>
      <c r="H641" s="118"/>
      <c r="I641" s="118"/>
    </row>
    <row r="642" customFormat="false" ht="15" hidden="false" customHeight="false" outlineLevel="0" collapsed="false">
      <c r="A642" s="118" t="s">
        <v>519</v>
      </c>
      <c r="B642" s="2" t="str">
        <f aca="false" t="array" ref="B642:B642">INDEX(Countries!D3:D909, MATCH(A642, Countries!B3:B909, 0))</f>
        <v>IRQ</v>
      </c>
      <c r="C642" s="147" t="s">
        <v>168</v>
      </c>
      <c r="D642" s="160" t="n">
        <v>10.1</v>
      </c>
      <c r="E642" s="165" t="n">
        <v>0</v>
      </c>
      <c r="F642" s="163" t="n">
        <v>23.6</v>
      </c>
      <c r="G642" s="118"/>
      <c r="H642" s="118"/>
      <c r="I642" s="118"/>
    </row>
    <row r="643" customFormat="false" ht="15" hidden="false" customHeight="false" outlineLevel="0" collapsed="false">
      <c r="A643" s="118" t="s">
        <v>520</v>
      </c>
      <c r="B643" s="2" t="str">
        <f aca="false" t="array" ref="B643:B643">INDEX(Countries!D4:D910, MATCH(A643, Countries!B4:B910, 0))</f>
        <v>IRL</v>
      </c>
      <c r="C643" s="147" t="s">
        <v>168</v>
      </c>
      <c r="D643" s="160" t="n">
        <v>10.1</v>
      </c>
      <c r="E643" s="165" t="n">
        <v>0</v>
      </c>
      <c r="F643" s="163" t="n">
        <v>22.6</v>
      </c>
      <c r="G643" s="118"/>
      <c r="H643" s="118"/>
      <c r="I643" s="118"/>
    </row>
    <row r="644" customFormat="false" ht="15" hidden="false" customHeight="false" outlineLevel="0" collapsed="false">
      <c r="A644" s="118" t="s">
        <v>521</v>
      </c>
      <c r="B644" s="2" t="str">
        <f aca="false" t="array" ref="B644:B644">INDEX(Countries!D5:D911, MATCH(A644, Countries!B5:B911, 0))</f>
        <v>IMN</v>
      </c>
      <c r="C644" s="147" t="s">
        <v>168</v>
      </c>
      <c r="D644" s="160" t="n">
        <v>10.1</v>
      </c>
      <c r="E644" s="165" t="n">
        <v>0</v>
      </c>
      <c r="F644" s="164"/>
      <c r="G644" s="118"/>
      <c r="H644" s="118"/>
      <c r="I644" s="118"/>
    </row>
    <row r="645" customFormat="false" ht="15" hidden="false" customHeight="false" outlineLevel="0" collapsed="false">
      <c r="A645" s="118" t="s">
        <v>522</v>
      </c>
      <c r="B645" s="2" t="str">
        <f aca="false" t="array" ref="B645:B645">INDEX(Countries!D6:D912, MATCH(A645, Countries!B6:B912, 0))</f>
        <v>JEY</v>
      </c>
      <c r="C645" s="147" t="s">
        <v>168</v>
      </c>
      <c r="D645" s="160" t="n">
        <v>10.1</v>
      </c>
      <c r="E645" s="165" t="n">
        <v>0</v>
      </c>
      <c r="F645" s="164"/>
      <c r="G645" s="118"/>
      <c r="H645" s="118"/>
      <c r="I645" s="118"/>
    </row>
    <row r="646" customFormat="false" ht="15" hidden="false" customHeight="false" outlineLevel="0" collapsed="false">
      <c r="A646" s="118" t="s">
        <v>523</v>
      </c>
      <c r="B646" s="2" t="str">
        <f aca="false" t="array" ref="B646:B646">INDEX(Countries!D7:D913, MATCH(A646, Countries!B7:B913, 0))</f>
        <v>KAZ</v>
      </c>
      <c r="C646" s="147" t="s">
        <v>168</v>
      </c>
      <c r="D646" s="160" t="n">
        <v>10.1</v>
      </c>
      <c r="E646" s="165" t="n">
        <v>0</v>
      </c>
      <c r="F646" s="164"/>
      <c r="G646" s="118"/>
      <c r="H646" s="118"/>
      <c r="I646" s="118"/>
    </row>
    <row r="647" customFormat="false" ht="15" hidden="false" customHeight="false" outlineLevel="0" collapsed="false">
      <c r="A647" s="118" t="s">
        <v>524</v>
      </c>
      <c r="B647" s="2" t="str">
        <f aca="false" t="array" ref="B647:B647">INDEX(Countries!D8:D914, MATCH(A647, Countries!B8:B914, 0))</f>
        <v>PRK</v>
      </c>
      <c r="C647" s="147" t="s">
        <v>168</v>
      </c>
      <c r="D647" s="160" t="n">
        <v>10.1</v>
      </c>
      <c r="E647" s="165" t="n">
        <v>0</v>
      </c>
      <c r="F647" s="163" t="n">
        <v>18.8</v>
      </c>
      <c r="G647" s="118"/>
      <c r="H647" s="118"/>
      <c r="I647" s="118"/>
    </row>
    <row r="648" customFormat="false" ht="15" hidden="false" customHeight="false" outlineLevel="0" collapsed="false">
      <c r="A648" s="118" t="s">
        <v>525</v>
      </c>
      <c r="B648" s="2" t="str">
        <f aca="false" t="array" ref="B648:B648">INDEX(Countries!D9:D915, MATCH(A648, Countries!B9:B915, 0))</f>
        <v>KOR</v>
      </c>
      <c r="C648" s="147" t="s">
        <v>168</v>
      </c>
      <c r="D648" s="160" t="n">
        <v>10.1</v>
      </c>
      <c r="E648" s="165" t="n">
        <v>0</v>
      </c>
      <c r="F648" s="163" t="n">
        <v>20.6</v>
      </c>
      <c r="G648" s="118"/>
      <c r="H648" s="118"/>
      <c r="I648" s="118"/>
    </row>
    <row r="649" customFormat="false" ht="15" hidden="false" customHeight="false" outlineLevel="0" collapsed="false">
      <c r="A649" s="118" t="s">
        <v>526</v>
      </c>
      <c r="B649" s="2" t="str">
        <f aca="false" t="array" ref="B649:B649">INDEX(Countries!D10:D916, MATCH(A649, Countries!B10:B916, 0))</f>
        <v>LVA</v>
      </c>
      <c r="C649" s="147" t="s">
        <v>168</v>
      </c>
      <c r="D649" s="160" t="n">
        <v>10.1</v>
      </c>
      <c r="E649" s="165" t="n">
        <v>0</v>
      </c>
      <c r="F649" s="163" t="n">
        <v>24.5</v>
      </c>
      <c r="G649" s="118"/>
      <c r="H649" s="118"/>
      <c r="I649" s="118"/>
    </row>
    <row r="650" customFormat="false" ht="15" hidden="false" customHeight="false" outlineLevel="0" collapsed="false">
      <c r="A650" s="118" t="s">
        <v>527</v>
      </c>
      <c r="B650" s="2" t="str">
        <f aca="false" t="array" ref="B650:B650">INDEX(Countries!D11:D917, MATCH(A650, Countries!B11:B917, 0))</f>
        <v>LBN</v>
      </c>
      <c r="C650" s="147" t="s">
        <v>168</v>
      </c>
      <c r="D650" s="160" t="n">
        <v>10.1</v>
      </c>
      <c r="E650" s="165" t="n">
        <v>0</v>
      </c>
      <c r="F650" s="164"/>
      <c r="G650" s="118"/>
      <c r="H650" s="118"/>
      <c r="I650" s="118"/>
    </row>
    <row r="651" customFormat="false" ht="15" hidden="false" customHeight="false" outlineLevel="0" collapsed="false">
      <c r="A651" s="118" t="s">
        <v>528</v>
      </c>
      <c r="B651" s="2" t="str">
        <f aca="false" t="array" ref="B651:B651">INDEX(Countries!D12:D918, MATCH(A651, Countries!B12:B918, 0))</f>
        <v>LTU</v>
      </c>
      <c r="C651" s="147" t="s">
        <v>168</v>
      </c>
      <c r="D651" s="160" t="n">
        <v>10.1</v>
      </c>
      <c r="E651" s="165" t="n">
        <v>0</v>
      </c>
      <c r="F651" s="163" t="n">
        <v>23.1</v>
      </c>
      <c r="G651" s="118"/>
      <c r="H651" s="118"/>
      <c r="I651" s="118"/>
    </row>
    <row r="652" customFormat="false" ht="15" hidden="false" customHeight="false" outlineLevel="0" collapsed="false">
      <c r="A652" s="118" t="s">
        <v>529</v>
      </c>
      <c r="B652" s="2" t="str">
        <f aca="false" t="array" ref="B652:B652">INDEX(Countries!D14:D920, MATCH(A652, Countries!B14:B920, 0))</f>
        <v>MCO</v>
      </c>
      <c r="C652" s="147" t="s">
        <v>168</v>
      </c>
      <c r="D652" s="160" t="n">
        <v>10.1</v>
      </c>
      <c r="E652" s="165" t="n">
        <v>0</v>
      </c>
      <c r="F652" s="164"/>
      <c r="G652" s="118"/>
      <c r="H652" s="118"/>
      <c r="I652" s="118"/>
    </row>
    <row r="653" customFormat="false" ht="15" hidden="false" customHeight="false" outlineLevel="0" collapsed="false">
      <c r="A653" s="118" t="s">
        <v>530</v>
      </c>
      <c r="B653" s="2" t="str">
        <f aca="false" t="array" ref="B653:B653">INDEX(Countries!D1:D921, MATCH(A653, Countries!B1:B921, 0))</f>
        <v>MNE</v>
      </c>
      <c r="C653" s="147" t="s">
        <v>168</v>
      </c>
      <c r="D653" s="160" t="n">
        <v>10.1</v>
      </c>
      <c r="E653" s="165" t="n">
        <v>0</v>
      </c>
      <c r="F653" s="163" t="n">
        <v>24.3</v>
      </c>
      <c r="G653" s="118"/>
      <c r="H653" s="118"/>
      <c r="I653" s="118"/>
    </row>
    <row r="654" customFormat="false" ht="15" hidden="false" customHeight="false" outlineLevel="0" collapsed="false">
      <c r="A654" s="118" t="s">
        <v>531</v>
      </c>
      <c r="B654" s="2" t="str">
        <f aca="false" t="array" ref="B654:B654">INDEX(Countries!D1:D922, MATCH(A654, Countries!B1:B922, 0))</f>
        <v>MAR</v>
      </c>
      <c r="C654" s="147" t="s">
        <v>168</v>
      </c>
      <c r="D654" s="160" t="n">
        <v>10.1</v>
      </c>
      <c r="E654" s="165" t="n">
        <v>0</v>
      </c>
      <c r="F654" s="163" t="n">
        <v>15.4</v>
      </c>
      <c r="G654" s="118"/>
      <c r="H654" s="118"/>
      <c r="I654" s="118"/>
    </row>
    <row r="655" customFormat="false" ht="15" hidden="false" customHeight="false" outlineLevel="0" collapsed="false">
      <c r="A655" s="118" t="s">
        <v>532</v>
      </c>
      <c r="B655" s="2" t="str">
        <f aca="false" t="array" ref="B655:B655">INDEX(Countries!D1:D923, MATCH(A655, Countries!B1:B923, 0))</f>
        <v>NAM</v>
      </c>
      <c r="C655" s="147" t="s">
        <v>168</v>
      </c>
      <c r="D655" s="160" t="n">
        <v>10.1</v>
      </c>
      <c r="E655" s="165" t="n">
        <v>0</v>
      </c>
      <c r="F655" s="163" t="n">
        <v>19.8</v>
      </c>
      <c r="G655" s="118"/>
      <c r="H655" s="118"/>
      <c r="I655" s="118"/>
    </row>
    <row r="656" customFormat="false" ht="15" hidden="false" customHeight="false" outlineLevel="0" collapsed="false">
      <c r="A656" s="118" t="s">
        <v>533</v>
      </c>
      <c r="B656" s="2" t="str">
        <f aca="false" t="array" ref="B656:B656">INDEX(Countries!D2:D924, MATCH(A656, Countries!B2:B924, 0))</f>
        <v>NRU</v>
      </c>
      <c r="C656" s="147" t="s">
        <v>168</v>
      </c>
      <c r="D656" s="160" t="n">
        <v>10.1</v>
      </c>
      <c r="E656" s="165" t="n">
        <v>0</v>
      </c>
      <c r="F656" s="164"/>
      <c r="G656" s="118"/>
      <c r="H656" s="118"/>
      <c r="I656" s="118"/>
    </row>
    <row r="657" customFormat="false" ht="15" hidden="false" customHeight="false" outlineLevel="0" collapsed="false">
      <c r="A657" s="118" t="s">
        <v>534</v>
      </c>
      <c r="B657" s="2" t="str">
        <f aca="false" t="array" ref="B657:B657">INDEX(Countries!D3:D925, MATCH(A657, Countries!B3:B925, 0))</f>
        <v>NIU</v>
      </c>
      <c r="C657" s="147" t="s">
        <v>168</v>
      </c>
      <c r="D657" s="160" t="n">
        <v>10.1</v>
      </c>
      <c r="E657" s="165" t="n">
        <v>0</v>
      </c>
      <c r="F657" s="164"/>
      <c r="G657" s="118"/>
      <c r="H657" s="118"/>
      <c r="I657" s="118"/>
    </row>
    <row r="658" customFormat="false" ht="15" hidden="false" customHeight="false" outlineLevel="0" collapsed="false">
      <c r="A658" s="118" t="s">
        <v>535</v>
      </c>
      <c r="B658" s="2" t="str">
        <f aca="false" t="array" ref="B658:B658">INDEX(Countries!D4:D926, MATCH(A658, Countries!B4:B926, 0))</f>
        <v>MNP</v>
      </c>
      <c r="C658" s="147" t="s">
        <v>168</v>
      </c>
      <c r="D658" s="160" t="n">
        <v>10.1</v>
      </c>
      <c r="E658" s="165" t="n">
        <v>0</v>
      </c>
      <c r="F658" s="164"/>
      <c r="G658" s="118"/>
      <c r="H658" s="118"/>
      <c r="I658" s="118"/>
    </row>
    <row r="659" customFormat="false" ht="15" hidden="false" customHeight="false" outlineLevel="0" collapsed="false">
      <c r="A659" s="118" t="s">
        <v>536</v>
      </c>
      <c r="B659" s="2" t="str">
        <f aca="false" t="array" ref="B659:B659">INDEX(Countries!D1:D928, MATCH(A659, Countries!B1:B928, 0))</f>
        <v>PCN</v>
      </c>
      <c r="C659" s="147" t="s">
        <v>168</v>
      </c>
      <c r="D659" s="160" t="n">
        <v>10.1</v>
      </c>
      <c r="E659" s="165" t="n">
        <v>0</v>
      </c>
      <c r="F659" s="164"/>
      <c r="G659" s="118"/>
      <c r="H659" s="118"/>
      <c r="I659" s="118"/>
    </row>
    <row r="660" customFormat="false" ht="15" hidden="false" customHeight="false" outlineLevel="0" collapsed="false">
      <c r="A660" s="118" t="s">
        <v>537</v>
      </c>
      <c r="B660" s="2" t="str">
        <f aca="false" t="array" ref="B660:B660">INDEX(Countries!D2:D929, MATCH(A660, Countries!B2:B929, 0))</f>
        <v>PRT</v>
      </c>
      <c r="C660" s="147" t="s">
        <v>168</v>
      </c>
      <c r="D660" s="160" t="n">
        <v>10.1</v>
      </c>
      <c r="E660" s="165" t="n">
        <v>0</v>
      </c>
      <c r="F660" s="163" t="n">
        <v>15</v>
      </c>
      <c r="G660" s="118"/>
      <c r="H660" s="118"/>
      <c r="I660" s="118"/>
    </row>
    <row r="661" customFormat="false" ht="15" hidden="false" customHeight="false" outlineLevel="0" collapsed="false">
      <c r="A661" s="118" t="s">
        <v>538</v>
      </c>
      <c r="B661" s="2" t="str">
        <f aca="false" t="array" ref="B661:B661">INDEX(Countries!D1:D930, MATCH(A661, Countries!B1:B930, 0))</f>
        <v>REU</v>
      </c>
      <c r="C661" s="147" t="s">
        <v>168</v>
      </c>
      <c r="D661" s="160" t="n">
        <v>10.1</v>
      </c>
      <c r="E661" s="165" t="n">
        <v>0</v>
      </c>
      <c r="F661" s="163" t="n">
        <v>24.1</v>
      </c>
      <c r="G661" s="118"/>
      <c r="H661" s="118"/>
      <c r="I661" s="118"/>
    </row>
    <row r="662" customFormat="false" ht="15" hidden="false" customHeight="false" outlineLevel="0" collapsed="false">
      <c r="A662" s="118" t="s">
        <v>539</v>
      </c>
      <c r="B662" s="2" t="str">
        <f aca="false" t="array" ref="B662:B662">INDEX(Countries!D4:D931, MATCH(A662, Countries!B4:B931, 0))</f>
        <v>ROU</v>
      </c>
      <c r="C662" s="147" t="s">
        <v>168</v>
      </c>
      <c r="D662" s="160" t="n">
        <v>10.1</v>
      </c>
      <c r="E662" s="165" t="n">
        <v>0</v>
      </c>
      <c r="F662" s="163" t="n">
        <v>24.2</v>
      </c>
      <c r="G662" s="118"/>
      <c r="H662" s="118"/>
      <c r="I662" s="118"/>
    </row>
    <row r="663" customFormat="false" ht="15" hidden="false" customHeight="false" outlineLevel="0" collapsed="false">
      <c r="A663" s="118" t="s">
        <v>540</v>
      </c>
      <c r="B663" s="2" t="str">
        <f aca="false" t="array" ref="B663:B663">INDEX(Countries!D5:D932, MATCH(A663, Countries!B5:B932, 0))</f>
        <v>SHN</v>
      </c>
      <c r="C663" s="147" t="s">
        <v>168</v>
      </c>
      <c r="D663" s="160" t="n">
        <v>10.1</v>
      </c>
      <c r="E663" s="165" t="n">
        <v>0</v>
      </c>
      <c r="F663" s="164"/>
      <c r="G663" s="118"/>
      <c r="H663" s="118"/>
      <c r="I663" s="118"/>
    </row>
    <row r="664" customFormat="false" ht="15" hidden="false" customHeight="false" outlineLevel="0" collapsed="false">
      <c r="A664" s="118" t="s">
        <v>541</v>
      </c>
      <c r="B664" s="2" t="str">
        <f aca="false" t="array" ref="B664:B664">INDEX(Countries!D6:D933, MATCH(A664, Countries!B6:B933, 0))</f>
        <v>SPM</v>
      </c>
      <c r="C664" s="147" t="s">
        <v>168</v>
      </c>
      <c r="D664" s="160" t="n">
        <v>10.1</v>
      </c>
      <c r="E664" s="165" t="n">
        <v>0</v>
      </c>
      <c r="F664" s="164"/>
      <c r="G664" s="118"/>
      <c r="H664" s="118"/>
      <c r="I664" s="118"/>
    </row>
    <row r="665" customFormat="false" ht="15" hidden="false" customHeight="false" outlineLevel="0" collapsed="false">
      <c r="A665" s="118" t="s">
        <v>542</v>
      </c>
      <c r="B665" s="2" t="str">
        <f aca="false" t="array" ref="B665:B665">INDEX(Countries!D8:D935, MATCH(A665, Countries!B8:B935, 0))</f>
        <v>SYR</v>
      </c>
      <c r="C665" s="147" t="s">
        <v>168</v>
      </c>
      <c r="D665" s="160" t="n">
        <v>10.1</v>
      </c>
      <c r="E665" s="165" t="n">
        <v>0</v>
      </c>
      <c r="F665" s="163" t="n">
        <v>20.8</v>
      </c>
      <c r="G665" s="118"/>
      <c r="H665" s="118"/>
      <c r="I665" s="118"/>
    </row>
    <row r="666" customFormat="false" ht="15" hidden="false" customHeight="false" outlineLevel="0" collapsed="false">
      <c r="A666" s="118" t="s">
        <v>543</v>
      </c>
      <c r="B666" s="2" t="str">
        <f aca="false" t="array" ref="B666:B666">INDEX(Countries!D9:D936, MATCH(A666, Countries!B9:B936, 0))</f>
        <v>TKL</v>
      </c>
      <c r="C666" s="147" t="s">
        <v>168</v>
      </c>
      <c r="D666" s="160" t="n">
        <v>10.1</v>
      </c>
      <c r="E666" s="165" t="n">
        <v>0</v>
      </c>
      <c r="F666" s="164"/>
      <c r="G666" s="118"/>
      <c r="H666" s="118"/>
      <c r="I666" s="118"/>
    </row>
    <row r="667" customFormat="false" ht="15" hidden="false" customHeight="false" outlineLevel="0" collapsed="false">
      <c r="A667" s="118" t="s">
        <v>544</v>
      </c>
      <c r="B667" s="2" t="str">
        <f aca="false" t="array" ref="B667:B667">INDEX(Countries!D10:D937, MATCH(A667, Countries!B10:B937, 0))</f>
        <v>TKM</v>
      </c>
      <c r="C667" s="147" t="s">
        <v>168</v>
      </c>
      <c r="D667" s="160" t="n">
        <v>10.1</v>
      </c>
      <c r="E667" s="165" t="n">
        <v>0</v>
      </c>
      <c r="F667" s="164"/>
      <c r="G667" s="118"/>
      <c r="H667" s="118"/>
      <c r="I667" s="118"/>
    </row>
    <row r="668" customFormat="false" ht="15" hidden="false" customHeight="false" outlineLevel="0" collapsed="false">
      <c r="A668" s="118" t="s">
        <v>545</v>
      </c>
      <c r="B668" s="2" t="str">
        <f aca="false" t="array" ref="B668:B668">INDEX(Countries!D2:D938, MATCH(A668, Countries!B2:B938, 0))</f>
        <v>URY</v>
      </c>
      <c r="C668" s="147" t="s">
        <v>168</v>
      </c>
      <c r="D668" s="160" t="n">
        <v>10.1</v>
      </c>
      <c r="E668" s="165" t="n">
        <v>0</v>
      </c>
      <c r="F668" s="163" t="n">
        <v>23.4</v>
      </c>
      <c r="G668" s="118"/>
      <c r="H668" s="118"/>
      <c r="I668" s="118"/>
    </row>
    <row r="669" customFormat="false" ht="15" hidden="false" customHeight="false" outlineLevel="0" collapsed="false">
      <c r="A669" s="118" t="s">
        <v>546</v>
      </c>
      <c r="B669" s="2" t="str">
        <f aca="false" t="array" ref="B669:B669">INDEX(Countries!D2:D939, MATCH(A669, Countries!B2:B939, 0))</f>
        <v>ESH</v>
      </c>
      <c r="C669" s="147" t="s">
        <v>168</v>
      </c>
      <c r="D669" s="160" t="n">
        <v>10.1</v>
      </c>
      <c r="E669" s="165" t="n">
        <v>0</v>
      </c>
      <c r="F669" s="163" t="n">
        <v>17.5</v>
      </c>
      <c r="G669" s="118"/>
      <c r="H669" s="118"/>
      <c r="I669" s="118"/>
    </row>
    <row r="670" customFormat="false" ht="15" hidden="false" customHeight="false" outlineLevel="0" collapsed="false">
      <c r="A670" s="118" t="s">
        <v>547</v>
      </c>
      <c r="B670" s="2" t="str">
        <f aca="false" t="array" ref="B670:B670">INDEX(Countries!D1:D940, MATCH(A670, Countries!B1:B940, 0))</f>
        <v>AFG</v>
      </c>
      <c r="C670" s="147" t="s">
        <v>168</v>
      </c>
      <c r="D670" s="160" t="n">
        <v>10.1</v>
      </c>
      <c r="E670" s="165" t="n">
        <v>0</v>
      </c>
      <c r="F670" s="164"/>
      <c r="G670" s="118"/>
      <c r="H670" s="118"/>
      <c r="I670" s="118"/>
    </row>
    <row r="671" customFormat="false" ht="15" hidden="false" customHeight="false" outlineLevel="0" collapsed="false">
      <c r="A671" s="118" t="s">
        <v>548</v>
      </c>
      <c r="B671" s="2" t="str">
        <f aca="false" t="array" ref="B671:B671">INDEX(Countries!D4:D941, MATCH(A671, Countries!B4:B941, 0))</f>
        <v>ARM</v>
      </c>
      <c r="C671" s="147" t="s">
        <v>168</v>
      </c>
      <c r="D671" s="160" t="n">
        <v>10.1</v>
      </c>
      <c r="E671" s="165" t="n">
        <v>0</v>
      </c>
      <c r="F671" s="164"/>
      <c r="G671" s="118"/>
      <c r="H671" s="118"/>
      <c r="I671" s="118"/>
    </row>
    <row r="672" customFormat="false" ht="15" hidden="false" customHeight="false" outlineLevel="0" collapsed="false">
      <c r="A672" s="118" t="s">
        <v>549</v>
      </c>
      <c r="B672" s="2" t="str">
        <f aca="false" t="array" ref="B672:B672">INDEX(Countries!D5:D942, MATCH(A672, Countries!B5:B942, 0))</f>
        <v>AUT</v>
      </c>
      <c r="C672" s="147" t="s">
        <v>168</v>
      </c>
      <c r="D672" s="160" t="n">
        <v>10.1</v>
      </c>
      <c r="E672" s="165" t="n">
        <v>0</v>
      </c>
      <c r="F672" s="164"/>
      <c r="G672" s="118"/>
      <c r="H672" s="118"/>
      <c r="I672" s="118"/>
    </row>
    <row r="673" customFormat="false" ht="15" hidden="false" customHeight="false" outlineLevel="0" collapsed="false">
      <c r="A673" s="118" t="s">
        <v>550</v>
      </c>
      <c r="B673" s="2" t="str">
        <f aca="false" t="array" ref="B673:B673">INDEX(Countries!D6:D943, MATCH(A673, Countries!B6:B943, 0))</f>
        <v>BDI</v>
      </c>
      <c r="C673" s="147" t="s">
        <v>168</v>
      </c>
      <c r="D673" s="160" t="n">
        <v>10.1</v>
      </c>
      <c r="E673" s="165" t="n">
        <v>0</v>
      </c>
      <c r="F673" s="164"/>
      <c r="G673" s="118"/>
      <c r="H673" s="118"/>
      <c r="I673" s="118"/>
    </row>
    <row r="674" customFormat="false" ht="15" hidden="false" customHeight="false" outlineLevel="0" collapsed="false">
      <c r="A674" s="118" t="s">
        <v>551</v>
      </c>
      <c r="B674" s="2" t="str">
        <f aca="false" t="array" ref="B674:B674">INDEX(Countries!D7:D944, MATCH(A674, Countries!B7:B944, 0))</f>
        <v>BFA</v>
      </c>
      <c r="C674" s="147" t="s">
        <v>168</v>
      </c>
      <c r="D674" s="160" t="n">
        <v>10.1</v>
      </c>
      <c r="E674" s="165" t="n">
        <v>0</v>
      </c>
      <c r="F674" s="164"/>
      <c r="G674" s="118"/>
      <c r="H674" s="118"/>
      <c r="I674" s="118"/>
    </row>
    <row r="675" customFormat="false" ht="15" hidden="false" customHeight="false" outlineLevel="0" collapsed="false">
      <c r="A675" s="118" t="s">
        <v>552</v>
      </c>
      <c r="B675" s="2" t="str">
        <f aca="false" t="array" ref="B675:B675">INDEX(Countries!D8:D945, MATCH(A675, Countries!B8:B945, 0))</f>
        <v>BLR</v>
      </c>
      <c r="C675" s="147" t="s">
        <v>168</v>
      </c>
      <c r="D675" s="160" t="n">
        <v>10.1</v>
      </c>
      <c r="E675" s="165" t="n">
        <v>0</v>
      </c>
      <c r="F675" s="164"/>
      <c r="G675" s="118"/>
      <c r="H675" s="118"/>
      <c r="I675" s="118"/>
    </row>
    <row r="676" customFormat="false" ht="15" hidden="false" customHeight="false" outlineLevel="0" collapsed="false">
      <c r="A676" s="118" t="s">
        <v>553</v>
      </c>
      <c r="B676" s="2" t="str">
        <f aca="false" t="array" ref="B676:B676">INDEX(Countries!D9:D946, MATCH(A676, Countries!B9:B946, 0))</f>
        <v>BOL</v>
      </c>
      <c r="C676" s="147" t="s">
        <v>168</v>
      </c>
      <c r="D676" s="160" t="n">
        <v>10.1</v>
      </c>
      <c r="E676" s="165" t="n">
        <v>0</v>
      </c>
      <c r="F676" s="164"/>
      <c r="G676" s="118"/>
      <c r="H676" s="118"/>
      <c r="I676" s="118"/>
    </row>
    <row r="677" customFormat="false" ht="15" hidden="false" customHeight="false" outlineLevel="0" collapsed="false">
      <c r="A677" s="118" t="s">
        <v>554</v>
      </c>
      <c r="B677" s="2" t="str">
        <f aca="false" t="array" ref="B677:B677">INDEX(Countries!D10:D947, MATCH(A677, Countries!B10:B947, 0))</f>
        <v>BTN</v>
      </c>
      <c r="C677" s="147" t="s">
        <v>168</v>
      </c>
      <c r="D677" s="160" t="n">
        <v>10.1</v>
      </c>
      <c r="E677" s="165" t="n">
        <v>0</v>
      </c>
      <c r="F677" s="164"/>
      <c r="G677" s="118"/>
      <c r="H677" s="118"/>
      <c r="I677" s="118"/>
    </row>
    <row r="678" customFormat="false" ht="15" hidden="false" customHeight="false" outlineLevel="0" collapsed="false">
      <c r="A678" s="118" t="s">
        <v>555</v>
      </c>
      <c r="B678" s="2" t="str">
        <f aca="false" t="array" ref="B678:B678">INDEX(Countries!D11:D948, MATCH(A678, Countries!B11:B948, 0))</f>
        <v>BWA</v>
      </c>
      <c r="C678" s="147" t="s">
        <v>168</v>
      </c>
      <c r="D678" s="160" t="n">
        <v>10.1</v>
      </c>
      <c r="E678" s="165" t="n">
        <v>0</v>
      </c>
      <c r="F678" s="164"/>
      <c r="G678" s="118"/>
      <c r="H678" s="118"/>
      <c r="I678" s="118"/>
    </row>
    <row r="679" customFormat="false" ht="15" hidden="false" customHeight="false" outlineLevel="0" collapsed="false">
      <c r="A679" s="118" t="s">
        <v>556</v>
      </c>
      <c r="B679" s="2" t="str">
        <f aca="false" t="array" ref="B679:B679">INDEX(Countries!D12:D949, MATCH(A679, Countries!B12:B949, 0))</f>
        <v>CAF</v>
      </c>
      <c r="C679" s="147" t="s">
        <v>168</v>
      </c>
      <c r="D679" s="160" t="n">
        <v>10.1</v>
      </c>
      <c r="E679" s="165" t="n">
        <v>0</v>
      </c>
      <c r="F679" s="164"/>
      <c r="G679" s="118"/>
      <c r="H679" s="118"/>
      <c r="I679" s="118"/>
    </row>
    <row r="680" customFormat="false" ht="15" hidden="false" customHeight="false" outlineLevel="0" collapsed="false">
      <c r="A680" s="118" t="s">
        <v>557</v>
      </c>
      <c r="B680" s="2" t="str">
        <f aca="false" t="array" ref="B680:B680">INDEX(Countries!D13:D950, MATCH(A680, Countries!B13:B950, 0))</f>
        <v>CHE</v>
      </c>
      <c r="C680" s="147" t="s">
        <v>168</v>
      </c>
      <c r="D680" s="160" t="n">
        <v>10.1</v>
      </c>
      <c r="E680" s="165" t="n">
        <v>0</v>
      </c>
      <c r="F680" s="164"/>
      <c r="G680" s="118"/>
      <c r="H680" s="118"/>
      <c r="I680" s="118"/>
    </row>
    <row r="681" customFormat="false" ht="15" hidden="false" customHeight="false" outlineLevel="0" collapsed="false">
      <c r="A681" s="118" t="s">
        <v>558</v>
      </c>
      <c r="B681" s="2" t="str">
        <f aca="false" t="array" ref="B681:B681">INDEX(Countries!D14:D951, MATCH(A681, Countries!B14:B951, 0))</f>
        <v>CZE</v>
      </c>
      <c r="C681" s="147" t="s">
        <v>168</v>
      </c>
      <c r="D681" s="160" t="n">
        <v>10.1</v>
      </c>
      <c r="E681" s="165" t="n">
        <v>0</v>
      </c>
      <c r="F681" s="164"/>
      <c r="G681" s="118"/>
      <c r="H681" s="118"/>
      <c r="I681" s="118"/>
    </row>
    <row r="682" customFormat="false" ht="15" hidden="false" customHeight="false" outlineLevel="0" collapsed="false">
      <c r="A682" s="118" t="s">
        <v>559</v>
      </c>
      <c r="B682" s="2" t="str">
        <f aca="false" t="array" ref="B682:B682">INDEX(Countries!D15:D952, MATCH(A682, Countries!B15:B952, 0))</f>
        <v>ETH</v>
      </c>
      <c r="C682" s="147" t="s">
        <v>168</v>
      </c>
      <c r="D682" s="160" t="n">
        <v>10.1</v>
      </c>
      <c r="E682" s="165" t="n">
        <v>0</v>
      </c>
      <c r="F682" s="164"/>
      <c r="G682" s="118"/>
      <c r="H682" s="118"/>
      <c r="I682" s="118"/>
    </row>
    <row r="683" customFormat="false" ht="15" hidden="false" customHeight="false" outlineLevel="0" collapsed="false">
      <c r="A683" s="118" t="s">
        <v>560</v>
      </c>
      <c r="B683" s="2" t="str">
        <f aca="false" t="array" ref="B683:B683">INDEX(Countries!D16:D953, MATCH(A683, Countries!B16:B953, 0))</f>
        <v>HUN</v>
      </c>
      <c r="C683" s="147" t="s">
        <v>168</v>
      </c>
      <c r="D683" s="160" t="n">
        <v>10.1</v>
      </c>
      <c r="E683" s="165" t="n">
        <v>0</v>
      </c>
      <c r="F683" s="164"/>
      <c r="G683" s="118"/>
      <c r="H683" s="118"/>
      <c r="I683" s="118"/>
    </row>
    <row r="684" customFormat="false" ht="15" hidden="false" customHeight="false" outlineLevel="0" collapsed="false">
      <c r="A684" s="118" t="s">
        <v>561</v>
      </c>
      <c r="B684" s="2" t="str">
        <f aca="false" t="array" ref="B684:B684">INDEX(Countries!D17:D954, MATCH(A684, Countries!B17:B954, 0))</f>
        <v>KGZ</v>
      </c>
      <c r="C684" s="147" t="s">
        <v>168</v>
      </c>
      <c r="D684" s="160" t="n">
        <v>10.1</v>
      </c>
      <c r="E684" s="165" t="n">
        <v>0</v>
      </c>
      <c r="F684" s="164"/>
      <c r="G684" s="118"/>
      <c r="H684" s="118"/>
      <c r="I684" s="118"/>
    </row>
    <row r="685" customFormat="false" ht="15" hidden="false" customHeight="false" outlineLevel="0" collapsed="false">
      <c r="A685" s="118" t="s">
        <v>562</v>
      </c>
      <c r="B685" s="2" t="str">
        <f aca="false" t="array" ref="B685:B685">INDEX(Countries!D18:D955, MATCH(A685, Countries!B18:B955, 0))</f>
        <v>LAO</v>
      </c>
      <c r="C685" s="147" t="s">
        <v>168</v>
      </c>
      <c r="D685" s="160" t="n">
        <v>10.1</v>
      </c>
      <c r="E685" s="165" t="n">
        <v>0</v>
      </c>
      <c r="F685" s="164"/>
      <c r="G685" s="118"/>
      <c r="H685" s="118"/>
      <c r="I685" s="118"/>
    </row>
    <row r="686" customFormat="false" ht="15" hidden="false" customHeight="false" outlineLevel="0" collapsed="false">
      <c r="A686" s="118" t="s">
        <v>563</v>
      </c>
      <c r="B686" s="2" t="str">
        <f aca="false" t="array" ref="B686:B686">INDEX(Countries!D19:D956, MATCH(A686, Countries!B19:B956, 0))</f>
        <v>LSO</v>
      </c>
      <c r="C686" s="147" t="s">
        <v>168</v>
      </c>
      <c r="D686" s="160" t="n">
        <v>10.1</v>
      </c>
      <c r="E686" s="165" t="n">
        <v>0</v>
      </c>
      <c r="F686" s="164"/>
      <c r="G686" s="118"/>
      <c r="H686" s="118"/>
      <c r="I686" s="118"/>
    </row>
    <row r="687" customFormat="false" ht="15" hidden="false" customHeight="false" outlineLevel="0" collapsed="false">
      <c r="A687" s="118" t="s">
        <v>564</v>
      </c>
      <c r="B687" s="2" t="str">
        <f aca="false" t="array" ref="B687:B687">INDEX(Countries!D20:D957, MATCH(A687, Countries!B20:B957, 0))</f>
        <v>LUX</v>
      </c>
      <c r="C687" s="147" t="s">
        <v>168</v>
      </c>
      <c r="D687" s="160" t="n">
        <v>10.1</v>
      </c>
      <c r="E687" s="165" t="n">
        <v>0</v>
      </c>
      <c r="F687" s="164"/>
      <c r="G687" s="118"/>
      <c r="H687" s="118"/>
      <c r="I687" s="118"/>
    </row>
    <row r="688" customFormat="false" ht="15" hidden="false" customHeight="false" outlineLevel="0" collapsed="false">
      <c r="A688" s="118" t="s">
        <v>565</v>
      </c>
      <c r="B688" s="2" t="str">
        <f aca="false" t="array" ref="B688:B688">INDEX(Countries!D21:D958, MATCH(A688, Countries!B21:B958, 0))</f>
        <v>MDA</v>
      </c>
      <c r="C688" s="147" t="s">
        <v>168</v>
      </c>
      <c r="D688" s="160" t="n">
        <v>10.1</v>
      </c>
      <c r="E688" s="165" t="n">
        <v>0</v>
      </c>
      <c r="F688" s="164"/>
      <c r="G688" s="118"/>
      <c r="H688" s="118"/>
      <c r="I688" s="118"/>
    </row>
    <row r="689" customFormat="false" ht="15" hidden="false" customHeight="false" outlineLevel="0" collapsed="false">
      <c r="A689" s="118" t="s">
        <v>566</v>
      </c>
      <c r="B689" s="2" t="str">
        <f aca="false" t="array" ref="B689:B689">INDEX(Countries!D22:D959, MATCH(A689, Countries!B22:B959, 0))</f>
        <v>MKD</v>
      </c>
      <c r="C689" s="147" t="s">
        <v>168</v>
      </c>
      <c r="D689" s="160" t="n">
        <v>10.1</v>
      </c>
      <c r="E689" s="165" t="n">
        <v>0</v>
      </c>
      <c r="F689" s="164"/>
      <c r="G689" s="118"/>
      <c r="H689" s="118"/>
      <c r="I689" s="118"/>
    </row>
    <row r="690" customFormat="false" ht="15" hidden="false" customHeight="false" outlineLevel="0" collapsed="false">
      <c r="A690" s="118" t="s">
        <v>567</v>
      </c>
      <c r="B690" s="2" t="str">
        <f aca="false" t="array" ref="B690:B690">INDEX(Countries!D2:D960, MATCH(A690, Countries!B2:B960, 0))</f>
        <v>MLI</v>
      </c>
      <c r="C690" s="147" t="s">
        <v>168</v>
      </c>
      <c r="D690" s="160" t="n">
        <v>10.1</v>
      </c>
      <c r="E690" s="165" t="n">
        <v>0</v>
      </c>
      <c r="F690" s="164"/>
      <c r="G690" s="118"/>
      <c r="H690" s="118"/>
      <c r="I690" s="118"/>
    </row>
    <row r="691" customFormat="false" ht="15" hidden="false" customHeight="false" outlineLevel="0" collapsed="false">
      <c r="A691" s="118" t="s">
        <v>568</v>
      </c>
      <c r="B691" s="2" t="str">
        <f aca="false" t="array" ref="B691:B691">INDEX(Countries!D1:D961, MATCH(A691, Countries!B1:B961, 0))</f>
        <v>MNG</v>
      </c>
      <c r="C691" s="147" t="s">
        <v>168</v>
      </c>
      <c r="D691" s="160" t="n">
        <v>10.1</v>
      </c>
      <c r="E691" s="165" t="n">
        <v>0</v>
      </c>
      <c r="F691" s="164"/>
      <c r="G691" s="118"/>
      <c r="H691" s="118"/>
      <c r="I691" s="118"/>
    </row>
    <row r="692" customFormat="false" ht="15" hidden="false" customHeight="false" outlineLevel="0" collapsed="false">
      <c r="A692" s="118" t="s">
        <v>569</v>
      </c>
      <c r="B692" s="2" t="str">
        <f aca="false" t="array" ref="B692:B692">INDEX(Countries!D2:D962, MATCH(A692, Countries!B2:B962, 0))</f>
        <v>MWI</v>
      </c>
      <c r="C692" s="147" t="s">
        <v>168</v>
      </c>
      <c r="D692" s="160" t="n">
        <v>10.1</v>
      </c>
      <c r="E692" s="165" t="n">
        <v>0</v>
      </c>
      <c r="F692" s="164"/>
      <c r="G692" s="118"/>
      <c r="H692" s="118"/>
      <c r="I692" s="118"/>
    </row>
    <row r="693" customFormat="false" ht="15" hidden="false" customHeight="false" outlineLevel="0" collapsed="false">
      <c r="A693" s="118" t="s">
        <v>570</v>
      </c>
      <c r="B693" s="2" t="str">
        <f aca="false" t="array" ref="B693:B693">INDEX(Countries!D2:D963, MATCH(A693, Countries!B2:B963, 0))</f>
        <v>NER</v>
      </c>
      <c r="C693" s="147" t="s">
        <v>168</v>
      </c>
      <c r="D693" s="160" t="n">
        <v>10.1</v>
      </c>
      <c r="E693" s="165" t="n">
        <v>0</v>
      </c>
      <c r="F693" s="164"/>
      <c r="G693" s="118"/>
      <c r="H693" s="118"/>
      <c r="I693" s="118"/>
    </row>
    <row r="694" customFormat="false" ht="15" hidden="false" customHeight="false" outlineLevel="0" collapsed="false">
      <c r="A694" s="118" t="s">
        <v>571</v>
      </c>
      <c r="B694" s="2" t="str">
        <f aca="false" t="array" ref="B694:B694">INDEX(Countries!D3:D964, MATCH(A694, Countries!B3:B964, 0))</f>
        <v>NPL</v>
      </c>
      <c r="C694" s="147" t="s">
        <v>168</v>
      </c>
      <c r="D694" s="160" t="n">
        <v>10.1</v>
      </c>
      <c r="E694" s="165" t="n">
        <v>0</v>
      </c>
      <c r="F694" s="164"/>
      <c r="G694" s="118"/>
      <c r="H694" s="118"/>
      <c r="I694" s="118"/>
    </row>
    <row r="695" customFormat="false" ht="15" hidden="false" customHeight="false" outlineLevel="0" collapsed="false">
      <c r="A695" s="118" t="s">
        <v>572</v>
      </c>
      <c r="B695" s="2" t="str">
        <f aca="false" t="array" ref="B695:B695">INDEX(Countries!D4:D965, MATCH(A695, Countries!B4:B965, 0))</f>
        <v>PRY</v>
      </c>
      <c r="C695" s="147" t="s">
        <v>168</v>
      </c>
      <c r="D695" s="160" t="n">
        <v>10.1</v>
      </c>
      <c r="E695" s="165" t="n">
        <v>0</v>
      </c>
      <c r="F695" s="164"/>
      <c r="G695" s="118"/>
      <c r="H695" s="118"/>
      <c r="I695" s="118"/>
    </row>
    <row r="696" customFormat="false" ht="15" hidden="false" customHeight="false" outlineLevel="0" collapsed="false">
      <c r="A696" s="118" t="s">
        <v>573</v>
      </c>
      <c r="B696" s="2" t="str">
        <f aca="false" t="array" ref="B696:B696">INDEX(Countries!D5:D966, MATCH(A696, Countries!B5:B966, 0))</f>
        <v>RWA</v>
      </c>
      <c r="C696" s="147" t="s">
        <v>168</v>
      </c>
      <c r="D696" s="160" t="n">
        <v>10.1</v>
      </c>
      <c r="E696" s="165" t="n">
        <v>0</v>
      </c>
      <c r="F696" s="164"/>
      <c r="G696" s="118"/>
      <c r="H696" s="118"/>
      <c r="I696" s="118"/>
    </row>
    <row r="697" customFormat="false" ht="15" hidden="false" customHeight="false" outlineLevel="0" collapsed="false">
      <c r="A697" s="118" t="s">
        <v>574</v>
      </c>
      <c r="B697" s="2" t="str">
        <f aca="false" t="array" ref="B697:B697">INDEX(Countries!D6:D967, MATCH(A697, Countries!B6:B967, 0))</f>
        <v>SRB</v>
      </c>
      <c r="C697" s="147" t="s">
        <v>168</v>
      </c>
      <c r="D697" s="160" t="n">
        <v>10.1</v>
      </c>
      <c r="E697" s="165" t="n">
        <v>0</v>
      </c>
      <c r="F697" s="164"/>
      <c r="G697" s="118"/>
      <c r="H697" s="118"/>
      <c r="I697" s="118"/>
    </row>
    <row r="698" customFormat="false" ht="15" hidden="false" customHeight="false" outlineLevel="0" collapsed="false">
      <c r="A698" s="118" t="s">
        <v>575</v>
      </c>
      <c r="B698" s="2" t="str">
        <f aca="false" t="array" ref="B698:B698">INDEX(Countries!D7:D968, MATCH(A698, Countries!B7:B968, 0))</f>
        <v>SVK</v>
      </c>
      <c r="C698" s="147" t="s">
        <v>168</v>
      </c>
      <c r="D698" s="160" t="n">
        <v>10.1</v>
      </c>
      <c r="E698" s="165" t="n">
        <v>0</v>
      </c>
      <c r="F698" s="164"/>
      <c r="G698" s="118"/>
      <c r="H698" s="118"/>
      <c r="I698" s="118"/>
    </row>
    <row r="699" customFormat="false" ht="15" hidden="false" customHeight="false" outlineLevel="0" collapsed="false">
      <c r="A699" s="118" t="s">
        <v>576</v>
      </c>
      <c r="B699" s="2" t="str">
        <f aca="false" t="array" ref="B699:B699">INDEX(Countries!D8:D969, MATCH(A699, Countries!B8:B969, 0))</f>
        <v>SWZ</v>
      </c>
      <c r="C699" s="147" t="s">
        <v>168</v>
      </c>
      <c r="D699" s="160" t="n">
        <v>10.1</v>
      </c>
      <c r="E699" s="165" t="n">
        <v>0</v>
      </c>
      <c r="F699" s="164"/>
      <c r="G699" s="118"/>
      <c r="H699" s="118"/>
      <c r="I699" s="118"/>
    </row>
    <row r="700" customFormat="false" ht="15" hidden="false" customHeight="false" outlineLevel="0" collapsed="false">
      <c r="A700" s="118" t="s">
        <v>577</v>
      </c>
      <c r="B700" s="2" t="str">
        <f aca="false" t="array" ref="B700:B700">INDEX(Countries!D9:D970, MATCH(A700, Countries!B9:B970, 0))</f>
        <v>TCD</v>
      </c>
      <c r="C700" s="147" t="s">
        <v>168</v>
      </c>
      <c r="D700" s="160" t="n">
        <v>10.1</v>
      </c>
      <c r="E700" s="165" t="n">
        <v>0</v>
      </c>
      <c r="F700" s="164"/>
      <c r="G700" s="118"/>
      <c r="H700" s="118"/>
      <c r="I700" s="118"/>
    </row>
    <row r="701" customFormat="false" ht="15" hidden="false" customHeight="false" outlineLevel="0" collapsed="false">
      <c r="A701" s="118" t="s">
        <v>578</v>
      </c>
      <c r="B701" s="2" t="str">
        <f aca="false" t="array" ref="B701:B701">INDEX(Countries!D10:D971, MATCH(A701, Countries!B10:B971, 0))</f>
        <v>TJK</v>
      </c>
      <c r="C701" s="147" t="s">
        <v>168</v>
      </c>
      <c r="D701" s="160" t="n">
        <v>10.1</v>
      </c>
      <c r="E701" s="165" t="n">
        <v>0</v>
      </c>
      <c r="F701" s="164"/>
      <c r="G701" s="118"/>
      <c r="H701" s="118"/>
      <c r="I701" s="118"/>
    </row>
    <row r="702" customFormat="false" ht="15" hidden="false" customHeight="false" outlineLevel="0" collapsed="false">
      <c r="A702" s="118" t="s">
        <v>579</v>
      </c>
      <c r="B702" s="2" t="str">
        <f aca="false" t="array" ref="B702:B702">INDEX(Countries!D11:D972, MATCH(A702, Countries!B11:B972, 0))</f>
        <v>UGA</v>
      </c>
      <c r="C702" s="147" t="s">
        <v>168</v>
      </c>
      <c r="D702" s="160" t="n">
        <v>10.1</v>
      </c>
      <c r="E702" s="165" t="n">
        <v>0</v>
      </c>
      <c r="F702" s="164"/>
      <c r="G702" s="118"/>
      <c r="H702" s="118"/>
      <c r="I702" s="118"/>
    </row>
    <row r="703" customFormat="false" ht="15" hidden="false" customHeight="false" outlineLevel="0" collapsed="false">
      <c r="A703" s="118" t="s">
        <v>580</v>
      </c>
      <c r="B703" s="2" t="str">
        <f aca="false" t="array" ref="B703:B703">INDEX(Countries!D12:D973, MATCH(A703, Countries!B12:B973, 0))</f>
        <v>UZB</v>
      </c>
      <c r="C703" s="147" t="s">
        <v>168</v>
      </c>
      <c r="D703" s="160" t="n">
        <v>10.1</v>
      </c>
      <c r="E703" s="165" t="n">
        <v>0</v>
      </c>
      <c r="F703" s="164"/>
      <c r="G703" s="118"/>
      <c r="H703" s="118"/>
      <c r="I703" s="118"/>
    </row>
    <row r="704" customFormat="false" ht="15" hidden="false" customHeight="false" outlineLevel="0" collapsed="false">
      <c r="A704" s="118" t="s">
        <v>581</v>
      </c>
      <c r="B704" s="2" t="str">
        <f aca="false" t="array" ref="B704:B704">INDEX(Countries!D13:D974, MATCH(A704, Countries!B13:B974, 0))</f>
        <v>ZMB</v>
      </c>
      <c r="C704" s="147" t="s">
        <v>168</v>
      </c>
      <c r="D704" s="160" t="n">
        <v>10.1</v>
      </c>
      <c r="E704" s="165" t="n">
        <v>0</v>
      </c>
      <c r="F704" s="164"/>
      <c r="G704" s="118"/>
      <c r="H704" s="118"/>
      <c r="I704" s="118"/>
    </row>
    <row r="705" customFormat="false" ht="15" hidden="false" customHeight="false" outlineLevel="0" collapsed="false">
      <c r="A705" s="118" t="s">
        <v>582</v>
      </c>
      <c r="B705" s="2" t="str">
        <f aca="false" t="array" ref="B705:B705">INDEX(Countries!D14:D975, MATCH(A705, Countries!B14:B975, 0))</f>
        <v>ZWE</v>
      </c>
      <c r="C705" s="147" t="s">
        <v>168</v>
      </c>
      <c r="D705" s="160" t="n">
        <v>10.1</v>
      </c>
      <c r="E705" s="165" t="n">
        <v>0</v>
      </c>
      <c r="F705" s="164"/>
      <c r="G705" s="118"/>
      <c r="H705" s="118"/>
      <c r="I705" s="118"/>
    </row>
    <row r="706" customFormat="false" ht="15" hidden="false" customHeight="false" outlineLevel="0" collapsed="false">
      <c r="A706" s="118" t="s">
        <v>583</v>
      </c>
      <c r="B706" s="2" t="str">
        <f aca="false" t="array" ref="B706:B706">INDEX(Countries!D15:D976, MATCH(A706, Countries!B15:B976, 0))</f>
        <v>BLM</v>
      </c>
      <c r="C706" s="147" t="s">
        <v>168</v>
      </c>
      <c r="D706" s="160" t="n">
        <v>10.1</v>
      </c>
      <c r="E706" s="165" t="n">
        <v>0</v>
      </c>
      <c r="F706" s="164"/>
      <c r="G706" s="118"/>
      <c r="H706" s="118"/>
      <c r="I706" s="118"/>
    </row>
    <row r="707" customFormat="false" ht="15" hidden="false" customHeight="false" outlineLevel="0" collapsed="false">
      <c r="A707" s="118" t="s">
        <v>584</v>
      </c>
      <c r="B707" s="2" t="str">
        <f aca="false" t="array" ref="B707:B707">INDEX(Countries!D16:D977, MATCH(A707, Countries!B16:B977, 0))</f>
        <v>CCK</v>
      </c>
      <c r="C707" s="147" t="s">
        <v>168</v>
      </c>
      <c r="D707" s="160" t="n">
        <v>10.1</v>
      </c>
      <c r="E707" s="165" t="n">
        <v>0</v>
      </c>
      <c r="F707" s="164"/>
      <c r="G707" s="118"/>
      <c r="H707" s="118"/>
      <c r="I707" s="118"/>
    </row>
    <row r="708" customFormat="false" ht="15" hidden="false" customHeight="false" outlineLevel="0" collapsed="false">
      <c r="A708" s="118" t="s">
        <v>585</v>
      </c>
      <c r="B708" s="2" t="str">
        <f aca="false" t="array" ref="B708:B708">INDEX(Countries!D17:D978, MATCH(A708, Countries!B17:B978, 0))</f>
        <v>CXR</v>
      </c>
      <c r="C708" s="147" t="s">
        <v>168</v>
      </c>
      <c r="D708" s="160" t="n">
        <v>10.1</v>
      </c>
      <c r="E708" s="165" t="n">
        <v>0</v>
      </c>
      <c r="F708" s="164"/>
      <c r="G708" s="118"/>
      <c r="H708" s="118"/>
      <c r="I708" s="118"/>
    </row>
  </sheetData>
  <dataValidations count="3">
    <dataValidation allowBlank="true" errorStyle="stop" operator="between" showDropDown="false" showErrorMessage="false" showInputMessage="false" sqref="A2:A708" type="list">
      <formula1>Countries!$B$2:$B$262</formula1>
      <formula2>0</formula2>
    </dataValidation>
    <dataValidation allowBlank="true" errorStyle="stop" operator="between" showDropDown="false" showErrorMessage="false" showInputMessage="false" sqref="C2:C708" type="list">
      <formula1>Ecosystem!$B$2:$B$4</formula1>
      <formula2>0</formula2>
    </dataValidation>
    <dataValidation allowBlank="true" errorStyle="stop" operator="between" showDropDown="false" showErrorMessage="false" showInputMessage="false" sqref="G2:I708"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true" outlineLevel="0" max="1" min="1" style="0" width="8.88"/>
    <col collapsed="false" customWidth="true" hidden="true" outlineLevel="0" max="2" min="2" style="0" width="20.88"/>
    <col collapsed="false" customWidth="true" hidden="true" outlineLevel="0" max="6" min="3" style="0" width="8.88"/>
    <col collapsed="false" customWidth="true" hidden="false" outlineLevel="0" max="26" min="7" style="0"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R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52.2" hidden="false" customHeight="false" outlineLevel="0" collapsed="false">
      <c r="A1" s="166" t="s">
        <v>838</v>
      </c>
      <c r="B1" s="166" t="s">
        <v>839</v>
      </c>
      <c r="C1" s="166" t="s">
        <v>840</v>
      </c>
      <c r="D1" s="166" t="s">
        <v>841</v>
      </c>
      <c r="E1" s="166" t="s">
        <v>842</v>
      </c>
      <c r="F1" s="166" t="s">
        <v>843</v>
      </c>
      <c r="G1" s="166" t="s">
        <v>844</v>
      </c>
      <c r="H1" s="166" t="s">
        <v>845</v>
      </c>
      <c r="I1" s="166" t="s">
        <v>846</v>
      </c>
      <c r="J1" s="166" t="s">
        <v>847</v>
      </c>
      <c r="K1" s="166" t="s">
        <v>848</v>
      </c>
      <c r="L1" s="166" t="s">
        <v>849</v>
      </c>
      <c r="M1" s="166" t="s">
        <v>850</v>
      </c>
      <c r="N1" s="166" t="s">
        <v>851</v>
      </c>
      <c r="O1" s="166" t="s">
        <v>852</v>
      </c>
      <c r="P1" s="166" t="s">
        <v>853</v>
      </c>
      <c r="Q1" s="166" t="s">
        <v>48</v>
      </c>
      <c r="R1" s="166" t="s">
        <v>854</v>
      </c>
    </row>
    <row r="2" customFormat="false" ht="15" hidden="false" customHeight="false" outlineLevel="0" collapsed="false">
      <c r="A2" s="167" t="n">
        <v>1</v>
      </c>
      <c r="B2" s="118" t="s">
        <v>174</v>
      </c>
      <c r="C2" s="118" t="s">
        <v>160</v>
      </c>
      <c r="D2" s="137" t="n">
        <v>500</v>
      </c>
      <c r="E2" s="137" t="n">
        <v>2500</v>
      </c>
      <c r="F2" s="137" t="n">
        <v>500</v>
      </c>
      <c r="G2" s="137" t="n">
        <v>2500</v>
      </c>
      <c r="H2" s="137" t="n">
        <v>500</v>
      </c>
      <c r="I2" s="137" t="n">
        <v>500</v>
      </c>
      <c r="J2" s="137" t="n">
        <v>500</v>
      </c>
      <c r="K2" s="137" t="n">
        <v>500</v>
      </c>
      <c r="L2" s="137" t="n">
        <v>0</v>
      </c>
      <c r="M2" s="137" t="n">
        <v>0</v>
      </c>
      <c r="N2" s="137" t="n">
        <v>0</v>
      </c>
      <c r="O2" s="137" t="n">
        <v>2500</v>
      </c>
      <c r="P2" s="137" t="n">
        <v>500</v>
      </c>
      <c r="Q2" s="137" t="n">
        <v>500</v>
      </c>
      <c r="R2" s="137" t="n">
        <v>2500</v>
      </c>
    </row>
    <row r="3" customFormat="false" ht="15" hidden="false" customHeight="false" outlineLevel="0" collapsed="false">
      <c r="A3" s="167" t="n">
        <v>2</v>
      </c>
      <c r="B3" s="118" t="s">
        <v>175</v>
      </c>
      <c r="C3" s="118" t="s">
        <v>160</v>
      </c>
      <c r="D3" s="137" t="n">
        <v>20000</v>
      </c>
      <c r="E3" s="137" t="n">
        <v>20000</v>
      </c>
      <c r="F3" s="137" t="n">
        <v>20000</v>
      </c>
      <c r="G3" s="137" t="n">
        <v>20000</v>
      </c>
      <c r="H3" s="137" t="n">
        <v>20000</v>
      </c>
      <c r="I3" s="137" t="n">
        <v>20000</v>
      </c>
      <c r="J3" s="137" t="n">
        <v>20000</v>
      </c>
      <c r="K3" s="137" t="n">
        <v>20000</v>
      </c>
      <c r="L3" s="137" t="n">
        <v>0</v>
      </c>
      <c r="M3" s="137" t="n">
        <v>0</v>
      </c>
      <c r="N3" s="137" t="n">
        <v>0</v>
      </c>
      <c r="O3" s="137" t="n">
        <v>20000</v>
      </c>
      <c r="P3" s="137" t="n">
        <v>20000</v>
      </c>
      <c r="Q3" s="137" t="n">
        <v>20000</v>
      </c>
      <c r="R3" s="137" t="n">
        <v>20000</v>
      </c>
    </row>
    <row r="4" customFormat="false" ht="15" hidden="false" customHeight="false" outlineLevel="0" collapsed="false">
      <c r="A4" s="167" t="n">
        <v>3</v>
      </c>
      <c r="B4" s="118" t="s">
        <v>174</v>
      </c>
      <c r="C4" s="118" t="s">
        <v>167</v>
      </c>
      <c r="D4" s="137" t="n">
        <v>500</v>
      </c>
      <c r="E4" s="137" t="n">
        <v>2500</v>
      </c>
      <c r="F4" s="137" t="n">
        <v>500</v>
      </c>
      <c r="G4" s="137" t="n">
        <v>2500</v>
      </c>
      <c r="H4" s="137" t="n">
        <v>500</v>
      </c>
      <c r="I4" s="137" t="n">
        <v>500</v>
      </c>
      <c r="J4" s="137" t="n">
        <v>500</v>
      </c>
      <c r="K4" s="137" t="n">
        <v>500</v>
      </c>
      <c r="L4" s="137" t="n">
        <v>0</v>
      </c>
      <c r="M4" s="137" t="n">
        <v>0</v>
      </c>
      <c r="N4" s="137" t="n">
        <v>0</v>
      </c>
      <c r="O4" s="137" t="n">
        <v>2500</v>
      </c>
      <c r="P4" s="137" t="n">
        <v>500</v>
      </c>
      <c r="Q4" s="137" t="n">
        <v>500</v>
      </c>
      <c r="R4" s="137" t="n">
        <v>2500</v>
      </c>
    </row>
    <row r="5" customFormat="false" ht="15" hidden="false" customHeight="false" outlineLevel="0" collapsed="false">
      <c r="A5" s="167" t="n">
        <v>4</v>
      </c>
      <c r="B5" s="118" t="s">
        <v>175</v>
      </c>
      <c r="C5" s="118" t="s">
        <v>167</v>
      </c>
      <c r="D5" s="137" t="n">
        <v>20000</v>
      </c>
      <c r="E5" s="137" t="n">
        <v>20000</v>
      </c>
      <c r="F5" s="137" t="n">
        <v>20000</v>
      </c>
      <c r="G5" s="137" t="n">
        <v>20000</v>
      </c>
      <c r="H5" s="137" t="n">
        <v>20000</v>
      </c>
      <c r="I5" s="137" t="n">
        <v>20000</v>
      </c>
      <c r="J5" s="137" t="n">
        <v>20000</v>
      </c>
      <c r="K5" s="137" t="n">
        <v>20000</v>
      </c>
      <c r="L5" s="137" t="n">
        <v>0</v>
      </c>
      <c r="M5" s="137" t="n">
        <v>0</v>
      </c>
      <c r="N5" s="137" t="n">
        <v>0</v>
      </c>
      <c r="O5" s="137" t="n">
        <v>20000</v>
      </c>
      <c r="P5" s="137" t="n">
        <v>20000</v>
      </c>
      <c r="Q5" s="137" t="n">
        <v>20000</v>
      </c>
      <c r="R5" s="137" t="n">
        <v>20000</v>
      </c>
    </row>
    <row r="6" customFormat="false" ht="15" hidden="false" customHeight="false" outlineLevel="0" collapsed="false">
      <c r="A6" s="167" t="n">
        <v>5</v>
      </c>
      <c r="B6" s="118" t="s">
        <v>174</v>
      </c>
      <c r="C6" s="118" t="s">
        <v>168</v>
      </c>
      <c r="D6" s="137" t="n">
        <v>500</v>
      </c>
      <c r="E6" s="137" t="n">
        <v>2500</v>
      </c>
      <c r="F6" s="137" t="n">
        <v>500</v>
      </c>
      <c r="G6" s="137" t="n">
        <v>2500</v>
      </c>
      <c r="H6" s="137" t="n">
        <v>500</v>
      </c>
      <c r="I6" s="137" t="n">
        <v>500</v>
      </c>
      <c r="J6" s="137" t="n">
        <v>500</v>
      </c>
      <c r="K6" s="137" t="n">
        <v>500</v>
      </c>
      <c r="L6" s="137" t="n">
        <v>0</v>
      </c>
      <c r="M6" s="137" t="n">
        <v>0</v>
      </c>
      <c r="N6" s="137" t="n">
        <v>0</v>
      </c>
      <c r="O6" s="137" t="n">
        <v>2500</v>
      </c>
      <c r="P6" s="137" t="n">
        <v>500</v>
      </c>
      <c r="Q6" s="137" t="n">
        <v>500</v>
      </c>
      <c r="R6" s="137" t="n">
        <v>2500</v>
      </c>
    </row>
    <row r="7" customFormat="false" ht="15" hidden="false" customHeight="false" outlineLevel="0" collapsed="false">
      <c r="A7" s="167" t="n">
        <v>6</v>
      </c>
      <c r="B7" s="118" t="s">
        <v>175</v>
      </c>
      <c r="C7" s="118" t="s">
        <v>168</v>
      </c>
      <c r="D7" s="137" t="n">
        <v>20000</v>
      </c>
      <c r="E7" s="137" t="n">
        <v>20000</v>
      </c>
      <c r="F7" s="137" t="n">
        <v>20000</v>
      </c>
      <c r="G7" s="137" t="n">
        <v>20000</v>
      </c>
      <c r="H7" s="137" t="n">
        <v>20000</v>
      </c>
      <c r="I7" s="137" t="n">
        <v>20000</v>
      </c>
      <c r="J7" s="137" t="n">
        <v>20000</v>
      </c>
      <c r="K7" s="137" t="n">
        <v>20000</v>
      </c>
      <c r="L7" s="137" t="n">
        <v>0</v>
      </c>
      <c r="M7" s="137" t="n">
        <v>0</v>
      </c>
      <c r="N7" s="137" t="n">
        <v>0</v>
      </c>
      <c r="O7" s="137" t="n">
        <v>20000</v>
      </c>
      <c r="P7" s="137" t="n">
        <v>20000</v>
      </c>
      <c r="Q7" s="137" t="n">
        <v>20000</v>
      </c>
      <c r="R7" s="137" t="n">
        <v>20000</v>
      </c>
    </row>
    <row r="8" customFormat="false" ht="15" hidden="false" customHeight="false" outlineLevel="0" collapsed="false">
      <c r="A8" s="124"/>
      <c r="B8" s="124"/>
      <c r="C8" s="124"/>
    </row>
    <row r="9" customFormat="false" ht="15" hidden="false" customHeight="false" outlineLevel="0" collapsed="false">
      <c r="A9" s="124"/>
      <c r="B9" s="124"/>
      <c r="C9" s="124"/>
    </row>
    <row r="10" customFormat="false" ht="15" hidden="false" customHeight="false" outlineLevel="0" collapsed="false">
      <c r="A10" s="124"/>
      <c r="B10" s="124"/>
      <c r="C10" s="124"/>
    </row>
    <row r="11" customFormat="false" ht="15" hidden="false" customHeight="false" outlineLevel="0" collapsed="false">
      <c r="A11" s="124"/>
      <c r="B11" s="124"/>
      <c r="C11" s="124"/>
    </row>
    <row r="12" customFormat="false" ht="15" hidden="false" customHeight="false" outlineLevel="0" collapsed="false">
      <c r="A12" s="124"/>
      <c r="B12" s="124"/>
      <c r="C12" s="124"/>
    </row>
    <row r="13" customFormat="false" ht="15" hidden="false" customHeight="false" outlineLevel="0" collapsed="false">
      <c r="A13" s="124"/>
      <c r="B13" s="124"/>
      <c r="C13" s="124"/>
    </row>
    <row r="14" customFormat="false" ht="15" hidden="false" customHeight="false" outlineLevel="0" collapsed="false">
      <c r="A14" s="124"/>
      <c r="B14" s="124"/>
      <c r="C14" s="124"/>
    </row>
    <row r="15" customFormat="false" ht="15" hidden="false" customHeight="false" outlineLevel="0" collapsed="false">
      <c r="A15" s="124"/>
      <c r="B15" s="124"/>
      <c r="C15" s="124"/>
    </row>
    <row r="16" customFormat="false" ht="15" hidden="false" customHeight="false" outlineLevel="0" collapsed="false">
      <c r="A16" s="124"/>
      <c r="B16" s="124"/>
      <c r="C16" s="124"/>
    </row>
    <row r="17" customFormat="false" ht="15" hidden="false" customHeight="false" outlineLevel="0" collapsed="false">
      <c r="A17" s="124"/>
      <c r="B17" s="124"/>
      <c r="C17" s="124"/>
    </row>
    <row r="18" customFormat="false" ht="15" hidden="false" customHeight="false" outlineLevel="0" collapsed="false">
      <c r="A18" s="124"/>
      <c r="B18" s="124"/>
      <c r="C18" s="124"/>
    </row>
    <row r="19" customFormat="false" ht="15" hidden="false" customHeight="false" outlineLevel="0" collapsed="false">
      <c r="A19" s="124"/>
      <c r="B19" s="124"/>
      <c r="C19" s="124"/>
    </row>
    <row r="20" customFormat="false" ht="15" hidden="false" customHeight="false" outlineLevel="0" collapsed="false">
      <c r="A20" s="124"/>
      <c r="B20" s="124"/>
      <c r="C20" s="124"/>
    </row>
    <row r="21" customFormat="false" ht="15" hidden="false" customHeight="false" outlineLevel="0" collapsed="false">
      <c r="A21" s="124"/>
      <c r="B21" s="124"/>
      <c r="C21" s="124"/>
    </row>
    <row r="22" customFormat="false" ht="15" hidden="false" customHeight="false" outlineLevel="0" collapsed="false">
      <c r="A22" s="124"/>
      <c r="B22" s="124"/>
      <c r="C22" s="124"/>
    </row>
    <row r="23" customFormat="false" ht="15" hidden="false" customHeight="false" outlineLevel="0" collapsed="false">
      <c r="A23" s="124"/>
      <c r="B23" s="124"/>
      <c r="C23" s="124"/>
    </row>
    <row r="24" customFormat="false" ht="15" hidden="false" customHeight="false" outlineLevel="0" collapsed="false">
      <c r="A24" s="124"/>
      <c r="B24" s="124"/>
      <c r="C24" s="124"/>
    </row>
    <row r="25" customFormat="false" ht="15" hidden="false" customHeight="false" outlineLevel="0" collapsed="false">
      <c r="A25" s="124"/>
      <c r="B25" s="124"/>
      <c r="C25" s="124"/>
    </row>
    <row r="26" customFormat="false" ht="15" hidden="false" customHeight="false" outlineLevel="0" collapsed="false">
      <c r="A26" s="124"/>
      <c r="B26" s="124"/>
      <c r="C26" s="124"/>
    </row>
    <row r="27" customFormat="false" ht="15" hidden="false" customHeight="false" outlineLevel="0" collapsed="false">
      <c r="A27" s="124"/>
      <c r="B27" s="124"/>
      <c r="C27" s="124"/>
    </row>
    <row r="28" customFormat="false" ht="15" hidden="false" customHeight="false" outlineLevel="0" collapsed="false">
      <c r="A28" s="124"/>
      <c r="B28" s="124"/>
      <c r="C28" s="124"/>
    </row>
    <row r="29" customFormat="false" ht="15" hidden="false" customHeight="false" outlineLevel="0" collapsed="false">
      <c r="A29" s="124"/>
      <c r="B29" s="124"/>
      <c r="C29" s="124"/>
    </row>
    <row r="30" customFormat="false" ht="15" hidden="false" customHeight="false" outlineLevel="0" collapsed="false">
      <c r="A30" s="124"/>
      <c r="B30" s="124"/>
      <c r="C30" s="124"/>
    </row>
    <row r="31" customFormat="false" ht="15" hidden="false" customHeight="false" outlineLevel="0" collapsed="false">
      <c r="A31" s="124"/>
      <c r="B31" s="124"/>
      <c r="C31" s="124"/>
    </row>
    <row r="32" customFormat="false" ht="15" hidden="false" customHeight="false" outlineLevel="0" collapsed="false">
      <c r="A32" s="124"/>
      <c r="B32" s="124"/>
      <c r="C32" s="124"/>
    </row>
    <row r="33" customFormat="false" ht="15" hidden="false" customHeight="false" outlineLevel="0" collapsed="false">
      <c r="A33" s="124"/>
      <c r="B33" s="124"/>
      <c r="C33" s="124"/>
    </row>
    <row r="34" customFormat="false" ht="15" hidden="false" customHeight="false" outlineLevel="0" collapsed="false">
      <c r="A34" s="124"/>
      <c r="B34" s="124"/>
      <c r="C34" s="124"/>
    </row>
    <row r="35" customFormat="false" ht="15" hidden="false" customHeight="false" outlineLevel="0" collapsed="false">
      <c r="A35" s="124"/>
      <c r="B35" s="124"/>
      <c r="C35" s="124"/>
    </row>
    <row r="36" customFormat="false" ht="15" hidden="false" customHeight="false" outlineLevel="0" collapsed="false">
      <c r="A36" s="124"/>
      <c r="B36" s="124"/>
      <c r="C36" s="124"/>
    </row>
    <row r="37" customFormat="false" ht="15" hidden="false" customHeight="false" outlineLevel="0" collapsed="false">
      <c r="A37" s="124"/>
      <c r="B37" s="124"/>
      <c r="C37" s="124"/>
    </row>
    <row r="38" customFormat="false" ht="15" hidden="false" customHeight="false" outlineLevel="0" collapsed="false">
      <c r="A38" s="124"/>
      <c r="B38" s="124"/>
      <c r="C38" s="124"/>
    </row>
    <row r="39" customFormat="false" ht="15" hidden="false" customHeight="false" outlineLevel="0" collapsed="false">
      <c r="A39" s="124"/>
      <c r="B39" s="124"/>
      <c r="C39" s="124"/>
    </row>
    <row r="40" customFormat="false" ht="15" hidden="false" customHeight="false" outlineLevel="0" collapsed="false">
      <c r="A40" s="124"/>
      <c r="B40" s="124"/>
      <c r="C40" s="124"/>
    </row>
    <row r="41" customFormat="false" ht="15" hidden="false" customHeight="false" outlineLevel="0" collapsed="false">
      <c r="A41" s="124"/>
      <c r="B41" s="124"/>
      <c r="C41" s="124"/>
    </row>
    <row r="42" customFormat="false" ht="15" hidden="false" customHeight="false" outlineLevel="0" collapsed="false">
      <c r="A42" s="124"/>
      <c r="B42" s="124"/>
      <c r="C42" s="124"/>
    </row>
    <row r="43" customFormat="false" ht="15" hidden="false" customHeight="false" outlineLevel="0" collapsed="false">
      <c r="A43" s="124"/>
      <c r="B43" s="124"/>
      <c r="C43" s="124"/>
    </row>
    <row r="44" customFormat="false" ht="15" hidden="false" customHeight="false" outlineLevel="0" collapsed="false">
      <c r="A44" s="124"/>
      <c r="B44" s="124"/>
      <c r="C44" s="124"/>
    </row>
    <row r="45" customFormat="false" ht="15" hidden="false" customHeight="false" outlineLevel="0" collapsed="false">
      <c r="A45" s="124"/>
      <c r="B45" s="124"/>
      <c r="C45" s="124"/>
    </row>
    <row r="46" customFormat="false" ht="15" hidden="false" customHeight="false" outlineLevel="0" collapsed="false">
      <c r="A46" s="124"/>
      <c r="B46" s="124"/>
      <c r="C46" s="124"/>
    </row>
    <row r="47" customFormat="false" ht="15" hidden="false" customHeight="false" outlineLevel="0" collapsed="false">
      <c r="A47" s="124"/>
      <c r="B47" s="124"/>
      <c r="C47" s="124"/>
    </row>
    <row r="48" customFormat="false" ht="15" hidden="false" customHeight="false" outlineLevel="0" collapsed="false">
      <c r="A48" s="124"/>
      <c r="B48" s="124"/>
      <c r="C48" s="124"/>
    </row>
    <row r="49" customFormat="false" ht="15" hidden="false" customHeight="false" outlineLevel="0" collapsed="false">
      <c r="A49" s="124"/>
      <c r="B49" s="124"/>
      <c r="C49" s="124"/>
    </row>
    <row r="50" customFormat="false" ht="15" hidden="false" customHeight="false" outlineLevel="0" collapsed="false">
      <c r="A50" s="124"/>
      <c r="B50" s="124"/>
      <c r="C50" s="124"/>
    </row>
    <row r="51" customFormat="false" ht="15" hidden="false" customHeight="false" outlineLevel="0" collapsed="false">
      <c r="A51" s="124"/>
      <c r="B51" s="124"/>
      <c r="C51" s="124"/>
    </row>
    <row r="52" customFormat="false" ht="15" hidden="false" customHeight="false" outlineLevel="0" collapsed="false">
      <c r="A52" s="124"/>
      <c r="B52" s="124"/>
      <c r="C52" s="124"/>
    </row>
    <row r="53" customFormat="false" ht="15" hidden="false" customHeight="false" outlineLevel="0" collapsed="false">
      <c r="A53" s="124"/>
      <c r="B53" s="124"/>
      <c r="C53" s="124"/>
    </row>
    <row r="54" customFormat="false" ht="15" hidden="false" customHeight="false" outlineLevel="0" collapsed="false">
      <c r="A54" s="124"/>
      <c r="B54" s="124"/>
      <c r="C54" s="124"/>
    </row>
    <row r="55" customFormat="false" ht="15" hidden="false" customHeight="false" outlineLevel="0" collapsed="false">
      <c r="A55" s="124"/>
      <c r="B55" s="124"/>
      <c r="C55" s="124"/>
    </row>
    <row r="56" customFormat="false" ht="15" hidden="false" customHeight="false" outlineLevel="0" collapsed="false">
      <c r="A56" s="124"/>
      <c r="B56" s="124"/>
      <c r="C56" s="124"/>
    </row>
    <row r="57" customFormat="false" ht="15" hidden="false" customHeight="false" outlineLevel="0" collapsed="false">
      <c r="A57" s="124"/>
      <c r="B57" s="124"/>
      <c r="C57" s="124"/>
    </row>
    <row r="58" customFormat="false" ht="15" hidden="false" customHeight="false" outlineLevel="0" collapsed="false">
      <c r="A58" s="124"/>
      <c r="B58" s="124"/>
      <c r="C58" s="124"/>
    </row>
    <row r="59" customFormat="false" ht="15" hidden="false" customHeight="false" outlineLevel="0" collapsed="false">
      <c r="A59" s="124"/>
      <c r="B59" s="124"/>
      <c r="C59" s="124"/>
    </row>
    <row r="60" customFormat="false" ht="15" hidden="false" customHeight="false" outlineLevel="0" collapsed="false">
      <c r="A60" s="124"/>
      <c r="B60" s="124"/>
      <c r="C60" s="124"/>
    </row>
    <row r="61" customFormat="false" ht="15" hidden="false" customHeight="false" outlineLevel="0" collapsed="false">
      <c r="A61" s="124"/>
      <c r="B61" s="124"/>
      <c r="C61" s="124"/>
    </row>
    <row r="62" customFormat="false" ht="15" hidden="false" customHeight="false" outlineLevel="0" collapsed="false">
      <c r="A62" s="124"/>
      <c r="B62" s="124"/>
      <c r="C62" s="124"/>
    </row>
    <row r="63" customFormat="false" ht="15" hidden="false" customHeight="false" outlineLevel="0" collapsed="false">
      <c r="A63" s="124"/>
      <c r="B63" s="124"/>
      <c r="C63" s="124"/>
    </row>
    <row r="64" customFormat="false" ht="15" hidden="false" customHeight="false" outlineLevel="0" collapsed="false">
      <c r="A64" s="124"/>
      <c r="B64" s="124"/>
      <c r="C64" s="124"/>
    </row>
    <row r="65" customFormat="false" ht="15" hidden="false" customHeight="false" outlineLevel="0" collapsed="false">
      <c r="A65" s="124"/>
      <c r="B65" s="124"/>
      <c r="C65" s="124"/>
    </row>
    <row r="66" customFormat="false" ht="15" hidden="false" customHeight="false" outlineLevel="0" collapsed="false">
      <c r="A66" s="124"/>
      <c r="B66" s="124"/>
      <c r="C66" s="124"/>
    </row>
    <row r="67" customFormat="false" ht="15" hidden="false" customHeight="false" outlineLevel="0" collapsed="false">
      <c r="A67" s="124"/>
      <c r="B67" s="124"/>
      <c r="C67" s="124"/>
    </row>
    <row r="68" customFormat="false" ht="15" hidden="false" customHeight="false" outlineLevel="0" collapsed="false">
      <c r="A68" s="124"/>
      <c r="B68" s="124"/>
      <c r="C68" s="124"/>
    </row>
    <row r="69" customFormat="false" ht="15" hidden="false" customHeight="false" outlineLevel="0" collapsed="false">
      <c r="A69" s="124"/>
      <c r="B69" s="124"/>
      <c r="C69" s="124"/>
    </row>
    <row r="70" customFormat="false" ht="15" hidden="false" customHeight="false" outlineLevel="0" collapsed="false">
      <c r="A70" s="124"/>
      <c r="B70" s="124"/>
      <c r="C70" s="124"/>
    </row>
    <row r="71" customFormat="false" ht="15" hidden="false" customHeight="false" outlineLevel="0" collapsed="false">
      <c r="A71" s="124"/>
      <c r="B71" s="124"/>
      <c r="C71" s="124"/>
    </row>
    <row r="72" customFormat="false" ht="15" hidden="false" customHeight="false" outlineLevel="0" collapsed="false">
      <c r="A72" s="124"/>
      <c r="B72" s="124"/>
      <c r="C72" s="124"/>
    </row>
    <row r="73" customFormat="false" ht="15" hidden="false" customHeight="false" outlineLevel="0" collapsed="false">
      <c r="A73" s="124"/>
      <c r="B73" s="124"/>
      <c r="C73" s="124"/>
    </row>
    <row r="74" customFormat="false" ht="15" hidden="false" customHeight="false" outlineLevel="0" collapsed="false">
      <c r="A74" s="124"/>
      <c r="B74" s="124"/>
      <c r="C74" s="124"/>
    </row>
    <row r="75" customFormat="false" ht="15" hidden="false" customHeight="false" outlineLevel="0" collapsed="false">
      <c r="A75" s="124"/>
      <c r="B75" s="124"/>
      <c r="C75" s="124"/>
    </row>
    <row r="76" customFormat="false" ht="15" hidden="false" customHeight="false" outlineLevel="0" collapsed="false">
      <c r="A76" s="124"/>
      <c r="B76" s="124"/>
      <c r="C76" s="124"/>
    </row>
    <row r="77" customFormat="false" ht="15" hidden="false" customHeight="false" outlineLevel="0" collapsed="false">
      <c r="A77" s="124"/>
      <c r="B77" s="124"/>
      <c r="C77" s="124"/>
    </row>
    <row r="78" customFormat="false" ht="15" hidden="false" customHeight="false" outlineLevel="0" collapsed="false">
      <c r="A78" s="124"/>
      <c r="B78" s="124"/>
      <c r="C78" s="124"/>
    </row>
    <row r="79" customFormat="false" ht="15" hidden="false" customHeight="false" outlineLevel="0" collapsed="false">
      <c r="A79" s="124"/>
      <c r="B79" s="124"/>
      <c r="C79" s="124"/>
    </row>
    <row r="80" customFormat="false" ht="15" hidden="false" customHeight="false" outlineLevel="0" collapsed="false">
      <c r="A80" s="124"/>
      <c r="B80" s="124"/>
      <c r="C80" s="124"/>
    </row>
    <row r="81" customFormat="false" ht="15" hidden="false" customHeight="false" outlineLevel="0" collapsed="false">
      <c r="A81" s="124"/>
      <c r="B81" s="124"/>
      <c r="C81" s="124"/>
    </row>
    <row r="82" customFormat="false" ht="15" hidden="false" customHeight="false" outlineLevel="0" collapsed="false">
      <c r="A82" s="124"/>
      <c r="B82" s="124"/>
      <c r="C82" s="124"/>
    </row>
    <row r="83" customFormat="false" ht="15" hidden="false" customHeight="false" outlineLevel="0" collapsed="false">
      <c r="A83" s="124"/>
      <c r="B83" s="124"/>
      <c r="C83" s="124"/>
    </row>
    <row r="84" customFormat="false" ht="15" hidden="false" customHeight="false" outlineLevel="0" collapsed="false">
      <c r="A84" s="124"/>
      <c r="B84" s="124"/>
      <c r="C84" s="124"/>
    </row>
    <row r="85" customFormat="false" ht="15" hidden="false" customHeight="false" outlineLevel="0" collapsed="false">
      <c r="A85" s="124"/>
      <c r="B85" s="124"/>
      <c r="C85" s="124"/>
    </row>
    <row r="86" customFormat="false" ht="15" hidden="false" customHeight="false" outlineLevel="0" collapsed="false">
      <c r="A86" s="124"/>
      <c r="B86" s="124"/>
      <c r="C86" s="124"/>
    </row>
    <row r="87" customFormat="false" ht="15" hidden="false" customHeight="false" outlineLevel="0" collapsed="false">
      <c r="A87" s="124"/>
      <c r="B87" s="124"/>
      <c r="C87" s="124"/>
    </row>
    <row r="88" customFormat="false" ht="15" hidden="false" customHeight="false" outlineLevel="0" collapsed="false">
      <c r="A88" s="124"/>
      <c r="B88" s="124"/>
      <c r="C88" s="124"/>
    </row>
    <row r="89" customFormat="false" ht="15" hidden="false" customHeight="false" outlineLevel="0" collapsed="false">
      <c r="A89" s="124"/>
      <c r="B89" s="124"/>
      <c r="C89" s="124"/>
    </row>
    <row r="90" customFormat="false" ht="15" hidden="false" customHeight="false" outlineLevel="0" collapsed="false">
      <c r="A90" s="124"/>
      <c r="B90" s="124"/>
      <c r="C90" s="124"/>
    </row>
    <row r="91" customFormat="false" ht="15" hidden="false" customHeight="false" outlineLevel="0" collapsed="false">
      <c r="A91" s="124"/>
      <c r="B91" s="124"/>
      <c r="C91" s="124"/>
    </row>
    <row r="92" customFormat="false" ht="15" hidden="false" customHeight="false" outlineLevel="0" collapsed="false">
      <c r="A92" s="124"/>
      <c r="B92" s="124"/>
      <c r="C92" s="124"/>
    </row>
    <row r="93" customFormat="false" ht="15" hidden="false" customHeight="false" outlineLevel="0" collapsed="false">
      <c r="A93" s="124"/>
      <c r="B93" s="124"/>
      <c r="C93" s="124"/>
    </row>
    <row r="94" customFormat="false" ht="15" hidden="false" customHeight="false" outlineLevel="0" collapsed="false">
      <c r="A94" s="124"/>
      <c r="B94" s="124"/>
      <c r="C94" s="124"/>
    </row>
    <row r="95" customFormat="false" ht="15" hidden="false" customHeight="false" outlineLevel="0" collapsed="false">
      <c r="A95" s="124"/>
      <c r="B95" s="124"/>
      <c r="C95" s="124"/>
    </row>
    <row r="96" customFormat="false" ht="15" hidden="false" customHeight="false" outlineLevel="0" collapsed="false">
      <c r="A96" s="124"/>
      <c r="B96" s="124"/>
      <c r="C96" s="124"/>
    </row>
    <row r="97" customFormat="false" ht="15" hidden="false" customHeight="false" outlineLevel="0" collapsed="false">
      <c r="A97" s="124"/>
      <c r="B97" s="124"/>
      <c r="C97" s="124"/>
    </row>
    <row r="98" customFormat="false" ht="15" hidden="false" customHeight="false" outlineLevel="0" collapsed="false">
      <c r="A98" s="124"/>
      <c r="B98" s="124"/>
      <c r="C98" s="124"/>
    </row>
    <row r="99" customFormat="false" ht="15" hidden="false" customHeight="false" outlineLevel="0" collapsed="false">
      <c r="A99" s="124"/>
      <c r="B99" s="124"/>
      <c r="C99" s="124"/>
    </row>
    <row r="100" customFormat="false" ht="15" hidden="false" customHeight="false" outlineLevel="0" collapsed="false">
      <c r="A100" s="124"/>
      <c r="B100" s="124"/>
      <c r="C100" s="124"/>
    </row>
    <row r="101" customFormat="false" ht="15" hidden="false" customHeight="false" outlineLevel="0" collapsed="false">
      <c r="A101" s="124"/>
      <c r="B101" s="124"/>
      <c r="C101" s="124"/>
    </row>
    <row r="102" customFormat="false" ht="15" hidden="false" customHeight="false" outlineLevel="0" collapsed="false">
      <c r="A102" s="124"/>
      <c r="B102" s="124"/>
      <c r="C102" s="124"/>
    </row>
    <row r="103" customFormat="false" ht="15" hidden="false" customHeight="false" outlineLevel="0" collapsed="false">
      <c r="A103" s="124"/>
      <c r="B103" s="124"/>
      <c r="C103" s="124"/>
    </row>
    <row r="104" customFormat="false" ht="15" hidden="false" customHeight="false" outlineLevel="0" collapsed="false">
      <c r="A104" s="124"/>
      <c r="B104" s="124"/>
      <c r="C104" s="124"/>
    </row>
    <row r="105" customFormat="false" ht="15" hidden="false" customHeight="false" outlineLevel="0" collapsed="false">
      <c r="A105" s="124"/>
      <c r="B105" s="124"/>
      <c r="C105" s="124"/>
    </row>
    <row r="106" customFormat="false" ht="15" hidden="false" customHeight="false" outlineLevel="0" collapsed="false">
      <c r="A106" s="124"/>
      <c r="B106" s="124"/>
      <c r="C106" s="124"/>
    </row>
    <row r="107" customFormat="false" ht="15" hidden="false" customHeight="false" outlineLevel="0" collapsed="false">
      <c r="A107" s="124"/>
      <c r="B107" s="124"/>
      <c r="C107" s="124"/>
    </row>
    <row r="108" customFormat="false" ht="15" hidden="false" customHeight="false" outlineLevel="0" collapsed="false">
      <c r="A108" s="124"/>
      <c r="B108" s="124"/>
      <c r="C108" s="124"/>
    </row>
    <row r="109" customFormat="false" ht="15" hidden="false" customHeight="false" outlineLevel="0" collapsed="false">
      <c r="A109" s="124"/>
      <c r="B109" s="124"/>
      <c r="C109" s="124"/>
    </row>
    <row r="110" customFormat="false" ht="15" hidden="false" customHeight="false" outlineLevel="0" collapsed="false">
      <c r="A110" s="124"/>
      <c r="B110" s="124"/>
      <c r="C110" s="124"/>
    </row>
    <row r="111" customFormat="false" ht="15" hidden="false" customHeight="false" outlineLevel="0" collapsed="false">
      <c r="A111" s="124"/>
      <c r="B111" s="124"/>
      <c r="C111" s="124"/>
    </row>
    <row r="112" customFormat="false" ht="15" hidden="false" customHeight="false" outlineLevel="0" collapsed="false">
      <c r="A112" s="124"/>
      <c r="B112" s="124"/>
      <c r="C112" s="124"/>
    </row>
    <row r="113" customFormat="false" ht="15" hidden="false" customHeight="false" outlineLevel="0" collapsed="false">
      <c r="A113" s="124"/>
      <c r="B113" s="124"/>
      <c r="C113" s="124"/>
    </row>
    <row r="114" customFormat="false" ht="15" hidden="false" customHeight="false" outlineLevel="0" collapsed="false">
      <c r="A114" s="124"/>
      <c r="B114" s="124"/>
      <c r="C114" s="124"/>
    </row>
    <row r="115" customFormat="false" ht="15" hidden="false" customHeight="false" outlineLevel="0" collapsed="false">
      <c r="A115" s="124"/>
      <c r="B115" s="124"/>
      <c r="C115" s="124"/>
    </row>
    <row r="116" customFormat="false" ht="15" hidden="false" customHeight="false" outlineLevel="0" collapsed="false">
      <c r="A116" s="124"/>
      <c r="B116" s="124"/>
      <c r="C116" s="124"/>
    </row>
    <row r="117" customFormat="false" ht="15" hidden="false" customHeight="false" outlineLevel="0" collapsed="false">
      <c r="A117" s="124"/>
      <c r="B117" s="124"/>
      <c r="C117" s="124"/>
    </row>
    <row r="118" customFormat="false" ht="15" hidden="false" customHeight="false" outlineLevel="0" collapsed="false">
      <c r="A118" s="124"/>
      <c r="B118" s="124"/>
      <c r="C118" s="124"/>
    </row>
    <row r="119" customFormat="false" ht="15" hidden="false" customHeight="false" outlineLevel="0" collapsed="false">
      <c r="A119" s="124"/>
      <c r="B119" s="124"/>
      <c r="C119" s="124"/>
    </row>
    <row r="120" customFormat="false" ht="15" hidden="false" customHeight="false" outlineLevel="0" collapsed="false">
      <c r="A120" s="124"/>
      <c r="B120" s="124"/>
      <c r="C120" s="124"/>
    </row>
    <row r="121" customFormat="false" ht="15" hidden="false" customHeight="false" outlineLevel="0" collapsed="false">
      <c r="A121" s="124"/>
      <c r="B121" s="124"/>
      <c r="C121" s="124"/>
    </row>
    <row r="122" customFormat="false" ht="15" hidden="false" customHeight="false" outlineLevel="0" collapsed="false">
      <c r="A122" s="124"/>
      <c r="B122" s="124"/>
      <c r="C122" s="124"/>
    </row>
    <row r="123" customFormat="false" ht="15" hidden="false" customHeight="false" outlineLevel="0" collapsed="false">
      <c r="A123" s="124"/>
      <c r="B123" s="124"/>
      <c r="C123" s="124"/>
    </row>
    <row r="124" customFormat="false" ht="15" hidden="false" customHeight="false" outlineLevel="0" collapsed="false">
      <c r="A124" s="124"/>
      <c r="B124" s="124"/>
      <c r="C124" s="124"/>
    </row>
    <row r="125" customFormat="false" ht="15" hidden="false" customHeight="false" outlineLevel="0" collapsed="false">
      <c r="A125" s="124"/>
      <c r="B125" s="124"/>
      <c r="C125" s="124"/>
    </row>
    <row r="126" customFormat="false" ht="15" hidden="false" customHeight="false" outlineLevel="0" collapsed="false">
      <c r="A126" s="124"/>
      <c r="B126" s="124"/>
      <c r="C126" s="124"/>
    </row>
    <row r="127" customFormat="false" ht="15" hidden="false" customHeight="false" outlineLevel="0" collapsed="false">
      <c r="A127" s="124"/>
      <c r="B127" s="124"/>
      <c r="C127" s="124"/>
    </row>
    <row r="128" customFormat="false" ht="15" hidden="false" customHeight="false" outlineLevel="0" collapsed="false">
      <c r="A128" s="124"/>
      <c r="B128" s="124"/>
      <c r="C128" s="124"/>
    </row>
    <row r="129" customFormat="false" ht="15" hidden="false" customHeight="false" outlineLevel="0" collapsed="false">
      <c r="A129" s="124"/>
      <c r="B129" s="124"/>
      <c r="C129" s="124"/>
    </row>
    <row r="130" customFormat="false" ht="15" hidden="false" customHeight="false" outlineLevel="0" collapsed="false">
      <c r="A130" s="124"/>
      <c r="B130" s="124"/>
      <c r="C130" s="124"/>
    </row>
    <row r="131" customFormat="false" ht="15" hidden="false" customHeight="false" outlineLevel="0" collapsed="false">
      <c r="A131" s="124"/>
      <c r="B131" s="124"/>
      <c r="C131" s="124"/>
    </row>
    <row r="132" customFormat="false" ht="15" hidden="false" customHeight="false" outlineLevel="0" collapsed="false">
      <c r="A132" s="124"/>
      <c r="B132" s="124"/>
      <c r="C132" s="124"/>
    </row>
    <row r="133" customFormat="false" ht="15" hidden="false" customHeight="false" outlineLevel="0" collapsed="false">
      <c r="A133" s="124"/>
      <c r="B133" s="124"/>
      <c r="C133" s="124"/>
    </row>
    <row r="134" customFormat="false" ht="15" hidden="false" customHeight="false" outlineLevel="0" collapsed="false">
      <c r="A134" s="124"/>
      <c r="B134" s="124"/>
      <c r="C134" s="124"/>
    </row>
    <row r="135" customFormat="false" ht="15" hidden="false" customHeight="false" outlineLevel="0" collapsed="false">
      <c r="A135" s="124"/>
      <c r="B135" s="124"/>
      <c r="C135" s="124"/>
    </row>
    <row r="136" customFormat="false" ht="15" hidden="false" customHeight="false" outlineLevel="0" collapsed="false">
      <c r="A136" s="124"/>
      <c r="B136" s="124"/>
      <c r="C136" s="124"/>
    </row>
    <row r="137" customFormat="false" ht="15" hidden="false" customHeight="false" outlineLevel="0" collapsed="false">
      <c r="A137" s="124"/>
      <c r="B137" s="124"/>
      <c r="C137" s="124"/>
    </row>
    <row r="138" customFormat="false" ht="15" hidden="false" customHeight="false" outlineLevel="0" collapsed="false">
      <c r="A138" s="124"/>
      <c r="B138" s="124"/>
      <c r="C138" s="124"/>
    </row>
    <row r="139" customFormat="false" ht="15" hidden="false" customHeight="false" outlineLevel="0" collapsed="false">
      <c r="A139" s="124"/>
      <c r="B139" s="124"/>
      <c r="C139" s="124"/>
    </row>
    <row r="140" customFormat="false" ht="15" hidden="false" customHeight="false" outlineLevel="0" collapsed="false">
      <c r="A140" s="124"/>
      <c r="B140" s="124"/>
      <c r="C140" s="124"/>
    </row>
    <row r="141" customFormat="false" ht="15" hidden="false" customHeight="false" outlineLevel="0" collapsed="false">
      <c r="A141" s="124"/>
      <c r="B141" s="124"/>
      <c r="C141" s="124"/>
    </row>
    <row r="142" customFormat="false" ht="15" hidden="false" customHeight="false" outlineLevel="0" collapsed="false">
      <c r="A142" s="124"/>
      <c r="B142" s="124"/>
      <c r="C142" s="124"/>
    </row>
    <row r="143" customFormat="false" ht="15" hidden="false" customHeight="false" outlineLevel="0" collapsed="false">
      <c r="A143" s="124"/>
      <c r="B143" s="124"/>
      <c r="C143" s="124"/>
    </row>
    <row r="144" customFormat="false" ht="15" hidden="false" customHeight="false" outlineLevel="0" collapsed="false">
      <c r="A144" s="124"/>
      <c r="B144" s="124"/>
      <c r="C144" s="124"/>
    </row>
    <row r="145" customFormat="false" ht="15" hidden="false" customHeight="false" outlineLevel="0" collapsed="false">
      <c r="A145" s="124"/>
      <c r="B145" s="124"/>
      <c r="C145" s="124"/>
    </row>
    <row r="146" customFormat="false" ht="15" hidden="false" customHeight="false" outlineLevel="0" collapsed="false">
      <c r="A146" s="124"/>
      <c r="B146" s="124"/>
      <c r="C146" s="124"/>
    </row>
    <row r="147" customFormat="false" ht="15" hidden="false" customHeight="false" outlineLevel="0" collapsed="false">
      <c r="A147" s="124"/>
      <c r="B147" s="124"/>
      <c r="C147" s="124"/>
    </row>
    <row r="148" customFormat="false" ht="15" hidden="false" customHeight="false" outlineLevel="0" collapsed="false">
      <c r="A148" s="124"/>
      <c r="B148" s="124"/>
      <c r="C148" s="124"/>
    </row>
    <row r="149" customFormat="false" ht="15" hidden="false" customHeight="false" outlineLevel="0" collapsed="false">
      <c r="A149" s="124"/>
      <c r="B149" s="124"/>
      <c r="C149" s="124"/>
    </row>
    <row r="150" customFormat="false" ht="15" hidden="false" customHeight="false" outlineLevel="0" collapsed="false">
      <c r="A150" s="124"/>
      <c r="B150" s="124"/>
      <c r="C150" s="124"/>
    </row>
    <row r="151" customFormat="false" ht="15" hidden="false" customHeight="false" outlineLevel="0" collapsed="false">
      <c r="A151" s="124"/>
      <c r="B151" s="124"/>
      <c r="C151" s="124"/>
    </row>
    <row r="152" customFormat="false" ht="15" hidden="false" customHeight="false" outlineLevel="0" collapsed="false">
      <c r="A152" s="124"/>
      <c r="B152" s="124"/>
      <c r="C152" s="124"/>
    </row>
    <row r="153" customFormat="false" ht="15" hidden="false" customHeight="false" outlineLevel="0" collapsed="false">
      <c r="A153" s="124"/>
      <c r="B153" s="124"/>
      <c r="C153" s="124"/>
    </row>
    <row r="154" customFormat="false" ht="15" hidden="false" customHeight="false" outlineLevel="0" collapsed="false">
      <c r="A154" s="124"/>
      <c r="B154" s="124"/>
      <c r="C154" s="124"/>
    </row>
    <row r="155" customFormat="false" ht="15" hidden="false" customHeight="false" outlineLevel="0" collapsed="false">
      <c r="A155" s="124"/>
      <c r="B155" s="124"/>
      <c r="C155" s="124"/>
    </row>
    <row r="156" customFormat="false" ht="15" hidden="false" customHeight="false" outlineLevel="0" collapsed="false">
      <c r="A156" s="124"/>
      <c r="B156" s="124"/>
      <c r="C156" s="124"/>
    </row>
    <row r="157" customFormat="false" ht="15" hidden="false" customHeight="false" outlineLevel="0" collapsed="false">
      <c r="A157" s="124"/>
      <c r="B157" s="124"/>
      <c r="C157" s="124"/>
    </row>
    <row r="158" customFormat="false" ht="15" hidden="false" customHeight="false" outlineLevel="0" collapsed="false">
      <c r="A158" s="124"/>
      <c r="B158" s="124"/>
      <c r="C158" s="124"/>
    </row>
    <row r="159" customFormat="false" ht="15" hidden="false" customHeight="false" outlineLevel="0" collapsed="false">
      <c r="A159" s="124"/>
      <c r="B159" s="124"/>
      <c r="C159" s="124"/>
    </row>
    <row r="160" customFormat="false" ht="15" hidden="false" customHeight="false" outlineLevel="0" collapsed="false">
      <c r="A160" s="124"/>
      <c r="B160" s="124"/>
      <c r="C160" s="124"/>
    </row>
    <row r="161" customFormat="false" ht="15" hidden="false" customHeight="false" outlineLevel="0" collapsed="false">
      <c r="A161" s="124"/>
      <c r="B161" s="124"/>
      <c r="C161" s="124"/>
    </row>
    <row r="162" customFormat="false" ht="15" hidden="false" customHeight="false" outlineLevel="0" collapsed="false">
      <c r="A162" s="124"/>
      <c r="B162" s="124"/>
      <c r="C162" s="124"/>
    </row>
    <row r="163" customFormat="false" ht="15" hidden="false" customHeight="false" outlineLevel="0" collapsed="false">
      <c r="A163" s="124"/>
      <c r="B163" s="124"/>
      <c r="C163" s="124"/>
    </row>
    <row r="164" customFormat="false" ht="15" hidden="false" customHeight="false" outlineLevel="0" collapsed="false">
      <c r="A164" s="124"/>
      <c r="B164" s="124"/>
      <c r="C164" s="124"/>
    </row>
    <row r="165" customFormat="false" ht="15" hidden="false" customHeight="false" outlineLevel="0" collapsed="false">
      <c r="A165" s="124"/>
      <c r="B165" s="124"/>
      <c r="C165" s="124"/>
    </row>
    <row r="166" customFormat="false" ht="15" hidden="false" customHeight="false" outlineLevel="0" collapsed="false">
      <c r="A166" s="124"/>
      <c r="B166" s="124"/>
      <c r="C166" s="124"/>
    </row>
    <row r="167" customFormat="false" ht="15" hidden="false" customHeight="false" outlineLevel="0" collapsed="false">
      <c r="A167" s="124"/>
      <c r="B167" s="124"/>
      <c r="C167" s="124"/>
    </row>
    <row r="168" customFormat="false" ht="15" hidden="false" customHeight="false" outlineLevel="0" collapsed="false">
      <c r="A168" s="124"/>
      <c r="B168" s="124"/>
      <c r="C168" s="124"/>
    </row>
    <row r="169" customFormat="false" ht="15" hidden="false" customHeight="false" outlineLevel="0" collapsed="false">
      <c r="A169" s="124"/>
      <c r="B169" s="124"/>
      <c r="C169" s="124"/>
    </row>
    <row r="170" customFormat="false" ht="15" hidden="false" customHeight="false" outlineLevel="0" collapsed="false">
      <c r="A170" s="124"/>
      <c r="B170" s="124"/>
      <c r="C170" s="124"/>
    </row>
    <row r="171" customFormat="false" ht="15" hidden="false" customHeight="false" outlineLevel="0" collapsed="false">
      <c r="A171" s="124"/>
      <c r="B171" s="124"/>
      <c r="C171" s="124"/>
    </row>
    <row r="172" customFormat="false" ht="15" hidden="false" customHeight="false" outlineLevel="0" collapsed="false">
      <c r="A172" s="124"/>
      <c r="B172" s="124"/>
      <c r="C172" s="124"/>
    </row>
    <row r="173" customFormat="false" ht="15" hidden="false" customHeight="false" outlineLevel="0" collapsed="false">
      <c r="A173" s="124"/>
      <c r="B173" s="124"/>
      <c r="C173" s="124"/>
    </row>
    <row r="174" customFormat="false" ht="15" hidden="false" customHeight="false" outlineLevel="0" collapsed="false">
      <c r="A174" s="124"/>
      <c r="B174" s="124"/>
      <c r="C174" s="124"/>
    </row>
    <row r="175" customFormat="false" ht="15" hidden="false" customHeight="false" outlineLevel="0" collapsed="false">
      <c r="A175" s="124"/>
      <c r="B175" s="124"/>
      <c r="C175" s="124"/>
    </row>
    <row r="176" customFormat="false" ht="15" hidden="false" customHeight="false" outlineLevel="0" collapsed="false">
      <c r="A176" s="124"/>
      <c r="B176" s="124"/>
      <c r="C176" s="124"/>
    </row>
    <row r="177" customFormat="false" ht="15" hidden="false" customHeight="false" outlineLevel="0" collapsed="false">
      <c r="A177" s="124"/>
      <c r="B177" s="124"/>
      <c r="C177" s="124"/>
    </row>
    <row r="178" customFormat="false" ht="15" hidden="false" customHeight="false" outlineLevel="0" collapsed="false">
      <c r="A178" s="124"/>
      <c r="B178" s="124"/>
      <c r="C178" s="124"/>
    </row>
    <row r="179" customFormat="false" ht="15" hidden="false" customHeight="false" outlineLevel="0" collapsed="false">
      <c r="A179" s="124"/>
      <c r="B179" s="124"/>
      <c r="C179" s="124"/>
    </row>
    <row r="180" customFormat="false" ht="15" hidden="false" customHeight="false" outlineLevel="0" collapsed="false">
      <c r="A180" s="124"/>
      <c r="B180" s="124"/>
      <c r="C180" s="124"/>
    </row>
    <row r="181" customFormat="false" ht="15" hidden="false" customHeight="false" outlineLevel="0" collapsed="false">
      <c r="A181" s="124"/>
      <c r="B181" s="124"/>
      <c r="C181" s="124"/>
    </row>
    <row r="182" customFormat="false" ht="15" hidden="false" customHeight="false" outlineLevel="0" collapsed="false">
      <c r="A182" s="124"/>
      <c r="B182" s="124"/>
      <c r="C182" s="124"/>
    </row>
    <row r="183" customFormat="false" ht="15" hidden="false" customHeight="false" outlineLevel="0" collapsed="false">
      <c r="A183" s="124"/>
      <c r="B183" s="124"/>
      <c r="C183" s="124"/>
    </row>
    <row r="184" customFormat="false" ht="15" hidden="false" customHeight="false" outlineLevel="0" collapsed="false">
      <c r="A184" s="124"/>
      <c r="B184" s="124"/>
      <c r="C184" s="124"/>
    </row>
    <row r="185" customFormat="false" ht="15" hidden="false" customHeight="false" outlineLevel="0" collapsed="false">
      <c r="A185" s="124"/>
      <c r="B185" s="124"/>
      <c r="C185" s="124"/>
    </row>
    <row r="186" customFormat="false" ht="15" hidden="false" customHeight="false" outlineLevel="0" collapsed="false">
      <c r="A186" s="124"/>
      <c r="B186" s="124"/>
      <c r="C186" s="124"/>
    </row>
    <row r="187" customFormat="false" ht="15" hidden="false" customHeight="false" outlineLevel="0" collapsed="false">
      <c r="A187" s="124"/>
      <c r="B187" s="124"/>
      <c r="C187" s="124"/>
    </row>
    <row r="188" customFormat="false" ht="15" hidden="false" customHeight="false" outlineLevel="0" collapsed="false">
      <c r="A188" s="124"/>
      <c r="B188" s="124"/>
      <c r="C188" s="124"/>
    </row>
    <row r="189" customFormat="false" ht="15" hidden="false" customHeight="false" outlineLevel="0" collapsed="false">
      <c r="A189" s="124"/>
      <c r="B189" s="124"/>
      <c r="C189" s="124"/>
    </row>
    <row r="190" customFormat="false" ht="15" hidden="false" customHeight="false" outlineLevel="0" collapsed="false">
      <c r="A190" s="124"/>
      <c r="B190" s="124"/>
      <c r="C190" s="124"/>
    </row>
    <row r="191" customFormat="false" ht="15" hidden="false" customHeight="false" outlineLevel="0" collapsed="false">
      <c r="A191" s="124"/>
      <c r="B191" s="124"/>
      <c r="C191" s="124"/>
    </row>
    <row r="192" customFormat="false" ht="15" hidden="false" customHeight="false" outlineLevel="0" collapsed="false">
      <c r="A192" s="124"/>
      <c r="B192" s="124"/>
      <c r="C192" s="124"/>
    </row>
    <row r="193" customFormat="false" ht="15" hidden="false" customHeight="false" outlineLevel="0" collapsed="false">
      <c r="A193" s="124"/>
      <c r="B193" s="124"/>
      <c r="C193" s="124"/>
    </row>
    <row r="194" customFormat="false" ht="15" hidden="false" customHeight="false" outlineLevel="0" collapsed="false">
      <c r="A194" s="124"/>
      <c r="B194" s="124"/>
      <c r="C194" s="124"/>
    </row>
    <row r="195" customFormat="false" ht="15" hidden="false" customHeight="false" outlineLevel="0" collapsed="false">
      <c r="A195" s="124"/>
      <c r="B195" s="124"/>
      <c r="C195" s="124"/>
    </row>
    <row r="196" customFormat="false" ht="15" hidden="false" customHeight="false" outlineLevel="0" collapsed="false">
      <c r="A196" s="124"/>
      <c r="B196" s="124"/>
      <c r="C196" s="124"/>
    </row>
    <row r="197" customFormat="false" ht="15" hidden="false" customHeight="false" outlineLevel="0" collapsed="false">
      <c r="A197" s="124"/>
      <c r="B197" s="124"/>
      <c r="C197" s="124"/>
    </row>
    <row r="198" customFormat="false" ht="15" hidden="false" customHeight="false" outlineLevel="0" collapsed="false">
      <c r="A198" s="124"/>
      <c r="B198" s="124"/>
      <c r="C198" s="124"/>
    </row>
    <row r="199" customFormat="false" ht="15" hidden="false" customHeight="false" outlineLevel="0" collapsed="false">
      <c r="A199" s="124"/>
      <c r="B199" s="124"/>
      <c r="C199" s="124"/>
    </row>
    <row r="200" customFormat="false" ht="15" hidden="false" customHeight="false" outlineLevel="0" collapsed="false">
      <c r="A200" s="124"/>
      <c r="B200" s="124"/>
      <c r="C200" s="124"/>
    </row>
    <row r="201" customFormat="false" ht="15" hidden="false" customHeight="false" outlineLevel="0" collapsed="false">
      <c r="A201" s="124"/>
      <c r="B201" s="124"/>
      <c r="C201" s="124"/>
    </row>
    <row r="202" customFormat="false" ht="15" hidden="false" customHeight="false" outlineLevel="0" collapsed="false">
      <c r="A202" s="124"/>
      <c r="B202" s="124"/>
      <c r="C202" s="124"/>
    </row>
    <row r="203" customFormat="false" ht="15" hidden="false" customHeight="false" outlineLevel="0" collapsed="false">
      <c r="A203" s="124"/>
      <c r="B203" s="124"/>
      <c r="C203" s="124"/>
    </row>
    <row r="204" customFormat="false" ht="15" hidden="false" customHeight="false" outlineLevel="0" collapsed="false">
      <c r="A204" s="124"/>
      <c r="B204" s="124"/>
      <c r="C204" s="124"/>
    </row>
    <row r="205" customFormat="false" ht="15" hidden="false" customHeight="false" outlineLevel="0" collapsed="false">
      <c r="A205" s="124"/>
      <c r="B205" s="124"/>
      <c r="C205" s="124"/>
    </row>
    <row r="206" customFormat="false" ht="15" hidden="false" customHeight="false" outlineLevel="0" collapsed="false">
      <c r="A206" s="124"/>
      <c r="B206" s="124"/>
      <c r="C206" s="124"/>
    </row>
    <row r="207" customFormat="false" ht="15" hidden="false" customHeight="false" outlineLevel="0" collapsed="false">
      <c r="A207" s="124"/>
      <c r="B207" s="124"/>
      <c r="C207" s="124"/>
    </row>
    <row r="208" customFormat="false" ht="15" hidden="false" customHeight="false" outlineLevel="0" collapsed="false">
      <c r="A208" s="124"/>
      <c r="B208" s="124"/>
      <c r="C208" s="124"/>
    </row>
    <row r="209" customFormat="false" ht="15" hidden="false" customHeight="false" outlineLevel="0" collapsed="false">
      <c r="A209" s="124"/>
      <c r="B209" s="124"/>
      <c r="C209" s="124"/>
    </row>
    <row r="210" customFormat="false" ht="15" hidden="false" customHeight="false" outlineLevel="0" collapsed="false">
      <c r="A210" s="124"/>
      <c r="B210" s="124"/>
      <c r="C210" s="124"/>
    </row>
    <row r="211" customFormat="false" ht="15" hidden="false" customHeight="false" outlineLevel="0" collapsed="false">
      <c r="A211" s="124"/>
      <c r="B211" s="124"/>
      <c r="C211" s="124"/>
    </row>
    <row r="212" customFormat="false" ht="15" hidden="false" customHeight="false" outlineLevel="0" collapsed="false">
      <c r="A212" s="124"/>
      <c r="B212" s="124"/>
      <c r="C212" s="124"/>
    </row>
    <row r="213" customFormat="false" ht="15" hidden="false" customHeight="false" outlineLevel="0" collapsed="false">
      <c r="A213" s="124"/>
      <c r="B213" s="124"/>
      <c r="C213" s="124"/>
    </row>
    <row r="214" customFormat="false" ht="15" hidden="false" customHeight="false" outlineLevel="0" collapsed="false">
      <c r="A214" s="124"/>
      <c r="B214" s="124"/>
      <c r="C214" s="124"/>
    </row>
    <row r="215" customFormat="false" ht="15" hidden="false" customHeight="false" outlineLevel="0" collapsed="false">
      <c r="A215" s="124"/>
      <c r="B215" s="124"/>
      <c r="C215" s="124"/>
    </row>
    <row r="216" customFormat="false" ht="15" hidden="false" customHeight="false" outlineLevel="0" collapsed="false">
      <c r="A216" s="124"/>
      <c r="B216" s="124"/>
      <c r="C216" s="124"/>
    </row>
    <row r="217" customFormat="false" ht="15" hidden="false" customHeight="false" outlineLevel="0" collapsed="false">
      <c r="A217" s="124"/>
      <c r="B217" s="124"/>
      <c r="C217" s="124"/>
    </row>
    <row r="218" customFormat="false" ht="15" hidden="false" customHeight="false" outlineLevel="0" collapsed="false">
      <c r="A218" s="124"/>
      <c r="B218" s="124"/>
      <c r="C218" s="124"/>
    </row>
    <row r="219" customFormat="false" ht="15" hidden="false" customHeight="false" outlineLevel="0" collapsed="false">
      <c r="A219" s="124"/>
      <c r="B219" s="124"/>
      <c r="C219" s="124"/>
    </row>
    <row r="220" customFormat="false" ht="15" hidden="false" customHeight="false" outlineLevel="0" collapsed="false">
      <c r="A220" s="124"/>
      <c r="B220" s="124"/>
      <c r="C220" s="124"/>
    </row>
    <row r="221" customFormat="false" ht="15" hidden="false" customHeight="false" outlineLevel="0" collapsed="false">
      <c r="A221" s="124"/>
      <c r="B221" s="124"/>
      <c r="C221" s="124"/>
    </row>
    <row r="222" customFormat="false" ht="15" hidden="false" customHeight="false" outlineLevel="0" collapsed="false">
      <c r="A222" s="124"/>
      <c r="B222" s="124"/>
      <c r="C222" s="124"/>
    </row>
    <row r="223" customFormat="false" ht="15" hidden="false" customHeight="false" outlineLevel="0" collapsed="false">
      <c r="A223" s="124"/>
      <c r="B223" s="124"/>
      <c r="C223" s="124"/>
    </row>
    <row r="224" customFormat="false" ht="15" hidden="false" customHeight="false" outlineLevel="0" collapsed="false">
      <c r="A224" s="124"/>
      <c r="B224" s="124"/>
      <c r="C224" s="124"/>
    </row>
    <row r="225" customFormat="false" ht="15" hidden="false" customHeight="false" outlineLevel="0" collapsed="false">
      <c r="A225" s="124"/>
      <c r="B225" s="124"/>
      <c r="C225" s="124"/>
    </row>
    <row r="226" customFormat="false" ht="15" hidden="false" customHeight="false" outlineLevel="0" collapsed="false">
      <c r="A226" s="124"/>
      <c r="B226" s="124"/>
      <c r="C226" s="124"/>
    </row>
    <row r="227" customFormat="false" ht="15" hidden="false" customHeight="false" outlineLevel="0" collapsed="false">
      <c r="A227" s="124"/>
      <c r="B227" s="124"/>
      <c r="C227" s="124"/>
    </row>
    <row r="228" customFormat="false" ht="15" hidden="false" customHeight="false" outlineLevel="0" collapsed="false">
      <c r="A228" s="124"/>
      <c r="B228" s="124"/>
      <c r="C228" s="124"/>
    </row>
    <row r="229" customFormat="false" ht="15" hidden="false" customHeight="false" outlineLevel="0" collapsed="false">
      <c r="A229" s="124"/>
      <c r="B229" s="124"/>
      <c r="C229" s="124"/>
    </row>
    <row r="230" customFormat="false" ht="15" hidden="false" customHeight="false" outlineLevel="0" collapsed="false">
      <c r="A230" s="124"/>
      <c r="B230" s="124"/>
      <c r="C230" s="124"/>
    </row>
    <row r="231" customFormat="false" ht="15" hidden="false" customHeight="false" outlineLevel="0" collapsed="false">
      <c r="A231" s="124"/>
      <c r="B231" s="124"/>
      <c r="C231" s="124"/>
    </row>
    <row r="232" customFormat="false" ht="15" hidden="false" customHeight="false" outlineLevel="0" collapsed="false">
      <c r="A232" s="124"/>
      <c r="B232" s="124"/>
      <c r="C232" s="124"/>
    </row>
    <row r="233" customFormat="false" ht="15" hidden="false" customHeight="false" outlineLevel="0" collapsed="false">
      <c r="A233" s="124"/>
      <c r="B233" s="124"/>
      <c r="C233" s="124"/>
    </row>
    <row r="234" customFormat="false" ht="15" hidden="false" customHeight="false" outlineLevel="0" collapsed="false">
      <c r="A234" s="124"/>
      <c r="B234" s="124"/>
      <c r="C234" s="124"/>
    </row>
    <row r="235" customFormat="false" ht="15" hidden="false" customHeight="false" outlineLevel="0" collapsed="false">
      <c r="A235" s="124"/>
      <c r="B235" s="124"/>
      <c r="C235" s="124"/>
    </row>
    <row r="236" customFormat="false" ht="15" hidden="false" customHeight="false" outlineLevel="0" collapsed="false">
      <c r="A236" s="124"/>
      <c r="B236" s="124"/>
      <c r="C236" s="124"/>
    </row>
    <row r="237" customFormat="false" ht="15" hidden="false" customHeight="false" outlineLevel="0" collapsed="false">
      <c r="A237" s="124"/>
      <c r="B237" s="124"/>
      <c r="C237" s="124"/>
    </row>
    <row r="238" customFormat="false" ht="15" hidden="false" customHeight="false" outlineLevel="0" collapsed="false">
      <c r="A238" s="124"/>
      <c r="B238" s="124"/>
      <c r="C238" s="124"/>
    </row>
    <row r="239" customFormat="false" ht="15" hidden="false" customHeight="false" outlineLevel="0" collapsed="false">
      <c r="A239" s="124"/>
      <c r="B239" s="124"/>
      <c r="C239" s="124"/>
    </row>
    <row r="240" customFormat="false" ht="15" hidden="false" customHeight="false" outlineLevel="0" collapsed="false">
      <c r="A240" s="124"/>
      <c r="B240" s="124"/>
      <c r="C240" s="124"/>
    </row>
    <row r="241" customFormat="false" ht="15" hidden="false" customHeight="false" outlineLevel="0" collapsed="false">
      <c r="A241" s="124"/>
      <c r="B241" s="124"/>
      <c r="C241" s="124"/>
    </row>
    <row r="242" customFormat="false" ht="15" hidden="false" customHeight="false" outlineLevel="0" collapsed="false">
      <c r="A242" s="124"/>
      <c r="B242" s="124"/>
      <c r="C242" s="124"/>
    </row>
    <row r="243" customFormat="false" ht="15" hidden="false" customHeight="false" outlineLevel="0" collapsed="false">
      <c r="A243" s="124"/>
      <c r="B243" s="124"/>
      <c r="C243" s="124"/>
    </row>
    <row r="244" customFormat="false" ht="15" hidden="false" customHeight="false" outlineLevel="0" collapsed="false">
      <c r="A244" s="124"/>
      <c r="B244" s="124"/>
      <c r="C244" s="124"/>
    </row>
    <row r="245" customFormat="false" ht="15" hidden="false" customHeight="false" outlineLevel="0" collapsed="false">
      <c r="A245" s="124"/>
      <c r="B245" s="124"/>
      <c r="C245" s="124"/>
    </row>
    <row r="246" customFormat="false" ht="15" hidden="false" customHeight="false" outlineLevel="0" collapsed="false">
      <c r="A246" s="124"/>
      <c r="B246" s="124"/>
      <c r="C246" s="124"/>
    </row>
    <row r="247" customFormat="false" ht="15" hidden="false" customHeight="false" outlineLevel="0" collapsed="false">
      <c r="A247" s="124"/>
      <c r="B247" s="124"/>
      <c r="C247" s="124"/>
    </row>
    <row r="248" customFormat="false" ht="15" hidden="false" customHeight="false" outlineLevel="0" collapsed="false">
      <c r="A248" s="124"/>
      <c r="B248" s="124"/>
      <c r="C248" s="124"/>
    </row>
    <row r="249" customFormat="false" ht="15" hidden="false" customHeight="false" outlineLevel="0" collapsed="false">
      <c r="A249" s="124"/>
      <c r="B249" s="124"/>
      <c r="C249" s="124"/>
    </row>
    <row r="250" customFormat="false" ht="15" hidden="false" customHeight="false" outlineLevel="0" collapsed="false">
      <c r="A250" s="124"/>
      <c r="B250" s="124"/>
      <c r="C250" s="124"/>
    </row>
    <row r="251" customFormat="false" ht="15" hidden="false" customHeight="false" outlineLevel="0" collapsed="false">
      <c r="A251" s="124"/>
      <c r="B251" s="124"/>
      <c r="C251" s="124"/>
    </row>
    <row r="252" customFormat="false" ht="15" hidden="false" customHeight="false" outlineLevel="0" collapsed="false">
      <c r="A252" s="124"/>
      <c r="B252" s="124"/>
      <c r="C252" s="124"/>
    </row>
    <row r="253" customFormat="false" ht="15" hidden="false" customHeight="false" outlineLevel="0" collapsed="false">
      <c r="A253" s="124"/>
      <c r="B253" s="124"/>
      <c r="C253" s="124"/>
    </row>
    <row r="254" customFormat="false" ht="15" hidden="false" customHeight="false" outlineLevel="0" collapsed="false">
      <c r="A254" s="124"/>
      <c r="B254" s="124"/>
      <c r="C254" s="124"/>
    </row>
    <row r="255" customFormat="false" ht="15" hidden="false" customHeight="false" outlineLevel="0" collapsed="false">
      <c r="A255" s="124"/>
      <c r="B255" s="124"/>
      <c r="C255" s="124"/>
    </row>
    <row r="256" customFormat="false" ht="15" hidden="false" customHeight="false" outlineLevel="0" collapsed="false">
      <c r="A256" s="124"/>
      <c r="B256" s="124"/>
      <c r="C256" s="124"/>
    </row>
    <row r="257" customFormat="false" ht="15" hidden="false" customHeight="false" outlineLevel="0" collapsed="false">
      <c r="A257" s="124"/>
      <c r="B257" s="124"/>
      <c r="C257" s="124"/>
    </row>
    <row r="258" customFormat="false" ht="15" hidden="false" customHeight="false" outlineLevel="0" collapsed="false">
      <c r="A258" s="124"/>
      <c r="B258" s="124"/>
      <c r="C258" s="124"/>
    </row>
    <row r="259" customFormat="false" ht="15" hidden="false" customHeight="false" outlineLevel="0" collapsed="false">
      <c r="A259" s="124"/>
      <c r="B259" s="124"/>
      <c r="C259" s="124"/>
    </row>
    <row r="260" customFormat="false" ht="15" hidden="false" customHeight="false" outlineLevel="0" collapsed="false">
      <c r="A260" s="124"/>
      <c r="B260" s="124"/>
      <c r="C260" s="124"/>
    </row>
    <row r="261" customFormat="false" ht="15" hidden="false" customHeight="false" outlineLevel="0" collapsed="false">
      <c r="A261" s="124"/>
      <c r="B261" s="124"/>
      <c r="C261" s="124"/>
    </row>
    <row r="262" customFormat="false" ht="15" hidden="false" customHeight="false" outlineLevel="0" collapsed="false">
      <c r="A262" s="124"/>
      <c r="B262" s="124"/>
      <c r="C262" s="124"/>
    </row>
    <row r="263" customFormat="false" ht="15" hidden="false" customHeight="false" outlineLevel="0" collapsed="false">
      <c r="A263" s="124"/>
      <c r="B263" s="124"/>
      <c r="C263" s="124"/>
    </row>
    <row r="264" customFormat="false" ht="15" hidden="false" customHeight="false" outlineLevel="0" collapsed="false">
      <c r="A264" s="124"/>
      <c r="B264" s="124"/>
      <c r="C264" s="124"/>
    </row>
    <row r="265" customFormat="false" ht="15" hidden="false" customHeight="false" outlineLevel="0" collapsed="false">
      <c r="A265" s="124"/>
      <c r="B265" s="124"/>
      <c r="C265" s="124"/>
    </row>
    <row r="266" customFormat="false" ht="15" hidden="false" customHeight="false" outlineLevel="0" collapsed="false">
      <c r="A266" s="124"/>
      <c r="B266" s="124"/>
      <c r="C266" s="124"/>
    </row>
    <row r="267" customFormat="false" ht="15" hidden="false" customHeight="false" outlineLevel="0" collapsed="false">
      <c r="A267" s="124"/>
      <c r="B267" s="124"/>
      <c r="C267" s="124"/>
    </row>
    <row r="268" customFormat="false" ht="15" hidden="false" customHeight="false" outlineLevel="0" collapsed="false">
      <c r="A268" s="124"/>
      <c r="B268" s="124"/>
      <c r="C268" s="124"/>
    </row>
    <row r="269" customFormat="false" ht="15" hidden="false" customHeight="false" outlineLevel="0" collapsed="false">
      <c r="A269" s="124"/>
      <c r="B269" s="124"/>
      <c r="C269" s="124"/>
    </row>
    <row r="270" customFormat="false" ht="15" hidden="false" customHeight="false" outlineLevel="0" collapsed="false">
      <c r="A270" s="124"/>
      <c r="B270" s="124"/>
      <c r="C270" s="124"/>
    </row>
    <row r="271" customFormat="false" ht="15" hidden="false" customHeight="false" outlineLevel="0" collapsed="false">
      <c r="A271" s="124"/>
      <c r="B271" s="124"/>
      <c r="C271" s="124"/>
    </row>
    <row r="272" customFormat="false" ht="15" hidden="false" customHeight="false" outlineLevel="0" collapsed="false">
      <c r="A272" s="124"/>
      <c r="B272" s="124"/>
      <c r="C272" s="124"/>
    </row>
    <row r="273" customFormat="false" ht="15" hidden="false" customHeight="false" outlineLevel="0" collapsed="false">
      <c r="A273" s="124"/>
      <c r="B273" s="124"/>
      <c r="C273" s="124"/>
    </row>
    <row r="274" customFormat="false" ht="15" hidden="false" customHeight="false" outlineLevel="0" collapsed="false">
      <c r="A274" s="124"/>
      <c r="B274" s="124"/>
      <c r="C274" s="124"/>
    </row>
    <row r="275" customFormat="false" ht="15" hidden="false" customHeight="false" outlineLevel="0" collapsed="false">
      <c r="A275" s="124"/>
      <c r="B275" s="124"/>
      <c r="C275" s="124"/>
    </row>
    <row r="276" customFormat="false" ht="15" hidden="false" customHeight="false" outlineLevel="0" collapsed="false">
      <c r="A276" s="124"/>
      <c r="B276" s="124"/>
      <c r="C276" s="124"/>
    </row>
    <row r="277" customFormat="false" ht="15" hidden="false" customHeight="false" outlineLevel="0" collapsed="false">
      <c r="A277" s="124"/>
      <c r="B277" s="124"/>
      <c r="C277" s="124"/>
    </row>
    <row r="278" customFormat="false" ht="15" hidden="false" customHeight="false" outlineLevel="0" collapsed="false">
      <c r="A278" s="124"/>
      <c r="B278" s="124"/>
      <c r="C278" s="124"/>
    </row>
    <row r="279" customFormat="false" ht="15" hidden="false" customHeight="false" outlineLevel="0" collapsed="false">
      <c r="A279" s="124"/>
      <c r="B279" s="124"/>
      <c r="C279" s="124"/>
    </row>
    <row r="280" customFormat="false" ht="15" hidden="false" customHeight="false" outlineLevel="0" collapsed="false">
      <c r="A280" s="124"/>
      <c r="B280" s="124"/>
      <c r="C280" s="124"/>
    </row>
    <row r="281" customFormat="false" ht="15" hidden="false" customHeight="false" outlineLevel="0" collapsed="false">
      <c r="A281" s="124"/>
      <c r="B281" s="124"/>
      <c r="C281" s="124"/>
    </row>
    <row r="282" customFormat="false" ht="15" hidden="false" customHeight="false" outlineLevel="0" collapsed="false">
      <c r="A282" s="124"/>
      <c r="B282" s="124"/>
      <c r="C282" s="124"/>
    </row>
    <row r="283" customFormat="false" ht="15" hidden="false" customHeight="false" outlineLevel="0" collapsed="false">
      <c r="A283" s="124"/>
      <c r="B283" s="124"/>
      <c r="C283" s="124"/>
    </row>
    <row r="284" customFormat="false" ht="15" hidden="false" customHeight="false" outlineLevel="0" collapsed="false">
      <c r="A284" s="124"/>
      <c r="B284" s="124"/>
      <c r="C284" s="124"/>
    </row>
    <row r="285" customFormat="false" ht="15" hidden="false" customHeight="false" outlineLevel="0" collapsed="false">
      <c r="A285" s="124"/>
      <c r="B285" s="124"/>
      <c r="C285" s="124"/>
    </row>
    <row r="286" customFormat="false" ht="15" hidden="false" customHeight="false" outlineLevel="0" collapsed="false">
      <c r="A286" s="124"/>
      <c r="B286" s="124"/>
      <c r="C286" s="124"/>
    </row>
    <row r="287" customFormat="false" ht="15" hidden="false" customHeight="false" outlineLevel="0" collapsed="false">
      <c r="A287" s="124"/>
      <c r="B287" s="124"/>
      <c r="C287" s="124"/>
    </row>
    <row r="288" customFormat="false" ht="15" hidden="false" customHeight="false" outlineLevel="0" collapsed="false">
      <c r="A288" s="124"/>
      <c r="B288" s="124"/>
      <c r="C288" s="124"/>
    </row>
    <row r="289" customFormat="false" ht="15" hidden="false" customHeight="false" outlineLevel="0" collapsed="false">
      <c r="A289" s="124"/>
      <c r="B289" s="124"/>
      <c r="C289" s="124"/>
    </row>
    <row r="290" customFormat="false" ht="15" hidden="false" customHeight="false" outlineLevel="0" collapsed="false">
      <c r="A290" s="124"/>
      <c r="B290" s="124"/>
      <c r="C290" s="124"/>
    </row>
    <row r="291" customFormat="false" ht="15" hidden="false" customHeight="false" outlineLevel="0" collapsed="false">
      <c r="A291" s="124"/>
      <c r="B291" s="124"/>
      <c r="C291" s="124"/>
    </row>
    <row r="292" customFormat="false" ht="15" hidden="false" customHeight="false" outlineLevel="0" collapsed="false">
      <c r="A292" s="124"/>
      <c r="B292" s="124"/>
      <c r="C292" s="124"/>
    </row>
    <row r="293" customFormat="false" ht="15" hidden="false" customHeight="false" outlineLevel="0" collapsed="false">
      <c r="A293" s="124"/>
      <c r="B293" s="124"/>
      <c r="C293" s="124"/>
    </row>
    <row r="294" customFormat="false" ht="15" hidden="false" customHeight="false" outlineLevel="0" collapsed="false">
      <c r="A294" s="124"/>
      <c r="B294" s="124"/>
      <c r="C294" s="124"/>
    </row>
    <row r="295" customFormat="false" ht="15" hidden="false" customHeight="false" outlineLevel="0" collapsed="false">
      <c r="A295" s="124"/>
      <c r="B295" s="124"/>
      <c r="C295" s="124"/>
    </row>
    <row r="296" customFormat="false" ht="15" hidden="false" customHeight="false" outlineLevel="0" collapsed="false">
      <c r="A296" s="124"/>
      <c r="B296" s="124"/>
      <c r="C296" s="124"/>
    </row>
    <row r="297" customFormat="false" ht="15" hidden="false" customHeight="false" outlineLevel="0" collapsed="false">
      <c r="A297" s="124"/>
      <c r="B297" s="124"/>
      <c r="C297" s="124"/>
    </row>
    <row r="298" customFormat="false" ht="15" hidden="false" customHeight="false" outlineLevel="0" collapsed="false">
      <c r="A298" s="124"/>
      <c r="B298" s="124"/>
      <c r="C298" s="124"/>
    </row>
    <row r="299" customFormat="false" ht="15" hidden="false" customHeight="false" outlineLevel="0" collapsed="false">
      <c r="A299" s="124"/>
      <c r="B299" s="124"/>
      <c r="C299" s="124"/>
    </row>
    <row r="300" customFormat="false" ht="15" hidden="false" customHeight="false" outlineLevel="0" collapsed="false">
      <c r="A300" s="124"/>
      <c r="B300" s="124"/>
      <c r="C300" s="124"/>
    </row>
    <row r="301" customFormat="false" ht="15" hidden="false" customHeight="false" outlineLevel="0" collapsed="false">
      <c r="A301" s="124"/>
      <c r="B301" s="124"/>
      <c r="C301" s="124"/>
    </row>
    <row r="302" customFormat="false" ht="15" hidden="false" customHeight="false" outlineLevel="0" collapsed="false">
      <c r="A302" s="124"/>
      <c r="B302" s="124"/>
      <c r="C302" s="124"/>
    </row>
    <row r="303" customFormat="false" ht="15" hidden="false" customHeight="false" outlineLevel="0" collapsed="false">
      <c r="A303" s="124"/>
      <c r="B303" s="124"/>
      <c r="C303" s="124"/>
    </row>
    <row r="304" customFormat="false" ht="15" hidden="false" customHeight="false" outlineLevel="0" collapsed="false">
      <c r="A304" s="124"/>
      <c r="B304" s="124"/>
      <c r="C304" s="124"/>
    </row>
    <row r="305" customFormat="false" ht="15" hidden="false" customHeight="false" outlineLevel="0" collapsed="false">
      <c r="A305" s="124"/>
      <c r="B305" s="124"/>
      <c r="C305" s="124"/>
    </row>
    <row r="306" customFormat="false" ht="15" hidden="false" customHeight="false" outlineLevel="0" collapsed="false">
      <c r="A306" s="124"/>
      <c r="B306" s="124"/>
      <c r="C306" s="124"/>
    </row>
    <row r="307" customFormat="false" ht="15" hidden="false" customHeight="false" outlineLevel="0" collapsed="false">
      <c r="A307" s="124"/>
      <c r="B307" s="124"/>
      <c r="C307" s="124"/>
    </row>
    <row r="308" customFormat="false" ht="15" hidden="false" customHeight="false" outlineLevel="0" collapsed="false">
      <c r="A308" s="124"/>
      <c r="B308" s="124"/>
      <c r="C308" s="124"/>
    </row>
    <row r="309" customFormat="false" ht="15" hidden="false" customHeight="false" outlineLevel="0" collapsed="false">
      <c r="A309" s="124"/>
      <c r="B309" s="124"/>
      <c r="C309" s="124"/>
    </row>
    <row r="310" customFormat="false" ht="15" hidden="false" customHeight="false" outlineLevel="0" collapsed="false">
      <c r="A310" s="124"/>
      <c r="B310" s="124"/>
      <c r="C310" s="124"/>
    </row>
    <row r="311" customFormat="false" ht="15" hidden="false" customHeight="false" outlineLevel="0" collapsed="false">
      <c r="A311" s="124"/>
      <c r="B311" s="124"/>
      <c r="C311" s="124"/>
    </row>
    <row r="312" customFormat="false" ht="15" hidden="false" customHeight="false" outlineLevel="0" collapsed="false">
      <c r="A312" s="124"/>
      <c r="B312" s="124"/>
      <c r="C312" s="124"/>
    </row>
    <row r="313" customFormat="false" ht="15" hidden="false" customHeight="false" outlineLevel="0" collapsed="false">
      <c r="A313" s="124"/>
      <c r="B313" s="124"/>
      <c r="C313" s="124"/>
    </row>
    <row r="314" customFormat="false" ht="15" hidden="false" customHeight="false" outlineLevel="0" collapsed="false">
      <c r="A314" s="124"/>
      <c r="B314" s="124"/>
      <c r="C314" s="124"/>
    </row>
    <row r="315" customFormat="false" ht="15" hidden="false" customHeight="false" outlineLevel="0" collapsed="false">
      <c r="A315" s="124"/>
      <c r="B315" s="124"/>
      <c r="C315" s="124"/>
    </row>
    <row r="316" customFormat="false" ht="15" hidden="false" customHeight="false" outlineLevel="0" collapsed="false">
      <c r="A316" s="124"/>
      <c r="B316" s="124"/>
      <c r="C316" s="124"/>
    </row>
    <row r="317" customFormat="false" ht="15" hidden="false" customHeight="false" outlineLevel="0" collapsed="false">
      <c r="A317" s="124"/>
      <c r="B317" s="124"/>
      <c r="C317" s="124"/>
    </row>
    <row r="318" customFormat="false" ht="15" hidden="false" customHeight="false" outlineLevel="0" collapsed="false">
      <c r="A318" s="124"/>
      <c r="B318" s="124"/>
      <c r="C318" s="124"/>
    </row>
    <row r="319" customFormat="false" ht="15" hidden="false" customHeight="false" outlineLevel="0" collapsed="false">
      <c r="A319" s="124"/>
      <c r="B319" s="124"/>
      <c r="C319" s="124"/>
    </row>
    <row r="320" customFormat="false" ht="15" hidden="false" customHeight="false" outlineLevel="0" collapsed="false">
      <c r="A320" s="124"/>
      <c r="B320" s="124"/>
      <c r="C320" s="124"/>
    </row>
    <row r="321" customFormat="false" ht="15" hidden="false" customHeight="false" outlineLevel="0" collapsed="false">
      <c r="A321" s="124"/>
      <c r="B321" s="124"/>
      <c r="C321" s="124"/>
    </row>
    <row r="322" customFormat="false" ht="15" hidden="false" customHeight="false" outlineLevel="0" collapsed="false">
      <c r="A322" s="124"/>
      <c r="B322" s="124"/>
      <c r="C322" s="124"/>
    </row>
    <row r="323" customFormat="false" ht="15" hidden="false" customHeight="false" outlineLevel="0" collapsed="false">
      <c r="A323" s="124"/>
      <c r="B323" s="124"/>
      <c r="C323" s="124"/>
    </row>
    <row r="324" customFormat="false" ht="15" hidden="false" customHeight="false" outlineLevel="0" collapsed="false">
      <c r="A324" s="124"/>
      <c r="B324" s="124"/>
      <c r="C324" s="124"/>
    </row>
    <row r="325" customFormat="false" ht="15" hidden="false" customHeight="false" outlineLevel="0" collapsed="false">
      <c r="A325" s="124"/>
      <c r="B325" s="124"/>
      <c r="C325" s="124"/>
    </row>
    <row r="326" customFormat="false" ht="15" hidden="false" customHeight="false" outlineLevel="0" collapsed="false">
      <c r="A326" s="124"/>
      <c r="B326" s="124"/>
      <c r="C326" s="124"/>
    </row>
    <row r="327" customFormat="false" ht="15" hidden="false" customHeight="false" outlineLevel="0" collapsed="false">
      <c r="A327" s="124"/>
      <c r="B327" s="124"/>
      <c r="C327" s="124"/>
    </row>
    <row r="328" customFormat="false" ht="15" hidden="false" customHeight="false" outlineLevel="0" collapsed="false">
      <c r="A328" s="124"/>
      <c r="B328" s="124"/>
      <c r="C328" s="124"/>
    </row>
    <row r="329" customFormat="false" ht="15" hidden="false" customHeight="false" outlineLevel="0" collapsed="false">
      <c r="A329" s="124"/>
      <c r="B329" s="124"/>
      <c r="C329" s="124"/>
    </row>
    <row r="330" customFormat="false" ht="15" hidden="false" customHeight="false" outlineLevel="0" collapsed="false">
      <c r="A330" s="124"/>
      <c r="B330" s="124"/>
      <c r="C330" s="124"/>
    </row>
    <row r="331" customFormat="false" ht="15" hidden="false" customHeight="false" outlineLevel="0" collapsed="false">
      <c r="A331" s="124"/>
      <c r="B331" s="124"/>
      <c r="C331" s="124"/>
    </row>
    <row r="332" customFormat="false" ht="15" hidden="false" customHeight="false" outlineLevel="0" collapsed="false">
      <c r="A332" s="124"/>
      <c r="B332" s="124"/>
      <c r="C332" s="124"/>
    </row>
    <row r="333" customFormat="false" ht="15" hidden="false" customHeight="false" outlineLevel="0" collapsed="false">
      <c r="A333" s="124"/>
      <c r="B333" s="124"/>
      <c r="C333" s="124"/>
    </row>
    <row r="334" customFormat="false" ht="15" hidden="false" customHeight="false" outlineLevel="0" collapsed="false">
      <c r="A334" s="124"/>
      <c r="B334" s="124"/>
      <c r="C334" s="124"/>
    </row>
    <row r="335" customFormat="false" ht="15" hidden="false" customHeight="false" outlineLevel="0" collapsed="false">
      <c r="A335" s="124"/>
      <c r="B335" s="124"/>
      <c r="C335" s="124"/>
    </row>
    <row r="336" customFormat="false" ht="15" hidden="false" customHeight="false" outlineLevel="0" collapsed="false">
      <c r="A336" s="124"/>
      <c r="B336" s="124"/>
      <c r="C336" s="124"/>
    </row>
    <row r="337" customFormat="false" ht="15" hidden="false" customHeight="false" outlineLevel="0" collapsed="false">
      <c r="A337" s="124"/>
      <c r="B337" s="124"/>
      <c r="C337" s="124"/>
    </row>
    <row r="338" customFormat="false" ht="15" hidden="false" customHeight="false" outlineLevel="0" collapsed="false">
      <c r="A338" s="124"/>
      <c r="B338" s="124"/>
      <c r="C338" s="124"/>
    </row>
    <row r="339" customFormat="false" ht="15" hidden="false" customHeight="false" outlineLevel="0" collapsed="false">
      <c r="A339" s="124"/>
      <c r="B339" s="124"/>
      <c r="C339" s="124"/>
    </row>
    <row r="340" customFormat="false" ht="15" hidden="false" customHeight="false" outlineLevel="0" collapsed="false">
      <c r="A340" s="124"/>
      <c r="B340" s="124"/>
      <c r="C340" s="124"/>
    </row>
    <row r="341" customFormat="false" ht="15" hidden="false" customHeight="false" outlineLevel="0" collapsed="false">
      <c r="A341" s="124"/>
      <c r="B341" s="124"/>
      <c r="C341" s="124"/>
    </row>
    <row r="342" customFormat="false" ht="15" hidden="false" customHeight="false" outlineLevel="0" collapsed="false">
      <c r="A342" s="124"/>
      <c r="B342" s="124"/>
      <c r="C342" s="124"/>
    </row>
    <row r="343" customFormat="false" ht="15" hidden="false" customHeight="false" outlineLevel="0" collapsed="false">
      <c r="A343" s="124"/>
      <c r="B343" s="124"/>
      <c r="C343" s="124"/>
    </row>
    <row r="344" customFormat="false" ht="15" hidden="false" customHeight="false" outlineLevel="0" collapsed="false">
      <c r="A344" s="124"/>
      <c r="B344" s="124"/>
      <c r="C344" s="124"/>
    </row>
    <row r="345" customFormat="false" ht="15" hidden="false" customHeight="false" outlineLevel="0" collapsed="false">
      <c r="A345" s="124"/>
      <c r="B345" s="124"/>
      <c r="C345" s="124"/>
    </row>
    <row r="346" customFormat="false" ht="15" hidden="false" customHeight="false" outlineLevel="0" collapsed="false">
      <c r="A346" s="124"/>
      <c r="B346" s="124"/>
      <c r="C346" s="124"/>
    </row>
    <row r="347" customFormat="false" ht="15" hidden="false" customHeight="false" outlineLevel="0" collapsed="false">
      <c r="A347" s="124"/>
      <c r="B347" s="124"/>
      <c r="C347" s="124"/>
    </row>
    <row r="348" customFormat="false" ht="15" hidden="false" customHeight="false" outlineLevel="0" collapsed="false">
      <c r="A348" s="124"/>
      <c r="B348" s="124"/>
      <c r="C348" s="124"/>
    </row>
    <row r="349" customFormat="false" ht="15" hidden="false" customHeight="false" outlineLevel="0" collapsed="false">
      <c r="A349" s="124"/>
      <c r="B349" s="124"/>
      <c r="C349" s="124"/>
    </row>
    <row r="350" customFormat="false" ht="15" hidden="false" customHeight="false" outlineLevel="0" collapsed="false">
      <c r="A350" s="124"/>
      <c r="B350" s="124"/>
      <c r="C350" s="124"/>
    </row>
    <row r="351" customFormat="false" ht="15" hidden="false" customHeight="false" outlineLevel="0" collapsed="false">
      <c r="A351" s="124"/>
      <c r="B351" s="124"/>
      <c r="C351" s="124"/>
    </row>
    <row r="352" customFormat="false" ht="15" hidden="false" customHeight="false" outlineLevel="0" collapsed="false">
      <c r="A352" s="124"/>
      <c r="B352" s="124"/>
      <c r="C352" s="124"/>
    </row>
    <row r="353" customFormat="false" ht="15" hidden="false" customHeight="false" outlineLevel="0" collapsed="false">
      <c r="A353" s="124"/>
      <c r="B353" s="124"/>
      <c r="C353" s="124"/>
    </row>
    <row r="354" customFormat="false" ht="15" hidden="false" customHeight="false" outlineLevel="0" collapsed="false">
      <c r="A354" s="124"/>
      <c r="B354" s="124"/>
      <c r="C354" s="124"/>
    </row>
    <row r="355" customFormat="false" ht="15" hidden="false" customHeight="false" outlineLevel="0" collapsed="false">
      <c r="A355" s="124"/>
      <c r="B355" s="124"/>
      <c r="C355" s="124"/>
    </row>
    <row r="356" customFormat="false" ht="15" hidden="false" customHeight="false" outlineLevel="0" collapsed="false">
      <c r="A356" s="124"/>
      <c r="B356" s="124"/>
      <c r="C356" s="124"/>
    </row>
    <row r="357" customFormat="false" ht="15" hidden="false" customHeight="false" outlineLevel="0" collapsed="false">
      <c r="A357" s="124"/>
      <c r="B357" s="124"/>
      <c r="C357" s="124"/>
    </row>
    <row r="358" customFormat="false" ht="15" hidden="false" customHeight="false" outlineLevel="0" collapsed="false">
      <c r="A358" s="124"/>
      <c r="B358" s="124"/>
      <c r="C358" s="124"/>
    </row>
    <row r="359" customFormat="false" ht="15" hidden="false" customHeight="false" outlineLevel="0" collapsed="false">
      <c r="A359" s="124"/>
      <c r="B359" s="124"/>
      <c r="C359" s="124"/>
    </row>
    <row r="360" customFormat="false" ht="15" hidden="false" customHeight="false" outlineLevel="0" collapsed="false">
      <c r="A360" s="124"/>
      <c r="B360" s="124"/>
      <c r="C360" s="124"/>
    </row>
    <row r="361" customFormat="false" ht="15" hidden="false" customHeight="false" outlineLevel="0" collapsed="false">
      <c r="A361" s="124"/>
      <c r="B361" s="124"/>
      <c r="C361" s="124"/>
    </row>
    <row r="362" customFormat="false" ht="15" hidden="false" customHeight="false" outlineLevel="0" collapsed="false">
      <c r="A362" s="124"/>
      <c r="B362" s="124"/>
      <c r="C362" s="124"/>
    </row>
    <row r="363" customFormat="false" ht="15" hidden="false" customHeight="false" outlineLevel="0" collapsed="false">
      <c r="A363" s="124"/>
      <c r="B363" s="124"/>
      <c r="C363" s="124"/>
    </row>
    <row r="364" customFormat="false" ht="15" hidden="false" customHeight="false" outlineLevel="0" collapsed="false">
      <c r="A364" s="124"/>
      <c r="B364" s="124"/>
      <c r="C364" s="124"/>
    </row>
    <row r="365" customFormat="false" ht="15" hidden="false" customHeight="false" outlineLevel="0" collapsed="false">
      <c r="A365" s="124"/>
      <c r="B365" s="124"/>
      <c r="C365" s="124"/>
    </row>
    <row r="366" customFormat="false" ht="15" hidden="false" customHeight="false" outlineLevel="0" collapsed="false">
      <c r="A366" s="124"/>
      <c r="B366" s="124"/>
      <c r="C366" s="124"/>
    </row>
    <row r="367" customFormat="false" ht="15" hidden="false" customHeight="false" outlineLevel="0" collapsed="false">
      <c r="A367" s="124"/>
      <c r="B367" s="124"/>
      <c r="C367" s="124"/>
    </row>
    <row r="368" customFormat="false" ht="15" hidden="false" customHeight="false" outlineLevel="0" collapsed="false">
      <c r="A368" s="124"/>
      <c r="B368" s="124"/>
      <c r="C368" s="124"/>
    </row>
    <row r="369" customFormat="false" ht="15" hidden="false" customHeight="false" outlineLevel="0" collapsed="false">
      <c r="A369" s="124"/>
      <c r="B369" s="124"/>
      <c r="C369" s="124"/>
    </row>
    <row r="370" customFormat="false" ht="15" hidden="false" customHeight="false" outlineLevel="0" collapsed="false">
      <c r="A370" s="124"/>
      <c r="B370" s="124"/>
      <c r="C370" s="124"/>
    </row>
    <row r="371" customFormat="false" ht="15" hidden="false" customHeight="false" outlineLevel="0" collapsed="false">
      <c r="A371" s="124"/>
      <c r="B371" s="124"/>
      <c r="C371" s="124"/>
    </row>
    <row r="372" customFormat="false" ht="15" hidden="false" customHeight="false" outlineLevel="0" collapsed="false">
      <c r="A372" s="124"/>
      <c r="B372" s="124"/>
      <c r="C372" s="124"/>
    </row>
    <row r="373" customFormat="false" ht="15" hidden="false" customHeight="false" outlineLevel="0" collapsed="false">
      <c r="A373" s="124"/>
      <c r="B373" s="124"/>
      <c r="C373" s="124"/>
    </row>
    <row r="374" customFormat="false" ht="15" hidden="false" customHeight="false" outlineLevel="0" collapsed="false">
      <c r="A374" s="124"/>
      <c r="B374" s="124"/>
      <c r="C374" s="124"/>
    </row>
    <row r="375" customFormat="false" ht="15" hidden="false" customHeight="false" outlineLevel="0" collapsed="false">
      <c r="A375" s="124"/>
      <c r="B375" s="124"/>
      <c r="C375" s="124"/>
    </row>
    <row r="376" customFormat="false" ht="15" hidden="false" customHeight="false" outlineLevel="0" collapsed="false">
      <c r="A376" s="124"/>
      <c r="B376" s="124"/>
      <c r="C376" s="124"/>
    </row>
    <row r="377" customFormat="false" ht="15" hidden="false" customHeight="false" outlineLevel="0" collapsed="false">
      <c r="A377" s="124"/>
      <c r="B377" s="124"/>
      <c r="C377" s="124"/>
    </row>
    <row r="378" customFormat="false" ht="15" hidden="false" customHeight="false" outlineLevel="0" collapsed="false">
      <c r="A378" s="124"/>
      <c r="B378" s="124"/>
      <c r="C378" s="124"/>
    </row>
    <row r="379" customFormat="false" ht="15" hidden="false" customHeight="false" outlineLevel="0" collapsed="false">
      <c r="A379" s="124"/>
      <c r="B379" s="124"/>
      <c r="C379" s="124"/>
    </row>
    <row r="380" customFormat="false" ht="15" hidden="false" customHeight="false" outlineLevel="0" collapsed="false">
      <c r="A380" s="124"/>
      <c r="B380" s="124"/>
      <c r="C380" s="124"/>
    </row>
    <row r="381" customFormat="false" ht="15" hidden="false" customHeight="false" outlineLevel="0" collapsed="false">
      <c r="A381" s="124"/>
      <c r="B381" s="124"/>
      <c r="C381" s="124"/>
    </row>
    <row r="382" customFormat="false" ht="15" hidden="false" customHeight="false" outlineLevel="0" collapsed="false">
      <c r="A382" s="124"/>
      <c r="B382" s="124"/>
      <c r="C382" s="124"/>
    </row>
    <row r="383" customFormat="false" ht="15" hidden="false" customHeight="false" outlineLevel="0" collapsed="false">
      <c r="A383" s="124"/>
      <c r="B383" s="124"/>
      <c r="C383" s="124"/>
    </row>
    <row r="384" customFormat="false" ht="15" hidden="false" customHeight="false" outlineLevel="0" collapsed="false">
      <c r="A384" s="124"/>
      <c r="B384" s="124"/>
      <c r="C384" s="124"/>
    </row>
    <row r="385" customFormat="false" ht="15" hidden="false" customHeight="false" outlineLevel="0" collapsed="false">
      <c r="A385" s="124"/>
      <c r="B385" s="124"/>
      <c r="C385" s="124"/>
    </row>
    <row r="386" customFormat="false" ht="15" hidden="false" customHeight="false" outlineLevel="0" collapsed="false">
      <c r="A386" s="124"/>
      <c r="B386" s="124"/>
      <c r="C386" s="124"/>
    </row>
    <row r="387" customFormat="false" ht="15" hidden="false" customHeight="false" outlineLevel="0" collapsed="false">
      <c r="A387" s="124"/>
      <c r="B387" s="124"/>
      <c r="C387" s="124"/>
    </row>
    <row r="388" customFormat="false" ht="15" hidden="false" customHeight="false" outlineLevel="0" collapsed="false">
      <c r="A388" s="124"/>
      <c r="B388" s="124"/>
      <c r="C388" s="124"/>
    </row>
    <row r="389" customFormat="false" ht="15" hidden="false" customHeight="false" outlineLevel="0" collapsed="false">
      <c r="A389" s="124"/>
      <c r="B389" s="124"/>
      <c r="C389" s="124"/>
    </row>
    <row r="390" customFormat="false" ht="15" hidden="false" customHeight="false" outlineLevel="0" collapsed="false">
      <c r="A390" s="124"/>
      <c r="B390" s="124"/>
      <c r="C390" s="124"/>
    </row>
    <row r="391" customFormat="false" ht="15" hidden="false" customHeight="false" outlineLevel="0" collapsed="false">
      <c r="A391" s="124"/>
      <c r="B391" s="124"/>
      <c r="C391" s="124"/>
    </row>
    <row r="392" customFormat="false" ht="15" hidden="false" customHeight="false" outlineLevel="0" collapsed="false">
      <c r="A392" s="124"/>
      <c r="B392" s="124"/>
      <c r="C392" s="124"/>
    </row>
    <row r="393" customFormat="false" ht="15" hidden="false" customHeight="false" outlineLevel="0" collapsed="false">
      <c r="A393" s="124"/>
      <c r="B393" s="124"/>
      <c r="C393" s="124"/>
    </row>
    <row r="394" customFormat="false" ht="15" hidden="false" customHeight="false" outlineLevel="0" collapsed="false">
      <c r="A394" s="124"/>
      <c r="B394" s="124"/>
      <c r="C394" s="124"/>
    </row>
    <row r="395" customFormat="false" ht="15" hidden="false" customHeight="false" outlineLevel="0" collapsed="false">
      <c r="A395" s="124"/>
      <c r="B395" s="124"/>
      <c r="C395" s="124"/>
    </row>
    <row r="396" customFormat="false" ht="15" hidden="false" customHeight="false" outlineLevel="0" collapsed="false">
      <c r="A396" s="124"/>
      <c r="B396" s="124"/>
      <c r="C396" s="124"/>
    </row>
    <row r="397" customFormat="false" ht="15" hidden="false" customHeight="false" outlineLevel="0" collapsed="false">
      <c r="A397" s="124"/>
      <c r="B397" s="124"/>
      <c r="C397" s="124"/>
    </row>
    <row r="398" customFormat="false" ht="15" hidden="false" customHeight="false" outlineLevel="0" collapsed="false">
      <c r="A398" s="124"/>
      <c r="B398" s="124"/>
      <c r="C398" s="124"/>
    </row>
    <row r="399" customFormat="false" ht="15" hidden="false" customHeight="false" outlineLevel="0" collapsed="false">
      <c r="A399" s="124"/>
      <c r="B399" s="124"/>
      <c r="C399" s="124"/>
    </row>
    <row r="400" customFormat="false" ht="15" hidden="false" customHeight="false" outlineLevel="0" collapsed="false">
      <c r="A400" s="124"/>
      <c r="B400" s="124"/>
      <c r="C400" s="124"/>
    </row>
    <row r="401" customFormat="false" ht="15" hidden="false" customHeight="false" outlineLevel="0" collapsed="false">
      <c r="A401" s="124"/>
      <c r="B401" s="124"/>
      <c r="C401" s="124"/>
    </row>
    <row r="402" customFormat="false" ht="15" hidden="false" customHeight="false" outlineLevel="0" collapsed="false">
      <c r="A402" s="124"/>
      <c r="B402" s="124"/>
      <c r="C402" s="124"/>
    </row>
    <row r="403" customFormat="false" ht="15" hidden="false" customHeight="false" outlineLevel="0" collapsed="false">
      <c r="A403" s="124"/>
      <c r="B403" s="124"/>
      <c r="C403" s="124"/>
    </row>
    <row r="404" customFormat="false" ht="15" hidden="false" customHeight="false" outlineLevel="0" collapsed="false">
      <c r="A404" s="124"/>
      <c r="B404" s="124"/>
      <c r="C404" s="124"/>
    </row>
    <row r="405" customFormat="false" ht="15" hidden="false" customHeight="false" outlineLevel="0" collapsed="false">
      <c r="A405" s="124"/>
      <c r="B405" s="124"/>
      <c r="C405" s="124"/>
    </row>
    <row r="406" customFormat="false" ht="15" hidden="false" customHeight="false" outlineLevel="0" collapsed="false">
      <c r="A406" s="124"/>
      <c r="B406" s="124"/>
      <c r="C406" s="124"/>
    </row>
    <row r="407" customFormat="false" ht="15" hidden="false" customHeight="false" outlineLevel="0" collapsed="false">
      <c r="A407" s="124"/>
      <c r="B407" s="124"/>
      <c r="C407" s="124"/>
    </row>
    <row r="408" customFormat="false" ht="15" hidden="false" customHeight="false" outlineLevel="0" collapsed="false">
      <c r="A408" s="124"/>
      <c r="B408" s="124"/>
      <c r="C408" s="124"/>
    </row>
    <row r="409" customFormat="false" ht="15" hidden="false" customHeight="false" outlineLevel="0" collapsed="false">
      <c r="A409" s="124"/>
      <c r="B409" s="124"/>
      <c r="C409" s="124"/>
    </row>
    <row r="410" customFormat="false" ht="15" hidden="false" customHeight="false" outlineLevel="0" collapsed="false">
      <c r="A410" s="124"/>
      <c r="B410" s="124"/>
      <c r="C410" s="124"/>
    </row>
    <row r="411" customFormat="false" ht="15" hidden="false" customHeight="false" outlineLevel="0" collapsed="false">
      <c r="A411" s="124"/>
      <c r="B411" s="124"/>
      <c r="C411" s="124"/>
    </row>
    <row r="412" customFormat="false" ht="15" hidden="false" customHeight="false" outlineLevel="0" collapsed="false">
      <c r="A412" s="124"/>
      <c r="B412" s="124"/>
      <c r="C412" s="124"/>
    </row>
    <row r="413" customFormat="false" ht="15" hidden="false" customHeight="false" outlineLevel="0" collapsed="false">
      <c r="A413" s="124"/>
      <c r="B413" s="124"/>
      <c r="C413" s="124"/>
    </row>
    <row r="414" customFormat="false" ht="15" hidden="false" customHeight="false" outlineLevel="0" collapsed="false">
      <c r="A414" s="124"/>
      <c r="B414" s="124"/>
      <c r="C414" s="124"/>
    </row>
    <row r="415" customFormat="false" ht="15" hidden="false" customHeight="false" outlineLevel="0" collapsed="false">
      <c r="A415" s="124"/>
      <c r="B415" s="124"/>
      <c r="C415" s="124"/>
    </row>
    <row r="416" customFormat="false" ht="15" hidden="false" customHeight="false" outlineLevel="0" collapsed="false">
      <c r="A416" s="124"/>
      <c r="B416" s="124"/>
      <c r="C416" s="124"/>
    </row>
    <row r="417" customFormat="false" ht="15" hidden="false" customHeight="false" outlineLevel="0" collapsed="false">
      <c r="A417" s="124"/>
      <c r="B417" s="124"/>
      <c r="C417" s="124"/>
    </row>
    <row r="418" customFormat="false" ht="15" hidden="false" customHeight="false" outlineLevel="0" collapsed="false">
      <c r="A418" s="124"/>
      <c r="B418" s="124"/>
      <c r="C418" s="124"/>
    </row>
    <row r="419" customFormat="false" ht="15" hidden="false" customHeight="false" outlineLevel="0" collapsed="false">
      <c r="A419" s="124"/>
      <c r="B419" s="124"/>
      <c r="C419" s="124"/>
    </row>
    <row r="420" customFormat="false" ht="15" hidden="false" customHeight="false" outlineLevel="0" collapsed="false">
      <c r="A420" s="124"/>
      <c r="B420" s="124"/>
      <c r="C420" s="124"/>
    </row>
    <row r="421" customFormat="false" ht="15" hidden="false" customHeight="false" outlineLevel="0" collapsed="false">
      <c r="A421" s="124"/>
      <c r="B421" s="124"/>
      <c r="C421" s="124"/>
    </row>
    <row r="422" customFormat="false" ht="15" hidden="false" customHeight="false" outlineLevel="0" collapsed="false">
      <c r="A422" s="124"/>
      <c r="B422" s="124"/>
      <c r="C422" s="124"/>
    </row>
    <row r="423" customFormat="false" ht="15" hidden="false" customHeight="false" outlineLevel="0" collapsed="false">
      <c r="A423" s="124"/>
      <c r="B423" s="124"/>
      <c r="C423" s="124"/>
    </row>
    <row r="424" customFormat="false" ht="15" hidden="false" customHeight="false" outlineLevel="0" collapsed="false">
      <c r="A424" s="124"/>
      <c r="B424" s="124"/>
      <c r="C424" s="124"/>
    </row>
    <row r="425" customFormat="false" ht="15" hidden="false" customHeight="false" outlineLevel="0" collapsed="false">
      <c r="A425" s="124"/>
      <c r="B425" s="124"/>
      <c r="C425" s="124"/>
    </row>
    <row r="426" customFormat="false" ht="15" hidden="false" customHeight="false" outlineLevel="0" collapsed="false">
      <c r="A426" s="124"/>
      <c r="B426" s="124"/>
      <c r="C426" s="124"/>
    </row>
    <row r="427" customFormat="false" ht="15" hidden="false" customHeight="false" outlineLevel="0" collapsed="false">
      <c r="A427" s="124"/>
      <c r="B427" s="124"/>
      <c r="C427" s="124"/>
    </row>
    <row r="428" customFormat="false" ht="15" hidden="false" customHeight="false" outlineLevel="0" collapsed="false">
      <c r="A428" s="124"/>
      <c r="B428" s="124"/>
      <c r="C428" s="124"/>
    </row>
    <row r="429" customFormat="false" ht="15" hidden="false" customHeight="false" outlineLevel="0" collapsed="false">
      <c r="A429" s="124"/>
      <c r="B429" s="124"/>
      <c r="C429" s="124"/>
    </row>
    <row r="430" customFormat="false" ht="15" hidden="false" customHeight="false" outlineLevel="0" collapsed="false">
      <c r="A430" s="124"/>
      <c r="B430" s="124"/>
      <c r="C430" s="124"/>
    </row>
    <row r="431" customFormat="false" ht="15" hidden="false" customHeight="false" outlineLevel="0" collapsed="false">
      <c r="A431" s="124"/>
      <c r="B431" s="124"/>
      <c r="C431" s="124"/>
    </row>
    <row r="432" customFormat="false" ht="15" hidden="false" customHeight="false" outlineLevel="0" collapsed="false">
      <c r="A432" s="124"/>
      <c r="B432" s="124"/>
      <c r="C432" s="124"/>
    </row>
    <row r="433" customFormat="false" ht="15" hidden="false" customHeight="false" outlineLevel="0" collapsed="false">
      <c r="A433" s="124"/>
      <c r="B433" s="124"/>
      <c r="C433" s="124"/>
    </row>
    <row r="434" customFormat="false" ht="15" hidden="false" customHeight="false" outlineLevel="0" collapsed="false">
      <c r="A434" s="124"/>
      <c r="B434" s="124"/>
      <c r="C434" s="124"/>
    </row>
    <row r="435" customFormat="false" ht="15" hidden="false" customHeight="false" outlineLevel="0" collapsed="false">
      <c r="A435" s="124"/>
      <c r="B435" s="124"/>
      <c r="C435" s="124"/>
    </row>
    <row r="436" customFormat="false" ht="15" hidden="false" customHeight="false" outlineLevel="0" collapsed="false">
      <c r="A436" s="124"/>
      <c r="B436" s="124"/>
      <c r="C436" s="124"/>
    </row>
    <row r="437" customFormat="false" ht="15" hidden="false" customHeight="false" outlineLevel="0" collapsed="false">
      <c r="A437" s="124"/>
      <c r="B437" s="124"/>
      <c r="C437" s="124"/>
    </row>
    <row r="438" customFormat="false" ht="15" hidden="false" customHeight="false" outlineLevel="0" collapsed="false">
      <c r="A438" s="124"/>
      <c r="B438" s="124"/>
      <c r="C438" s="124"/>
    </row>
    <row r="439" customFormat="false" ht="15" hidden="false" customHeight="false" outlineLevel="0" collapsed="false">
      <c r="A439" s="124"/>
      <c r="B439" s="124"/>
      <c r="C439" s="124"/>
    </row>
    <row r="440" customFormat="false" ht="15" hidden="false" customHeight="false" outlineLevel="0" collapsed="false">
      <c r="A440" s="124"/>
      <c r="B440" s="124"/>
      <c r="C440" s="124"/>
    </row>
    <row r="441" customFormat="false" ht="15" hidden="false" customHeight="false" outlineLevel="0" collapsed="false">
      <c r="A441" s="124"/>
      <c r="B441" s="124"/>
      <c r="C441" s="124"/>
    </row>
    <row r="442" customFormat="false" ht="15" hidden="false" customHeight="false" outlineLevel="0" collapsed="false">
      <c r="A442" s="124"/>
      <c r="B442" s="124"/>
      <c r="C442" s="124"/>
    </row>
    <row r="443" customFormat="false" ht="15" hidden="false" customHeight="false" outlineLevel="0" collapsed="false">
      <c r="A443" s="124"/>
      <c r="B443" s="124"/>
      <c r="C443" s="124"/>
    </row>
    <row r="444" customFormat="false" ht="15" hidden="false" customHeight="false" outlineLevel="0" collapsed="false">
      <c r="A444" s="124"/>
      <c r="B444" s="124"/>
      <c r="C444" s="124"/>
    </row>
    <row r="445" customFormat="false" ht="15" hidden="false" customHeight="false" outlineLevel="0" collapsed="false">
      <c r="A445" s="124"/>
      <c r="B445" s="124"/>
      <c r="C445" s="124"/>
    </row>
    <row r="446" customFormat="false" ht="15" hidden="false" customHeight="false" outlineLevel="0" collapsed="false">
      <c r="A446" s="124"/>
      <c r="B446" s="124"/>
      <c r="C446" s="124"/>
    </row>
    <row r="447" customFormat="false" ht="15" hidden="false" customHeight="false" outlineLevel="0" collapsed="false">
      <c r="A447" s="124"/>
      <c r="B447" s="124"/>
      <c r="C447" s="124"/>
    </row>
    <row r="448" customFormat="false" ht="15" hidden="false" customHeight="false" outlineLevel="0" collapsed="false">
      <c r="A448" s="124"/>
      <c r="B448" s="124"/>
      <c r="C448" s="124"/>
    </row>
    <row r="449" customFormat="false" ht="15" hidden="false" customHeight="false" outlineLevel="0" collapsed="false">
      <c r="A449" s="124"/>
      <c r="B449" s="124"/>
      <c r="C449" s="124"/>
    </row>
    <row r="450" customFormat="false" ht="15" hidden="false" customHeight="false" outlineLevel="0" collapsed="false">
      <c r="A450" s="124"/>
      <c r="B450" s="124"/>
      <c r="C450" s="124"/>
    </row>
    <row r="451" customFormat="false" ht="15" hidden="false" customHeight="false" outlineLevel="0" collapsed="false">
      <c r="A451" s="124"/>
      <c r="B451" s="124"/>
      <c r="C451" s="124"/>
    </row>
    <row r="452" customFormat="false" ht="15" hidden="false" customHeight="false" outlineLevel="0" collapsed="false">
      <c r="A452" s="124"/>
      <c r="B452" s="124"/>
      <c r="C452" s="124"/>
    </row>
    <row r="453" customFormat="false" ht="15" hidden="false" customHeight="false" outlineLevel="0" collapsed="false">
      <c r="A453" s="124"/>
      <c r="B453" s="124"/>
      <c r="C453" s="124"/>
    </row>
    <row r="454" customFormat="false" ht="15" hidden="false" customHeight="false" outlineLevel="0" collapsed="false">
      <c r="A454" s="124"/>
      <c r="B454" s="124"/>
      <c r="C454" s="124"/>
    </row>
    <row r="455" customFormat="false" ht="15" hidden="false" customHeight="false" outlineLevel="0" collapsed="false">
      <c r="A455" s="124"/>
      <c r="B455" s="124"/>
      <c r="C455" s="124"/>
    </row>
    <row r="456" customFormat="false" ht="15" hidden="false" customHeight="false" outlineLevel="0" collapsed="false">
      <c r="A456" s="124"/>
      <c r="B456" s="124"/>
      <c r="C456" s="124"/>
    </row>
    <row r="457" customFormat="false" ht="15" hidden="false" customHeight="false" outlineLevel="0" collapsed="false">
      <c r="A457" s="124"/>
      <c r="B457" s="124"/>
      <c r="C457" s="124"/>
    </row>
    <row r="458" customFormat="false" ht="15" hidden="false" customHeight="false" outlineLevel="0" collapsed="false">
      <c r="A458" s="124"/>
      <c r="B458" s="124"/>
      <c r="C458" s="124"/>
    </row>
    <row r="459" customFormat="false" ht="15" hidden="false" customHeight="false" outlineLevel="0" collapsed="false">
      <c r="A459" s="124"/>
      <c r="B459" s="124"/>
      <c r="C459" s="124"/>
    </row>
    <row r="460" customFormat="false" ht="15" hidden="false" customHeight="false" outlineLevel="0" collapsed="false">
      <c r="A460" s="124"/>
      <c r="B460" s="124"/>
      <c r="C460" s="124"/>
    </row>
    <row r="461" customFormat="false" ht="15" hidden="false" customHeight="false" outlineLevel="0" collapsed="false">
      <c r="A461" s="124"/>
      <c r="B461" s="124"/>
      <c r="C461" s="124"/>
    </row>
    <row r="462" customFormat="false" ht="15" hidden="false" customHeight="false" outlineLevel="0" collapsed="false">
      <c r="A462" s="124"/>
      <c r="B462" s="124"/>
      <c r="C462" s="124"/>
    </row>
    <row r="463" customFormat="false" ht="15" hidden="false" customHeight="false" outlineLevel="0" collapsed="false">
      <c r="A463" s="124"/>
      <c r="B463" s="124"/>
      <c r="C463" s="124"/>
    </row>
    <row r="464" customFormat="false" ht="15" hidden="false" customHeight="false" outlineLevel="0" collapsed="false">
      <c r="A464" s="124"/>
      <c r="B464" s="124"/>
      <c r="C464" s="124"/>
    </row>
    <row r="465" customFormat="false" ht="15" hidden="false" customHeight="false" outlineLevel="0" collapsed="false">
      <c r="A465" s="124"/>
      <c r="B465" s="124"/>
      <c r="C465" s="124"/>
    </row>
    <row r="466" customFormat="false" ht="15" hidden="false" customHeight="false" outlineLevel="0" collapsed="false">
      <c r="A466" s="124"/>
      <c r="B466" s="124"/>
      <c r="C466" s="124"/>
    </row>
    <row r="467" customFormat="false" ht="15" hidden="false" customHeight="false" outlineLevel="0" collapsed="false">
      <c r="A467" s="124"/>
      <c r="B467" s="124"/>
      <c r="C467" s="124"/>
    </row>
    <row r="468" customFormat="false" ht="15" hidden="false" customHeight="false" outlineLevel="0" collapsed="false">
      <c r="A468" s="124"/>
      <c r="B468" s="124"/>
      <c r="C468" s="124"/>
    </row>
    <row r="469" customFormat="false" ht="15" hidden="false" customHeight="false" outlineLevel="0" collapsed="false">
      <c r="A469" s="124"/>
      <c r="B469" s="124"/>
      <c r="C469" s="124"/>
    </row>
    <row r="470" customFormat="false" ht="15" hidden="false" customHeight="false" outlineLevel="0" collapsed="false">
      <c r="A470" s="124"/>
      <c r="B470" s="124"/>
      <c r="C470" s="124"/>
    </row>
    <row r="471" customFormat="false" ht="15" hidden="false" customHeight="false" outlineLevel="0" collapsed="false">
      <c r="A471" s="124"/>
      <c r="B471" s="124"/>
      <c r="C471" s="124"/>
    </row>
    <row r="472" customFormat="false" ht="15" hidden="false" customHeight="false" outlineLevel="0" collapsed="false">
      <c r="A472" s="124"/>
      <c r="B472" s="124"/>
      <c r="C472" s="124"/>
    </row>
    <row r="473" customFormat="false" ht="15" hidden="false" customHeight="false" outlineLevel="0" collapsed="false">
      <c r="A473" s="124"/>
      <c r="B473" s="124"/>
      <c r="C473" s="124"/>
    </row>
    <row r="474" customFormat="false" ht="15" hidden="false" customHeight="false" outlineLevel="0" collapsed="false">
      <c r="A474" s="124"/>
      <c r="B474" s="124"/>
      <c r="C474" s="124"/>
    </row>
    <row r="475" customFormat="false" ht="15" hidden="false" customHeight="false" outlineLevel="0" collapsed="false">
      <c r="A475" s="124"/>
      <c r="B475" s="124"/>
      <c r="C475" s="124"/>
    </row>
    <row r="476" customFormat="false" ht="15" hidden="false" customHeight="false" outlineLevel="0" collapsed="false">
      <c r="A476" s="124"/>
      <c r="B476" s="124"/>
      <c r="C476" s="124"/>
    </row>
    <row r="477" customFormat="false" ht="15" hidden="false" customHeight="false" outlineLevel="0" collapsed="false">
      <c r="A477" s="124"/>
      <c r="B477" s="124"/>
      <c r="C477" s="124"/>
    </row>
    <row r="478" customFormat="false" ht="15" hidden="false" customHeight="false" outlineLevel="0" collapsed="false">
      <c r="A478" s="124"/>
      <c r="B478" s="124"/>
      <c r="C478" s="124"/>
    </row>
    <row r="479" customFormat="false" ht="15" hidden="false" customHeight="false" outlineLevel="0" collapsed="false">
      <c r="A479" s="124"/>
      <c r="B479" s="124"/>
      <c r="C479" s="124"/>
    </row>
    <row r="480" customFormat="false" ht="15" hidden="false" customHeight="false" outlineLevel="0" collapsed="false">
      <c r="A480" s="124"/>
      <c r="B480" s="124"/>
      <c r="C480" s="124"/>
    </row>
    <row r="481" customFormat="false" ht="15" hidden="false" customHeight="false" outlineLevel="0" collapsed="false">
      <c r="A481" s="124"/>
      <c r="B481" s="124"/>
      <c r="C481" s="124"/>
    </row>
    <row r="482" customFormat="false" ht="15" hidden="false" customHeight="false" outlineLevel="0" collapsed="false">
      <c r="A482" s="124"/>
      <c r="B482" s="124"/>
      <c r="C482" s="124"/>
    </row>
    <row r="483" customFormat="false" ht="15" hidden="false" customHeight="false" outlineLevel="0" collapsed="false">
      <c r="A483" s="124"/>
      <c r="B483" s="124"/>
      <c r="C483" s="124"/>
    </row>
    <row r="484" customFormat="false" ht="15" hidden="false" customHeight="false" outlineLevel="0" collapsed="false">
      <c r="A484" s="124"/>
      <c r="B484" s="124"/>
      <c r="C484" s="124"/>
    </row>
    <row r="485" customFormat="false" ht="15" hidden="false" customHeight="false" outlineLevel="0" collapsed="false">
      <c r="A485" s="124"/>
      <c r="B485" s="124"/>
      <c r="C485" s="124"/>
    </row>
    <row r="486" customFormat="false" ht="15" hidden="false" customHeight="false" outlineLevel="0" collapsed="false">
      <c r="A486" s="124"/>
      <c r="B486" s="124"/>
      <c r="C486" s="124"/>
    </row>
    <row r="487" customFormat="false" ht="15" hidden="false" customHeight="false" outlineLevel="0" collapsed="false">
      <c r="A487" s="124"/>
      <c r="B487" s="124"/>
      <c r="C487" s="124"/>
    </row>
    <row r="488" customFormat="false" ht="15" hidden="false" customHeight="false" outlineLevel="0" collapsed="false">
      <c r="A488" s="124"/>
      <c r="B488" s="124"/>
      <c r="C488" s="124"/>
    </row>
    <row r="489" customFormat="false" ht="15" hidden="false" customHeight="false" outlineLevel="0" collapsed="false">
      <c r="A489" s="124"/>
      <c r="B489" s="124"/>
      <c r="C489" s="124"/>
    </row>
    <row r="490" customFormat="false" ht="15" hidden="false" customHeight="false" outlineLevel="0" collapsed="false">
      <c r="A490" s="124"/>
      <c r="B490" s="124"/>
      <c r="C490" s="124"/>
    </row>
    <row r="491" customFormat="false" ht="15" hidden="false" customHeight="false" outlineLevel="0" collapsed="false">
      <c r="A491" s="124"/>
      <c r="B491" s="124"/>
      <c r="C491" s="124"/>
    </row>
    <row r="492" customFormat="false" ht="15" hidden="false" customHeight="false" outlineLevel="0" collapsed="false">
      <c r="A492" s="124"/>
      <c r="B492" s="124"/>
      <c r="C492" s="124"/>
    </row>
    <row r="493" customFormat="false" ht="15" hidden="false" customHeight="false" outlineLevel="0" collapsed="false">
      <c r="A493" s="124"/>
      <c r="B493" s="124"/>
      <c r="C493" s="124"/>
    </row>
    <row r="494" customFormat="false" ht="15" hidden="false" customHeight="false" outlineLevel="0" collapsed="false">
      <c r="A494" s="124"/>
      <c r="B494" s="124"/>
      <c r="C494" s="124"/>
    </row>
    <row r="495" customFormat="false" ht="15" hidden="false" customHeight="false" outlineLevel="0" collapsed="false">
      <c r="A495" s="124"/>
      <c r="B495" s="124"/>
      <c r="C495" s="124"/>
    </row>
    <row r="496" customFormat="false" ht="15" hidden="false" customHeight="false" outlineLevel="0" collapsed="false">
      <c r="A496" s="124"/>
      <c r="B496" s="124"/>
      <c r="C496" s="124"/>
    </row>
    <row r="497" customFormat="false" ht="15" hidden="false" customHeight="false" outlineLevel="0" collapsed="false">
      <c r="A497" s="124"/>
      <c r="B497" s="124"/>
      <c r="C497" s="124"/>
    </row>
    <row r="498" customFormat="false" ht="15" hidden="false" customHeight="false" outlineLevel="0" collapsed="false">
      <c r="A498" s="124"/>
      <c r="B498" s="124"/>
      <c r="C498" s="124"/>
    </row>
    <row r="499" customFormat="false" ht="15" hidden="false" customHeight="false" outlineLevel="0" collapsed="false">
      <c r="A499" s="124"/>
      <c r="B499" s="124"/>
      <c r="C499" s="124"/>
    </row>
    <row r="500" customFormat="false" ht="15" hidden="false" customHeight="false" outlineLevel="0" collapsed="false">
      <c r="A500" s="124"/>
      <c r="B500" s="124"/>
      <c r="C500" s="124"/>
    </row>
    <row r="501" customFormat="false" ht="15" hidden="false" customHeight="false" outlineLevel="0" collapsed="false">
      <c r="A501" s="124"/>
      <c r="B501" s="124"/>
      <c r="C501" s="124"/>
    </row>
    <row r="502" customFormat="false" ht="15" hidden="false" customHeight="false" outlineLevel="0" collapsed="false">
      <c r="A502" s="124"/>
      <c r="B502" s="124"/>
      <c r="C502" s="124"/>
    </row>
    <row r="503" customFormat="false" ht="15" hidden="false" customHeight="false" outlineLevel="0" collapsed="false">
      <c r="A503" s="124"/>
      <c r="B503" s="124"/>
      <c r="C503" s="124"/>
    </row>
    <row r="504" customFormat="false" ht="15" hidden="false" customHeight="false" outlineLevel="0" collapsed="false">
      <c r="A504" s="124"/>
      <c r="B504" s="124"/>
      <c r="C504" s="124"/>
    </row>
    <row r="505" customFormat="false" ht="15" hidden="false" customHeight="false" outlineLevel="0" collapsed="false">
      <c r="A505" s="124"/>
      <c r="B505" s="124"/>
      <c r="C505" s="124"/>
    </row>
    <row r="506" customFormat="false" ht="15" hidden="false" customHeight="false" outlineLevel="0" collapsed="false">
      <c r="A506" s="124"/>
      <c r="B506" s="124"/>
      <c r="C506" s="124"/>
    </row>
    <row r="507" customFormat="false" ht="15" hidden="false" customHeight="false" outlineLevel="0" collapsed="false">
      <c r="A507" s="124"/>
      <c r="B507" s="124"/>
      <c r="C507" s="124"/>
    </row>
    <row r="508" customFormat="false" ht="15" hidden="false" customHeight="false" outlineLevel="0" collapsed="false">
      <c r="A508" s="124"/>
      <c r="B508" s="124"/>
      <c r="C508" s="124"/>
    </row>
    <row r="509" customFormat="false" ht="15" hidden="false" customHeight="false" outlineLevel="0" collapsed="false">
      <c r="A509" s="124"/>
      <c r="B509" s="124"/>
      <c r="C509" s="124"/>
    </row>
    <row r="510" customFormat="false" ht="15" hidden="false" customHeight="false" outlineLevel="0" collapsed="false">
      <c r="A510" s="124"/>
      <c r="B510" s="124"/>
      <c r="C510" s="124"/>
    </row>
    <row r="511" customFormat="false" ht="15" hidden="false" customHeight="false" outlineLevel="0" collapsed="false">
      <c r="A511" s="124"/>
      <c r="B511" s="124"/>
      <c r="C511" s="124"/>
    </row>
    <row r="512" customFormat="false" ht="15" hidden="false" customHeight="false" outlineLevel="0" collapsed="false">
      <c r="A512" s="124"/>
      <c r="B512" s="124"/>
      <c r="C512" s="124"/>
    </row>
    <row r="513" customFormat="false" ht="15" hidden="false" customHeight="false" outlineLevel="0" collapsed="false">
      <c r="A513" s="124"/>
      <c r="B513" s="124"/>
      <c r="C513" s="124"/>
    </row>
    <row r="514" customFormat="false" ht="15" hidden="false" customHeight="false" outlineLevel="0" collapsed="false">
      <c r="A514" s="124"/>
      <c r="B514" s="124"/>
      <c r="C514" s="124"/>
    </row>
    <row r="515" customFormat="false" ht="15" hidden="false" customHeight="false" outlineLevel="0" collapsed="false">
      <c r="A515" s="124"/>
      <c r="B515" s="124"/>
      <c r="C515" s="124"/>
    </row>
    <row r="516" customFormat="false" ht="15" hidden="false" customHeight="false" outlineLevel="0" collapsed="false">
      <c r="A516" s="124"/>
      <c r="B516" s="124"/>
      <c r="C516" s="124"/>
    </row>
    <row r="517" customFormat="false" ht="15" hidden="false" customHeight="false" outlineLevel="0" collapsed="false">
      <c r="A517" s="124"/>
      <c r="B517" s="124"/>
      <c r="C517" s="124"/>
    </row>
    <row r="518" customFormat="false" ht="15" hidden="false" customHeight="false" outlineLevel="0" collapsed="false">
      <c r="A518" s="124"/>
      <c r="B518" s="124"/>
      <c r="C518" s="124"/>
    </row>
    <row r="519" customFormat="false" ht="15" hidden="false" customHeight="false" outlineLevel="0" collapsed="false">
      <c r="A519" s="124"/>
      <c r="B519" s="124"/>
      <c r="C519" s="124"/>
    </row>
    <row r="520" customFormat="false" ht="15" hidden="false" customHeight="false" outlineLevel="0" collapsed="false">
      <c r="A520" s="124"/>
      <c r="B520" s="124"/>
      <c r="C520" s="124"/>
    </row>
    <row r="521" customFormat="false" ht="15" hidden="false" customHeight="false" outlineLevel="0" collapsed="false">
      <c r="A521" s="124"/>
      <c r="B521" s="124"/>
      <c r="C521" s="124"/>
    </row>
    <row r="522" customFormat="false" ht="15" hidden="false" customHeight="false" outlineLevel="0" collapsed="false">
      <c r="A522" s="124"/>
      <c r="B522" s="124"/>
      <c r="C522" s="124"/>
    </row>
    <row r="523" customFormat="false" ht="15" hidden="false" customHeight="false" outlineLevel="0" collapsed="false">
      <c r="A523" s="124"/>
      <c r="B523" s="124"/>
      <c r="C523" s="124"/>
    </row>
    <row r="524" customFormat="false" ht="15" hidden="false" customHeight="false" outlineLevel="0" collapsed="false">
      <c r="A524" s="124"/>
      <c r="B524" s="124"/>
      <c r="C524" s="124"/>
    </row>
    <row r="525" customFormat="false" ht="15" hidden="false" customHeight="false" outlineLevel="0" collapsed="false">
      <c r="A525" s="124"/>
      <c r="B525" s="124"/>
      <c r="C525" s="124"/>
    </row>
    <row r="526" customFormat="false" ht="15" hidden="false" customHeight="false" outlineLevel="0" collapsed="false">
      <c r="A526" s="124"/>
      <c r="B526" s="124"/>
      <c r="C526" s="124"/>
    </row>
    <row r="527" customFormat="false" ht="15" hidden="false" customHeight="false" outlineLevel="0" collapsed="false">
      <c r="A527" s="124"/>
      <c r="B527" s="124"/>
      <c r="C527" s="124"/>
    </row>
    <row r="528" customFormat="false" ht="15" hidden="false" customHeight="false" outlineLevel="0" collapsed="false">
      <c r="A528" s="124"/>
      <c r="B528" s="124"/>
      <c r="C528" s="124"/>
    </row>
    <row r="529" customFormat="false" ht="15" hidden="false" customHeight="false" outlineLevel="0" collapsed="false">
      <c r="A529" s="124"/>
      <c r="B529" s="124"/>
      <c r="C529" s="124"/>
    </row>
    <row r="530" customFormat="false" ht="15" hidden="false" customHeight="false" outlineLevel="0" collapsed="false">
      <c r="A530" s="124"/>
      <c r="B530" s="124"/>
      <c r="C530" s="124"/>
    </row>
    <row r="531" customFormat="false" ht="15" hidden="false" customHeight="false" outlineLevel="0" collapsed="false">
      <c r="A531" s="124"/>
      <c r="B531" s="124"/>
      <c r="C531" s="124"/>
    </row>
    <row r="532" customFormat="false" ht="15" hidden="false" customHeight="false" outlineLevel="0" collapsed="false">
      <c r="A532" s="124"/>
      <c r="B532" s="124"/>
      <c r="C532" s="124"/>
    </row>
    <row r="533" customFormat="false" ht="15" hidden="false" customHeight="false" outlineLevel="0" collapsed="false">
      <c r="A533" s="124"/>
      <c r="B533" s="124"/>
      <c r="C533" s="124"/>
    </row>
    <row r="534" customFormat="false" ht="15" hidden="false" customHeight="false" outlineLevel="0" collapsed="false">
      <c r="A534" s="124"/>
      <c r="B534" s="124"/>
      <c r="C534" s="124"/>
    </row>
    <row r="535" customFormat="false" ht="15" hidden="false" customHeight="false" outlineLevel="0" collapsed="false">
      <c r="A535" s="124"/>
      <c r="B535" s="124"/>
      <c r="C535" s="124"/>
    </row>
    <row r="536" customFormat="false" ht="15" hidden="false" customHeight="false" outlineLevel="0" collapsed="false">
      <c r="A536" s="124"/>
      <c r="B536" s="124"/>
      <c r="C536" s="124"/>
    </row>
    <row r="537" customFormat="false" ht="15" hidden="false" customHeight="false" outlineLevel="0" collapsed="false">
      <c r="A537" s="124"/>
      <c r="B537" s="124"/>
      <c r="C537" s="124"/>
    </row>
    <row r="538" customFormat="false" ht="15" hidden="false" customHeight="false" outlineLevel="0" collapsed="false">
      <c r="A538" s="124"/>
      <c r="B538" s="124"/>
      <c r="C538" s="124"/>
    </row>
    <row r="539" customFormat="false" ht="15" hidden="false" customHeight="false" outlineLevel="0" collapsed="false">
      <c r="A539" s="124"/>
      <c r="B539" s="124"/>
      <c r="C539" s="124"/>
    </row>
    <row r="540" customFormat="false" ht="15" hidden="false" customHeight="false" outlineLevel="0" collapsed="false">
      <c r="A540" s="124"/>
      <c r="B540" s="124"/>
      <c r="C540" s="124"/>
    </row>
    <row r="541" customFormat="false" ht="15" hidden="false" customHeight="false" outlineLevel="0" collapsed="false">
      <c r="A541" s="124"/>
      <c r="B541" s="124"/>
      <c r="C541" s="124"/>
    </row>
    <row r="542" customFormat="false" ht="15" hidden="false" customHeight="false" outlineLevel="0" collapsed="false">
      <c r="A542" s="124"/>
      <c r="B542" s="124"/>
      <c r="C542" s="124"/>
    </row>
    <row r="543" customFormat="false" ht="15" hidden="false" customHeight="false" outlineLevel="0" collapsed="false">
      <c r="A543" s="124"/>
      <c r="B543" s="124"/>
      <c r="C543" s="124"/>
    </row>
    <row r="544" customFormat="false" ht="15" hidden="false" customHeight="false" outlineLevel="0" collapsed="false">
      <c r="A544" s="124"/>
      <c r="B544" s="124"/>
      <c r="C544" s="124"/>
    </row>
    <row r="545" customFormat="false" ht="15" hidden="false" customHeight="false" outlineLevel="0" collapsed="false">
      <c r="A545" s="124"/>
      <c r="B545" s="124"/>
      <c r="C545" s="124"/>
    </row>
    <row r="546" customFormat="false" ht="15" hidden="false" customHeight="false" outlineLevel="0" collapsed="false">
      <c r="A546" s="124"/>
      <c r="B546" s="124"/>
      <c r="C546" s="124"/>
    </row>
    <row r="547" customFormat="false" ht="15" hidden="false" customHeight="false" outlineLevel="0" collapsed="false">
      <c r="A547" s="124"/>
      <c r="B547" s="124"/>
      <c r="C547" s="124"/>
    </row>
    <row r="548" customFormat="false" ht="15" hidden="false" customHeight="false" outlineLevel="0" collapsed="false">
      <c r="A548" s="124"/>
      <c r="B548" s="124"/>
      <c r="C548" s="124"/>
    </row>
    <row r="549" customFormat="false" ht="15" hidden="false" customHeight="false" outlineLevel="0" collapsed="false">
      <c r="A549" s="124"/>
      <c r="B549" s="124"/>
      <c r="C549" s="124"/>
    </row>
    <row r="550" customFormat="false" ht="15" hidden="false" customHeight="false" outlineLevel="0" collapsed="false">
      <c r="A550" s="124"/>
      <c r="B550" s="124"/>
      <c r="C550" s="124"/>
    </row>
    <row r="551" customFormat="false" ht="15" hidden="false" customHeight="false" outlineLevel="0" collapsed="false">
      <c r="A551" s="124"/>
      <c r="B551" s="124"/>
      <c r="C551" s="124"/>
    </row>
    <row r="552" customFormat="false" ht="15" hidden="false" customHeight="false" outlineLevel="0" collapsed="false">
      <c r="A552" s="124"/>
      <c r="B552" s="124"/>
      <c r="C552" s="124"/>
    </row>
    <row r="553" customFormat="false" ht="15" hidden="false" customHeight="false" outlineLevel="0" collapsed="false">
      <c r="A553" s="124"/>
      <c r="B553" s="124"/>
      <c r="C553" s="124"/>
    </row>
    <row r="554" customFormat="false" ht="15" hidden="false" customHeight="false" outlineLevel="0" collapsed="false">
      <c r="A554" s="124"/>
      <c r="B554" s="124"/>
      <c r="C554" s="124"/>
    </row>
    <row r="555" customFormat="false" ht="15" hidden="false" customHeight="false" outlineLevel="0" collapsed="false">
      <c r="A555" s="124"/>
      <c r="B555" s="124"/>
      <c r="C555" s="124"/>
    </row>
    <row r="556" customFormat="false" ht="15" hidden="false" customHeight="false" outlineLevel="0" collapsed="false">
      <c r="A556" s="124"/>
      <c r="B556" s="124"/>
      <c r="C556" s="124"/>
    </row>
    <row r="557" customFormat="false" ht="15" hidden="false" customHeight="false" outlineLevel="0" collapsed="false">
      <c r="A557" s="124"/>
      <c r="B557" s="124"/>
      <c r="C557" s="124"/>
    </row>
    <row r="558" customFormat="false" ht="15" hidden="false" customHeight="false" outlineLevel="0" collapsed="false">
      <c r="A558" s="124"/>
      <c r="B558" s="124"/>
      <c r="C558" s="124"/>
    </row>
    <row r="559" customFormat="false" ht="15" hidden="false" customHeight="false" outlineLevel="0" collapsed="false">
      <c r="A559" s="124"/>
      <c r="B559" s="124"/>
      <c r="C559" s="124"/>
    </row>
    <row r="560" customFormat="false" ht="15" hidden="false" customHeight="false" outlineLevel="0" collapsed="false">
      <c r="A560" s="124"/>
      <c r="B560" s="124"/>
      <c r="C560" s="124"/>
    </row>
    <row r="561" customFormat="false" ht="15" hidden="false" customHeight="false" outlineLevel="0" collapsed="false">
      <c r="A561" s="124"/>
      <c r="B561" s="124"/>
      <c r="C561" s="124"/>
    </row>
    <row r="562" customFormat="false" ht="15" hidden="false" customHeight="false" outlineLevel="0" collapsed="false">
      <c r="A562" s="124"/>
      <c r="B562" s="124"/>
      <c r="C562" s="124"/>
    </row>
    <row r="563" customFormat="false" ht="15" hidden="false" customHeight="false" outlineLevel="0" collapsed="false">
      <c r="A563" s="124"/>
      <c r="B563" s="124"/>
      <c r="C563" s="124"/>
    </row>
    <row r="564" customFormat="false" ht="15" hidden="false" customHeight="false" outlineLevel="0" collapsed="false">
      <c r="A564" s="124"/>
      <c r="B564" s="124"/>
      <c r="C564" s="124"/>
    </row>
    <row r="565" customFormat="false" ht="15" hidden="false" customHeight="false" outlineLevel="0" collapsed="false">
      <c r="A565" s="124"/>
      <c r="B565" s="124"/>
      <c r="C565" s="124"/>
    </row>
    <row r="566" customFormat="false" ht="15" hidden="false" customHeight="false" outlineLevel="0" collapsed="false">
      <c r="A566" s="124"/>
      <c r="B566" s="124"/>
      <c r="C566" s="124"/>
    </row>
    <row r="567" customFormat="false" ht="15" hidden="false" customHeight="false" outlineLevel="0" collapsed="false">
      <c r="A567" s="124"/>
      <c r="B567" s="124"/>
      <c r="C567" s="124"/>
    </row>
    <row r="568" customFormat="false" ht="15" hidden="false" customHeight="false" outlineLevel="0" collapsed="false">
      <c r="A568" s="124"/>
      <c r="B568" s="124"/>
      <c r="C568" s="124"/>
    </row>
    <row r="569" customFormat="false" ht="15" hidden="false" customHeight="false" outlineLevel="0" collapsed="false">
      <c r="A569" s="124"/>
      <c r="B569" s="124"/>
      <c r="C569" s="124"/>
    </row>
    <row r="570" customFormat="false" ht="15" hidden="false" customHeight="false" outlineLevel="0" collapsed="false">
      <c r="A570" s="124"/>
      <c r="B570" s="124"/>
      <c r="C570" s="124"/>
    </row>
    <row r="571" customFormat="false" ht="15" hidden="false" customHeight="false" outlineLevel="0" collapsed="false">
      <c r="A571" s="124"/>
      <c r="B571" s="124"/>
      <c r="C571" s="124"/>
    </row>
    <row r="572" customFormat="false" ht="15" hidden="false" customHeight="false" outlineLevel="0" collapsed="false">
      <c r="A572" s="124"/>
      <c r="B572" s="124"/>
      <c r="C572" s="124"/>
    </row>
    <row r="573" customFormat="false" ht="15" hidden="false" customHeight="false" outlineLevel="0" collapsed="false">
      <c r="A573" s="124"/>
      <c r="B573" s="124"/>
      <c r="C573" s="124"/>
    </row>
    <row r="574" customFormat="false" ht="15" hidden="false" customHeight="false" outlineLevel="0" collapsed="false">
      <c r="A574" s="124"/>
      <c r="B574" s="124"/>
      <c r="C574" s="124"/>
    </row>
    <row r="575" customFormat="false" ht="15" hidden="false" customHeight="false" outlineLevel="0" collapsed="false">
      <c r="A575" s="124"/>
      <c r="B575" s="124"/>
      <c r="C575" s="124"/>
    </row>
    <row r="576" customFormat="false" ht="15" hidden="false" customHeight="false" outlineLevel="0" collapsed="false">
      <c r="A576" s="124"/>
      <c r="B576" s="124"/>
      <c r="C576" s="124"/>
    </row>
    <row r="577" customFormat="false" ht="15" hidden="false" customHeight="false" outlineLevel="0" collapsed="false">
      <c r="A577" s="124"/>
      <c r="B577" s="124"/>
      <c r="C577" s="124"/>
    </row>
    <row r="578" customFormat="false" ht="15" hidden="false" customHeight="false" outlineLevel="0" collapsed="false">
      <c r="A578" s="124"/>
      <c r="B578" s="124"/>
      <c r="C578" s="124"/>
    </row>
    <row r="579" customFormat="false" ht="15" hidden="false" customHeight="false" outlineLevel="0" collapsed="false">
      <c r="A579" s="124"/>
      <c r="B579" s="124"/>
      <c r="C579" s="124"/>
    </row>
    <row r="580" customFormat="false" ht="15" hidden="false" customHeight="false" outlineLevel="0" collapsed="false">
      <c r="A580" s="124"/>
      <c r="B580" s="124"/>
      <c r="C580" s="124"/>
    </row>
    <row r="581" customFormat="false" ht="15" hidden="false" customHeight="false" outlineLevel="0" collapsed="false">
      <c r="A581" s="124"/>
      <c r="B581" s="124"/>
      <c r="C581" s="124"/>
    </row>
    <row r="582" customFormat="false" ht="15" hidden="false" customHeight="false" outlineLevel="0" collapsed="false">
      <c r="A582" s="124"/>
      <c r="B582" s="124"/>
      <c r="C582" s="124"/>
    </row>
    <row r="583" customFormat="false" ht="15" hidden="false" customHeight="false" outlineLevel="0" collapsed="false">
      <c r="A583" s="124"/>
      <c r="B583" s="124"/>
      <c r="C583" s="124"/>
    </row>
    <row r="584" customFormat="false" ht="15" hidden="false" customHeight="false" outlineLevel="0" collapsed="false">
      <c r="A584" s="124"/>
      <c r="B584" s="124"/>
      <c r="C584" s="124"/>
    </row>
    <row r="585" customFormat="false" ht="15" hidden="false" customHeight="false" outlineLevel="0" collapsed="false">
      <c r="A585" s="124"/>
      <c r="B585" s="124"/>
      <c r="C585" s="124"/>
    </row>
    <row r="586" customFormat="false" ht="15" hidden="false" customHeight="false" outlineLevel="0" collapsed="false">
      <c r="A586" s="124"/>
      <c r="B586" s="124"/>
      <c r="C586" s="124"/>
    </row>
    <row r="587" customFormat="false" ht="15" hidden="false" customHeight="false" outlineLevel="0" collapsed="false">
      <c r="A587" s="124"/>
      <c r="B587" s="124"/>
      <c r="C587" s="124"/>
    </row>
    <row r="588" customFormat="false" ht="15" hidden="false" customHeight="false" outlineLevel="0" collapsed="false">
      <c r="A588" s="124"/>
      <c r="B588" s="124"/>
      <c r="C588" s="124"/>
    </row>
    <row r="589" customFormat="false" ht="15" hidden="false" customHeight="false" outlineLevel="0" collapsed="false">
      <c r="A589" s="124"/>
      <c r="B589" s="124"/>
      <c r="C589" s="124"/>
    </row>
    <row r="590" customFormat="false" ht="15" hidden="false" customHeight="false" outlineLevel="0" collapsed="false">
      <c r="A590" s="124"/>
      <c r="B590" s="124"/>
      <c r="C590" s="124"/>
    </row>
    <row r="591" customFormat="false" ht="15" hidden="false" customHeight="false" outlineLevel="0" collapsed="false">
      <c r="A591" s="124"/>
      <c r="B591" s="124"/>
      <c r="C591" s="124"/>
    </row>
    <row r="592" customFormat="false" ht="15" hidden="false" customHeight="false" outlineLevel="0" collapsed="false">
      <c r="A592" s="124"/>
      <c r="B592" s="124"/>
      <c r="C592" s="124"/>
    </row>
    <row r="593" customFormat="false" ht="15" hidden="false" customHeight="false" outlineLevel="0" collapsed="false">
      <c r="A593" s="124"/>
      <c r="B593" s="124"/>
      <c r="C593" s="124"/>
    </row>
    <row r="594" customFormat="false" ht="15" hidden="false" customHeight="false" outlineLevel="0" collapsed="false">
      <c r="A594" s="124"/>
      <c r="B594" s="124"/>
      <c r="C594" s="124"/>
    </row>
    <row r="595" customFormat="false" ht="15" hidden="false" customHeight="false" outlineLevel="0" collapsed="false">
      <c r="A595" s="124"/>
      <c r="B595" s="124"/>
      <c r="C595" s="124"/>
    </row>
    <row r="596" customFormat="false" ht="15" hidden="false" customHeight="false" outlineLevel="0" collapsed="false">
      <c r="A596" s="124"/>
      <c r="B596" s="124"/>
      <c r="C596" s="124"/>
    </row>
    <row r="597" customFormat="false" ht="15" hidden="false" customHeight="false" outlineLevel="0" collapsed="false">
      <c r="A597" s="124"/>
      <c r="B597" s="124"/>
      <c r="C597" s="124"/>
    </row>
    <row r="598" customFormat="false" ht="15" hidden="false" customHeight="false" outlineLevel="0" collapsed="false">
      <c r="A598" s="124"/>
      <c r="B598" s="124"/>
      <c r="C598" s="124"/>
    </row>
    <row r="599" customFormat="false" ht="15" hidden="false" customHeight="false" outlineLevel="0" collapsed="false">
      <c r="A599" s="124"/>
      <c r="B599" s="124"/>
      <c r="C599" s="124"/>
    </row>
    <row r="600" customFormat="false" ht="15" hidden="false" customHeight="false" outlineLevel="0" collapsed="false">
      <c r="A600" s="124"/>
      <c r="B600" s="124"/>
      <c r="C600" s="124"/>
    </row>
    <row r="601" customFormat="false" ht="15" hidden="false" customHeight="false" outlineLevel="0" collapsed="false">
      <c r="A601" s="124"/>
      <c r="B601" s="124"/>
      <c r="C601" s="124"/>
    </row>
    <row r="602" customFormat="false" ht="15" hidden="false" customHeight="false" outlineLevel="0" collapsed="false">
      <c r="A602" s="124"/>
      <c r="B602" s="124"/>
      <c r="C602" s="124"/>
    </row>
    <row r="603" customFormat="false" ht="15" hidden="false" customHeight="false" outlineLevel="0" collapsed="false">
      <c r="A603" s="124"/>
      <c r="B603" s="124"/>
      <c r="C603" s="124"/>
    </row>
    <row r="604" customFormat="false" ht="15" hidden="false" customHeight="false" outlineLevel="0" collapsed="false">
      <c r="A604" s="124"/>
      <c r="B604" s="124"/>
      <c r="C604" s="124"/>
    </row>
    <row r="605" customFormat="false" ht="15" hidden="false" customHeight="false" outlineLevel="0" collapsed="false">
      <c r="A605" s="124"/>
      <c r="B605" s="124"/>
      <c r="C605" s="124"/>
    </row>
    <row r="606" customFormat="false" ht="15" hidden="false" customHeight="false" outlineLevel="0" collapsed="false">
      <c r="A606" s="124"/>
      <c r="B606" s="124"/>
      <c r="C606" s="124"/>
    </row>
    <row r="607" customFormat="false" ht="15" hidden="false" customHeight="false" outlineLevel="0" collapsed="false">
      <c r="A607" s="124"/>
      <c r="B607" s="124"/>
      <c r="C607" s="124"/>
    </row>
    <row r="608" customFormat="false" ht="15" hidden="false" customHeight="false" outlineLevel="0" collapsed="false">
      <c r="A608" s="124"/>
      <c r="B608" s="124"/>
      <c r="C608" s="124"/>
    </row>
    <row r="609" customFormat="false" ht="15" hidden="false" customHeight="false" outlineLevel="0" collapsed="false">
      <c r="A609" s="124"/>
      <c r="B609" s="124"/>
      <c r="C609" s="124"/>
    </row>
    <row r="610" customFormat="false" ht="15" hidden="false" customHeight="false" outlineLevel="0" collapsed="false">
      <c r="A610" s="124"/>
      <c r="B610" s="124"/>
      <c r="C610" s="124"/>
    </row>
    <row r="611" customFormat="false" ht="15" hidden="false" customHeight="false" outlineLevel="0" collapsed="false">
      <c r="A611" s="124"/>
      <c r="B611" s="124"/>
      <c r="C611" s="124"/>
    </row>
    <row r="612" customFormat="false" ht="15" hidden="false" customHeight="false" outlineLevel="0" collapsed="false">
      <c r="A612" s="124"/>
      <c r="B612" s="124"/>
      <c r="C612" s="124"/>
    </row>
    <row r="613" customFormat="false" ht="15" hidden="false" customHeight="false" outlineLevel="0" collapsed="false">
      <c r="A613" s="124"/>
      <c r="B613" s="124"/>
      <c r="C613" s="124"/>
    </row>
    <row r="614" customFormat="false" ht="15" hidden="false" customHeight="false" outlineLevel="0" collapsed="false">
      <c r="A614" s="124"/>
      <c r="B614" s="124"/>
      <c r="C614" s="124"/>
    </row>
    <row r="615" customFormat="false" ht="15" hidden="false" customHeight="false" outlineLevel="0" collapsed="false">
      <c r="A615" s="124"/>
      <c r="B615" s="124"/>
      <c r="C615" s="124"/>
    </row>
    <row r="616" customFormat="false" ht="15" hidden="false" customHeight="false" outlineLevel="0" collapsed="false">
      <c r="A616" s="124"/>
      <c r="B616" s="124"/>
      <c r="C616" s="124"/>
    </row>
    <row r="617" customFormat="false" ht="15" hidden="false" customHeight="false" outlineLevel="0" collapsed="false">
      <c r="A617" s="124"/>
      <c r="B617" s="124"/>
      <c r="C617" s="124"/>
    </row>
    <row r="618" customFormat="false" ht="15" hidden="false" customHeight="false" outlineLevel="0" collapsed="false">
      <c r="A618" s="124"/>
      <c r="B618" s="124"/>
      <c r="C618" s="124"/>
    </row>
    <row r="619" customFormat="false" ht="15" hidden="false" customHeight="false" outlineLevel="0" collapsed="false">
      <c r="A619" s="124"/>
      <c r="B619" s="124"/>
      <c r="C619" s="124"/>
    </row>
    <row r="620" customFormat="false" ht="15" hidden="false" customHeight="false" outlineLevel="0" collapsed="false">
      <c r="A620" s="124"/>
      <c r="B620" s="124"/>
      <c r="C620" s="124"/>
    </row>
    <row r="621" customFormat="false" ht="15" hidden="false" customHeight="false" outlineLevel="0" collapsed="false">
      <c r="A621" s="124"/>
      <c r="B621" s="124"/>
      <c r="C621" s="124"/>
    </row>
    <row r="622" customFormat="false" ht="15" hidden="false" customHeight="false" outlineLevel="0" collapsed="false">
      <c r="A622" s="124"/>
      <c r="B622" s="124"/>
      <c r="C622" s="124"/>
    </row>
    <row r="623" customFormat="false" ht="15" hidden="false" customHeight="false" outlineLevel="0" collapsed="false">
      <c r="A623" s="124"/>
      <c r="B623" s="124"/>
      <c r="C623" s="124"/>
    </row>
    <row r="624" customFormat="false" ht="15" hidden="false" customHeight="false" outlineLevel="0" collapsed="false">
      <c r="A624" s="124"/>
      <c r="B624" s="124"/>
      <c r="C624" s="124"/>
    </row>
    <row r="625" customFormat="false" ht="15" hidden="false" customHeight="false" outlineLevel="0" collapsed="false">
      <c r="A625" s="124"/>
      <c r="B625" s="124"/>
      <c r="C625" s="124"/>
    </row>
    <row r="626" customFormat="false" ht="15" hidden="false" customHeight="false" outlineLevel="0" collapsed="false">
      <c r="A626" s="124"/>
      <c r="B626" s="124"/>
      <c r="C626" s="124"/>
    </row>
    <row r="627" customFormat="false" ht="15" hidden="false" customHeight="false" outlineLevel="0" collapsed="false">
      <c r="A627" s="124"/>
      <c r="B627" s="124"/>
      <c r="C627" s="124"/>
    </row>
    <row r="628" customFormat="false" ht="15" hidden="false" customHeight="false" outlineLevel="0" collapsed="false">
      <c r="A628" s="124"/>
      <c r="B628" s="124"/>
      <c r="C628" s="124"/>
    </row>
    <row r="629" customFormat="false" ht="15" hidden="false" customHeight="false" outlineLevel="0" collapsed="false">
      <c r="A629" s="124"/>
      <c r="B629" s="124"/>
      <c r="C629" s="124"/>
    </row>
    <row r="630" customFormat="false" ht="15" hidden="false" customHeight="false" outlineLevel="0" collapsed="false">
      <c r="A630" s="124"/>
      <c r="B630" s="124"/>
      <c r="C630" s="124"/>
    </row>
    <row r="631" customFormat="false" ht="15" hidden="false" customHeight="false" outlineLevel="0" collapsed="false">
      <c r="A631" s="124"/>
      <c r="B631" s="124"/>
      <c r="C631" s="124"/>
    </row>
    <row r="632" customFormat="false" ht="15" hidden="false" customHeight="false" outlineLevel="0" collapsed="false">
      <c r="A632" s="124"/>
      <c r="B632" s="124"/>
      <c r="C632" s="124"/>
    </row>
    <row r="633" customFormat="false" ht="15" hidden="false" customHeight="false" outlineLevel="0" collapsed="false">
      <c r="A633" s="124"/>
      <c r="B633" s="124"/>
      <c r="C633" s="124"/>
    </row>
    <row r="634" customFormat="false" ht="15" hidden="false" customHeight="false" outlineLevel="0" collapsed="false">
      <c r="A634" s="124"/>
      <c r="B634" s="124"/>
      <c r="C634" s="124"/>
    </row>
    <row r="635" customFormat="false" ht="15" hidden="false" customHeight="false" outlineLevel="0" collapsed="false">
      <c r="A635" s="124"/>
      <c r="B635" s="124"/>
      <c r="C635" s="124"/>
    </row>
    <row r="636" customFormat="false" ht="15" hidden="false" customHeight="false" outlineLevel="0" collapsed="false">
      <c r="A636" s="124"/>
      <c r="B636" s="124"/>
      <c r="C636" s="124"/>
    </row>
    <row r="637" customFormat="false" ht="15" hidden="false" customHeight="false" outlineLevel="0" collapsed="false">
      <c r="A637" s="124"/>
      <c r="B637" s="124"/>
      <c r="C637" s="124"/>
    </row>
    <row r="638" customFormat="false" ht="15" hidden="false" customHeight="false" outlineLevel="0" collapsed="false">
      <c r="A638" s="124"/>
      <c r="B638" s="124"/>
      <c r="C638" s="124"/>
    </row>
    <row r="639" customFormat="false" ht="15" hidden="false" customHeight="false" outlineLevel="0" collapsed="false">
      <c r="A639" s="124"/>
      <c r="B639" s="124"/>
      <c r="C639" s="124"/>
    </row>
    <row r="640" customFormat="false" ht="15" hidden="false" customHeight="false" outlineLevel="0" collapsed="false">
      <c r="A640" s="124"/>
      <c r="B640" s="124"/>
      <c r="C640" s="124"/>
    </row>
    <row r="641" customFormat="false" ht="15" hidden="false" customHeight="false" outlineLevel="0" collapsed="false">
      <c r="A641" s="124"/>
      <c r="B641" s="124"/>
      <c r="C641" s="124"/>
    </row>
    <row r="642" customFormat="false" ht="15" hidden="false" customHeight="false" outlineLevel="0" collapsed="false">
      <c r="A642" s="124"/>
      <c r="B642" s="124"/>
      <c r="C642" s="124"/>
    </row>
    <row r="643" customFormat="false" ht="15" hidden="false" customHeight="false" outlineLevel="0" collapsed="false">
      <c r="A643" s="124"/>
      <c r="B643" s="124"/>
      <c r="C643" s="124"/>
    </row>
    <row r="644" customFormat="false" ht="15" hidden="false" customHeight="false" outlineLevel="0" collapsed="false">
      <c r="A644" s="124"/>
      <c r="B644" s="124"/>
      <c r="C644" s="124"/>
    </row>
    <row r="645" customFormat="false" ht="15" hidden="false" customHeight="false" outlineLevel="0" collapsed="false">
      <c r="A645" s="124"/>
      <c r="B645" s="124"/>
      <c r="C645" s="124"/>
    </row>
    <row r="646" customFormat="false" ht="15" hidden="false" customHeight="false" outlineLevel="0" collapsed="false">
      <c r="A646" s="124"/>
      <c r="B646" s="124"/>
      <c r="C646" s="124"/>
    </row>
    <row r="647" customFormat="false" ht="15" hidden="false" customHeight="false" outlineLevel="0" collapsed="false">
      <c r="A647" s="124"/>
      <c r="B647" s="124"/>
      <c r="C647" s="124"/>
    </row>
    <row r="648" customFormat="false" ht="15" hidden="false" customHeight="false" outlineLevel="0" collapsed="false">
      <c r="A648" s="124"/>
      <c r="B648" s="124"/>
      <c r="C648" s="124"/>
    </row>
    <row r="649" customFormat="false" ht="15" hidden="false" customHeight="false" outlineLevel="0" collapsed="false">
      <c r="A649" s="124"/>
      <c r="B649" s="124"/>
      <c r="C649" s="124"/>
    </row>
    <row r="650" customFormat="false" ht="15" hidden="false" customHeight="false" outlineLevel="0" collapsed="false">
      <c r="A650" s="124"/>
      <c r="B650" s="124"/>
      <c r="C650" s="124"/>
    </row>
    <row r="651" customFormat="false" ht="15" hidden="false" customHeight="false" outlineLevel="0" collapsed="false">
      <c r="A651" s="124"/>
      <c r="B651" s="124"/>
      <c r="C651" s="124"/>
    </row>
    <row r="652" customFormat="false" ht="15" hidden="false" customHeight="false" outlineLevel="0" collapsed="false">
      <c r="A652" s="124"/>
      <c r="B652" s="124"/>
      <c r="C652" s="124"/>
    </row>
    <row r="653" customFormat="false" ht="15" hidden="false" customHeight="false" outlineLevel="0" collapsed="false">
      <c r="A653" s="124"/>
      <c r="B653" s="124"/>
      <c r="C653" s="124"/>
    </row>
    <row r="654" customFormat="false" ht="15" hidden="false" customHeight="false" outlineLevel="0" collapsed="false">
      <c r="A654" s="124"/>
      <c r="B654" s="124"/>
      <c r="C654" s="124"/>
    </row>
    <row r="655" customFormat="false" ht="15" hidden="false" customHeight="false" outlineLevel="0" collapsed="false">
      <c r="A655" s="124"/>
      <c r="B655" s="124"/>
      <c r="C655" s="124"/>
    </row>
    <row r="656" customFormat="false" ht="15" hidden="false" customHeight="false" outlineLevel="0" collapsed="false">
      <c r="A656" s="124"/>
      <c r="B656" s="124"/>
      <c r="C656" s="124"/>
    </row>
    <row r="657" customFormat="false" ht="15" hidden="false" customHeight="false" outlineLevel="0" collapsed="false">
      <c r="A657" s="124"/>
      <c r="B657" s="124"/>
      <c r="C657" s="124"/>
    </row>
    <row r="658" customFormat="false" ht="15" hidden="false" customHeight="false" outlineLevel="0" collapsed="false">
      <c r="A658" s="124"/>
      <c r="B658" s="124"/>
      <c r="C658" s="124"/>
    </row>
    <row r="659" customFormat="false" ht="15" hidden="false" customHeight="false" outlineLevel="0" collapsed="false">
      <c r="A659" s="124"/>
      <c r="B659" s="124"/>
      <c r="C659" s="124"/>
    </row>
    <row r="660" customFormat="false" ht="15" hidden="false" customHeight="false" outlineLevel="0" collapsed="false">
      <c r="A660" s="124"/>
      <c r="B660" s="124"/>
      <c r="C660" s="124"/>
    </row>
    <row r="661" customFormat="false" ht="15" hidden="false" customHeight="false" outlineLevel="0" collapsed="false">
      <c r="A661" s="124"/>
      <c r="B661" s="124"/>
      <c r="C661" s="124"/>
    </row>
    <row r="662" customFormat="false" ht="15" hidden="false" customHeight="false" outlineLevel="0" collapsed="false">
      <c r="A662" s="124"/>
      <c r="B662" s="124"/>
      <c r="C662" s="124"/>
    </row>
    <row r="663" customFormat="false" ht="15" hidden="false" customHeight="false" outlineLevel="0" collapsed="false">
      <c r="A663" s="124"/>
      <c r="B663" s="124"/>
      <c r="C663" s="124"/>
    </row>
    <row r="664" customFormat="false" ht="15" hidden="false" customHeight="false" outlineLevel="0" collapsed="false">
      <c r="A664" s="124"/>
      <c r="B664" s="124"/>
      <c r="C664" s="124"/>
    </row>
    <row r="665" customFormat="false" ht="15" hidden="false" customHeight="false" outlineLevel="0" collapsed="false">
      <c r="A665" s="124"/>
      <c r="B665" s="124"/>
      <c r="C665" s="124"/>
    </row>
    <row r="666" customFormat="false" ht="15" hidden="false" customHeight="false" outlineLevel="0" collapsed="false">
      <c r="A666" s="124"/>
      <c r="B666" s="124"/>
      <c r="C666" s="124"/>
    </row>
    <row r="667" customFormat="false" ht="15" hidden="false" customHeight="false" outlineLevel="0" collapsed="false">
      <c r="A667" s="124"/>
      <c r="B667" s="124"/>
      <c r="C667" s="124"/>
    </row>
    <row r="668" customFormat="false" ht="15" hidden="false" customHeight="false" outlineLevel="0" collapsed="false">
      <c r="A668" s="124"/>
      <c r="B668" s="124"/>
      <c r="C668" s="124"/>
    </row>
    <row r="669" customFormat="false" ht="15" hidden="false" customHeight="false" outlineLevel="0" collapsed="false">
      <c r="A669" s="124"/>
      <c r="B669" s="124"/>
      <c r="C669" s="124"/>
    </row>
    <row r="670" customFormat="false" ht="15" hidden="false" customHeight="false" outlineLevel="0" collapsed="false">
      <c r="A670" s="124"/>
      <c r="B670" s="124"/>
      <c r="C670" s="124"/>
    </row>
    <row r="671" customFormat="false" ht="15" hidden="false" customHeight="false" outlineLevel="0" collapsed="false">
      <c r="A671" s="124"/>
      <c r="B671" s="124"/>
      <c r="C671" s="124"/>
    </row>
    <row r="672" customFormat="false" ht="15" hidden="false" customHeight="false" outlineLevel="0" collapsed="false">
      <c r="A672" s="124"/>
      <c r="B672" s="124"/>
      <c r="C672" s="124"/>
    </row>
    <row r="673" customFormat="false" ht="15" hidden="false" customHeight="false" outlineLevel="0" collapsed="false">
      <c r="A673" s="124"/>
      <c r="B673" s="124"/>
      <c r="C673" s="124"/>
    </row>
    <row r="674" customFormat="false" ht="15" hidden="false" customHeight="false" outlineLevel="0" collapsed="false">
      <c r="A674" s="124"/>
      <c r="B674" s="124"/>
      <c r="C674" s="124"/>
    </row>
    <row r="675" customFormat="false" ht="15" hidden="false" customHeight="false" outlineLevel="0" collapsed="false">
      <c r="A675" s="124"/>
      <c r="B675" s="124"/>
      <c r="C675" s="124"/>
    </row>
    <row r="676" customFormat="false" ht="15" hidden="false" customHeight="false" outlineLevel="0" collapsed="false">
      <c r="A676" s="124"/>
      <c r="B676" s="124"/>
      <c r="C676" s="124"/>
    </row>
    <row r="677" customFormat="false" ht="15" hidden="false" customHeight="false" outlineLevel="0" collapsed="false">
      <c r="A677" s="124"/>
      <c r="B677" s="124"/>
      <c r="C677" s="124"/>
    </row>
    <row r="678" customFormat="false" ht="15" hidden="false" customHeight="false" outlineLevel="0" collapsed="false">
      <c r="A678" s="124"/>
      <c r="B678" s="124"/>
      <c r="C678" s="124"/>
    </row>
    <row r="679" customFormat="false" ht="15" hidden="false" customHeight="false" outlineLevel="0" collapsed="false">
      <c r="A679" s="124"/>
      <c r="B679" s="124"/>
      <c r="C679" s="124"/>
    </row>
    <row r="680" customFormat="false" ht="15" hidden="false" customHeight="false" outlineLevel="0" collapsed="false">
      <c r="A680" s="124"/>
      <c r="B680" s="124"/>
      <c r="C680" s="124"/>
    </row>
    <row r="681" customFormat="false" ht="15" hidden="false" customHeight="false" outlineLevel="0" collapsed="false">
      <c r="A681" s="124"/>
      <c r="B681" s="124"/>
      <c r="C681" s="124"/>
    </row>
    <row r="682" customFormat="false" ht="15" hidden="false" customHeight="false" outlineLevel="0" collapsed="false">
      <c r="A682" s="124"/>
      <c r="B682" s="124"/>
      <c r="C682" s="124"/>
    </row>
    <row r="683" customFormat="false" ht="15" hidden="false" customHeight="false" outlineLevel="0" collapsed="false">
      <c r="A683" s="124"/>
      <c r="B683" s="124"/>
      <c r="C683" s="124"/>
    </row>
    <row r="684" customFormat="false" ht="15" hidden="false" customHeight="false" outlineLevel="0" collapsed="false">
      <c r="A684" s="124"/>
      <c r="B684" s="124"/>
      <c r="C684" s="124"/>
    </row>
    <row r="685" customFormat="false" ht="15" hidden="false" customHeight="false" outlineLevel="0" collapsed="false">
      <c r="A685" s="124"/>
      <c r="B685" s="124"/>
      <c r="C685" s="124"/>
    </row>
    <row r="686" customFormat="false" ht="15" hidden="false" customHeight="false" outlineLevel="0" collapsed="false">
      <c r="A686" s="124"/>
      <c r="B686" s="124"/>
      <c r="C686" s="124"/>
    </row>
    <row r="687" customFormat="false" ht="15" hidden="false" customHeight="false" outlineLevel="0" collapsed="false">
      <c r="A687" s="124"/>
      <c r="B687" s="124"/>
      <c r="C687" s="124"/>
    </row>
    <row r="688" customFormat="false" ht="15" hidden="false" customHeight="false" outlineLevel="0" collapsed="false">
      <c r="A688" s="124"/>
      <c r="B688" s="124"/>
      <c r="C688" s="124"/>
    </row>
    <row r="689" customFormat="false" ht="15" hidden="false" customHeight="false" outlineLevel="0" collapsed="false">
      <c r="A689" s="124"/>
      <c r="B689" s="124"/>
      <c r="C689" s="124"/>
    </row>
    <row r="690" customFormat="false" ht="15" hidden="false" customHeight="false" outlineLevel="0" collapsed="false">
      <c r="A690" s="124"/>
      <c r="B690" s="124"/>
      <c r="C690" s="124"/>
    </row>
    <row r="691" customFormat="false" ht="15" hidden="false" customHeight="false" outlineLevel="0" collapsed="false">
      <c r="A691" s="124"/>
      <c r="B691" s="124"/>
      <c r="C691" s="124"/>
    </row>
    <row r="692" customFormat="false" ht="15" hidden="false" customHeight="false" outlineLevel="0" collapsed="false">
      <c r="A692" s="124"/>
      <c r="B692" s="124"/>
      <c r="C692" s="124"/>
    </row>
    <row r="693" customFormat="false" ht="15" hidden="false" customHeight="false" outlineLevel="0" collapsed="false">
      <c r="A693" s="124"/>
      <c r="B693" s="124"/>
      <c r="C693" s="124"/>
    </row>
    <row r="694" customFormat="false" ht="15" hidden="false" customHeight="false" outlineLevel="0" collapsed="false">
      <c r="A694" s="124"/>
      <c r="B694" s="124"/>
      <c r="C694" s="124"/>
    </row>
    <row r="695" customFormat="false" ht="15" hidden="false" customHeight="false" outlineLevel="0" collapsed="false">
      <c r="A695" s="124"/>
      <c r="B695" s="124"/>
      <c r="C695" s="124"/>
    </row>
    <row r="696" customFormat="false" ht="15" hidden="false" customHeight="false" outlineLevel="0" collapsed="false">
      <c r="A696" s="124"/>
      <c r="B696" s="124"/>
      <c r="C696" s="124"/>
    </row>
    <row r="697" customFormat="false" ht="15" hidden="false" customHeight="false" outlineLevel="0" collapsed="false">
      <c r="A697" s="124"/>
      <c r="B697" s="124"/>
      <c r="C697" s="124"/>
    </row>
    <row r="698" customFormat="false" ht="15" hidden="false" customHeight="false" outlineLevel="0" collapsed="false">
      <c r="A698" s="124"/>
      <c r="B698" s="124"/>
      <c r="C698" s="124"/>
    </row>
    <row r="699" customFormat="false" ht="15" hidden="false" customHeight="false" outlineLevel="0" collapsed="false">
      <c r="A699" s="124"/>
      <c r="B699" s="124"/>
      <c r="C699" s="124"/>
    </row>
    <row r="700" customFormat="false" ht="15" hidden="false" customHeight="false" outlineLevel="0" collapsed="false">
      <c r="A700" s="124"/>
      <c r="B700" s="124"/>
      <c r="C700" s="124"/>
    </row>
    <row r="701" customFormat="false" ht="15" hidden="false" customHeight="false" outlineLevel="0" collapsed="false">
      <c r="A701" s="124"/>
      <c r="B701" s="124"/>
      <c r="C701" s="124"/>
    </row>
    <row r="702" customFormat="false" ht="15" hidden="false" customHeight="false" outlineLevel="0" collapsed="false">
      <c r="A702" s="124"/>
      <c r="B702" s="124"/>
      <c r="C702" s="124"/>
    </row>
    <row r="703" customFormat="false" ht="15" hidden="false" customHeight="false" outlineLevel="0" collapsed="false">
      <c r="A703" s="124"/>
      <c r="B703" s="124"/>
      <c r="C703" s="124"/>
    </row>
    <row r="704" customFormat="false" ht="15" hidden="false" customHeight="false" outlineLevel="0" collapsed="false">
      <c r="A704" s="124"/>
      <c r="B704" s="124"/>
      <c r="C704" s="124"/>
    </row>
    <row r="705" customFormat="false" ht="15" hidden="false" customHeight="false" outlineLevel="0" collapsed="false">
      <c r="A705" s="124"/>
      <c r="B705" s="124"/>
      <c r="C705" s="124"/>
    </row>
    <row r="706" customFormat="false" ht="15" hidden="false" customHeight="false" outlineLevel="0" collapsed="false">
      <c r="A706" s="124"/>
      <c r="B706" s="124"/>
      <c r="C706" s="124"/>
    </row>
    <row r="707" customFormat="false" ht="15" hidden="false" customHeight="false" outlineLevel="0" collapsed="false">
      <c r="A707" s="124"/>
      <c r="B707" s="124"/>
      <c r="C707" s="124"/>
    </row>
    <row r="708" customFormat="false" ht="15" hidden="false" customHeight="false" outlineLevel="0" collapsed="false">
      <c r="A708" s="124"/>
      <c r="B708" s="124"/>
      <c r="C708" s="124"/>
    </row>
    <row r="709" customFormat="false" ht="15" hidden="false" customHeight="false" outlineLevel="0" collapsed="false">
      <c r="A709" s="124"/>
      <c r="B709" s="124"/>
      <c r="C709" s="124"/>
    </row>
    <row r="710" customFormat="false" ht="15" hidden="false" customHeight="false" outlineLevel="0" collapsed="false">
      <c r="A710" s="124"/>
      <c r="B710" s="124"/>
      <c r="C710" s="124"/>
    </row>
    <row r="711" customFormat="false" ht="15" hidden="false" customHeight="false" outlineLevel="0" collapsed="false">
      <c r="A711" s="124"/>
      <c r="B711" s="124"/>
      <c r="C711" s="124"/>
    </row>
    <row r="712" customFormat="false" ht="15" hidden="false" customHeight="false" outlineLevel="0" collapsed="false">
      <c r="A712" s="124"/>
      <c r="B712" s="124"/>
      <c r="C712" s="124"/>
    </row>
    <row r="713" customFormat="false" ht="15" hidden="false" customHeight="false" outlineLevel="0" collapsed="false">
      <c r="A713" s="124"/>
      <c r="B713" s="124"/>
      <c r="C713" s="124"/>
    </row>
    <row r="714" customFormat="false" ht="15" hidden="false" customHeight="false" outlineLevel="0" collapsed="false">
      <c r="A714" s="124"/>
      <c r="B714" s="124"/>
      <c r="C714" s="124"/>
    </row>
    <row r="715" customFormat="false" ht="15" hidden="false" customHeight="false" outlineLevel="0" collapsed="false">
      <c r="A715" s="124"/>
      <c r="B715" s="124"/>
      <c r="C715" s="124"/>
    </row>
    <row r="716" customFormat="false" ht="15" hidden="false" customHeight="false" outlineLevel="0" collapsed="false">
      <c r="A716" s="124"/>
      <c r="B716" s="124"/>
      <c r="C716" s="124"/>
    </row>
    <row r="717" customFormat="false" ht="15" hidden="false" customHeight="false" outlineLevel="0" collapsed="false">
      <c r="A717" s="124"/>
      <c r="B717" s="124"/>
      <c r="C717" s="124"/>
    </row>
    <row r="718" customFormat="false" ht="15" hidden="false" customHeight="false" outlineLevel="0" collapsed="false">
      <c r="A718" s="124"/>
      <c r="B718" s="124"/>
      <c r="C718" s="124"/>
    </row>
    <row r="719" customFormat="false" ht="15" hidden="false" customHeight="false" outlineLevel="0" collapsed="false">
      <c r="A719" s="124"/>
      <c r="B719" s="124"/>
      <c r="C719" s="124"/>
    </row>
    <row r="720" customFormat="false" ht="15" hidden="false" customHeight="false" outlineLevel="0" collapsed="false">
      <c r="A720" s="124"/>
      <c r="B720" s="124"/>
      <c r="C720" s="124"/>
    </row>
    <row r="721" customFormat="false" ht="15" hidden="false" customHeight="false" outlineLevel="0" collapsed="false">
      <c r="A721" s="124"/>
      <c r="B721" s="124"/>
      <c r="C721" s="124"/>
    </row>
    <row r="722" customFormat="false" ht="15" hidden="false" customHeight="false" outlineLevel="0" collapsed="false">
      <c r="A722" s="124"/>
      <c r="B722" s="124"/>
      <c r="C722" s="124"/>
    </row>
    <row r="723" customFormat="false" ht="15" hidden="false" customHeight="false" outlineLevel="0" collapsed="false">
      <c r="A723" s="124"/>
      <c r="B723" s="124"/>
      <c r="C723" s="124"/>
    </row>
    <row r="724" customFormat="false" ht="15" hidden="false" customHeight="false" outlineLevel="0" collapsed="false">
      <c r="A724" s="124"/>
      <c r="B724" s="124"/>
      <c r="C724" s="124"/>
    </row>
    <row r="725" customFormat="false" ht="15" hidden="false" customHeight="false" outlineLevel="0" collapsed="false">
      <c r="A725" s="124"/>
      <c r="B725" s="124"/>
      <c r="C725" s="124"/>
    </row>
    <row r="726" customFormat="false" ht="15" hidden="false" customHeight="false" outlineLevel="0" collapsed="false">
      <c r="A726" s="124"/>
      <c r="B726" s="124"/>
      <c r="C726" s="124"/>
    </row>
    <row r="727" customFormat="false" ht="15" hidden="false" customHeight="false" outlineLevel="0" collapsed="false">
      <c r="A727" s="124"/>
      <c r="B727" s="124"/>
      <c r="C727" s="124"/>
    </row>
    <row r="728" customFormat="false" ht="15" hidden="false" customHeight="false" outlineLevel="0" collapsed="false">
      <c r="A728" s="124"/>
      <c r="B728" s="124"/>
      <c r="C728" s="124"/>
    </row>
    <row r="729" customFormat="false" ht="15" hidden="false" customHeight="false" outlineLevel="0" collapsed="false">
      <c r="A729" s="124"/>
      <c r="B729" s="124"/>
      <c r="C729" s="124"/>
    </row>
    <row r="730" customFormat="false" ht="15" hidden="false" customHeight="false" outlineLevel="0" collapsed="false">
      <c r="A730" s="124"/>
      <c r="B730" s="124"/>
      <c r="C730" s="124"/>
    </row>
    <row r="731" customFormat="false" ht="15" hidden="false" customHeight="false" outlineLevel="0" collapsed="false">
      <c r="A731" s="124"/>
      <c r="B731" s="124"/>
      <c r="C731" s="124"/>
    </row>
    <row r="732" customFormat="false" ht="15" hidden="false" customHeight="false" outlineLevel="0" collapsed="false">
      <c r="A732" s="124"/>
      <c r="B732" s="124"/>
      <c r="C732" s="124"/>
    </row>
    <row r="733" customFormat="false" ht="15" hidden="false" customHeight="false" outlineLevel="0" collapsed="false">
      <c r="A733" s="124"/>
      <c r="B733" s="124"/>
      <c r="C733" s="124"/>
    </row>
    <row r="734" customFormat="false" ht="15" hidden="false" customHeight="false" outlineLevel="0" collapsed="false">
      <c r="A734" s="124"/>
      <c r="B734" s="124"/>
      <c r="C734" s="124"/>
    </row>
    <row r="735" customFormat="false" ht="15" hidden="false" customHeight="false" outlineLevel="0" collapsed="false">
      <c r="A735" s="124"/>
      <c r="B735" s="124"/>
      <c r="C735" s="124"/>
    </row>
    <row r="736" customFormat="false" ht="15" hidden="false" customHeight="false" outlineLevel="0" collapsed="false">
      <c r="A736" s="124"/>
      <c r="B736" s="124"/>
      <c r="C736" s="124"/>
    </row>
    <row r="737" customFormat="false" ht="15" hidden="false" customHeight="false" outlineLevel="0" collapsed="false">
      <c r="A737" s="124"/>
      <c r="B737" s="124"/>
      <c r="C737" s="124"/>
    </row>
    <row r="738" customFormat="false" ht="15" hidden="false" customHeight="false" outlineLevel="0" collapsed="false">
      <c r="A738" s="124"/>
      <c r="B738" s="124"/>
      <c r="C738" s="124"/>
    </row>
    <row r="739" customFormat="false" ht="15" hidden="false" customHeight="false" outlineLevel="0" collapsed="false">
      <c r="A739" s="124"/>
      <c r="B739" s="124"/>
      <c r="C739" s="124"/>
    </row>
    <row r="740" customFormat="false" ht="15" hidden="false" customHeight="false" outlineLevel="0" collapsed="false">
      <c r="A740" s="124"/>
      <c r="B740" s="124"/>
      <c r="C740" s="124"/>
    </row>
    <row r="741" customFormat="false" ht="15" hidden="false" customHeight="false" outlineLevel="0" collapsed="false">
      <c r="A741" s="124"/>
      <c r="B741" s="124"/>
      <c r="C741" s="124"/>
    </row>
    <row r="742" customFormat="false" ht="15" hidden="false" customHeight="false" outlineLevel="0" collapsed="false">
      <c r="A742" s="124"/>
      <c r="B742" s="124"/>
      <c r="C742" s="124"/>
    </row>
    <row r="743" customFormat="false" ht="15" hidden="false" customHeight="false" outlineLevel="0" collapsed="false">
      <c r="A743" s="124"/>
      <c r="B743" s="124"/>
      <c r="C743" s="124"/>
    </row>
    <row r="744" customFormat="false" ht="15" hidden="false" customHeight="false" outlineLevel="0" collapsed="false">
      <c r="A744" s="124"/>
      <c r="B744" s="124"/>
      <c r="C744" s="124"/>
    </row>
    <row r="745" customFormat="false" ht="15" hidden="false" customHeight="false" outlineLevel="0" collapsed="false">
      <c r="A745" s="124"/>
      <c r="B745" s="124"/>
      <c r="C745" s="124"/>
    </row>
    <row r="746" customFormat="false" ht="15" hidden="false" customHeight="false" outlineLevel="0" collapsed="false">
      <c r="A746" s="124"/>
      <c r="B746" s="124"/>
      <c r="C746" s="124"/>
    </row>
    <row r="747" customFormat="false" ht="15" hidden="false" customHeight="false" outlineLevel="0" collapsed="false">
      <c r="A747" s="124"/>
      <c r="B747" s="124"/>
      <c r="C747" s="124"/>
    </row>
    <row r="748" customFormat="false" ht="15" hidden="false" customHeight="false" outlineLevel="0" collapsed="false">
      <c r="A748" s="124"/>
      <c r="B748" s="124"/>
      <c r="C748" s="124"/>
    </row>
    <row r="749" customFormat="false" ht="15" hidden="false" customHeight="false" outlineLevel="0" collapsed="false">
      <c r="A749" s="124"/>
      <c r="B749" s="124"/>
      <c r="C749" s="124"/>
    </row>
    <row r="750" customFormat="false" ht="15" hidden="false" customHeight="false" outlineLevel="0" collapsed="false">
      <c r="A750" s="124"/>
      <c r="B750" s="124"/>
      <c r="C750" s="124"/>
    </row>
    <row r="751" customFormat="false" ht="15" hidden="false" customHeight="false" outlineLevel="0" collapsed="false">
      <c r="A751" s="124"/>
      <c r="B751" s="124"/>
      <c r="C751" s="124"/>
    </row>
    <row r="752" customFormat="false" ht="15" hidden="false" customHeight="false" outlineLevel="0" collapsed="false">
      <c r="A752" s="124"/>
      <c r="B752" s="124"/>
      <c r="C752" s="124"/>
    </row>
    <row r="753" customFormat="false" ht="15" hidden="false" customHeight="false" outlineLevel="0" collapsed="false">
      <c r="A753" s="124"/>
      <c r="B753" s="124"/>
      <c r="C753" s="124"/>
    </row>
    <row r="754" customFormat="false" ht="15" hidden="false" customHeight="false" outlineLevel="0" collapsed="false">
      <c r="A754" s="124"/>
      <c r="B754" s="124"/>
      <c r="C754" s="124"/>
    </row>
    <row r="755" customFormat="false" ht="15" hidden="false" customHeight="false" outlineLevel="0" collapsed="false">
      <c r="A755" s="124"/>
      <c r="B755" s="124"/>
      <c r="C755" s="124"/>
    </row>
    <row r="756" customFormat="false" ht="15" hidden="false" customHeight="false" outlineLevel="0" collapsed="false">
      <c r="A756" s="124"/>
      <c r="B756" s="124"/>
      <c r="C756" s="124"/>
    </row>
    <row r="757" customFormat="false" ht="15" hidden="false" customHeight="false" outlineLevel="0" collapsed="false">
      <c r="A757" s="124"/>
      <c r="B757" s="124"/>
      <c r="C757" s="124"/>
    </row>
    <row r="758" customFormat="false" ht="15" hidden="false" customHeight="false" outlineLevel="0" collapsed="false">
      <c r="A758" s="124"/>
      <c r="B758" s="124"/>
      <c r="C758" s="124"/>
    </row>
    <row r="759" customFormat="false" ht="15" hidden="false" customHeight="false" outlineLevel="0" collapsed="false">
      <c r="A759" s="124"/>
      <c r="B759" s="124"/>
      <c r="C759" s="124"/>
    </row>
    <row r="760" customFormat="false" ht="15" hidden="false" customHeight="false" outlineLevel="0" collapsed="false">
      <c r="A760" s="124"/>
      <c r="B760" s="124"/>
      <c r="C760" s="124"/>
    </row>
    <row r="761" customFormat="false" ht="15" hidden="false" customHeight="false" outlineLevel="0" collapsed="false">
      <c r="A761" s="124"/>
      <c r="B761" s="124"/>
      <c r="C761" s="124"/>
    </row>
    <row r="762" customFormat="false" ht="15" hidden="false" customHeight="false" outlineLevel="0" collapsed="false">
      <c r="A762" s="124"/>
      <c r="B762" s="124"/>
      <c r="C762" s="124"/>
    </row>
    <row r="763" customFormat="false" ht="15" hidden="false" customHeight="false" outlineLevel="0" collapsed="false">
      <c r="A763" s="124"/>
      <c r="B763" s="124"/>
      <c r="C763" s="124"/>
    </row>
    <row r="764" customFormat="false" ht="15" hidden="false" customHeight="false" outlineLevel="0" collapsed="false">
      <c r="A764" s="124"/>
      <c r="B764" s="124"/>
      <c r="C764" s="124"/>
    </row>
    <row r="765" customFormat="false" ht="15" hidden="false" customHeight="false" outlineLevel="0" collapsed="false">
      <c r="A765" s="124"/>
      <c r="B765" s="124"/>
      <c r="C765" s="124"/>
    </row>
    <row r="766" customFormat="false" ht="15" hidden="false" customHeight="false" outlineLevel="0" collapsed="false">
      <c r="A766" s="124"/>
      <c r="B766" s="124"/>
      <c r="C766" s="124"/>
    </row>
    <row r="767" customFormat="false" ht="15" hidden="false" customHeight="false" outlineLevel="0" collapsed="false">
      <c r="A767" s="124"/>
      <c r="B767" s="124"/>
      <c r="C767" s="124"/>
    </row>
    <row r="768" customFormat="false" ht="15" hidden="false" customHeight="false" outlineLevel="0" collapsed="false">
      <c r="A768" s="124"/>
      <c r="B768" s="124"/>
      <c r="C768" s="124"/>
    </row>
    <row r="769" customFormat="false" ht="15" hidden="false" customHeight="false" outlineLevel="0" collapsed="false">
      <c r="A769" s="124"/>
      <c r="B769" s="124"/>
      <c r="C769" s="124"/>
    </row>
    <row r="770" customFormat="false" ht="15" hidden="false" customHeight="false" outlineLevel="0" collapsed="false">
      <c r="A770" s="124"/>
      <c r="B770" s="124"/>
      <c r="C770" s="124"/>
    </row>
    <row r="771" customFormat="false" ht="15" hidden="false" customHeight="false" outlineLevel="0" collapsed="false">
      <c r="A771" s="124"/>
      <c r="B771" s="124"/>
      <c r="C771" s="124"/>
    </row>
    <row r="772" customFormat="false" ht="15" hidden="false" customHeight="false" outlineLevel="0" collapsed="false">
      <c r="A772" s="124"/>
      <c r="B772" s="124"/>
      <c r="C772" s="124"/>
    </row>
    <row r="773" customFormat="false" ht="15" hidden="false" customHeight="false" outlineLevel="0" collapsed="false">
      <c r="A773" s="124"/>
      <c r="B773" s="124"/>
      <c r="C773" s="124"/>
    </row>
    <row r="774" customFormat="false" ht="15" hidden="false" customHeight="false" outlineLevel="0" collapsed="false">
      <c r="A774" s="124"/>
      <c r="B774" s="124"/>
      <c r="C774" s="124"/>
    </row>
    <row r="775" customFormat="false" ht="15" hidden="false" customHeight="false" outlineLevel="0" collapsed="false">
      <c r="A775" s="124"/>
      <c r="B775" s="124"/>
      <c r="C775" s="124"/>
    </row>
    <row r="776" customFormat="false" ht="15" hidden="false" customHeight="false" outlineLevel="0" collapsed="false">
      <c r="A776" s="124"/>
      <c r="B776" s="124"/>
      <c r="C776" s="124"/>
    </row>
    <row r="777" customFormat="false" ht="15" hidden="false" customHeight="false" outlineLevel="0" collapsed="false">
      <c r="A777" s="124"/>
      <c r="B777" s="124"/>
      <c r="C777" s="124"/>
    </row>
    <row r="778" customFormat="false" ht="15" hidden="false" customHeight="false" outlineLevel="0" collapsed="false">
      <c r="A778" s="124"/>
      <c r="B778" s="124"/>
      <c r="C778" s="124"/>
    </row>
    <row r="779" customFormat="false" ht="15" hidden="false" customHeight="false" outlineLevel="0" collapsed="false">
      <c r="A779" s="124"/>
      <c r="B779" s="124"/>
      <c r="C779" s="124"/>
    </row>
    <row r="780" customFormat="false" ht="15" hidden="false" customHeight="false" outlineLevel="0" collapsed="false">
      <c r="A780" s="124"/>
      <c r="B780" s="124"/>
      <c r="C780" s="124"/>
    </row>
    <row r="781" customFormat="false" ht="15" hidden="false" customHeight="false" outlineLevel="0" collapsed="false">
      <c r="A781" s="124"/>
      <c r="B781" s="124"/>
      <c r="C781" s="124"/>
    </row>
    <row r="782" customFormat="false" ht="15" hidden="false" customHeight="false" outlineLevel="0" collapsed="false">
      <c r="A782" s="124"/>
      <c r="B782" s="124"/>
      <c r="C782" s="124"/>
    </row>
    <row r="783" customFormat="false" ht="15" hidden="false" customHeight="false" outlineLevel="0" collapsed="false">
      <c r="A783" s="124"/>
      <c r="B783" s="124"/>
      <c r="C783" s="124"/>
    </row>
    <row r="784" customFormat="false" ht="15" hidden="false" customHeight="false" outlineLevel="0" collapsed="false">
      <c r="A784" s="124"/>
      <c r="B784" s="124"/>
      <c r="C784" s="124"/>
    </row>
    <row r="785" customFormat="false" ht="15" hidden="false" customHeight="false" outlineLevel="0" collapsed="false">
      <c r="A785" s="124"/>
      <c r="B785" s="124"/>
      <c r="C785" s="124"/>
    </row>
    <row r="786" customFormat="false" ht="15" hidden="false" customHeight="false" outlineLevel="0" collapsed="false">
      <c r="A786" s="124"/>
      <c r="B786" s="124"/>
      <c r="C786" s="124"/>
    </row>
    <row r="787" customFormat="false" ht="15" hidden="false" customHeight="false" outlineLevel="0" collapsed="false">
      <c r="A787" s="124"/>
      <c r="B787" s="124"/>
      <c r="C787" s="124"/>
    </row>
    <row r="788" customFormat="false" ht="15" hidden="false" customHeight="false" outlineLevel="0" collapsed="false">
      <c r="A788" s="124"/>
      <c r="B788" s="124"/>
      <c r="C788" s="124"/>
    </row>
    <row r="789" customFormat="false" ht="15" hidden="false" customHeight="false" outlineLevel="0" collapsed="false">
      <c r="A789" s="124"/>
      <c r="B789" s="124"/>
      <c r="C789" s="124"/>
    </row>
    <row r="790" customFormat="false" ht="15" hidden="false" customHeight="false" outlineLevel="0" collapsed="false">
      <c r="A790" s="124"/>
      <c r="B790" s="124"/>
      <c r="C790" s="124"/>
    </row>
    <row r="791" customFormat="false" ht="15" hidden="false" customHeight="false" outlineLevel="0" collapsed="false">
      <c r="A791" s="124"/>
      <c r="B791" s="124"/>
      <c r="C791" s="124"/>
    </row>
    <row r="792" customFormat="false" ht="15" hidden="false" customHeight="false" outlineLevel="0" collapsed="false">
      <c r="A792" s="124"/>
      <c r="B792" s="124"/>
      <c r="C792" s="124"/>
    </row>
    <row r="793" customFormat="false" ht="15" hidden="false" customHeight="false" outlineLevel="0" collapsed="false">
      <c r="A793" s="124"/>
      <c r="B793" s="124"/>
      <c r="C793" s="124"/>
    </row>
    <row r="794" customFormat="false" ht="15" hidden="false" customHeight="false" outlineLevel="0" collapsed="false">
      <c r="A794" s="124"/>
      <c r="B794" s="124"/>
      <c r="C794" s="124"/>
    </row>
    <row r="795" customFormat="false" ht="15" hidden="false" customHeight="false" outlineLevel="0" collapsed="false">
      <c r="A795" s="124"/>
      <c r="B795" s="124"/>
      <c r="C795" s="124"/>
    </row>
    <row r="796" customFormat="false" ht="15" hidden="false" customHeight="false" outlineLevel="0" collapsed="false">
      <c r="A796" s="124"/>
      <c r="B796" s="124"/>
      <c r="C796" s="124"/>
    </row>
    <row r="797" customFormat="false" ht="15" hidden="false" customHeight="false" outlineLevel="0" collapsed="false">
      <c r="A797" s="124"/>
      <c r="B797" s="124"/>
      <c r="C797" s="124"/>
    </row>
    <row r="798" customFormat="false" ht="15" hidden="false" customHeight="false" outlineLevel="0" collapsed="false">
      <c r="A798" s="124"/>
      <c r="B798" s="124"/>
      <c r="C798" s="124"/>
    </row>
    <row r="799" customFormat="false" ht="15" hidden="false" customHeight="false" outlineLevel="0" collapsed="false">
      <c r="A799" s="124"/>
      <c r="B799" s="124"/>
      <c r="C799" s="124"/>
    </row>
    <row r="800" customFormat="false" ht="15" hidden="false" customHeight="false" outlineLevel="0" collapsed="false">
      <c r="A800" s="124"/>
      <c r="B800" s="124"/>
      <c r="C800" s="124"/>
    </row>
    <row r="801" customFormat="false" ht="15" hidden="false" customHeight="false" outlineLevel="0" collapsed="false">
      <c r="A801" s="124"/>
      <c r="B801" s="124"/>
      <c r="C801" s="124"/>
    </row>
    <row r="802" customFormat="false" ht="15" hidden="false" customHeight="false" outlineLevel="0" collapsed="false">
      <c r="A802" s="124"/>
      <c r="B802" s="124"/>
      <c r="C802" s="124"/>
    </row>
    <row r="803" customFormat="false" ht="15" hidden="false" customHeight="false" outlineLevel="0" collapsed="false">
      <c r="A803" s="124"/>
      <c r="B803" s="124"/>
      <c r="C803" s="124"/>
    </row>
    <row r="804" customFormat="false" ht="15" hidden="false" customHeight="false" outlineLevel="0" collapsed="false">
      <c r="A804" s="124"/>
      <c r="B804" s="124"/>
      <c r="C804" s="124"/>
    </row>
    <row r="805" customFormat="false" ht="15" hidden="false" customHeight="false" outlineLevel="0" collapsed="false">
      <c r="A805" s="124"/>
      <c r="B805" s="124"/>
      <c r="C805" s="124"/>
    </row>
    <row r="806" customFormat="false" ht="15" hidden="false" customHeight="false" outlineLevel="0" collapsed="false">
      <c r="A806" s="124"/>
      <c r="B806" s="124"/>
      <c r="C806" s="124"/>
    </row>
    <row r="807" customFormat="false" ht="15" hidden="false" customHeight="false" outlineLevel="0" collapsed="false">
      <c r="A807" s="124"/>
      <c r="B807" s="124"/>
      <c r="C807" s="124"/>
    </row>
    <row r="808" customFormat="false" ht="15" hidden="false" customHeight="false" outlineLevel="0" collapsed="false">
      <c r="A808" s="124"/>
      <c r="B808" s="124"/>
      <c r="C808" s="124"/>
    </row>
    <row r="809" customFormat="false" ht="15" hidden="false" customHeight="false" outlineLevel="0" collapsed="false">
      <c r="A809" s="124"/>
      <c r="B809" s="124"/>
      <c r="C809" s="124"/>
    </row>
    <row r="810" customFormat="false" ht="15" hidden="false" customHeight="false" outlineLevel="0" collapsed="false">
      <c r="A810" s="124"/>
      <c r="B810" s="124"/>
      <c r="C810" s="124"/>
    </row>
    <row r="811" customFormat="false" ht="15" hidden="false" customHeight="false" outlineLevel="0" collapsed="false">
      <c r="A811" s="124"/>
      <c r="B811" s="124"/>
      <c r="C811" s="124"/>
    </row>
    <row r="812" customFormat="false" ht="15" hidden="false" customHeight="false" outlineLevel="0" collapsed="false">
      <c r="A812" s="124"/>
      <c r="B812" s="124"/>
      <c r="C812" s="124"/>
    </row>
    <row r="813" customFormat="false" ht="15" hidden="false" customHeight="false" outlineLevel="0" collapsed="false">
      <c r="A813" s="124"/>
      <c r="B813" s="124"/>
      <c r="C813" s="124"/>
    </row>
    <row r="814" customFormat="false" ht="15" hidden="false" customHeight="false" outlineLevel="0" collapsed="false">
      <c r="A814" s="124"/>
      <c r="B814" s="124"/>
      <c r="C814" s="124"/>
    </row>
    <row r="815" customFormat="false" ht="15" hidden="false" customHeight="false" outlineLevel="0" collapsed="false">
      <c r="A815" s="124"/>
      <c r="B815" s="124"/>
      <c r="C815" s="124"/>
    </row>
    <row r="816" customFormat="false" ht="15" hidden="false" customHeight="false" outlineLevel="0" collapsed="false">
      <c r="A816" s="124"/>
      <c r="B816" s="124"/>
      <c r="C816" s="124"/>
    </row>
    <row r="817" customFormat="false" ht="15" hidden="false" customHeight="false" outlineLevel="0" collapsed="false">
      <c r="A817" s="124"/>
      <c r="B817" s="124"/>
      <c r="C817" s="124"/>
    </row>
    <row r="818" customFormat="false" ht="15" hidden="false" customHeight="false" outlineLevel="0" collapsed="false">
      <c r="A818" s="124"/>
      <c r="B818" s="124"/>
      <c r="C818" s="124"/>
    </row>
    <row r="819" customFormat="false" ht="15" hidden="false" customHeight="false" outlineLevel="0" collapsed="false">
      <c r="A819" s="124"/>
      <c r="B819" s="124"/>
      <c r="C819" s="124"/>
    </row>
    <row r="820" customFormat="false" ht="15" hidden="false" customHeight="false" outlineLevel="0" collapsed="false">
      <c r="A820" s="124"/>
      <c r="B820" s="124"/>
      <c r="C820" s="124"/>
    </row>
    <row r="821" customFormat="false" ht="15" hidden="false" customHeight="false" outlineLevel="0" collapsed="false">
      <c r="A821" s="124"/>
      <c r="B821" s="124"/>
      <c r="C821" s="124"/>
    </row>
    <row r="822" customFormat="false" ht="15" hidden="false" customHeight="false" outlineLevel="0" collapsed="false">
      <c r="A822" s="124"/>
      <c r="B822" s="124"/>
      <c r="C822" s="124"/>
    </row>
    <row r="823" customFormat="false" ht="15" hidden="false" customHeight="false" outlineLevel="0" collapsed="false">
      <c r="A823" s="124"/>
      <c r="B823" s="124"/>
      <c r="C823" s="124"/>
    </row>
    <row r="824" customFormat="false" ht="15" hidden="false" customHeight="false" outlineLevel="0" collapsed="false">
      <c r="A824" s="124"/>
      <c r="B824" s="124"/>
      <c r="C824" s="124"/>
    </row>
    <row r="825" customFormat="false" ht="15" hidden="false" customHeight="false" outlineLevel="0" collapsed="false">
      <c r="A825" s="124"/>
      <c r="B825" s="124"/>
      <c r="C825" s="124"/>
    </row>
    <row r="826" customFormat="false" ht="15" hidden="false" customHeight="false" outlineLevel="0" collapsed="false">
      <c r="A826" s="124"/>
      <c r="B826" s="124"/>
      <c r="C826" s="124"/>
    </row>
    <row r="827" customFormat="false" ht="15" hidden="false" customHeight="false" outlineLevel="0" collapsed="false">
      <c r="A827" s="124"/>
      <c r="B827" s="124"/>
      <c r="C827" s="124"/>
    </row>
    <row r="828" customFormat="false" ht="15" hidden="false" customHeight="false" outlineLevel="0" collapsed="false">
      <c r="A828" s="124"/>
      <c r="B828" s="124"/>
      <c r="C828" s="124"/>
    </row>
    <row r="829" customFormat="false" ht="15" hidden="false" customHeight="false" outlineLevel="0" collapsed="false">
      <c r="A829" s="124"/>
      <c r="B829" s="124"/>
      <c r="C829" s="124"/>
    </row>
    <row r="830" customFormat="false" ht="15" hidden="false" customHeight="false" outlineLevel="0" collapsed="false">
      <c r="A830" s="124"/>
      <c r="B830" s="124"/>
      <c r="C830" s="124"/>
    </row>
    <row r="831" customFormat="false" ht="15" hidden="false" customHeight="false" outlineLevel="0" collapsed="false">
      <c r="A831" s="124"/>
      <c r="B831" s="124"/>
      <c r="C831" s="124"/>
    </row>
    <row r="832" customFormat="false" ht="15" hidden="false" customHeight="false" outlineLevel="0" collapsed="false">
      <c r="A832" s="124"/>
      <c r="B832" s="124"/>
      <c r="C832" s="124"/>
    </row>
    <row r="833" customFormat="false" ht="15" hidden="false" customHeight="false" outlineLevel="0" collapsed="false">
      <c r="A833" s="124"/>
      <c r="B833" s="124"/>
      <c r="C833" s="124"/>
    </row>
    <row r="834" customFormat="false" ht="15" hidden="false" customHeight="false" outlineLevel="0" collapsed="false">
      <c r="A834" s="124"/>
      <c r="B834" s="124"/>
      <c r="C834" s="124"/>
    </row>
    <row r="835" customFormat="false" ht="15" hidden="false" customHeight="false" outlineLevel="0" collapsed="false">
      <c r="A835" s="124"/>
      <c r="B835" s="124"/>
      <c r="C835" s="124"/>
    </row>
    <row r="836" customFormat="false" ht="15" hidden="false" customHeight="false" outlineLevel="0" collapsed="false">
      <c r="A836" s="124"/>
      <c r="B836" s="124"/>
      <c r="C836" s="124"/>
    </row>
    <row r="837" customFormat="false" ht="15" hidden="false" customHeight="false" outlineLevel="0" collapsed="false">
      <c r="A837" s="124"/>
      <c r="B837" s="124"/>
      <c r="C837" s="124"/>
    </row>
    <row r="838" customFormat="false" ht="15" hidden="false" customHeight="false" outlineLevel="0" collapsed="false">
      <c r="A838" s="124"/>
      <c r="B838" s="124"/>
      <c r="C838" s="124"/>
    </row>
    <row r="839" customFormat="false" ht="15" hidden="false" customHeight="false" outlineLevel="0" collapsed="false">
      <c r="A839" s="124"/>
      <c r="B839" s="124"/>
      <c r="C839" s="124"/>
    </row>
    <row r="840" customFormat="false" ht="15" hidden="false" customHeight="false" outlineLevel="0" collapsed="false">
      <c r="A840" s="124"/>
      <c r="B840" s="124"/>
      <c r="C840" s="124"/>
    </row>
    <row r="841" customFormat="false" ht="15" hidden="false" customHeight="false" outlineLevel="0" collapsed="false">
      <c r="A841" s="124"/>
      <c r="B841" s="124"/>
      <c r="C841" s="124"/>
    </row>
    <row r="842" customFormat="false" ht="15" hidden="false" customHeight="false" outlineLevel="0" collapsed="false">
      <c r="A842" s="124"/>
      <c r="B842" s="124"/>
      <c r="C842" s="124"/>
    </row>
    <row r="843" customFormat="false" ht="15" hidden="false" customHeight="false" outlineLevel="0" collapsed="false">
      <c r="A843" s="124"/>
      <c r="B843" s="124"/>
      <c r="C843" s="124"/>
    </row>
    <row r="844" customFormat="false" ht="15" hidden="false" customHeight="false" outlineLevel="0" collapsed="false">
      <c r="A844" s="124"/>
      <c r="B844" s="124"/>
      <c r="C844" s="124"/>
    </row>
    <row r="845" customFormat="false" ht="15" hidden="false" customHeight="false" outlineLevel="0" collapsed="false">
      <c r="A845" s="124"/>
      <c r="B845" s="124"/>
      <c r="C845" s="124"/>
    </row>
    <row r="846" customFormat="false" ht="15" hidden="false" customHeight="false" outlineLevel="0" collapsed="false">
      <c r="A846" s="124"/>
      <c r="B846" s="124"/>
      <c r="C846" s="124"/>
    </row>
    <row r="847" customFormat="false" ht="15" hidden="false" customHeight="false" outlineLevel="0" collapsed="false">
      <c r="A847" s="124"/>
      <c r="B847" s="124"/>
      <c r="C847" s="124"/>
    </row>
    <row r="848" customFormat="false" ht="15" hidden="false" customHeight="false" outlineLevel="0" collapsed="false">
      <c r="A848" s="124"/>
      <c r="B848" s="124"/>
      <c r="C848" s="124"/>
    </row>
    <row r="849" customFormat="false" ht="15" hidden="false" customHeight="false" outlineLevel="0" collapsed="false">
      <c r="A849" s="124"/>
      <c r="B849" s="124"/>
      <c r="C849" s="124"/>
    </row>
    <row r="850" customFormat="false" ht="15" hidden="false" customHeight="false" outlineLevel="0" collapsed="false">
      <c r="A850" s="124"/>
      <c r="B850" s="124"/>
      <c r="C850" s="124"/>
    </row>
    <row r="851" customFormat="false" ht="15" hidden="false" customHeight="false" outlineLevel="0" collapsed="false">
      <c r="A851" s="124"/>
      <c r="B851" s="124"/>
      <c r="C851" s="124"/>
    </row>
    <row r="852" customFormat="false" ht="15" hidden="false" customHeight="false" outlineLevel="0" collapsed="false">
      <c r="A852" s="124"/>
      <c r="B852" s="124"/>
      <c r="C852" s="124"/>
    </row>
    <row r="853" customFormat="false" ht="15" hidden="false" customHeight="false" outlineLevel="0" collapsed="false">
      <c r="A853" s="124"/>
      <c r="B853" s="124"/>
      <c r="C853" s="124"/>
    </row>
    <row r="854" customFormat="false" ht="15" hidden="false" customHeight="false" outlineLevel="0" collapsed="false">
      <c r="A854" s="124"/>
      <c r="B854" s="124"/>
      <c r="C854" s="124"/>
    </row>
    <row r="855" customFormat="false" ht="15" hidden="false" customHeight="false" outlineLevel="0" collapsed="false">
      <c r="A855" s="124"/>
      <c r="B855" s="124"/>
      <c r="C855" s="124"/>
    </row>
    <row r="856" customFormat="false" ht="15" hidden="false" customHeight="false" outlineLevel="0" collapsed="false">
      <c r="A856" s="124"/>
      <c r="B856" s="124"/>
      <c r="C856" s="124"/>
    </row>
    <row r="857" customFormat="false" ht="15" hidden="false" customHeight="false" outlineLevel="0" collapsed="false">
      <c r="A857" s="124"/>
      <c r="B857" s="124"/>
      <c r="C857" s="124"/>
    </row>
    <row r="858" customFormat="false" ht="15" hidden="false" customHeight="false" outlineLevel="0" collapsed="false">
      <c r="A858" s="124"/>
      <c r="B858" s="124"/>
      <c r="C858" s="124"/>
    </row>
    <row r="859" customFormat="false" ht="15" hidden="false" customHeight="false" outlineLevel="0" collapsed="false">
      <c r="A859" s="124"/>
      <c r="B859" s="124"/>
      <c r="C859" s="124"/>
    </row>
    <row r="860" customFormat="false" ht="15" hidden="false" customHeight="false" outlineLevel="0" collapsed="false">
      <c r="A860" s="124"/>
      <c r="B860" s="124"/>
      <c r="C860" s="124"/>
    </row>
    <row r="861" customFormat="false" ht="15" hidden="false" customHeight="false" outlineLevel="0" collapsed="false">
      <c r="A861" s="124"/>
      <c r="B861" s="124"/>
      <c r="C861" s="124"/>
    </row>
    <row r="862" customFormat="false" ht="15" hidden="false" customHeight="false" outlineLevel="0" collapsed="false">
      <c r="A862" s="124"/>
      <c r="B862" s="124"/>
      <c r="C862" s="124"/>
    </row>
    <row r="863" customFormat="false" ht="15" hidden="false" customHeight="false" outlineLevel="0" collapsed="false">
      <c r="A863" s="124"/>
      <c r="B863" s="124"/>
      <c r="C863" s="124"/>
    </row>
    <row r="864" customFormat="false" ht="15" hidden="false" customHeight="false" outlineLevel="0" collapsed="false">
      <c r="A864" s="124"/>
      <c r="B864" s="124"/>
      <c r="C864" s="124"/>
    </row>
    <row r="865" customFormat="false" ht="15" hidden="false" customHeight="false" outlineLevel="0" collapsed="false">
      <c r="A865" s="124"/>
      <c r="B865" s="124"/>
      <c r="C865" s="124"/>
    </row>
    <row r="866" customFormat="false" ht="15" hidden="false" customHeight="false" outlineLevel="0" collapsed="false">
      <c r="A866" s="124"/>
      <c r="B866" s="124"/>
      <c r="C866" s="124"/>
    </row>
    <row r="867" customFormat="false" ht="15" hidden="false" customHeight="false" outlineLevel="0" collapsed="false">
      <c r="A867" s="124"/>
      <c r="B867" s="124"/>
      <c r="C867" s="124"/>
    </row>
    <row r="868" customFormat="false" ht="15" hidden="false" customHeight="false" outlineLevel="0" collapsed="false">
      <c r="A868" s="124"/>
      <c r="B868" s="124"/>
      <c r="C868" s="124"/>
    </row>
    <row r="869" customFormat="false" ht="15" hidden="false" customHeight="false" outlineLevel="0" collapsed="false">
      <c r="A869" s="124"/>
      <c r="B869" s="124"/>
      <c r="C869" s="124"/>
    </row>
    <row r="870" customFormat="false" ht="15" hidden="false" customHeight="false" outlineLevel="0" collapsed="false">
      <c r="A870" s="124"/>
      <c r="B870" s="124"/>
      <c r="C870" s="124"/>
    </row>
    <row r="871" customFormat="false" ht="15" hidden="false" customHeight="false" outlineLevel="0" collapsed="false">
      <c r="A871" s="124"/>
      <c r="B871" s="124"/>
      <c r="C871" s="124"/>
    </row>
    <row r="872" customFormat="false" ht="15" hidden="false" customHeight="false" outlineLevel="0" collapsed="false">
      <c r="A872" s="124"/>
      <c r="B872" s="124"/>
      <c r="C872" s="124"/>
    </row>
    <row r="873" customFormat="false" ht="15" hidden="false" customHeight="false" outlineLevel="0" collapsed="false">
      <c r="A873" s="124"/>
      <c r="B873" s="124"/>
      <c r="C873" s="124"/>
    </row>
    <row r="874" customFormat="false" ht="15" hidden="false" customHeight="false" outlineLevel="0" collapsed="false">
      <c r="A874" s="124"/>
      <c r="B874" s="124"/>
      <c r="C874" s="124"/>
    </row>
    <row r="875" customFormat="false" ht="15" hidden="false" customHeight="false" outlineLevel="0" collapsed="false">
      <c r="A875" s="124"/>
      <c r="B875" s="124"/>
      <c r="C875" s="124"/>
    </row>
    <row r="876" customFormat="false" ht="15" hidden="false" customHeight="false" outlineLevel="0" collapsed="false">
      <c r="A876" s="124"/>
      <c r="B876" s="124"/>
      <c r="C876" s="124"/>
    </row>
    <row r="877" customFormat="false" ht="15" hidden="false" customHeight="false" outlineLevel="0" collapsed="false">
      <c r="A877" s="124"/>
      <c r="B877" s="124"/>
      <c r="C877" s="124"/>
    </row>
    <row r="878" customFormat="false" ht="15" hidden="false" customHeight="false" outlineLevel="0" collapsed="false">
      <c r="A878" s="124"/>
      <c r="B878" s="124"/>
      <c r="C878" s="124"/>
    </row>
    <row r="879" customFormat="false" ht="15" hidden="false" customHeight="false" outlineLevel="0" collapsed="false">
      <c r="A879" s="124"/>
      <c r="B879" s="124"/>
      <c r="C879" s="124"/>
    </row>
    <row r="880" customFormat="false" ht="15" hidden="false" customHeight="false" outlineLevel="0" collapsed="false">
      <c r="A880" s="124"/>
      <c r="B880" s="124"/>
      <c r="C880" s="124"/>
    </row>
    <row r="881" customFormat="false" ht="15" hidden="false" customHeight="false" outlineLevel="0" collapsed="false">
      <c r="A881" s="124"/>
      <c r="B881" s="124"/>
      <c r="C881" s="124"/>
    </row>
    <row r="882" customFormat="false" ht="15" hidden="false" customHeight="false" outlineLevel="0" collapsed="false">
      <c r="A882" s="124"/>
      <c r="B882" s="124"/>
      <c r="C882" s="124"/>
    </row>
    <row r="883" customFormat="false" ht="15" hidden="false" customHeight="false" outlineLevel="0" collapsed="false">
      <c r="A883" s="124"/>
      <c r="B883" s="124"/>
      <c r="C883" s="124"/>
    </row>
    <row r="884" customFormat="false" ht="15" hidden="false" customHeight="false" outlineLevel="0" collapsed="false">
      <c r="A884" s="124"/>
      <c r="B884" s="124"/>
      <c r="C884" s="124"/>
    </row>
    <row r="885" customFormat="false" ht="15" hidden="false" customHeight="false" outlineLevel="0" collapsed="false">
      <c r="A885" s="124"/>
      <c r="B885" s="124"/>
      <c r="C885" s="124"/>
    </row>
    <row r="886" customFormat="false" ht="15" hidden="false" customHeight="false" outlineLevel="0" collapsed="false">
      <c r="A886" s="124"/>
      <c r="B886" s="124"/>
      <c r="C886" s="124"/>
    </row>
    <row r="887" customFormat="false" ht="15" hidden="false" customHeight="false" outlineLevel="0" collapsed="false">
      <c r="A887" s="124"/>
      <c r="B887" s="124"/>
      <c r="C887" s="124"/>
    </row>
    <row r="888" customFormat="false" ht="15" hidden="false" customHeight="false" outlineLevel="0" collapsed="false">
      <c r="A888" s="124"/>
      <c r="B888" s="124"/>
      <c r="C888" s="124"/>
    </row>
    <row r="889" customFormat="false" ht="15" hidden="false" customHeight="false" outlineLevel="0" collapsed="false">
      <c r="A889" s="124"/>
      <c r="B889" s="124"/>
      <c r="C889" s="124"/>
    </row>
    <row r="890" customFormat="false" ht="15" hidden="false" customHeight="false" outlineLevel="0" collapsed="false">
      <c r="A890" s="124"/>
      <c r="B890" s="124"/>
      <c r="C890" s="124"/>
    </row>
    <row r="891" customFormat="false" ht="15" hidden="false" customHeight="false" outlineLevel="0" collapsed="false">
      <c r="A891" s="124"/>
      <c r="B891" s="124"/>
      <c r="C891" s="124"/>
    </row>
    <row r="892" customFormat="false" ht="15" hidden="false" customHeight="false" outlineLevel="0" collapsed="false">
      <c r="A892" s="124"/>
      <c r="B892" s="124"/>
      <c r="C892" s="124"/>
    </row>
    <row r="893" customFormat="false" ht="15" hidden="false" customHeight="false" outlineLevel="0" collapsed="false">
      <c r="A893" s="124"/>
      <c r="B893" s="124"/>
      <c r="C893" s="124"/>
    </row>
    <row r="894" customFormat="false" ht="15" hidden="false" customHeight="false" outlineLevel="0" collapsed="false">
      <c r="A894" s="124"/>
      <c r="B894" s="124"/>
      <c r="C894" s="124"/>
    </row>
    <row r="895" customFormat="false" ht="15" hidden="false" customHeight="false" outlineLevel="0" collapsed="false">
      <c r="A895" s="124"/>
      <c r="B895" s="124"/>
      <c r="C895" s="124"/>
    </row>
    <row r="896" customFormat="false" ht="15" hidden="false" customHeight="false" outlineLevel="0" collapsed="false">
      <c r="A896" s="124"/>
      <c r="B896" s="124"/>
      <c r="C896" s="124"/>
    </row>
    <row r="897" customFormat="false" ht="15" hidden="false" customHeight="false" outlineLevel="0" collapsed="false">
      <c r="A897" s="124"/>
      <c r="B897" s="124"/>
      <c r="C897" s="124"/>
    </row>
    <row r="898" customFormat="false" ht="15" hidden="false" customHeight="false" outlineLevel="0" collapsed="false">
      <c r="A898" s="124"/>
      <c r="B898" s="124"/>
      <c r="C898" s="124"/>
    </row>
    <row r="899" customFormat="false" ht="15" hidden="false" customHeight="false" outlineLevel="0" collapsed="false">
      <c r="A899" s="124"/>
      <c r="B899" s="124"/>
      <c r="C899" s="124"/>
    </row>
    <row r="900" customFormat="false" ht="15" hidden="false" customHeight="false" outlineLevel="0" collapsed="false">
      <c r="A900" s="124"/>
      <c r="B900" s="124"/>
      <c r="C900" s="124"/>
    </row>
    <row r="901" customFormat="false" ht="15" hidden="false" customHeight="false" outlineLevel="0" collapsed="false">
      <c r="A901" s="124"/>
      <c r="B901" s="124"/>
      <c r="C901" s="124"/>
    </row>
    <row r="902" customFormat="false" ht="15" hidden="false" customHeight="false" outlineLevel="0" collapsed="false">
      <c r="A902" s="124"/>
      <c r="B902" s="124"/>
      <c r="C902" s="124"/>
    </row>
    <row r="903" customFormat="false" ht="15" hidden="false" customHeight="false" outlineLevel="0" collapsed="false">
      <c r="A903" s="124"/>
      <c r="B903" s="124"/>
      <c r="C903" s="124"/>
    </row>
    <row r="904" customFormat="false" ht="15" hidden="false" customHeight="false" outlineLevel="0" collapsed="false">
      <c r="A904" s="124"/>
      <c r="B904" s="124"/>
      <c r="C904" s="124"/>
    </row>
    <row r="905" customFormat="false" ht="15" hidden="false" customHeight="false" outlineLevel="0" collapsed="false">
      <c r="A905" s="124"/>
      <c r="B905" s="124"/>
      <c r="C905" s="124"/>
    </row>
    <row r="906" customFormat="false" ht="15" hidden="false" customHeight="false" outlineLevel="0" collapsed="false">
      <c r="A906" s="124"/>
      <c r="B906" s="124"/>
      <c r="C906" s="124"/>
    </row>
    <row r="907" customFormat="false" ht="15" hidden="false" customHeight="false" outlineLevel="0" collapsed="false">
      <c r="A907" s="124"/>
      <c r="B907" s="124"/>
      <c r="C907" s="124"/>
    </row>
    <row r="908" customFormat="false" ht="15" hidden="false" customHeight="false" outlineLevel="0" collapsed="false">
      <c r="A908" s="124"/>
      <c r="B908" s="124"/>
      <c r="C908" s="124"/>
    </row>
    <row r="909" customFormat="false" ht="15" hidden="false" customHeight="false" outlineLevel="0" collapsed="false">
      <c r="A909" s="124"/>
      <c r="B909" s="124"/>
      <c r="C909" s="124"/>
    </row>
    <row r="910" customFormat="false" ht="15" hidden="false" customHeight="false" outlineLevel="0" collapsed="false">
      <c r="A910" s="124"/>
      <c r="B910" s="124"/>
      <c r="C910" s="124"/>
    </row>
    <row r="911" customFormat="false" ht="15" hidden="false" customHeight="false" outlineLevel="0" collapsed="false">
      <c r="A911" s="124"/>
      <c r="B911" s="124"/>
      <c r="C911" s="124"/>
    </row>
    <row r="912" customFormat="false" ht="15" hidden="false" customHeight="false" outlineLevel="0" collapsed="false">
      <c r="A912" s="124"/>
      <c r="B912" s="124"/>
      <c r="C912" s="124"/>
    </row>
    <row r="913" customFormat="false" ht="15" hidden="false" customHeight="false" outlineLevel="0" collapsed="false">
      <c r="A913" s="124"/>
      <c r="B913" s="124"/>
      <c r="C913" s="124"/>
    </row>
    <row r="914" customFormat="false" ht="15" hidden="false" customHeight="false" outlineLevel="0" collapsed="false">
      <c r="A914" s="124"/>
      <c r="B914" s="124"/>
      <c r="C914" s="124"/>
    </row>
    <row r="915" customFormat="false" ht="15" hidden="false" customHeight="false" outlineLevel="0" collapsed="false">
      <c r="A915" s="124"/>
      <c r="B915" s="124"/>
      <c r="C915" s="124"/>
    </row>
    <row r="916" customFormat="false" ht="15" hidden="false" customHeight="false" outlineLevel="0" collapsed="false">
      <c r="A916" s="124"/>
      <c r="B916" s="124"/>
      <c r="C916" s="124"/>
    </row>
    <row r="917" customFormat="false" ht="15" hidden="false" customHeight="false" outlineLevel="0" collapsed="false">
      <c r="A917" s="124"/>
      <c r="B917" s="124"/>
      <c r="C917" s="124"/>
    </row>
    <row r="918" customFormat="false" ht="15" hidden="false" customHeight="false" outlineLevel="0" collapsed="false">
      <c r="A918" s="124"/>
      <c r="B918" s="124"/>
      <c r="C918" s="124"/>
    </row>
    <row r="919" customFormat="false" ht="15" hidden="false" customHeight="false" outlineLevel="0" collapsed="false">
      <c r="A919" s="124"/>
      <c r="B919" s="124"/>
      <c r="C919" s="124"/>
    </row>
    <row r="920" customFormat="false" ht="15" hidden="false" customHeight="false" outlineLevel="0" collapsed="false">
      <c r="A920" s="124"/>
      <c r="B920" s="124"/>
      <c r="C920" s="124"/>
    </row>
    <row r="921" customFormat="false" ht="15" hidden="false" customHeight="false" outlineLevel="0" collapsed="false">
      <c r="A921" s="124"/>
      <c r="B921" s="124"/>
      <c r="C921" s="124"/>
    </row>
    <row r="922" customFormat="false" ht="15" hidden="false" customHeight="false" outlineLevel="0" collapsed="false">
      <c r="A922" s="124"/>
      <c r="B922" s="124"/>
      <c r="C922" s="124"/>
    </row>
    <row r="923" customFormat="false" ht="15" hidden="false" customHeight="false" outlineLevel="0" collapsed="false">
      <c r="A923" s="124"/>
      <c r="B923" s="124"/>
      <c r="C923" s="124"/>
    </row>
    <row r="924" customFormat="false" ht="15" hidden="false" customHeight="false" outlineLevel="0" collapsed="false">
      <c r="A924" s="124"/>
      <c r="B924" s="124"/>
      <c r="C924" s="124"/>
    </row>
    <row r="925" customFormat="false" ht="15" hidden="false" customHeight="false" outlineLevel="0" collapsed="false">
      <c r="A925" s="124"/>
      <c r="B925" s="124"/>
      <c r="C925" s="124"/>
    </row>
    <row r="926" customFormat="false" ht="15" hidden="false" customHeight="false" outlineLevel="0" collapsed="false">
      <c r="A926" s="124"/>
      <c r="B926" s="124"/>
      <c r="C926" s="124"/>
    </row>
    <row r="927" customFormat="false" ht="15" hidden="false" customHeight="false" outlineLevel="0" collapsed="false">
      <c r="A927" s="124"/>
      <c r="B927" s="124"/>
      <c r="C927" s="124"/>
    </row>
    <row r="928" customFormat="false" ht="15" hidden="false" customHeight="false" outlineLevel="0" collapsed="false">
      <c r="A928" s="124"/>
      <c r="B928" s="124"/>
      <c r="C928" s="124"/>
    </row>
    <row r="929" customFormat="false" ht="15" hidden="false" customHeight="false" outlineLevel="0" collapsed="false">
      <c r="A929" s="124"/>
      <c r="B929" s="124"/>
      <c r="C929" s="124"/>
    </row>
    <row r="930" customFormat="false" ht="15" hidden="false" customHeight="false" outlineLevel="0" collapsed="false">
      <c r="A930" s="124"/>
      <c r="B930" s="124"/>
      <c r="C930" s="124"/>
    </row>
    <row r="931" customFormat="false" ht="15" hidden="false" customHeight="false" outlineLevel="0" collapsed="false">
      <c r="A931" s="124"/>
      <c r="B931" s="124"/>
      <c r="C931" s="124"/>
    </row>
    <row r="932" customFormat="false" ht="15" hidden="false" customHeight="false" outlineLevel="0" collapsed="false">
      <c r="A932" s="124"/>
      <c r="B932" s="124"/>
      <c r="C932" s="124"/>
    </row>
    <row r="933" customFormat="false" ht="15" hidden="false" customHeight="false" outlineLevel="0" collapsed="false">
      <c r="A933" s="124"/>
      <c r="B933" s="124"/>
      <c r="C933" s="124"/>
    </row>
    <row r="934" customFormat="false" ht="15" hidden="false" customHeight="false" outlineLevel="0" collapsed="false">
      <c r="A934" s="124"/>
      <c r="B934" s="124"/>
      <c r="C934" s="124"/>
    </row>
    <row r="935" customFormat="false" ht="15" hidden="false" customHeight="false" outlineLevel="0" collapsed="false">
      <c r="A935" s="124"/>
      <c r="B935" s="124"/>
      <c r="C935" s="124"/>
    </row>
    <row r="936" customFormat="false" ht="15" hidden="false" customHeight="false" outlineLevel="0" collapsed="false">
      <c r="A936" s="124"/>
      <c r="B936" s="124"/>
      <c r="C936" s="124"/>
    </row>
    <row r="937" customFormat="false" ht="15" hidden="false" customHeight="false" outlineLevel="0" collapsed="false">
      <c r="A937" s="124"/>
      <c r="B937" s="124"/>
      <c r="C937" s="124"/>
    </row>
    <row r="938" customFormat="false" ht="15" hidden="false" customHeight="false" outlineLevel="0" collapsed="false">
      <c r="A938" s="124"/>
      <c r="B938" s="124"/>
      <c r="C938" s="124"/>
    </row>
    <row r="939" customFormat="false" ht="15" hidden="false" customHeight="false" outlineLevel="0" collapsed="false">
      <c r="A939" s="124"/>
      <c r="B939" s="124"/>
      <c r="C939" s="124"/>
    </row>
    <row r="940" customFormat="false" ht="15" hidden="false" customHeight="false" outlineLevel="0" collapsed="false">
      <c r="A940" s="124"/>
      <c r="B940" s="124"/>
      <c r="C940" s="124"/>
    </row>
    <row r="941" customFormat="false" ht="15" hidden="false" customHeight="false" outlineLevel="0" collapsed="false">
      <c r="A941" s="124"/>
      <c r="B941" s="124"/>
      <c r="C941" s="124"/>
    </row>
    <row r="942" customFormat="false" ht="15" hidden="false" customHeight="false" outlineLevel="0" collapsed="false">
      <c r="A942" s="124"/>
      <c r="B942" s="124"/>
      <c r="C942" s="124"/>
    </row>
    <row r="943" customFormat="false" ht="15" hidden="false" customHeight="false" outlineLevel="0" collapsed="false">
      <c r="A943" s="124"/>
      <c r="B943" s="124"/>
      <c r="C943" s="124"/>
    </row>
    <row r="944" customFormat="false" ht="15" hidden="false" customHeight="false" outlineLevel="0" collapsed="false">
      <c r="A944" s="124"/>
      <c r="B944" s="124"/>
      <c r="C944" s="124"/>
    </row>
    <row r="945" customFormat="false" ht="15" hidden="false" customHeight="false" outlineLevel="0" collapsed="false">
      <c r="A945" s="124"/>
      <c r="B945" s="124"/>
      <c r="C945" s="124"/>
    </row>
    <row r="946" customFormat="false" ht="15" hidden="false" customHeight="false" outlineLevel="0" collapsed="false">
      <c r="A946" s="124"/>
      <c r="B946" s="124"/>
      <c r="C946" s="124"/>
    </row>
    <row r="947" customFormat="false" ht="15" hidden="false" customHeight="false" outlineLevel="0" collapsed="false">
      <c r="A947" s="124"/>
      <c r="B947" s="124"/>
      <c r="C947" s="124"/>
    </row>
    <row r="948" customFormat="false" ht="15" hidden="false" customHeight="false" outlineLevel="0" collapsed="false">
      <c r="A948" s="124"/>
      <c r="B948" s="124"/>
      <c r="C948" s="124"/>
    </row>
    <row r="949" customFormat="false" ht="15" hidden="false" customHeight="false" outlineLevel="0" collapsed="false">
      <c r="A949" s="124"/>
      <c r="B949" s="124"/>
      <c r="C949" s="124"/>
    </row>
    <row r="950" customFormat="false" ht="15" hidden="false" customHeight="false" outlineLevel="0" collapsed="false">
      <c r="A950" s="124"/>
      <c r="B950" s="124"/>
      <c r="C950" s="124"/>
    </row>
    <row r="951" customFormat="false" ht="15" hidden="false" customHeight="false" outlineLevel="0" collapsed="false">
      <c r="A951" s="124"/>
      <c r="B951" s="124"/>
      <c r="C951" s="124"/>
    </row>
    <row r="952" customFormat="false" ht="15" hidden="false" customHeight="false" outlineLevel="0" collapsed="false">
      <c r="A952" s="124"/>
      <c r="B952" s="124"/>
      <c r="C952" s="124"/>
    </row>
    <row r="953" customFormat="false" ht="15" hidden="false" customHeight="false" outlineLevel="0" collapsed="false">
      <c r="A953" s="124"/>
      <c r="B953" s="124"/>
      <c r="C953" s="124"/>
    </row>
    <row r="954" customFormat="false" ht="15" hidden="false" customHeight="false" outlineLevel="0" collapsed="false">
      <c r="A954" s="124"/>
      <c r="B954" s="124"/>
      <c r="C954" s="124"/>
    </row>
    <row r="955" customFormat="false" ht="15" hidden="false" customHeight="false" outlineLevel="0" collapsed="false">
      <c r="A955" s="124"/>
      <c r="B955" s="124"/>
      <c r="C955" s="124"/>
    </row>
    <row r="956" customFormat="false" ht="15" hidden="false" customHeight="false" outlineLevel="0" collapsed="false">
      <c r="A956" s="124"/>
      <c r="B956" s="124"/>
      <c r="C956" s="124"/>
    </row>
    <row r="957" customFormat="false" ht="15" hidden="false" customHeight="false" outlineLevel="0" collapsed="false">
      <c r="A957" s="124"/>
      <c r="B957" s="124"/>
      <c r="C957" s="124"/>
    </row>
    <row r="958" customFormat="false" ht="15" hidden="false" customHeight="false" outlineLevel="0" collapsed="false">
      <c r="A958" s="124"/>
      <c r="B958" s="124"/>
      <c r="C958" s="124"/>
    </row>
    <row r="959" customFormat="false" ht="15" hidden="false" customHeight="false" outlineLevel="0" collapsed="false">
      <c r="A959" s="124"/>
      <c r="B959" s="124"/>
      <c r="C959" s="124"/>
    </row>
    <row r="960" customFormat="false" ht="15" hidden="false" customHeight="false" outlineLevel="0" collapsed="false">
      <c r="A960" s="124"/>
      <c r="B960" s="124"/>
      <c r="C960" s="124"/>
    </row>
    <row r="961" customFormat="false" ht="15" hidden="false" customHeight="false" outlineLevel="0" collapsed="false">
      <c r="A961" s="124"/>
      <c r="B961" s="124"/>
      <c r="C961" s="124"/>
    </row>
    <row r="962" customFormat="false" ht="15" hidden="false" customHeight="false" outlineLevel="0" collapsed="false">
      <c r="A962" s="124"/>
      <c r="B962" s="124"/>
      <c r="C962" s="124"/>
    </row>
    <row r="963" customFormat="false" ht="15" hidden="false" customHeight="false" outlineLevel="0" collapsed="false">
      <c r="A963" s="124"/>
      <c r="B963" s="124"/>
      <c r="C963" s="124"/>
    </row>
    <row r="964" customFormat="false" ht="15" hidden="false" customHeight="false" outlineLevel="0" collapsed="false">
      <c r="A964" s="124"/>
      <c r="B964" s="124"/>
      <c r="C964" s="124"/>
    </row>
    <row r="965" customFormat="false" ht="15" hidden="false" customHeight="false" outlineLevel="0" collapsed="false">
      <c r="A965" s="124"/>
      <c r="B965" s="124"/>
      <c r="C965" s="124"/>
    </row>
    <row r="966" customFormat="false" ht="15" hidden="false" customHeight="false" outlineLevel="0" collapsed="false">
      <c r="A966" s="124"/>
      <c r="B966" s="124"/>
      <c r="C966" s="124"/>
    </row>
    <row r="967" customFormat="false" ht="15" hidden="false" customHeight="false" outlineLevel="0" collapsed="false">
      <c r="A967" s="124"/>
      <c r="B967" s="124"/>
      <c r="C967" s="124"/>
    </row>
    <row r="968" customFormat="false" ht="15" hidden="false" customHeight="false" outlineLevel="0" collapsed="false">
      <c r="A968" s="124"/>
      <c r="B968" s="124"/>
      <c r="C968" s="124"/>
    </row>
    <row r="969" customFormat="false" ht="15" hidden="false" customHeight="false" outlineLevel="0" collapsed="false">
      <c r="A969" s="124"/>
      <c r="B969" s="124"/>
      <c r="C969" s="124"/>
    </row>
    <row r="970" customFormat="false" ht="15" hidden="false" customHeight="false" outlineLevel="0" collapsed="false">
      <c r="A970" s="124"/>
      <c r="B970" s="124"/>
      <c r="C970" s="124"/>
    </row>
    <row r="971" customFormat="false" ht="15" hidden="false" customHeight="false" outlineLevel="0" collapsed="false">
      <c r="A971" s="124"/>
      <c r="B971" s="124"/>
      <c r="C971" s="124"/>
    </row>
    <row r="972" customFormat="false" ht="15" hidden="false" customHeight="false" outlineLevel="0" collapsed="false">
      <c r="A972" s="124"/>
      <c r="B972" s="124"/>
      <c r="C972" s="124"/>
    </row>
    <row r="973" customFormat="false" ht="15" hidden="false" customHeight="false" outlineLevel="0" collapsed="false">
      <c r="A973" s="124"/>
      <c r="B973" s="124"/>
      <c r="C973" s="124"/>
    </row>
    <row r="974" customFormat="false" ht="15" hidden="false" customHeight="false" outlineLevel="0" collapsed="false">
      <c r="A974" s="124"/>
      <c r="B974" s="124"/>
      <c r="C974" s="124"/>
    </row>
    <row r="975" customFormat="false" ht="15" hidden="false" customHeight="false" outlineLevel="0" collapsed="false">
      <c r="A975" s="124"/>
      <c r="B975" s="124"/>
      <c r="C975" s="124"/>
    </row>
    <row r="976" customFormat="false" ht="15" hidden="false" customHeight="false" outlineLevel="0" collapsed="false">
      <c r="A976" s="124"/>
      <c r="B976" s="124"/>
      <c r="C976" s="124"/>
    </row>
    <row r="977" customFormat="false" ht="15" hidden="false" customHeight="false" outlineLevel="0" collapsed="false">
      <c r="A977" s="124"/>
      <c r="B977" s="124"/>
      <c r="C977" s="124"/>
    </row>
    <row r="978" customFormat="false" ht="15" hidden="false" customHeight="false" outlineLevel="0" collapsed="false">
      <c r="A978" s="124"/>
      <c r="B978" s="124"/>
      <c r="C978" s="124"/>
    </row>
    <row r="979" customFormat="false" ht="15" hidden="false" customHeight="false" outlineLevel="0" collapsed="false">
      <c r="A979" s="124"/>
      <c r="B979" s="124"/>
      <c r="C979" s="124"/>
    </row>
    <row r="980" customFormat="false" ht="15" hidden="false" customHeight="false" outlineLevel="0" collapsed="false">
      <c r="A980" s="124"/>
      <c r="B980" s="124"/>
      <c r="C980" s="124"/>
    </row>
    <row r="981" customFormat="false" ht="15" hidden="false" customHeight="false" outlineLevel="0" collapsed="false">
      <c r="A981" s="124"/>
      <c r="B981" s="124"/>
      <c r="C981" s="124"/>
    </row>
    <row r="982" customFormat="false" ht="15" hidden="false" customHeight="false" outlineLevel="0" collapsed="false">
      <c r="A982" s="124"/>
      <c r="B982" s="124"/>
      <c r="C982" s="124"/>
    </row>
    <row r="983" customFormat="false" ht="15" hidden="false" customHeight="false" outlineLevel="0" collapsed="false">
      <c r="A983" s="124"/>
      <c r="B983" s="124"/>
      <c r="C983" s="124"/>
    </row>
    <row r="984" customFormat="false" ht="15" hidden="false" customHeight="false" outlineLevel="0" collapsed="false">
      <c r="A984" s="124"/>
      <c r="B984" s="124"/>
      <c r="C984" s="124"/>
    </row>
    <row r="985" customFormat="false" ht="15" hidden="false" customHeight="false" outlineLevel="0" collapsed="false">
      <c r="A985" s="124"/>
      <c r="B985" s="124"/>
      <c r="C985" s="124"/>
    </row>
    <row r="986" customFormat="false" ht="15" hidden="false" customHeight="false" outlineLevel="0" collapsed="false">
      <c r="A986" s="124"/>
      <c r="B986" s="124"/>
      <c r="C986" s="124"/>
    </row>
    <row r="987" customFormat="false" ht="15" hidden="false" customHeight="false" outlineLevel="0" collapsed="false">
      <c r="A987" s="124"/>
      <c r="B987" s="124"/>
      <c r="C987" s="124"/>
    </row>
    <row r="988" customFormat="false" ht="15" hidden="false" customHeight="false" outlineLevel="0" collapsed="false">
      <c r="A988" s="124"/>
      <c r="B988" s="124"/>
      <c r="C988" s="124"/>
    </row>
    <row r="989" customFormat="false" ht="15" hidden="false" customHeight="false" outlineLevel="0" collapsed="false">
      <c r="A989" s="124"/>
      <c r="B989" s="124"/>
      <c r="C989" s="124"/>
    </row>
    <row r="990" customFormat="false" ht="15" hidden="false" customHeight="false" outlineLevel="0" collapsed="false">
      <c r="A990" s="124"/>
      <c r="B990" s="124"/>
      <c r="C990" s="124"/>
    </row>
    <row r="991" customFormat="false" ht="15" hidden="false" customHeight="false" outlineLevel="0" collapsed="false">
      <c r="A991" s="124"/>
      <c r="B991" s="124"/>
      <c r="C991" s="124"/>
    </row>
    <row r="992" customFormat="false" ht="15" hidden="false" customHeight="false" outlineLevel="0" collapsed="false">
      <c r="A992" s="124"/>
      <c r="B992" s="124"/>
      <c r="C992" s="124"/>
    </row>
    <row r="993" customFormat="false" ht="15" hidden="false" customHeight="false" outlineLevel="0" collapsed="false">
      <c r="A993" s="124"/>
      <c r="B993" s="124"/>
      <c r="C993" s="124"/>
    </row>
    <row r="994" customFormat="false" ht="15" hidden="false" customHeight="false" outlineLevel="0" collapsed="false">
      <c r="A994" s="124"/>
      <c r="B994" s="124"/>
      <c r="C994" s="124"/>
    </row>
    <row r="995" customFormat="false" ht="15" hidden="false" customHeight="false" outlineLevel="0" collapsed="false">
      <c r="A995" s="124"/>
      <c r="B995" s="124"/>
      <c r="C995" s="124"/>
    </row>
    <row r="996" customFormat="false" ht="15" hidden="false" customHeight="false" outlineLevel="0" collapsed="false">
      <c r="A996" s="124"/>
      <c r="B996" s="124"/>
      <c r="C996" s="124"/>
    </row>
    <row r="997" customFormat="false" ht="15" hidden="false" customHeight="false" outlineLevel="0" collapsed="false">
      <c r="A997" s="124"/>
      <c r="B997" s="124"/>
      <c r="C997" s="124"/>
    </row>
    <row r="998" customFormat="false" ht="15" hidden="false" customHeight="false" outlineLevel="0" collapsed="false">
      <c r="A998" s="124"/>
      <c r="B998" s="124"/>
      <c r="C998" s="124"/>
    </row>
    <row r="999" customFormat="false" ht="15" hidden="false" customHeight="false" outlineLevel="0" collapsed="false">
      <c r="A999" s="124"/>
      <c r="B999" s="124"/>
      <c r="C999" s="124"/>
    </row>
    <row r="1000" customFormat="false" ht="15" hidden="false" customHeight="false" outlineLevel="0" collapsed="false">
      <c r="A1000" s="124"/>
      <c r="B1000" s="124"/>
      <c r="C1000" s="124"/>
    </row>
  </sheetData>
  <dataValidations count="2">
    <dataValidation allowBlank="true" errorStyle="stop" operator="between" showDropDown="false" showErrorMessage="true" showInputMessage="false" sqref="B2:B7" type="list">
      <formula1>Activity!$B$2:$B$3</formula1>
      <formula2>0</formula2>
    </dataValidation>
    <dataValidation allowBlank="true" errorStyle="stop" operator="between" showDropDown="false" showErrorMessage="false" showInputMessage="false" sqref="C2:C7" type="list">
      <formula1>Ecosystem!$B$2:$B$4</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N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52.2" hidden="false" customHeight="false" outlineLevel="0" collapsed="false">
      <c r="A1" s="166" t="s">
        <v>838</v>
      </c>
      <c r="B1" s="166" t="s">
        <v>840</v>
      </c>
      <c r="C1" s="166" t="s">
        <v>841</v>
      </c>
      <c r="D1" s="166" t="s">
        <v>842</v>
      </c>
      <c r="E1" s="166" t="s">
        <v>843</v>
      </c>
      <c r="F1" s="166" t="s">
        <v>844</v>
      </c>
      <c r="G1" s="166" t="s">
        <v>845</v>
      </c>
      <c r="H1" s="166" t="s">
        <v>846</v>
      </c>
      <c r="I1" s="166" t="s">
        <v>847</v>
      </c>
      <c r="J1" s="166" t="s">
        <v>848</v>
      </c>
      <c r="K1" s="166" t="s">
        <v>852</v>
      </c>
      <c r="L1" s="166" t="s">
        <v>853</v>
      </c>
      <c r="M1" s="166" t="s">
        <v>48</v>
      </c>
      <c r="N1" s="166" t="s">
        <v>854</v>
      </c>
    </row>
    <row r="2" customFormat="false" ht="15" hidden="false" customHeight="false" outlineLevel="0" collapsed="false">
      <c r="A2" s="167" t="n">
        <v>1</v>
      </c>
      <c r="B2" s="118" t="s">
        <v>160</v>
      </c>
      <c r="C2" s="168" t="n">
        <v>0</v>
      </c>
      <c r="D2" s="168" t="n">
        <v>0.25</v>
      </c>
      <c r="E2" s="168" t="n">
        <v>1</v>
      </c>
      <c r="F2" s="168" t="n">
        <v>0.5</v>
      </c>
      <c r="G2" s="168" t="n">
        <v>0</v>
      </c>
      <c r="H2" s="168" t="n">
        <v>0</v>
      </c>
      <c r="I2" s="168" t="n">
        <v>0</v>
      </c>
      <c r="J2" s="168" t="n">
        <v>0</v>
      </c>
      <c r="K2" s="168" t="n">
        <v>1</v>
      </c>
      <c r="L2" s="168" t="n">
        <v>0</v>
      </c>
      <c r="M2" s="168" t="n">
        <v>0</v>
      </c>
      <c r="N2" s="168" t="n">
        <v>0.25</v>
      </c>
    </row>
    <row r="3" customFormat="false" ht="15" hidden="false" customHeight="false" outlineLevel="0" collapsed="false">
      <c r="A3" s="167" t="n">
        <v>2</v>
      </c>
      <c r="B3" s="118" t="s">
        <v>167</v>
      </c>
      <c r="C3" s="168" t="n">
        <v>0</v>
      </c>
      <c r="D3" s="168" t="n">
        <v>0.25</v>
      </c>
      <c r="E3" s="168" t="n">
        <v>1</v>
      </c>
      <c r="F3" s="168" t="n">
        <v>0.5</v>
      </c>
      <c r="G3" s="168" t="n">
        <v>0</v>
      </c>
      <c r="H3" s="168" t="n">
        <v>0</v>
      </c>
      <c r="I3" s="168" t="n">
        <v>0</v>
      </c>
      <c r="J3" s="168" t="n">
        <v>0</v>
      </c>
      <c r="K3" s="168" t="n">
        <v>1</v>
      </c>
      <c r="L3" s="168" t="n">
        <v>0</v>
      </c>
      <c r="M3" s="168" t="n">
        <v>0</v>
      </c>
      <c r="N3" s="168" t="n">
        <v>0.25</v>
      </c>
    </row>
    <row r="4" customFormat="false" ht="15" hidden="false" customHeight="false" outlineLevel="0" collapsed="false">
      <c r="A4" s="167" t="n">
        <v>3</v>
      </c>
      <c r="B4" s="118" t="s">
        <v>168</v>
      </c>
      <c r="C4" s="168" t="n">
        <v>0</v>
      </c>
      <c r="D4" s="168" t="n">
        <v>0.25</v>
      </c>
      <c r="E4" s="168" t="n">
        <v>1</v>
      </c>
      <c r="F4" s="168" t="n">
        <v>0.5</v>
      </c>
      <c r="G4" s="168" t="n">
        <v>0</v>
      </c>
      <c r="H4" s="168" t="n">
        <v>0</v>
      </c>
      <c r="I4" s="168" t="n">
        <v>0</v>
      </c>
      <c r="J4" s="168" t="n">
        <v>0</v>
      </c>
      <c r="K4" s="168" t="n">
        <v>1</v>
      </c>
      <c r="L4" s="168" t="n">
        <v>0</v>
      </c>
      <c r="M4" s="168" t="n">
        <v>0</v>
      </c>
      <c r="N4" s="168" t="n">
        <v>0.25</v>
      </c>
    </row>
  </sheetData>
  <dataValidations count="1">
    <dataValidation allowBlank="true" errorStyle="stop" operator="between" showDropDown="false" showErrorMessage="false" showInputMessage="false" sqref="B2:B4" type="list">
      <formula1>Ecosystem!$B$2:$B$4</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BE1458"/>
  <sheetViews>
    <sheetView showFormulas="false" showGridLines="true" showRowColHeaders="true" showZeros="true" rightToLeft="false" tabSelected="false" showOutlineSymbols="true" defaultGridColor="true" view="normal" topLeftCell="B327" colorId="64" zoomScale="100" zoomScaleNormal="100" zoomScalePageLayoutView="100" workbookViewId="0">
      <selection pane="topLeft" activeCell="H331" activeCellId="1" sqref="A:C H331"/>
    </sheetView>
  </sheetViews>
  <sheetFormatPr defaultColWidth="12.6328125" defaultRowHeight="15" customHeight="true" zeroHeight="false" outlineLevelRow="0" outlineLevelCol="0"/>
  <cols>
    <col collapsed="false" customWidth="true" hidden="false" outlineLevel="0" max="1" min="1" style="0" width="42.75"/>
    <col collapsed="false" customWidth="true" hidden="false" outlineLevel="0" max="2" min="2" style="0" width="14.25"/>
    <col collapsed="false" customWidth="true" hidden="false" outlineLevel="0" max="3" min="3" style="0" width="13.13"/>
    <col collapsed="false" customWidth="true" hidden="false" outlineLevel="0" max="4" min="4" style="0" width="14.63"/>
    <col collapsed="false" customWidth="true" hidden="false" outlineLevel="0" max="5" min="5" style="0" width="14.38"/>
    <col collapsed="false" customWidth="true" hidden="false" outlineLevel="0" max="6" min="6" style="0" width="17.75"/>
    <col collapsed="false" customWidth="true" hidden="false" outlineLevel="0" max="7" min="7" style="0" width="20.13"/>
    <col collapsed="false" customWidth="true" hidden="false" outlineLevel="0" max="8" min="8" style="0" width="20.51"/>
    <col collapsed="false" customWidth="true" hidden="false" outlineLevel="0" max="9" min="9" style="0" width="20"/>
    <col collapsed="false" customWidth="true" hidden="false" outlineLevel="0" max="10" min="10" style="0" width="17.75"/>
    <col collapsed="false" customWidth="true" hidden="false" outlineLevel="0" max="11" min="11" style="0" width="21.12"/>
    <col collapsed="false" customWidth="true" hidden="false" outlineLevel="0" max="12" min="12" style="0" width="16.5"/>
    <col collapsed="false" customWidth="true" hidden="false" outlineLevel="0" max="13" min="13" style="0" width="18.63"/>
    <col collapsed="false" customWidth="true" hidden="false" outlineLevel="0" max="14" min="14" style="0" width="14.38"/>
    <col collapsed="false" customWidth="true" hidden="false" outlineLevel="0" max="15" min="15" style="0" width="12.5"/>
    <col collapsed="false" customWidth="true" hidden="false" outlineLevel="0" max="16" min="16" style="0" width="13.5"/>
    <col collapsed="false" customWidth="true" hidden="false" outlineLevel="0" max="17" min="17" style="0" width="22.25"/>
    <col collapsed="false" customWidth="true" hidden="false" outlineLevel="0" max="18" min="18" style="0" width="14.88"/>
    <col collapsed="false" customWidth="true" hidden="false" outlineLevel="0" max="19" min="19" style="0" width="23"/>
    <col collapsed="false" customWidth="true" hidden="false" outlineLevel="0" max="20" min="20" style="0" width="22.75"/>
    <col collapsed="false" customWidth="true" hidden="false" outlineLevel="0" max="21" min="21" style="0" width="16.89"/>
    <col collapsed="false" customWidth="true" hidden="false" outlineLevel="0" max="22" min="22" style="0" width="26.25"/>
    <col collapsed="false" customWidth="true" hidden="false" outlineLevel="0" max="23" min="23" style="0" width="22.38"/>
    <col collapsed="false" customWidth="true" hidden="false" outlineLevel="0" max="24" min="24" style="0" width="19.63"/>
    <col collapsed="false" customWidth="true" hidden="false" outlineLevel="0" max="25" min="25" style="0" width="15.75"/>
    <col collapsed="false" customWidth="true" hidden="false" outlineLevel="0" max="26" min="26" style="0" width="30.75"/>
    <col collapsed="false" customWidth="true" hidden="false" outlineLevel="0" max="27" min="27" style="0" width="26.88"/>
    <col collapsed="false" customWidth="true" hidden="false" outlineLevel="0" max="28" min="28" style="0" width="31.75"/>
    <col collapsed="false" customWidth="true" hidden="false" outlineLevel="0" max="29" min="29" style="0" width="29"/>
    <col collapsed="false" customWidth="true" hidden="false" outlineLevel="0" max="30" min="30" style="0" width="29.13"/>
    <col collapsed="false" customWidth="true" hidden="false" outlineLevel="0" max="31" min="31" style="0" width="25"/>
    <col collapsed="false" customWidth="true" hidden="false" outlineLevel="0" max="32" min="32" style="0" width="15.75"/>
    <col collapsed="false" customWidth="true" hidden="false" outlineLevel="0" max="33" min="33" style="0" width="13.63"/>
    <col collapsed="false" customWidth="true" hidden="false" outlineLevel="0" max="34" min="34" style="0" width="24.51"/>
    <col collapsed="false" customWidth="true" hidden="false" outlineLevel="0" max="35" min="35" style="0" width="21.38"/>
    <col collapsed="false" customWidth="true" hidden="false" outlineLevel="0" max="36" min="36" style="0" width="16.25"/>
    <col collapsed="false" customWidth="true" hidden="false" outlineLevel="0" max="37" min="37" style="0" width="14.38"/>
    <col collapsed="false" customWidth="true" hidden="false" outlineLevel="0" max="38" min="38" style="0" width="18.5"/>
    <col collapsed="false" customWidth="true" hidden="false" outlineLevel="0" max="39" min="39" style="0" width="15"/>
    <col collapsed="false" customWidth="true" hidden="false" outlineLevel="0" max="40" min="40" style="0" width="29.63"/>
    <col collapsed="false" customWidth="true" hidden="false" outlineLevel="0" max="41" min="41" style="0" width="24.75"/>
    <col collapsed="false" customWidth="true" hidden="false" outlineLevel="0" max="42" min="42" style="0" width="24.63"/>
    <col collapsed="false" customWidth="true" hidden="false" outlineLevel="0" max="43" min="43" style="0" width="26.5"/>
    <col collapsed="false" customWidth="true" hidden="false" outlineLevel="0" max="44" min="44" style="0" width="24.75"/>
    <col collapsed="false" customWidth="true" hidden="false" outlineLevel="0" max="45" min="45" style="0" width="22.5"/>
    <col collapsed="false" customWidth="true" hidden="false" outlineLevel="0" max="46" min="46" style="0" width="25.63"/>
    <col collapsed="false" customWidth="true" hidden="false" outlineLevel="0" max="47" min="47" style="0" width="24.51"/>
    <col collapsed="false" customWidth="true" hidden="false" outlineLevel="0" max="48" min="48" style="0" width="11.75"/>
    <col collapsed="false" customWidth="true" hidden="false" outlineLevel="0" max="49" min="49" style="0" width="9.38"/>
    <col collapsed="false" customWidth="true" hidden="false" outlineLevel="0" max="50" min="50" style="0" width="31.12"/>
    <col collapsed="false" customWidth="true" hidden="false" outlineLevel="0" max="51" min="51" style="0" width="33.13"/>
    <col collapsed="false" customWidth="true" hidden="false" outlineLevel="0" max="52" min="52" style="0" width="22.63"/>
    <col collapsed="false" customWidth="true" hidden="false" outlineLevel="0" max="53" min="53" style="0" width="18.88"/>
    <col collapsed="false" customWidth="true" hidden="false" outlineLevel="0" max="54" min="54" style="0" width="20.88"/>
    <col collapsed="false" customWidth="true" hidden="false" outlineLevel="0" max="55" min="55" style="0" width="19.25"/>
    <col collapsed="false" customWidth="true" hidden="false" outlineLevel="0" max="56" min="56" style="0" width="18.13"/>
    <col collapsed="false" customWidth="true" hidden="false" outlineLevel="0" max="57" min="57" style="0" width="14.75"/>
  </cols>
  <sheetData>
    <row r="1" customFormat="false" ht="12.75" hidden="false" customHeight="true" outlineLevel="0" collapsed="false">
      <c r="A1" s="169" t="s">
        <v>855</v>
      </c>
      <c r="B1" s="169" t="s">
        <v>856</v>
      </c>
      <c r="C1" s="169" t="s">
        <v>857</v>
      </c>
      <c r="D1" s="169" t="s">
        <v>858</v>
      </c>
      <c r="E1" s="169" t="s">
        <v>840</v>
      </c>
      <c r="F1" s="169" t="s">
        <v>839</v>
      </c>
      <c r="G1" s="170" t="s">
        <v>859</v>
      </c>
      <c r="H1" s="169" t="s">
        <v>860</v>
      </c>
      <c r="I1" s="171" t="s">
        <v>861</v>
      </c>
      <c r="J1" s="170" t="s">
        <v>862</v>
      </c>
      <c r="K1" s="169" t="s">
        <v>863</v>
      </c>
      <c r="L1" s="171" t="s">
        <v>864</v>
      </c>
      <c r="M1" s="171" t="s">
        <v>865</v>
      </c>
      <c r="N1" s="171" t="s">
        <v>866</v>
      </c>
      <c r="O1" s="171" t="s">
        <v>867</v>
      </c>
      <c r="P1" s="171" t="s">
        <v>868</v>
      </c>
      <c r="Q1" s="171" t="s">
        <v>869</v>
      </c>
      <c r="R1" s="172" t="s">
        <v>870</v>
      </c>
      <c r="S1" s="171" t="s">
        <v>871</v>
      </c>
      <c r="T1" s="171" t="s">
        <v>872</v>
      </c>
      <c r="U1" s="171" t="s">
        <v>841</v>
      </c>
      <c r="V1" s="171" t="s">
        <v>873</v>
      </c>
      <c r="W1" s="171" t="s">
        <v>874</v>
      </c>
      <c r="X1" s="171" t="s">
        <v>875</v>
      </c>
      <c r="Y1" s="171" t="s">
        <v>876</v>
      </c>
      <c r="Z1" s="172" t="s">
        <v>877</v>
      </c>
      <c r="AA1" s="172" t="s">
        <v>844</v>
      </c>
      <c r="AB1" s="171" t="s">
        <v>878</v>
      </c>
      <c r="AC1" s="171" t="s">
        <v>845</v>
      </c>
      <c r="AD1" s="171" t="s">
        <v>879</v>
      </c>
      <c r="AE1" s="171" t="s">
        <v>846</v>
      </c>
      <c r="AF1" s="171" t="s">
        <v>880</v>
      </c>
      <c r="AG1" s="171" t="s">
        <v>848</v>
      </c>
      <c r="AH1" s="171" t="s">
        <v>881</v>
      </c>
      <c r="AI1" s="171" t="s">
        <v>882</v>
      </c>
      <c r="AJ1" s="171" t="s">
        <v>883</v>
      </c>
      <c r="AK1" s="171" t="s">
        <v>852</v>
      </c>
      <c r="AL1" s="171" t="s">
        <v>884</v>
      </c>
      <c r="AM1" s="171" t="s">
        <v>885</v>
      </c>
      <c r="AN1" s="171" t="s">
        <v>886</v>
      </c>
      <c r="AO1" s="171" t="s">
        <v>887</v>
      </c>
      <c r="AP1" s="171" t="s">
        <v>888</v>
      </c>
      <c r="AQ1" s="171" t="s">
        <v>889</v>
      </c>
      <c r="AR1" s="171" t="s">
        <v>890</v>
      </c>
      <c r="AS1" s="171" t="s">
        <v>891</v>
      </c>
      <c r="AT1" s="171" t="s">
        <v>892</v>
      </c>
      <c r="AU1" s="171" t="s">
        <v>853</v>
      </c>
      <c r="AV1" s="171" t="s">
        <v>893</v>
      </c>
      <c r="AW1" s="171" t="s">
        <v>894</v>
      </c>
      <c r="AX1" s="171" t="s">
        <v>895</v>
      </c>
      <c r="AY1" s="171" t="s">
        <v>896</v>
      </c>
      <c r="AZ1" s="171" t="s">
        <v>897</v>
      </c>
      <c r="BA1" s="173" t="s">
        <v>898</v>
      </c>
      <c r="BB1" s="173" t="s">
        <v>899</v>
      </c>
      <c r="BC1" s="171" t="s">
        <v>900</v>
      </c>
      <c r="BD1" s="171" t="s">
        <v>901</v>
      </c>
      <c r="BE1" s="171" t="s">
        <v>902</v>
      </c>
    </row>
    <row r="2" customFormat="false" ht="12.75" hidden="false" customHeight="true" outlineLevel="0" collapsed="false">
      <c r="A2" s="174" t="str">
        <f aca="false">C2&amp;" "&amp;E2&amp;" "&amp;F2&amp;" "&amp;G2&amp;" "&amp;J2</f>
        <v>Indonesia Mangrove Restoration Hydrology Medium</v>
      </c>
      <c r="B2" s="174" t="s">
        <v>162</v>
      </c>
      <c r="C2" s="174" t="s">
        <v>184</v>
      </c>
      <c r="D2" s="174" t="s">
        <v>588</v>
      </c>
      <c r="E2" s="174" t="s">
        <v>160</v>
      </c>
      <c r="F2" s="175" t="s">
        <v>174</v>
      </c>
      <c r="G2" s="176" t="s">
        <v>903</v>
      </c>
      <c r="H2" s="176" t="s">
        <v>904</v>
      </c>
      <c r="I2" s="177" t="n">
        <v>500</v>
      </c>
      <c r="J2" s="178" t="s">
        <v>905</v>
      </c>
      <c r="K2" s="176" t="n">
        <v>13194628.19</v>
      </c>
      <c r="L2" s="177" t="n">
        <v>4693777</v>
      </c>
      <c r="M2" s="177" t="n">
        <v>6025252</v>
      </c>
      <c r="N2" s="177" t="n">
        <v>2988305</v>
      </c>
      <c r="O2" s="177" t="n">
        <v>3321800</v>
      </c>
      <c r="P2" s="177" t="n">
        <v>1705473</v>
      </c>
      <c r="Q2" s="177" t="n">
        <v>2703452</v>
      </c>
      <c r="R2" s="177" t="n">
        <v>9</v>
      </c>
      <c r="S2" s="177" t="n">
        <v>9</v>
      </c>
      <c r="T2" s="177" t="n">
        <v>50000</v>
      </c>
      <c r="U2" s="177" t="n">
        <v>50000</v>
      </c>
      <c r="V2" s="177" t="n">
        <v>629559</v>
      </c>
      <c r="W2" s="177" t="n">
        <v>667067</v>
      </c>
      <c r="X2" s="177" t="n">
        <v>76963</v>
      </c>
      <c r="Y2" s="177" t="n">
        <v>80000</v>
      </c>
      <c r="Z2" s="177" t="n">
        <v>268724</v>
      </c>
      <c r="AA2" s="177" t="n">
        <v>284733</v>
      </c>
      <c r="AB2" s="177" t="n">
        <v>88900</v>
      </c>
      <c r="AC2" s="177" t="n">
        <v>100000</v>
      </c>
      <c r="AD2" s="177" t="n">
        <v>129504</v>
      </c>
      <c r="AE2" s="177" t="n">
        <v>140000</v>
      </c>
      <c r="AF2" s="177" t="n">
        <v>44450</v>
      </c>
      <c r="AG2" s="177" t="n">
        <v>50000</v>
      </c>
      <c r="AH2" s="177" t="n">
        <v>1700206</v>
      </c>
      <c r="AI2" s="177" t="n">
        <v>1950000</v>
      </c>
      <c r="AJ2" s="177" t="n">
        <v>181226</v>
      </c>
      <c r="AK2" s="177" t="n">
        <v>300000</v>
      </c>
      <c r="AL2" s="177" t="n">
        <v>393028</v>
      </c>
      <c r="AM2" s="177" t="n">
        <v>487305</v>
      </c>
      <c r="AN2" s="177" t="n">
        <f aca="false">AJ:AJ+AL:AL</f>
        <v>574254</v>
      </c>
      <c r="AO2" s="177" t="n">
        <f aca="false">AK:AK+AM:AM</f>
        <v>787305</v>
      </c>
      <c r="AP2" s="177" t="n">
        <v>509006</v>
      </c>
      <c r="AQ2" s="177" t="n">
        <v>867511</v>
      </c>
      <c r="AR2" s="177" t="n">
        <v>60146</v>
      </c>
      <c r="AS2" s="177" t="n">
        <v>100636</v>
      </c>
      <c r="AT2" s="179" t="n">
        <v>75812</v>
      </c>
      <c r="AU2" s="179" t="n">
        <v>120000</v>
      </c>
      <c r="AV2" s="179" t="n">
        <v>167296</v>
      </c>
      <c r="AW2" s="179" t="n">
        <v>300000</v>
      </c>
      <c r="AX2" s="179" t="n">
        <v>318958</v>
      </c>
      <c r="AY2" s="179" t="n">
        <v>528000</v>
      </c>
      <c r="AZ2" s="177" t="n">
        <v>15</v>
      </c>
      <c r="BA2" s="180" t="n">
        <v>-355970</v>
      </c>
      <c r="BB2" s="180" t="n">
        <v>-1313792</v>
      </c>
      <c r="BC2" s="177" t="n">
        <v>5090058</v>
      </c>
      <c r="BD2" s="177" t="n">
        <v>8675112</v>
      </c>
      <c r="BE2" s="177" t="n">
        <v>503178</v>
      </c>
    </row>
    <row r="3" customFormat="false" ht="12.75" hidden="false" customHeight="true" outlineLevel="0" collapsed="false">
      <c r="A3" s="174" t="str">
        <f aca="false">C3&amp;" "&amp;E3&amp;" "&amp;F3&amp;" "&amp;G3&amp;" "&amp;J3</f>
        <v>Indonesia Mangrove Conservation  Medium</v>
      </c>
      <c r="B3" s="174" t="s">
        <v>162</v>
      </c>
      <c r="C3" s="174" t="s">
        <v>184</v>
      </c>
      <c r="D3" s="174" t="s">
        <v>588</v>
      </c>
      <c r="E3" s="174" t="s">
        <v>160</v>
      </c>
      <c r="F3" s="175" t="s">
        <v>175</v>
      </c>
      <c r="G3" s="176"/>
      <c r="H3" s="176" t="s">
        <v>904</v>
      </c>
      <c r="I3" s="177" t="n">
        <v>20000</v>
      </c>
      <c r="J3" s="178" t="s">
        <v>905</v>
      </c>
      <c r="K3" s="176" t="n">
        <v>17771181.28</v>
      </c>
      <c r="L3" s="177" t="n">
        <v>2458694</v>
      </c>
      <c r="M3" s="177" t="n">
        <v>3381578</v>
      </c>
      <c r="N3" s="177" t="n">
        <v>1288099</v>
      </c>
      <c r="O3" s="177" t="n">
        <v>1371800</v>
      </c>
      <c r="P3" s="177" t="n">
        <v>1170595</v>
      </c>
      <c r="Q3" s="177" t="n">
        <v>2009778</v>
      </c>
      <c r="R3" s="177" t="n">
        <v>2</v>
      </c>
      <c r="S3" s="177" t="n">
        <v>2</v>
      </c>
      <c r="T3" s="177" t="n">
        <v>50000</v>
      </c>
      <c r="U3" s="177" t="n">
        <v>50000</v>
      </c>
      <c r="V3" s="177" t="n">
        <v>629559</v>
      </c>
      <c r="W3" s="177" t="n">
        <v>667067</v>
      </c>
      <c r="X3" s="177" t="n">
        <v>76963</v>
      </c>
      <c r="Y3" s="177" t="n">
        <v>80000</v>
      </c>
      <c r="Z3" s="177" t="n">
        <v>268724</v>
      </c>
      <c r="AA3" s="177" t="n">
        <v>284733</v>
      </c>
      <c r="AB3" s="177" t="n">
        <v>88900</v>
      </c>
      <c r="AC3" s="177" t="n">
        <v>100000</v>
      </c>
      <c r="AD3" s="177" t="n">
        <v>129504</v>
      </c>
      <c r="AE3" s="177" t="n">
        <v>140000</v>
      </c>
      <c r="AF3" s="177" t="n">
        <v>44450</v>
      </c>
      <c r="AG3" s="177" t="n">
        <v>50000</v>
      </c>
      <c r="AH3" s="177" t="n">
        <v>0</v>
      </c>
      <c r="AI3" s="177" t="n">
        <v>0</v>
      </c>
      <c r="AJ3" s="177" t="n">
        <v>181226</v>
      </c>
      <c r="AK3" s="177" t="n">
        <v>300000</v>
      </c>
      <c r="AL3" s="177" t="n">
        <v>0</v>
      </c>
      <c r="AM3" s="177" t="n">
        <v>0</v>
      </c>
      <c r="AN3" s="177" t="n">
        <f aca="false">AJ:AJ+AL:AL</f>
        <v>181226</v>
      </c>
      <c r="AO3" s="177" t="n">
        <f aca="false">AK:AK+AM:AM</f>
        <v>300000</v>
      </c>
      <c r="AP3" s="177" t="n">
        <v>246152</v>
      </c>
      <c r="AQ3" s="177" t="n">
        <v>441970</v>
      </c>
      <c r="AR3" s="177" t="n">
        <v>181150</v>
      </c>
      <c r="AS3" s="177" t="n">
        <v>319809</v>
      </c>
      <c r="AT3" s="179" t="n">
        <v>75812</v>
      </c>
      <c r="AU3" s="179" t="n">
        <v>120000</v>
      </c>
      <c r="AV3" s="179" t="n">
        <v>167296</v>
      </c>
      <c r="AW3" s="179" t="n">
        <v>300000</v>
      </c>
      <c r="AX3" s="179" t="n">
        <v>318958</v>
      </c>
      <c r="AY3" s="179" t="n">
        <v>528000</v>
      </c>
      <c r="AZ3" s="177" t="n">
        <v>2</v>
      </c>
      <c r="BA3" s="180" t="n">
        <v>-186841</v>
      </c>
      <c r="BB3" s="180" t="n">
        <v>-660418</v>
      </c>
      <c r="BC3" s="177" t="n">
        <v>2461516</v>
      </c>
      <c r="BD3" s="177" t="n">
        <v>4419696</v>
      </c>
      <c r="BE3" s="177" t="n">
        <v>1599044</v>
      </c>
    </row>
    <row r="4" customFormat="false" ht="12.75" hidden="false" customHeight="true" outlineLevel="0" collapsed="false">
      <c r="A4" s="174" t="str">
        <f aca="false">C4&amp;" "&amp;E4&amp;" "&amp;F4&amp;" "&amp;G4&amp;" "&amp;J4</f>
        <v>United States Mangrove Restoration Hydrology Medium</v>
      </c>
      <c r="B4" s="174" t="s">
        <v>161</v>
      </c>
      <c r="C4" s="174" t="s">
        <v>183</v>
      </c>
      <c r="D4" s="174" t="s">
        <v>586</v>
      </c>
      <c r="E4" s="174" t="s">
        <v>160</v>
      </c>
      <c r="F4" s="175" t="s">
        <v>174</v>
      </c>
      <c r="G4" s="176" t="s">
        <v>903</v>
      </c>
      <c r="H4" s="176" t="s">
        <v>904</v>
      </c>
      <c r="I4" s="177" t="n">
        <v>500</v>
      </c>
      <c r="J4" s="178" t="s">
        <v>905</v>
      </c>
      <c r="K4" s="176" t="n">
        <v>166588.7605</v>
      </c>
      <c r="L4" s="177" t="n">
        <v>64467366</v>
      </c>
      <c r="M4" s="177" t="n">
        <v>76904184</v>
      </c>
      <c r="N4" s="177" t="n">
        <v>49519375</v>
      </c>
      <c r="O4" s="177" t="n">
        <v>56678567</v>
      </c>
      <c r="P4" s="177" t="n">
        <v>14947990</v>
      </c>
      <c r="Q4" s="177" t="n">
        <v>20225617</v>
      </c>
      <c r="R4" s="177" t="n">
        <v>480</v>
      </c>
      <c r="S4" s="177" t="n">
        <v>480</v>
      </c>
      <c r="T4" s="177" t="n">
        <v>100000</v>
      </c>
      <c r="U4" s="177" t="n">
        <v>100000</v>
      </c>
      <c r="V4" s="177" t="n">
        <v>629559</v>
      </c>
      <c r="W4" s="177" t="n">
        <v>667067</v>
      </c>
      <c r="X4" s="177" t="n">
        <v>76963</v>
      </c>
      <c r="Y4" s="177" t="n">
        <v>80000</v>
      </c>
      <c r="Z4" s="177" t="n">
        <v>351049</v>
      </c>
      <c r="AA4" s="177" t="n">
        <v>379500</v>
      </c>
      <c r="AB4" s="177" t="n">
        <v>88900</v>
      </c>
      <c r="AC4" s="177" t="n">
        <v>100000</v>
      </c>
      <c r="AD4" s="177" t="n">
        <v>185006</v>
      </c>
      <c r="AE4" s="177" t="n">
        <v>200000</v>
      </c>
      <c r="AF4" s="177" t="n">
        <v>44450</v>
      </c>
      <c r="AG4" s="177" t="n">
        <v>50000</v>
      </c>
      <c r="AH4" s="177" t="n">
        <v>48043449</v>
      </c>
      <c r="AI4" s="177" t="n">
        <v>55102000</v>
      </c>
      <c r="AJ4" s="177" t="n">
        <v>517703</v>
      </c>
      <c r="AK4" s="177" t="n">
        <v>857000</v>
      </c>
      <c r="AL4" s="177" t="n">
        <v>11105968</v>
      </c>
      <c r="AM4" s="177" t="n">
        <v>13769990</v>
      </c>
      <c r="AN4" s="177" t="n">
        <f aca="false">AJ:AJ+AL:AL</f>
        <v>11623671</v>
      </c>
      <c r="AO4" s="177" t="n">
        <f aca="false">AK:AK+AM:AM</f>
        <v>14626990</v>
      </c>
      <c r="AP4" s="177" t="n">
        <v>1431500</v>
      </c>
      <c r="AQ4" s="177" t="n">
        <v>2439741</v>
      </c>
      <c r="AR4" s="177" t="n">
        <v>16069</v>
      </c>
      <c r="AS4" s="177" t="n">
        <v>26886</v>
      </c>
      <c r="AT4" s="179" t="n">
        <v>75812</v>
      </c>
      <c r="AU4" s="179" t="n">
        <v>120000</v>
      </c>
      <c r="AV4" s="179" t="n">
        <v>223062</v>
      </c>
      <c r="AW4" s="179" t="n">
        <v>400000</v>
      </c>
      <c r="AX4" s="179" t="n">
        <v>1577877</v>
      </c>
      <c r="AY4" s="179" t="n">
        <v>2612000</v>
      </c>
      <c r="AZ4" s="177" t="n">
        <v>154</v>
      </c>
      <c r="BA4" s="180" t="n">
        <v>-60104382</v>
      </c>
      <c r="BB4" s="180" t="n">
        <v>-54295429</v>
      </c>
      <c r="BC4" s="177" t="n">
        <v>14315000</v>
      </c>
      <c r="BD4" s="177" t="n">
        <v>24397408</v>
      </c>
      <c r="BE4" s="177" t="n">
        <v>134432</v>
      </c>
    </row>
    <row r="5" customFormat="false" ht="12.75" hidden="false" customHeight="true" outlineLevel="0" collapsed="false">
      <c r="A5" s="174" t="str">
        <f aca="false">C5&amp;" "&amp;E5&amp;" "&amp;F5&amp;" "&amp;G5&amp;" "&amp;J5</f>
        <v>United States Mangrove Conservation  Medium</v>
      </c>
      <c r="B5" s="174" t="s">
        <v>161</v>
      </c>
      <c r="C5" s="174" t="s">
        <v>183</v>
      </c>
      <c r="D5" s="174" t="s">
        <v>586</v>
      </c>
      <c r="E5" s="174" t="s">
        <v>160</v>
      </c>
      <c r="F5" s="175" t="s">
        <v>175</v>
      </c>
      <c r="G5" s="176"/>
      <c r="H5" s="176" t="s">
        <v>904</v>
      </c>
      <c r="I5" s="177" t="n">
        <v>20000</v>
      </c>
      <c r="J5" s="178" t="s">
        <v>905</v>
      </c>
      <c r="K5" s="176" t="n">
        <v>1350471.591</v>
      </c>
      <c r="L5" s="177" t="n">
        <v>4564658</v>
      </c>
      <c r="M5" s="177" t="n">
        <v>6835511</v>
      </c>
      <c r="N5" s="177" t="n">
        <v>1475926</v>
      </c>
      <c r="O5" s="177" t="n">
        <v>1576567</v>
      </c>
      <c r="P5" s="177" t="n">
        <v>3088732</v>
      </c>
      <c r="Q5" s="177" t="n">
        <v>5258944</v>
      </c>
      <c r="R5" s="177" t="n">
        <v>2</v>
      </c>
      <c r="S5" s="177" t="n">
        <v>2</v>
      </c>
      <c r="T5" s="177" t="n">
        <v>100000</v>
      </c>
      <c r="U5" s="177" t="n">
        <v>100000</v>
      </c>
      <c r="V5" s="177" t="n">
        <v>629559</v>
      </c>
      <c r="W5" s="177" t="n">
        <v>667067</v>
      </c>
      <c r="X5" s="177" t="n">
        <v>76963</v>
      </c>
      <c r="Y5" s="177" t="n">
        <v>80000</v>
      </c>
      <c r="Z5" s="177" t="n">
        <v>351049</v>
      </c>
      <c r="AA5" s="177" t="n">
        <v>379500</v>
      </c>
      <c r="AB5" s="177" t="n">
        <v>88900</v>
      </c>
      <c r="AC5" s="177" t="n">
        <v>100000</v>
      </c>
      <c r="AD5" s="177" t="n">
        <v>185006</v>
      </c>
      <c r="AE5" s="177" t="n">
        <v>200000</v>
      </c>
      <c r="AF5" s="177" t="n">
        <v>44450</v>
      </c>
      <c r="AG5" s="177" t="n">
        <v>50000</v>
      </c>
      <c r="AH5" s="177" t="n">
        <v>0</v>
      </c>
      <c r="AI5" s="177" t="n">
        <v>0</v>
      </c>
      <c r="AJ5" s="177" t="n">
        <v>517703</v>
      </c>
      <c r="AK5" s="177" t="n">
        <v>857000</v>
      </c>
      <c r="AL5" s="177" t="n">
        <v>0</v>
      </c>
      <c r="AM5" s="177" t="n">
        <v>0</v>
      </c>
      <c r="AN5" s="177" t="n">
        <f aca="false">AJ:AJ+AL:AL</f>
        <v>517703</v>
      </c>
      <c r="AO5" s="177" t="n">
        <f aca="false">AK:AK+AM:AM</f>
        <v>857000</v>
      </c>
      <c r="AP5" s="177" t="n">
        <v>433171</v>
      </c>
      <c r="AQ5" s="177" t="n">
        <v>796834</v>
      </c>
      <c r="AR5" s="177" t="n">
        <v>261108</v>
      </c>
      <c r="AS5" s="177" t="n">
        <v>473110</v>
      </c>
      <c r="AT5" s="179" t="n">
        <v>75812</v>
      </c>
      <c r="AU5" s="179" t="n">
        <v>120000</v>
      </c>
      <c r="AV5" s="179" t="n">
        <v>223062</v>
      </c>
      <c r="AW5" s="179" t="n">
        <v>400000</v>
      </c>
      <c r="AX5" s="179" t="n">
        <v>1577877</v>
      </c>
      <c r="AY5" s="179" t="n">
        <v>2612000</v>
      </c>
      <c r="AZ5" s="177" t="n">
        <v>3</v>
      </c>
      <c r="BA5" s="180" t="n">
        <v>-426312</v>
      </c>
      <c r="BB5" s="180" t="n">
        <v>-1020271</v>
      </c>
      <c r="BC5" s="177" t="n">
        <v>4331708</v>
      </c>
      <c r="BD5" s="177" t="n">
        <v>7968344</v>
      </c>
      <c r="BE5" s="177" t="n">
        <v>2365548</v>
      </c>
    </row>
    <row r="6" customFormat="false" ht="12.75" hidden="false" customHeight="true" outlineLevel="0" collapsed="false">
      <c r="A6" s="174" t="str">
        <f aca="false">C6&amp;" "&amp;E6&amp;" "&amp;F6&amp;" "&amp;G6&amp;" "&amp;J6</f>
        <v>Australia Mangrove Restoration Hydrology Medium</v>
      </c>
      <c r="B6" s="174" t="s">
        <v>163</v>
      </c>
      <c r="C6" s="174" t="s">
        <v>185</v>
      </c>
      <c r="D6" s="174" t="s">
        <v>589</v>
      </c>
      <c r="E6" s="174" t="s">
        <v>160</v>
      </c>
      <c r="F6" s="175" t="s">
        <v>174</v>
      </c>
      <c r="G6" s="176" t="s">
        <v>903</v>
      </c>
      <c r="H6" s="176" t="s">
        <v>904</v>
      </c>
      <c r="I6" s="177" t="n">
        <v>500</v>
      </c>
      <c r="J6" s="178" t="s">
        <v>905</v>
      </c>
      <c r="K6" s="176" t="n">
        <v>503833.494</v>
      </c>
      <c r="L6" s="177" t="n">
        <v>10972653</v>
      </c>
      <c r="M6" s="177" t="n">
        <v>13863157</v>
      </c>
      <c r="N6" s="177" t="n">
        <v>7237201</v>
      </c>
      <c r="O6" s="177" t="n">
        <v>8181117</v>
      </c>
      <c r="P6" s="177" t="n">
        <v>3735453</v>
      </c>
      <c r="Q6" s="177" t="n">
        <v>5682041</v>
      </c>
      <c r="R6" s="177" t="n">
        <v>193</v>
      </c>
      <c r="S6" s="177" t="n">
        <v>193</v>
      </c>
      <c r="T6" s="177" t="n">
        <v>70000</v>
      </c>
      <c r="U6" s="177" t="n">
        <v>70000</v>
      </c>
      <c r="V6" s="177" t="n">
        <v>629559</v>
      </c>
      <c r="W6" s="177" t="n">
        <v>667067</v>
      </c>
      <c r="X6" s="177" t="n">
        <v>76963</v>
      </c>
      <c r="Y6" s="177" t="n">
        <v>80000</v>
      </c>
      <c r="Z6" s="177" t="n">
        <v>313632</v>
      </c>
      <c r="AA6" s="177" t="n">
        <v>339050</v>
      </c>
      <c r="AB6" s="177" t="n">
        <v>102235</v>
      </c>
      <c r="AC6" s="177" t="n">
        <v>115000</v>
      </c>
      <c r="AD6" s="177" t="n">
        <v>333011</v>
      </c>
      <c r="AE6" s="177" t="n">
        <v>360000</v>
      </c>
      <c r="AF6" s="177" t="n">
        <v>44450</v>
      </c>
      <c r="AG6" s="177" t="n">
        <v>50000</v>
      </c>
      <c r="AH6" s="177" t="n">
        <v>5667352</v>
      </c>
      <c r="AI6" s="177" t="n">
        <v>6500000</v>
      </c>
      <c r="AJ6" s="177" t="n">
        <v>485686</v>
      </c>
      <c r="AK6" s="177" t="n">
        <v>804000</v>
      </c>
      <c r="AL6" s="177" t="n">
        <v>1310094</v>
      </c>
      <c r="AM6" s="177" t="n">
        <v>1624350</v>
      </c>
      <c r="AN6" s="177" t="n">
        <f aca="false">AJ:AJ+AL:AL</f>
        <v>1795780</v>
      </c>
      <c r="AO6" s="177" t="n">
        <f aca="false">AK:AK+AM:AM</f>
        <v>2428350</v>
      </c>
      <c r="AP6" s="177" t="n">
        <v>355757</v>
      </c>
      <c r="AQ6" s="177" t="n">
        <v>606326</v>
      </c>
      <c r="AR6" s="177" t="n">
        <v>6792</v>
      </c>
      <c r="AS6" s="177" t="n">
        <v>11365</v>
      </c>
      <c r="AT6" s="179" t="n">
        <v>75812</v>
      </c>
      <c r="AU6" s="179" t="n">
        <v>120000</v>
      </c>
      <c r="AV6" s="179" t="n">
        <v>223062</v>
      </c>
      <c r="AW6" s="179" t="n">
        <v>400000</v>
      </c>
      <c r="AX6" s="179" t="n">
        <v>1278249</v>
      </c>
      <c r="AY6" s="179" t="n">
        <v>2116000</v>
      </c>
      <c r="AZ6" s="177" t="n">
        <v>91</v>
      </c>
      <c r="BA6" s="180" t="n">
        <v>-8688026</v>
      </c>
      <c r="BB6" s="180" t="n">
        <v>-7892404</v>
      </c>
      <c r="BC6" s="177" t="n">
        <v>3557574</v>
      </c>
      <c r="BD6" s="177" t="n">
        <v>6063261</v>
      </c>
      <c r="BE6" s="177" t="n">
        <v>56823</v>
      </c>
    </row>
    <row r="7" customFormat="false" ht="12.75" hidden="false" customHeight="true" outlineLevel="0" collapsed="false">
      <c r="A7" s="174" t="str">
        <f aca="false">C7&amp;" "&amp;E7&amp;" "&amp;F7&amp;" "&amp;G7&amp;" "&amp;J7</f>
        <v>Australia Mangrove Conservation  Medium</v>
      </c>
      <c r="B7" s="174" t="s">
        <v>163</v>
      </c>
      <c r="C7" s="174" t="s">
        <v>185</v>
      </c>
      <c r="D7" s="174" t="s">
        <v>589</v>
      </c>
      <c r="E7" s="174" t="s">
        <v>160</v>
      </c>
      <c r="F7" s="175" t="s">
        <v>175</v>
      </c>
      <c r="G7" s="176"/>
      <c r="H7" s="176" t="s">
        <v>904</v>
      </c>
      <c r="I7" s="177" t="n">
        <v>20000</v>
      </c>
      <c r="J7" s="178" t="s">
        <v>905</v>
      </c>
      <c r="K7" s="176" t="n">
        <v>1183318.779</v>
      </c>
      <c r="L7" s="177" t="n">
        <v>4019576</v>
      </c>
      <c r="M7" s="177" t="n">
        <v>5823227</v>
      </c>
      <c r="N7" s="177" t="n">
        <v>1569849</v>
      </c>
      <c r="O7" s="177" t="n">
        <v>1681117</v>
      </c>
      <c r="P7" s="177" t="n">
        <v>2449727</v>
      </c>
      <c r="Q7" s="177" t="n">
        <v>4142110</v>
      </c>
      <c r="R7" s="177" t="n">
        <v>8</v>
      </c>
      <c r="S7" s="177" t="n">
        <v>8</v>
      </c>
      <c r="T7" s="177" t="n">
        <v>70000</v>
      </c>
      <c r="U7" s="177" t="n">
        <v>70000</v>
      </c>
      <c r="V7" s="177" t="n">
        <v>629559</v>
      </c>
      <c r="W7" s="177" t="n">
        <v>667067</v>
      </c>
      <c r="X7" s="177" t="n">
        <v>76963</v>
      </c>
      <c r="Y7" s="177" t="n">
        <v>80000</v>
      </c>
      <c r="Z7" s="177" t="n">
        <v>313632</v>
      </c>
      <c r="AA7" s="177" t="n">
        <v>339050</v>
      </c>
      <c r="AB7" s="177" t="n">
        <v>102235</v>
      </c>
      <c r="AC7" s="177" t="n">
        <v>115000</v>
      </c>
      <c r="AD7" s="177" t="n">
        <v>333011</v>
      </c>
      <c r="AE7" s="177" t="n">
        <v>360000</v>
      </c>
      <c r="AF7" s="177" t="n">
        <v>44450</v>
      </c>
      <c r="AG7" s="177" t="n">
        <v>50000</v>
      </c>
      <c r="AH7" s="177" t="n">
        <v>0</v>
      </c>
      <c r="AI7" s="177" t="n">
        <v>0</v>
      </c>
      <c r="AJ7" s="177" t="n">
        <v>485686</v>
      </c>
      <c r="AK7" s="177" t="n">
        <v>804000</v>
      </c>
      <c r="AL7" s="177" t="n">
        <v>0</v>
      </c>
      <c r="AM7" s="177" t="n">
        <v>0</v>
      </c>
      <c r="AN7" s="177" t="n">
        <f aca="false">AJ:AJ+AL:AL</f>
        <v>485686</v>
      </c>
      <c r="AO7" s="177" t="n">
        <f aca="false">AK:AK+AM:AM</f>
        <v>804000</v>
      </c>
      <c r="AP7" s="177" t="n">
        <v>329368</v>
      </c>
      <c r="AQ7" s="177" t="n">
        <v>599115</v>
      </c>
      <c r="AR7" s="177" t="n">
        <v>57550</v>
      </c>
      <c r="AS7" s="177" t="n">
        <v>102995</v>
      </c>
      <c r="AT7" s="179" t="n">
        <v>75812</v>
      </c>
      <c r="AU7" s="179" t="n">
        <v>120000</v>
      </c>
      <c r="AV7" s="179" t="n">
        <v>223062</v>
      </c>
      <c r="AW7" s="179" t="n">
        <v>400000</v>
      </c>
      <c r="AX7" s="179" t="n">
        <v>1278249</v>
      </c>
      <c r="AY7" s="179" t="n">
        <v>2116000</v>
      </c>
      <c r="AZ7" s="177" t="n">
        <v>10</v>
      </c>
      <c r="BA7" s="180" t="n">
        <v>-904898</v>
      </c>
      <c r="BB7" s="180" t="n">
        <v>-1267209</v>
      </c>
      <c r="BC7" s="177" t="n">
        <v>3293677</v>
      </c>
      <c r="BD7" s="177" t="n">
        <v>5991151</v>
      </c>
      <c r="BE7" s="177" t="n">
        <v>514974</v>
      </c>
    </row>
    <row r="8" customFormat="false" ht="12.75" hidden="false" customHeight="true" outlineLevel="0" collapsed="false">
      <c r="A8" s="174" t="str">
        <f aca="false">C8&amp;" "&amp;E8&amp;" "&amp;F8&amp;" "&amp;G8&amp;" "&amp;J8</f>
        <v>The Bahamas Mangrove Restoration Hydrology Medium</v>
      </c>
      <c r="B8" s="174" t="s">
        <v>161</v>
      </c>
      <c r="C8" s="174" t="s">
        <v>277</v>
      </c>
      <c r="D8" s="174" t="s">
        <v>590</v>
      </c>
      <c r="E8" s="174" t="s">
        <v>160</v>
      </c>
      <c r="F8" s="175" t="s">
        <v>174</v>
      </c>
      <c r="G8" s="176" t="s">
        <v>903</v>
      </c>
      <c r="H8" s="176" t="s">
        <v>904</v>
      </c>
      <c r="I8" s="177" t="n">
        <v>500</v>
      </c>
      <c r="J8" s="178" t="s">
        <v>905</v>
      </c>
      <c r="K8" s="176" t="n">
        <v>103500.258</v>
      </c>
      <c r="L8" s="177" t="n">
        <v>30902159</v>
      </c>
      <c r="M8" s="177" t="n">
        <v>39718138</v>
      </c>
      <c r="N8" s="177" t="n">
        <v>19458361</v>
      </c>
      <c r="O8" s="177" t="n">
        <v>22201867</v>
      </c>
      <c r="P8" s="177" t="n">
        <v>11443798</v>
      </c>
      <c r="Q8" s="177" t="n">
        <v>17516271</v>
      </c>
      <c r="R8" s="177" t="n">
        <v>377</v>
      </c>
      <c r="S8" s="177" t="n">
        <v>377</v>
      </c>
      <c r="T8" s="177" t="n">
        <v>70000</v>
      </c>
      <c r="U8" s="177" t="n">
        <v>70000</v>
      </c>
      <c r="V8" s="177" t="n">
        <v>629559</v>
      </c>
      <c r="W8" s="177" t="n">
        <v>667067</v>
      </c>
      <c r="X8" s="177" t="n">
        <v>76963</v>
      </c>
      <c r="Y8" s="177" t="n">
        <v>80000</v>
      </c>
      <c r="Z8" s="177" t="n">
        <v>286112</v>
      </c>
      <c r="AA8" s="177" t="n">
        <v>309300</v>
      </c>
      <c r="AB8" s="177" t="n">
        <v>111125</v>
      </c>
      <c r="AC8" s="177" t="n">
        <v>125000</v>
      </c>
      <c r="AD8" s="177" t="n">
        <v>296010</v>
      </c>
      <c r="AE8" s="177" t="n">
        <v>320000</v>
      </c>
      <c r="AF8" s="177" t="n">
        <v>44450</v>
      </c>
      <c r="AG8" s="177" t="n">
        <v>50000</v>
      </c>
      <c r="AH8" s="177" t="n">
        <v>17944144</v>
      </c>
      <c r="AI8" s="177" t="n">
        <v>20580500</v>
      </c>
      <c r="AJ8" s="177" t="n">
        <v>402322</v>
      </c>
      <c r="AK8" s="177" t="n">
        <v>666000</v>
      </c>
      <c r="AL8" s="177" t="n">
        <v>4148059</v>
      </c>
      <c r="AM8" s="177" t="n">
        <v>5143067</v>
      </c>
      <c r="AN8" s="177" t="n">
        <f aca="false">AJ:AJ+AL:AL</f>
        <v>4550381</v>
      </c>
      <c r="AO8" s="177" t="n">
        <f aca="false">AK:AK+AM:AM</f>
        <v>5809067</v>
      </c>
      <c r="AP8" s="177" t="n">
        <v>5527585</v>
      </c>
      <c r="AQ8" s="177" t="n">
        <v>9420799</v>
      </c>
      <c r="AR8" s="177" t="n">
        <v>9805</v>
      </c>
      <c r="AS8" s="177" t="n">
        <v>16405</v>
      </c>
      <c r="AT8" s="179" t="n">
        <v>75812</v>
      </c>
      <c r="AU8" s="179" t="n">
        <v>120000</v>
      </c>
      <c r="AV8" s="179" t="n">
        <v>223062</v>
      </c>
      <c r="AW8" s="179" t="n">
        <v>400000</v>
      </c>
      <c r="AX8" s="179" t="n">
        <v>1057153</v>
      </c>
      <c r="AY8" s="179" t="n">
        <v>1750000</v>
      </c>
      <c r="AZ8" s="177" t="n">
        <v>975</v>
      </c>
      <c r="BA8" s="180" t="n">
        <v>16123993</v>
      </c>
      <c r="BB8" s="180" t="n">
        <v>2439883</v>
      </c>
      <c r="BC8" s="177" t="n">
        <v>55275847</v>
      </c>
      <c r="BD8" s="177" t="n">
        <v>94207991</v>
      </c>
      <c r="BE8" s="177" t="n">
        <v>82025</v>
      </c>
    </row>
    <row r="9" customFormat="false" ht="12.75" hidden="false" customHeight="true" outlineLevel="0" collapsed="false">
      <c r="A9" s="174" t="str">
        <f aca="false">C9&amp;" "&amp;E9&amp;" "&amp;F9&amp;" "&amp;G9&amp;" "&amp;J9</f>
        <v>The Bahamas Mangrove Conservation  Medium</v>
      </c>
      <c r="B9" s="174" t="s">
        <v>161</v>
      </c>
      <c r="C9" s="174" t="s">
        <v>277</v>
      </c>
      <c r="D9" s="174" t="s">
        <v>590</v>
      </c>
      <c r="E9" s="174" t="s">
        <v>160</v>
      </c>
      <c r="F9" s="175" t="s">
        <v>175</v>
      </c>
      <c r="G9" s="176"/>
      <c r="H9" s="176" t="s">
        <v>904</v>
      </c>
      <c r="I9" s="177" t="n">
        <v>20000</v>
      </c>
      <c r="J9" s="178" t="s">
        <v>905</v>
      </c>
      <c r="K9" s="176" t="n">
        <v>1020317.378</v>
      </c>
      <c r="L9" s="177" t="n">
        <v>5336992</v>
      </c>
      <c r="M9" s="177" t="n">
        <v>8347531</v>
      </c>
      <c r="N9" s="177" t="n">
        <v>1514218</v>
      </c>
      <c r="O9" s="177" t="n">
        <v>1621367</v>
      </c>
      <c r="P9" s="177" t="n">
        <v>3822774</v>
      </c>
      <c r="Q9" s="177" t="n">
        <v>6726165</v>
      </c>
      <c r="R9" s="177" t="n">
        <v>2</v>
      </c>
      <c r="S9" s="177" t="n">
        <v>2</v>
      </c>
      <c r="T9" s="177" t="n">
        <v>70000</v>
      </c>
      <c r="U9" s="177" t="n">
        <v>70000</v>
      </c>
      <c r="V9" s="177" t="n">
        <v>629559</v>
      </c>
      <c r="W9" s="177" t="n">
        <v>667067</v>
      </c>
      <c r="X9" s="177" t="n">
        <v>76963</v>
      </c>
      <c r="Y9" s="177" t="n">
        <v>80000</v>
      </c>
      <c r="Z9" s="177" t="n">
        <v>286112</v>
      </c>
      <c r="AA9" s="177" t="n">
        <v>309300</v>
      </c>
      <c r="AB9" s="177" t="n">
        <v>111125</v>
      </c>
      <c r="AC9" s="177" t="n">
        <v>125000</v>
      </c>
      <c r="AD9" s="177" t="n">
        <v>296010</v>
      </c>
      <c r="AE9" s="177" t="n">
        <v>320000</v>
      </c>
      <c r="AF9" s="177" t="n">
        <v>44450</v>
      </c>
      <c r="AG9" s="177" t="n">
        <v>50000</v>
      </c>
      <c r="AH9" s="177" t="n">
        <v>0</v>
      </c>
      <c r="AI9" s="177" t="n">
        <v>0</v>
      </c>
      <c r="AJ9" s="177" t="n">
        <v>402322</v>
      </c>
      <c r="AK9" s="177" t="n">
        <v>666000</v>
      </c>
      <c r="AL9" s="177" t="n">
        <v>0</v>
      </c>
      <c r="AM9" s="177" t="n">
        <v>0</v>
      </c>
      <c r="AN9" s="177" t="n">
        <f aca="false">AJ:AJ+AL:AL</f>
        <v>402322</v>
      </c>
      <c r="AO9" s="177" t="n">
        <f aca="false">AK:AK+AM:AM</f>
        <v>666000</v>
      </c>
      <c r="AP9" s="177" t="n">
        <v>1762401</v>
      </c>
      <c r="AQ9" s="177" t="n">
        <v>3242524</v>
      </c>
      <c r="AR9" s="177" t="n">
        <v>302023</v>
      </c>
      <c r="AS9" s="177" t="n">
        <v>547641</v>
      </c>
      <c r="AT9" s="179" t="n">
        <v>75812</v>
      </c>
      <c r="AU9" s="179" t="n">
        <v>120000</v>
      </c>
      <c r="AV9" s="179" t="n">
        <v>223062</v>
      </c>
      <c r="AW9" s="179" t="n">
        <v>400000</v>
      </c>
      <c r="AX9" s="179" t="n">
        <v>1057153</v>
      </c>
      <c r="AY9" s="179" t="n">
        <v>1750000</v>
      </c>
      <c r="AZ9" s="177" t="n">
        <v>10</v>
      </c>
      <c r="BA9" s="180" t="n">
        <v>11208170</v>
      </c>
      <c r="BB9" s="180" t="n">
        <v>5368622</v>
      </c>
      <c r="BC9" s="177" t="n">
        <v>17624014</v>
      </c>
      <c r="BD9" s="177" t="n">
        <v>32425238</v>
      </c>
      <c r="BE9" s="177" t="n">
        <v>2738204</v>
      </c>
    </row>
    <row r="10" customFormat="false" ht="12.75" hidden="false" customHeight="true" outlineLevel="0" collapsed="false">
      <c r="A10" s="174" t="str">
        <f aca="false">C10&amp;" "&amp;E10&amp;" "&amp;F10&amp;" "&amp;G10&amp;" "&amp;J10</f>
        <v>Kenya Mangrove Restoration Hydrology Medium</v>
      </c>
      <c r="B10" s="174" t="s">
        <v>164</v>
      </c>
      <c r="C10" s="174" t="s">
        <v>187</v>
      </c>
      <c r="D10" s="174" t="s">
        <v>591</v>
      </c>
      <c r="E10" s="174" t="s">
        <v>160</v>
      </c>
      <c r="F10" s="175" t="s">
        <v>174</v>
      </c>
      <c r="G10" s="176" t="s">
        <v>903</v>
      </c>
      <c r="H10" s="176" t="s">
        <v>904</v>
      </c>
      <c r="I10" s="177" t="n">
        <v>500</v>
      </c>
      <c r="J10" s="178" t="s">
        <v>905</v>
      </c>
      <c r="K10" s="176" t="n">
        <v>40145.87061</v>
      </c>
      <c r="L10" s="177" t="n">
        <v>2388862</v>
      </c>
      <c r="M10" s="177" t="n">
        <v>3076747</v>
      </c>
      <c r="N10" s="177" t="n">
        <v>1525931</v>
      </c>
      <c r="O10" s="177" t="n">
        <v>1646267</v>
      </c>
      <c r="P10" s="177" t="n">
        <v>862931</v>
      </c>
      <c r="Q10" s="177" t="n">
        <v>1430481</v>
      </c>
      <c r="R10" s="177" t="n">
        <v>12</v>
      </c>
      <c r="S10" s="177" t="n">
        <v>12</v>
      </c>
      <c r="T10" s="177" t="n">
        <v>50000</v>
      </c>
      <c r="U10" s="177" t="n">
        <v>50000</v>
      </c>
      <c r="V10" s="177" t="n">
        <v>629559</v>
      </c>
      <c r="W10" s="177" t="n">
        <v>667067</v>
      </c>
      <c r="X10" s="177" t="n">
        <v>76963</v>
      </c>
      <c r="Y10" s="177" t="n">
        <v>80000</v>
      </c>
      <c r="Z10" s="177" t="n">
        <v>249345</v>
      </c>
      <c r="AA10" s="177" t="n">
        <v>264200</v>
      </c>
      <c r="AB10" s="177" t="n">
        <v>88900</v>
      </c>
      <c r="AC10" s="177" t="n">
        <v>100000</v>
      </c>
      <c r="AD10" s="177" t="n">
        <v>129504</v>
      </c>
      <c r="AE10" s="177" t="n">
        <v>140000</v>
      </c>
      <c r="AF10" s="177" t="n">
        <v>44450</v>
      </c>
      <c r="AG10" s="177" t="n">
        <v>50000</v>
      </c>
      <c r="AH10" s="177" t="n">
        <v>257211</v>
      </c>
      <c r="AI10" s="177" t="n">
        <v>295000</v>
      </c>
      <c r="AJ10" s="177" t="n">
        <v>144981</v>
      </c>
      <c r="AK10" s="177" t="n">
        <v>240000</v>
      </c>
      <c r="AL10" s="177" t="n">
        <v>59458</v>
      </c>
      <c r="AM10" s="177" t="n">
        <v>73721</v>
      </c>
      <c r="AN10" s="177" t="n">
        <f aca="false">AJ:AJ+AL:AL</f>
        <v>204439</v>
      </c>
      <c r="AO10" s="177" t="n">
        <f aca="false">AK:AK+AM:AM</f>
        <v>313721</v>
      </c>
      <c r="AP10" s="177" t="n">
        <v>178284</v>
      </c>
      <c r="AQ10" s="177" t="n">
        <v>303854</v>
      </c>
      <c r="AR10" s="177" t="n">
        <v>23253</v>
      </c>
      <c r="AS10" s="177" t="n">
        <v>38906</v>
      </c>
      <c r="AT10" s="179" t="n">
        <v>75812</v>
      </c>
      <c r="AU10" s="179" t="n">
        <v>120000</v>
      </c>
      <c r="AV10" s="179" t="n">
        <v>167296</v>
      </c>
      <c r="AW10" s="179" t="n">
        <v>300000</v>
      </c>
      <c r="AX10" s="179" t="n">
        <v>213847</v>
      </c>
      <c r="AY10" s="179" t="n">
        <v>354000</v>
      </c>
      <c r="AZ10" s="177" t="n">
        <v>13</v>
      </c>
      <c r="BA10" s="180" t="n">
        <v>-866481</v>
      </c>
      <c r="BB10" s="180" t="n">
        <v>-1086305</v>
      </c>
      <c r="BC10" s="177" t="n">
        <v>1782840</v>
      </c>
      <c r="BD10" s="177" t="n">
        <v>3038538</v>
      </c>
      <c r="BE10" s="177" t="n">
        <v>194532</v>
      </c>
    </row>
    <row r="11" customFormat="false" ht="12.75" hidden="false" customHeight="true" outlineLevel="0" collapsed="false">
      <c r="A11" s="174" t="str">
        <f aca="false">C11&amp;" "&amp;E11&amp;" "&amp;F11&amp;" "&amp;G11&amp;" "&amp;J11</f>
        <v>Kenya Mangrove Conservation  Medium</v>
      </c>
      <c r="B11" s="174" t="s">
        <v>164</v>
      </c>
      <c r="C11" s="174" t="s">
        <v>187</v>
      </c>
      <c r="D11" s="174" t="s">
        <v>591</v>
      </c>
      <c r="E11" s="174" t="s">
        <v>160</v>
      </c>
      <c r="F11" s="175" t="s">
        <v>175</v>
      </c>
      <c r="G11" s="176"/>
      <c r="H11" s="176" t="s">
        <v>904</v>
      </c>
      <c r="I11" s="177" t="n">
        <v>20000</v>
      </c>
      <c r="J11" s="178" t="s">
        <v>905</v>
      </c>
      <c r="K11" s="176" t="n">
        <v>146459.4927</v>
      </c>
      <c r="L11" s="177" t="n">
        <v>2169113</v>
      </c>
      <c r="M11" s="177" t="n">
        <v>2910261</v>
      </c>
      <c r="N11" s="177" t="n">
        <v>1268720</v>
      </c>
      <c r="O11" s="177" t="n">
        <v>1351267</v>
      </c>
      <c r="P11" s="177" t="n">
        <v>900393</v>
      </c>
      <c r="Q11" s="177" t="n">
        <v>1558995</v>
      </c>
      <c r="R11" s="177" t="n">
        <v>2</v>
      </c>
      <c r="S11" s="177" t="n">
        <v>2</v>
      </c>
      <c r="T11" s="177" t="n">
        <v>50000</v>
      </c>
      <c r="U11" s="177" t="n">
        <v>50000</v>
      </c>
      <c r="V11" s="177" t="n">
        <v>629559</v>
      </c>
      <c r="W11" s="177" t="n">
        <v>667067</v>
      </c>
      <c r="X11" s="177" t="n">
        <v>76963</v>
      </c>
      <c r="Y11" s="177" t="n">
        <v>80000</v>
      </c>
      <c r="Z11" s="177" t="n">
        <v>249345</v>
      </c>
      <c r="AA11" s="177" t="n">
        <v>264200</v>
      </c>
      <c r="AB11" s="177" t="n">
        <v>88900</v>
      </c>
      <c r="AC11" s="177" t="n">
        <v>100000</v>
      </c>
      <c r="AD11" s="177" t="n">
        <v>129504</v>
      </c>
      <c r="AE11" s="177" t="n">
        <v>140000</v>
      </c>
      <c r="AF11" s="177" t="n">
        <v>44450</v>
      </c>
      <c r="AG11" s="177" t="n">
        <v>50000</v>
      </c>
      <c r="AH11" s="177" t="n">
        <v>0</v>
      </c>
      <c r="AI11" s="177" t="n">
        <v>0</v>
      </c>
      <c r="AJ11" s="177" t="n">
        <v>144981</v>
      </c>
      <c r="AK11" s="177" t="n">
        <v>240000</v>
      </c>
      <c r="AL11" s="177" t="n">
        <v>0</v>
      </c>
      <c r="AM11" s="177" t="n">
        <v>0</v>
      </c>
      <c r="AN11" s="177" t="n">
        <f aca="false">AJ:AJ+AL:AL</f>
        <v>144981</v>
      </c>
      <c r="AO11" s="177" t="n">
        <f aca="false">AK:AK+AM:AM</f>
        <v>240000</v>
      </c>
      <c r="AP11" s="177" t="n">
        <v>192521</v>
      </c>
      <c r="AQ11" s="177" t="n">
        <v>353452</v>
      </c>
      <c r="AR11" s="177" t="n">
        <v>105935</v>
      </c>
      <c r="AS11" s="177" t="n">
        <v>191543</v>
      </c>
      <c r="AT11" s="179" t="n">
        <v>75812</v>
      </c>
      <c r="AU11" s="179" t="n">
        <v>120000</v>
      </c>
      <c r="AV11" s="179" t="n">
        <v>167296</v>
      </c>
      <c r="AW11" s="179" t="n">
        <v>300000</v>
      </c>
      <c r="AX11" s="179" t="n">
        <v>213847</v>
      </c>
      <c r="AY11" s="179" t="n">
        <v>354000</v>
      </c>
      <c r="AZ11" s="177" t="n">
        <v>3</v>
      </c>
      <c r="BA11" s="180" t="n">
        <v>-395327</v>
      </c>
      <c r="BB11" s="180" t="n">
        <v>-782909</v>
      </c>
      <c r="BC11" s="177" t="n">
        <v>1925215</v>
      </c>
      <c r="BD11" s="177" t="n">
        <v>3534522</v>
      </c>
      <c r="BE11" s="177" t="n">
        <v>957713</v>
      </c>
    </row>
    <row r="12" customFormat="false" ht="12.75" hidden="false" customHeight="true" outlineLevel="0" collapsed="false">
      <c r="A12" s="174" t="str">
        <f aca="false">C12&amp;" "&amp;E12&amp;" "&amp;F12&amp;" "&amp;G12&amp;" "&amp;J12</f>
        <v>Mexico Mangrove Restoration Hydrology Medium</v>
      </c>
      <c r="B12" s="174" t="s">
        <v>161</v>
      </c>
      <c r="C12" s="174" t="s">
        <v>188</v>
      </c>
      <c r="D12" s="174" t="s">
        <v>592</v>
      </c>
      <c r="E12" s="174" t="s">
        <v>160</v>
      </c>
      <c r="F12" s="175" t="s">
        <v>174</v>
      </c>
      <c r="G12" s="176" t="s">
        <v>903</v>
      </c>
      <c r="H12" s="176" t="s">
        <v>904</v>
      </c>
      <c r="I12" s="177" t="n">
        <v>500</v>
      </c>
      <c r="J12" s="178" t="s">
        <v>905</v>
      </c>
      <c r="K12" s="176" t="n">
        <v>1258400.8</v>
      </c>
      <c r="L12" s="177" t="n">
        <v>3724450</v>
      </c>
      <c r="M12" s="177" t="n">
        <v>4723595</v>
      </c>
      <c r="N12" s="177" t="n">
        <v>2461794</v>
      </c>
      <c r="O12" s="177" t="n">
        <v>2717467</v>
      </c>
      <c r="P12" s="177" t="n">
        <v>1262657</v>
      </c>
      <c r="Q12" s="177" t="n">
        <v>2006129</v>
      </c>
      <c r="R12" s="177" t="n">
        <v>26</v>
      </c>
      <c r="S12" s="177" t="n">
        <v>26</v>
      </c>
      <c r="T12" s="177" t="n">
        <v>50000</v>
      </c>
      <c r="U12" s="177" t="n">
        <v>50000</v>
      </c>
      <c r="V12" s="177" t="n">
        <v>629559</v>
      </c>
      <c r="W12" s="177" t="n">
        <v>667067</v>
      </c>
      <c r="X12" s="177" t="n">
        <v>76963</v>
      </c>
      <c r="Y12" s="177" t="n">
        <v>80000</v>
      </c>
      <c r="Z12" s="177" t="n">
        <v>274072</v>
      </c>
      <c r="AA12" s="177" t="n">
        <v>290400</v>
      </c>
      <c r="AB12" s="177" t="n">
        <v>88900</v>
      </c>
      <c r="AC12" s="177" t="n">
        <v>100000</v>
      </c>
      <c r="AD12" s="177" t="n">
        <v>129504</v>
      </c>
      <c r="AE12" s="177" t="n">
        <v>140000</v>
      </c>
      <c r="AF12" s="177" t="n">
        <v>44450</v>
      </c>
      <c r="AG12" s="177" t="n">
        <v>50000</v>
      </c>
      <c r="AH12" s="177" t="n">
        <v>1168346</v>
      </c>
      <c r="AI12" s="177" t="n">
        <v>1340000</v>
      </c>
      <c r="AJ12" s="177" t="n">
        <v>143773</v>
      </c>
      <c r="AK12" s="177" t="n">
        <v>238000</v>
      </c>
      <c r="AL12" s="177" t="n">
        <v>270081</v>
      </c>
      <c r="AM12" s="177" t="n">
        <v>334866</v>
      </c>
      <c r="AN12" s="177" t="n">
        <f aca="false">AJ:AJ+AL:AL</f>
        <v>413854</v>
      </c>
      <c r="AO12" s="177" t="n">
        <f aca="false">AK:AK+AM:AM</f>
        <v>572866</v>
      </c>
      <c r="AP12" s="177" t="n">
        <v>210443</v>
      </c>
      <c r="AQ12" s="177" t="n">
        <v>358663</v>
      </c>
      <c r="AR12" s="177" t="n">
        <v>17093</v>
      </c>
      <c r="AS12" s="177" t="n">
        <v>28600</v>
      </c>
      <c r="AT12" s="179" t="n">
        <v>75812</v>
      </c>
      <c r="AU12" s="179" t="n">
        <v>120000</v>
      </c>
      <c r="AV12" s="179" t="n">
        <v>167296</v>
      </c>
      <c r="AW12" s="179" t="n">
        <v>300000</v>
      </c>
      <c r="AX12" s="179" t="n">
        <v>378159</v>
      </c>
      <c r="AY12" s="179" t="n">
        <v>626000</v>
      </c>
      <c r="AZ12" s="177" t="n">
        <v>21</v>
      </c>
      <c r="BA12" s="180" t="n">
        <v>-1971800</v>
      </c>
      <c r="BB12" s="180" t="n">
        <v>-2079214</v>
      </c>
      <c r="BC12" s="177" t="n">
        <v>2104428</v>
      </c>
      <c r="BD12" s="177" t="n">
        <v>3586628</v>
      </c>
      <c r="BE12" s="177" t="n">
        <v>143000</v>
      </c>
    </row>
    <row r="13" customFormat="false" ht="12.75" hidden="false" customHeight="true" outlineLevel="0" collapsed="false">
      <c r="A13" s="174" t="str">
        <f aca="false">C13&amp;" "&amp;E13&amp;" "&amp;F13&amp;" "&amp;G13&amp;" "&amp;J13</f>
        <v>Mexico Mangrove Conservation  Medium</v>
      </c>
      <c r="B13" s="174" t="s">
        <v>161</v>
      </c>
      <c r="C13" s="174" t="s">
        <v>188</v>
      </c>
      <c r="D13" s="174" t="s">
        <v>592</v>
      </c>
      <c r="E13" s="174" t="s">
        <v>160</v>
      </c>
      <c r="F13" s="175" t="s">
        <v>175</v>
      </c>
      <c r="G13" s="176"/>
      <c r="H13" s="176" t="s">
        <v>904</v>
      </c>
      <c r="I13" s="177" t="n">
        <v>20000</v>
      </c>
      <c r="J13" s="178" t="s">
        <v>905</v>
      </c>
      <c r="K13" s="176" t="n">
        <v>4451571.912</v>
      </c>
      <c r="L13" s="177" t="n">
        <v>2509565</v>
      </c>
      <c r="M13" s="177" t="n">
        <v>3485654</v>
      </c>
      <c r="N13" s="177" t="n">
        <v>1293447</v>
      </c>
      <c r="O13" s="177" t="n">
        <v>1377467</v>
      </c>
      <c r="P13" s="177" t="n">
        <v>1216117</v>
      </c>
      <c r="Q13" s="177" t="n">
        <v>2108187</v>
      </c>
      <c r="R13" s="177" t="n">
        <v>1</v>
      </c>
      <c r="S13" s="177" t="n">
        <v>1</v>
      </c>
      <c r="T13" s="177" t="n">
        <v>50000</v>
      </c>
      <c r="U13" s="177" t="n">
        <v>50000</v>
      </c>
      <c r="V13" s="177" t="n">
        <v>629559</v>
      </c>
      <c r="W13" s="177" t="n">
        <v>667067</v>
      </c>
      <c r="X13" s="177" t="n">
        <v>76963</v>
      </c>
      <c r="Y13" s="177" t="n">
        <v>80000</v>
      </c>
      <c r="Z13" s="177" t="n">
        <v>274072</v>
      </c>
      <c r="AA13" s="177" t="n">
        <v>290400</v>
      </c>
      <c r="AB13" s="177" t="n">
        <v>88900</v>
      </c>
      <c r="AC13" s="177" t="n">
        <v>100000</v>
      </c>
      <c r="AD13" s="177" t="n">
        <v>129504</v>
      </c>
      <c r="AE13" s="177" t="n">
        <v>140000</v>
      </c>
      <c r="AF13" s="177" t="n">
        <v>44450</v>
      </c>
      <c r="AG13" s="177" t="n">
        <v>50000</v>
      </c>
      <c r="AH13" s="177" t="n">
        <v>0</v>
      </c>
      <c r="AI13" s="177" t="n">
        <v>0</v>
      </c>
      <c r="AJ13" s="177" t="n">
        <v>143773</v>
      </c>
      <c r="AK13" s="177" t="n">
        <v>238000</v>
      </c>
      <c r="AL13" s="177" t="n">
        <v>0</v>
      </c>
      <c r="AM13" s="177" t="n">
        <v>0</v>
      </c>
      <c r="AN13" s="177" t="n">
        <f aca="false">AJ:AJ+AL:AL</f>
        <v>143773</v>
      </c>
      <c r="AO13" s="177" t="n">
        <f aca="false">AK:AK+AM:AM</f>
        <v>238000</v>
      </c>
      <c r="AP13" s="177" t="n">
        <v>259959</v>
      </c>
      <c r="AQ13" s="177" t="n">
        <v>478011</v>
      </c>
      <c r="AR13" s="177" t="n">
        <v>191118</v>
      </c>
      <c r="AS13" s="177" t="n">
        <v>346176</v>
      </c>
      <c r="AT13" s="179" t="n">
        <v>75812</v>
      </c>
      <c r="AU13" s="179" t="n">
        <v>120000</v>
      </c>
      <c r="AV13" s="179" t="n">
        <v>167296</v>
      </c>
      <c r="AW13" s="179" t="n">
        <v>300000</v>
      </c>
      <c r="AX13" s="179" t="n">
        <v>378159</v>
      </c>
      <c r="AY13" s="179" t="n">
        <v>626000</v>
      </c>
      <c r="AZ13" s="177" t="n">
        <v>2</v>
      </c>
      <c r="BA13" s="180" t="n">
        <v>-71574</v>
      </c>
      <c r="BB13" s="180" t="n">
        <v>-627567</v>
      </c>
      <c r="BC13" s="177" t="n">
        <v>2599593</v>
      </c>
      <c r="BD13" s="177" t="n">
        <v>4780108</v>
      </c>
      <c r="BE13" s="177" t="n">
        <v>1730880</v>
      </c>
    </row>
    <row r="14" customFormat="false" ht="12.75" hidden="false" customHeight="true" outlineLevel="0" collapsed="false">
      <c r="A14" s="174" t="str">
        <f aca="false">C14&amp;" "&amp;E14&amp;" "&amp;F14&amp;" "&amp;G14&amp;" "&amp;J14</f>
        <v>Colombia Mangrove Restoration Hydrology Medium</v>
      </c>
      <c r="B14" s="174" t="s">
        <v>165</v>
      </c>
      <c r="C14" s="174" t="s">
        <v>189</v>
      </c>
      <c r="D14" s="174" t="s">
        <v>593</v>
      </c>
      <c r="E14" s="174" t="s">
        <v>160</v>
      </c>
      <c r="F14" s="175" t="s">
        <v>174</v>
      </c>
      <c r="G14" s="176" t="s">
        <v>903</v>
      </c>
      <c r="H14" s="176" t="s">
        <v>904</v>
      </c>
      <c r="I14" s="177" t="n">
        <v>500</v>
      </c>
      <c r="J14" s="178" t="s">
        <v>905</v>
      </c>
      <c r="K14" s="176" t="n">
        <v>356578.1811</v>
      </c>
      <c r="L14" s="177" t="n">
        <v>3976045</v>
      </c>
      <c r="M14" s="177" t="n">
        <v>5285963</v>
      </c>
      <c r="N14" s="177" t="n">
        <v>2276201</v>
      </c>
      <c r="O14" s="177" t="n">
        <v>2507786</v>
      </c>
      <c r="P14" s="177" t="n">
        <v>1699844</v>
      </c>
      <c r="Q14" s="177" t="n">
        <v>2778177</v>
      </c>
      <c r="R14" s="177" t="n">
        <v>15</v>
      </c>
      <c r="S14" s="177" t="n">
        <v>15</v>
      </c>
      <c r="T14" s="177" t="n">
        <v>50000</v>
      </c>
      <c r="U14" s="177" t="n">
        <v>50000</v>
      </c>
      <c r="V14" s="177" t="n">
        <v>629559</v>
      </c>
      <c r="W14" s="177" t="n">
        <v>667067</v>
      </c>
      <c r="X14" s="177" t="n">
        <v>76963</v>
      </c>
      <c r="Y14" s="177" t="n">
        <v>80000</v>
      </c>
      <c r="Z14" s="177" t="n">
        <v>244644</v>
      </c>
      <c r="AA14" s="177" t="n">
        <v>259219</v>
      </c>
      <c r="AB14" s="177" t="n">
        <v>88900</v>
      </c>
      <c r="AC14" s="177" t="n">
        <v>100000</v>
      </c>
      <c r="AD14" s="177" t="n">
        <v>120254</v>
      </c>
      <c r="AE14" s="177" t="n">
        <v>130000</v>
      </c>
      <c r="AF14" s="177" t="n">
        <v>44450</v>
      </c>
      <c r="AG14" s="177" t="n">
        <v>50000</v>
      </c>
      <c r="AH14" s="177" t="n">
        <v>1021431</v>
      </c>
      <c r="AI14" s="177" t="n">
        <v>1171500</v>
      </c>
      <c r="AJ14" s="177" t="n">
        <v>78531</v>
      </c>
      <c r="AK14" s="177" t="n">
        <v>130000</v>
      </c>
      <c r="AL14" s="177" t="n">
        <v>236119</v>
      </c>
      <c r="AM14" s="177" t="n">
        <v>292758</v>
      </c>
      <c r="AN14" s="177" t="n">
        <f aca="false">AJ:AJ+AL:AL</f>
        <v>314650</v>
      </c>
      <c r="AO14" s="177" t="n">
        <f aca="false">AK:AK+AM:AM</f>
        <v>422758</v>
      </c>
      <c r="AP14" s="177" t="n">
        <v>904126</v>
      </c>
      <c r="AQ14" s="177" t="n">
        <v>1540924</v>
      </c>
      <c r="AR14" s="177" t="n">
        <v>32570</v>
      </c>
      <c r="AS14" s="177" t="n">
        <v>54495</v>
      </c>
      <c r="AT14" s="179" t="n">
        <v>75812</v>
      </c>
      <c r="AU14" s="179" t="n">
        <v>120000</v>
      </c>
      <c r="AV14" s="179" t="n">
        <v>167296</v>
      </c>
      <c r="AW14" s="179" t="n">
        <v>300000</v>
      </c>
      <c r="AX14" s="179" t="n">
        <v>205390</v>
      </c>
      <c r="AY14" s="179" t="n">
        <v>340000</v>
      </c>
      <c r="AZ14" s="177" t="n">
        <v>48</v>
      </c>
      <c r="BA14" s="180" t="n">
        <v>3787745</v>
      </c>
      <c r="BB14" s="180" t="n">
        <v>1376726</v>
      </c>
      <c r="BC14" s="177" t="n">
        <v>9041258</v>
      </c>
      <c r="BD14" s="177" t="n">
        <v>15409239</v>
      </c>
      <c r="BE14" s="177" t="n">
        <v>272477</v>
      </c>
    </row>
    <row r="15" customFormat="false" ht="12.75" hidden="false" customHeight="true" outlineLevel="0" collapsed="false">
      <c r="A15" s="174" t="str">
        <f aca="false">C15&amp;" "&amp;E15&amp;" "&amp;F15&amp;" "&amp;G15&amp;" "&amp;J15</f>
        <v>Colombia Mangrove Conservation  Medium</v>
      </c>
      <c r="B15" s="174" t="s">
        <v>165</v>
      </c>
      <c r="C15" s="174" t="s">
        <v>189</v>
      </c>
      <c r="D15" s="174" t="s">
        <v>593</v>
      </c>
      <c r="E15" s="174" t="s">
        <v>160</v>
      </c>
      <c r="F15" s="175" t="s">
        <v>175</v>
      </c>
      <c r="G15" s="176"/>
      <c r="H15" s="176" t="s">
        <v>904</v>
      </c>
      <c r="I15" s="177" t="n">
        <v>20000</v>
      </c>
      <c r="J15" s="178" t="s">
        <v>905</v>
      </c>
      <c r="K15" s="176" t="n">
        <v>1041159.833</v>
      </c>
      <c r="L15" s="177" t="n">
        <v>2108562</v>
      </c>
      <c r="M15" s="177" t="n">
        <v>2814416</v>
      </c>
      <c r="N15" s="177" t="n">
        <v>1254769</v>
      </c>
      <c r="O15" s="177" t="n">
        <v>1336286</v>
      </c>
      <c r="P15" s="177" t="n">
        <v>853793</v>
      </c>
      <c r="Q15" s="177" t="n">
        <v>1478130</v>
      </c>
      <c r="R15" s="177" t="n">
        <v>2</v>
      </c>
      <c r="S15" s="177" t="n">
        <v>2</v>
      </c>
      <c r="T15" s="177" t="n">
        <v>50000</v>
      </c>
      <c r="U15" s="177" t="n">
        <v>50000</v>
      </c>
      <c r="V15" s="177" t="n">
        <v>629559</v>
      </c>
      <c r="W15" s="177" t="n">
        <v>667067</v>
      </c>
      <c r="X15" s="177" t="n">
        <v>76963</v>
      </c>
      <c r="Y15" s="177" t="n">
        <v>80000</v>
      </c>
      <c r="Z15" s="177" t="n">
        <v>244644</v>
      </c>
      <c r="AA15" s="177" t="n">
        <v>259219</v>
      </c>
      <c r="AB15" s="177" t="n">
        <v>88900</v>
      </c>
      <c r="AC15" s="177" t="n">
        <v>100000</v>
      </c>
      <c r="AD15" s="177" t="n">
        <v>120254</v>
      </c>
      <c r="AE15" s="177" t="n">
        <v>130000</v>
      </c>
      <c r="AF15" s="177" t="n">
        <v>44450</v>
      </c>
      <c r="AG15" s="177" t="n">
        <v>50000</v>
      </c>
      <c r="AH15" s="177" t="n">
        <v>0</v>
      </c>
      <c r="AI15" s="177" t="n">
        <v>0</v>
      </c>
      <c r="AJ15" s="177" t="n">
        <v>78531</v>
      </c>
      <c r="AK15" s="177" t="n">
        <v>130000</v>
      </c>
      <c r="AL15" s="177" t="n">
        <v>0</v>
      </c>
      <c r="AM15" s="177" t="n">
        <v>0</v>
      </c>
      <c r="AN15" s="177" t="n">
        <f aca="false">AJ:AJ+AL:AL</f>
        <v>78531</v>
      </c>
      <c r="AO15" s="177" t="n">
        <f aca="false">AK:AK+AM:AM</f>
        <v>130000</v>
      </c>
      <c r="AP15" s="177" t="n">
        <v>192739</v>
      </c>
      <c r="AQ15" s="177" t="n">
        <v>349267</v>
      </c>
      <c r="AR15" s="177" t="n">
        <v>134024</v>
      </c>
      <c r="AS15" s="177" t="n">
        <v>238862</v>
      </c>
      <c r="AT15" s="179" t="n">
        <v>75812</v>
      </c>
      <c r="AU15" s="179" t="n">
        <v>120000</v>
      </c>
      <c r="AV15" s="179" t="n">
        <v>167296</v>
      </c>
      <c r="AW15" s="179" t="n">
        <v>300000</v>
      </c>
      <c r="AX15" s="179" t="n">
        <v>205390</v>
      </c>
      <c r="AY15" s="179" t="n">
        <v>340000</v>
      </c>
      <c r="AZ15" s="177" t="n">
        <v>2</v>
      </c>
      <c r="BA15" s="180" t="n">
        <v>-353600</v>
      </c>
      <c r="BB15" s="180" t="n">
        <v>-739102</v>
      </c>
      <c r="BC15" s="177" t="n">
        <v>1927389</v>
      </c>
      <c r="BD15" s="177" t="n">
        <v>3492673</v>
      </c>
      <c r="BE15" s="177" t="n">
        <v>1194311</v>
      </c>
    </row>
    <row r="16" customFormat="false" ht="12.75" hidden="false" customHeight="true" outlineLevel="0" collapsed="false">
      <c r="A16" s="174" t="str">
        <f aca="false">C16&amp;" "&amp;E16&amp;" "&amp;F16&amp;" "&amp;G16&amp;" "&amp;J16</f>
        <v>India Mangrove Restoration Hydrology Medium</v>
      </c>
      <c r="B16" s="174" t="s">
        <v>162</v>
      </c>
      <c r="C16" s="174" t="s">
        <v>190</v>
      </c>
      <c r="D16" s="174" t="s">
        <v>594</v>
      </c>
      <c r="E16" s="174" t="s">
        <v>160</v>
      </c>
      <c r="F16" s="175" t="s">
        <v>174</v>
      </c>
      <c r="G16" s="176" t="s">
        <v>903</v>
      </c>
      <c r="H16" s="176" t="s">
        <v>904</v>
      </c>
      <c r="I16" s="177" t="n">
        <v>500</v>
      </c>
      <c r="J16" s="178" t="s">
        <v>905</v>
      </c>
      <c r="K16" s="176" t="n">
        <v>214284.0211</v>
      </c>
      <c r="L16" s="177" t="n">
        <v>11991770</v>
      </c>
      <c r="M16" s="177" t="n">
        <v>14422660</v>
      </c>
      <c r="N16" s="177" t="n">
        <v>9078205</v>
      </c>
      <c r="O16" s="177" t="n">
        <v>10307600</v>
      </c>
      <c r="P16" s="177" t="n">
        <v>2913565</v>
      </c>
      <c r="Q16" s="177" t="n">
        <v>4115060</v>
      </c>
      <c r="R16" s="177" t="n">
        <v>127</v>
      </c>
      <c r="S16" s="177" t="n">
        <v>127</v>
      </c>
      <c r="T16" s="177" t="n">
        <v>50000</v>
      </c>
      <c r="U16" s="177" t="n">
        <v>50000</v>
      </c>
      <c r="V16" s="177" t="n">
        <v>629559</v>
      </c>
      <c r="W16" s="177" t="n">
        <v>667067</v>
      </c>
      <c r="X16" s="177" t="n">
        <v>76963</v>
      </c>
      <c r="Y16" s="177" t="n">
        <v>80000</v>
      </c>
      <c r="Z16" s="177" t="n">
        <v>255322</v>
      </c>
      <c r="AA16" s="177" t="n">
        <v>270533</v>
      </c>
      <c r="AB16" s="177" t="n">
        <v>88900</v>
      </c>
      <c r="AC16" s="177" t="n">
        <v>100000</v>
      </c>
      <c r="AD16" s="177" t="n">
        <v>129504</v>
      </c>
      <c r="AE16" s="177" t="n">
        <v>140000</v>
      </c>
      <c r="AF16" s="177" t="n">
        <v>44450</v>
      </c>
      <c r="AG16" s="177" t="n">
        <v>50000</v>
      </c>
      <c r="AH16" s="177" t="n">
        <v>7803507</v>
      </c>
      <c r="AI16" s="177" t="n">
        <v>8950000</v>
      </c>
      <c r="AJ16" s="177" t="n">
        <v>101487</v>
      </c>
      <c r="AK16" s="177" t="n">
        <v>168000</v>
      </c>
      <c r="AL16" s="177" t="n">
        <v>1803898</v>
      </c>
      <c r="AM16" s="177" t="n">
        <v>2236605</v>
      </c>
      <c r="AN16" s="177" t="n">
        <f aca="false">AJ:AJ+AL:AL</f>
        <v>1905385</v>
      </c>
      <c r="AO16" s="177" t="n">
        <f aca="false">AK:AK+AM:AM</f>
        <v>2404605</v>
      </c>
      <c r="AP16" s="177" t="n">
        <v>485594</v>
      </c>
      <c r="AQ16" s="177" t="n">
        <v>827610</v>
      </c>
      <c r="AR16" s="177" t="n">
        <v>11263</v>
      </c>
      <c r="AS16" s="177" t="n">
        <v>18845</v>
      </c>
      <c r="AT16" s="179" t="n">
        <v>75812</v>
      </c>
      <c r="AU16" s="179" t="n">
        <v>120000</v>
      </c>
      <c r="AV16" s="179" t="n">
        <v>167296</v>
      </c>
      <c r="AW16" s="179" t="n">
        <v>300000</v>
      </c>
      <c r="AX16" s="179" t="n">
        <v>268215</v>
      </c>
      <c r="AY16" s="179" t="n">
        <v>444000</v>
      </c>
      <c r="AZ16" s="177" t="n">
        <v>75</v>
      </c>
      <c r="BA16" s="180" t="n">
        <v>-8837148</v>
      </c>
      <c r="BB16" s="180" t="n">
        <v>-8604939</v>
      </c>
      <c r="BC16" s="177" t="n">
        <v>4855942</v>
      </c>
      <c r="BD16" s="177" t="n">
        <v>8276102</v>
      </c>
      <c r="BE16" s="177" t="n">
        <v>94224</v>
      </c>
    </row>
    <row r="17" customFormat="false" ht="12.75" hidden="false" customHeight="true" outlineLevel="0" collapsed="false">
      <c r="A17" s="174" t="str">
        <f aca="false">C17&amp;" "&amp;E17&amp;" "&amp;F17&amp;" "&amp;G17&amp;" "&amp;J17</f>
        <v>India Mangrove Conservation  Medium</v>
      </c>
      <c r="B17" s="174" t="s">
        <v>162</v>
      </c>
      <c r="C17" s="174" t="s">
        <v>190</v>
      </c>
      <c r="D17" s="174" t="s">
        <v>594</v>
      </c>
      <c r="E17" s="174" t="s">
        <v>160</v>
      </c>
      <c r="F17" s="175" t="s">
        <v>175</v>
      </c>
      <c r="G17" s="176"/>
      <c r="H17" s="176" t="s">
        <v>904</v>
      </c>
      <c r="I17" s="177" t="n">
        <v>20000</v>
      </c>
      <c r="J17" s="178" t="s">
        <v>905</v>
      </c>
      <c r="K17" s="176" t="n">
        <v>551055.3111</v>
      </c>
      <c r="L17" s="177" t="n">
        <v>2133422</v>
      </c>
      <c r="M17" s="177" t="n">
        <v>2840727</v>
      </c>
      <c r="N17" s="177" t="n">
        <v>1274698</v>
      </c>
      <c r="O17" s="177" t="n">
        <v>1357600</v>
      </c>
      <c r="P17" s="177" t="n">
        <v>858725</v>
      </c>
      <c r="Q17" s="177" t="n">
        <v>1483127</v>
      </c>
      <c r="R17" s="177" t="n">
        <v>4</v>
      </c>
      <c r="S17" s="177" t="n">
        <v>4</v>
      </c>
      <c r="T17" s="177" t="n">
        <v>50000</v>
      </c>
      <c r="U17" s="177" t="n">
        <v>50000</v>
      </c>
      <c r="V17" s="177" t="n">
        <v>629559</v>
      </c>
      <c r="W17" s="177" t="n">
        <v>667067</v>
      </c>
      <c r="X17" s="177" t="n">
        <v>76963</v>
      </c>
      <c r="Y17" s="177" t="n">
        <v>80000</v>
      </c>
      <c r="Z17" s="177" t="n">
        <v>255322</v>
      </c>
      <c r="AA17" s="177" t="n">
        <v>270533</v>
      </c>
      <c r="AB17" s="177" t="n">
        <v>88900</v>
      </c>
      <c r="AC17" s="177" t="n">
        <v>100000</v>
      </c>
      <c r="AD17" s="177" t="n">
        <v>129504</v>
      </c>
      <c r="AE17" s="177" t="n">
        <v>140000</v>
      </c>
      <c r="AF17" s="177" t="n">
        <v>44450</v>
      </c>
      <c r="AG17" s="177" t="n">
        <v>50000</v>
      </c>
      <c r="AH17" s="177" t="n">
        <v>0</v>
      </c>
      <c r="AI17" s="177" t="n">
        <v>0</v>
      </c>
      <c r="AJ17" s="177" t="n">
        <v>101487</v>
      </c>
      <c r="AK17" s="177" t="n">
        <v>168000</v>
      </c>
      <c r="AL17" s="177" t="n">
        <v>0</v>
      </c>
      <c r="AM17" s="177" t="n">
        <v>0</v>
      </c>
      <c r="AN17" s="177" t="n">
        <f aca="false">AJ:AJ+AL:AL</f>
        <v>101487</v>
      </c>
      <c r="AO17" s="177" t="n">
        <f aca="false">AK:AK+AM:AM</f>
        <v>168000</v>
      </c>
      <c r="AP17" s="177" t="n">
        <v>183969</v>
      </c>
      <c r="AQ17" s="177" t="n">
        <v>338758</v>
      </c>
      <c r="AR17" s="177" t="n">
        <v>61946</v>
      </c>
      <c r="AS17" s="177" t="n">
        <v>112369</v>
      </c>
      <c r="AT17" s="179" t="n">
        <v>75812</v>
      </c>
      <c r="AU17" s="179" t="n">
        <v>120000</v>
      </c>
      <c r="AV17" s="179" t="n">
        <v>167296</v>
      </c>
      <c r="AW17" s="179" t="n">
        <v>300000</v>
      </c>
      <c r="AX17" s="179" t="n">
        <v>268215</v>
      </c>
      <c r="AY17" s="179" t="n">
        <v>444000</v>
      </c>
      <c r="AZ17" s="177" t="n">
        <v>5</v>
      </c>
      <c r="BA17" s="180" t="n">
        <v>-441514</v>
      </c>
      <c r="BB17" s="180" t="n">
        <v>-814259</v>
      </c>
      <c r="BC17" s="177" t="n">
        <v>1839687</v>
      </c>
      <c r="BD17" s="177" t="n">
        <v>3387578</v>
      </c>
      <c r="BE17" s="177" t="n">
        <v>561846</v>
      </c>
    </row>
    <row r="18" customFormat="false" ht="12.75" hidden="false" customHeight="true" outlineLevel="0" collapsed="false">
      <c r="A18" s="174" t="str">
        <f aca="false">C18&amp;" "&amp;E18&amp;" "&amp;F18&amp;" "&amp;G18&amp;" "&amp;J18</f>
        <v>China Mangrove Restoration Hydrology Medium</v>
      </c>
      <c r="B18" s="174" t="s">
        <v>162</v>
      </c>
      <c r="C18" s="174" t="s">
        <v>191</v>
      </c>
      <c r="D18" s="174" t="s">
        <v>595</v>
      </c>
      <c r="E18" s="174" t="s">
        <v>160</v>
      </c>
      <c r="F18" s="175" t="s">
        <v>174</v>
      </c>
      <c r="G18" s="176" t="s">
        <v>903</v>
      </c>
      <c r="H18" s="176" t="s">
        <v>904</v>
      </c>
      <c r="I18" s="177" t="n">
        <v>500</v>
      </c>
      <c r="J18" s="178" t="s">
        <v>905</v>
      </c>
      <c r="K18" s="176" t="n">
        <v>26227.39629</v>
      </c>
      <c r="L18" s="177" t="n">
        <v>83293856</v>
      </c>
      <c r="M18" s="177" t="n">
        <v>99102563</v>
      </c>
      <c r="N18" s="177" t="n">
        <v>64466239</v>
      </c>
      <c r="O18" s="177" t="n">
        <v>73827500</v>
      </c>
      <c r="P18" s="177" t="n">
        <v>18827616</v>
      </c>
      <c r="Q18" s="177" t="n">
        <v>25275063</v>
      </c>
      <c r="R18" s="177" t="n">
        <v>1879</v>
      </c>
      <c r="S18" s="177" t="n">
        <v>1879</v>
      </c>
      <c r="T18" s="177" t="n">
        <v>50000</v>
      </c>
      <c r="U18" s="177" t="n">
        <v>50000</v>
      </c>
      <c r="V18" s="177" t="n">
        <v>629559</v>
      </c>
      <c r="W18" s="177" t="n">
        <v>667067</v>
      </c>
      <c r="X18" s="177" t="n">
        <v>76963</v>
      </c>
      <c r="Y18" s="177" t="n">
        <v>80000</v>
      </c>
      <c r="Z18" s="177" t="n">
        <v>314213</v>
      </c>
      <c r="AA18" s="177" t="n">
        <v>332933</v>
      </c>
      <c r="AB18" s="177" t="n">
        <v>88900</v>
      </c>
      <c r="AC18" s="177" t="n">
        <v>100000</v>
      </c>
      <c r="AD18" s="177" t="n">
        <v>138755</v>
      </c>
      <c r="AE18" s="177" t="n">
        <v>150000</v>
      </c>
      <c r="AF18" s="177" t="n">
        <v>44450</v>
      </c>
      <c r="AG18" s="177" t="n">
        <v>50000</v>
      </c>
      <c r="AH18" s="177" t="n">
        <v>63123400</v>
      </c>
      <c r="AI18" s="177" t="n">
        <v>72397500</v>
      </c>
      <c r="AJ18" s="177" t="n">
        <v>234386</v>
      </c>
      <c r="AK18" s="177" t="n">
        <v>388000</v>
      </c>
      <c r="AL18" s="177" t="n">
        <v>14591926</v>
      </c>
      <c r="AM18" s="177" t="n">
        <v>18092135</v>
      </c>
      <c r="AN18" s="177" t="n">
        <f aca="false">AJ:AJ+AL:AL</f>
        <v>14826312</v>
      </c>
      <c r="AO18" s="177" t="n">
        <f aca="false">AK:AK+AM:AM</f>
        <v>18480135</v>
      </c>
      <c r="AP18" s="177" t="n">
        <v>3137936</v>
      </c>
      <c r="AQ18" s="177" t="n">
        <v>5348062</v>
      </c>
      <c r="AR18" s="177" t="n">
        <v>5299</v>
      </c>
      <c r="AS18" s="177" t="n">
        <v>8866</v>
      </c>
      <c r="AT18" s="179" t="n">
        <v>75812</v>
      </c>
      <c r="AU18" s="179" t="n">
        <v>120000</v>
      </c>
      <c r="AV18" s="179" t="n">
        <v>167296</v>
      </c>
      <c r="AW18" s="179" t="n">
        <v>300000</v>
      </c>
      <c r="AX18" s="179" t="n">
        <v>614961</v>
      </c>
      <c r="AY18" s="179" t="n">
        <v>1018000</v>
      </c>
      <c r="AZ18" s="177" t="n">
        <v>1024</v>
      </c>
      <c r="BA18" s="180" t="n">
        <v>-65112306</v>
      </c>
      <c r="BB18" s="180" t="n">
        <v>-62564647</v>
      </c>
      <c r="BC18" s="177" t="n">
        <v>31379360</v>
      </c>
      <c r="BD18" s="177" t="n">
        <v>53480619</v>
      </c>
      <c r="BE18" s="177" t="n">
        <v>44330</v>
      </c>
    </row>
    <row r="19" customFormat="false" ht="12.75" hidden="false" customHeight="true" outlineLevel="0" collapsed="false">
      <c r="A19" s="174" t="str">
        <f aca="false">C19&amp;" "&amp;E19&amp;" "&amp;F19&amp;" "&amp;G19&amp;" "&amp;J19</f>
        <v>China Mangrove Conservation  Medium</v>
      </c>
      <c r="B19" s="174" t="s">
        <v>162</v>
      </c>
      <c r="C19" s="174" t="s">
        <v>191</v>
      </c>
      <c r="D19" s="174" t="s">
        <v>595</v>
      </c>
      <c r="E19" s="174" t="s">
        <v>160</v>
      </c>
      <c r="F19" s="175" t="s">
        <v>175</v>
      </c>
      <c r="G19" s="176"/>
      <c r="H19" s="176" t="s">
        <v>904</v>
      </c>
      <c r="I19" s="177" t="n">
        <v>20000</v>
      </c>
      <c r="J19" s="178" t="s">
        <v>905</v>
      </c>
      <c r="K19" s="176" t="n">
        <v>6053.882773</v>
      </c>
      <c r="L19" s="177" t="n">
        <v>2738844</v>
      </c>
      <c r="M19" s="177" t="n">
        <v>3811180</v>
      </c>
      <c r="N19" s="177" t="n">
        <v>1342839</v>
      </c>
      <c r="O19" s="177" t="n">
        <v>1430000</v>
      </c>
      <c r="P19" s="177" t="n">
        <v>1396005</v>
      </c>
      <c r="Q19" s="177" t="n">
        <v>2381180</v>
      </c>
      <c r="R19" s="177" t="n">
        <v>24</v>
      </c>
      <c r="S19" s="177" t="n">
        <v>24</v>
      </c>
      <c r="T19" s="177" t="n">
        <v>50000</v>
      </c>
      <c r="U19" s="177" t="n">
        <v>50000</v>
      </c>
      <c r="V19" s="177" t="n">
        <v>629559</v>
      </c>
      <c r="W19" s="177" t="n">
        <v>667067</v>
      </c>
      <c r="X19" s="177" t="n">
        <v>76963</v>
      </c>
      <c r="Y19" s="177" t="n">
        <v>80000</v>
      </c>
      <c r="Z19" s="177" t="n">
        <v>314213</v>
      </c>
      <c r="AA19" s="177" t="n">
        <v>332933</v>
      </c>
      <c r="AB19" s="177" t="n">
        <v>88900</v>
      </c>
      <c r="AC19" s="177" t="n">
        <v>100000</v>
      </c>
      <c r="AD19" s="177" t="n">
        <v>138755</v>
      </c>
      <c r="AE19" s="177" t="n">
        <v>150000</v>
      </c>
      <c r="AF19" s="177" t="n">
        <v>44450</v>
      </c>
      <c r="AG19" s="177" t="n">
        <v>50000</v>
      </c>
      <c r="AH19" s="177" t="n">
        <v>0</v>
      </c>
      <c r="AI19" s="177" t="n">
        <v>0</v>
      </c>
      <c r="AJ19" s="177" t="n">
        <v>234386</v>
      </c>
      <c r="AK19" s="177" t="n">
        <v>388000</v>
      </c>
      <c r="AL19" s="177" t="n">
        <v>0</v>
      </c>
      <c r="AM19" s="177" t="n">
        <v>0</v>
      </c>
      <c r="AN19" s="177" t="n">
        <f aca="false">AJ:AJ+AL:AL</f>
        <v>234386</v>
      </c>
      <c r="AO19" s="177" t="n">
        <f aca="false">AK:AK+AM:AM</f>
        <v>388000</v>
      </c>
      <c r="AP19" s="177" t="n">
        <v>290809</v>
      </c>
      <c r="AQ19" s="177" t="n">
        <v>532219</v>
      </c>
      <c r="AR19" s="177" t="n">
        <v>12740</v>
      </c>
      <c r="AS19" s="177" t="n">
        <v>22961</v>
      </c>
      <c r="AT19" s="179" t="n">
        <v>75812</v>
      </c>
      <c r="AU19" s="179" t="n">
        <v>120000</v>
      </c>
      <c r="AV19" s="179" t="n">
        <v>167296</v>
      </c>
      <c r="AW19" s="179" t="n">
        <v>300000</v>
      </c>
      <c r="AX19" s="179" t="n">
        <v>614961</v>
      </c>
      <c r="AY19" s="179" t="n">
        <v>1018000</v>
      </c>
      <c r="AZ19" s="177" t="n">
        <v>38</v>
      </c>
      <c r="BA19" s="180" t="n">
        <v>3542</v>
      </c>
      <c r="BB19" s="180" t="n">
        <v>-618551</v>
      </c>
      <c r="BC19" s="177" t="n">
        <v>2908091</v>
      </c>
      <c r="BD19" s="177" t="n">
        <v>5322189</v>
      </c>
      <c r="BE19" s="177" t="n">
        <v>114807</v>
      </c>
    </row>
    <row r="20" customFormat="false" ht="12.75" hidden="false" customHeight="true" outlineLevel="0" collapsed="false">
      <c r="A20" s="174" t="str">
        <f aca="false">C20&amp;" "&amp;E20&amp;" "&amp;F20&amp;" "&amp;G20&amp;" "&amp;J20</f>
        <v>Indonesia Seagrass Conservation  Medium</v>
      </c>
      <c r="B20" s="176" t="s">
        <v>162</v>
      </c>
      <c r="C20" s="174" t="s">
        <v>184</v>
      </c>
      <c r="D20" s="176" t="s">
        <v>588</v>
      </c>
      <c r="E20" s="174" t="s">
        <v>167</v>
      </c>
      <c r="F20" s="175" t="s">
        <v>175</v>
      </c>
      <c r="G20" s="176"/>
      <c r="H20" s="176" t="s">
        <v>904</v>
      </c>
      <c r="I20" s="177" t="n">
        <v>2000</v>
      </c>
      <c r="J20" s="178" t="s">
        <v>905</v>
      </c>
      <c r="K20" s="176" t="n">
        <v>21303.35269</v>
      </c>
      <c r="L20" s="177" t="n">
        <v>2180346</v>
      </c>
      <c r="M20" s="177" t="n">
        <v>2904707</v>
      </c>
      <c r="N20" s="177" t="n">
        <v>1288099</v>
      </c>
      <c r="O20" s="177" t="n">
        <v>1371800</v>
      </c>
      <c r="P20" s="177" t="n">
        <v>892247</v>
      </c>
      <c r="Q20" s="177" t="n">
        <v>1532907</v>
      </c>
      <c r="R20" s="177" t="n">
        <v>939</v>
      </c>
      <c r="S20" s="177" t="n">
        <v>939</v>
      </c>
      <c r="T20" s="177" t="n">
        <v>50000</v>
      </c>
      <c r="U20" s="177" t="n">
        <v>50000</v>
      </c>
      <c r="V20" s="177" t="n">
        <v>629559</v>
      </c>
      <c r="W20" s="177" t="n">
        <v>667067</v>
      </c>
      <c r="X20" s="177" t="n">
        <v>76963</v>
      </c>
      <c r="Y20" s="177" t="n">
        <v>80000</v>
      </c>
      <c r="Z20" s="177" t="n">
        <v>268724</v>
      </c>
      <c r="AA20" s="177" t="n">
        <v>284733</v>
      </c>
      <c r="AB20" s="177" t="n">
        <v>88900</v>
      </c>
      <c r="AC20" s="177" t="n">
        <v>100000</v>
      </c>
      <c r="AD20" s="177" t="n">
        <v>129504</v>
      </c>
      <c r="AE20" s="177" t="n">
        <v>140000</v>
      </c>
      <c r="AF20" s="177" t="n">
        <v>44450</v>
      </c>
      <c r="AG20" s="177" t="n">
        <v>50000</v>
      </c>
      <c r="AH20" s="177" t="n">
        <v>0</v>
      </c>
      <c r="AI20" s="177" t="n">
        <v>0</v>
      </c>
      <c r="AJ20" s="177" t="n">
        <v>181226</v>
      </c>
      <c r="AK20" s="177" t="n">
        <v>300000</v>
      </c>
      <c r="AL20" s="177" t="n">
        <v>0</v>
      </c>
      <c r="AM20" s="177" t="n">
        <v>0</v>
      </c>
      <c r="AN20" s="177" t="n">
        <f aca="false">AJ:AJ+AL:AL</f>
        <v>181226</v>
      </c>
      <c r="AO20" s="177" t="n">
        <f aca="false">AK:AK+AM:AM</f>
        <v>300000</v>
      </c>
      <c r="AP20" s="177" t="n">
        <v>148708</v>
      </c>
      <c r="AQ20" s="177" t="n">
        <v>284443</v>
      </c>
      <c r="AR20" s="177" t="n">
        <v>246</v>
      </c>
      <c r="AS20" s="177" t="n">
        <v>465</v>
      </c>
      <c r="AT20" s="179" t="n">
        <v>75812</v>
      </c>
      <c r="AU20" s="179" t="n">
        <v>120000</v>
      </c>
      <c r="AV20" s="179" t="n">
        <v>167296</v>
      </c>
      <c r="AW20" s="179" t="n">
        <v>300000</v>
      </c>
      <c r="AX20" s="179" t="n">
        <v>318958</v>
      </c>
      <c r="AY20" s="179" t="n">
        <v>528000</v>
      </c>
      <c r="AZ20" s="177" t="n">
        <v>997</v>
      </c>
      <c r="BA20" s="180" t="n">
        <v>-818877</v>
      </c>
      <c r="BB20" s="180" t="n">
        <v>-1069513</v>
      </c>
      <c r="BC20" s="177" t="n">
        <v>1487078</v>
      </c>
      <c r="BD20" s="177" t="n">
        <v>2844429</v>
      </c>
      <c r="BE20" s="177" t="n">
        <v>2323</v>
      </c>
    </row>
    <row r="21" customFormat="false" ht="12.75" hidden="false" customHeight="true" outlineLevel="0" collapsed="false">
      <c r="A21" s="174" t="str">
        <f aca="false">C21&amp;" "&amp;E21&amp;" "&amp;F21&amp;" "&amp;G21&amp;" "&amp;J21</f>
        <v>United States Seagrass Conservation  Medium</v>
      </c>
      <c r="B21" s="176" t="s">
        <v>161</v>
      </c>
      <c r="C21" s="174" t="s">
        <v>183</v>
      </c>
      <c r="D21" s="176" t="s">
        <v>586</v>
      </c>
      <c r="E21" s="174" t="s">
        <v>167</v>
      </c>
      <c r="F21" s="175" t="s">
        <v>175</v>
      </c>
      <c r="G21" s="176"/>
      <c r="H21" s="176" t="s">
        <v>904</v>
      </c>
      <c r="I21" s="177" t="n">
        <v>2000</v>
      </c>
      <c r="J21" s="178" t="s">
        <v>905</v>
      </c>
      <c r="K21" s="176" t="n">
        <v>104695.9926</v>
      </c>
      <c r="L21" s="177" t="n">
        <v>4131411</v>
      </c>
      <c r="M21" s="177" t="n">
        <v>6064852</v>
      </c>
      <c r="N21" s="177" t="n">
        <v>1475926</v>
      </c>
      <c r="O21" s="177" t="n">
        <v>1576567</v>
      </c>
      <c r="P21" s="177" t="n">
        <v>2655485</v>
      </c>
      <c r="Q21" s="177" t="n">
        <v>4488285</v>
      </c>
      <c r="R21" s="177" t="n">
        <v>1779</v>
      </c>
      <c r="S21" s="177" t="n">
        <v>1779</v>
      </c>
      <c r="T21" s="177" t="n">
        <v>100000</v>
      </c>
      <c r="U21" s="177" t="n">
        <v>100000</v>
      </c>
      <c r="V21" s="177" t="n">
        <v>629559</v>
      </c>
      <c r="W21" s="177" t="n">
        <v>667067</v>
      </c>
      <c r="X21" s="177" t="n">
        <v>76963</v>
      </c>
      <c r="Y21" s="177" t="n">
        <v>80000</v>
      </c>
      <c r="Z21" s="177" t="n">
        <v>351049</v>
      </c>
      <c r="AA21" s="177" t="n">
        <v>379500</v>
      </c>
      <c r="AB21" s="177" t="n">
        <v>88900</v>
      </c>
      <c r="AC21" s="177" t="n">
        <v>100000</v>
      </c>
      <c r="AD21" s="177" t="n">
        <v>185006</v>
      </c>
      <c r="AE21" s="177" t="n">
        <v>200000</v>
      </c>
      <c r="AF21" s="177" t="n">
        <v>44450</v>
      </c>
      <c r="AG21" s="177" t="n">
        <v>50000</v>
      </c>
      <c r="AH21" s="177" t="n">
        <v>0</v>
      </c>
      <c r="AI21" s="177" t="n">
        <v>0</v>
      </c>
      <c r="AJ21" s="177" t="n">
        <v>517703</v>
      </c>
      <c r="AK21" s="177" t="n">
        <v>857000</v>
      </c>
      <c r="AL21" s="177" t="n">
        <v>0</v>
      </c>
      <c r="AM21" s="177" t="n">
        <v>0</v>
      </c>
      <c r="AN21" s="177" t="n">
        <f aca="false">AJ:AJ+AL:AL</f>
        <v>517703</v>
      </c>
      <c r="AO21" s="177" t="n">
        <f aca="false">AK:AK+AM:AM</f>
        <v>857000</v>
      </c>
      <c r="AP21" s="177" t="n">
        <v>260785</v>
      </c>
      <c r="AQ21" s="177" t="n">
        <v>498820</v>
      </c>
      <c r="AR21" s="177" t="n">
        <v>246</v>
      </c>
      <c r="AS21" s="177" t="n">
        <v>465</v>
      </c>
      <c r="AT21" s="179" t="n">
        <v>75812</v>
      </c>
      <c r="AU21" s="179" t="n">
        <v>120000</v>
      </c>
      <c r="AV21" s="179" t="n">
        <v>223062</v>
      </c>
      <c r="AW21" s="179" t="n">
        <v>400000</v>
      </c>
      <c r="AX21" s="179" t="n">
        <v>1577877</v>
      </c>
      <c r="AY21" s="179" t="n">
        <v>2612000</v>
      </c>
      <c r="AZ21" s="177" t="n">
        <v>1748</v>
      </c>
      <c r="BA21" s="180" t="n">
        <v>-1803087</v>
      </c>
      <c r="BB21" s="180" t="n">
        <v>-1862237</v>
      </c>
      <c r="BC21" s="177" t="n">
        <v>2607852</v>
      </c>
      <c r="BD21" s="177" t="n">
        <v>4988205</v>
      </c>
      <c r="BE21" s="177" t="n">
        <v>2323</v>
      </c>
    </row>
    <row r="22" customFormat="false" ht="12.75" hidden="false" customHeight="true" outlineLevel="0" collapsed="false">
      <c r="A22" s="174" t="str">
        <f aca="false">C22&amp;" "&amp;E22&amp;" "&amp;F22&amp;" "&amp;G22&amp;" "&amp;J22</f>
        <v>Australia Seagrass Conservation  Medium</v>
      </c>
      <c r="B22" s="176" t="s">
        <v>163</v>
      </c>
      <c r="C22" s="174" t="s">
        <v>185</v>
      </c>
      <c r="D22" s="176" t="s">
        <v>589</v>
      </c>
      <c r="E22" s="174" t="s">
        <v>167</v>
      </c>
      <c r="F22" s="175" t="s">
        <v>175</v>
      </c>
      <c r="G22" s="176"/>
      <c r="H22" s="176" t="s">
        <v>904</v>
      </c>
      <c r="I22" s="177" t="n">
        <v>2000</v>
      </c>
      <c r="J22" s="178" t="s">
        <v>905</v>
      </c>
      <c r="K22" s="176" t="n">
        <v>602613.878</v>
      </c>
      <c r="L22" s="177" t="n">
        <v>3850068</v>
      </c>
      <c r="M22" s="177" t="n">
        <v>5536964</v>
      </c>
      <c r="N22" s="177" t="n">
        <v>1569849</v>
      </c>
      <c r="O22" s="177" t="n">
        <v>1681117</v>
      </c>
      <c r="P22" s="177" t="n">
        <v>2280219</v>
      </c>
      <c r="Q22" s="177" t="n">
        <v>3855847</v>
      </c>
      <c r="R22" s="177" t="n">
        <v>1657</v>
      </c>
      <c r="S22" s="177" t="n">
        <v>1657</v>
      </c>
      <c r="T22" s="177" t="n">
        <v>70000</v>
      </c>
      <c r="U22" s="177" t="n">
        <v>70000</v>
      </c>
      <c r="V22" s="177" t="n">
        <v>629559</v>
      </c>
      <c r="W22" s="177" t="n">
        <v>667067</v>
      </c>
      <c r="X22" s="177" t="n">
        <v>76963</v>
      </c>
      <c r="Y22" s="177" t="n">
        <v>80000</v>
      </c>
      <c r="Z22" s="177" t="n">
        <v>313632</v>
      </c>
      <c r="AA22" s="177" t="n">
        <v>339050</v>
      </c>
      <c r="AB22" s="177" t="n">
        <v>102235</v>
      </c>
      <c r="AC22" s="177" t="n">
        <v>115000</v>
      </c>
      <c r="AD22" s="177" t="n">
        <v>333011</v>
      </c>
      <c r="AE22" s="177" t="n">
        <v>360000</v>
      </c>
      <c r="AF22" s="177" t="n">
        <v>44450</v>
      </c>
      <c r="AG22" s="177" t="n">
        <v>50000</v>
      </c>
      <c r="AH22" s="177" t="n">
        <v>0</v>
      </c>
      <c r="AI22" s="177" t="n">
        <v>0</v>
      </c>
      <c r="AJ22" s="177" t="n">
        <v>485686</v>
      </c>
      <c r="AK22" s="177" t="n">
        <v>804000</v>
      </c>
      <c r="AL22" s="177" t="n">
        <v>0</v>
      </c>
      <c r="AM22" s="177" t="n">
        <v>0</v>
      </c>
      <c r="AN22" s="177" t="n">
        <f aca="false">AJ:AJ+AL:AL</f>
        <v>485686</v>
      </c>
      <c r="AO22" s="177" t="n">
        <f aca="false">AK:AK+AM:AM</f>
        <v>804000</v>
      </c>
      <c r="AP22" s="177" t="n">
        <v>217164</v>
      </c>
      <c r="AQ22" s="177" t="n">
        <v>415383</v>
      </c>
      <c r="AR22" s="177" t="n">
        <v>246</v>
      </c>
      <c r="AS22" s="177" t="n">
        <v>465</v>
      </c>
      <c r="AT22" s="179" t="n">
        <v>75812</v>
      </c>
      <c r="AU22" s="179" t="n">
        <v>120000</v>
      </c>
      <c r="AV22" s="179" t="n">
        <v>223062</v>
      </c>
      <c r="AW22" s="179" t="n">
        <v>400000</v>
      </c>
      <c r="AX22" s="179" t="n">
        <v>1278249</v>
      </c>
      <c r="AY22" s="179" t="n">
        <v>2116000</v>
      </c>
      <c r="AZ22" s="177" t="n">
        <v>1456</v>
      </c>
      <c r="BA22" s="180" t="n">
        <v>-1959365</v>
      </c>
      <c r="BB22" s="180" t="n">
        <v>-1947269</v>
      </c>
      <c r="BC22" s="177" t="n">
        <v>2171638</v>
      </c>
      <c r="BD22" s="177" t="n">
        <v>4153829</v>
      </c>
      <c r="BE22" s="177" t="n">
        <v>2323</v>
      </c>
    </row>
    <row r="23" customFormat="false" ht="12.75" hidden="false" customHeight="true" outlineLevel="0" collapsed="false">
      <c r="A23" s="174" t="str">
        <f aca="false">C23&amp;" "&amp;E23&amp;" "&amp;F23&amp;" "&amp;G23&amp;" "&amp;J23</f>
        <v>The Bahamas Seagrass Conservation  Medium</v>
      </c>
      <c r="B23" s="176" t="s">
        <v>161</v>
      </c>
      <c r="C23" s="174" t="s">
        <v>277</v>
      </c>
      <c r="D23" s="176" t="s">
        <v>590</v>
      </c>
      <c r="E23" s="174" t="s">
        <v>167</v>
      </c>
      <c r="F23" s="175" t="s">
        <v>175</v>
      </c>
      <c r="G23" s="176"/>
      <c r="H23" s="176" t="s">
        <v>904</v>
      </c>
      <c r="I23" s="177" t="n">
        <v>2000</v>
      </c>
      <c r="J23" s="178" t="s">
        <v>905</v>
      </c>
      <c r="K23" s="176" t="n">
        <v>16337.06631</v>
      </c>
      <c r="L23" s="177" t="n">
        <v>4445210</v>
      </c>
      <c r="M23" s="177" t="n">
        <v>6800349</v>
      </c>
      <c r="N23" s="177" t="n">
        <v>1514218</v>
      </c>
      <c r="O23" s="177" t="n">
        <v>1621367</v>
      </c>
      <c r="P23" s="177" t="n">
        <v>2930993</v>
      </c>
      <c r="Q23" s="177" t="n">
        <v>5178983</v>
      </c>
      <c r="R23" s="177" t="n">
        <v>1914</v>
      </c>
      <c r="S23" s="177" t="n">
        <v>1914</v>
      </c>
      <c r="T23" s="177" t="n">
        <v>70000</v>
      </c>
      <c r="U23" s="177" t="n">
        <v>70000</v>
      </c>
      <c r="V23" s="177" t="n">
        <v>629559</v>
      </c>
      <c r="W23" s="177" t="n">
        <v>667067</v>
      </c>
      <c r="X23" s="177" t="n">
        <v>76963</v>
      </c>
      <c r="Y23" s="177" t="n">
        <v>80000</v>
      </c>
      <c r="Z23" s="177" t="n">
        <v>286112</v>
      </c>
      <c r="AA23" s="177" t="n">
        <v>309300</v>
      </c>
      <c r="AB23" s="177" t="n">
        <v>111125</v>
      </c>
      <c r="AC23" s="177" t="n">
        <v>125000</v>
      </c>
      <c r="AD23" s="177" t="n">
        <v>296010</v>
      </c>
      <c r="AE23" s="177" t="n">
        <v>320000</v>
      </c>
      <c r="AF23" s="177" t="n">
        <v>44450</v>
      </c>
      <c r="AG23" s="177" t="n">
        <v>50000</v>
      </c>
      <c r="AH23" s="177" t="n">
        <v>0</v>
      </c>
      <c r="AI23" s="177" t="n">
        <v>0</v>
      </c>
      <c r="AJ23" s="177" t="n">
        <v>402322</v>
      </c>
      <c r="AK23" s="177" t="n">
        <v>666000</v>
      </c>
      <c r="AL23" s="177" t="n">
        <v>0</v>
      </c>
      <c r="AM23" s="177" t="n">
        <v>0</v>
      </c>
      <c r="AN23" s="177" t="n">
        <f aca="false">AJ:AJ+AL:AL</f>
        <v>402322</v>
      </c>
      <c r="AO23" s="177" t="n">
        <f aca="false">AK:AK+AM:AM</f>
        <v>666000</v>
      </c>
      <c r="AP23" s="177" t="n">
        <v>1172397</v>
      </c>
      <c r="AQ23" s="177" t="n">
        <v>2242518</v>
      </c>
      <c r="AR23" s="177" t="n">
        <v>246</v>
      </c>
      <c r="AS23" s="177" t="n">
        <v>465</v>
      </c>
      <c r="AT23" s="179" t="n">
        <v>75812</v>
      </c>
      <c r="AU23" s="179" t="n">
        <v>120000</v>
      </c>
      <c r="AV23" s="179" t="n">
        <v>223062</v>
      </c>
      <c r="AW23" s="179" t="n">
        <v>400000</v>
      </c>
      <c r="AX23" s="179" t="n">
        <v>1057153</v>
      </c>
      <c r="AY23" s="179" t="n">
        <v>1750000</v>
      </c>
      <c r="AZ23" s="177" t="n">
        <v>7858</v>
      </c>
      <c r="BA23" s="180" t="n">
        <v>6961389</v>
      </c>
      <c r="BB23" s="180" t="n">
        <v>2847101</v>
      </c>
      <c r="BC23" s="177" t="n">
        <v>11723970</v>
      </c>
      <c r="BD23" s="177" t="n">
        <v>22425182</v>
      </c>
      <c r="BE23" s="177" t="n">
        <v>2323</v>
      </c>
    </row>
    <row r="24" customFormat="false" ht="12.75" hidden="false" customHeight="true" outlineLevel="0" collapsed="false">
      <c r="A24" s="174" t="str">
        <f aca="false">C24&amp;" "&amp;E24&amp;" "&amp;F24&amp;" "&amp;G24&amp;" "&amp;J24</f>
        <v>Kenya Seagrass Conservation  Medium</v>
      </c>
      <c r="B24" s="176" t="s">
        <v>164</v>
      </c>
      <c r="C24" s="174" t="s">
        <v>187</v>
      </c>
      <c r="D24" s="176" t="s">
        <v>591</v>
      </c>
      <c r="E24" s="174" t="s">
        <v>167</v>
      </c>
      <c r="F24" s="175" t="s">
        <v>175</v>
      </c>
      <c r="G24" s="176"/>
      <c r="H24" s="176" t="s">
        <v>904</v>
      </c>
      <c r="I24" s="177" t="n">
        <v>2000</v>
      </c>
      <c r="J24" s="178" t="s">
        <v>905</v>
      </c>
      <c r="K24" s="176" t="n">
        <v>821.8948803</v>
      </c>
      <c r="L24" s="177" t="n">
        <v>1991339</v>
      </c>
      <c r="M24" s="177" t="n">
        <v>2596098</v>
      </c>
      <c r="N24" s="177" t="n">
        <v>1268720</v>
      </c>
      <c r="O24" s="177" t="n">
        <v>1351267</v>
      </c>
      <c r="P24" s="177" t="n">
        <v>722619</v>
      </c>
      <c r="Q24" s="177" t="n">
        <v>1244831</v>
      </c>
      <c r="R24" s="177" t="n">
        <v>857</v>
      </c>
      <c r="S24" s="177" t="n">
        <v>857</v>
      </c>
      <c r="T24" s="177" t="n">
        <v>50000</v>
      </c>
      <c r="U24" s="177" t="n">
        <v>50000</v>
      </c>
      <c r="V24" s="177" t="n">
        <v>629559</v>
      </c>
      <c r="W24" s="177" t="n">
        <v>667067</v>
      </c>
      <c r="X24" s="177" t="n">
        <v>76963</v>
      </c>
      <c r="Y24" s="177" t="n">
        <v>80000</v>
      </c>
      <c r="Z24" s="177" t="n">
        <v>249345</v>
      </c>
      <c r="AA24" s="177" t="n">
        <v>264200</v>
      </c>
      <c r="AB24" s="177" t="n">
        <v>88900</v>
      </c>
      <c r="AC24" s="177" t="n">
        <v>100000</v>
      </c>
      <c r="AD24" s="177" t="n">
        <v>129504</v>
      </c>
      <c r="AE24" s="177" t="n">
        <v>140000</v>
      </c>
      <c r="AF24" s="177" t="n">
        <v>44450</v>
      </c>
      <c r="AG24" s="177" t="n">
        <v>50000</v>
      </c>
      <c r="AH24" s="177" t="n">
        <v>0</v>
      </c>
      <c r="AI24" s="177" t="n">
        <v>0</v>
      </c>
      <c r="AJ24" s="177" t="n">
        <v>144981</v>
      </c>
      <c r="AK24" s="177" t="n">
        <v>240000</v>
      </c>
      <c r="AL24" s="177" t="n">
        <v>0</v>
      </c>
      <c r="AM24" s="177" t="n">
        <v>0</v>
      </c>
      <c r="AN24" s="177" t="n">
        <f aca="false">AJ:AJ+AL:AL</f>
        <v>144981</v>
      </c>
      <c r="AO24" s="177" t="n">
        <f aca="false">AK:AK+AM:AM</f>
        <v>240000</v>
      </c>
      <c r="AP24" s="177" t="n">
        <v>120437</v>
      </c>
      <c r="AQ24" s="177" t="n">
        <v>230367</v>
      </c>
      <c r="AR24" s="177" t="n">
        <v>246</v>
      </c>
      <c r="AS24" s="177" t="n">
        <v>465</v>
      </c>
      <c r="AT24" s="179" t="n">
        <v>75812</v>
      </c>
      <c r="AU24" s="179" t="n">
        <v>120000</v>
      </c>
      <c r="AV24" s="179" t="n">
        <v>167296</v>
      </c>
      <c r="AW24" s="179" t="n">
        <v>300000</v>
      </c>
      <c r="AX24" s="179" t="n">
        <v>213847</v>
      </c>
      <c r="AY24" s="179" t="n">
        <v>354000</v>
      </c>
      <c r="AZ24" s="177" t="n">
        <v>807</v>
      </c>
      <c r="BA24" s="180" t="n">
        <v>-917430</v>
      </c>
      <c r="BB24" s="180" t="n">
        <v>-1099576</v>
      </c>
      <c r="BC24" s="177" t="n">
        <v>1204365</v>
      </c>
      <c r="BD24" s="177" t="n">
        <v>2303666</v>
      </c>
      <c r="BE24" s="177" t="n">
        <v>2323</v>
      </c>
    </row>
    <row r="25" customFormat="false" ht="12.75" hidden="false" customHeight="true" outlineLevel="0" collapsed="false">
      <c r="A25" s="174" t="str">
        <f aca="false">C25&amp;" "&amp;E25&amp;" "&amp;F25&amp;" "&amp;G25&amp;" "&amp;J25</f>
        <v>Mexico Seagrass Conservation  Medium</v>
      </c>
      <c r="B25" s="176" t="s">
        <v>161</v>
      </c>
      <c r="C25" s="174" t="s">
        <v>188</v>
      </c>
      <c r="D25" s="176" t="s">
        <v>592</v>
      </c>
      <c r="E25" s="174" t="s">
        <v>167</v>
      </c>
      <c r="F25" s="175" t="s">
        <v>175</v>
      </c>
      <c r="G25" s="176"/>
      <c r="H25" s="176" t="s">
        <v>904</v>
      </c>
      <c r="I25" s="177" t="n">
        <v>2000</v>
      </c>
      <c r="J25" s="178" t="s">
        <v>905</v>
      </c>
      <c r="K25" s="176" t="n">
        <v>69524.8153</v>
      </c>
      <c r="L25" s="177" t="n">
        <v>2211791</v>
      </c>
      <c r="M25" s="177" t="n">
        <v>2954694</v>
      </c>
      <c r="N25" s="177" t="n">
        <v>1293447</v>
      </c>
      <c r="O25" s="177" t="n">
        <v>1377467</v>
      </c>
      <c r="P25" s="177" t="n">
        <v>918343</v>
      </c>
      <c r="Q25" s="177" t="n">
        <v>1577227</v>
      </c>
      <c r="R25" s="177" t="n">
        <v>952</v>
      </c>
      <c r="S25" s="177" t="n">
        <v>952</v>
      </c>
      <c r="T25" s="177" t="n">
        <v>50000</v>
      </c>
      <c r="U25" s="177" t="n">
        <v>50000</v>
      </c>
      <c r="V25" s="177" t="n">
        <v>629559</v>
      </c>
      <c r="W25" s="177" t="n">
        <v>667067</v>
      </c>
      <c r="X25" s="177" t="n">
        <v>76963</v>
      </c>
      <c r="Y25" s="177" t="n">
        <v>80000</v>
      </c>
      <c r="Z25" s="177" t="n">
        <v>274072</v>
      </c>
      <c r="AA25" s="177" t="n">
        <v>290400</v>
      </c>
      <c r="AB25" s="177" t="n">
        <v>88900</v>
      </c>
      <c r="AC25" s="177" t="n">
        <v>100000</v>
      </c>
      <c r="AD25" s="177" t="n">
        <v>129504</v>
      </c>
      <c r="AE25" s="177" t="n">
        <v>140000</v>
      </c>
      <c r="AF25" s="177" t="n">
        <v>44450</v>
      </c>
      <c r="AG25" s="177" t="n">
        <v>50000</v>
      </c>
      <c r="AH25" s="177" t="n">
        <v>0</v>
      </c>
      <c r="AI25" s="177" t="n">
        <v>0</v>
      </c>
      <c r="AJ25" s="177" t="n">
        <v>143773</v>
      </c>
      <c r="AK25" s="177" t="n">
        <v>238000</v>
      </c>
      <c r="AL25" s="177" t="n">
        <v>0</v>
      </c>
      <c r="AM25" s="177" t="n">
        <v>0</v>
      </c>
      <c r="AN25" s="177" t="n">
        <f aca="false">AJ:AJ+AL:AL</f>
        <v>143773</v>
      </c>
      <c r="AO25" s="177" t="n">
        <f aca="false">AK:AK+AM:AM</f>
        <v>238000</v>
      </c>
      <c r="AP25" s="177" t="n">
        <v>153057</v>
      </c>
      <c r="AQ25" s="177" t="n">
        <v>292762</v>
      </c>
      <c r="AR25" s="177" t="n">
        <v>246</v>
      </c>
      <c r="AS25" s="177" t="n">
        <v>465</v>
      </c>
      <c r="AT25" s="179" t="n">
        <v>75812</v>
      </c>
      <c r="AU25" s="179" t="n">
        <v>120000</v>
      </c>
      <c r="AV25" s="179" t="n">
        <v>167296</v>
      </c>
      <c r="AW25" s="179" t="n">
        <v>300000</v>
      </c>
      <c r="AX25" s="179" t="n">
        <v>378159</v>
      </c>
      <c r="AY25" s="179" t="n">
        <v>626000</v>
      </c>
      <c r="AZ25" s="177" t="n">
        <v>1026</v>
      </c>
      <c r="BA25" s="180" t="n">
        <v>-806222</v>
      </c>
      <c r="BB25" s="180" t="n">
        <v>-1067255</v>
      </c>
      <c r="BC25" s="177" t="n">
        <v>1530572</v>
      </c>
      <c r="BD25" s="177" t="n">
        <v>2927623</v>
      </c>
      <c r="BE25" s="177" t="n">
        <v>2323</v>
      </c>
    </row>
    <row r="26" customFormat="false" ht="12.75" hidden="false" customHeight="true" outlineLevel="0" collapsed="false">
      <c r="A26" s="174" t="str">
        <f aca="false">C26&amp;" "&amp;E26&amp;" "&amp;F26&amp;" "&amp;G26&amp;" "&amp;J26</f>
        <v>Colombia Seagrass Conservation  Medium</v>
      </c>
      <c r="B26" s="176" t="s">
        <v>165</v>
      </c>
      <c r="C26" s="174" t="s">
        <v>189</v>
      </c>
      <c r="D26" s="176" t="s">
        <v>593</v>
      </c>
      <c r="E26" s="174" t="s">
        <v>167</v>
      </c>
      <c r="F26" s="175" t="s">
        <v>175</v>
      </c>
      <c r="G26" s="176"/>
      <c r="H26" s="176" t="s">
        <v>904</v>
      </c>
      <c r="I26" s="177" t="n">
        <v>2000</v>
      </c>
      <c r="J26" s="178" t="s">
        <v>905</v>
      </c>
      <c r="K26" s="176" t="n">
        <v>3147.039997</v>
      </c>
      <c r="L26" s="177" t="n">
        <v>1887500</v>
      </c>
      <c r="M26" s="177" t="n">
        <v>2428461</v>
      </c>
      <c r="N26" s="177" t="n">
        <v>1254769</v>
      </c>
      <c r="O26" s="177" t="n">
        <v>1336286</v>
      </c>
      <c r="P26" s="177" t="n">
        <v>632731</v>
      </c>
      <c r="Q26" s="177" t="n">
        <v>1092175</v>
      </c>
      <c r="R26" s="177" t="n">
        <v>813</v>
      </c>
      <c r="S26" s="177" t="n">
        <v>813</v>
      </c>
      <c r="T26" s="177" t="n">
        <v>50000</v>
      </c>
      <c r="U26" s="177" t="n">
        <v>50000</v>
      </c>
      <c r="V26" s="177" t="n">
        <v>629559</v>
      </c>
      <c r="W26" s="177" t="n">
        <v>667067</v>
      </c>
      <c r="X26" s="177" t="n">
        <v>76963</v>
      </c>
      <c r="Y26" s="177" t="n">
        <v>80000</v>
      </c>
      <c r="Z26" s="177" t="n">
        <v>244644</v>
      </c>
      <c r="AA26" s="177" t="n">
        <v>259219</v>
      </c>
      <c r="AB26" s="177" t="n">
        <v>88900</v>
      </c>
      <c r="AC26" s="177" t="n">
        <v>100000</v>
      </c>
      <c r="AD26" s="177" t="n">
        <v>120254</v>
      </c>
      <c r="AE26" s="177" t="n">
        <v>130000</v>
      </c>
      <c r="AF26" s="177" t="n">
        <v>44450</v>
      </c>
      <c r="AG26" s="177" t="n">
        <v>50000</v>
      </c>
      <c r="AH26" s="177" t="n">
        <v>0</v>
      </c>
      <c r="AI26" s="177" t="n">
        <v>0</v>
      </c>
      <c r="AJ26" s="177" t="n">
        <v>78531</v>
      </c>
      <c r="AK26" s="177" t="n">
        <v>130000</v>
      </c>
      <c r="AL26" s="177" t="n">
        <v>0</v>
      </c>
      <c r="AM26" s="177" t="n">
        <v>0</v>
      </c>
      <c r="AN26" s="177" t="n">
        <f aca="false">AJ:AJ+AL:AL</f>
        <v>78531</v>
      </c>
      <c r="AO26" s="177" t="n">
        <f aca="false">AK:AK+AM:AM</f>
        <v>130000</v>
      </c>
      <c r="AP26" s="177" t="n">
        <v>105455</v>
      </c>
      <c r="AQ26" s="177" t="n">
        <v>201711</v>
      </c>
      <c r="AR26" s="177" t="n">
        <v>246</v>
      </c>
      <c r="AS26" s="177" t="n">
        <v>465</v>
      </c>
      <c r="AT26" s="179" t="n">
        <v>75812</v>
      </c>
      <c r="AU26" s="179" t="n">
        <v>120000</v>
      </c>
      <c r="AV26" s="179" t="n">
        <v>167296</v>
      </c>
      <c r="AW26" s="179" t="n">
        <v>300000</v>
      </c>
      <c r="AX26" s="179" t="n">
        <v>205390</v>
      </c>
      <c r="AY26" s="179" t="n">
        <v>340000</v>
      </c>
      <c r="AZ26" s="177" t="n">
        <v>707</v>
      </c>
      <c r="BA26" s="180" t="n">
        <v>-965555</v>
      </c>
      <c r="BB26" s="180" t="n">
        <v>-1111825</v>
      </c>
      <c r="BC26" s="177" t="n">
        <v>1054551</v>
      </c>
      <c r="BD26" s="177" t="n">
        <v>2017108</v>
      </c>
      <c r="BE26" s="177" t="n">
        <v>2323</v>
      </c>
    </row>
    <row r="27" customFormat="false" ht="12.75" hidden="false" customHeight="true" outlineLevel="0" collapsed="false">
      <c r="A27" s="174" t="str">
        <f aca="false">C27&amp;" "&amp;E27&amp;" "&amp;F27&amp;" "&amp;G27&amp;" "&amp;J27</f>
        <v>India Seagrass Conservation  Medium</v>
      </c>
      <c r="B27" s="176" t="s">
        <v>162</v>
      </c>
      <c r="C27" s="174" t="s">
        <v>190</v>
      </c>
      <c r="D27" s="176" t="s">
        <v>594</v>
      </c>
      <c r="E27" s="174" t="s">
        <v>167</v>
      </c>
      <c r="F27" s="175" t="s">
        <v>175</v>
      </c>
      <c r="G27" s="176"/>
      <c r="H27" s="176" t="s">
        <v>904</v>
      </c>
      <c r="I27" s="177" t="n">
        <v>2000</v>
      </c>
      <c r="J27" s="178" t="s">
        <v>905</v>
      </c>
      <c r="K27" s="176" t="n">
        <v>3750.067799</v>
      </c>
      <c r="L27" s="177" t="n">
        <v>2010365</v>
      </c>
      <c r="M27" s="177" t="n">
        <v>2624591</v>
      </c>
      <c r="N27" s="177" t="n">
        <v>1274698</v>
      </c>
      <c r="O27" s="177" t="n">
        <v>1357600</v>
      </c>
      <c r="P27" s="177" t="n">
        <v>735667</v>
      </c>
      <c r="Q27" s="177" t="n">
        <v>1266991</v>
      </c>
      <c r="R27" s="177" t="n">
        <v>865</v>
      </c>
      <c r="S27" s="177" t="n">
        <v>865</v>
      </c>
      <c r="T27" s="177" t="n">
        <v>50000</v>
      </c>
      <c r="U27" s="177" t="n">
        <v>50000</v>
      </c>
      <c r="V27" s="177" t="n">
        <v>629559</v>
      </c>
      <c r="W27" s="177" t="n">
        <v>667067</v>
      </c>
      <c r="X27" s="177" t="n">
        <v>76963</v>
      </c>
      <c r="Y27" s="177" t="n">
        <v>80000</v>
      </c>
      <c r="Z27" s="177" t="n">
        <v>255322</v>
      </c>
      <c r="AA27" s="177" t="n">
        <v>270533</v>
      </c>
      <c r="AB27" s="177" t="n">
        <v>88900</v>
      </c>
      <c r="AC27" s="177" t="n">
        <v>100000</v>
      </c>
      <c r="AD27" s="177" t="n">
        <v>129504</v>
      </c>
      <c r="AE27" s="177" t="n">
        <v>140000</v>
      </c>
      <c r="AF27" s="177" t="n">
        <v>44450</v>
      </c>
      <c r="AG27" s="177" t="n">
        <v>50000</v>
      </c>
      <c r="AH27" s="177" t="n">
        <v>0</v>
      </c>
      <c r="AI27" s="177" t="n">
        <v>0</v>
      </c>
      <c r="AJ27" s="177" t="n">
        <v>101487</v>
      </c>
      <c r="AK27" s="177" t="n">
        <v>168000</v>
      </c>
      <c r="AL27" s="177" t="n">
        <v>0</v>
      </c>
      <c r="AM27" s="177" t="n">
        <v>0</v>
      </c>
      <c r="AN27" s="177" t="n">
        <f aca="false">AJ:AJ+AL:AL</f>
        <v>101487</v>
      </c>
      <c r="AO27" s="177" t="n">
        <f aca="false">AK:AK+AM:AM</f>
        <v>168000</v>
      </c>
      <c r="AP27" s="177" t="n">
        <v>122611</v>
      </c>
      <c r="AQ27" s="177" t="n">
        <v>234526</v>
      </c>
      <c r="AR27" s="177" t="n">
        <v>246</v>
      </c>
      <c r="AS27" s="177" t="n">
        <v>465</v>
      </c>
      <c r="AT27" s="179" t="n">
        <v>75812</v>
      </c>
      <c r="AU27" s="179" t="n">
        <v>120000</v>
      </c>
      <c r="AV27" s="179" t="n">
        <v>167296</v>
      </c>
      <c r="AW27" s="179" t="n">
        <v>300000</v>
      </c>
      <c r="AX27" s="179" t="n">
        <v>268215</v>
      </c>
      <c r="AY27" s="179" t="n">
        <v>444000</v>
      </c>
      <c r="AZ27" s="177" t="n">
        <v>822</v>
      </c>
      <c r="BA27" s="180" t="n">
        <v>-914603</v>
      </c>
      <c r="BB27" s="180" t="n">
        <v>-1101750</v>
      </c>
      <c r="BC27" s="177" t="n">
        <v>1226112</v>
      </c>
      <c r="BD27" s="177" t="n">
        <v>2345263</v>
      </c>
      <c r="BE27" s="177" t="n">
        <v>2323</v>
      </c>
    </row>
    <row r="28" customFormat="false" ht="12.75" hidden="false" customHeight="true" outlineLevel="0" collapsed="false">
      <c r="A28" s="174" t="str">
        <f aca="false">C28&amp;" "&amp;E28&amp;" "&amp;F28&amp;" "&amp;G28&amp;" "&amp;J28</f>
        <v>China Seagrass Conservation  Medium</v>
      </c>
      <c r="B28" s="176" t="s">
        <v>162</v>
      </c>
      <c r="C28" s="174" t="s">
        <v>191</v>
      </c>
      <c r="D28" s="176" t="s">
        <v>595</v>
      </c>
      <c r="E28" s="174" t="s">
        <v>167</v>
      </c>
      <c r="F28" s="175" t="s">
        <v>175</v>
      </c>
      <c r="G28" s="176"/>
      <c r="H28" s="176" t="s">
        <v>904</v>
      </c>
      <c r="I28" s="177" t="n">
        <v>2000</v>
      </c>
      <c r="J28" s="178" t="s">
        <v>905</v>
      </c>
      <c r="K28" s="176" t="n">
        <v>576.7056781</v>
      </c>
      <c r="L28" s="177" t="n">
        <v>2654081</v>
      </c>
      <c r="M28" s="177" t="n">
        <v>3674481</v>
      </c>
      <c r="N28" s="177" t="n">
        <v>1342839</v>
      </c>
      <c r="O28" s="177" t="n">
        <v>1430000</v>
      </c>
      <c r="P28" s="177" t="n">
        <v>1311242</v>
      </c>
      <c r="Q28" s="177" t="n">
        <v>2244481</v>
      </c>
      <c r="R28" s="177" t="n">
        <v>1143</v>
      </c>
      <c r="S28" s="177" t="n">
        <v>1143</v>
      </c>
      <c r="T28" s="177" t="n">
        <v>50000</v>
      </c>
      <c r="U28" s="177" t="n">
        <v>50000</v>
      </c>
      <c r="V28" s="177" t="n">
        <v>629559</v>
      </c>
      <c r="W28" s="177" t="n">
        <v>667067</v>
      </c>
      <c r="X28" s="177" t="n">
        <v>76963</v>
      </c>
      <c r="Y28" s="177" t="n">
        <v>80000</v>
      </c>
      <c r="Z28" s="177" t="n">
        <v>314213</v>
      </c>
      <c r="AA28" s="177" t="n">
        <v>332933</v>
      </c>
      <c r="AB28" s="177" t="n">
        <v>88900</v>
      </c>
      <c r="AC28" s="177" t="n">
        <v>100000</v>
      </c>
      <c r="AD28" s="177" t="n">
        <v>138755</v>
      </c>
      <c r="AE28" s="177" t="n">
        <v>150000</v>
      </c>
      <c r="AF28" s="177" t="n">
        <v>44450</v>
      </c>
      <c r="AG28" s="177" t="n">
        <v>50000</v>
      </c>
      <c r="AH28" s="177" t="n">
        <v>0</v>
      </c>
      <c r="AI28" s="177" t="n">
        <v>0</v>
      </c>
      <c r="AJ28" s="177" t="n">
        <v>234386</v>
      </c>
      <c r="AK28" s="177" t="n">
        <v>388000</v>
      </c>
      <c r="AL28" s="177" t="n">
        <v>0</v>
      </c>
      <c r="AM28" s="177" t="n">
        <v>0</v>
      </c>
      <c r="AN28" s="177" t="n">
        <f aca="false">AJ:AJ+AL:AL</f>
        <v>234386</v>
      </c>
      <c r="AO28" s="177" t="n">
        <f aca="false">AK:AK+AM:AM</f>
        <v>388000</v>
      </c>
      <c r="AP28" s="177" t="n">
        <v>218540</v>
      </c>
      <c r="AQ28" s="177" t="n">
        <v>418016</v>
      </c>
      <c r="AR28" s="177" t="n">
        <v>246</v>
      </c>
      <c r="AS28" s="177" t="n">
        <v>465</v>
      </c>
      <c r="AT28" s="179" t="n">
        <v>75812</v>
      </c>
      <c r="AU28" s="179" t="n">
        <v>120000</v>
      </c>
      <c r="AV28" s="179" t="n">
        <v>167296</v>
      </c>
      <c r="AW28" s="179" t="n">
        <v>300000</v>
      </c>
      <c r="AX28" s="179" t="n">
        <v>614961</v>
      </c>
      <c r="AY28" s="179" t="n">
        <v>1018000</v>
      </c>
      <c r="AZ28" s="177" t="n">
        <v>1465</v>
      </c>
      <c r="BA28" s="180" t="n">
        <v>-586911</v>
      </c>
      <c r="BB28" s="180" t="n">
        <v>-1005160</v>
      </c>
      <c r="BC28" s="177" t="n">
        <v>2185403</v>
      </c>
      <c r="BD28" s="177" t="n">
        <v>4180160</v>
      </c>
      <c r="BE28" s="177" t="n">
        <v>2323</v>
      </c>
    </row>
    <row r="29" customFormat="false" ht="12.75" hidden="false" customHeight="true" outlineLevel="0" collapsed="false">
      <c r="A29" s="174" t="str">
        <f aca="false">C29&amp;" "&amp;E29&amp;" "&amp;F29&amp;" "&amp;G29&amp;" "&amp;J29</f>
        <v>Indonesia Salt marsh Restoration Hydrology Medium</v>
      </c>
      <c r="B29" s="176" t="s">
        <v>162</v>
      </c>
      <c r="C29" s="174" t="s">
        <v>184</v>
      </c>
      <c r="D29" s="176" t="s">
        <v>588</v>
      </c>
      <c r="E29" s="174" t="s">
        <v>168</v>
      </c>
      <c r="F29" s="175" t="s">
        <v>174</v>
      </c>
      <c r="G29" s="176" t="s">
        <v>903</v>
      </c>
      <c r="H29" s="176" t="s">
        <v>904</v>
      </c>
      <c r="I29" s="177" t="n">
        <v>500</v>
      </c>
      <c r="J29" s="178" t="s">
        <v>905</v>
      </c>
      <c r="K29" s="176" t="n">
        <v>1538.032167</v>
      </c>
      <c r="L29" s="177" t="n">
        <v>5923746</v>
      </c>
      <c r="M29" s="177" t="n">
        <v>7307228</v>
      </c>
      <c r="N29" s="177" t="n">
        <v>4215897</v>
      </c>
      <c r="O29" s="177" t="n">
        <v>4729750</v>
      </c>
      <c r="P29" s="177" t="n">
        <v>1707850</v>
      </c>
      <c r="Q29" s="177" t="n">
        <v>2577479</v>
      </c>
      <c r="R29" s="177" t="n">
        <v>228</v>
      </c>
      <c r="S29" s="177" t="n">
        <v>228</v>
      </c>
      <c r="T29" s="177" t="n">
        <v>50000</v>
      </c>
      <c r="U29" s="177" t="n">
        <v>50000</v>
      </c>
      <c r="V29" s="177" t="n">
        <v>629559</v>
      </c>
      <c r="W29" s="177" t="n">
        <v>667067</v>
      </c>
      <c r="X29" s="177" t="n">
        <v>76963</v>
      </c>
      <c r="Y29" s="177" t="n">
        <v>80000</v>
      </c>
      <c r="Z29" s="177" t="n">
        <v>268724</v>
      </c>
      <c r="AA29" s="177" t="n">
        <v>284733</v>
      </c>
      <c r="AB29" s="177" t="n">
        <v>88900</v>
      </c>
      <c r="AC29" s="177" t="n">
        <v>100000</v>
      </c>
      <c r="AD29" s="177" t="n">
        <v>129504</v>
      </c>
      <c r="AE29" s="177" t="n">
        <v>140000</v>
      </c>
      <c r="AF29" s="177" t="n">
        <v>44450</v>
      </c>
      <c r="AG29" s="177" t="n">
        <v>50000</v>
      </c>
      <c r="AH29" s="177" t="n">
        <v>2927797</v>
      </c>
      <c r="AI29" s="177" t="n">
        <v>3357950</v>
      </c>
      <c r="AJ29" s="177" t="n">
        <v>181226</v>
      </c>
      <c r="AK29" s="177" t="n">
        <v>300000</v>
      </c>
      <c r="AL29" s="177" t="n">
        <v>676805</v>
      </c>
      <c r="AM29" s="177" t="n">
        <v>839152</v>
      </c>
      <c r="AN29" s="177" t="n">
        <f aca="false">AJ:AJ+AL:AL</f>
        <v>858031</v>
      </c>
      <c r="AO29" s="177" t="n">
        <f aca="false">AK:AK+AM:AM</f>
        <v>1139152</v>
      </c>
      <c r="AP29" s="177" t="n">
        <v>284642</v>
      </c>
      <c r="AQ29" s="177" t="n">
        <v>485122</v>
      </c>
      <c r="AR29" s="177" t="n">
        <v>3111</v>
      </c>
      <c r="AS29" s="177" t="n">
        <v>5205</v>
      </c>
      <c r="AT29" s="179" t="n">
        <v>75812</v>
      </c>
      <c r="AU29" s="179" t="n">
        <v>120000</v>
      </c>
      <c r="AV29" s="179" t="n">
        <v>167296</v>
      </c>
      <c r="AW29" s="179" t="n">
        <v>300000</v>
      </c>
      <c r="AX29" s="179" t="n">
        <v>318958</v>
      </c>
      <c r="AY29" s="179" t="n">
        <v>528000</v>
      </c>
      <c r="AZ29" s="177" t="n">
        <v>158</v>
      </c>
      <c r="BA29" s="180" t="n">
        <v>-3779362</v>
      </c>
      <c r="BB29" s="180" t="n">
        <v>-3800687</v>
      </c>
      <c r="BC29" s="177" t="n">
        <v>2846416</v>
      </c>
      <c r="BD29" s="177" t="n">
        <v>4851218</v>
      </c>
      <c r="BE29" s="177" t="n">
        <v>26026</v>
      </c>
    </row>
    <row r="30" customFormat="false" ht="12.75" hidden="false" customHeight="true" outlineLevel="0" collapsed="false">
      <c r="A30" s="174" t="str">
        <f aca="false">C30&amp;" "&amp;E30&amp;" "&amp;F30&amp;" "&amp;G30&amp;" "&amp;J30</f>
        <v>Indonesia Salt marsh Conservation  Medium</v>
      </c>
      <c r="B30" s="176" t="s">
        <v>162</v>
      </c>
      <c r="C30" s="174" t="s">
        <v>184</v>
      </c>
      <c r="D30" s="176" t="s">
        <v>588</v>
      </c>
      <c r="E30" s="174" t="s">
        <v>168</v>
      </c>
      <c r="F30" s="175" t="s">
        <v>175</v>
      </c>
      <c r="G30" s="176"/>
      <c r="H30" s="176" t="s">
        <v>904</v>
      </c>
      <c r="I30" s="177" t="n">
        <v>4000</v>
      </c>
      <c r="J30" s="178" t="s">
        <v>905</v>
      </c>
      <c r="K30" s="176" t="n">
        <v>10200.41753</v>
      </c>
      <c r="L30" s="177" t="n">
        <v>2271041</v>
      </c>
      <c r="M30" s="177" t="n">
        <v>3059937</v>
      </c>
      <c r="N30" s="177" t="n">
        <v>1288099</v>
      </c>
      <c r="O30" s="177" t="n">
        <v>1371800</v>
      </c>
      <c r="P30" s="177" t="n">
        <v>982941</v>
      </c>
      <c r="Q30" s="177" t="n">
        <v>1688137</v>
      </c>
      <c r="R30" s="177" t="n">
        <v>59</v>
      </c>
      <c r="S30" s="177" t="n">
        <v>59</v>
      </c>
      <c r="T30" s="177" t="n">
        <v>50000</v>
      </c>
      <c r="U30" s="177" t="n">
        <v>50000</v>
      </c>
      <c r="V30" s="177" t="n">
        <v>629559</v>
      </c>
      <c r="W30" s="177" t="n">
        <v>667067</v>
      </c>
      <c r="X30" s="177" t="n">
        <v>76963</v>
      </c>
      <c r="Y30" s="177" t="n">
        <v>80000</v>
      </c>
      <c r="Z30" s="177" t="n">
        <v>268724</v>
      </c>
      <c r="AA30" s="177" t="n">
        <v>284733</v>
      </c>
      <c r="AB30" s="177" t="n">
        <v>88900</v>
      </c>
      <c r="AC30" s="177" t="n">
        <v>100000</v>
      </c>
      <c r="AD30" s="177" t="n">
        <v>129504</v>
      </c>
      <c r="AE30" s="177" t="n">
        <v>140000</v>
      </c>
      <c r="AF30" s="177" t="n">
        <v>44450</v>
      </c>
      <c r="AG30" s="177" t="n">
        <v>50000</v>
      </c>
      <c r="AH30" s="177" t="n">
        <v>0</v>
      </c>
      <c r="AI30" s="177" t="n">
        <v>0</v>
      </c>
      <c r="AJ30" s="177" t="n">
        <v>181226</v>
      </c>
      <c r="AK30" s="177" t="n">
        <v>300000</v>
      </c>
      <c r="AL30" s="177" t="n">
        <v>0</v>
      </c>
      <c r="AM30" s="177" t="n">
        <v>0</v>
      </c>
      <c r="AN30" s="177" t="n">
        <f aca="false">AJ:AJ+AL:AL</f>
        <v>181226</v>
      </c>
      <c r="AO30" s="177" t="n">
        <f aca="false">AK:AK+AM:AM</f>
        <v>300000</v>
      </c>
      <c r="AP30" s="177" t="n">
        <v>235426</v>
      </c>
      <c r="AQ30" s="177" t="n">
        <v>432489</v>
      </c>
      <c r="AR30" s="177" t="n">
        <v>4223</v>
      </c>
      <c r="AS30" s="177" t="n">
        <v>7648</v>
      </c>
      <c r="AT30" s="179" t="n">
        <v>75812</v>
      </c>
      <c r="AU30" s="179" t="n">
        <v>120000</v>
      </c>
      <c r="AV30" s="179" t="n">
        <v>167296</v>
      </c>
      <c r="AW30" s="179" t="n">
        <v>300000</v>
      </c>
      <c r="AX30" s="179" t="n">
        <v>318958</v>
      </c>
      <c r="AY30" s="179" t="n">
        <v>528000</v>
      </c>
      <c r="AZ30" s="177" t="n">
        <v>93</v>
      </c>
      <c r="BA30" s="180" t="n">
        <v>-87825</v>
      </c>
      <c r="BB30" s="180" t="n">
        <v>-632040</v>
      </c>
      <c r="BC30" s="177" t="n">
        <v>2354257</v>
      </c>
      <c r="BD30" s="177" t="n">
        <v>4324894</v>
      </c>
      <c r="BE30" s="177" t="n">
        <v>38239</v>
      </c>
    </row>
    <row r="31" customFormat="false" ht="12.75" hidden="false" customHeight="true" outlineLevel="0" collapsed="false">
      <c r="A31" s="174" t="str">
        <f aca="false">C31&amp;" "&amp;E31&amp;" "&amp;F31&amp;" "&amp;G31&amp;" "&amp;J31</f>
        <v>United States Salt marsh Restoration Hydrology Medium</v>
      </c>
      <c r="B31" s="176" t="s">
        <v>161</v>
      </c>
      <c r="C31" s="174" t="s">
        <v>183</v>
      </c>
      <c r="D31" s="176" t="s">
        <v>586</v>
      </c>
      <c r="E31" s="174" t="s">
        <v>168</v>
      </c>
      <c r="F31" s="175" t="s">
        <v>174</v>
      </c>
      <c r="G31" s="176" t="s">
        <v>903</v>
      </c>
      <c r="H31" s="176" t="s">
        <v>904</v>
      </c>
      <c r="I31" s="177" t="n">
        <v>500</v>
      </c>
      <c r="J31" s="178" t="s">
        <v>905</v>
      </c>
      <c r="K31" s="176" t="n">
        <v>166735.7527</v>
      </c>
      <c r="L31" s="177" t="n">
        <v>108004517</v>
      </c>
      <c r="M31" s="177" t="n">
        <v>128046106</v>
      </c>
      <c r="N31" s="177" t="n">
        <v>84207973</v>
      </c>
      <c r="O31" s="177" t="n">
        <v>96463619</v>
      </c>
      <c r="P31" s="177" t="n">
        <v>23796544</v>
      </c>
      <c r="Q31" s="177" t="n">
        <v>31582488</v>
      </c>
      <c r="R31" s="177" t="n">
        <v>4150</v>
      </c>
      <c r="S31" s="177" t="n">
        <v>4150</v>
      </c>
      <c r="T31" s="177" t="n">
        <v>100000</v>
      </c>
      <c r="U31" s="177" t="n">
        <v>100000</v>
      </c>
      <c r="V31" s="177" t="n">
        <v>629559</v>
      </c>
      <c r="W31" s="177" t="n">
        <v>667067</v>
      </c>
      <c r="X31" s="177" t="n">
        <v>76963</v>
      </c>
      <c r="Y31" s="177" t="n">
        <v>80000</v>
      </c>
      <c r="Z31" s="177" t="n">
        <v>351049</v>
      </c>
      <c r="AA31" s="177" t="n">
        <v>379500</v>
      </c>
      <c r="AB31" s="177" t="n">
        <v>88900</v>
      </c>
      <c r="AC31" s="177" t="n">
        <v>100000</v>
      </c>
      <c r="AD31" s="177" t="n">
        <v>185006</v>
      </c>
      <c r="AE31" s="177" t="n">
        <v>200000</v>
      </c>
      <c r="AF31" s="177" t="n">
        <v>44450</v>
      </c>
      <c r="AG31" s="177" t="n">
        <v>50000</v>
      </c>
      <c r="AH31" s="177" t="n">
        <v>82732047</v>
      </c>
      <c r="AI31" s="177" t="n">
        <v>94887052</v>
      </c>
      <c r="AJ31" s="177" t="n">
        <v>517703</v>
      </c>
      <c r="AK31" s="177" t="n">
        <v>857000</v>
      </c>
      <c r="AL31" s="177" t="n">
        <v>19124760</v>
      </c>
      <c r="AM31" s="177" t="n">
        <v>23712274</v>
      </c>
      <c r="AN31" s="177" t="n">
        <f aca="false">AJ:AJ+AL:AL</f>
        <v>19642463</v>
      </c>
      <c r="AO31" s="177" t="n">
        <f aca="false">AK:AK+AM:AM</f>
        <v>24569274</v>
      </c>
      <c r="AP31" s="177" t="n">
        <v>2274219</v>
      </c>
      <c r="AQ31" s="177" t="n">
        <v>3876008</v>
      </c>
      <c r="AR31" s="177" t="n">
        <v>3111</v>
      </c>
      <c r="AS31" s="177" t="n">
        <v>5205</v>
      </c>
      <c r="AT31" s="179" t="n">
        <v>75812</v>
      </c>
      <c r="AU31" s="179" t="n">
        <v>120000</v>
      </c>
      <c r="AV31" s="179" t="n">
        <v>223062</v>
      </c>
      <c r="AW31" s="179" t="n">
        <v>400000</v>
      </c>
      <c r="AX31" s="179" t="n">
        <v>1577877</v>
      </c>
      <c r="AY31" s="179" t="n">
        <v>2612000</v>
      </c>
      <c r="AZ31" s="177" t="n">
        <v>1265</v>
      </c>
      <c r="BA31" s="180" t="n">
        <v>-102329867</v>
      </c>
      <c r="BB31" s="180" t="n">
        <v>-92382495</v>
      </c>
      <c r="BC31" s="177" t="n">
        <v>22742194</v>
      </c>
      <c r="BD31" s="177" t="n">
        <v>38760084</v>
      </c>
      <c r="BE31" s="177" t="n">
        <v>26026</v>
      </c>
    </row>
    <row r="32" customFormat="false" ht="12.75" hidden="false" customHeight="true" outlineLevel="0" collapsed="false">
      <c r="A32" s="174" t="str">
        <f aca="false">C32&amp;" "&amp;E32&amp;" "&amp;F32&amp;" "&amp;G32&amp;" "&amp;J32</f>
        <v>United States Salt marsh Conservation  Medium</v>
      </c>
      <c r="B32" s="176" t="s">
        <v>161</v>
      </c>
      <c r="C32" s="174" t="s">
        <v>183</v>
      </c>
      <c r="D32" s="176" t="s">
        <v>586</v>
      </c>
      <c r="E32" s="174" t="s">
        <v>168</v>
      </c>
      <c r="F32" s="175" t="s">
        <v>175</v>
      </c>
      <c r="G32" s="176"/>
      <c r="H32" s="176" t="s">
        <v>904</v>
      </c>
      <c r="I32" s="177" t="n">
        <v>4000</v>
      </c>
      <c r="J32" s="178" t="s">
        <v>905</v>
      </c>
      <c r="K32" s="176" t="n">
        <v>227817.1858</v>
      </c>
      <c r="L32" s="177" t="n">
        <v>3956048</v>
      </c>
      <c r="M32" s="177" t="n">
        <v>5723119</v>
      </c>
      <c r="N32" s="177" t="n">
        <v>1475926</v>
      </c>
      <c r="O32" s="177" t="n">
        <v>1576567</v>
      </c>
      <c r="P32" s="177" t="n">
        <v>2480121</v>
      </c>
      <c r="Q32" s="177" t="n">
        <v>4146553</v>
      </c>
      <c r="R32" s="177" t="n">
        <v>502</v>
      </c>
      <c r="S32" s="177" t="n">
        <v>502</v>
      </c>
      <c r="T32" s="177" t="n">
        <v>100000</v>
      </c>
      <c r="U32" s="177" t="n">
        <v>100000</v>
      </c>
      <c r="V32" s="177" t="n">
        <v>629559</v>
      </c>
      <c r="W32" s="177" t="n">
        <v>667067</v>
      </c>
      <c r="X32" s="177" t="n">
        <v>76963</v>
      </c>
      <c r="Y32" s="177" t="n">
        <v>80000</v>
      </c>
      <c r="Z32" s="177" t="n">
        <v>351049</v>
      </c>
      <c r="AA32" s="177" t="n">
        <v>379500</v>
      </c>
      <c r="AB32" s="177" t="n">
        <v>88900</v>
      </c>
      <c r="AC32" s="177" t="n">
        <v>100000</v>
      </c>
      <c r="AD32" s="177" t="n">
        <v>185006</v>
      </c>
      <c r="AE32" s="177" t="n">
        <v>200000</v>
      </c>
      <c r="AF32" s="177" t="n">
        <v>44450</v>
      </c>
      <c r="AG32" s="177" t="n">
        <v>50000</v>
      </c>
      <c r="AH32" s="177" t="n">
        <v>0</v>
      </c>
      <c r="AI32" s="177" t="n">
        <v>0</v>
      </c>
      <c r="AJ32" s="177" t="n">
        <v>517703</v>
      </c>
      <c r="AK32" s="177" t="n">
        <v>857000</v>
      </c>
      <c r="AL32" s="177" t="n">
        <v>0</v>
      </c>
      <c r="AM32" s="177" t="n">
        <v>0</v>
      </c>
      <c r="AN32" s="177" t="n">
        <f aca="false">AJ:AJ+AL:AL</f>
        <v>517703</v>
      </c>
      <c r="AO32" s="177" t="n">
        <f aca="false">AK:AK+AM:AM</f>
        <v>857000</v>
      </c>
      <c r="AP32" s="177" t="n">
        <v>84799</v>
      </c>
      <c r="AQ32" s="177" t="n">
        <v>155977</v>
      </c>
      <c r="AR32" s="177" t="n">
        <v>869</v>
      </c>
      <c r="AS32" s="177" t="n">
        <v>1576</v>
      </c>
      <c r="AT32" s="179" t="n">
        <v>75812</v>
      </c>
      <c r="AU32" s="179" t="n">
        <v>120000</v>
      </c>
      <c r="AV32" s="179" t="n">
        <v>223062</v>
      </c>
      <c r="AW32" s="179" t="n">
        <v>400000</v>
      </c>
      <c r="AX32" s="179" t="n">
        <v>1577877</v>
      </c>
      <c r="AY32" s="179" t="n">
        <v>2612000</v>
      </c>
      <c r="AZ32" s="177" t="n">
        <v>164</v>
      </c>
      <c r="BA32" s="180" t="n">
        <v>-4163349</v>
      </c>
      <c r="BB32" s="180" t="n">
        <v>-3108059</v>
      </c>
      <c r="BC32" s="177" t="n">
        <v>847989</v>
      </c>
      <c r="BD32" s="177" t="n">
        <v>1559771</v>
      </c>
      <c r="BE32" s="177" t="n">
        <v>7878</v>
      </c>
    </row>
    <row r="33" customFormat="false" ht="12.75" hidden="false" customHeight="true" outlineLevel="0" collapsed="false">
      <c r="A33" s="174" t="str">
        <f aca="false">C33&amp;" "&amp;E33&amp;" "&amp;F33&amp;" "&amp;G33&amp;" "&amp;J33</f>
        <v>Australia Salt marsh Restoration Hydrology Medium</v>
      </c>
      <c r="B33" s="176" t="s">
        <v>163</v>
      </c>
      <c r="C33" s="174" t="s">
        <v>185</v>
      </c>
      <c r="D33" s="176" t="s">
        <v>589</v>
      </c>
      <c r="E33" s="174" t="s">
        <v>168</v>
      </c>
      <c r="F33" s="175" t="s">
        <v>174</v>
      </c>
      <c r="G33" s="176" t="s">
        <v>903</v>
      </c>
      <c r="H33" s="176" t="s">
        <v>904</v>
      </c>
      <c r="I33" s="177" t="n">
        <v>500</v>
      </c>
      <c r="J33" s="178" t="s">
        <v>905</v>
      </c>
      <c r="K33" s="176" t="n">
        <v>18742.40858</v>
      </c>
      <c r="L33" s="177" t="n">
        <v>16106049</v>
      </c>
      <c r="M33" s="177" t="n">
        <v>19892027</v>
      </c>
      <c r="N33" s="177" t="n">
        <v>11329173</v>
      </c>
      <c r="O33" s="177" t="n">
        <v>12874283</v>
      </c>
      <c r="P33" s="177" t="n">
        <v>4776876</v>
      </c>
      <c r="Q33" s="177" t="n">
        <v>7017744</v>
      </c>
      <c r="R33" s="177" t="n">
        <v>619</v>
      </c>
      <c r="S33" s="177" t="n">
        <v>619</v>
      </c>
      <c r="T33" s="177" t="n">
        <v>70000</v>
      </c>
      <c r="U33" s="177" t="n">
        <v>70000</v>
      </c>
      <c r="V33" s="177" t="n">
        <v>629559</v>
      </c>
      <c r="W33" s="177" t="n">
        <v>667067</v>
      </c>
      <c r="X33" s="177" t="n">
        <v>76963</v>
      </c>
      <c r="Y33" s="177" t="n">
        <v>80000</v>
      </c>
      <c r="Z33" s="177" t="n">
        <v>313632</v>
      </c>
      <c r="AA33" s="177" t="n">
        <v>339050</v>
      </c>
      <c r="AB33" s="177" t="n">
        <v>102235</v>
      </c>
      <c r="AC33" s="177" t="n">
        <v>115000</v>
      </c>
      <c r="AD33" s="177" t="n">
        <v>333011</v>
      </c>
      <c r="AE33" s="177" t="n">
        <v>360000</v>
      </c>
      <c r="AF33" s="177" t="n">
        <v>44450</v>
      </c>
      <c r="AG33" s="177" t="n">
        <v>50000</v>
      </c>
      <c r="AH33" s="177" t="n">
        <v>9759325</v>
      </c>
      <c r="AI33" s="177" t="n">
        <v>11193166</v>
      </c>
      <c r="AJ33" s="177" t="n">
        <v>485686</v>
      </c>
      <c r="AK33" s="177" t="n">
        <v>804000</v>
      </c>
      <c r="AL33" s="177" t="n">
        <v>2256015</v>
      </c>
      <c r="AM33" s="177" t="n">
        <v>2797172</v>
      </c>
      <c r="AN33" s="177" t="n">
        <f aca="false">AJ:AJ+AL:AL</f>
        <v>2741701</v>
      </c>
      <c r="AO33" s="177" t="n">
        <f aca="false">AK:AK+AM:AM</f>
        <v>3601172</v>
      </c>
      <c r="AP33" s="177" t="n">
        <v>454941</v>
      </c>
      <c r="AQ33" s="177" t="n">
        <v>775366</v>
      </c>
      <c r="AR33" s="177" t="n">
        <v>3111</v>
      </c>
      <c r="AS33" s="177" t="n">
        <v>5205</v>
      </c>
      <c r="AT33" s="179" t="n">
        <v>75812</v>
      </c>
      <c r="AU33" s="179" t="n">
        <v>120000</v>
      </c>
      <c r="AV33" s="179" t="n">
        <v>223062</v>
      </c>
      <c r="AW33" s="179" t="n">
        <v>400000</v>
      </c>
      <c r="AX33" s="179" t="n">
        <v>1278249</v>
      </c>
      <c r="AY33" s="179" t="n">
        <v>2116000</v>
      </c>
      <c r="AZ33" s="177" t="n">
        <v>253</v>
      </c>
      <c r="BA33" s="180" t="n">
        <v>-13663566</v>
      </c>
      <c r="BB33" s="180" t="n">
        <v>-12381935</v>
      </c>
      <c r="BC33" s="177" t="n">
        <v>4549406</v>
      </c>
      <c r="BD33" s="177" t="n">
        <v>7753664</v>
      </c>
      <c r="BE33" s="177" t="n">
        <v>26026</v>
      </c>
    </row>
    <row r="34" customFormat="false" ht="12.75" hidden="false" customHeight="true" outlineLevel="0" collapsed="false">
      <c r="A34" s="174" t="str">
        <f aca="false">C34&amp;" "&amp;E34&amp;" "&amp;F34&amp;" "&amp;G34&amp;" "&amp;J34</f>
        <v>Australia Salt marsh Conservation  Medium</v>
      </c>
      <c r="B34" s="176" t="s">
        <v>163</v>
      </c>
      <c r="C34" s="174" t="s">
        <v>185</v>
      </c>
      <c r="D34" s="176" t="s">
        <v>589</v>
      </c>
      <c r="E34" s="174" t="s">
        <v>168</v>
      </c>
      <c r="F34" s="175" t="s">
        <v>175</v>
      </c>
      <c r="G34" s="176"/>
      <c r="H34" s="176" t="s">
        <v>904</v>
      </c>
      <c r="I34" s="177" t="n">
        <v>4000</v>
      </c>
      <c r="J34" s="178" t="s">
        <v>905</v>
      </c>
      <c r="K34" s="176" t="n">
        <v>3049835.066</v>
      </c>
      <c r="L34" s="177" t="n">
        <v>3926162</v>
      </c>
      <c r="M34" s="177" t="n">
        <v>5660487</v>
      </c>
      <c r="N34" s="177" t="n">
        <v>1569849</v>
      </c>
      <c r="O34" s="177" t="n">
        <v>1681117</v>
      </c>
      <c r="P34" s="177" t="n">
        <v>2356313</v>
      </c>
      <c r="Q34" s="177" t="n">
        <v>3979371</v>
      </c>
      <c r="R34" s="177" t="n">
        <v>121</v>
      </c>
      <c r="S34" s="177" t="n">
        <v>121</v>
      </c>
      <c r="T34" s="177" t="n">
        <v>70000</v>
      </c>
      <c r="U34" s="177" t="n">
        <v>70000</v>
      </c>
      <c r="V34" s="177" t="n">
        <v>629559</v>
      </c>
      <c r="W34" s="177" t="n">
        <v>667067</v>
      </c>
      <c r="X34" s="177" t="n">
        <v>76963</v>
      </c>
      <c r="Y34" s="177" t="n">
        <v>80000</v>
      </c>
      <c r="Z34" s="177" t="n">
        <v>313632</v>
      </c>
      <c r="AA34" s="177" t="n">
        <v>339050</v>
      </c>
      <c r="AB34" s="177" t="n">
        <v>102235</v>
      </c>
      <c r="AC34" s="177" t="n">
        <v>115000</v>
      </c>
      <c r="AD34" s="177" t="n">
        <v>333011</v>
      </c>
      <c r="AE34" s="177" t="n">
        <v>360000</v>
      </c>
      <c r="AF34" s="177" t="n">
        <v>44450</v>
      </c>
      <c r="AG34" s="177" t="n">
        <v>50000</v>
      </c>
      <c r="AH34" s="177" t="n">
        <v>0</v>
      </c>
      <c r="AI34" s="177" t="n">
        <v>0</v>
      </c>
      <c r="AJ34" s="177" t="n">
        <v>485686</v>
      </c>
      <c r="AK34" s="177" t="n">
        <v>804000</v>
      </c>
      <c r="AL34" s="177" t="n">
        <v>0</v>
      </c>
      <c r="AM34" s="177" t="n">
        <v>0</v>
      </c>
      <c r="AN34" s="177" t="n">
        <f aca="false">AJ:AJ+AL:AL</f>
        <v>485686</v>
      </c>
      <c r="AO34" s="177" t="n">
        <f aca="false">AK:AK+AM:AM</f>
        <v>804000</v>
      </c>
      <c r="AP34" s="177" t="n">
        <v>289936</v>
      </c>
      <c r="AQ34" s="177" t="n">
        <v>532906</v>
      </c>
      <c r="AR34" s="177" t="n">
        <v>3568</v>
      </c>
      <c r="AS34" s="177" t="n">
        <v>6465</v>
      </c>
      <c r="AT34" s="179" t="n">
        <v>75812</v>
      </c>
      <c r="AU34" s="179" t="n">
        <v>120000</v>
      </c>
      <c r="AV34" s="179" t="n">
        <v>223062</v>
      </c>
      <c r="AW34" s="179" t="n">
        <v>400000</v>
      </c>
      <c r="AX34" s="179" t="n">
        <v>1278249</v>
      </c>
      <c r="AY34" s="179" t="n">
        <v>2116000</v>
      </c>
      <c r="AZ34" s="177" t="n">
        <v>136</v>
      </c>
      <c r="BA34" s="180" t="n">
        <v>-1245334</v>
      </c>
      <c r="BB34" s="180" t="n">
        <v>-1490580</v>
      </c>
      <c r="BC34" s="177" t="n">
        <v>2899362</v>
      </c>
      <c r="BD34" s="177" t="n">
        <v>5329056</v>
      </c>
      <c r="BE34" s="177" t="n">
        <v>32325</v>
      </c>
    </row>
    <row r="35" customFormat="false" ht="12.75" hidden="false" customHeight="true" outlineLevel="0" collapsed="false">
      <c r="A35" s="174" t="str">
        <f aca="false">C35&amp;" "&amp;E35&amp;" "&amp;F35&amp;" "&amp;G35&amp;" "&amp;J35</f>
        <v>The Bahamas Salt marsh Restoration Hydrology Medium</v>
      </c>
      <c r="B35" s="176" t="s">
        <v>161</v>
      </c>
      <c r="C35" s="174" t="s">
        <v>277</v>
      </c>
      <c r="D35" s="176" t="s">
        <v>590</v>
      </c>
      <c r="E35" s="174" t="s">
        <v>168</v>
      </c>
      <c r="F35" s="175" t="s">
        <v>174</v>
      </c>
      <c r="G35" s="176" t="s">
        <v>903</v>
      </c>
      <c r="H35" s="176" t="s">
        <v>904</v>
      </c>
      <c r="I35" s="177" t="n">
        <v>500</v>
      </c>
      <c r="J35" s="178" t="s">
        <v>905</v>
      </c>
      <c r="K35" s="176" t="n">
        <v>1047.626473</v>
      </c>
      <c r="L35" s="177" t="n">
        <v>47255366</v>
      </c>
      <c r="M35" s="177" t="n">
        <v>58976679</v>
      </c>
      <c r="N35" s="177" t="n">
        <v>32414492</v>
      </c>
      <c r="O35" s="177" t="n">
        <v>37061514</v>
      </c>
      <c r="P35" s="177" t="n">
        <v>14840874</v>
      </c>
      <c r="Q35" s="177" t="n">
        <v>21915165</v>
      </c>
      <c r="R35" s="177" t="n">
        <v>1816</v>
      </c>
      <c r="S35" s="177" t="n">
        <v>1816</v>
      </c>
      <c r="T35" s="177" t="n">
        <v>70000</v>
      </c>
      <c r="U35" s="177" t="n">
        <v>70000</v>
      </c>
      <c r="V35" s="177" t="n">
        <v>629559</v>
      </c>
      <c r="W35" s="177" t="n">
        <v>667067</v>
      </c>
      <c r="X35" s="177" t="n">
        <v>76963</v>
      </c>
      <c r="Y35" s="177" t="n">
        <v>80000</v>
      </c>
      <c r="Z35" s="177" t="n">
        <v>286112</v>
      </c>
      <c r="AA35" s="177" t="n">
        <v>309300</v>
      </c>
      <c r="AB35" s="177" t="n">
        <v>111125</v>
      </c>
      <c r="AC35" s="177" t="n">
        <v>125000</v>
      </c>
      <c r="AD35" s="177" t="n">
        <v>296010</v>
      </c>
      <c r="AE35" s="177" t="n">
        <v>320000</v>
      </c>
      <c r="AF35" s="177" t="n">
        <v>44450</v>
      </c>
      <c r="AG35" s="177" t="n">
        <v>50000</v>
      </c>
      <c r="AH35" s="177" t="n">
        <v>30900274</v>
      </c>
      <c r="AI35" s="177" t="n">
        <v>35440147</v>
      </c>
      <c r="AJ35" s="177" t="n">
        <v>402322</v>
      </c>
      <c r="AK35" s="177" t="n">
        <v>666000</v>
      </c>
      <c r="AL35" s="177" t="n">
        <v>7143064</v>
      </c>
      <c r="AM35" s="177" t="n">
        <v>8856493</v>
      </c>
      <c r="AN35" s="177" t="n">
        <f aca="false">AJ:AJ+AL:AL</f>
        <v>7545386</v>
      </c>
      <c r="AO35" s="177" t="n">
        <f aca="false">AK:AK+AM:AM</f>
        <v>9522493</v>
      </c>
      <c r="AP35" s="177" t="n">
        <v>5936350</v>
      </c>
      <c r="AQ35" s="177" t="n">
        <v>10117467</v>
      </c>
      <c r="AR35" s="177" t="n">
        <v>3111</v>
      </c>
      <c r="AS35" s="177" t="n">
        <v>5205</v>
      </c>
      <c r="AT35" s="179" t="n">
        <v>75812</v>
      </c>
      <c r="AU35" s="179" t="n">
        <v>120000</v>
      </c>
      <c r="AV35" s="179" t="n">
        <v>223062</v>
      </c>
      <c r="AW35" s="179" t="n">
        <v>400000</v>
      </c>
      <c r="AX35" s="179" t="n">
        <v>1057153</v>
      </c>
      <c r="AY35" s="179" t="n">
        <v>1750000</v>
      </c>
      <c r="AZ35" s="177" t="n">
        <v>3301</v>
      </c>
      <c r="BA35" s="180" t="n">
        <v>2548241</v>
      </c>
      <c r="BB35" s="180" t="n">
        <v>-10170960</v>
      </c>
      <c r="BC35" s="177" t="n">
        <v>59363497</v>
      </c>
      <c r="BD35" s="177" t="n">
        <v>101174674</v>
      </c>
      <c r="BE35" s="177" t="n">
        <v>26026</v>
      </c>
    </row>
    <row r="36" customFormat="false" ht="12.75" hidden="false" customHeight="true" outlineLevel="0" collapsed="false">
      <c r="A36" s="174" t="str">
        <f aca="false">C36&amp;" "&amp;E36&amp;" "&amp;F36&amp;" "&amp;G36&amp;" "&amp;J36</f>
        <v>The Bahamas Salt marsh Conservation  Medium</v>
      </c>
      <c r="B36" s="176" t="s">
        <v>161</v>
      </c>
      <c r="C36" s="174" t="s">
        <v>277</v>
      </c>
      <c r="D36" s="176" t="s">
        <v>590</v>
      </c>
      <c r="E36" s="174" t="s">
        <v>168</v>
      </c>
      <c r="F36" s="175" t="s">
        <v>175</v>
      </c>
      <c r="G36" s="176"/>
      <c r="H36" s="176" t="s">
        <v>904</v>
      </c>
      <c r="I36" s="177" t="n">
        <v>4000</v>
      </c>
      <c r="J36" s="178" t="s">
        <v>905</v>
      </c>
      <c r="K36" s="176" t="n">
        <v>6472.618477</v>
      </c>
      <c r="L36" s="177" t="n">
        <v>5001788</v>
      </c>
      <c r="M36" s="177" t="n">
        <v>7735710</v>
      </c>
      <c r="N36" s="177" t="n">
        <v>1514218</v>
      </c>
      <c r="O36" s="177" t="n">
        <v>1621367</v>
      </c>
      <c r="P36" s="177" t="n">
        <v>3487571</v>
      </c>
      <c r="Q36" s="177" t="n">
        <v>6114343</v>
      </c>
      <c r="R36" s="177" t="n">
        <v>140</v>
      </c>
      <c r="S36" s="177" t="n">
        <v>140</v>
      </c>
      <c r="T36" s="177" t="n">
        <v>70000</v>
      </c>
      <c r="U36" s="177" t="n">
        <v>70000</v>
      </c>
      <c r="V36" s="177" t="n">
        <v>629559</v>
      </c>
      <c r="W36" s="177" t="n">
        <v>667067</v>
      </c>
      <c r="X36" s="177" t="n">
        <v>76963</v>
      </c>
      <c r="Y36" s="177" t="n">
        <v>80000</v>
      </c>
      <c r="Z36" s="177" t="n">
        <v>286112</v>
      </c>
      <c r="AA36" s="177" t="n">
        <v>309300</v>
      </c>
      <c r="AB36" s="177" t="n">
        <v>111125</v>
      </c>
      <c r="AC36" s="177" t="n">
        <v>125000</v>
      </c>
      <c r="AD36" s="177" t="n">
        <v>296010</v>
      </c>
      <c r="AE36" s="177" t="n">
        <v>320000</v>
      </c>
      <c r="AF36" s="177" t="n">
        <v>44450</v>
      </c>
      <c r="AG36" s="177" t="n">
        <v>50000</v>
      </c>
      <c r="AH36" s="177" t="n">
        <v>0</v>
      </c>
      <c r="AI36" s="177" t="n">
        <v>0</v>
      </c>
      <c r="AJ36" s="177" t="n">
        <v>402322</v>
      </c>
      <c r="AK36" s="177" t="n">
        <v>666000</v>
      </c>
      <c r="AL36" s="177" t="n">
        <v>0</v>
      </c>
      <c r="AM36" s="177" t="n">
        <v>0</v>
      </c>
      <c r="AN36" s="177" t="n">
        <f aca="false">AJ:AJ+AL:AL</f>
        <v>402322</v>
      </c>
      <c r="AO36" s="177" t="n">
        <f aca="false">AK:AK+AM:AM</f>
        <v>666000</v>
      </c>
      <c r="AP36" s="177" t="n">
        <v>1725289</v>
      </c>
      <c r="AQ36" s="177" t="n">
        <v>3171218</v>
      </c>
      <c r="AR36" s="177" t="n">
        <v>3932</v>
      </c>
      <c r="AS36" s="177" t="n">
        <v>7125</v>
      </c>
      <c r="AT36" s="179" t="n">
        <v>75812</v>
      </c>
      <c r="AU36" s="179" t="n">
        <v>120000</v>
      </c>
      <c r="AV36" s="179" t="n">
        <v>223062</v>
      </c>
      <c r="AW36" s="179" t="n">
        <v>400000</v>
      </c>
      <c r="AX36" s="179" t="n">
        <v>1057153</v>
      </c>
      <c r="AY36" s="179" t="n">
        <v>1750000</v>
      </c>
      <c r="AZ36" s="177" t="n">
        <v>736</v>
      </c>
      <c r="BA36" s="180" t="n">
        <v>11157554</v>
      </c>
      <c r="BB36" s="180" t="n">
        <v>5350664</v>
      </c>
      <c r="BC36" s="177" t="n">
        <v>17252894</v>
      </c>
      <c r="BD36" s="177" t="n">
        <v>31712185</v>
      </c>
      <c r="BE36" s="177" t="n">
        <v>35623</v>
      </c>
    </row>
    <row r="37" customFormat="false" ht="12.75" hidden="false" customHeight="true" outlineLevel="0" collapsed="false">
      <c r="A37" s="174" t="str">
        <f aca="false">C37&amp;" "&amp;E37&amp;" "&amp;F37&amp;" "&amp;G37&amp;" "&amp;J37</f>
        <v>Kenya Salt marsh Restoration Hydrology Medium</v>
      </c>
      <c r="B37" s="176" t="s">
        <v>164</v>
      </c>
      <c r="C37" s="174" t="s">
        <v>187</v>
      </c>
      <c r="D37" s="176" t="s">
        <v>591</v>
      </c>
      <c r="E37" s="174" t="s">
        <v>168</v>
      </c>
      <c r="F37" s="175" t="s">
        <v>174</v>
      </c>
      <c r="G37" s="176" t="s">
        <v>903</v>
      </c>
      <c r="H37" s="176" t="s">
        <v>904</v>
      </c>
      <c r="I37" s="177" t="n">
        <v>500</v>
      </c>
      <c r="J37" s="178" t="s">
        <v>905</v>
      </c>
      <c r="K37" s="176" t="n">
        <v>14.1653053</v>
      </c>
      <c r="L37" s="177" t="n">
        <v>2560566</v>
      </c>
      <c r="M37" s="177" t="n">
        <v>3246558</v>
      </c>
      <c r="N37" s="177" t="n">
        <v>1711644</v>
      </c>
      <c r="O37" s="177" t="n">
        <v>1859264</v>
      </c>
      <c r="P37" s="177" t="n">
        <v>848923</v>
      </c>
      <c r="Q37" s="177" t="n">
        <v>1387294</v>
      </c>
      <c r="R37" s="177" t="n">
        <v>98</v>
      </c>
      <c r="S37" s="177" t="n">
        <v>98</v>
      </c>
      <c r="T37" s="177" t="n">
        <v>50000</v>
      </c>
      <c r="U37" s="177" t="n">
        <v>50000</v>
      </c>
      <c r="V37" s="177" t="n">
        <v>629559</v>
      </c>
      <c r="W37" s="177" t="n">
        <v>667067</v>
      </c>
      <c r="X37" s="177" t="n">
        <v>76963</v>
      </c>
      <c r="Y37" s="177" t="n">
        <v>80000</v>
      </c>
      <c r="Z37" s="177" t="n">
        <v>249345</v>
      </c>
      <c r="AA37" s="177" t="n">
        <v>264200</v>
      </c>
      <c r="AB37" s="177" t="n">
        <v>88900</v>
      </c>
      <c r="AC37" s="177" t="n">
        <v>100000</v>
      </c>
      <c r="AD37" s="177" t="n">
        <v>129504</v>
      </c>
      <c r="AE37" s="177" t="n">
        <v>140000</v>
      </c>
      <c r="AF37" s="177" t="n">
        <v>44450</v>
      </c>
      <c r="AG37" s="177" t="n">
        <v>50000</v>
      </c>
      <c r="AH37" s="177" t="n">
        <v>442923</v>
      </c>
      <c r="AI37" s="177" t="n">
        <v>507998</v>
      </c>
      <c r="AJ37" s="177" t="n">
        <v>144981</v>
      </c>
      <c r="AK37" s="177" t="n">
        <v>240000</v>
      </c>
      <c r="AL37" s="177" t="n">
        <v>102388</v>
      </c>
      <c r="AM37" s="177" t="n">
        <v>126949</v>
      </c>
      <c r="AN37" s="177" t="n">
        <f aca="false">AJ:AJ+AL:AL</f>
        <v>247369</v>
      </c>
      <c r="AO37" s="177" t="n">
        <f aca="false">AK:AK+AM:AM</f>
        <v>366949</v>
      </c>
      <c r="AP37" s="177" t="n">
        <v>141487</v>
      </c>
      <c r="AQ37" s="177" t="n">
        <v>241140</v>
      </c>
      <c r="AR37" s="177" t="n">
        <v>3111</v>
      </c>
      <c r="AS37" s="177" t="n">
        <v>5205</v>
      </c>
      <c r="AT37" s="179" t="n">
        <v>75812</v>
      </c>
      <c r="AU37" s="179" t="n">
        <v>120000</v>
      </c>
      <c r="AV37" s="179" t="n">
        <v>167296</v>
      </c>
      <c r="AW37" s="179" t="n">
        <v>300000</v>
      </c>
      <c r="AX37" s="179" t="n">
        <v>213847</v>
      </c>
      <c r="AY37" s="179" t="n">
        <v>354000</v>
      </c>
      <c r="AZ37" s="177" t="n">
        <v>79</v>
      </c>
      <c r="BA37" s="180" t="n">
        <v>-1396779</v>
      </c>
      <c r="BB37" s="180" t="n">
        <v>-1463075</v>
      </c>
      <c r="BC37" s="177" t="n">
        <v>1414871</v>
      </c>
      <c r="BD37" s="177" t="n">
        <v>2411400</v>
      </c>
      <c r="BE37" s="177" t="n">
        <v>26026</v>
      </c>
    </row>
    <row r="38" customFormat="false" ht="12.75" hidden="false" customHeight="true" outlineLevel="0" collapsed="false">
      <c r="A38" s="174" t="str">
        <f aca="false">C38&amp;" "&amp;E38&amp;" "&amp;F38&amp;" "&amp;G38&amp;" "&amp;J38</f>
        <v>Kenya Salt marsh Conservation  Medium</v>
      </c>
      <c r="B38" s="176" t="s">
        <v>164</v>
      </c>
      <c r="C38" s="174" t="s">
        <v>187</v>
      </c>
      <c r="D38" s="176" t="s">
        <v>591</v>
      </c>
      <c r="E38" s="174" t="s">
        <v>168</v>
      </c>
      <c r="F38" s="175" t="s">
        <v>175</v>
      </c>
      <c r="G38" s="176"/>
      <c r="H38" s="176" t="s">
        <v>904</v>
      </c>
      <c r="I38" s="177" t="n">
        <v>4000</v>
      </c>
      <c r="J38" s="178" t="s">
        <v>905</v>
      </c>
      <c r="K38" s="176" t="n">
        <v>78.51213355</v>
      </c>
      <c r="L38" s="177" t="n">
        <v>2033497</v>
      </c>
      <c r="M38" s="177" t="n">
        <v>2664769</v>
      </c>
      <c r="N38" s="177" t="n">
        <v>1268720</v>
      </c>
      <c r="O38" s="177" t="n">
        <v>1351267</v>
      </c>
      <c r="P38" s="177" t="n">
        <v>764777</v>
      </c>
      <c r="Q38" s="177" t="n">
        <v>1313502</v>
      </c>
      <c r="R38" s="177" t="n">
        <v>64</v>
      </c>
      <c r="S38" s="177" t="n">
        <v>64</v>
      </c>
      <c r="T38" s="177" t="n">
        <v>50000</v>
      </c>
      <c r="U38" s="177" t="n">
        <v>50000</v>
      </c>
      <c r="V38" s="177" t="n">
        <v>629559</v>
      </c>
      <c r="W38" s="177" t="n">
        <v>667067</v>
      </c>
      <c r="X38" s="177" t="n">
        <v>76963</v>
      </c>
      <c r="Y38" s="177" t="n">
        <v>80000</v>
      </c>
      <c r="Z38" s="177" t="n">
        <v>249345</v>
      </c>
      <c r="AA38" s="177" t="n">
        <v>264200</v>
      </c>
      <c r="AB38" s="177" t="n">
        <v>88900</v>
      </c>
      <c r="AC38" s="177" t="n">
        <v>100000</v>
      </c>
      <c r="AD38" s="177" t="n">
        <v>129504</v>
      </c>
      <c r="AE38" s="177" t="n">
        <v>140000</v>
      </c>
      <c r="AF38" s="177" t="n">
        <v>44450</v>
      </c>
      <c r="AG38" s="177" t="n">
        <v>50000</v>
      </c>
      <c r="AH38" s="177" t="n">
        <v>0</v>
      </c>
      <c r="AI38" s="177" t="n">
        <v>0</v>
      </c>
      <c r="AJ38" s="177" t="n">
        <v>144981</v>
      </c>
      <c r="AK38" s="177" t="n">
        <v>240000</v>
      </c>
      <c r="AL38" s="177" t="n">
        <v>0</v>
      </c>
      <c r="AM38" s="177" t="n">
        <v>0</v>
      </c>
      <c r="AN38" s="177" t="n">
        <f aca="false">AJ:AJ+AL:AL</f>
        <v>144981</v>
      </c>
      <c r="AO38" s="177" t="n">
        <f aca="false">AK:AK+AM:AM</f>
        <v>240000</v>
      </c>
      <c r="AP38" s="177" t="n">
        <v>159317</v>
      </c>
      <c r="AQ38" s="177" t="n">
        <v>293111</v>
      </c>
      <c r="AR38" s="177" t="n">
        <v>3524</v>
      </c>
      <c r="AS38" s="177" t="n">
        <v>6391</v>
      </c>
      <c r="AT38" s="179" t="n">
        <v>75812</v>
      </c>
      <c r="AU38" s="179" t="n">
        <v>120000</v>
      </c>
      <c r="AV38" s="179" t="n">
        <v>167296</v>
      </c>
      <c r="AW38" s="179" t="n">
        <v>300000</v>
      </c>
      <c r="AX38" s="179" t="n">
        <v>213847</v>
      </c>
      <c r="AY38" s="179" t="n">
        <v>354000</v>
      </c>
      <c r="AZ38" s="177" t="n">
        <v>76</v>
      </c>
      <c r="BA38" s="180" t="n">
        <v>-587256</v>
      </c>
      <c r="BB38" s="180" t="n">
        <v>-891489</v>
      </c>
      <c r="BC38" s="177" t="n">
        <v>1593166</v>
      </c>
      <c r="BD38" s="177" t="n">
        <v>2931109</v>
      </c>
      <c r="BE38" s="177" t="n">
        <v>31957</v>
      </c>
    </row>
    <row r="39" customFormat="false" ht="12.75" hidden="false" customHeight="true" outlineLevel="0" collapsed="false">
      <c r="A39" s="174" t="str">
        <f aca="false">C39&amp;" "&amp;E39&amp;" "&amp;F39&amp;" "&amp;G39&amp;" "&amp;J39</f>
        <v>Mexico Salt marsh Restoration Hydrology Medium</v>
      </c>
      <c r="B39" s="176" t="s">
        <v>161</v>
      </c>
      <c r="C39" s="174" t="s">
        <v>188</v>
      </c>
      <c r="D39" s="176" t="s">
        <v>592</v>
      </c>
      <c r="E39" s="174" t="s">
        <v>168</v>
      </c>
      <c r="F39" s="175" t="s">
        <v>174</v>
      </c>
      <c r="G39" s="176" t="s">
        <v>903</v>
      </c>
      <c r="H39" s="176" t="s">
        <v>904</v>
      </c>
      <c r="I39" s="177" t="n">
        <v>500</v>
      </c>
      <c r="J39" s="178" t="s">
        <v>905</v>
      </c>
      <c r="K39" s="176" t="n">
        <v>10765.47301</v>
      </c>
      <c r="L39" s="177" t="n">
        <v>4785254</v>
      </c>
      <c r="M39" s="177" t="n">
        <v>5971201</v>
      </c>
      <c r="N39" s="177" t="n">
        <v>3305369</v>
      </c>
      <c r="O39" s="177" t="n">
        <v>3684981</v>
      </c>
      <c r="P39" s="177" t="n">
        <v>1479884</v>
      </c>
      <c r="Q39" s="177" t="n">
        <v>2286220</v>
      </c>
      <c r="R39" s="177" t="n">
        <v>184</v>
      </c>
      <c r="S39" s="177" t="n">
        <v>184</v>
      </c>
      <c r="T39" s="177" t="n">
        <v>50000</v>
      </c>
      <c r="U39" s="177" t="n">
        <v>50000</v>
      </c>
      <c r="V39" s="177" t="n">
        <v>629559</v>
      </c>
      <c r="W39" s="177" t="n">
        <v>667067</v>
      </c>
      <c r="X39" s="177" t="n">
        <v>76963</v>
      </c>
      <c r="Y39" s="177" t="n">
        <v>80000</v>
      </c>
      <c r="Z39" s="177" t="n">
        <v>274072</v>
      </c>
      <c r="AA39" s="177" t="n">
        <v>290400</v>
      </c>
      <c r="AB39" s="177" t="n">
        <v>88900</v>
      </c>
      <c r="AC39" s="177" t="n">
        <v>100000</v>
      </c>
      <c r="AD39" s="177" t="n">
        <v>129504</v>
      </c>
      <c r="AE39" s="177" t="n">
        <v>140000</v>
      </c>
      <c r="AF39" s="177" t="n">
        <v>44450</v>
      </c>
      <c r="AG39" s="177" t="n">
        <v>50000</v>
      </c>
      <c r="AH39" s="177" t="n">
        <v>2011922</v>
      </c>
      <c r="AI39" s="177" t="n">
        <v>2307514</v>
      </c>
      <c r="AJ39" s="177" t="n">
        <v>143773</v>
      </c>
      <c r="AK39" s="177" t="n">
        <v>238000</v>
      </c>
      <c r="AL39" s="177" t="n">
        <v>465086</v>
      </c>
      <c r="AM39" s="177" t="n">
        <v>576648</v>
      </c>
      <c r="AN39" s="177" t="n">
        <f aca="false">AJ:AJ+AL:AL</f>
        <v>608859</v>
      </c>
      <c r="AO39" s="177" t="n">
        <f aca="false">AK:AK+AM:AM</f>
        <v>814648</v>
      </c>
      <c r="AP39" s="177" t="n">
        <v>246647</v>
      </c>
      <c r="AQ39" s="177" t="n">
        <v>420367</v>
      </c>
      <c r="AR39" s="177" t="n">
        <v>3111</v>
      </c>
      <c r="AS39" s="177" t="n">
        <v>5205</v>
      </c>
      <c r="AT39" s="179" t="n">
        <v>75812</v>
      </c>
      <c r="AU39" s="179" t="n">
        <v>120000</v>
      </c>
      <c r="AV39" s="179" t="n">
        <v>167296</v>
      </c>
      <c r="AW39" s="179" t="n">
        <v>300000</v>
      </c>
      <c r="AX39" s="179" t="n">
        <v>378159</v>
      </c>
      <c r="AY39" s="179" t="n">
        <v>626000</v>
      </c>
      <c r="AZ39" s="177" t="n">
        <v>137</v>
      </c>
      <c r="BA39" s="180" t="n">
        <v>-2838842</v>
      </c>
      <c r="BB39" s="180" t="n">
        <v>-2905870</v>
      </c>
      <c r="BC39" s="177" t="n">
        <v>2466474</v>
      </c>
      <c r="BD39" s="177" t="n">
        <v>4203673</v>
      </c>
      <c r="BE39" s="177" t="n">
        <v>26026</v>
      </c>
    </row>
    <row r="40" customFormat="false" ht="12.75" hidden="false" customHeight="true" outlineLevel="0" collapsed="false">
      <c r="A40" s="174" t="str">
        <f aca="false">C40&amp;" "&amp;E40&amp;" "&amp;F40&amp;" "&amp;G40&amp;" "&amp;J40</f>
        <v>Mexico Salt marsh Conservation  Medium</v>
      </c>
      <c r="B40" s="176" t="s">
        <v>161</v>
      </c>
      <c r="C40" s="174" t="s">
        <v>188</v>
      </c>
      <c r="D40" s="176" t="s">
        <v>592</v>
      </c>
      <c r="E40" s="174" t="s">
        <v>168</v>
      </c>
      <c r="F40" s="175" t="s">
        <v>175</v>
      </c>
      <c r="G40" s="176"/>
      <c r="H40" s="176" t="s">
        <v>904</v>
      </c>
      <c r="I40" s="177" t="n">
        <v>4000</v>
      </c>
      <c r="J40" s="178" t="s">
        <v>905</v>
      </c>
      <c r="K40" s="176" t="n">
        <v>14195.78127</v>
      </c>
      <c r="L40" s="177" t="n">
        <v>2107437</v>
      </c>
      <c r="M40" s="177" t="n">
        <v>2751552</v>
      </c>
      <c r="N40" s="177" t="n">
        <v>1293447</v>
      </c>
      <c r="O40" s="177" t="n">
        <v>1377467</v>
      </c>
      <c r="P40" s="177" t="n">
        <v>813990</v>
      </c>
      <c r="Q40" s="177" t="n">
        <v>1374086</v>
      </c>
      <c r="R40" s="177" t="n">
        <v>277</v>
      </c>
      <c r="S40" s="177" t="n">
        <v>277</v>
      </c>
      <c r="T40" s="177" t="n">
        <v>50000</v>
      </c>
      <c r="U40" s="177" t="n">
        <v>50000</v>
      </c>
      <c r="V40" s="177" t="n">
        <v>629559</v>
      </c>
      <c r="W40" s="177" t="n">
        <v>667067</v>
      </c>
      <c r="X40" s="177" t="n">
        <v>76963</v>
      </c>
      <c r="Y40" s="177" t="n">
        <v>80000</v>
      </c>
      <c r="Z40" s="177" t="n">
        <v>274072</v>
      </c>
      <c r="AA40" s="177" t="n">
        <v>290400</v>
      </c>
      <c r="AB40" s="177" t="n">
        <v>88900</v>
      </c>
      <c r="AC40" s="177" t="n">
        <v>100000</v>
      </c>
      <c r="AD40" s="177" t="n">
        <v>129504</v>
      </c>
      <c r="AE40" s="177" t="n">
        <v>140000</v>
      </c>
      <c r="AF40" s="177" t="n">
        <v>44450</v>
      </c>
      <c r="AG40" s="177" t="n">
        <v>50000</v>
      </c>
      <c r="AH40" s="177" t="n">
        <v>0</v>
      </c>
      <c r="AI40" s="177" t="n">
        <v>0</v>
      </c>
      <c r="AJ40" s="177" t="n">
        <v>143773</v>
      </c>
      <c r="AK40" s="177" t="n">
        <v>238000</v>
      </c>
      <c r="AL40" s="177" t="n">
        <v>0</v>
      </c>
      <c r="AM40" s="177" t="n">
        <v>0</v>
      </c>
      <c r="AN40" s="177" t="n">
        <f aca="false">AJ:AJ+AL:AL</f>
        <v>143773</v>
      </c>
      <c r="AO40" s="177" t="n">
        <f aca="false">AK:AK+AM:AM</f>
        <v>238000</v>
      </c>
      <c r="AP40" s="177" t="n">
        <v>48112</v>
      </c>
      <c r="AQ40" s="177" t="n">
        <v>88565</v>
      </c>
      <c r="AR40" s="177" t="n">
        <v>838</v>
      </c>
      <c r="AS40" s="177" t="n">
        <v>1521</v>
      </c>
      <c r="AT40" s="179" t="n">
        <v>75812</v>
      </c>
      <c r="AU40" s="179" t="n">
        <v>120000</v>
      </c>
      <c r="AV40" s="179" t="n">
        <v>167296</v>
      </c>
      <c r="AW40" s="179" t="n">
        <v>300000</v>
      </c>
      <c r="AX40" s="179" t="n">
        <v>378159</v>
      </c>
      <c r="AY40" s="179" t="n">
        <v>626000</v>
      </c>
      <c r="AZ40" s="177" t="n">
        <v>96</v>
      </c>
      <c r="BA40" s="180" t="n">
        <v>-1909197</v>
      </c>
      <c r="BB40" s="180" t="n">
        <v>-1646970</v>
      </c>
      <c r="BC40" s="177" t="n">
        <v>481124</v>
      </c>
      <c r="BD40" s="177" t="n">
        <v>885652</v>
      </c>
      <c r="BE40" s="177" t="n">
        <v>7603</v>
      </c>
    </row>
    <row r="41" customFormat="false" ht="12.75" hidden="false" customHeight="true" outlineLevel="0" collapsed="false">
      <c r="A41" s="174" t="str">
        <f aca="false">C41&amp;" "&amp;E41&amp;" "&amp;F41&amp;" "&amp;G41&amp;" "&amp;J41</f>
        <v>Colombia Salt marsh Restoration Hydrology Medium</v>
      </c>
      <c r="B41" s="176" t="s">
        <v>165</v>
      </c>
      <c r="C41" s="174" t="s">
        <v>189</v>
      </c>
      <c r="D41" s="176" t="s">
        <v>593</v>
      </c>
      <c r="E41" s="174" t="s">
        <v>168</v>
      </c>
      <c r="F41" s="175" t="s">
        <v>174</v>
      </c>
      <c r="G41" s="176" t="s">
        <v>903</v>
      </c>
      <c r="H41" s="176" t="s">
        <v>904</v>
      </c>
      <c r="I41" s="177" t="n">
        <v>500</v>
      </c>
      <c r="J41" s="178" t="s">
        <v>905</v>
      </c>
      <c r="K41" s="176" t="n">
        <v>413.7689513</v>
      </c>
      <c r="L41" s="177" t="n">
        <v>4137792</v>
      </c>
      <c r="M41" s="177" t="n">
        <v>5072284</v>
      </c>
      <c r="N41" s="177" t="n">
        <v>3013700</v>
      </c>
      <c r="O41" s="177" t="n">
        <v>3353639</v>
      </c>
      <c r="P41" s="177" t="n">
        <v>1124092</v>
      </c>
      <c r="Q41" s="177" t="n">
        <v>1718645</v>
      </c>
      <c r="R41" s="177" t="n">
        <v>159</v>
      </c>
      <c r="S41" s="177" t="n">
        <v>159</v>
      </c>
      <c r="T41" s="177" t="n">
        <v>50000</v>
      </c>
      <c r="U41" s="177" t="n">
        <v>50000</v>
      </c>
      <c r="V41" s="177" t="n">
        <v>629559</v>
      </c>
      <c r="W41" s="177" t="n">
        <v>667067</v>
      </c>
      <c r="X41" s="177" t="n">
        <v>76963</v>
      </c>
      <c r="Y41" s="177" t="n">
        <v>80000</v>
      </c>
      <c r="Z41" s="177" t="n">
        <v>244644</v>
      </c>
      <c r="AA41" s="177" t="n">
        <v>259219</v>
      </c>
      <c r="AB41" s="177" t="n">
        <v>88900</v>
      </c>
      <c r="AC41" s="177" t="n">
        <v>100000</v>
      </c>
      <c r="AD41" s="177" t="n">
        <v>120254</v>
      </c>
      <c r="AE41" s="177" t="n">
        <v>130000</v>
      </c>
      <c r="AF41" s="177" t="n">
        <v>44450</v>
      </c>
      <c r="AG41" s="177" t="n">
        <v>50000</v>
      </c>
      <c r="AH41" s="177" t="n">
        <v>1758931</v>
      </c>
      <c r="AI41" s="177" t="n">
        <v>2017353</v>
      </c>
      <c r="AJ41" s="177" t="n">
        <v>78531</v>
      </c>
      <c r="AK41" s="177" t="n">
        <v>130000</v>
      </c>
      <c r="AL41" s="177" t="n">
        <v>406603</v>
      </c>
      <c r="AM41" s="177" t="n">
        <v>504136</v>
      </c>
      <c r="AN41" s="177" t="n">
        <f aca="false">AJ:AJ+AL:AL</f>
        <v>485134</v>
      </c>
      <c r="AO41" s="177" t="n">
        <f aca="false">AK:AK+AM:AM</f>
        <v>634136</v>
      </c>
      <c r="AP41" s="177" t="n">
        <v>187349</v>
      </c>
      <c r="AQ41" s="177" t="n">
        <v>319303</v>
      </c>
      <c r="AR41" s="177" t="n">
        <v>3111</v>
      </c>
      <c r="AS41" s="177" t="n">
        <v>5205</v>
      </c>
      <c r="AT41" s="179" t="n">
        <v>75812</v>
      </c>
      <c r="AU41" s="179" t="n">
        <v>120000</v>
      </c>
      <c r="AV41" s="179" t="n">
        <v>167296</v>
      </c>
      <c r="AW41" s="179" t="n">
        <v>300000</v>
      </c>
      <c r="AX41" s="179" t="n">
        <v>205390</v>
      </c>
      <c r="AY41" s="179" t="n">
        <v>340000</v>
      </c>
      <c r="AZ41" s="177" t="n">
        <v>104</v>
      </c>
      <c r="BA41" s="180" t="n">
        <v>-2720435</v>
      </c>
      <c r="BB41" s="180" t="n">
        <v>-2725578</v>
      </c>
      <c r="BC41" s="177" t="n">
        <v>1873487</v>
      </c>
      <c r="BD41" s="177" t="n">
        <v>3193031</v>
      </c>
      <c r="BE41" s="177" t="n">
        <v>26026</v>
      </c>
    </row>
    <row r="42" customFormat="false" ht="12.75" hidden="false" customHeight="true" outlineLevel="0" collapsed="false">
      <c r="A42" s="174" t="str">
        <f aca="false">C42&amp;" "&amp;E42&amp;" "&amp;F42&amp;" "&amp;G42&amp;" "&amp;J42</f>
        <v>Colombia Salt marsh Conservation  Medium</v>
      </c>
      <c r="B42" s="176" t="s">
        <v>165</v>
      </c>
      <c r="C42" s="174" t="s">
        <v>189</v>
      </c>
      <c r="D42" s="176" t="s">
        <v>593</v>
      </c>
      <c r="E42" s="174" t="s">
        <v>168</v>
      </c>
      <c r="F42" s="175" t="s">
        <v>175</v>
      </c>
      <c r="G42" s="176"/>
      <c r="H42" s="176" t="s">
        <v>904</v>
      </c>
      <c r="I42" s="177" t="n">
        <v>4000</v>
      </c>
      <c r="J42" s="178" t="s">
        <v>905</v>
      </c>
      <c r="K42" s="176" t="n">
        <v>2652.153914</v>
      </c>
      <c r="L42" s="177" t="n">
        <v>1947417</v>
      </c>
      <c r="M42" s="177" t="n">
        <v>2530510</v>
      </c>
      <c r="N42" s="177" t="n">
        <v>1254769</v>
      </c>
      <c r="O42" s="177" t="n">
        <v>1336286</v>
      </c>
      <c r="P42" s="177" t="n">
        <v>692648</v>
      </c>
      <c r="Q42" s="177" t="n">
        <v>1194224</v>
      </c>
      <c r="R42" s="177" t="n">
        <v>53</v>
      </c>
      <c r="S42" s="177" t="n">
        <v>53</v>
      </c>
      <c r="T42" s="177" t="n">
        <v>50000</v>
      </c>
      <c r="U42" s="177" t="n">
        <v>50000</v>
      </c>
      <c r="V42" s="177" t="n">
        <v>629559</v>
      </c>
      <c r="W42" s="177" t="n">
        <v>667067</v>
      </c>
      <c r="X42" s="177" t="n">
        <v>76963</v>
      </c>
      <c r="Y42" s="177" t="n">
        <v>80000</v>
      </c>
      <c r="Z42" s="177" t="n">
        <v>244644</v>
      </c>
      <c r="AA42" s="177" t="n">
        <v>259219</v>
      </c>
      <c r="AB42" s="177" t="n">
        <v>88900</v>
      </c>
      <c r="AC42" s="177" t="n">
        <v>100000</v>
      </c>
      <c r="AD42" s="177" t="n">
        <v>120254</v>
      </c>
      <c r="AE42" s="177" t="n">
        <v>130000</v>
      </c>
      <c r="AF42" s="177" t="n">
        <v>44450</v>
      </c>
      <c r="AG42" s="177" t="n">
        <v>50000</v>
      </c>
      <c r="AH42" s="177" t="n">
        <v>0</v>
      </c>
      <c r="AI42" s="177" t="n">
        <v>0</v>
      </c>
      <c r="AJ42" s="177" t="n">
        <v>78531</v>
      </c>
      <c r="AK42" s="177" t="n">
        <v>130000</v>
      </c>
      <c r="AL42" s="177" t="n">
        <v>0</v>
      </c>
      <c r="AM42" s="177" t="n">
        <v>0</v>
      </c>
      <c r="AN42" s="177" t="n">
        <f aca="false">AJ:AJ+AL:AL</f>
        <v>78531</v>
      </c>
      <c r="AO42" s="177" t="n">
        <f aca="false">AK:AK+AM:AM</f>
        <v>130000</v>
      </c>
      <c r="AP42" s="177" t="n">
        <v>161538</v>
      </c>
      <c r="AQ42" s="177" t="n">
        <v>296833</v>
      </c>
      <c r="AR42" s="177" t="n">
        <v>4080</v>
      </c>
      <c r="AS42" s="177" t="n">
        <v>7391</v>
      </c>
      <c r="AT42" s="179" t="n">
        <v>75812</v>
      </c>
      <c r="AU42" s="179" t="n">
        <v>120000</v>
      </c>
      <c r="AV42" s="179" t="n">
        <v>167296</v>
      </c>
      <c r="AW42" s="179" t="n">
        <v>300000</v>
      </c>
      <c r="AX42" s="179" t="n">
        <v>205390</v>
      </c>
      <c r="AY42" s="179" t="n">
        <v>340000</v>
      </c>
      <c r="AZ42" s="177" t="n">
        <v>66</v>
      </c>
      <c r="BA42" s="180" t="n">
        <v>-486082</v>
      </c>
      <c r="BB42" s="180" t="n">
        <v>-824077</v>
      </c>
      <c r="BC42" s="177" t="n">
        <v>1615383</v>
      </c>
      <c r="BD42" s="177" t="n">
        <v>2968326</v>
      </c>
      <c r="BE42" s="177" t="n">
        <v>36957</v>
      </c>
    </row>
    <row r="43" customFormat="false" ht="12.75" hidden="false" customHeight="true" outlineLevel="0" collapsed="false">
      <c r="A43" s="174" t="str">
        <f aca="false">C43&amp;" "&amp;E43&amp;" "&amp;F43&amp;" "&amp;G43&amp;" "&amp;J43</f>
        <v>India Salt marsh Restoration Hydrology Medium</v>
      </c>
      <c r="B43" s="176" t="s">
        <v>162</v>
      </c>
      <c r="C43" s="174" t="s">
        <v>190</v>
      </c>
      <c r="D43" s="176" t="s">
        <v>594</v>
      </c>
      <c r="E43" s="174" t="s">
        <v>168</v>
      </c>
      <c r="F43" s="175" t="s">
        <v>174</v>
      </c>
      <c r="G43" s="176" t="s">
        <v>903</v>
      </c>
      <c r="H43" s="176" t="s">
        <v>904</v>
      </c>
      <c r="I43" s="177" t="n">
        <v>500</v>
      </c>
      <c r="J43" s="178" t="s">
        <v>905</v>
      </c>
      <c r="K43" s="176" t="n">
        <v>471.1372922</v>
      </c>
      <c r="L43" s="177" t="n">
        <v>19179273</v>
      </c>
      <c r="M43" s="177" t="n">
        <v>22927220</v>
      </c>
      <c r="N43" s="177" t="n">
        <v>14712537</v>
      </c>
      <c r="O43" s="177" t="n">
        <v>16769729</v>
      </c>
      <c r="P43" s="177" t="n">
        <v>4466736</v>
      </c>
      <c r="Q43" s="177" t="n">
        <v>6157491</v>
      </c>
      <c r="R43" s="177" t="n">
        <v>737</v>
      </c>
      <c r="S43" s="177" t="n">
        <v>737</v>
      </c>
      <c r="T43" s="177" t="n">
        <v>50000</v>
      </c>
      <c r="U43" s="177" t="n">
        <v>50000</v>
      </c>
      <c r="V43" s="177" t="n">
        <v>629559</v>
      </c>
      <c r="W43" s="177" t="n">
        <v>667067</v>
      </c>
      <c r="X43" s="177" t="n">
        <v>76963</v>
      </c>
      <c r="Y43" s="177" t="n">
        <v>80000</v>
      </c>
      <c r="Z43" s="177" t="n">
        <v>255322</v>
      </c>
      <c r="AA43" s="177" t="n">
        <v>270533</v>
      </c>
      <c r="AB43" s="177" t="n">
        <v>88900</v>
      </c>
      <c r="AC43" s="177" t="n">
        <v>100000</v>
      </c>
      <c r="AD43" s="177" t="n">
        <v>129504</v>
      </c>
      <c r="AE43" s="177" t="n">
        <v>140000</v>
      </c>
      <c r="AF43" s="177" t="n">
        <v>44450</v>
      </c>
      <c r="AG43" s="177" t="n">
        <v>50000</v>
      </c>
      <c r="AH43" s="177" t="n">
        <v>13437839</v>
      </c>
      <c r="AI43" s="177" t="n">
        <v>15412129</v>
      </c>
      <c r="AJ43" s="177" t="n">
        <v>101487</v>
      </c>
      <c r="AK43" s="177" t="n">
        <v>168000</v>
      </c>
      <c r="AL43" s="177" t="n">
        <v>3106359</v>
      </c>
      <c r="AM43" s="177" t="n">
        <v>3851491</v>
      </c>
      <c r="AN43" s="177" t="n">
        <f aca="false">AJ:AJ+AL:AL</f>
        <v>3207846</v>
      </c>
      <c r="AO43" s="177" t="n">
        <f aca="false">AK:AK+AM:AM</f>
        <v>4019491</v>
      </c>
      <c r="AP43" s="177" t="n">
        <v>744456</v>
      </c>
      <c r="AQ43" s="177" t="n">
        <v>1268795</v>
      </c>
      <c r="AR43" s="177" t="n">
        <v>3111</v>
      </c>
      <c r="AS43" s="177" t="n">
        <v>5205</v>
      </c>
      <c r="AT43" s="179" t="n">
        <v>75812</v>
      </c>
      <c r="AU43" s="179" t="n">
        <v>120000</v>
      </c>
      <c r="AV43" s="179" t="n">
        <v>167296</v>
      </c>
      <c r="AW43" s="179" t="n">
        <v>300000</v>
      </c>
      <c r="AX43" s="179" t="n">
        <v>268215</v>
      </c>
      <c r="AY43" s="179" t="n">
        <v>444000</v>
      </c>
      <c r="AZ43" s="177" t="n">
        <v>414</v>
      </c>
      <c r="BA43" s="180" t="n">
        <v>-14605670</v>
      </c>
      <c r="BB43" s="180" t="n">
        <v>-14119900</v>
      </c>
      <c r="BC43" s="177" t="n">
        <v>7444560</v>
      </c>
      <c r="BD43" s="177" t="n">
        <v>12687947</v>
      </c>
      <c r="BE43" s="177" t="n">
        <v>26026</v>
      </c>
    </row>
    <row r="44" customFormat="false" ht="12.75" hidden="false" customHeight="true" outlineLevel="0" collapsed="false">
      <c r="A44" s="174" t="str">
        <f aca="false">C44&amp;" "&amp;E44&amp;" "&amp;F44&amp;" "&amp;G44&amp;" "&amp;J44</f>
        <v>India Salt marsh Conservation  Medium</v>
      </c>
      <c r="B44" s="176" t="s">
        <v>162</v>
      </c>
      <c r="C44" s="174" t="s">
        <v>190</v>
      </c>
      <c r="D44" s="176" t="s">
        <v>594</v>
      </c>
      <c r="E44" s="174" t="s">
        <v>168</v>
      </c>
      <c r="F44" s="175" t="s">
        <v>175</v>
      </c>
      <c r="G44" s="176"/>
      <c r="H44" s="176" t="s">
        <v>904</v>
      </c>
      <c r="I44" s="177" t="n">
        <v>4000</v>
      </c>
      <c r="J44" s="178" t="s">
        <v>905</v>
      </c>
      <c r="K44" s="176" t="n">
        <v>3101.067604</v>
      </c>
      <c r="L44" s="177" t="n">
        <v>2084469</v>
      </c>
      <c r="M44" s="177" t="n">
        <v>2751341</v>
      </c>
      <c r="N44" s="177" t="n">
        <v>1274698</v>
      </c>
      <c r="O44" s="177" t="n">
        <v>1357600</v>
      </c>
      <c r="P44" s="177" t="n">
        <v>809772</v>
      </c>
      <c r="Q44" s="177" t="n">
        <v>1393741</v>
      </c>
      <c r="R44" s="177" t="n">
        <v>55</v>
      </c>
      <c r="S44" s="177" t="n">
        <v>55</v>
      </c>
      <c r="T44" s="177" t="n">
        <v>50000</v>
      </c>
      <c r="U44" s="177" t="n">
        <v>50000</v>
      </c>
      <c r="V44" s="177" t="n">
        <v>629559</v>
      </c>
      <c r="W44" s="177" t="n">
        <v>667067</v>
      </c>
      <c r="X44" s="177" t="n">
        <v>76963</v>
      </c>
      <c r="Y44" s="177" t="n">
        <v>80000</v>
      </c>
      <c r="Z44" s="177" t="n">
        <v>255322</v>
      </c>
      <c r="AA44" s="177" t="n">
        <v>270533</v>
      </c>
      <c r="AB44" s="177" t="n">
        <v>88900</v>
      </c>
      <c r="AC44" s="177" t="n">
        <v>100000</v>
      </c>
      <c r="AD44" s="177" t="n">
        <v>129504</v>
      </c>
      <c r="AE44" s="177" t="n">
        <v>140000</v>
      </c>
      <c r="AF44" s="177" t="n">
        <v>44450</v>
      </c>
      <c r="AG44" s="177" t="n">
        <v>50000</v>
      </c>
      <c r="AH44" s="177" t="n">
        <v>0</v>
      </c>
      <c r="AI44" s="177" t="n">
        <v>0</v>
      </c>
      <c r="AJ44" s="177" t="n">
        <v>101487</v>
      </c>
      <c r="AK44" s="177" t="n">
        <v>168000</v>
      </c>
      <c r="AL44" s="177" t="n">
        <v>0</v>
      </c>
      <c r="AM44" s="177" t="n">
        <v>0</v>
      </c>
      <c r="AN44" s="177" t="n">
        <f aca="false">AJ:AJ+AL:AL</f>
        <v>101487</v>
      </c>
      <c r="AO44" s="177" t="n">
        <f aca="false">AK:AK+AM:AM</f>
        <v>168000</v>
      </c>
      <c r="AP44" s="177" t="n">
        <v>192771</v>
      </c>
      <c r="AQ44" s="177" t="n">
        <v>354151</v>
      </c>
      <c r="AR44" s="177" t="n">
        <v>4191</v>
      </c>
      <c r="AS44" s="177" t="n">
        <v>7590</v>
      </c>
      <c r="AT44" s="179" t="n">
        <v>75812</v>
      </c>
      <c r="AU44" s="179" t="n">
        <v>120000</v>
      </c>
      <c r="AV44" s="179" t="n">
        <v>167296</v>
      </c>
      <c r="AW44" s="179" t="n">
        <v>300000</v>
      </c>
      <c r="AX44" s="179" t="n">
        <v>268215</v>
      </c>
      <c r="AY44" s="179" t="n">
        <v>444000</v>
      </c>
      <c r="AZ44" s="177" t="n">
        <v>77</v>
      </c>
      <c r="BA44" s="180" t="n">
        <v>-319045</v>
      </c>
      <c r="BB44" s="180" t="n">
        <v>-745565</v>
      </c>
      <c r="BC44" s="177" t="n">
        <v>1927712</v>
      </c>
      <c r="BD44" s="177" t="n">
        <v>3541512</v>
      </c>
      <c r="BE44" s="177" t="n">
        <v>37951</v>
      </c>
    </row>
    <row r="45" customFormat="false" ht="12.75" hidden="false" customHeight="true" outlineLevel="0" collapsed="false">
      <c r="A45" s="174" t="str">
        <f aca="false">C45&amp;" "&amp;E45&amp;" "&amp;F45&amp;" "&amp;G45&amp;" "&amp;J45</f>
        <v>China Salt marsh Restoration Hydrology Medium</v>
      </c>
      <c r="B45" s="176" t="s">
        <v>162</v>
      </c>
      <c r="C45" s="174" t="s">
        <v>191</v>
      </c>
      <c r="D45" s="176" t="s">
        <v>595</v>
      </c>
      <c r="E45" s="174" t="s">
        <v>168</v>
      </c>
      <c r="F45" s="175" t="s">
        <v>174</v>
      </c>
      <c r="G45" s="176" t="s">
        <v>903</v>
      </c>
      <c r="H45" s="176" t="s">
        <v>904</v>
      </c>
      <c r="I45" s="177" t="n">
        <v>500</v>
      </c>
      <c r="J45" s="178" t="s">
        <v>905</v>
      </c>
      <c r="K45" s="176" t="n">
        <v>10513.23013</v>
      </c>
      <c r="L45" s="177" t="n">
        <v>141510830</v>
      </c>
      <c r="M45" s="177" t="n">
        <v>168025251</v>
      </c>
      <c r="N45" s="177" t="n">
        <v>110042947</v>
      </c>
      <c r="O45" s="177" t="n">
        <v>126100345</v>
      </c>
      <c r="P45" s="177" t="n">
        <v>31467883</v>
      </c>
      <c r="Q45" s="177" t="n">
        <v>41924906</v>
      </c>
      <c r="R45" s="177" t="n">
        <v>5437</v>
      </c>
      <c r="S45" s="177" t="n">
        <v>5437</v>
      </c>
      <c r="T45" s="177" t="n">
        <v>50000</v>
      </c>
      <c r="U45" s="177" t="n">
        <v>50000</v>
      </c>
      <c r="V45" s="177" t="n">
        <v>629559</v>
      </c>
      <c r="W45" s="177" t="n">
        <v>667067</v>
      </c>
      <c r="X45" s="177" t="n">
        <v>76963</v>
      </c>
      <c r="Y45" s="177" t="n">
        <v>80000</v>
      </c>
      <c r="Z45" s="177" t="n">
        <v>314213</v>
      </c>
      <c r="AA45" s="177" t="n">
        <v>332933</v>
      </c>
      <c r="AB45" s="177" t="n">
        <v>88900</v>
      </c>
      <c r="AC45" s="177" t="n">
        <v>100000</v>
      </c>
      <c r="AD45" s="177" t="n">
        <v>138755</v>
      </c>
      <c r="AE45" s="177" t="n">
        <v>150000</v>
      </c>
      <c r="AF45" s="177" t="n">
        <v>44450</v>
      </c>
      <c r="AG45" s="177" t="n">
        <v>50000</v>
      </c>
      <c r="AH45" s="177" t="n">
        <v>108700108</v>
      </c>
      <c r="AI45" s="177" t="n">
        <v>124670345</v>
      </c>
      <c r="AJ45" s="177" t="n">
        <v>234386</v>
      </c>
      <c r="AK45" s="177" t="n">
        <v>388000</v>
      </c>
      <c r="AL45" s="177" t="n">
        <v>25127669</v>
      </c>
      <c r="AM45" s="177" t="n">
        <v>31155119</v>
      </c>
      <c r="AN45" s="177" t="n">
        <f aca="false">AJ:AJ+AL:AL</f>
        <v>25362055</v>
      </c>
      <c r="AO45" s="177" t="n">
        <f aca="false">AK:AK+AM:AM</f>
        <v>31543119</v>
      </c>
      <c r="AP45" s="177" t="n">
        <v>5244647</v>
      </c>
      <c r="AQ45" s="177" t="n">
        <v>8938582</v>
      </c>
      <c r="AR45" s="177" t="n">
        <v>3111</v>
      </c>
      <c r="AS45" s="177" t="n">
        <v>5205</v>
      </c>
      <c r="AT45" s="179" t="n">
        <v>75812</v>
      </c>
      <c r="AU45" s="179" t="n">
        <v>120000</v>
      </c>
      <c r="AV45" s="179" t="n">
        <v>167296</v>
      </c>
      <c r="AW45" s="179" t="n">
        <v>300000</v>
      </c>
      <c r="AX45" s="179" t="n">
        <v>614961</v>
      </c>
      <c r="AY45" s="179" t="n">
        <v>1018000</v>
      </c>
      <c r="AZ45" s="177" t="n">
        <v>2917</v>
      </c>
      <c r="BA45" s="180" t="n">
        <v>-111724090</v>
      </c>
      <c r="BB45" s="180" t="n">
        <v>-107145499</v>
      </c>
      <c r="BC45" s="177" t="n">
        <v>52446471</v>
      </c>
      <c r="BD45" s="177" t="n">
        <v>89385817</v>
      </c>
      <c r="BE45" s="177" t="n">
        <v>26026</v>
      </c>
    </row>
    <row r="46" customFormat="false" ht="12.75" hidden="false" customHeight="true" outlineLevel="0" collapsed="false">
      <c r="A46" s="174" t="str">
        <f aca="false">C46&amp;" "&amp;E46&amp;" "&amp;F46&amp;" "&amp;G46&amp;" "&amp;J46</f>
        <v>China Salt marsh Conservation  Medium</v>
      </c>
      <c r="B46" s="176" t="s">
        <v>162</v>
      </c>
      <c r="C46" s="174" t="s">
        <v>191</v>
      </c>
      <c r="D46" s="176" t="s">
        <v>595</v>
      </c>
      <c r="E46" s="174" t="s">
        <v>168</v>
      </c>
      <c r="F46" s="175" t="s">
        <v>175</v>
      </c>
      <c r="G46" s="176"/>
      <c r="H46" s="176" t="s">
        <v>904</v>
      </c>
      <c r="I46" s="177" t="n">
        <v>4000</v>
      </c>
      <c r="J46" s="178" t="s">
        <v>905</v>
      </c>
      <c r="K46" s="176" t="n">
        <v>9438.230134</v>
      </c>
      <c r="L46" s="177" t="n">
        <v>2482540</v>
      </c>
      <c r="M46" s="177" t="n">
        <v>3343105</v>
      </c>
      <c r="N46" s="177" t="n">
        <v>1342839</v>
      </c>
      <c r="O46" s="177" t="n">
        <v>1430000</v>
      </c>
      <c r="P46" s="177" t="n">
        <v>1139701</v>
      </c>
      <c r="Q46" s="177" t="n">
        <v>1913105</v>
      </c>
      <c r="R46" s="177" t="n">
        <v>480</v>
      </c>
      <c r="S46" s="177" t="n">
        <v>480</v>
      </c>
      <c r="T46" s="177" t="n">
        <v>50000</v>
      </c>
      <c r="U46" s="177" t="n">
        <v>50000</v>
      </c>
      <c r="V46" s="177" t="n">
        <v>629559</v>
      </c>
      <c r="W46" s="177" t="n">
        <v>667067</v>
      </c>
      <c r="X46" s="177" t="n">
        <v>76963</v>
      </c>
      <c r="Y46" s="177" t="n">
        <v>80000</v>
      </c>
      <c r="Z46" s="177" t="n">
        <v>314213</v>
      </c>
      <c r="AA46" s="177" t="n">
        <v>332933</v>
      </c>
      <c r="AB46" s="177" t="n">
        <v>88900</v>
      </c>
      <c r="AC46" s="177" t="n">
        <v>100000</v>
      </c>
      <c r="AD46" s="177" t="n">
        <v>138755</v>
      </c>
      <c r="AE46" s="177" t="n">
        <v>150000</v>
      </c>
      <c r="AF46" s="177" t="n">
        <v>44450</v>
      </c>
      <c r="AG46" s="177" t="n">
        <v>50000</v>
      </c>
      <c r="AH46" s="177" t="n">
        <v>0</v>
      </c>
      <c r="AI46" s="177" t="n">
        <v>0</v>
      </c>
      <c r="AJ46" s="177" t="n">
        <v>234386</v>
      </c>
      <c r="AK46" s="177" t="n">
        <v>388000</v>
      </c>
      <c r="AL46" s="177" t="n">
        <v>0</v>
      </c>
      <c r="AM46" s="177" t="n">
        <v>0</v>
      </c>
      <c r="AN46" s="177" t="n">
        <f aca="false">AJ:AJ+AL:AL</f>
        <v>234386</v>
      </c>
      <c r="AO46" s="177" t="n">
        <f aca="false">AK:AK+AM:AM</f>
        <v>388000</v>
      </c>
      <c r="AP46" s="177" t="n">
        <v>46676</v>
      </c>
      <c r="AQ46" s="177" t="n">
        <v>86069</v>
      </c>
      <c r="AR46" s="177" t="n">
        <v>569</v>
      </c>
      <c r="AS46" s="177" t="n">
        <v>1035</v>
      </c>
      <c r="AT46" s="179" t="n">
        <v>75812</v>
      </c>
      <c r="AU46" s="179" t="n">
        <v>120000</v>
      </c>
      <c r="AV46" s="179" t="n">
        <v>167296</v>
      </c>
      <c r="AW46" s="179" t="n">
        <v>300000</v>
      </c>
      <c r="AX46" s="179" t="n">
        <v>614961</v>
      </c>
      <c r="AY46" s="179" t="n">
        <v>1018000</v>
      </c>
      <c r="AZ46" s="177" t="n">
        <v>137</v>
      </c>
      <c r="BA46" s="180" t="n">
        <v>-2482410</v>
      </c>
      <c r="BB46" s="180" t="n">
        <v>-2015781</v>
      </c>
      <c r="BC46" s="177" t="n">
        <v>466759</v>
      </c>
      <c r="BD46" s="177" t="n">
        <v>860695</v>
      </c>
      <c r="BE46" s="177" t="n">
        <v>5176</v>
      </c>
    </row>
    <row r="47" customFormat="false" ht="12.75" hidden="false" customHeight="true" outlineLevel="0" collapsed="false">
      <c r="A47" s="174" t="str">
        <f aca="false">C47&amp;" "&amp;E47&amp;" "&amp;F47&amp;" "&amp;G47&amp;" "&amp;J47</f>
        <v>Indonesia Mangrove Restoration Hydrology Medium</v>
      </c>
      <c r="B47" s="176" t="s">
        <v>162</v>
      </c>
      <c r="C47" s="174" t="s">
        <v>184</v>
      </c>
      <c r="D47" s="176" t="s">
        <v>588</v>
      </c>
      <c r="E47" s="174" t="s">
        <v>160</v>
      </c>
      <c r="F47" s="175" t="s">
        <v>174</v>
      </c>
      <c r="G47" s="176" t="s">
        <v>903</v>
      </c>
      <c r="H47" s="176" t="s">
        <v>906</v>
      </c>
      <c r="I47" s="177" t="n">
        <v>500</v>
      </c>
      <c r="J47" s="178" t="s">
        <v>905</v>
      </c>
      <c r="K47" s="176" t="n">
        <v>13194628.19</v>
      </c>
      <c r="L47" s="177" t="n">
        <v>5227773</v>
      </c>
      <c r="M47" s="177" t="n">
        <v>6935354</v>
      </c>
      <c r="N47" s="177" t="n">
        <v>2988305</v>
      </c>
      <c r="O47" s="177" t="n">
        <v>3321800</v>
      </c>
      <c r="P47" s="177" t="n">
        <v>2239468</v>
      </c>
      <c r="Q47" s="177" t="n">
        <v>3613554</v>
      </c>
      <c r="R47" s="177" t="n">
        <v>10</v>
      </c>
      <c r="S47" s="177" t="n">
        <v>10</v>
      </c>
      <c r="T47" s="177" t="n">
        <v>50000</v>
      </c>
      <c r="U47" s="177" t="n">
        <v>50000</v>
      </c>
      <c r="V47" s="177" t="n">
        <v>629559</v>
      </c>
      <c r="W47" s="177" t="n">
        <v>667067</v>
      </c>
      <c r="X47" s="177" t="n">
        <v>76963</v>
      </c>
      <c r="Y47" s="177" t="n">
        <v>80000</v>
      </c>
      <c r="Z47" s="177" t="n">
        <v>268724</v>
      </c>
      <c r="AA47" s="177" t="n">
        <v>284733</v>
      </c>
      <c r="AB47" s="177" t="n">
        <v>88900</v>
      </c>
      <c r="AC47" s="177" t="n">
        <v>100000</v>
      </c>
      <c r="AD47" s="177" t="n">
        <v>129504</v>
      </c>
      <c r="AE47" s="177" t="n">
        <v>140000</v>
      </c>
      <c r="AF47" s="177" t="n">
        <v>44450</v>
      </c>
      <c r="AG47" s="177" t="n">
        <v>50000</v>
      </c>
      <c r="AH47" s="177" t="n">
        <v>1700206</v>
      </c>
      <c r="AI47" s="177" t="n">
        <v>1950000</v>
      </c>
      <c r="AJ47" s="177" t="n">
        <v>181226</v>
      </c>
      <c r="AK47" s="177" t="n">
        <v>300000</v>
      </c>
      <c r="AL47" s="177" t="n">
        <v>393028</v>
      </c>
      <c r="AM47" s="177" t="n">
        <v>487305</v>
      </c>
      <c r="AN47" s="177" t="n">
        <f aca="false">AJ:AJ+AL:AL</f>
        <v>574254</v>
      </c>
      <c r="AO47" s="177" t="n">
        <f aca="false">AK:AK+AM:AM</f>
        <v>787305</v>
      </c>
      <c r="AP47" s="177" t="n">
        <v>1043002</v>
      </c>
      <c r="AQ47" s="177" t="n">
        <v>1777613</v>
      </c>
      <c r="AR47" s="177" t="n">
        <v>60146</v>
      </c>
      <c r="AS47" s="177" t="n">
        <v>100636</v>
      </c>
      <c r="AT47" s="179" t="n">
        <v>75812</v>
      </c>
      <c r="AU47" s="179" t="n">
        <v>120000</v>
      </c>
      <c r="AV47" s="179" t="n">
        <v>167296</v>
      </c>
      <c r="AW47" s="179" t="n">
        <v>300000</v>
      </c>
      <c r="AX47" s="179" t="n">
        <v>318958</v>
      </c>
      <c r="AY47" s="179" t="n">
        <v>528000</v>
      </c>
      <c r="AZ47" s="177" t="n">
        <v>30</v>
      </c>
      <c r="BA47" s="180" t="n">
        <v>3739490</v>
      </c>
      <c r="BB47" s="180" t="n">
        <v>1089189</v>
      </c>
      <c r="BC47" s="177" t="n">
        <v>10430016</v>
      </c>
      <c r="BD47" s="177" t="n">
        <v>17776135</v>
      </c>
      <c r="BE47" s="177" t="n">
        <v>503178</v>
      </c>
    </row>
    <row r="48" customFormat="false" ht="12.75" hidden="false" customHeight="true" outlineLevel="0" collapsed="false">
      <c r="A48" s="174" t="str">
        <f aca="false">C48&amp;" "&amp;E48&amp;" "&amp;F48&amp;" "&amp;G48&amp;" "&amp;J48</f>
        <v>Indonesia Mangrove Conservation  Medium</v>
      </c>
      <c r="B48" s="176" t="s">
        <v>162</v>
      </c>
      <c r="C48" s="174" t="s">
        <v>184</v>
      </c>
      <c r="D48" s="176" t="s">
        <v>588</v>
      </c>
      <c r="E48" s="174" t="s">
        <v>160</v>
      </c>
      <c r="F48" s="175" t="s">
        <v>175</v>
      </c>
      <c r="G48" s="176"/>
      <c r="H48" s="176" t="s">
        <v>906</v>
      </c>
      <c r="I48" s="177" t="n">
        <v>20000</v>
      </c>
      <c r="J48" s="178" t="s">
        <v>905</v>
      </c>
      <c r="K48" s="176" t="n">
        <v>17771181.28</v>
      </c>
      <c r="L48" s="177" t="n">
        <v>5419843</v>
      </c>
      <c r="M48" s="177" t="n">
        <v>8698374</v>
      </c>
      <c r="N48" s="177" t="n">
        <v>1288099</v>
      </c>
      <c r="O48" s="177" t="n">
        <v>1371800</v>
      </c>
      <c r="P48" s="177" t="n">
        <v>4131744</v>
      </c>
      <c r="Q48" s="177" t="n">
        <v>7326574</v>
      </c>
      <c r="R48" s="177" t="n">
        <v>3</v>
      </c>
      <c r="S48" s="177" t="n">
        <v>3</v>
      </c>
      <c r="T48" s="177" t="n">
        <v>50000</v>
      </c>
      <c r="U48" s="177" t="n">
        <v>50000</v>
      </c>
      <c r="V48" s="177" t="n">
        <v>629559</v>
      </c>
      <c r="W48" s="177" t="n">
        <v>667067</v>
      </c>
      <c r="X48" s="177" t="n">
        <v>76963</v>
      </c>
      <c r="Y48" s="177" t="n">
        <v>80000</v>
      </c>
      <c r="Z48" s="177" t="n">
        <v>268724</v>
      </c>
      <c r="AA48" s="177" t="n">
        <v>284733</v>
      </c>
      <c r="AB48" s="177" t="n">
        <v>88900</v>
      </c>
      <c r="AC48" s="177" t="n">
        <v>100000</v>
      </c>
      <c r="AD48" s="177" t="n">
        <v>129504</v>
      </c>
      <c r="AE48" s="177" t="n">
        <v>140000</v>
      </c>
      <c r="AF48" s="177" t="n">
        <v>44450</v>
      </c>
      <c r="AG48" s="177" t="n">
        <v>50000</v>
      </c>
      <c r="AH48" s="177" t="n">
        <v>0</v>
      </c>
      <c r="AI48" s="177" t="n">
        <v>0</v>
      </c>
      <c r="AJ48" s="177" t="n">
        <v>181226</v>
      </c>
      <c r="AK48" s="177" t="n">
        <v>300000</v>
      </c>
      <c r="AL48" s="177" t="n">
        <v>0</v>
      </c>
      <c r="AM48" s="177" t="n">
        <v>0</v>
      </c>
      <c r="AN48" s="177" t="n">
        <f aca="false">AJ:AJ+AL:AL</f>
        <v>181226</v>
      </c>
      <c r="AO48" s="177" t="n">
        <f aca="false">AK:AK+AM:AM</f>
        <v>300000</v>
      </c>
      <c r="AP48" s="177" t="n">
        <v>3207301</v>
      </c>
      <c r="AQ48" s="177" t="n">
        <v>5758765</v>
      </c>
      <c r="AR48" s="177" t="n">
        <v>181150</v>
      </c>
      <c r="AS48" s="177" t="n">
        <v>319809</v>
      </c>
      <c r="AT48" s="179" t="n">
        <v>75812</v>
      </c>
      <c r="AU48" s="179" t="n">
        <v>120000</v>
      </c>
      <c r="AV48" s="179" t="n">
        <v>167296</v>
      </c>
      <c r="AW48" s="179" t="n">
        <v>300000</v>
      </c>
      <c r="AX48" s="179" t="n">
        <v>318958</v>
      </c>
      <c r="AY48" s="179" t="n">
        <v>528000</v>
      </c>
      <c r="AZ48" s="177" t="n">
        <v>30</v>
      </c>
      <c r="BA48" s="180" t="n">
        <v>23738739</v>
      </c>
      <c r="BB48" s="180" t="n">
        <v>12664754</v>
      </c>
      <c r="BC48" s="177" t="n">
        <v>32073010</v>
      </c>
      <c r="BD48" s="177" t="n">
        <v>57587653</v>
      </c>
      <c r="BE48" s="177" t="n">
        <v>1599044</v>
      </c>
    </row>
    <row r="49" customFormat="false" ht="12.75" hidden="false" customHeight="true" outlineLevel="0" collapsed="false">
      <c r="A49" s="174" t="str">
        <f aca="false">C49&amp;" "&amp;E49&amp;" "&amp;F49&amp;" "&amp;G49&amp;" "&amp;J49</f>
        <v>United States Mangrove Restoration Hydrology Medium</v>
      </c>
      <c r="B49" s="176" t="s">
        <v>161</v>
      </c>
      <c r="C49" s="174" t="s">
        <v>183</v>
      </c>
      <c r="D49" s="176" t="s">
        <v>586</v>
      </c>
      <c r="E49" s="174" t="s">
        <v>160</v>
      </c>
      <c r="F49" s="175" t="s">
        <v>174</v>
      </c>
      <c r="G49" s="176" t="s">
        <v>903</v>
      </c>
      <c r="H49" s="176" t="s">
        <v>906</v>
      </c>
      <c r="I49" s="177" t="n">
        <v>500</v>
      </c>
      <c r="J49" s="178" t="s">
        <v>905</v>
      </c>
      <c r="K49" s="176" t="n">
        <v>166588.7605</v>
      </c>
      <c r="L49" s="177" t="n">
        <v>63314520</v>
      </c>
      <c r="M49" s="177" t="n">
        <v>74939361</v>
      </c>
      <c r="N49" s="177" t="n">
        <v>49519375</v>
      </c>
      <c r="O49" s="177" t="n">
        <v>56678567</v>
      </c>
      <c r="P49" s="177" t="n">
        <v>13795145</v>
      </c>
      <c r="Q49" s="177" t="n">
        <v>18260795</v>
      </c>
      <c r="R49" s="177" t="n">
        <v>471</v>
      </c>
      <c r="S49" s="177" t="n">
        <v>471</v>
      </c>
      <c r="T49" s="177" t="n">
        <v>100000</v>
      </c>
      <c r="U49" s="177" t="n">
        <v>100000</v>
      </c>
      <c r="V49" s="177" t="n">
        <v>629559</v>
      </c>
      <c r="W49" s="177" t="n">
        <v>667067</v>
      </c>
      <c r="X49" s="177" t="n">
        <v>76963</v>
      </c>
      <c r="Y49" s="177" t="n">
        <v>80000</v>
      </c>
      <c r="Z49" s="177" t="n">
        <v>351049</v>
      </c>
      <c r="AA49" s="177" t="n">
        <v>379500</v>
      </c>
      <c r="AB49" s="177" t="n">
        <v>88900</v>
      </c>
      <c r="AC49" s="177" t="n">
        <v>100000</v>
      </c>
      <c r="AD49" s="177" t="n">
        <v>185006</v>
      </c>
      <c r="AE49" s="177" t="n">
        <v>200000</v>
      </c>
      <c r="AF49" s="177" t="n">
        <v>44450</v>
      </c>
      <c r="AG49" s="177" t="n">
        <v>50000</v>
      </c>
      <c r="AH49" s="177" t="n">
        <v>48043449</v>
      </c>
      <c r="AI49" s="177" t="n">
        <v>55102000</v>
      </c>
      <c r="AJ49" s="177" t="n">
        <v>517703</v>
      </c>
      <c r="AK49" s="177" t="n">
        <v>857000</v>
      </c>
      <c r="AL49" s="177" t="n">
        <v>11105968</v>
      </c>
      <c r="AM49" s="177" t="n">
        <v>13769990</v>
      </c>
      <c r="AN49" s="177" t="n">
        <f aca="false">AJ:AJ+AL:AL</f>
        <v>11623671</v>
      </c>
      <c r="AO49" s="177" t="n">
        <f aca="false">AK:AK+AM:AM</f>
        <v>14626990</v>
      </c>
      <c r="AP49" s="177" t="n">
        <v>278655</v>
      </c>
      <c r="AQ49" s="177" t="n">
        <v>474918</v>
      </c>
      <c r="AR49" s="177" t="n">
        <v>16069</v>
      </c>
      <c r="AS49" s="177" t="n">
        <v>26886</v>
      </c>
      <c r="AT49" s="179" t="n">
        <v>75812</v>
      </c>
      <c r="AU49" s="179" t="n">
        <v>120000</v>
      </c>
      <c r="AV49" s="179" t="n">
        <v>223062</v>
      </c>
      <c r="AW49" s="179" t="n">
        <v>400000</v>
      </c>
      <c r="AX49" s="179" t="n">
        <v>1577877</v>
      </c>
      <c r="AY49" s="179" t="n">
        <v>2612000</v>
      </c>
      <c r="AZ49" s="177" t="n">
        <v>30</v>
      </c>
      <c r="BA49" s="180" t="n">
        <v>-70489146</v>
      </c>
      <c r="BB49" s="180" t="n">
        <v>-60685289</v>
      </c>
      <c r="BC49" s="177" t="n">
        <v>2786549</v>
      </c>
      <c r="BD49" s="177" t="n">
        <v>4749185</v>
      </c>
      <c r="BE49" s="177" t="n">
        <v>134432</v>
      </c>
    </row>
    <row r="50" customFormat="false" ht="12.75" hidden="false" customHeight="true" outlineLevel="0" collapsed="false">
      <c r="A50" s="174" t="str">
        <f aca="false">C50&amp;" "&amp;E50&amp;" "&amp;F50&amp;" "&amp;G50&amp;" "&amp;J50</f>
        <v>United States Mangrove Conservation  Medium</v>
      </c>
      <c r="B50" s="176" t="s">
        <v>161</v>
      </c>
      <c r="C50" s="174" t="s">
        <v>183</v>
      </c>
      <c r="D50" s="176" t="s">
        <v>586</v>
      </c>
      <c r="E50" s="174" t="s">
        <v>160</v>
      </c>
      <c r="F50" s="175" t="s">
        <v>175</v>
      </c>
      <c r="G50" s="176"/>
      <c r="H50" s="176" t="s">
        <v>906</v>
      </c>
      <c r="I50" s="177" t="n">
        <v>20000</v>
      </c>
      <c r="J50" s="178" t="s">
        <v>905</v>
      </c>
      <c r="K50" s="176" t="n">
        <v>1350471.591</v>
      </c>
      <c r="L50" s="177" t="n">
        <v>8802839</v>
      </c>
      <c r="M50" s="177" t="n">
        <v>14631808</v>
      </c>
      <c r="N50" s="177" t="n">
        <v>1475926</v>
      </c>
      <c r="O50" s="177" t="n">
        <v>1576567</v>
      </c>
      <c r="P50" s="177" t="n">
        <v>7326913</v>
      </c>
      <c r="Q50" s="177" t="n">
        <v>13055241</v>
      </c>
      <c r="R50" s="177" t="n">
        <v>4</v>
      </c>
      <c r="S50" s="177" t="n">
        <v>4</v>
      </c>
      <c r="T50" s="177" t="n">
        <v>100000</v>
      </c>
      <c r="U50" s="177" t="n">
        <v>100000</v>
      </c>
      <c r="V50" s="177" t="n">
        <v>629559</v>
      </c>
      <c r="W50" s="177" t="n">
        <v>667067</v>
      </c>
      <c r="X50" s="177" t="n">
        <v>76963</v>
      </c>
      <c r="Y50" s="177" t="n">
        <v>80000</v>
      </c>
      <c r="Z50" s="177" t="n">
        <v>351049</v>
      </c>
      <c r="AA50" s="177" t="n">
        <v>379500</v>
      </c>
      <c r="AB50" s="177" t="n">
        <v>88900</v>
      </c>
      <c r="AC50" s="177" t="n">
        <v>100000</v>
      </c>
      <c r="AD50" s="177" t="n">
        <v>185006</v>
      </c>
      <c r="AE50" s="177" t="n">
        <v>200000</v>
      </c>
      <c r="AF50" s="177" t="n">
        <v>44450</v>
      </c>
      <c r="AG50" s="177" t="n">
        <v>50000</v>
      </c>
      <c r="AH50" s="177" t="n">
        <v>0</v>
      </c>
      <c r="AI50" s="177" t="n">
        <v>0</v>
      </c>
      <c r="AJ50" s="177" t="n">
        <v>517703</v>
      </c>
      <c r="AK50" s="177" t="n">
        <v>857000</v>
      </c>
      <c r="AL50" s="177" t="n">
        <v>0</v>
      </c>
      <c r="AM50" s="177" t="n">
        <v>0</v>
      </c>
      <c r="AN50" s="177" t="n">
        <f aca="false">AJ:AJ+AL:AL</f>
        <v>517703</v>
      </c>
      <c r="AO50" s="177" t="n">
        <f aca="false">AK:AK+AM:AM</f>
        <v>857000</v>
      </c>
      <c r="AP50" s="177" t="n">
        <v>4671352</v>
      </c>
      <c r="AQ50" s="177" t="n">
        <v>8593132</v>
      </c>
      <c r="AR50" s="177" t="n">
        <v>261108</v>
      </c>
      <c r="AS50" s="177" t="n">
        <v>473110</v>
      </c>
      <c r="AT50" s="179" t="n">
        <v>75812</v>
      </c>
      <c r="AU50" s="179" t="n">
        <v>120000</v>
      </c>
      <c r="AV50" s="179" t="n">
        <v>223062</v>
      </c>
      <c r="AW50" s="179" t="n">
        <v>400000</v>
      </c>
      <c r="AX50" s="179" t="n">
        <v>1577877</v>
      </c>
      <c r="AY50" s="179" t="n">
        <v>2612000</v>
      </c>
      <c r="AZ50" s="177" t="n">
        <v>30</v>
      </c>
      <c r="BA50" s="180" t="n">
        <v>34841472</v>
      </c>
      <c r="BB50" s="180" t="n">
        <v>18199596</v>
      </c>
      <c r="BC50" s="177" t="n">
        <v>46713518</v>
      </c>
      <c r="BD50" s="177" t="n">
        <v>85931319</v>
      </c>
      <c r="BE50" s="177" t="n">
        <v>2365548</v>
      </c>
    </row>
    <row r="51" customFormat="false" ht="12.75" hidden="false" customHeight="true" outlineLevel="0" collapsed="false">
      <c r="A51" s="174" t="str">
        <f aca="false">C51&amp;" "&amp;E51&amp;" "&amp;F51&amp;" "&amp;G51&amp;" "&amp;J51</f>
        <v>Australia Mangrove Restoration Hydrology Medium</v>
      </c>
      <c r="B51" s="176" t="s">
        <v>163</v>
      </c>
      <c r="C51" s="174" t="s">
        <v>185</v>
      </c>
      <c r="D51" s="176" t="s">
        <v>589</v>
      </c>
      <c r="E51" s="174" t="s">
        <v>160</v>
      </c>
      <c r="F51" s="175" t="s">
        <v>174</v>
      </c>
      <c r="G51" s="176" t="s">
        <v>903</v>
      </c>
      <c r="H51" s="176" t="s">
        <v>906</v>
      </c>
      <c r="I51" s="177" t="n">
        <v>500</v>
      </c>
      <c r="J51" s="178" t="s">
        <v>905</v>
      </c>
      <c r="K51" s="176" t="n">
        <v>503833.494</v>
      </c>
      <c r="L51" s="177" t="n">
        <v>10734680</v>
      </c>
      <c r="M51" s="177" t="n">
        <v>13457574</v>
      </c>
      <c r="N51" s="177" t="n">
        <v>7237201</v>
      </c>
      <c r="O51" s="177" t="n">
        <v>8181117</v>
      </c>
      <c r="P51" s="177" t="n">
        <v>3497480</v>
      </c>
      <c r="Q51" s="177" t="n">
        <v>5276457</v>
      </c>
      <c r="R51" s="177" t="n">
        <v>189</v>
      </c>
      <c r="S51" s="177" t="n">
        <v>189</v>
      </c>
      <c r="T51" s="177" t="n">
        <v>70000</v>
      </c>
      <c r="U51" s="177" t="n">
        <v>70000</v>
      </c>
      <c r="V51" s="177" t="n">
        <v>629559</v>
      </c>
      <c r="W51" s="177" t="n">
        <v>667067</v>
      </c>
      <c r="X51" s="177" t="n">
        <v>76963</v>
      </c>
      <c r="Y51" s="177" t="n">
        <v>80000</v>
      </c>
      <c r="Z51" s="177" t="n">
        <v>313632</v>
      </c>
      <c r="AA51" s="177" t="n">
        <v>339050</v>
      </c>
      <c r="AB51" s="177" t="n">
        <v>102235</v>
      </c>
      <c r="AC51" s="177" t="n">
        <v>115000</v>
      </c>
      <c r="AD51" s="177" t="n">
        <v>333011</v>
      </c>
      <c r="AE51" s="177" t="n">
        <v>360000</v>
      </c>
      <c r="AF51" s="177" t="n">
        <v>44450</v>
      </c>
      <c r="AG51" s="177" t="n">
        <v>50000</v>
      </c>
      <c r="AH51" s="177" t="n">
        <v>5667352</v>
      </c>
      <c r="AI51" s="177" t="n">
        <v>6500000</v>
      </c>
      <c r="AJ51" s="177" t="n">
        <v>485686</v>
      </c>
      <c r="AK51" s="177" t="n">
        <v>804000</v>
      </c>
      <c r="AL51" s="177" t="n">
        <v>1310094</v>
      </c>
      <c r="AM51" s="177" t="n">
        <v>1624350</v>
      </c>
      <c r="AN51" s="177" t="n">
        <f aca="false">AJ:AJ+AL:AL</f>
        <v>1795780</v>
      </c>
      <c r="AO51" s="177" t="n">
        <f aca="false">AK:AK+AM:AM</f>
        <v>2428350</v>
      </c>
      <c r="AP51" s="177" t="n">
        <v>117784</v>
      </c>
      <c r="AQ51" s="177" t="n">
        <v>200743</v>
      </c>
      <c r="AR51" s="177" t="n">
        <v>6792</v>
      </c>
      <c r="AS51" s="177" t="n">
        <v>11365</v>
      </c>
      <c r="AT51" s="179" t="n">
        <v>75812</v>
      </c>
      <c r="AU51" s="179" t="n">
        <v>120000</v>
      </c>
      <c r="AV51" s="179" t="n">
        <v>223062</v>
      </c>
      <c r="AW51" s="179" t="n">
        <v>400000</v>
      </c>
      <c r="AX51" s="179" t="n">
        <v>1278249</v>
      </c>
      <c r="AY51" s="179" t="n">
        <v>2116000</v>
      </c>
      <c r="AZ51" s="177" t="n">
        <v>30</v>
      </c>
      <c r="BA51" s="180" t="n">
        <v>-11450147</v>
      </c>
      <c r="BB51" s="180" t="n">
        <v>-9556837</v>
      </c>
      <c r="BC51" s="177" t="n">
        <v>1177843</v>
      </c>
      <c r="BD51" s="177" t="n">
        <v>2007427</v>
      </c>
      <c r="BE51" s="177" t="n">
        <v>56823</v>
      </c>
    </row>
    <row r="52" customFormat="false" ht="12.75" hidden="false" customHeight="true" outlineLevel="0" collapsed="false">
      <c r="A52" s="174" t="str">
        <f aca="false">C52&amp;" "&amp;E52&amp;" "&amp;F52&amp;" "&amp;G52&amp;" "&amp;J52</f>
        <v>Australia Mangrove Conservation  Medium</v>
      </c>
      <c r="B52" s="176" t="s">
        <v>163</v>
      </c>
      <c r="C52" s="174" t="s">
        <v>185</v>
      </c>
      <c r="D52" s="176" t="s">
        <v>589</v>
      </c>
      <c r="E52" s="174" t="s">
        <v>160</v>
      </c>
      <c r="F52" s="175" t="s">
        <v>175</v>
      </c>
      <c r="G52" s="176"/>
      <c r="H52" s="176" t="s">
        <v>906</v>
      </c>
      <c r="I52" s="177" t="n">
        <v>20000</v>
      </c>
      <c r="J52" s="178" t="s">
        <v>905</v>
      </c>
      <c r="K52" s="176" t="n">
        <v>1183318.779</v>
      </c>
      <c r="L52" s="177" t="n">
        <v>4714621</v>
      </c>
      <c r="M52" s="177" t="n">
        <v>7087505</v>
      </c>
      <c r="N52" s="177" t="n">
        <v>1569849</v>
      </c>
      <c r="O52" s="177" t="n">
        <v>1681117</v>
      </c>
      <c r="P52" s="177" t="n">
        <v>3144773</v>
      </c>
      <c r="Q52" s="177" t="n">
        <v>5406388</v>
      </c>
      <c r="R52" s="177" t="n">
        <v>9</v>
      </c>
      <c r="S52" s="177" t="n">
        <v>9</v>
      </c>
      <c r="T52" s="177" t="n">
        <v>70000</v>
      </c>
      <c r="U52" s="177" t="n">
        <v>70000</v>
      </c>
      <c r="V52" s="177" t="n">
        <v>629559</v>
      </c>
      <c r="W52" s="177" t="n">
        <v>667067</v>
      </c>
      <c r="X52" s="177" t="n">
        <v>76963</v>
      </c>
      <c r="Y52" s="177" t="n">
        <v>80000</v>
      </c>
      <c r="Z52" s="177" t="n">
        <v>313632</v>
      </c>
      <c r="AA52" s="177" t="n">
        <v>339050</v>
      </c>
      <c r="AB52" s="177" t="n">
        <v>102235</v>
      </c>
      <c r="AC52" s="177" t="n">
        <v>115000</v>
      </c>
      <c r="AD52" s="177" t="n">
        <v>333011</v>
      </c>
      <c r="AE52" s="177" t="n">
        <v>360000</v>
      </c>
      <c r="AF52" s="177" t="n">
        <v>44450</v>
      </c>
      <c r="AG52" s="177" t="n">
        <v>50000</v>
      </c>
      <c r="AH52" s="177" t="n">
        <v>0</v>
      </c>
      <c r="AI52" s="177" t="n">
        <v>0</v>
      </c>
      <c r="AJ52" s="177" t="n">
        <v>485686</v>
      </c>
      <c r="AK52" s="177" t="n">
        <v>804000</v>
      </c>
      <c r="AL52" s="177" t="n">
        <v>0</v>
      </c>
      <c r="AM52" s="177" t="n">
        <v>0</v>
      </c>
      <c r="AN52" s="177" t="n">
        <f aca="false">AJ:AJ+AL:AL</f>
        <v>485686</v>
      </c>
      <c r="AO52" s="177" t="n">
        <f aca="false">AK:AK+AM:AM</f>
        <v>804000</v>
      </c>
      <c r="AP52" s="177" t="n">
        <v>1024413</v>
      </c>
      <c r="AQ52" s="177" t="n">
        <v>1863393</v>
      </c>
      <c r="AR52" s="177" t="n">
        <v>57550</v>
      </c>
      <c r="AS52" s="177" t="n">
        <v>102995</v>
      </c>
      <c r="AT52" s="179" t="n">
        <v>75812</v>
      </c>
      <c r="AU52" s="179" t="n">
        <v>120000</v>
      </c>
      <c r="AV52" s="179" t="n">
        <v>223062</v>
      </c>
      <c r="AW52" s="179" t="n">
        <v>400000</v>
      </c>
      <c r="AX52" s="179" t="n">
        <v>1278249</v>
      </c>
      <c r="AY52" s="179" t="n">
        <v>2116000</v>
      </c>
      <c r="AZ52" s="177" t="n">
        <v>30</v>
      </c>
      <c r="BA52" s="180" t="n">
        <v>4912655</v>
      </c>
      <c r="BB52" s="180" t="n">
        <v>1962052</v>
      </c>
      <c r="BC52" s="177" t="n">
        <v>10244133</v>
      </c>
      <c r="BD52" s="177" t="n">
        <v>18633932</v>
      </c>
      <c r="BE52" s="177" t="n">
        <v>514974</v>
      </c>
    </row>
    <row r="53" customFormat="false" ht="12.75" hidden="false" customHeight="true" outlineLevel="0" collapsed="false">
      <c r="A53" s="174" t="str">
        <f aca="false">C53&amp;" "&amp;E53&amp;" "&amp;F53&amp;" "&amp;G53&amp;" "&amp;J53</f>
        <v>The Bahamas Mangrove Restoration Hydrology Medium</v>
      </c>
      <c r="B53" s="176" t="s">
        <v>161</v>
      </c>
      <c r="C53" s="174" t="s">
        <v>277</v>
      </c>
      <c r="D53" s="176" t="s">
        <v>590</v>
      </c>
      <c r="E53" s="174" t="s">
        <v>160</v>
      </c>
      <c r="F53" s="175" t="s">
        <v>174</v>
      </c>
      <c r="G53" s="176" t="s">
        <v>903</v>
      </c>
      <c r="H53" s="176" t="s">
        <v>906</v>
      </c>
      <c r="I53" s="177" t="n">
        <v>500</v>
      </c>
      <c r="J53" s="178" t="s">
        <v>905</v>
      </c>
      <c r="K53" s="176" t="n">
        <v>103500.258</v>
      </c>
      <c r="L53" s="177" t="n">
        <v>25544598</v>
      </c>
      <c r="M53" s="177" t="n">
        <v>30587114</v>
      </c>
      <c r="N53" s="177" t="n">
        <v>19458361</v>
      </c>
      <c r="O53" s="177" t="n">
        <v>22201867</v>
      </c>
      <c r="P53" s="177" t="n">
        <v>6086237</v>
      </c>
      <c r="Q53" s="177" t="n">
        <v>8385247</v>
      </c>
      <c r="R53" s="177" t="n">
        <v>311</v>
      </c>
      <c r="S53" s="177" t="n">
        <v>311</v>
      </c>
      <c r="T53" s="177" t="n">
        <v>70000</v>
      </c>
      <c r="U53" s="177" t="n">
        <v>70000</v>
      </c>
      <c r="V53" s="177" t="n">
        <v>629559</v>
      </c>
      <c r="W53" s="177" t="n">
        <v>667067</v>
      </c>
      <c r="X53" s="177" t="n">
        <v>76963</v>
      </c>
      <c r="Y53" s="177" t="n">
        <v>80000</v>
      </c>
      <c r="Z53" s="177" t="n">
        <v>286112</v>
      </c>
      <c r="AA53" s="177" t="n">
        <v>309300</v>
      </c>
      <c r="AB53" s="177" t="n">
        <v>111125</v>
      </c>
      <c r="AC53" s="177" t="n">
        <v>125000</v>
      </c>
      <c r="AD53" s="177" t="n">
        <v>296010</v>
      </c>
      <c r="AE53" s="177" t="n">
        <v>320000</v>
      </c>
      <c r="AF53" s="177" t="n">
        <v>44450</v>
      </c>
      <c r="AG53" s="177" t="n">
        <v>50000</v>
      </c>
      <c r="AH53" s="177" t="n">
        <v>17944144</v>
      </c>
      <c r="AI53" s="177" t="n">
        <v>20580500</v>
      </c>
      <c r="AJ53" s="177" t="n">
        <v>402322</v>
      </c>
      <c r="AK53" s="177" t="n">
        <v>666000</v>
      </c>
      <c r="AL53" s="177" t="n">
        <v>4148059</v>
      </c>
      <c r="AM53" s="177" t="n">
        <v>5143067</v>
      </c>
      <c r="AN53" s="177" t="n">
        <f aca="false">AJ:AJ+AL:AL</f>
        <v>4550381</v>
      </c>
      <c r="AO53" s="177" t="n">
        <f aca="false">AK:AK+AM:AM</f>
        <v>5809067</v>
      </c>
      <c r="AP53" s="177" t="n">
        <v>170023</v>
      </c>
      <c r="AQ53" s="177" t="n">
        <v>289775</v>
      </c>
      <c r="AR53" s="177" t="n">
        <v>9805</v>
      </c>
      <c r="AS53" s="177" t="n">
        <v>16405</v>
      </c>
      <c r="AT53" s="179" t="n">
        <v>75812</v>
      </c>
      <c r="AU53" s="179" t="n">
        <v>120000</v>
      </c>
      <c r="AV53" s="179" t="n">
        <v>223062</v>
      </c>
      <c r="AW53" s="179" t="n">
        <v>400000</v>
      </c>
      <c r="AX53" s="179" t="n">
        <v>1057153</v>
      </c>
      <c r="AY53" s="179" t="n">
        <v>1750000</v>
      </c>
      <c r="AZ53" s="177" t="n">
        <v>30</v>
      </c>
      <c r="BA53" s="180" t="n">
        <v>-27781973</v>
      </c>
      <c r="BB53" s="180" t="n">
        <v>-23890777</v>
      </c>
      <c r="BC53" s="177" t="n">
        <v>1700233</v>
      </c>
      <c r="BD53" s="177" t="n">
        <v>2897750</v>
      </c>
      <c r="BE53" s="177" t="n">
        <v>82025</v>
      </c>
    </row>
    <row r="54" customFormat="false" ht="12.75" hidden="false" customHeight="true" outlineLevel="0" collapsed="false">
      <c r="A54" s="174" t="str">
        <f aca="false">C54&amp;" "&amp;E54&amp;" "&amp;F54&amp;" "&amp;G54&amp;" "&amp;J54</f>
        <v>The Bahamas Mangrove Conservation  Medium</v>
      </c>
      <c r="B54" s="176" t="s">
        <v>161</v>
      </c>
      <c r="C54" s="174" t="s">
        <v>277</v>
      </c>
      <c r="D54" s="176" t="s">
        <v>590</v>
      </c>
      <c r="E54" s="174" t="s">
        <v>160</v>
      </c>
      <c r="F54" s="175" t="s">
        <v>175</v>
      </c>
      <c r="G54" s="176"/>
      <c r="H54" s="176" t="s">
        <v>906</v>
      </c>
      <c r="I54" s="177" t="n">
        <v>20000</v>
      </c>
      <c r="J54" s="178" t="s">
        <v>905</v>
      </c>
      <c r="K54" s="176" t="n">
        <v>1020317.378</v>
      </c>
      <c r="L54" s="177" t="n">
        <v>8980414</v>
      </c>
      <c r="M54" s="177" t="n">
        <v>15050818</v>
      </c>
      <c r="N54" s="177" t="n">
        <v>1514218</v>
      </c>
      <c r="O54" s="177" t="n">
        <v>1621367</v>
      </c>
      <c r="P54" s="177" t="n">
        <v>7466196</v>
      </c>
      <c r="Q54" s="177" t="n">
        <v>13429452</v>
      </c>
      <c r="R54" s="177" t="n">
        <v>3</v>
      </c>
      <c r="S54" s="177" t="n">
        <v>3</v>
      </c>
      <c r="T54" s="177" t="n">
        <v>70000</v>
      </c>
      <c r="U54" s="177" t="n">
        <v>70000</v>
      </c>
      <c r="V54" s="177" t="n">
        <v>629559</v>
      </c>
      <c r="W54" s="177" t="n">
        <v>667067</v>
      </c>
      <c r="X54" s="177" t="n">
        <v>76963</v>
      </c>
      <c r="Y54" s="177" t="n">
        <v>80000</v>
      </c>
      <c r="Z54" s="177" t="n">
        <v>286112</v>
      </c>
      <c r="AA54" s="177" t="n">
        <v>309300</v>
      </c>
      <c r="AB54" s="177" t="n">
        <v>111125</v>
      </c>
      <c r="AC54" s="177" t="n">
        <v>125000</v>
      </c>
      <c r="AD54" s="177" t="n">
        <v>296010</v>
      </c>
      <c r="AE54" s="177" t="n">
        <v>320000</v>
      </c>
      <c r="AF54" s="177" t="n">
        <v>44450</v>
      </c>
      <c r="AG54" s="177" t="n">
        <v>50000</v>
      </c>
      <c r="AH54" s="177" t="n">
        <v>0</v>
      </c>
      <c r="AI54" s="177" t="n">
        <v>0</v>
      </c>
      <c r="AJ54" s="177" t="n">
        <v>402322</v>
      </c>
      <c r="AK54" s="177" t="n">
        <v>666000</v>
      </c>
      <c r="AL54" s="177" t="n">
        <v>0</v>
      </c>
      <c r="AM54" s="177" t="n">
        <v>0</v>
      </c>
      <c r="AN54" s="177" t="n">
        <f aca="false">AJ:AJ+AL:AL</f>
        <v>402322</v>
      </c>
      <c r="AO54" s="177" t="n">
        <f aca="false">AK:AK+AM:AM</f>
        <v>666000</v>
      </c>
      <c r="AP54" s="177" t="n">
        <v>5405823</v>
      </c>
      <c r="AQ54" s="177" t="n">
        <v>9945811</v>
      </c>
      <c r="AR54" s="177" t="n">
        <v>302023</v>
      </c>
      <c r="AS54" s="177" t="n">
        <v>547641</v>
      </c>
      <c r="AT54" s="179" t="n">
        <v>75812</v>
      </c>
      <c r="AU54" s="179" t="n">
        <v>120000</v>
      </c>
      <c r="AV54" s="179" t="n">
        <v>223062</v>
      </c>
      <c r="AW54" s="179" t="n">
        <v>400000</v>
      </c>
      <c r="AX54" s="179" t="n">
        <v>1057153</v>
      </c>
      <c r="AY54" s="179" t="n">
        <v>1750000</v>
      </c>
      <c r="AZ54" s="177" t="n">
        <v>30</v>
      </c>
      <c r="BA54" s="180" t="n">
        <v>41372962</v>
      </c>
      <c r="BB54" s="180" t="n">
        <v>21764022</v>
      </c>
      <c r="BC54" s="177" t="n">
        <v>54058235</v>
      </c>
      <c r="BD54" s="177" t="n">
        <v>99458109</v>
      </c>
      <c r="BE54" s="177" t="n">
        <v>2738204</v>
      </c>
    </row>
    <row r="55" customFormat="false" ht="12.75" hidden="false" customHeight="true" outlineLevel="0" collapsed="false">
      <c r="A55" s="174" t="str">
        <f aca="false">C55&amp;" "&amp;E55&amp;" "&amp;F55&amp;" "&amp;G55&amp;" "&amp;J55</f>
        <v>Kenya Mangrove Restoration Hydrology Medium</v>
      </c>
      <c r="B55" s="176" t="s">
        <v>164</v>
      </c>
      <c r="C55" s="174" t="s">
        <v>187</v>
      </c>
      <c r="D55" s="176" t="s">
        <v>591</v>
      </c>
      <c r="E55" s="174" t="s">
        <v>160</v>
      </c>
      <c r="F55" s="175" t="s">
        <v>174</v>
      </c>
      <c r="G55" s="176" t="s">
        <v>903</v>
      </c>
      <c r="H55" s="176" t="s">
        <v>906</v>
      </c>
      <c r="I55" s="177" t="n">
        <v>500</v>
      </c>
      <c r="J55" s="178" t="s">
        <v>905</v>
      </c>
      <c r="K55" s="176" t="n">
        <v>40145.87061</v>
      </c>
      <c r="L55" s="177" t="n">
        <v>2613810</v>
      </c>
      <c r="M55" s="177" t="n">
        <v>3460131</v>
      </c>
      <c r="N55" s="177" t="n">
        <v>1525931</v>
      </c>
      <c r="O55" s="177" t="n">
        <v>1646267</v>
      </c>
      <c r="P55" s="177" t="n">
        <v>1087879</v>
      </c>
      <c r="Q55" s="177" t="n">
        <v>1813864</v>
      </c>
      <c r="R55" s="177" t="n">
        <v>13</v>
      </c>
      <c r="S55" s="177" t="n">
        <v>13</v>
      </c>
      <c r="T55" s="177" t="n">
        <v>50000</v>
      </c>
      <c r="U55" s="177" t="n">
        <v>50000</v>
      </c>
      <c r="V55" s="177" t="n">
        <v>629559</v>
      </c>
      <c r="W55" s="177" t="n">
        <v>667067</v>
      </c>
      <c r="X55" s="177" t="n">
        <v>76963</v>
      </c>
      <c r="Y55" s="177" t="n">
        <v>80000</v>
      </c>
      <c r="Z55" s="177" t="n">
        <v>249345</v>
      </c>
      <c r="AA55" s="177" t="n">
        <v>264200</v>
      </c>
      <c r="AB55" s="177" t="n">
        <v>88900</v>
      </c>
      <c r="AC55" s="177" t="n">
        <v>100000</v>
      </c>
      <c r="AD55" s="177" t="n">
        <v>129504</v>
      </c>
      <c r="AE55" s="177" t="n">
        <v>140000</v>
      </c>
      <c r="AF55" s="177" t="n">
        <v>44450</v>
      </c>
      <c r="AG55" s="177" t="n">
        <v>50000</v>
      </c>
      <c r="AH55" s="177" t="n">
        <v>257211</v>
      </c>
      <c r="AI55" s="177" t="n">
        <v>295000</v>
      </c>
      <c r="AJ55" s="177" t="n">
        <v>144981</v>
      </c>
      <c r="AK55" s="177" t="n">
        <v>240000</v>
      </c>
      <c r="AL55" s="177" t="n">
        <v>59458</v>
      </c>
      <c r="AM55" s="177" t="n">
        <v>73721</v>
      </c>
      <c r="AN55" s="177" t="n">
        <f aca="false">AJ:AJ+AL:AL</f>
        <v>204439</v>
      </c>
      <c r="AO55" s="177" t="n">
        <f aca="false">AK:AK+AM:AM</f>
        <v>313721</v>
      </c>
      <c r="AP55" s="177" t="n">
        <v>403231</v>
      </c>
      <c r="AQ55" s="177" t="n">
        <v>687237</v>
      </c>
      <c r="AR55" s="177" t="n">
        <v>23253</v>
      </c>
      <c r="AS55" s="177" t="n">
        <v>38906</v>
      </c>
      <c r="AT55" s="179" t="n">
        <v>75812</v>
      </c>
      <c r="AU55" s="179" t="n">
        <v>120000</v>
      </c>
      <c r="AV55" s="179" t="n">
        <v>167296</v>
      </c>
      <c r="AW55" s="179" t="n">
        <v>300000</v>
      </c>
      <c r="AX55" s="179" t="n">
        <v>213847</v>
      </c>
      <c r="AY55" s="179" t="n">
        <v>354000</v>
      </c>
      <c r="AZ55" s="177" t="n">
        <v>30</v>
      </c>
      <c r="BA55" s="180" t="n">
        <v>862988</v>
      </c>
      <c r="BB55" s="180" t="n">
        <v>-71493</v>
      </c>
      <c r="BC55" s="177" t="n">
        <v>4032315</v>
      </c>
      <c r="BD55" s="177" t="n">
        <v>6872373</v>
      </c>
      <c r="BE55" s="177" t="n">
        <v>194532</v>
      </c>
    </row>
    <row r="56" customFormat="false" ht="12.75" hidden="false" customHeight="true" outlineLevel="0" collapsed="false">
      <c r="A56" s="174" t="str">
        <f aca="false">C56&amp;" "&amp;E56&amp;" "&amp;F56&amp;" "&amp;G56&amp;" "&amp;J56</f>
        <v>Kenya Mangrove Conservation  Medium</v>
      </c>
      <c r="B56" s="176" t="s">
        <v>164</v>
      </c>
      <c r="C56" s="174" t="s">
        <v>187</v>
      </c>
      <c r="D56" s="176" t="s">
        <v>591</v>
      </c>
      <c r="E56" s="174" t="s">
        <v>160</v>
      </c>
      <c r="F56" s="175" t="s">
        <v>175</v>
      </c>
      <c r="G56" s="176"/>
      <c r="H56" s="176" t="s">
        <v>906</v>
      </c>
      <c r="I56" s="177" t="n">
        <v>20000</v>
      </c>
      <c r="J56" s="178" t="s">
        <v>905</v>
      </c>
      <c r="K56" s="176" t="n">
        <v>146459.4927</v>
      </c>
      <c r="L56" s="177" t="n">
        <v>3870228</v>
      </c>
      <c r="M56" s="177" t="n">
        <v>6033355</v>
      </c>
      <c r="N56" s="177" t="n">
        <v>1268720</v>
      </c>
      <c r="O56" s="177" t="n">
        <v>1351267</v>
      </c>
      <c r="P56" s="177" t="n">
        <v>2601507</v>
      </c>
      <c r="Q56" s="177" t="n">
        <v>4682089</v>
      </c>
      <c r="R56" s="177" t="n">
        <v>4</v>
      </c>
      <c r="S56" s="177" t="n">
        <v>4</v>
      </c>
      <c r="T56" s="177" t="n">
        <v>50000</v>
      </c>
      <c r="U56" s="177" t="n">
        <v>50000</v>
      </c>
      <c r="V56" s="177" t="n">
        <v>629559</v>
      </c>
      <c r="W56" s="177" t="n">
        <v>667067</v>
      </c>
      <c r="X56" s="177" t="n">
        <v>76963</v>
      </c>
      <c r="Y56" s="177" t="n">
        <v>80000</v>
      </c>
      <c r="Z56" s="177" t="n">
        <v>249345</v>
      </c>
      <c r="AA56" s="177" t="n">
        <v>264200</v>
      </c>
      <c r="AB56" s="177" t="n">
        <v>88900</v>
      </c>
      <c r="AC56" s="177" t="n">
        <v>100000</v>
      </c>
      <c r="AD56" s="177" t="n">
        <v>129504</v>
      </c>
      <c r="AE56" s="177" t="n">
        <v>140000</v>
      </c>
      <c r="AF56" s="177" t="n">
        <v>44450</v>
      </c>
      <c r="AG56" s="177" t="n">
        <v>50000</v>
      </c>
      <c r="AH56" s="177" t="n">
        <v>0</v>
      </c>
      <c r="AI56" s="177" t="n">
        <v>0</v>
      </c>
      <c r="AJ56" s="177" t="n">
        <v>144981</v>
      </c>
      <c r="AK56" s="177" t="n">
        <v>240000</v>
      </c>
      <c r="AL56" s="177" t="n">
        <v>0</v>
      </c>
      <c r="AM56" s="177" t="n">
        <v>0</v>
      </c>
      <c r="AN56" s="177" t="n">
        <f aca="false">AJ:AJ+AL:AL</f>
        <v>144981</v>
      </c>
      <c r="AO56" s="177" t="n">
        <f aca="false">AK:AK+AM:AM</f>
        <v>240000</v>
      </c>
      <c r="AP56" s="177" t="n">
        <v>1893636</v>
      </c>
      <c r="AQ56" s="177" t="n">
        <v>3476546</v>
      </c>
      <c r="AR56" s="177" t="n">
        <v>105935</v>
      </c>
      <c r="AS56" s="177" t="n">
        <v>191543</v>
      </c>
      <c r="AT56" s="179" t="n">
        <v>75812</v>
      </c>
      <c r="AU56" s="179" t="n">
        <v>120000</v>
      </c>
      <c r="AV56" s="179" t="n">
        <v>167296</v>
      </c>
      <c r="AW56" s="179" t="n">
        <v>300000</v>
      </c>
      <c r="AX56" s="179" t="n">
        <v>213847</v>
      </c>
      <c r="AY56" s="179" t="n">
        <v>354000</v>
      </c>
      <c r="AZ56" s="177" t="n">
        <v>30</v>
      </c>
      <c r="BA56" s="180" t="n">
        <v>13670419</v>
      </c>
      <c r="BB56" s="180" t="n">
        <v>6880926</v>
      </c>
      <c r="BC56" s="177" t="n">
        <v>18936360</v>
      </c>
      <c r="BD56" s="177" t="n">
        <v>34765459</v>
      </c>
      <c r="BE56" s="177" t="n">
        <v>957713</v>
      </c>
    </row>
    <row r="57" customFormat="false" ht="12.75" hidden="false" customHeight="true" outlineLevel="0" collapsed="false">
      <c r="A57" s="174" t="str">
        <f aca="false">C57&amp;" "&amp;E57&amp;" "&amp;F57&amp;" "&amp;G57&amp;" "&amp;J57</f>
        <v>Mexico Mangrove Restoration Hydrology Medium</v>
      </c>
      <c r="B57" s="176" t="s">
        <v>161</v>
      </c>
      <c r="C57" s="174" t="s">
        <v>188</v>
      </c>
      <c r="D57" s="176" t="s">
        <v>592</v>
      </c>
      <c r="E57" s="174" t="s">
        <v>160</v>
      </c>
      <c r="F57" s="175" t="s">
        <v>174</v>
      </c>
      <c r="G57" s="176" t="s">
        <v>903</v>
      </c>
      <c r="H57" s="176" t="s">
        <v>906</v>
      </c>
      <c r="I57" s="177" t="n">
        <v>500</v>
      </c>
      <c r="J57" s="178" t="s">
        <v>905</v>
      </c>
      <c r="K57" s="176" t="n">
        <v>1258400.8</v>
      </c>
      <c r="L57" s="177" t="n">
        <v>3810422</v>
      </c>
      <c r="M57" s="177" t="n">
        <v>4870119</v>
      </c>
      <c r="N57" s="177" t="n">
        <v>2461794</v>
      </c>
      <c r="O57" s="177" t="n">
        <v>2717467</v>
      </c>
      <c r="P57" s="177" t="n">
        <v>1348628</v>
      </c>
      <c r="Q57" s="177" t="n">
        <v>2152652</v>
      </c>
      <c r="R57" s="177" t="n">
        <v>27</v>
      </c>
      <c r="S57" s="177" t="n">
        <v>27</v>
      </c>
      <c r="T57" s="177" t="n">
        <v>50000</v>
      </c>
      <c r="U57" s="177" t="n">
        <v>50000</v>
      </c>
      <c r="V57" s="177" t="n">
        <v>629559</v>
      </c>
      <c r="W57" s="177" t="n">
        <v>667067</v>
      </c>
      <c r="X57" s="177" t="n">
        <v>76963</v>
      </c>
      <c r="Y57" s="177" t="n">
        <v>80000</v>
      </c>
      <c r="Z57" s="177" t="n">
        <v>274072</v>
      </c>
      <c r="AA57" s="177" t="n">
        <v>290400</v>
      </c>
      <c r="AB57" s="177" t="n">
        <v>88900</v>
      </c>
      <c r="AC57" s="177" t="n">
        <v>100000</v>
      </c>
      <c r="AD57" s="177" t="n">
        <v>129504</v>
      </c>
      <c r="AE57" s="177" t="n">
        <v>140000</v>
      </c>
      <c r="AF57" s="177" t="n">
        <v>44450</v>
      </c>
      <c r="AG57" s="177" t="n">
        <v>50000</v>
      </c>
      <c r="AH57" s="177" t="n">
        <v>1168346</v>
      </c>
      <c r="AI57" s="177" t="n">
        <v>1340000</v>
      </c>
      <c r="AJ57" s="177" t="n">
        <v>143773</v>
      </c>
      <c r="AK57" s="177" t="n">
        <v>238000</v>
      </c>
      <c r="AL57" s="177" t="n">
        <v>270081</v>
      </c>
      <c r="AM57" s="177" t="n">
        <v>334866</v>
      </c>
      <c r="AN57" s="177" t="n">
        <f aca="false">AJ:AJ+AL:AL</f>
        <v>413854</v>
      </c>
      <c r="AO57" s="177" t="n">
        <f aca="false">AK:AK+AM:AM</f>
        <v>572866</v>
      </c>
      <c r="AP57" s="177" t="n">
        <v>296414</v>
      </c>
      <c r="AQ57" s="177" t="n">
        <v>505186</v>
      </c>
      <c r="AR57" s="177" t="n">
        <v>17093</v>
      </c>
      <c r="AS57" s="177" t="n">
        <v>28600</v>
      </c>
      <c r="AT57" s="179" t="n">
        <v>75812</v>
      </c>
      <c r="AU57" s="179" t="n">
        <v>120000</v>
      </c>
      <c r="AV57" s="179" t="n">
        <v>167296</v>
      </c>
      <c r="AW57" s="179" t="n">
        <v>300000</v>
      </c>
      <c r="AX57" s="179" t="n">
        <v>378159</v>
      </c>
      <c r="AY57" s="179" t="n">
        <v>626000</v>
      </c>
      <c r="AZ57" s="177" t="n">
        <v>30</v>
      </c>
      <c r="BA57" s="180" t="n">
        <v>-1287861</v>
      </c>
      <c r="BB57" s="180" t="n">
        <v>-1671816</v>
      </c>
      <c r="BC57" s="177" t="n">
        <v>2964144</v>
      </c>
      <c r="BD57" s="177" t="n">
        <v>5051864</v>
      </c>
      <c r="BE57" s="177" t="n">
        <v>143000</v>
      </c>
    </row>
    <row r="58" customFormat="false" ht="12.75" hidden="false" customHeight="true" outlineLevel="0" collapsed="false">
      <c r="A58" s="174" t="str">
        <f aca="false">C58&amp;" "&amp;E58&amp;" "&amp;F58&amp;" "&amp;G58&amp;" "&amp;J58</f>
        <v>Mexico Mangrove Conservation  Medium</v>
      </c>
      <c r="B58" s="176" t="s">
        <v>161</v>
      </c>
      <c r="C58" s="174" t="s">
        <v>188</v>
      </c>
      <c r="D58" s="176" t="s">
        <v>592</v>
      </c>
      <c r="E58" s="174" t="s">
        <v>160</v>
      </c>
      <c r="F58" s="175" t="s">
        <v>175</v>
      </c>
      <c r="G58" s="176"/>
      <c r="H58" s="176" t="s">
        <v>906</v>
      </c>
      <c r="I58" s="177" t="n">
        <v>20000</v>
      </c>
      <c r="J58" s="178" t="s">
        <v>905</v>
      </c>
      <c r="K58" s="176" t="n">
        <v>4451571.912</v>
      </c>
      <c r="L58" s="177" t="n">
        <v>5668447</v>
      </c>
      <c r="M58" s="177" t="n">
        <v>9294178</v>
      </c>
      <c r="N58" s="177" t="n">
        <v>1293447</v>
      </c>
      <c r="O58" s="177" t="n">
        <v>1377467</v>
      </c>
      <c r="P58" s="177" t="n">
        <v>4375000</v>
      </c>
      <c r="Q58" s="177" t="n">
        <v>7916712</v>
      </c>
      <c r="R58" s="177" t="n">
        <v>3</v>
      </c>
      <c r="S58" s="177" t="n">
        <v>3</v>
      </c>
      <c r="T58" s="177" t="n">
        <v>50000</v>
      </c>
      <c r="U58" s="177" t="n">
        <v>50000</v>
      </c>
      <c r="V58" s="177" t="n">
        <v>629559</v>
      </c>
      <c r="W58" s="177" t="n">
        <v>667067</v>
      </c>
      <c r="X58" s="177" t="n">
        <v>76963</v>
      </c>
      <c r="Y58" s="177" t="n">
        <v>80000</v>
      </c>
      <c r="Z58" s="177" t="n">
        <v>274072</v>
      </c>
      <c r="AA58" s="177" t="n">
        <v>290400</v>
      </c>
      <c r="AB58" s="177" t="n">
        <v>88900</v>
      </c>
      <c r="AC58" s="177" t="n">
        <v>100000</v>
      </c>
      <c r="AD58" s="177" t="n">
        <v>129504</v>
      </c>
      <c r="AE58" s="177" t="n">
        <v>140000</v>
      </c>
      <c r="AF58" s="177" t="n">
        <v>44450</v>
      </c>
      <c r="AG58" s="177" t="n">
        <v>50000</v>
      </c>
      <c r="AH58" s="177" t="n">
        <v>0</v>
      </c>
      <c r="AI58" s="177" t="n">
        <v>0</v>
      </c>
      <c r="AJ58" s="177" t="n">
        <v>143773</v>
      </c>
      <c r="AK58" s="177" t="n">
        <v>238000</v>
      </c>
      <c r="AL58" s="177" t="n">
        <v>0</v>
      </c>
      <c r="AM58" s="177" t="n">
        <v>0</v>
      </c>
      <c r="AN58" s="177" t="n">
        <f aca="false">AJ:AJ+AL:AL</f>
        <v>143773</v>
      </c>
      <c r="AO58" s="177" t="n">
        <f aca="false">AK:AK+AM:AM</f>
        <v>238000</v>
      </c>
      <c r="AP58" s="177" t="n">
        <v>3418842</v>
      </c>
      <c r="AQ58" s="177" t="n">
        <v>6286536</v>
      </c>
      <c r="AR58" s="177" t="n">
        <v>191118</v>
      </c>
      <c r="AS58" s="177" t="n">
        <v>346176</v>
      </c>
      <c r="AT58" s="179" t="n">
        <v>75812</v>
      </c>
      <c r="AU58" s="179" t="n">
        <v>120000</v>
      </c>
      <c r="AV58" s="179" t="n">
        <v>167296</v>
      </c>
      <c r="AW58" s="179" t="n">
        <v>300000</v>
      </c>
      <c r="AX58" s="179" t="n">
        <v>378159</v>
      </c>
      <c r="AY58" s="179" t="n">
        <v>626000</v>
      </c>
      <c r="AZ58" s="177" t="n">
        <v>30</v>
      </c>
      <c r="BA58" s="180" t="n">
        <v>26076856</v>
      </c>
      <c r="BB58" s="180" t="n">
        <v>13595482</v>
      </c>
      <c r="BC58" s="177" t="n">
        <v>34188417</v>
      </c>
      <c r="BD58" s="177" t="n">
        <v>62865356</v>
      </c>
      <c r="BE58" s="177" t="n">
        <v>1730880</v>
      </c>
    </row>
    <row r="59" customFormat="false" ht="12.75" hidden="false" customHeight="true" outlineLevel="0" collapsed="false">
      <c r="A59" s="174" t="str">
        <f aca="false">C59&amp;" "&amp;E59&amp;" "&amp;F59&amp;" "&amp;G59&amp;" "&amp;J59</f>
        <v>Colombia Mangrove Restoration Hydrology Medium</v>
      </c>
      <c r="B59" s="176" t="s">
        <v>165</v>
      </c>
      <c r="C59" s="174" t="s">
        <v>189</v>
      </c>
      <c r="D59" s="176" t="s">
        <v>593</v>
      </c>
      <c r="E59" s="174" t="s">
        <v>160</v>
      </c>
      <c r="F59" s="175" t="s">
        <v>174</v>
      </c>
      <c r="G59" s="176" t="s">
        <v>903</v>
      </c>
      <c r="H59" s="176" t="s">
        <v>906</v>
      </c>
      <c r="I59" s="177" t="n">
        <v>500</v>
      </c>
      <c r="J59" s="178" t="s">
        <v>905</v>
      </c>
      <c r="K59" s="176" t="n">
        <v>356578.1811</v>
      </c>
      <c r="L59" s="177" t="n">
        <v>3636718</v>
      </c>
      <c r="M59" s="177" t="n">
        <v>4707640</v>
      </c>
      <c r="N59" s="177" t="n">
        <v>2276201</v>
      </c>
      <c r="O59" s="177" t="n">
        <v>2507786</v>
      </c>
      <c r="P59" s="177" t="n">
        <v>1360517</v>
      </c>
      <c r="Q59" s="177" t="n">
        <v>2199854</v>
      </c>
      <c r="R59" s="177" t="n">
        <v>13</v>
      </c>
      <c r="S59" s="177" t="n">
        <v>13</v>
      </c>
      <c r="T59" s="177" t="n">
        <v>50000</v>
      </c>
      <c r="U59" s="177" t="n">
        <v>50000</v>
      </c>
      <c r="V59" s="177" t="n">
        <v>629559</v>
      </c>
      <c r="W59" s="177" t="n">
        <v>667067</v>
      </c>
      <c r="X59" s="177" t="n">
        <v>76963</v>
      </c>
      <c r="Y59" s="177" t="n">
        <v>80000</v>
      </c>
      <c r="Z59" s="177" t="n">
        <v>244644</v>
      </c>
      <c r="AA59" s="177" t="n">
        <v>259219</v>
      </c>
      <c r="AB59" s="177" t="n">
        <v>88900</v>
      </c>
      <c r="AC59" s="177" t="n">
        <v>100000</v>
      </c>
      <c r="AD59" s="177" t="n">
        <v>120254</v>
      </c>
      <c r="AE59" s="177" t="n">
        <v>130000</v>
      </c>
      <c r="AF59" s="177" t="n">
        <v>44450</v>
      </c>
      <c r="AG59" s="177" t="n">
        <v>50000</v>
      </c>
      <c r="AH59" s="177" t="n">
        <v>1021431</v>
      </c>
      <c r="AI59" s="177" t="n">
        <v>1171500</v>
      </c>
      <c r="AJ59" s="177" t="n">
        <v>78531</v>
      </c>
      <c r="AK59" s="177" t="n">
        <v>130000</v>
      </c>
      <c r="AL59" s="177" t="n">
        <v>236119</v>
      </c>
      <c r="AM59" s="177" t="n">
        <v>292758</v>
      </c>
      <c r="AN59" s="177" t="n">
        <f aca="false">AJ:AJ+AL:AL</f>
        <v>314650</v>
      </c>
      <c r="AO59" s="177" t="n">
        <f aca="false">AK:AK+AM:AM</f>
        <v>422758</v>
      </c>
      <c r="AP59" s="177" t="n">
        <v>564799</v>
      </c>
      <c r="AQ59" s="177" t="n">
        <v>962601</v>
      </c>
      <c r="AR59" s="177" t="n">
        <v>32570</v>
      </c>
      <c r="AS59" s="177" t="n">
        <v>54495</v>
      </c>
      <c r="AT59" s="179" t="n">
        <v>75812</v>
      </c>
      <c r="AU59" s="179" t="n">
        <v>120000</v>
      </c>
      <c r="AV59" s="179" t="n">
        <v>167296</v>
      </c>
      <c r="AW59" s="179" t="n">
        <v>300000</v>
      </c>
      <c r="AX59" s="179" t="n">
        <v>205390</v>
      </c>
      <c r="AY59" s="179" t="n">
        <v>340000</v>
      </c>
      <c r="AZ59" s="177" t="n">
        <v>30</v>
      </c>
      <c r="BA59" s="180" t="n">
        <v>1185290</v>
      </c>
      <c r="BB59" s="180" t="n">
        <v>-150245</v>
      </c>
      <c r="BC59" s="177" t="n">
        <v>5647989</v>
      </c>
      <c r="BD59" s="177" t="n">
        <v>9626007</v>
      </c>
      <c r="BE59" s="177" t="n">
        <v>272477</v>
      </c>
    </row>
    <row r="60" customFormat="false" ht="12.75" hidden="false" customHeight="true" outlineLevel="0" collapsed="false">
      <c r="A60" s="174" t="str">
        <f aca="false">C60&amp;" "&amp;E60&amp;" "&amp;F60&amp;" "&amp;G60&amp;" "&amp;J60</f>
        <v>Colombia Mangrove Conservation  Medium</v>
      </c>
      <c r="B60" s="176" t="s">
        <v>165</v>
      </c>
      <c r="C60" s="174" t="s">
        <v>189</v>
      </c>
      <c r="D60" s="176" t="s">
        <v>593</v>
      </c>
      <c r="E60" s="174" t="s">
        <v>160</v>
      </c>
      <c r="F60" s="175" t="s">
        <v>175</v>
      </c>
      <c r="G60" s="176"/>
      <c r="H60" s="176" t="s">
        <v>906</v>
      </c>
      <c r="I60" s="177" t="n">
        <v>20000</v>
      </c>
      <c r="J60" s="178" t="s">
        <v>905</v>
      </c>
      <c r="K60" s="176" t="n">
        <v>1041159.833</v>
      </c>
      <c r="L60" s="177" t="n">
        <v>4297467</v>
      </c>
      <c r="M60" s="177" t="n">
        <v>6780987</v>
      </c>
      <c r="N60" s="177" t="n">
        <v>1254769</v>
      </c>
      <c r="O60" s="177" t="n">
        <v>1336286</v>
      </c>
      <c r="P60" s="177" t="n">
        <v>3042697</v>
      </c>
      <c r="Q60" s="177" t="n">
        <v>5444701</v>
      </c>
      <c r="R60" s="177" t="n">
        <v>4</v>
      </c>
      <c r="S60" s="177" t="n">
        <v>4</v>
      </c>
      <c r="T60" s="177" t="n">
        <v>50000</v>
      </c>
      <c r="U60" s="177" t="n">
        <v>50000</v>
      </c>
      <c r="V60" s="177" t="n">
        <v>629559</v>
      </c>
      <c r="W60" s="177" t="n">
        <v>667067</v>
      </c>
      <c r="X60" s="177" t="n">
        <v>76963</v>
      </c>
      <c r="Y60" s="177" t="n">
        <v>80000</v>
      </c>
      <c r="Z60" s="177" t="n">
        <v>244644</v>
      </c>
      <c r="AA60" s="177" t="n">
        <v>259219</v>
      </c>
      <c r="AB60" s="177" t="n">
        <v>88900</v>
      </c>
      <c r="AC60" s="177" t="n">
        <v>100000</v>
      </c>
      <c r="AD60" s="177" t="n">
        <v>120254</v>
      </c>
      <c r="AE60" s="177" t="n">
        <v>130000</v>
      </c>
      <c r="AF60" s="177" t="n">
        <v>44450</v>
      </c>
      <c r="AG60" s="177" t="n">
        <v>50000</v>
      </c>
      <c r="AH60" s="177" t="n">
        <v>0</v>
      </c>
      <c r="AI60" s="177" t="n">
        <v>0</v>
      </c>
      <c r="AJ60" s="177" t="n">
        <v>78531</v>
      </c>
      <c r="AK60" s="177" t="n">
        <v>130000</v>
      </c>
      <c r="AL60" s="177" t="n">
        <v>0</v>
      </c>
      <c r="AM60" s="177" t="n">
        <v>0</v>
      </c>
      <c r="AN60" s="177" t="n">
        <f aca="false">AJ:AJ+AL:AL</f>
        <v>78531</v>
      </c>
      <c r="AO60" s="177" t="n">
        <f aca="false">AK:AK+AM:AM</f>
        <v>130000</v>
      </c>
      <c r="AP60" s="177" t="n">
        <v>2381643</v>
      </c>
      <c r="AQ60" s="177" t="n">
        <v>4315839</v>
      </c>
      <c r="AR60" s="177" t="n">
        <v>134024</v>
      </c>
      <c r="AS60" s="177" t="n">
        <v>238862</v>
      </c>
      <c r="AT60" s="179" t="n">
        <v>75812</v>
      </c>
      <c r="AU60" s="179" t="n">
        <v>120000</v>
      </c>
      <c r="AV60" s="179" t="n">
        <v>167296</v>
      </c>
      <c r="AW60" s="179" t="n">
        <v>300000</v>
      </c>
      <c r="AX60" s="179" t="n">
        <v>205390</v>
      </c>
      <c r="AY60" s="179" t="n">
        <v>340000</v>
      </c>
      <c r="AZ60" s="177" t="n">
        <v>30</v>
      </c>
      <c r="BA60" s="180" t="n">
        <v>17500559</v>
      </c>
      <c r="BB60" s="180" t="n">
        <v>9114318</v>
      </c>
      <c r="BC60" s="177" t="n">
        <v>23816433</v>
      </c>
      <c r="BD60" s="177" t="n">
        <v>43158391</v>
      </c>
      <c r="BE60" s="177" t="n">
        <v>1194311</v>
      </c>
    </row>
    <row r="61" customFormat="false" ht="12.75" hidden="false" customHeight="true" outlineLevel="0" collapsed="false">
      <c r="A61" s="174" t="str">
        <f aca="false">C61&amp;" "&amp;E61&amp;" "&amp;F61&amp;" "&amp;G61&amp;" "&amp;J61</f>
        <v>India Mangrove Restoration Hydrology Medium</v>
      </c>
      <c r="B61" s="176" t="s">
        <v>162</v>
      </c>
      <c r="C61" s="174" t="s">
        <v>190</v>
      </c>
      <c r="D61" s="176" t="s">
        <v>594</v>
      </c>
      <c r="E61" s="174" t="s">
        <v>160</v>
      </c>
      <c r="F61" s="175" t="s">
        <v>174</v>
      </c>
      <c r="G61" s="176" t="s">
        <v>903</v>
      </c>
      <c r="H61" s="176" t="s">
        <v>906</v>
      </c>
      <c r="I61" s="177" t="n">
        <v>500</v>
      </c>
      <c r="J61" s="178" t="s">
        <v>905</v>
      </c>
      <c r="K61" s="176" t="n">
        <v>214284.0211</v>
      </c>
      <c r="L61" s="177" t="n">
        <v>11701486</v>
      </c>
      <c r="M61" s="177" t="n">
        <v>13927922</v>
      </c>
      <c r="N61" s="177" t="n">
        <v>9078205</v>
      </c>
      <c r="O61" s="177" t="n">
        <v>10307600</v>
      </c>
      <c r="P61" s="177" t="n">
        <v>2623281</v>
      </c>
      <c r="Q61" s="177" t="n">
        <v>3620322</v>
      </c>
      <c r="R61" s="177" t="n">
        <v>124</v>
      </c>
      <c r="S61" s="177" t="n">
        <v>124</v>
      </c>
      <c r="T61" s="177" t="n">
        <v>50000</v>
      </c>
      <c r="U61" s="177" t="n">
        <v>50000</v>
      </c>
      <c r="V61" s="177" t="n">
        <v>629559</v>
      </c>
      <c r="W61" s="177" t="n">
        <v>667067</v>
      </c>
      <c r="X61" s="177" t="n">
        <v>76963</v>
      </c>
      <c r="Y61" s="177" t="n">
        <v>80000</v>
      </c>
      <c r="Z61" s="177" t="n">
        <v>255322</v>
      </c>
      <c r="AA61" s="177" t="n">
        <v>270533</v>
      </c>
      <c r="AB61" s="177" t="n">
        <v>88900</v>
      </c>
      <c r="AC61" s="177" t="n">
        <v>100000</v>
      </c>
      <c r="AD61" s="177" t="n">
        <v>129504</v>
      </c>
      <c r="AE61" s="177" t="n">
        <v>140000</v>
      </c>
      <c r="AF61" s="177" t="n">
        <v>44450</v>
      </c>
      <c r="AG61" s="177" t="n">
        <v>50000</v>
      </c>
      <c r="AH61" s="177" t="n">
        <v>7803507</v>
      </c>
      <c r="AI61" s="177" t="n">
        <v>8950000</v>
      </c>
      <c r="AJ61" s="177" t="n">
        <v>101487</v>
      </c>
      <c r="AK61" s="177" t="n">
        <v>168000</v>
      </c>
      <c r="AL61" s="177" t="n">
        <v>1803898</v>
      </c>
      <c r="AM61" s="177" t="n">
        <v>2236605</v>
      </c>
      <c r="AN61" s="177" t="n">
        <f aca="false">AJ:AJ+AL:AL</f>
        <v>1905385</v>
      </c>
      <c r="AO61" s="177" t="n">
        <f aca="false">AK:AK+AM:AM</f>
        <v>2404605</v>
      </c>
      <c r="AP61" s="177" t="n">
        <v>195310</v>
      </c>
      <c r="AQ61" s="177" t="n">
        <v>332872</v>
      </c>
      <c r="AR61" s="177" t="n">
        <v>11263</v>
      </c>
      <c r="AS61" s="177" t="n">
        <v>18845</v>
      </c>
      <c r="AT61" s="179" t="n">
        <v>75812</v>
      </c>
      <c r="AU61" s="179" t="n">
        <v>120000</v>
      </c>
      <c r="AV61" s="179" t="n">
        <v>167296</v>
      </c>
      <c r="AW61" s="179" t="n">
        <v>300000</v>
      </c>
      <c r="AX61" s="179" t="n">
        <v>268215</v>
      </c>
      <c r="AY61" s="179" t="n">
        <v>444000</v>
      </c>
      <c r="AZ61" s="177" t="n">
        <v>30</v>
      </c>
      <c r="BA61" s="180" t="n">
        <v>-11416839</v>
      </c>
      <c r="BB61" s="180" t="n">
        <v>-10193693</v>
      </c>
      <c r="BC61" s="177" t="n">
        <v>1953102</v>
      </c>
      <c r="BD61" s="177" t="n">
        <v>3328720</v>
      </c>
      <c r="BE61" s="177" t="n">
        <v>94224</v>
      </c>
    </row>
    <row r="62" customFormat="false" ht="12.75" hidden="false" customHeight="true" outlineLevel="0" collapsed="false">
      <c r="A62" s="174" t="str">
        <f aca="false">C62&amp;" "&amp;E62&amp;" "&amp;F62&amp;" "&amp;G62&amp;" "&amp;J62</f>
        <v>India Mangrove Conservation  Medium</v>
      </c>
      <c r="B62" s="176" t="s">
        <v>162</v>
      </c>
      <c r="C62" s="174" t="s">
        <v>190</v>
      </c>
      <c r="D62" s="176" t="s">
        <v>594</v>
      </c>
      <c r="E62" s="174" t="s">
        <v>160</v>
      </c>
      <c r="F62" s="175" t="s">
        <v>175</v>
      </c>
      <c r="G62" s="176"/>
      <c r="H62" s="176" t="s">
        <v>906</v>
      </c>
      <c r="I62" s="177" t="n">
        <v>20000</v>
      </c>
      <c r="J62" s="178" t="s">
        <v>905</v>
      </c>
      <c r="K62" s="176" t="n">
        <v>551055.3111</v>
      </c>
      <c r="L62" s="177" t="n">
        <v>3058221</v>
      </c>
      <c r="M62" s="177" t="n">
        <v>4543641</v>
      </c>
      <c r="N62" s="177" t="n">
        <v>1274698</v>
      </c>
      <c r="O62" s="177" t="n">
        <v>1357600</v>
      </c>
      <c r="P62" s="177" t="n">
        <v>1783523</v>
      </c>
      <c r="Q62" s="177" t="n">
        <v>3186041</v>
      </c>
      <c r="R62" s="177" t="n">
        <v>5</v>
      </c>
      <c r="S62" s="177" t="n">
        <v>5</v>
      </c>
      <c r="T62" s="177" t="n">
        <v>50000</v>
      </c>
      <c r="U62" s="177" t="n">
        <v>50000</v>
      </c>
      <c r="V62" s="177" t="n">
        <v>629559</v>
      </c>
      <c r="W62" s="177" t="n">
        <v>667067</v>
      </c>
      <c r="X62" s="177" t="n">
        <v>76963</v>
      </c>
      <c r="Y62" s="177" t="n">
        <v>80000</v>
      </c>
      <c r="Z62" s="177" t="n">
        <v>255322</v>
      </c>
      <c r="AA62" s="177" t="n">
        <v>270533</v>
      </c>
      <c r="AB62" s="177" t="n">
        <v>88900</v>
      </c>
      <c r="AC62" s="177" t="n">
        <v>100000</v>
      </c>
      <c r="AD62" s="177" t="n">
        <v>129504</v>
      </c>
      <c r="AE62" s="177" t="n">
        <v>140000</v>
      </c>
      <c r="AF62" s="177" t="n">
        <v>44450</v>
      </c>
      <c r="AG62" s="177" t="n">
        <v>50000</v>
      </c>
      <c r="AH62" s="177" t="n">
        <v>0</v>
      </c>
      <c r="AI62" s="177" t="n">
        <v>0</v>
      </c>
      <c r="AJ62" s="177" t="n">
        <v>101487</v>
      </c>
      <c r="AK62" s="177" t="n">
        <v>168000</v>
      </c>
      <c r="AL62" s="177" t="n">
        <v>0</v>
      </c>
      <c r="AM62" s="177" t="n">
        <v>0</v>
      </c>
      <c r="AN62" s="177" t="n">
        <f aca="false">AJ:AJ+AL:AL</f>
        <v>101487</v>
      </c>
      <c r="AO62" s="177" t="n">
        <f aca="false">AK:AK+AM:AM</f>
        <v>168000</v>
      </c>
      <c r="AP62" s="177" t="n">
        <v>1108768</v>
      </c>
      <c r="AQ62" s="177" t="n">
        <v>2041672</v>
      </c>
      <c r="AR62" s="177" t="n">
        <v>61946</v>
      </c>
      <c r="AS62" s="177" t="n">
        <v>112369</v>
      </c>
      <c r="AT62" s="179" t="n">
        <v>75812</v>
      </c>
      <c r="AU62" s="179" t="n">
        <v>120000</v>
      </c>
      <c r="AV62" s="179" t="n">
        <v>167296</v>
      </c>
      <c r="AW62" s="179" t="n">
        <v>300000</v>
      </c>
      <c r="AX62" s="179" t="n">
        <v>268215</v>
      </c>
      <c r="AY62" s="179" t="n">
        <v>444000</v>
      </c>
      <c r="AZ62" s="177" t="n">
        <v>30</v>
      </c>
      <c r="BA62" s="180" t="n">
        <v>7237738</v>
      </c>
      <c r="BB62" s="180" t="n">
        <v>3359599</v>
      </c>
      <c r="BC62" s="177" t="n">
        <v>11087676</v>
      </c>
      <c r="BD62" s="177" t="n">
        <v>20416716</v>
      </c>
      <c r="BE62" s="177" t="n">
        <v>561846</v>
      </c>
    </row>
    <row r="63" customFormat="false" ht="12.75" hidden="false" customHeight="true" outlineLevel="0" collapsed="false">
      <c r="A63" s="174" t="str">
        <f aca="false">C63&amp;" "&amp;E63&amp;" "&amp;F63&amp;" "&amp;G63&amp;" "&amp;J63</f>
        <v>China Mangrove Restoration Hydrology Medium</v>
      </c>
      <c r="B63" s="176" t="s">
        <v>162</v>
      </c>
      <c r="C63" s="174" t="s">
        <v>191</v>
      </c>
      <c r="D63" s="176" t="s">
        <v>595</v>
      </c>
      <c r="E63" s="174" t="s">
        <v>160</v>
      </c>
      <c r="F63" s="175" t="s">
        <v>174</v>
      </c>
      <c r="G63" s="176" t="s">
        <v>903</v>
      </c>
      <c r="H63" s="176" t="s">
        <v>906</v>
      </c>
      <c r="I63" s="177" t="n">
        <v>500</v>
      </c>
      <c r="J63" s="178" t="s">
        <v>905</v>
      </c>
      <c r="K63" s="176" t="n">
        <v>26227.39629</v>
      </c>
      <c r="L63" s="177" t="n">
        <v>80247808</v>
      </c>
      <c r="M63" s="177" t="n">
        <v>93911109</v>
      </c>
      <c r="N63" s="177" t="n">
        <v>64466239</v>
      </c>
      <c r="O63" s="177" t="n">
        <v>73827500</v>
      </c>
      <c r="P63" s="177" t="n">
        <v>15781569</v>
      </c>
      <c r="Q63" s="177" t="n">
        <v>20083609</v>
      </c>
      <c r="R63" s="177" t="n">
        <v>1810</v>
      </c>
      <c r="S63" s="177" t="n">
        <v>1810</v>
      </c>
      <c r="T63" s="177" t="n">
        <v>50000</v>
      </c>
      <c r="U63" s="177" t="n">
        <v>50000</v>
      </c>
      <c r="V63" s="177" t="n">
        <v>629559</v>
      </c>
      <c r="W63" s="177" t="n">
        <v>667067</v>
      </c>
      <c r="X63" s="177" t="n">
        <v>76963</v>
      </c>
      <c r="Y63" s="177" t="n">
        <v>80000</v>
      </c>
      <c r="Z63" s="177" t="n">
        <v>314213</v>
      </c>
      <c r="AA63" s="177" t="n">
        <v>332933</v>
      </c>
      <c r="AB63" s="177" t="n">
        <v>88900</v>
      </c>
      <c r="AC63" s="177" t="n">
        <v>100000</v>
      </c>
      <c r="AD63" s="177" t="n">
        <v>138755</v>
      </c>
      <c r="AE63" s="177" t="n">
        <v>150000</v>
      </c>
      <c r="AF63" s="177" t="n">
        <v>44450</v>
      </c>
      <c r="AG63" s="177" t="n">
        <v>50000</v>
      </c>
      <c r="AH63" s="177" t="n">
        <v>63123400</v>
      </c>
      <c r="AI63" s="177" t="n">
        <v>72397500</v>
      </c>
      <c r="AJ63" s="177" t="n">
        <v>234386</v>
      </c>
      <c r="AK63" s="177" t="n">
        <v>388000</v>
      </c>
      <c r="AL63" s="177" t="n">
        <v>14591926</v>
      </c>
      <c r="AM63" s="177" t="n">
        <v>18092135</v>
      </c>
      <c r="AN63" s="177" t="n">
        <f aca="false">AJ:AJ+AL:AL</f>
        <v>14826312</v>
      </c>
      <c r="AO63" s="177" t="n">
        <f aca="false">AK:AK+AM:AM</f>
        <v>18480135</v>
      </c>
      <c r="AP63" s="177" t="n">
        <v>91888</v>
      </c>
      <c r="AQ63" s="177" t="n">
        <v>156608</v>
      </c>
      <c r="AR63" s="177" t="n">
        <v>5299</v>
      </c>
      <c r="AS63" s="177" t="n">
        <v>8866</v>
      </c>
      <c r="AT63" s="179" t="n">
        <v>75812</v>
      </c>
      <c r="AU63" s="179" t="n">
        <v>120000</v>
      </c>
      <c r="AV63" s="179" t="n">
        <v>167296</v>
      </c>
      <c r="AW63" s="179" t="n">
        <v>300000</v>
      </c>
      <c r="AX63" s="179" t="n">
        <v>614961</v>
      </c>
      <c r="AY63" s="179" t="n">
        <v>1018000</v>
      </c>
      <c r="AZ63" s="177" t="n">
        <v>30</v>
      </c>
      <c r="BA63" s="180" t="n">
        <v>-92369225</v>
      </c>
      <c r="BB63" s="180" t="n">
        <v>-79340269</v>
      </c>
      <c r="BC63" s="177" t="n">
        <v>918885</v>
      </c>
      <c r="BD63" s="177" t="n">
        <v>1566078</v>
      </c>
      <c r="BE63" s="177" t="n">
        <v>44330</v>
      </c>
    </row>
    <row r="64" customFormat="false" ht="12.75" hidden="false" customHeight="true" outlineLevel="0" collapsed="false">
      <c r="A64" s="174" t="str">
        <f aca="false">C64&amp;" "&amp;E64&amp;" "&amp;F64&amp;" "&amp;G64&amp;" "&amp;J64</f>
        <v>China Mangrove Conservation  Medium</v>
      </c>
      <c r="B64" s="176" t="s">
        <v>162</v>
      </c>
      <c r="C64" s="174" t="s">
        <v>191</v>
      </c>
      <c r="D64" s="176" t="s">
        <v>595</v>
      </c>
      <c r="E64" s="174" t="s">
        <v>160</v>
      </c>
      <c r="F64" s="175" t="s">
        <v>175</v>
      </c>
      <c r="G64" s="176"/>
      <c r="H64" s="176" t="s">
        <v>906</v>
      </c>
      <c r="I64" s="177" t="n">
        <v>20000</v>
      </c>
      <c r="J64" s="178" t="s">
        <v>905</v>
      </c>
      <c r="K64" s="176" t="n">
        <v>6053.882773</v>
      </c>
      <c r="L64" s="177" t="n">
        <v>2675488</v>
      </c>
      <c r="M64" s="177" t="n">
        <v>3695230</v>
      </c>
      <c r="N64" s="177" t="n">
        <v>1342839</v>
      </c>
      <c r="O64" s="177" t="n">
        <v>1430000</v>
      </c>
      <c r="P64" s="177" t="n">
        <v>1332649</v>
      </c>
      <c r="Q64" s="177" t="n">
        <v>2265230</v>
      </c>
      <c r="R64" s="177" t="n">
        <v>23</v>
      </c>
      <c r="S64" s="177" t="n">
        <v>23</v>
      </c>
      <c r="T64" s="177" t="n">
        <v>50000</v>
      </c>
      <c r="U64" s="177" t="n">
        <v>50000</v>
      </c>
      <c r="V64" s="177" t="n">
        <v>629559</v>
      </c>
      <c r="W64" s="177" t="n">
        <v>667067</v>
      </c>
      <c r="X64" s="177" t="n">
        <v>76963</v>
      </c>
      <c r="Y64" s="177" t="n">
        <v>80000</v>
      </c>
      <c r="Z64" s="177" t="n">
        <v>314213</v>
      </c>
      <c r="AA64" s="177" t="n">
        <v>332933</v>
      </c>
      <c r="AB64" s="177" t="n">
        <v>88900</v>
      </c>
      <c r="AC64" s="177" t="n">
        <v>100000</v>
      </c>
      <c r="AD64" s="177" t="n">
        <v>138755</v>
      </c>
      <c r="AE64" s="177" t="n">
        <v>150000</v>
      </c>
      <c r="AF64" s="177" t="n">
        <v>44450</v>
      </c>
      <c r="AG64" s="177" t="n">
        <v>50000</v>
      </c>
      <c r="AH64" s="177" t="n">
        <v>0</v>
      </c>
      <c r="AI64" s="177" t="n">
        <v>0</v>
      </c>
      <c r="AJ64" s="177" t="n">
        <v>234386</v>
      </c>
      <c r="AK64" s="177" t="n">
        <v>388000</v>
      </c>
      <c r="AL64" s="177" t="n">
        <v>0</v>
      </c>
      <c r="AM64" s="177" t="n">
        <v>0</v>
      </c>
      <c r="AN64" s="177" t="n">
        <f aca="false">AJ:AJ+AL:AL</f>
        <v>234386</v>
      </c>
      <c r="AO64" s="177" t="n">
        <f aca="false">AK:AK+AM:AM</f>
        <v>388000</v>
      </c>
      <c r="AP64" s="177" t="n">
        <v>227453</v>
      </c>
      <c r="AQ64" s="177" t="n">
        <v>416269</v>
      </c>
      <c r="AR64" s="177" t="n">
        <v>12740</v>
      </c>
      <c r="AS64" s="177" t="n">
        <v>22961</v>
      </c>
      <c r="AT64" s="179" t="n">
        <v>75812</v>
      </c>
      <c r="AU64" s="179" t="n">
        <v>120000</v>
      </c>
      <c r="AV64" s="179" t="n">
        <v>167296</v>
      </c>
      <c r="AW64" s="179" t="n">
        <v>300000</v>
      </c>
      <c r="AX64" s="179" t="n">
        <v>614961</v>
      </c>
      <c r="AY64" s="179" t="n">
        <v>1018000</v>
      </c>
      <c r="AZ64" s="177" t="n">
        <v>30</v>
      </c>
      <c r="BA64" s="180" t="n">
        <v>-545832</v>
      </c>
      <c r="BB64" s="180" t="n">
        <v>-925132</v>
      </c>
      <c r="BC64" s="177" t="n">
        <v>2274530</v>
      </c>
      <c r="BD64" s="177" t="n">
        <v>4162690</v>
      </c>
      <c r="BE64" s="177" t="n">
        <v>114807</v>
      </c>
    </row>
    <row r="65" customFormat="false" ht="12.75" hidden="false" customHeight="true" outlineLevel="0" collapsed="false">
      <c r="A65" s="174" t="str">
        <f aca="false">C65&amp;" "&amp;E65&amp;" "&amp;F65&amp;" "&amp;G65&amp;" "&amp;J65</f>
        <v>Indonesia Seagrass Conservation  Medium</v>
      </c>
      <c r="B65" s="176" t="s">
        <v>162</v>
      </c>
      <c r="C65" s="174" t="s">
        <v>184</v>
      </c>
      <c r="D65" s="176" t="s">
        <v>588</v>
      </c>
      <c r="E65" s="174" t="s">
        <v>167</v>
      </c>
      <c r="F65" s="175" t="s">
        <v>175</v>
      </c>
      <c r="G65" s="176"/>
      <c r="H65" s="176" t="s">
        <v>906</v>
      </c>
      <c r="I65" s="177" t="n">
        <v>2000</v>
      </c>
      <c r="J65" s="178" t="s">
        <v>905</v>
      </c>
      <c r="K65" s="176" t="n">
        <v>21303.35269</v>
      </c>
      <c r="L65" s="177" t="n">
        <v>2036114</v>
      </c>
      <c r="M65" s="177" t="n">
        <v>2628826</v>
      </c>
      <c r="N65" s="177" t="n">
        <v>1288099</v>
      </c>
      <c r="O65" s="177" t="n">
        <v>1371800</v>
      </c>
      <c r="P65" s="177" t="n">
        <v>748015</v>
      </c>
      <c r="Q65" s="177" t="n">
        <v>1257026</v>
      </c>
      <c r="R65" s="177" t="n">
        <v>877</v>
      </c>
      <c r="S65" s="177" t="n">
        <v>877</v>
      </c>
      <c r="T65" s="177" t="n">
        <v>50000</v>
      </c>
      <c r="U65" s="177" t="n">
        <v>50000</v>
      </c>
      <c r="V65" s="177" t="n">
        <v>629559</v>
      </c>
      <c r="W65" s="177" t="n">
        <v>667067</v>
      </c>
      <c r="X65" s="177" t="n">
        <v>76963</v>
      </c>
      <c r="Y65" s="177" t="n">
        <v>80000</v>
      </c>
      <c r="Z65" s="177" t="n">
        <v>268724</v>
      </c>
      <c r="AA65" s="177" t="n">
        <v>284733</v>
      </c>
      <c r="AB65" s="177" t="n">
        <v>88900</v>
      </c>
      <c r="AC65" s="177" t="n">
        <v>100000</v>
      </c>
      <c r="AD65" s="177" t="n">
        <v>129504</v>
      </c>
      <c r="AE65" s="177" t="n">
        <v>140000</v>
      </c>
      <c r="AF65" s="177" t="n">
        <v>44450</v>
      </c>
      <c r="AG65" s="177" t="n">
        <v>50000</v>
      </c>
      <c r="AH65" s="177" t="n">
        <v>0</v>
      </c>
      <c r="AI65" s="177" t="n">
        <v>0</v>
      </c>
      <c r="AJ65" s="177" t="n">
        <v>181226</v>
      </c>
      <c r="AK65" s="177" t="n">
        <v>300000</v>
      </c>
      <c r="AL65" s="177" t="n">
        <v>0</v>
      </c>
      <c r="AM65" s="177" t="n">
        <v>0</v>
      </c>
      <c r="AN65" s="177" t="n">
        <f aca="false">AJ:AJ+AL:AL</f>
        <v>181226</v>
      </c>
      <c r="AO65" s="177" t="n">
        <f aca="false">AK:AK+AM:AM</f>
        <v>300000</v>
      </c>
      <c r="AP65" s="177" t="n">
        <v>4476</v>
      </c>
      <c r="AQ65" s="177" t="n">
        <v>8561</v>
      </c>
      <c r="AR65" s="177" t="n">
        <v>246</v>
      </c>
      <c r="AS65" s="177" t="n">
        <v>465</v>
      </c>
      <c r="AT65" s="179" t="n">
        <v>75812</v>
      </c>
      <c r="AU65" s="179" t="n">
        <v>120000</v>
      </c>
      <c r="AV65" s="179" t="n">
        <v>167296</v>
      </c>
      <c r="AW65" s="179" t="n">
        <v>300000</v>
      </c>
      <c r="AX65" s="179" t="n">
        <v>318958</v>
      </c>
      <c r="AY65" s="179" t="n">
        <v>528000</v>
      </c>
      <c r="AZ65" s="177" t="n">
        <v>30</v>
      </c>
      <c r="BA65" s="180" t="n">
        <v>-2543214</v>
      </c>
      <c r="BB65" s="180" t="n">
        <v>-1991356</v>
      </c>
      <c r="BC65" s="177" t="n">
        <v>44758</v>
      </c>
      <c r="BD65" s="177" t="n">
        <v>85612</v>
      </c>
      <c r="BE65" s="177" t="n">
        <v>2323</v>
      </c>
    </row>
    <row r="66" customFormat="false" ht="12.75" hidden="false" customHeight="true" outlineLevel="0" collapsed="false">
      <c r="A66" s="174" t="str">
        <f aca="false">C66&amp;" "&amp;E66&amp;" "&amp;F66&amp;" "&amp;G66&amp;" "&amp;J66</f>
        <v>United States Seagrass Conservation  Medium</v>
      </c>
      <c r="B66" s="176" t="s">
        <v>161</v>
      </c>
      <c r="C66" s="174" t="s">
        <v>183</v>
      </c>
      <c r="D66" s="176" t="s">
        <v>586</v>
      </c>
      <c r="E66" s="174" t="s">
        <v>167</v>
      </c>
      <c r="F66" s="175" t="s">
        <v>175</v>
      </c>
      <c r="G66" s="176"/>
      <c r="H66" s="176" t="s">
        <v>906</v>
      </c>
      <c r="I66" s="177" t="n">
        <v>2000</v>
      </c>
      <c r="J66" s="178" t="s">
        <v>905</v>
      </c>
      <c r="K66" s="176" t="n">
        <v>104695.9926</v>
      </c>
      <c r="L66" s="177" t="n">
        <v>3875102</v>
      </c>
      <c r="M66" s="177" t="n">
        <v>5574592</v>
      </c>
      <c r="N66" s="177" t="n">
        <v>1475926</v>
      </c>
      <c r="O66" s="177" t="n">
        <v>1576567</v>
      </c>
      <c r="P66" s="177" t="n">
        <v>2399176</v>
      </c>
      <c r="Q66" s="177" t="n">
        <v>3998026</v>
      </c>
      <c r="R66" s="177" t="n">
        <v>1668</v>
      </c>
      <c r="S66" s="177" t="n">
        <v>1668</v>
      </c>
      <c r="T66" s="177" t="n">
        <v>100000</v>
      </c>
      <c r="U66" s="177" t="n">
        <v>100000</v>
      </c>
      <c r="V66" s="177" t="n">
        <v>629559</v>
      </c>
      <c r="W66" s="177" t="n">
        <v>667067</v>
      </c>
      <c r="X66" s="177" t="n">
        <v>76963</v>
      </c>
      <c r="Y66" s="177" t="n">
        <v>80000</v>
      </c>
      <c r="Z66" s="177" t="n">
        <v>351049</v>
      </c>
      <c r="AA66" s="177" t="n">
        <v>379500</v>
      </c>
      <c r="AB66" s="177" t="n">
        <v>88900</v>
      </c>
      <c r="AC66" s="177" t="n">
        <v>100000</v>
      </c>
      <c r="AD66" s="177" t="n">
        <v>185006</v>
      </c>
      <c r="AE66" s="177" t="n">
        <v>200000</v>
      </c>
      <c r="AF66" s="177" t="n">
        <v>44450</v>
      </c>
      <c r="AG66" s="177" t="n">
        <v>50000</v>
      </c>
      <c r="AH66" s="177" t="n">
        <v>0</v>
      </c>
      <c r="AI66" s="177" t="n">
        <v>0</v>
      </c>
      <c r="AJ66" s="177" t="n">
        <v>517703</v>
      </c>
      <c r="AK66" s="177" t="n">
        <v>857000</v>
      </c>
      <c r="AL66" s="177" t="n">
        <v>0</v>
      </c>
      <c r="AM66" s="177" t="n">
        <v>0</v>
      </c>
      <c r="AN66" s="177" t="n">
        <f aca="false">AJ:AJ+AL:AL</f>
        <v>517703</v>
      </c>
      <c r="AO66" s="177" t="n">
        <f aca="false">AK:AK+AM:AM</f>
        <v>857000</v>
      </c>
      <c r="AP66" s="177" t="n">
        <v>4476</v>
      </c>
      <c r="AQ66" s="177" t="n">
        <v>8561</v>
      </c>
      <c r="AR66" s="177" t="n">
        <v>246</v>
      </c>
      <c r="AS66" s="177" t="n">
        <v>465</v>
      </c>
      <c r="AT66" s="179" t="n">
        <v>75812</v>
      </c>
      <c r="AU66" s="179" t="n">
        <v>120000</v>
      </c>
      <c r="AV66" s="179" t="n">
        <v>223062</v>
      </c>
      <c r="AW66" s="179" t="n">
        <v>400000</v>
      </c>
      <c r="AX66" s="179" t="n">
        <v>1577877</v>
      </c>
      <c r="AY66" s="179" t="n">
        <v>2612000</v>
      </c>
      <c r="AZ66" s="177" t="n">
        <v>30</v>
      </c>
      <c r="BA66" s="180" t="n">
        <v>-5488981</v>
      </c>
      <c r="BB66" s="180" t="n">
        <v>-3830344</v>
      </c>
      <c r="BC66" s="177" t="n">
        <v>44758</v>
      </c>
      <c r="BD66" s="177" t="n">
        <v>85612</v>
      </c>
      <c r="BE66" s="177" t="n">
        <v>2323</v>
      </c>
    </row>
    <row r="67" customFormat="false" ht="12.75" hidden="false" customHeight="true" outlineLevel="0" collapsed="false">
      <c r="A67" s="174" t="str">
        <f aca="false">C67&amp;" "&amp;E67&amp;" "&amp;F67&amp;" "&amp;G67&amp;" "&amp;J67</f>
        <v>Australia Seagrass Conservation  Medium</v>
      </c>
      <c r="B67" s="176" t="s">
        <v>163</v>
      </c>
      <c r="C67" s="174" t="s">
        <v>185</v>
      </c>
      <c r="D67" s="176" t="s">
        <v>589</v>
      </c>
      <c r="E67" s="174" t="s">
        <v>167</v>
      </c>
      <c r="F67" s="175" t="s">
        <v>175</v>
      </c>
      <c r="G67" s="176"/>
      <c r="H67" s="176" t="s">
        <v>906</v>
      </c>
      <c r="I67" s="177" t="n">
        <v>2000</v>
      </c>
      <c r="J67" s="178" t="s">
        <v>905</v>
      </c>
      <c r="K67" s="176" t="n">
        <v>602613.878</v>
      </c>
      <c r="L67" s="177" t="n">
        <v>3637380</v>
      </c>
      <c r="M67" s="177" t="n">
        <v>5130142</v>
      </c>
      <c r="N67" s="177" t="n">
        <v>1569849</v>
      </c>
      <c r="O67" s="177" t="n">
        <v>1681117</v>
      </c>
      <c r="P67" s="177" t="n">
        <v>2067531</v>
      </c>
      <c r="Q67" s="177" t="n">
        <v>3449026</v>
      </c>
      <c r="R67" s="177" t="n">
        <v>1566</v>
      </c>
      <c r="S67" s="177" t="n">
        <v>1566</v>
      </c>
      <c r="T67" s="177" t="n">
        <v>70000</v>
      </c>
      <c r="U67" s="177" t="n">
        <v>70000</v>
      </c>
      <c r="V67" s="177" t="n">
        <v>629559</v>
      </c>
      <c r="W67" s="177" t="n">
        <v>667067</v>
      </c>
      <c r="X67" s="177" t="n">
        <v>76963</v>
      </c>
      <c r="Y67" s="177" t="n">
        <v>80000</v>
      </c>
      <c r="Z67" s="177" t="n">
        <v>313632</v>
      </c>
      <c r="AA67" s="177" t="n">
        <v>339050</v>
      </c>
      <c r="AB67" s="177" t="n">
        <v>102235</v>
      </c>
      <c r="AC67" s="177" t="n">
        <v>115000</v>
      </c>
      <c r="AD67" s="177" t="n">
        <v>333011</v>
      </c>
      <c r="AE67" s="177" t="n">
        <v>360000</v>
      </c>
      <c r="AF67" s="177" t="n">
        <v>44450</v>
      </c>
      <c r="AG67" s="177" t="n">
        <v>50000</v>
      </c>
      <c r="AH67" s="177" t="n">
        <v>0</v>
      </c>
      <c r="AI67" s="177" t="n">
        <v>0</v>
      </c>
      <c r="AJ67" s="177" t="n">
        <v>485686</v>
      </c>
      <c r="AK67" s="177" t="n">
        <v>804000</v>
      </c>
      <c r="AL67" s="177" t="n">
        <v>0</v>
      </c>
      <c r="AM67" s="177" t="n">
        <v>0</v>
      </c>
      <c r="AN67" s="177" t="n">
        <f aca="false">AJ:AJ+AL:AL</f>
        <v>485686</v>
      </c>
      <c r="AO67" s="177" t="n">
        <f aca="false">AK:AK+AM:AM</f>
        <v>804000</v>
      </c>
      <c r="AP67" s="177" t="n">
        <v>4476</v>
      </c>
      <c r="AQ67" s="177" t="n">
        <v>8561</v>
      </c>
      <c r="AR67" s="177" t="n">
        <v>246</v>
      </c>
      <c r="AS67" s="177" t="n">
        <v>465</v>
      </c>
      <c r="AT67" s="179" t="n">
        <v>75812</v>
      </c>
      <c r="AU67" s="179" t="n">
        <v>120000</v>
      </c>
      <c r="AV67" s="179" t="n">
        <v>223062</v>
      </c>
      <c r="AW67" s="179" t="n">
        <v>400000</v>
      </c>
      <c r="AX67" s="179" t="n">
        <v>1278249</v>
      </c>
      <c r="AY67" s="179" t="n">
        <v>2116000</v>
      </c>
      <c r="AZ67" s="177" t="n">
        <v>30</v>
      </c>
      <c r="BA67" s="180" t="n">
        <v>-5044531</v>
      </c>
      <c r="BB67" s="180" t="n">
        <v>-3592622</v>
      </c>
      <c r="BC67" s="177" t="n">
        <v>44758</v>
      </c>
      <c r="BD67" s="177" t="n">
        <v>85612</v>
      </c>
      <c r="BE67" s="177" t="n">
        <v>2323</v>
      </c>
    </row>
    <row r="68" customFormat="false" ht="12.75" hidden="false" customHeight="true" outlineLevel="0" collapsed="false">
      <c r="A68" s="174" t="str">
        <f aca="false">C68&amp;" "&amp;E68&amp;" "&amp;F68&amp;" "&amp;G68&amp;" "&amp;J68</f>
        <v>The Bahamas Seagrass Conservation  Medium</v>
      </c>
      <c r="B68" s="176" t="s">
        <v>161</v>
      </c>
      <c r="C68" s="174" t="s">
        <v>277</v>
      </c>
      <c r="D68" s="176" t="s">
        <v>590</v>
      </c>
      <c r="E68" s="174" t="s">
        <v>167</v>
      </c>
      <c r="F68" s="175" t="s">
        <v>175</v>
      </c>
      <c r="G68" s="176"/>
      <c r="H68" s="176" t="s">
        <v>906</v>
      </c>
      <c r="I68" s="177" t="n">
        <v>2000</v>
      </c>
      <c r="J68" s="178" t="s">
        <v>905</v>
      </c>
      <c r="K68" s="176" t="n">
        <v>16337.06631</v>
      </c>
      <c r="L68" s="177" t="n">
        <v>3277289</v>
      </c>
      <c r="M68" s="177" t="n">
        <v>4566392</v>
      </c>
      <c r="N68" s="177" t="n">
        <v>1514218</v>
      </c>
      <c r="O68" s="177" t="n">
        <v>1621367</v>
      </c>
      <c r="P68" s="177" t="n">
        <v>1763071</v>
      </c>
      <c r="Q68" s="177" t="n">
        <v>2945026</v>
      </c>
      <c r="R68" s="177" t="n">
        <v>1411</v>
      </c>
      <c r="S68" s="177" t="n">
        <v>1411</v>
      </c>
      <c r="T68" s="177" t="n">
        <v>70000</v>
      </c>
      <c r="U68" s="177" t="n">
        <v>70000</v>
      </c>
      <c r="V68" s="177" t="n">
        <v>629559</v>
      </c>
      <c r="W68" s="177" t="n">
        <v>667067</v>
      </c>
      <c r="X68" s="177" t="n">
        <v>76963</v>
      </c>
      <c r="Y68" s="177" t="n">
        <v>80000</v>
      </c>
      <c r="Z68" s="177" t="n">
        <v>286112</v>
      </c>
      <c r="AA68" s="177" t="n">
        <v>309300</v>
      </c>
      <c r="AB68" s="177" t="n">
        <v>111125</v>
      </c>
      <c r="AC68" s="177" t="n">
        <v>125000</v>
      </c>
      <c r="AD68" s="177" t="n">
        <v>296010</v>
      </c>
      <c r="AE68" s="177" t="n">
        <v>320000</v>
      </c>
      <c r="AF68" s="177" t="n">
        <v>44450</v>
      </c>
      <c r="AG68" s="177" t="n">
        <v>50000</v>
      </c>
      <c r="AH68" s="177" t="n">
        <v>0</v>
      </c>
      <c r="AI68" s="177" t="n">
        <v>0</v>
      </c>
      <c r="AJ68" s="177" t="n">
        <v>402322</v>
      </c>
      <c r="AK68" s="177" t="n">
        <v>666000</v>
      </c>
      <c r="AL68" s="177" t="n">
        <v>0</v>
      </c>
      <c r="AM68" s="177" t="n">
        <v>0</v>
      </c>
      <c r="AN68" s="177" t="n">
        <f aca="false">AJ:AJ+AL:AL</f>
        <v>402322</v>
      </c>
      <c r="AO68" s="177" t="n">
        <f aca="false">AK:AK+AM:AM</f>
        <v>666000</v>
      </c>
      <c r="AP68" s="177" t="n">
        <v>4476</v>
      </c>
      <c r="AQ68" s="177" t="n">
        <v>8561</v>
      </c>
      <c r="AR68" s="177" t="n">
        <v>246</v>
      </c>
      <c r="AS68" s="177" t="n">
        <v>465</v>
      </c>
      <c r="AT68" s="179" t="n">
        <v>75812</v>
      </c>
      <c r="AU68" s="179" t="n">
        <v>120000</v>
      </c>
      <c r="AV68" s="179" t="n">
        <v>223062</v>
      </c>
      <c r="AW68" s="179" t="n">
        <v>400000</v>
      </c>
      <c r="AX68" s="179" t="n">
        <v>1057153</v>
      </c>
      <c r="AY68" s="179" t="n">
        <v>1750000</v>
      </c>
      <c r="AZ68" s="177" t="n">
        <v>30</v>
      </c>
      <c r="BA68" s="180" t="n">
        <v>-4480781</v>
      </c>
      <c r="BB68" s="180" t="n">
        <v>-3232531</v>
      </c>
      <c r="BC68" s="177" t="n">
        <v>44758</v>
      </c>
      <c r="BD68" s="177" t="n">
        <v>85612</v>
      </c>
      <c r="BE68" s="177" t="n">
        <v>2323</v>
      </c>
    </row>
    <row r="69" customFormat="false" ht="12.75" hidden="false" customHeight="true" outlineLevel="0" collapsed="false">
      <c r="A69" s="174" t="str">
        <f aca="false">C69&amp;" "&amp;E69&amp;" "&amp;F69&amp;" "&amp;G69&amp;" "&amp;J69</f>
        <v>Kenya Seagrass Conservation  Medium</v>
      </c>
      <c r="B69" s="176" t="s">
        <v>164</v>
      </c>
      <c r="C69" s="174" t="s">
        <v>187</v>
      </c>
      <c r="D69" s="176" t="s">
        <v>591</v>
      </c>
      <c r="E69" s="174" t="s">
        <v>167</v>
      </c>
      <c r="F69" s="175" t="s">
        <v>175</v>
      </c>
      <c r="G69" s="176"/>
      <c r="H69" s="176" t="s">
        <v>906</v>
      </c>
      <c r="I69" s="177" t="n">
        <v>2000</v>
      </c>
      <c r="J69" s="178" t="s">
        <v>905</v>
      </c>
      <c r="K69" s="176" t="n">
        <v>821.8948803</v>
      </c>
      <c r="L69" s="177" t="n">
        <v>1875379</v>
      </c>
      <c r="M69" s="177" t="n">
        <v>2374292</v>
      </c>
      <c r="N69" s="177" t="n">
        <v>1268720</v>
      </c>
      <c r="O69" s="177" t="n">
        <v>1351267</v>
      </c>
      <c r="P69" s="177" t="n">
        <v>606658</v>
      </c>
      <c r="Q69" s="177" t="n">
        <v>1023026</v>
      </c>
      <c r="R69" s="177" t="n">
        <v>807</v>
      </c>
      <c r="S69" s="177" t="n">
        <v>807</v>
      </c>
      <c r="T69" s="177" t="n">
        <v>50000</v>
      </c>
      <c r="U69" s="177" t="n">
        <v>50000</v>
      </c>
      <c r="V69" s="177" t="n">
        <v>629559</v>
      </c>
      <c r="W69" s="177" t="n">
        <v>667067</v>
      </c>
      <c r="X69" s="177" t="n">
        <v>76963</v>
      </c>
      <c r="Y69" s="177" t="n">
        <v>80000</v>
      </c>
      <c r="Z69" s="177" t="n">
        <v>249345</v>
      </c>
      <c r="AA69" s="177" t="n">
        <v>264200</v>
      </c>
      <c r="AB69" s="177" t="n">
        <v>88900</v>
      </c>
      <c r="AC69" s="177" t="n">
        <v>100000</v>
      </c>
      <c r="AD69" s="177" t="n">
        <v>129504</v>
      </c>
      <c r="AE69" s="177" t="n">
        <v>140000</v>
      </c>
      <c r="AF69" s="177" t="n">
        <v>44450</v>
      </c>
      <c r="AG69" s="177" t="n">
        <v>50000</v>
      </c>
      <c r="AH69" s="177" t="n">
        <v>0</v>
      </c>
      <c r="AI69" s="177" t="n">
        <v>0</v>
      </c>
      <c r="AJ69" s="177" t="n">
        <v>144981</v>
      </c>
      <c r="AK69" s="177" t="n">
        <v>240000</v>
      </c>
      <c r="AL69" s="177" t="n">
        <v>0</v>
      </c>
      <c r="AM69" s="177" t="n">
        <v>0</v>
      </c>
      <c r="AN69" s="177" t="n">
        <f aca="false">AJ:AJ+AL:AL</f>
        <v>144981</v>
      </c>
      <c r="AO69" s="177" t="n">
        <f aca="false">AK:AK+AM:AM</f>
        <v>240000</v>
      </c>
      <c r="AP69" s="177" t="n">
        <v>4476</v>
      </c>
      <c r="AQ69" s="177" t="n">
        <v>8561</v>
      </c>
      <c r="AR69" s="177" t="n">
        <v>246</v>
      </c>
      <c r="AS69" s="177" t="n">
        <v>465</v>
      </c>
      <c r="AT69" s="179" t="n">
        <v>75812</v>
      </c>
      <c r="AU69" s="179" t="n">
        <v>120000</v>
      </c>
      <c r="AV69" s="179" t="n">
        <v>167296</v>
      </c>
      <c r="AW69" s="179" t="n">
        <v>300000</v>
      </c>
      <c r="AX69" s="179" t="n">
        <v>213847</v>
      </c>
      <c r="AY69" s="179" t="n">
        <v>354000</v>
      </c>
      <c r="AZ69" s="177" t="n">
        <v>30</v>
      </c>
      <c r="BA69" s="180" t="n">
        <v>-2288681</v>
      </c>
      <c r="BB69" s="180" t="n">
        <v>-1830621</v>
      </c>
      <c r="BC69" s="177" t="n">
        <v>44758</v>
      </c>
      <c r="BD69" s="177" t="n">
        <v>85612</v>
      </c>
      <c r="BE69" s="177" t="n">
        <v>2323</v>
      </c>
    </row>
    <row r="70" customFormat="false" ht="12.75" hidden="false" customHeight="true" outlineLevel="0" collapsed="false">
      <c r="A70" s="174" t="str">
        <f aca="false">C70&amp;" "&amp;E70&amp;" "&amp;F70&amp;" "&amp;G70&amp;" "&amp;J70</f>
        <v>Mexico Seagrass Conservation  Medium</v>
      </c>
      <c r="B70" s="176" t="s">
        <v>161</v>
      </c>
      <c r="C70" s="174" t="s">
        <v>188</v>
      </c>
      <c r="D70" s="176" t="s">
        <v>592</v>
      </c>
      <c r="E70" s="174" t="s">
        <v>167</v>
      </c>
      <c r="F70" s="175" t="s">
        <v>175</v>
      </c>
      <c r="G70" s="176"/>
      <c r="H70" s="176" t="s">
        <v>906</v>
      </c>
      <c r="I70" s="177" t="n">
        <v>2000</v>
      </c>
      <c r="J70" s="178" t="s">
        <v>905</v>
      </c>
      <c r="K70" s="176" t="n">
        <v>69524.8153</v>
      </c>
      <c r="L70" s="177" t="n">
        <v>2063209</v>
      </c>
      <c r="M70" s="177" t="n">
        <v>2670492</v>
      </c>
      <c r="N70" s="177" t="n">
        <v>1293447</v>
      </c>
      <c r="O70" s="177" t="n">
        <v>1377467</v>
      </c>
      <c r="P70" s="177" t="n">
        <v>769762</v>
      </c>
      <c r="Q70" s="177" t="n">
        <v>1293026</v>
      </c>
      <c r="R70" s="177" t="n">
        <v>888</v>
      </c>
      <c r="S70" s="177" t="n">
        <v>888</v>
      </c>
      <c r="T70" s="177" t="n">
        <v>50000</v>
      </c>
      <c r="U70" s="177" t="n">
        <v>50000</v>
      </c>
      <c r="V70" s="177" t="n">
        <v>629559</v>
      </c>
      <c r="W70" s="177" t="n">
        <v>667067</v>
      </c>
      <c r="X70" s="177" t="n">
        <v>76963</v>
      </c>
      <c r="Y70" s="177" t="n">
        <v>80000</v>
      </c>
      <c r="Z70" s="177" t="n">
        <v>274072</v>
      </c>
      <c r="AA70" s="177" t="n">
        <v>290400</v>
      </c>
      <c r="AB70" s="177" t="n">
        <v>88900</v>
      </c>
      <c r="AC70" s="177" t="n">
        <v>100000</v>
      </c>
      <c r="AD70" s="177" t="n">
        <v>129504</v>
      </c>
      <c r="AE70" s="177" t="n">
        <v>140000</v>
      </c>
      <c r="AF70" s="177" t="n">
        <v>44450</v>
      </c>
      <c r="AG70" s="177" t="n">
        <v>50000</v>
      </c>
      <c r="AH70" s="177" t="n">
        <v>0</v>
      </c>
      <c r="AI70" s="177" t="n">
        <v>0</v>
      </c>
      <c r="AJ70" s="177" t="n">
        <v>143773</v>
      </c>
      <c r="AK70" s="177" t="n">
        <v>238000</v>
      </c>
      <c r="AL70" s="177" t="n">
        <v>0</v>
      </c>
      <c r="AM70" s="177" t="n">
        <v>0</v>
      </c>
      <c r="AN70" s="177" t="n">
        <f aca="false">AJ:AJ+AL:AL</f>
        <v>143773</v>
      </c>
      <c r="AO70" s="177" t="n">
        <f aca="false">AK:AK+AM:AM</f>
        <v>238000</v>
      </c>
      <c r="AP70" s="177" t="n">
        <v>4476</v>
      </c>
      <c r="AQ70" s="177" t="n">
        <v>8561</v>
      </c>
      <c r="AR70" s="177" t="n">
        <v>246</v>
      </c>
      <c r="AS70" s="177" t="n">
        <v>465</v>
      </c>
      <c r="AT70" s="179" t="n">
        <v>75812</v>
      </c>
      <c r="AU70" s="179" t="n">
        <v>120000</v>
      </c>
      <c r="AV70" s="179" t="n">
        <v>167296</v>
      </c>
      <c r="AW70" s="179" t="n">
        <v>300000</v>
      </c>
      <c r="AX70" s="179" t="n">
        <v>378159</v>
      </c>
      <c r="AY70" s="179" t="n">
        <v>626000</v>
      </c>
      <c r="AZ70" s="177" t="n">
        <v>30</v>
      </c>
      <c r="BA70" s="180" t="n">
        <v>-2584881</v>
      </c>
      <c r="BB70" s="180" t="n">
        <v>-2018451</v>
      </c>
      <c r="BC70" s="177" t="n">
        <v>44758</v>
      </c>
      <c r="BD70" s="177" t="n">
        <v>85612</v>
      </c>
      <c r="BE70" s="177" t="n">
        <v>2323</v>
      </c>
    </row>
    <row r="71" customFormat="false" ht="12.75" hidden="false" customHeight="true" outlineLevel="0" collapsed="false">
      <c r="A71" s="174" t="str">
        <f aca="false">C71&amp;" "&amp;E71&amp;" "&amp;F71&amp;" "&amp;G71&amp;" "&amp;J71</f>
        <v>Colombia Seagrass Conservation  Medium</v>
      </c>
      <c r="B71" s="176" t="s">
        <v>165</v>
      </c>
      <c r="C71" s="174" t="s">
        <v>189</v>
      </c>
      <c r="D71" s="176" t="s">
        <v>593</v>
      </c>
      <c r="E71" s="174" t="s">
        <v>167</v>
      </c>
      <c r="F71" s="175" t="s">
        <v>175</v>
      </c>
      <c r="G71" s="176"/>
      <c r="H71" s="176" t="s">
        <v>906</v>
      </c>
      <c r="I71" s="177" t="n">
        <v>2000</v>
      </c>
      <c r="J71" s="178" t="s">
        <v>905</v>
      </c>
      <c r="K71" s="176" t="n">
        <v>3147.039997</v>
      </c>
      <c r="L71" s="177" t="n">
        <v>1786521</v>
      </c>
      <c r="M71" s="177" t="n">
        <v>2235312</v>
      </c>
      <c r="N71" s="177" t="n">
        <v>1254769</v>
      </c>
      <c r="O71" s="177" t="n">
        <v>1336286</v>
      </c>
      <c r="P71" s="177" t="n">
        <v>531752</v>
      </c>
      <c r="Q71" s="177" t="n">
        <v>899026</v>
      </c>
      <c r="R71" s="177" t="n">
        <v>769</v>
      </c>
      <c r="S71" s="177" t="n">
        <v>769</v>
      </c>
      <c r="T71" s="177" t="n">
        <v>50000</v>
      </c>
      <c r="U71" s="177" t="n">
        <v>50000</v>
      </c>
      <c r="V71" s="177" t="n">
        <v>629559</v>
      </c>
      <c r="W71" s="177" t="n">
        <v>667067</v>
      </c>
      <c r="X71" s="177" t="n">
        <v>76963</v>
      </c>
      <c r="Y71" s="177" t="n">
        <v>80000</v>
      </c>
      <c r="Z71" s="177" t="n">
        <v>244644</v>
      </c>
      <c r="AA71" s="177" t="n">
        <v>259219</v>
      </c>
      <c r="AB71" s="177" t="n">
        <v>88900</v>
      </c>
      <c r="AC71" s="177" t="n">
        <v>100000</v>
      </c>
      <c r="AD71" s="177" t="n">
        <v>120254</v>
      </c>
      <c r="AE71" s="177" t="n">
        <v>130000</v>
      </c>
      <c r="AF71" s="177" t="n">
        <v>44450</v>
      </c>
      <c r="AG71" s="177" t="n">
        <v>50000</v>
      </c>
      <c r="AH71" s="177" t="n">
        <v>0</v>
      </c>
      <c r="AI71" s="177" t="n">
        <v>0</v>
      </c>
      <c r="AJ71" s="177" t="n">
        <v>78531</v>
      </c>
      <c r="AK71" s="177" t="n">
        <v>130000</v>
      </c>
      <c r="AL71" s="177" t="n">
        <v>0</v>
      </c>
      <c r="AM71" s="177" t="n">
        <v>0</v>
      </c>
      <c r="AN71" s="177" t="n">
        <f aca="false">AJ:AJ+AL:AL</f>
        <v>78531</v>
      </c>
      <c r="AO71" s="177" t="n">
        <f aca="false">AK:AK+AM:AM</f>
        <v>130000</v>
      </c>
      <c r="AP71" s="177" t="n">
        <v>4476</v>
      </c>
      <c r="AQ71" s="177" t="n">
        <v>8561</v>
      </c>
      <c r="AR71" s="177" t="n">
        <v>246</v>
      </c>
      <c r="AS71" s="177" t="n">
        <v>465</v>
      </c>
      <c r="AT71" s="179" t="n">
        <v>75812</v>
      </c>
      <c r="AU71" s="179" t="n">
        <v>120000</v>
      </c>
      <c r="AV71" s="179" t="n">
        <v>167296</v>
      </c>
      <c r="AW71" s="179" t="n">
        <v>300000</v>
      </c>
      <c r="AX71" s="179" t="n">
        <v>205390</v>
      </c>
      <c r="AY71" s="179" t="n">
        <v>340000</v>
      </c>
      <c r="AZ71" s="177" t="n">
        <v>30</v>
      </c>
      <c r="BA71" s="180" t="n">
        <v>-2149700</v>
      </c>
      <c r="BB71" s="180" t="n">
        <v>-1741763</v>
      </c>
      <c r="BC71" s="177" t="n">
        <v>44758</v>
      </c>
      <c r="BD71" s="177" t="n">
        <v>85612</v>
      </c>
      <c r="BE71" s="177" t="n">
        <v>2323</v>
      </c>
    </row>
    <row r="72" customFormat="false" ht="12.75" hidden="false" customHeight="true" outlineLevel="0" collapsed="false">
      <c r="A72" s="174" t="str">
        <f aca="false">C72&amp;" "&amp;E72&amp;" "&amp;F72&amp;" "&amp;G72&amp;" "&amp;J72</f>
        <v>India Seagrass Conservation  Medium</v>
      </c>
      <c r="B72" s="176" t="s">
        <v>162</v>
      </c>
      <c r="C72" s="174" t="s">
        <v>190</v>
      </c>
      <c r="D72" s="176" t="s">
        <v>594</v>
      </c>
      <c r="E72" s="174" t="s">
        <v>167</v>
      </c>
      <c r="F72" s="175" t="s">
        <v>175</v>
      </c>
      <c r="G72" s="176"/>
      <c r="H72" s="176" t="s">
        <v>906</v>
      </c>
      <c r="I72" s="177" t="n">
        <v>2000</v>
      </c>
      <c r="J72" s="178" t="s">
        <v>905</v>
      </c>
      <c r="K72" s="176" t="n">
        <v>3750.067799</v>
      </c>
      <c r="L72" s="177" t="n">
        <v>1892230</v>
      </c>
      <c r="M72" s="177" t="n">
        <v>2398626</v>
      </c>
      <c r="N72" s="177" t="n">
        <v>1274698</v>
      </c>
      <c r="O72" s="177" t="n">
        <v>1357600</v>
      </c>
      <c r="P72" s="177" t="n">
        <v>617532</v>
      </c>
      <c r="Q72" s="177" t="n">
        <v>1041026</v>
      </c>
      <c r="R72" s="177" t="n">
        <v>815</v>
      </c>
      <c r="S72" s="177" t="n">
        <v>815</v>
      </c>
      <c r="T72" s="177" t="n">
        <v>50000</v>
      </c>
      <c r="U72" s="177" t="n">
        <v>50000</v>
      </c>
      <c r="V72" s="177" t="n">
        <v>629559</v>
      </c>
      <c r="W72" s="177" t="n">
        <v>667067</v>
      </c>
      <c r="X72" s="177" t="n">
        <v>76963</v>
      </c>
      <c r="Y72" s="177" t="n">
        <v>80000</v>
      </c>
      <c r="Z72" s="177" t="n">
        <v>255322</v>
      </c>
      <c r="AA72" s="177" t="n">
        <v>270533</v>
      </c>
      <c r="AB72" s="177" t="n">
        <v>88900</v>
      </c>
      <c r="AC72" s="177" t="n">
        <v>100000</v>
      </c>
      <c r="AD72" s="177" t="n">
        <v>129504</v>
      </c>
      <c r="AE72" s="177" t="n">
        <v>140000</v>
      </c>
      <c r="AF72" s="177" t="n">
        <v>44450</v>
      </c>
      <c r="AG72" s="177" t="n">
        <v>50000</v>
      </c>
      <c r="AH72" s="177" t="n">
        <v>0</v>
      </c>
      <c r="AI72" s="177" t="n">
        <v>0</v>
      </c>
      <c r="AJ72" s="177" t="n">
        <v>101487</v>
      </c>
      <c r="AK72" s="177" t="n">
        <v>168000</v>
      </c>
      <c r="AL72" s="177" t="n">
        <v>0</v>
      </c>
      <c r="AM72" s="177" t="n">
        <v>0</v>
      </c>
      <c r="AN72" s="177" t="n">
        <f aca="false">AJ:AJ+AL:AL</f>
        <v>101487</v>
      </c>
      <c r="AO72" s="177" t="n">
        <f aca="false">AK:AK+AM:AM</f>
        <v>168000</v>
      </c>
      <c r="AP72" s="177" t="n">
        <v>4476</v>
      </c>
      <c r="AQ72" s="177" t="n">
        <v>8561</v>
      </c>
      <c r="AR72" s="177" t="n">
        <v>246</v>
      </c>
      <c r="AS72" s="177" t="n">
        <v>465</v>
      </c>
      <c r="AT72" s="179" t="n">
        <v>75812</v>
      </c>
      <c r="AU72" s="179" t="n">
        <v>120000</v>
      </c>
      <c r="AV72" s="179" t="n">
        <v>167296</v>
      </c>
      <c r="AW72" s="179" t="n">
        <v>300000</v>
      </c>
      <c r="AX72" s="179" t="n">
        <v>268215</v>
      </c>
      <c r="AY72" s="179" t="n">
        <v>444000</v>
      </c>
      <c r="AZ72" s="177" t="n">
        <v>30</v>
      </c>
      <c r="BA72" s="180" t="n">
        <v>-2313014</v>
      </c>
      <c r="BB72" s="180" t="n">
        <v>-1847471</v>
      </c>
      <c r="BC72" s="177" t="n">
        <v>44758</v>
      </c>
      <c r="BD72" s="177" t="n">
        <v>85612</v>
      </c>
      <c r="BE72" s="177" t="n">
        <v>2323</v>
      </c>
    </row>
    <row r="73" customFormat="false" ht="12.75" hidden="false" customHeight="true" outlineLevel="0" collapsed="false">
      <c r="A73" s="174" t="str">
        <f aca="false">C73&amp;" "&amp;E73&amp;" "&amp;F73&amp;" "&amp;G73&amp;" "&amp;J73</f>
        <v>China Seagrass Conservation  Medium</v>
      </c>
      <c r="B73" s="176" t="s">
        <v>162</v>
      </c>
      <c r="C73" s="174" t="s">
        <v>191</v>
      </c>
      <c r="D73" s="176" t="s">
        <v>595</v>
      </c>
      <c r="E73" s="174" t="s">
        <v>167</v>
      </c>
      <c r="F73" s="175" t="s">
        <v>175</v>
      </c>
      <c r="G73" s="176"/>
      <c r="H73" s="176" t="s">
        <v>906</v>
      </c>
      <c r="I73" s="177" t="n">
        <v>2000</v>
      </c>
      <c r="J73" s="178" t="s">
        <v>905</v>
      </c>
      <c r="K73" s="176" t="n">
        <v>576.7056781</v>
      </c>
      <c r="L73" s="177" t="n">
        <v>2440017</v>
      </c>
      <c r="M73" s="177" t="n">
        <v>3265026</v>
      </c>
      <c r="N73" s="177" t="n">
        <v>1342839</v>
      </c>
      <c r="O73" s="177" t="n">
        <v>1430000</v>
      </c>
      <c r="P73" s="177" t="n">
        <v>1097177</v>
      </c>
      <c r="Q73" s="177" t="n">
        <v>1835026</v>
      </c>
      <c r="R73" s="177" t="n">
        <v>1050</v>
      </c>
      <c r="S73" s="177" t="n">
        <v>1050</v>
      </c>
      <c r="T73" s="177" t="n">
        <v>50000</v>
      </c>
      <c r="U73" s="177" t="n">
        <v>50000</v>
      </c>
      <c r="V73" s="177" t="n">
        <v>629559</v>
      </c>
      <c r="W73" s="177" t="n">
        <v>667067</v>
      </c>
      <c r="X73" s="177" t="n">
        <v>76963</v>
      </c>
      <c r="Y73" s="177" t="n">
        <v>80000</v>
      </c>
      <c r="Z73" s="177" t="n">
        <v>314213</v>
      </c>
      <c r="AA73" s="177" t="n">
        <v>332933</v>
      </c>
      <c r="AB73" s="177" t="n">
        <v>88900</v>
      </c>
      <c r="AC73" s="177" t="n">
        <v>100000</v>
      </c>
      <c r="AD73" s="177" t="n">
        <v>138755</v>
      </c>
      <c r="AE73" s="177" t="n">
        <v>150000</v>
      </c>
      <c r="AF73" s="177" t="n">
        <v>44450</v>
      </c>
      <c r="AG73" s="177" t="n">
        <v>50000</v>
      </c>
      <c r="AH73" s="177" t="n">
        <v>0</v>
      </c>
      <c r="AI73" s="177" t="n">
        <v>0</v>
      </c>
      <c r="AJ73" s="177" t="n">
        <v>234386</v>
      </c>
      <c r="AK73" s="177" t="n">
        <v>388000</v>
      </c>
      <c r="AL73" s="177" t="n">
        <v>0</v>
      </c>
      <c r="AM73" s="177" t="n">
        <v>0</v>
      </c>
      <c r="AN73" s="177" t="n">
        <f aca="false">AJ:AJ+AL:AL</f>
        <v>234386</v>
      </c>
      <c r="AO73" s="177" t="n">
        <f aca="false">AK:AK+AM:AM</f>
        <v>388000</v>
      </c>
      <c r="AP73" s="177" t="n">
        <v>4476</v>
      </c>
      <c r="AQ73" s="177" t="n">
        <v>8561</v>
      </c>
      <c r="AR73" s="177" t="n">
        <v>246</v>
      </c>
      <c r="AS73" s="177" t="n">
        <v>465</v>
      </c>
      <c r="AT73" s="179" t="n">
        <v>75812</v>
      </c>
      <c r="AU73" s="179" t="n">
        <v>120000</v>
      </c>
      <c r="AV73" s="179" t="n">
        <v>167296</v>
      </c>
      <c r="AW73" s="179" t="n">
        <v>300000</v>
      </c>
      <c r="AX73" s="179" t="n">
        <v>614961</v>
      </c>
      <c r="AY73" s="179" t="n">
        <v>1018000</v>
      </c>
      <c r="AZ73" s="177" t="n">
        <v>30</v>
      </c>
      <c r="BA73" s="180" t="n">
        <v>-3179414</v>
      </c>
      <c r="BB73" s="180" t="n">
        <v>-2395259</v>
      </c>
      <c r="BC73" s="177" t="n">
        <v>44758</v>
      </c>
      <c r="BD73" s="177" t="n">
        <v>85612</v>
      </c>
      <c r="BE73" s="177" t="n">
        <v>2323</v>
      </c>
    </row>
    <row r="74" customFormat="false" ht="12.75" hidden="false" customHeight="true" outlineLevel="0" collapsed="false">
      <c r="A74" s="174" t="str">
        <f aca="false">C74&amp;" "&amp;E74&amp;" "&amp;F74&amp;" "&amp;G74&amp;" "&amp;J74</f>
        <v>Indonesia Salt marsh Restoration Hydrology Medium</v>
      </c>
      <c r="B74" s="176" t="s">
        <v>162</v>
      </c>
      <c r="C74" s="174" t="s">
        <v>184</v>
      </c>
      <c r="D74" s="176" t="s">
        <v>588</v>
      </c>
      <c r="E74" s="174" t="s">
        <v>168</v>
      </c>
      <c r="F74" s="175" t="s">
        <v>174</v>
      </c>
      <c r="G74" s="176" t="s">
        <v>903</v>
      </c>
      <c r="H74" s="176" t="s">
        <v>906</v>
      </c>
      <c r="I74" s="177" t="n">
        <v>500</v>
      </c>
      <c r="J74" s="178" t="s">
        <v>905</v>
      </c>
      <c r="K74" s="176" t="n">
        <v>1538.032167</v>
      </c>
      <c r="L74" s="177" t="n">
        <v>5693052</v>
      </c>
      <c r="M74" s="177" t="n">
        <v>6914051</v>
      </c>
      <c r="N74" s="177" t="n">
        <v>4215897</v>
      </c>
      <c r="O74" s="177" t="n">
        <v>4729750</v>
      </c>
      <c r="P74" s="177" t="n">
        <v>1477156</v>
      </c>
      <c r="Q74" s="177" t="n">
        <v>2184301</v>
      </c>
      <c r="R74" s="177" t="n">
        <v>219</v>
      </c>
      <c r="S74" s="177" t="n">
        <v>219</v>
      </c>
      <c r="T74" s="177" t="n">
        <v>50000</v>
      </c>
      <c r="U74" s="177" t="n">
        <v>50000</v>
      </c>
      <c r="V74" s="177" t="n">
        <v>629559</v>
      </c>
      <c r="W74" s="177" t="n">
        <v>667067</v>
      </c>
      <c r="X74" s="177" t="n">
        <v>76963</v>
      </c>
      <c r="Y74" s="177" t="n">
        <v>80000</v>
      </c>
      <c r="Z74" s="177" t="n">
        <v>268724</v>
      </c>
      <c r="AA74" s="177" t="n">
        <v>284733</v>
      </c>
      <c r="AB74" s="177" t="n">
        <v>88900</v>
      </c>
      <c r="AC74" s="177" t="n">
        <v>100000</v>
      </c>
      <c r="AD74" s="177" t="n">
        <v>129504</v>
      </c>
      <c r="AE74" s="177" t="n">
        <v>140000</v>
      </c>
      <c r="AF74" s="177" t="n">
        <v>44450</v>
      </c>
      <c r="AG74" s="177" t="n">
        <v>50000</v>
      </c>
      <c r="AH74" s="177" t="n">
        <v>2927797</v>
      </c>
      <c r="AI74" s="177" t="n">
        <v>3357950</v>
      </c>
      <c r="AJ74" s="177" t="n">
        <v>181226</v>
      </c>
      <c r="AK74" s="177" t="n">
        <v>300000</v>
      </c>
      <c r="AL74" s="177" t="n">
        <v>676805</v>
      </c>
      <c r="AM74" s="177" t="n">
        <v>839152</v>
      </c>
      <c r="AN74" s="177" t="n">
        <f aca="false">AJ:AJ+AL:AL</f>
        <v>858031</v>
      </c>
      <c r="AO74" s="177" t="n">
        <f aca="false">AK:AK+AM:AM</f>
        <v>1139152</v>
      </c>
      <c r="AP74" s="177" t="n">
        <v>53947</v>
      </c>
      <c r="AQ74" s="177" t="n">
        <v>91944</v>
      </c>
      <c r="AR74" s="177" t="n">
        <v>3111</v>
      </c>
      <c r="AS74" s="177" t="n">
        <v>5205</v>
      </c>
      <c r="AT74" s="179" t="n">
        <v>75812</v>
      </c>
      <c r="AU74" s="179" t="n">
        <v>120000</v>
      </c>
      <c r="AV74" s="179" t="n">
        <v>167296</v>
      </c>
      <c r="AW74" s="179" t="n">
        <v>300000</v>
      </c>
      <c r="AX74" s="179" t="n">
        <v>318958</v>
      </c>
      <c r="AY74" s="179" t="n">
        <v>528000</v>
      </c>
      <c r="AZ74" s="177" t="n">
        <v>30</v>
      </c>
      <c r="BA74" s="180" t="n">
        <v>-6008307</v>
      </c>
      <c r="BB74" s="180" t="n">
        <v>-5159987</v>
      </c>
      <c r="BC74" s="177" t="n">
        <v>539474</v>
      </c>
      <c r="BD74" s="177" t="n">
        <v>919439</v>
      </c>
      <c r="BE74" s="177" t="n">
        <v>26026</v>
      </c>
    </row>
    <row r="75" customFormat="false" ht="12.75" hidden="false" customHeight="true" outlineLevel="0" collapsed="false">
      <c r="A75" s="174" t="str">
        <f aca="false">C75&amp;" "&amp;E75&amp;" "&amp;F75&amp;" "&amp;G75&amp;" "&amp;J75</f>
        <v>Indonesia Salt marsh Conservation  Medium</v>
      </c>
      <c r="B75" s="176" t="s">
        <v>162</v>
      </c>
      <c r="C75" s="174" t="s">
        <v>184</v>
      </c>
      <c r="D75" s="176" t="s">
        <v>588</v>
      </c>
      <c r="E75" s="174" t="s">
        <v>168</v>
      </c>
      <c r="F75" s="175" t="s">
        <v>175</v>
      </c>
      <c r="G75" s="176"/>
      <c r="H75" s="176" t="s">
        <v>906</v>
      </c>
      <c r="I75" s="177" t="n">
        <v>4000</v>
      </c>
      <c r="J75" s="178" t="s">
        <v>905</v>
      </c>
      <c r="K75" s="176" t="n">
        <v>10200.41753</v>
      </c>
      <c r="L75" s="177" t="n">
        <v>2111172</v>
      </c>
      <c r="M75" s="177" t="n">
        <v>2766251</v>
      </c>
      <c r="N75" s="177" t="n">
        <v>1288099</v>
      </c>
      <c r="O75" s="177" t="n">
        <v>1371800</v>
      </c>
      <c r="P75" s="177" t="n">
        <v>823073</v>
      </c>
      <c r="Q75" s="177" t="n">
        <v>1394451</v>
      </c>
      <c r="R75" s="177" t="n">
        <v>55</v>
      </c>
      <c r="S75" s="177" t="n">
        <v>55</v>
      </c>
      <c r="T75" s="177" t="n">
        <v>50000</v>
      </c>
      <c r="U75" s="177" t="n">
        <v>50000</v>
      </c>
      <c r="V75" s="177" t="n">
        <v>629559</v>
      </c>
      <c r="W75" s="177" t="n">
        <v>667067</v>
      </c>
      <c r="X75" s="177" t="n">
        <v>76963</v>
      </c>
      <c r="Y75" s="177" t="n">
        <v>80000</v>
      </c>
      <c r="Z75" s="177" t="n">
        <v>268724</v>
      </c>
      <c r="AA75" s="177" t="n">
        <v>284733</v>
      </c>
      <c r="AB75" s="177" t="n">
        <v>88900</v>
      </c>
      <c r="AC75" s="177" t="n">
        <v>100000</v>
      </c>
      <c r="AD75" s="177" t="n">
        <v>129504</v>
      </c>
      <c r="AE75" s="177" t="n">
        <v>140000</v>
      </c>
      <c r="AF75" s="177" t="n">
        <v>44450</v>
      </c>
      <c r="AG75" s="177" t="n">
        <v>50000</v>
      </c>
      <c r="AH75" s="177" t="n">
        <v>0</v>
      </c>
      <c r="AI75" s="177" t="n">
        <v>0</v>
      </c>
      <c r="AJ75" s="177" t="n">
        <v>181226</v>
      </c>
      <c r="AK75" s="177" t="n">
        <v>300000</v>
      </c>
      <c r="AL75" s="177" t="n">
        <v>0</v>
      </c>
      <c r="AM75" s="177" t="n">
        <v>0</v>
      </c>
      <c r="AN75" s="177" t="n">
        <f aca="false">AJ:AJ+AL:AL</f>
        <v>181226</v>
      </c>
      <c r="AO75" s="177" t="n">
        <f aca="false">AK:AK+AM:AM</f>
        <v>300000</v>
      </c>
      <c r="AP75" s="177" t="n">
        <v>75557</v>
      </c>
      <c r="AQ75" s="177" t="n">
        <v>138803</v>
      </c>
      <c r="AR75" s="177" t="n">
        <v>4223</v>
      </c>
      <c r="AS75" s="177" t="n">
        <v>7648</v>
      </c>
      <c r="AT75" s="179" t="n">
        <v>75812</v>
      </c>
      <c r="AU75" s="179" t="n">
        <v>120000</v>
      </c>
      <c r="AV75" s="179" t="n">
        <v>167296</v>
      </c>
      <c r="AW75" s="179" t="n">
        <v>300000</v>
      </c>
      <c r="AX75" s="179" t="n">
        <v>318958</v>
      </c>
      <c r="AY75" s="179" t="n">
        <v>528000</v>
      </c>
      <c r="AZ75" s="177" t="n">
        <v>30</v>
      </c>
      <c r="BA75" s="180" t="n">
        <v>-1573381</v>
      </c>
      <c r="BB75" s="180" t="n">
        <v>-1454959</v>
      </c>
      <c r="BC75" s="177" t="n">
        <v>755575</v>
      </c>
      <c r="BD75" s="177" t="n">
        <v>1388030</v>
      </c>
      <c r="BE75" s="177" t="n">
        <v>38239</v>
      </c>
    </row>
    <row r="76" customFormat="false" ht="12.75" hidden="false" customHeight="true" outlineLevel="0" collapsed="false">
      <c r="A76" s="174" t="str">
        <f aca="false">C76&amp;" "&amp;E76&amp;" "&amp;F76&amp;" "&amp;G76&amp;" "&amp;J76</f>
        <v>United States Salt marsh Restoration Hydrology Medium</v>
      </c>
      <c r="B76" s="176" t="s">
        <v>161</v>
      </c>
      <c r="C76" s="174" t="s">
        <v>183</v>
      </c>
      <c r="D76" s="176" t="s">
        <v>586</v>
      </c>
      <c r="E76" s="174" t="s">
        <v>168</v>
      </c>
      <c r="F76" s="175" t="s">
        <v>174</v>
      </c>
      <c r="G76" s="176" t="s">
        <v>903</v>
      </c>
      <c r="H76" s="176" t="s">
        <v>906</v>
      </c>
      <c r="I76" s="177" t="n">
        <v>500</v>
      </c>
      <c r="J76" s="178" t="s">
        <v>905</v>
      </c>
      <c r="K76" s="176" t="n">
        <v>166735.7527</v>
      </c>
      <c r="L76" s="177" t="n">
        <v>105784245</v>
      </c>
      <c r="M76" s="177" t="n">
        <v>124262042</v>
      </c>
      <c r="N76" s="177" t="n">
        <v>84207973</v>
      </c>
      <c r="O76" s="177" t="n">
        <v>96463619</v>
      </c>
      <c r="P76" s="177" t="n">
        <v>21576272</v>
      </c>
      <c r="Q76" s="177" t="n">
        <v>27798423</v>
      </c>
      <c r="R76" s="177" t="n">
        <v>4065</v>
      </c>
      <c r="S76" s="177" t="n">
        <v>4065</v>
      </c>
      <c r="T76" s="177" t="n">
        <v>100000</v>
      </c>
      <c r="U76" s="177" t="n">
        <v>100000</v>
      </c>
      <c r="V76" s="177" t="n">
        <v>629559</v>
      </c>
      <c r="W76" s="177" t="n">
        <v>667067</v>
      </c>
      <c r="X76" s="177" t="n">
        <v>76963</v>
      </c>
      <c r="Y76" s="177" t="n">
        <v>80000</v>
      </c>
      <c r="Z76" s="177" t="n">
        <v>351049</v>
      </c>
      <c r="AA76" s="177" t="n">
        <v>379500</v>
      </c>
      <c r="AB76" s="177" t="n">
        <v>88900</v>
      </c>
      <c r="AC76" s="177" t="n">
        <v>100000</v>
      </c>
      <c r="AD76" s="177" t="n">
        <v>185006</v>
      </c>
      <c r="AE76" s="177" t="n">
        <v>200000</v>
      </c>
      <c r="AF76" s="177" t="n">
        <v>44450</v>
      </c>
      <c r="AG76" s="177" t="n">
        <v>50000</v>
      </c>
      <c r="AH76" s="177" t="n">
        <v>82732047</v>
      </c>
      <c r="AI76" s="177" t="n">
        <v>94887052</v>
      </c>
      <c r="AJ76" s="177" t="n">
        <v>517703</v>
      </c>
      <c r="AK76" s="177" t="n">
        <v>857000</v>
      </c>
      <c r="AL76" s="177" t="n">
        <v>19124760</v>
      </c>
      <c r="AM76" s="177" t="n">
        <v>23712274</v>
      </c>
      <c r="AN76" s="177" t="n">
        <f aca="false">AJ:AJ+AL:AL</f>
        <v>19642463</v>
      </c>
      <c r="AO76" s="177" t="n">
        <f aca="false">AK:AK+AM:AM</f>
        <v>24569274</v>
      </c>
      <c r="AP76" s="177" t="n">
        <v>53947</v>
      </c>
      <c r="AQ76" s="177" t="n">
        <v>91944</v>
      </c>
      <c r="AR76" s="177" t="n">
        <v>3111</v>
      </c>
      <c r="AS76" s="177" t="n">
        <v>5205</v>
      </c>
      <c r="AT76" s="179" t="n">
        <v>75812</v>
      </c>
      <c r="AU76" s="179" t="n">
        <v>120000</v>
      </c>
      <c r="AV76" s="179" t="n">
        <v>223062</v>
      </c>
      <c r="AW76" s="179" t="n">
        <v>400000</v>
      </c>
      <c r="AX76" s="179" t="n">
        <v>1577877</v>
      </c>
      <c r="AY76" s="179" t="n">
        <v>2612000</v>
      </c>
      <c r="AZ76" s="177" t="n">
        <v>30</v>
      </c>
      <c r="BA76" s="180" t="n">
        <v>-123342603</v>
      </c>
      <c r="BB76" s="180" t="n">
        <v>-105244771</v>
      </c>
      <c r="BC76" s="177" t="n">
        <v>539474</v>
      </c>
      <c r="BD76" s="177" t="n">
        <v>919439</v>
      </c>
      <c r="BE76" s="177" t="n">
        <v>26026</v>
      </c>
    </row>
    <row r="77" customFormat="false" ht="12.75" hidden="false" customHeight="true" outlineLevel="0" collapsed="false">
      <c r="A77" s="174" t="str">
        <f aca="false">C77&amp;" "&amp;E77&amp;" "&amp;F77&amp;" "&amp;G77&amp;" "&amp;J77</f>
        <v>United States Salt marsh Conservation  Medium</v>
      </c>
      <c r="B77" s="176" t="s">
        <v>161</v>
      </c>
      <c r="C77" s="174" t="s">
        <v>183</v>
      </c>
      <c r="D77" s="176" t="s">
        <v>586</v>
      </c>
      <c r="E77" s="174" t="s">
        <v>168</v>
      </c>
      <c r="F77" s="175" t="s">
        <v>175</v>
      </c>
      <c r="G77" s="176"/>
      <c r="H77" s="176" t="s">
        <v>906</v>
      </c>
      <c r="I77" s="177" t="n">
        <v>4000</v>
      </c>
      <c r="J77" s="178" t="s">
        <v>905</v>
      </c>
      <c r="K77" s="176" t="n">
        <v>227817.1858</v>
      </c>
      <c r="L77" s="177" t="n">
        <v>3886803</v>
      </c>
      <c r="M77" s="177" t="n">
        <v>5595752</v>
      </c>
      <c r="N77" s="177" t="n">
        <v>1475926</v>
      </c>
      <c r="O77" s="177" t="n">
        <v>1576567</v>
      </c>
      <c r="P77" s="177" t="n">
        <v>2410876</v>
      </c>
      <c r="Q77" s="177" t="n">
        <v>4019185</v>
      </c>
      <c r="R77" s="177" t="n">
        <v>493</v>
      </c>
      <c r="S77" s="177" t="n">
        <v>493</v>
      </c>
      <c r="T77" s="177" t="n">
        <v>100000</v>
      </c>
      <c r="U77" s="177" t="n">
        <v>100000</v>
      </c>
      <c r="V77" s="177" t="n">
        <v>629559</v>
      </c>
      <c r="W77" s="177" t="n">
        <v>667067</v>
      </c>
      <c r="X77" s="177" t="n">
        <v>76963</v>
      </c>
      <c r="Y77" s="177" t="n">
        <v>80000</v>
      </c>
      <c r="Z77" s="177" t="n">
        <v>351049</v>
      </c>
      <c r="AA77" s="177" t="n">
        <v>379500</v>
      </c>
      <c r="AB77" s="177" t="n">
        <v>88900</v>
      </c>
      <c r="AC77" s="177" t="n">
        <v>100000</v>
      </c>
      <c r="AD77" s="177" t="n">
        <v>185006</v>
      </c>
      <c r="AE77" s="177" t="n">
        <v>200000</v>
      </c>
      <c r="AF77" s="177" t="n">
        <v>44450</v>
      </c>
      <c r="AG77" s="177" t="n">
        <v>50000</v>
      </c>
      <c r="AH77" s="177" t="n">
        <v>0</v>
      </c>
      <c r="AI77" s="177" t="n">
        <v>0</v>
      </c>
      <c r="AJ77" s="177" t="n">
        <v>517703</v>
      </c>
      <c r="AK77" s="177" t="n">
        <v>857000</v>
      </c>
      <c r="AL77" s="177" t="n">
        <v>0</v>
      </c>
      <c r="AM77" s="177" t="n">
        <v>0</v>
      </c>
      <c r="AN77" s="177" t="n">
        <f aca="false">AJ:AJ+AL:AL</f>
        <v>517703</v>
      </c>
      <c r="AO77" s="177" t="n">
        <f aca="false">AK:AK+AM:AM</f>
        <v>857000</v>
      </c>
      <c r="AP77" s="177" t="n">
        <v>15554</v>
      </c>
      <c r="AQ77" s="177" t="n">
        <v>28609</v>
      </c>
      <c r="AR77" s="177" t="n">
        <v>869</v>
      </c>
      <c r="AS77" s="177" t="n">
        <v>1576</v>
      </c>
      <c r="AT77" s="179" t="n">
        <v>75812</v>
      </c>
      <c r="AU77" s="179" t="n">
        <v>120000</v>
      </c>
      <c r="AV77" s="179" t="n">
        <v>223062</v>
      </c>
      <c r="AW77" s="179" t="n">
        <v>400000</v>
      </c>
      <c r="AX77" s="179" t="n">
        <v>1577877</v>
      </c>
      <c r="AY77" s="179" t="n">
        <v>2612000</v>
      </c>
      <c r="AZ77" s="177" t="n">
        <v>30</v>
      </c>
      <c r="BA77" s="180" t="n">
        <v>-5309657</v>
      </c>
      <c r="BB77" s="180" t="n">
        <v>-3731264</v>
      </c>
      <c r="BC77" s="177" t="n">
        <v>155539</v>
      </c>
      <c r="BD77" s="177" t="n">
        <v>286095</v>
      </c>
      <c r="BE77" s="177" t="n">
        <v>7878</v>
      </c>
    </row>
    <row r="78" customFormat="false" ht="12.75" hidden="false" customHeight="true" outlineLevel="0" collapsed="false">
      <c r="A78" s="174" t="str">
        <f aca="false">C78&amp;" "&amp;E78&amp;" "&amp;F78&amp;" "&amp;G78&amp;" "&amp;J78</f>
        <v>Australia Salt marsh Restoration Hydrology Medium</v>
      </c>
      <c r="B78" s="176" t="s">
        <v>163</v>
      </c>
      <c r="C78" s="174" t="s">
        <v>185</v>
      </c>
      <c r="D78" s="176" t="s">
        <v>589</v>
      </c>
      <c r="E78" s="174" t="s">
        <v>168</v>
      </c>
      <c r="F78" s="175" t="s">
        <v>174</v>
      </c>
      <c r="G78" s="176" t="s">
        <v>903</v>
      </c>
      <c r="H78" s="176" t="s">
        <v>906</v>
      </c>
      <c r="I78" s="177" t="n">
        <v>500</v>
      </c>
      <c r="J78" s="178" t="s">
        <v>905</v>
      </c>
      <c r="K78" s="176" t="n">
        <v>18742.40858</v>
      </c>
      <c r="L78" s="177" t="n">
        <v>15705056</v>
      </c>
      <c r="M78" s="177" t="n">
        <v>19208604</v>
      </c>
      <c r="N78" s="177" t="n">
        <v>11329173</v>
      </c>
      <c r="O78" s="177" t="n">
        <v>12874283</v>
      </c>
      <c r="P78" s="177" t="n">
        <v>4375883</v>
      </c>
      <c r="Q78" s="177" t="n">
        <v>6334321</v>
      </c>
      <c r="R78" s="177" t="n">
        <v>603</v>
      </c>
      <c r="S78" s="177" t="n">
        <v>603</v>
      </c>
      <c r="T78" s="177" t="n">
        <v>70000</v>
      </c>
      <c r="U78" s="177" t="n">
        <v>70000</v>
      </c>
      <c r="V78" s="177" t="n">
        <v>629559</v>
      </c>
      <c r="W78" s="177" t="n">
        <v>667067</v>
      </c>
      <c r="X78" s="177" t="n">
        <v>76963</v>
      </c>
      <c r="Y78" s="177" t="n">
        <v>80000</v>
      </c>
      <c r="Z78" s="177" t="n">
        <v>313632</v>
      </c>
      <c r="AA78" s="177" t="n">
        <v>339050</v>
      </c>
      <c r="AB78" s="177" t="n">
        <v>102235</v>
      </c>
      <c r="AC78" s="177" t="n">
        <v>115000</v>
      </c>
      <c r="AD78" s="177" t="n">
        <v>333011</v>
      </c>
      <c r="AE78" s="177" t="n">
        <v>360000</v>
      </c>
      <c r="AF78" s="177" t="n">
        <v>44450</v>
      </c>
      <c r="AG78" s="177" t="n">
        <v>50000</v>
      </c>
      <c r="AH78" s="177" t="n">
        <v>9759325</v>
      </c>
      <c r="AI78" s="177" t="n">
        <v>11193166</v>
      </c>
      <c r="AJ78" s="177" t="n">
        <v>485686</v>
      </c>
      <c r="AK78" s="177" t="n">
        <v>804000</v>
      </c>
      <c r="AL78" s="177" t="n">
        <v>2256015</v>
      </c>
      <c r="AM78" s="177" t="n">
        <v>2797172</v>
      </c>
      <c r="AN78" s="177" t="n">
        <f aca="false">AJ:AJ+AL:AL</f>
        <v>2741701</v>
      </c>
      <c r="AO78" s="177" t="n">
        <f aca="false">AK:AK+AM:AM</f>
        <v>3601172</v>
      </c>
      <c r="AP78" s="177" t="n">
        <v>53947</v>
      </c>
      <c r="AQ78" s="177" t="n">
        <v>91944</v>
      </c>
      <c r="AR78" s="177" t="n">
        <v>3111</v>
      </c>
      <c r="AS78" s="177" t="n">
        <v>5205</v>
      </c>
      <c r="AT78" s="179" t="n">
        <v>75812</v>
      </c>
      <c r="AU78" s="179" t="n">
        <v>120000</v>
      </c>
      <c r="AV78" s="179" t="n">
        <v>223062</v>
      </c>
      <c r="AW78" s="179" t="n">
        <v>400000</v>
      </c>
      <c r="AX78" s="179" t="n">
        <v>1278249</v>
      </c>
      <c r="AY78" s="179" t="n">
        <v>2116000</v>
      </c>
      <c r="AZ78" s="177" t="n">
        <v>30</v>
      </c>
      <c r="BA78" s="180" t="n">
        <v>-18289165</v>
      </c>
      <c r="BB78" s="180" t="n">
        <v>-15165582</v>
      </c>
      <c r="BC78" s="177" t="n">
        <v>539474</v>
      </c>
      <c r="BD78" s="177" t="n">
        <v>919439</v>
      </c>
      <c r="BE78" s="177" t="n">
        <v>26026</v>
      </c>
    </row>
    <row r="79" customFormat="false" ht="12.75" hidden="false" customHeight="true" outlineLevel="0" collapsed="false">
      <c r="A79" s="174" t="str">
        <f aca="false">C79&amp;" "&amp;E79&amp;" "&amp;F79&amp;" "&amp;G79&amp;" "&amp;J79</f>
        <v>Australia Salt marsh Conservation  Medium</v>
      </c>
      <c r="B79" s="176" t="s">
        <v>163</v>
      </c>
      <c r="C79" s="174" t="s">
        <v>185</v>
      </c>
      <c r="D79" s="176" t="s">
        <v>589</v>
      </c>
      <c r="E79" s="174" t="s">
        <v>168</v>
      </c>
      <c r="F79" s="175" t="s">
        <v>175</v>
      </c>
      <c r="G79" s="176"/>
      <c r="H79" s="176" t="s">
        <v>906</v>
      </c>
      <c r="I79" s="177" t="n">
        <v>4000</v>
      </c>
      <c r="J79" s="178" t="s">
        <v>905</v>
      </c>
      <c r="K79" s="176" t="n">
        <v>3049835.066</v>
      </c>
      <c r="L79" s="177" t="n">
        <v>3700076</v>
      </c>
      <c r="M79" s="177" t="n">
        <v>5244939</v>
      </c>
      <c r="N79" s="177" t="n">
        <v>1569849</v>
      </c>
      <c r="O79" s="177" t="n">
        <v>1681117</v>
      </c>
      <c r="P79" s="177" t="n">
        <v>2130228</v>
      </c>
      <c r="Q79" s="177" t="n">
        <v>3563822</v>
      </c>
      <c r="R79" s="177" t="n">
        <v>114</v>
      </c>
      <c r="S79" s="177" t="n">
        <v>114</v>
      </c>
      <c r="T79" s="177" t="n">
        <v>70000</v>
      </c>
      <c r="U79" s="177" t="n">
        <v>70000</v>
      </c>
      <c r="V79" s="177" t="n">
        <v>629559</v>
      </c>
      <c r="W79" s="177" t="n">
        <v>667067</v>
      </c>
      <c r="X79" s="177" t="n">
        <v>76963</v>
      </c>
      <c r="Y79" s="177" t="n">
        <v>80000</v>
      </c>
      <c r="Z79" s="177" t="n">
        <v>313632</v>
      </c>
      <c r="AA79" s="177" t="n">
        <v>339050</v>
      </c>
      <c r="AB79" s="177" t="n">
        <v>102235</v>
      </c>
      <c r="AC79" s="177" t="n">
        <v>115000</v>
      </c>
      <c r="AD79" s="177" t="n">
        <v>333011</v>
      </c>
      <c r="AE79" s="177" t="n">
        <v>360000</v>
      </c>
      <c r="AF79" s="177" t="n">
        <v>44450</v>
      </c>
      <c r="AG79" s="177" t="n">
        <v>50000</v>
      </c>
      <c r="AH79" s="177" t="n">
        <v>0</v>
      </c>
      <c r="AI79" s="177" t="n">
        <v>0</v>
      </c>
      <c r="AJ79" s="177" t="n">
        <v>485686</v>
      </c>
      <c r="AK79" s="177" t="n">
        <v>804000</v>
      </c>
      <c r="AL79" s="177" t="n">
        <v>0</v>
      </c>
      <c r="AM79" s="177" t="n">
        <v>0</v>
      </c>
      <c r="AN79" s="177" t="n">
        <f aca="false">AJ:AJ+AL:AL</f>
        <v>485686</v>
      </c>
      <c r="AO79" s="177" t="n">
        <f aca="false">AK:AK+AM:AM</f>
        <v>804000</v>
      </c>
      <c r="AP79" s="177" t="n">
        <v>63850</v>
      </c>
      <c r="AQ79" s="177" t="n">
        <v>117357</v>
      </c>
      <c r="AR79" s="177" t="n">
        <v>3568</v>
      </c>
      <c r="AS79" s="177" t="n">
        <v>6465</v>
      </c>
      <c r="AT79" s="179" t="n">
        <v>75812</v>
      </c>
      <c r="AU79" s="179" t="n">
        <v>120000</v>
      </c>
      <c r="AV79" s="179" t="n">
        <v>223062</v>
      </c>
      <c r="AW79" s="179" t="n">
        <v>400000</v>
      </c>
      <c r="AX79" s="179" t="n">
        <v>1278249</v>
      </c>
      <c r="AY79" s="179" t="n">
        <v>2116000</v>
      </c>
      <c r="AZ79" s="177" t="n">
        <v>30</v>
      </c>
      <c r="BA79" s="180" t="n">
        <v>-4071364</v>
      </c>
      <c r="BB79" s="180" t="n">
        <v>-3061573</v>
      </c>
      <c r="BC79" s="177" t="n">
        <v>638503</v>
      </c>
      <c r="BD79" s="177" t="n">
        <v>1173575</v>
      </c>
      <c r="BE79" s="177" t="n">
        <v>32325</v>
      </c>
    </row>
    <row r="80" customFormat="false" ht="12.75" hidden="false" customHeight="true" outlineLevel="0" collapsed="false">
      <c r="A80" s="174" t="str">
        <f aca="false">C80&amp;" "&amp;E80&amp;" "&amp;F80&amp;" "&amp;G80&amp;" "&amp;J80</f>
        <v>The Bahamas Salt marsh Restoration Hydrology Medium</v>
      </c>
      <c r="B80" s="176" t="s">
        <v>161</v>
      </c>
      <c r="C80" s="174" t="s">
        <v>277</v>
      </c>
      <c r="D80" s="176" t="s">
        <v>590</v>
      </c>
      <c r="E80" s="174" t="s">
        <v>168</v>
      </c>
      <c r="F80" s="175" t="s">
        <v>174</v>
      </c>
      <c r="G80" s="176" t="s">
        <v>903</v>
      </c>
      <c r="H80" s="176" t="s">
        <v>906</v>
      </c>
      <c r="I80" s="177" t="n">
        <v>500</v>
      </c>
      <c r="J80" s="178" t="s">
        <v>905</v>
      </c>
      <c r="K80" s="176" t="n">
        <v>1047.626473</v>
      </c>
      <c r="L80" s="177" t="n">
        <v>41372964</v>
      </c>
      <c r="M80" s="177" t="n">
        <v>48951155</v>
      </c>
      <c r="N80" s="177" t="n">
        <v>32414492</v>
      </c>
      <c r="O80" s="177" t="n">
        <v>37061514</v>
      </c>
      <c r="P80" s="177" t="n">
        <v>8958472</v>
      </c>
      <c r="Q80" s="177" t="n">
        <v>11889642</v>
      </c>
      <c r="R80" s="177" t="n">
        <v>1590</v>
      </c>
      <c r="S80" s="177" t="n">
        <v>1590</v>
      </c>
      <c r="T80" s="177" t="n">
        <v>70000</v>
      </c>
      <c r="U80" s="177" t="n">
        <v>70000</v>
      </c>
      <c r="V80" s="177" t="n">
        <v>629559</v>
      </c>
      <c r="W80" s="177" t="n">
        <v>667067</v>
      </c>
      <c r="X80" s="177" t="n">
        <v>76963</v>
      </c>
      <c r="Y80" s="177" t="n">
        <v>80000</v>
      </c>
      <c r="Z80" s="177" t="n">
        <v>286112</v>
      </c>
      <c r="AA80" s="177" t="n">
        <v>309300</v>
      </c>
      <c r="AB80" s="177" t="n">
        <v>111125</v>
      </c>
      <c r="AC80" s="177" t="n">
        <v>125000</v>
      </c>
      <c r="AD80" s="177" t="n">
        <v>296010</v>
      </c>
      <c r="AE80" s="177" t="n">
        <v>320000</v>
      </c>
      <c r="AF80" s="177" t="n">
        <v>44450</v>
      </c>
      <c r="AG80" s="177" t="n">
        <v>50000</v>
      </c>
      <c r="AH80" s="177" t="n">
        <v>30900274</v>
      </c>
      <c r="AI80" s="177" t="n">
        <v>35440147</v>
      </c>
      <c r="AJ80" s="177" t="n">
        <v>402322</v>
      </c>
      <c r="AK80" s="177" t="n">
        <v>666000</v>
      </c>
      <c r="AL80" s="177" t="n">
        <v>7143064</v>
      </c>
      <c r="AM80" s="177" t="n">
        <v>8856493</v>
      </c>
      <c r="AN80" s="177" t="n">
        <f aca="false">AJ:AJ+AL:AL</f>
        <v>7545386</v>
      </c>
      <c r="AO80" s="177" t="n">
        <f aca="false">AK:AK+AM:AM</f>
        <v>9522493</v>
      </c>
      <c r="AP80" s="177" t="n">
        <v>53947</v>
      </c>
      <c r="AQ80" s="177" t="n">
        <v>91944</v>
      </c>
      <c r="AR80" s="177" t="n">
        <v>3111</v>
      </c>
      <c r="AS80" s="177" t="n">
        <v>5205</v>
      </c>
      <c r="AT80" s="179" t="n">
        <v>75812</v>
      </c>
      <c r="AU80" s="179" t="n">
        <v>120000</v>
      </c>
      <c r="AV80" s="179" t="n">
        <v>223062</v>
      </c>
      <c r="AW80" s="179" t="n">
        <v>400000</v>
      </c>
      <c r="AX80" s="179" t="n">
        <v>1057153</v>
      </c>
      <c r="AY80" s="179" t="n">
        <v>1750000</v>
      </c>
      <c r="AZ80" s="177" t="n">
        <v>30</v>
      </c>
      <c r="BA80" s="180" t="n">
        <v>-48031716</v>
      </c>
      <c r="BB80" s="180" t="n">
        <v>-40833489</v>
      </c>
      <c r="BC80" s="177" t="n">
        <v>539474</v>
      </c>
      <c r="BD80" s="177" t="n">
        <v>919439</v>
      </c>
      <c r="BE80" s="177" t="n">
        <v>26026</v>
      </c>
    </row>
    <row r="81" customFormat="false" ht="12.75" hidden="false" customHeight="true" outlineLevel="0" collapsed="false">
      <c r="A81" s="174" t="str">
        <f aca="false">C81&amp;" "&amp;E81&amp;" "&amp;F81&amp;" "&amp;G81&amp;" "&amp;J81</f>
        <v>The Bahamas Salt marsh Conservation  Medium</v>
      </c>
      <c r="B81" s="176" t="s">
        <v>161</v>
      </c>
      <c r="C81" s="174" t="s">
        <v>277</v>
      </c>
      <c r="D81" s="176" t="s">
        <v>590</v>
      </c>
      <c r="E81" s="174" t="s">
        <v>168</v>
      </c>
      <c r="F81" s="175" t="s">
        <v>175</v>
      </c>
      <c r="G81" s="176"/>
      <c r="H81" s="176" t="s">
        <v>906</v>
      </c>
      <c r="I81" s="177" t="n">
        <v>4000</v>
      </c>
      <c r="J81" s="178" t="s">
        <v>905</v>
      </c>
      <c r="K81" s="176" t="n">
        <v>6472.618477</v>
      </c>
      <c r="L81" s="177" t="n">
        <v>3346863</v>
      </c>
      <c r="M81" s="177" t="n">
        <v>4693825</v>
      </c>
      <c r="N81" s="177" t="n">
        <v>1514218</v>
      </c>
      <c r="O81" s="177" t="n">
        <v>1621367</v>
      </c>
      <c r="P81" s="177" t="n">
        <v>1832645</v>
      </c>
      <c r="Q81" s="177" t="n">
        <v>3072458</v>
      </c>
      <c r="R81" s="177" t="n">
        <v>94</v>
      </c>
      <c r="S81" s="177" t="n">
        <v>94</v>
      </c>
      <c r="T81" s="177" t="n">
        <v>70000</v>
      </c>
      <c r="U81" s="177" t="n">
        <v>70000</v>
      </c>
      <c r="V81" s="177" t="n">
        <v>629559</v>
      </c>
      <c r="W81" s="177" t="n">
        <v>667067</v>
      </c>
      <c r="X81" s="177" t="n">
        <v>76963</v>
      </c>
      <c r="Y81" s="177" t="n">
        <v>80000</v>
      </c>
      <c r="Z81" s="177" t="n">
        <v>286112</v>
      </c>
      <c r="AA81" s="177" t="n">
        <v>309300</v>
      </c>
      <c r="AB81" s="177" t="n">
        <v>111125</v>
      </c>
      <c r="AC81" s="177" t="n">
        <v>125000</v>
      </c>
      <c r="AD81" s="177" t="n">
        <v>296010</v>
      </c>
      <c r="AE81" s="177" t="n">
        <v>320000</v>
      </c>
      <c r="AF81" s="177" t="n">
        <v>44450</v>
      </c>
      <c r="AG81" s="177" t="n">
        <v>50000</v>
      </c>
      <c r="AH81" s="177" t="n">
        <v>0</v>
      </c>
      <c r="AI81" s="177" t="n">
        <v>0</v>
      </c>
      <c r="AJ81" s="177" t="n">
        <v>402322</v>
      </c>
      <c r="AK81" s="177" t="n">
        <v>666000</v>
      </c>
      <c r="AL81" s="177" t="n">
        <v>0</v>
      </c>
      <c r="AM81" s="177" t="n">
        <v>0</v>
      </c>
      <c r="AN81" s="177" t="n">
        <f aca="false">AJ:AJ+AL:AL</f>
        <v>402322</v>
      </c>
      <c r="AO81" s="177" t="n">
        <f aca="false">AK:AK+AM:AM</f>
        <v>666000</v>
      </c>
      <c r="AP81" s="177" t="n">
        <v>70364</v>
      </c>
      <c r="AQ81" s="177" t="n">
        <v>129334</v>
      </c>
      <c r="AR81" s="177" t="n">
        <v>3932</v>
      </c>
      <c r="AS81" s="177" t="n">
        <v>7125</v>
      </c>
      <c r="AT81" s="179" t="n">
        <v>75812</v>
      </c>
      <c r="AU81" s="179" t="n">
        <v>120000</v>
      </c>
      <c r="AV81" s="179" t="n">
        <v>223062</v>
      </c>
      <c r="AW81" s="179" t="n">
        <v>400000</v>
      </c>
      <c r="AX81" s="179" t="n">
        <v>1057153</v>
      </c>
      <c r="AY81" s="179" t="n">
        <v>1750000</v>
      </c>
      <c r="AZ81" s="177" t="n">
        <v>30</v>
      </c>
      <c r="BA81" s="180" t="n">
        <v>-3400486</v>
      </c>
      <c r="BB81" s="180" t="n">
        <v>-2643226</v>
      </c>
      <c r="BC81" s="177" t="n">
        <v>703636</v>
      </c>
      <c r="BD81" s="177" t="n">
        <v>1293339</v>
      </c>
      <c r="BE81" s="177" t="n">
        <v>35623</v>
      </c>
    </row>
    <row r="82" customFormat="false" ht="12.75" hidden="false" customHeight="true" outlineLevel="0" collapsed="false">
      <c r="A82" s="174" t="str">
        <f aca="false">C82&amp;" "&amp;E82&amp;" "&amp;F82&amp;" "&amp;G82&amp;" "&amp;J82</f>
        <v>Kenya Salt marsh Restoration Hydrology Medium</v>
      </c>
      <c r="B82" s="176" t="s">
        <v>164</v>
      </c>
      <c r="C82" s="174" t="s">
        <v>187</v>
      </c>
      <c r="D82" s="176" t="s">
        <v>591</v>
      </c>
      <c r="E82" s="174" t="s">
        <v>168</v>
      </c>
      <c r="F82" s="175" t="s">
        <v>174</v>
      </c>
      <c r="G82" s="176" t="s">
        <v>903</v>
      </c>
      <c r="H82" s="176" t="s">
        <v>906</v>
      </c>
      <c r="I82" s="177" t="n">
        <v>500</v>
      </c>
      <c r="J82" s="178" t="s">
        <v>905</v>
      </c>
      <c r="K82" s="176" t="n">
        <v>14.1653053</v>
      </c>
      <c r="L82" s="177" t="n">
        <v>2473027</v>
      </c>
      <c r="M82" s="177" t="n">
        <v>3097362</v>
      </c>
      <c r="N82" s="177" t="n">
        <v>1711644</v>
      </c>
      <c r="O82" s="177" t="n">
        <v>1859264</v>
      </c>
      <c r="P82" s="177" t="n">
        <v>761383</v>
      </c>
      <c r="Q82" s="177" t="n">
        <v>1238098</v>
      </c>
      <c r="R82" s="177" t="n">
        <v>95</v>
      </c>
      <c r="S82" s="177" t="n">
        <v>95</v>
      </c>
      <c r="T82" s="177" t="n">
        <v>50000</v>
      </c>
      <c r="U82" s="177" t="n">
        <v>50000</v>
      </c>
      <c r="V82" s="177" t="n">
        <v>629559</v>
      </c>
      <c r="W82" s="177" t="n">
        <v>667067</v>
      </c>
      <c r="X82" s="177" t="n">
        <v>76963</v>
      </c>
      <c r="Y82" s="177" t="n">
        <v>80000</v>
      </c>
      <c r="Z82" s="177" t="n">
        <v>249345</v>
      </c>
      <c r="AA82" s="177" t="n">
        <v>264200</v>
      </c>
      <c r="AB82" s="177" t="n">
        <v>88900</v>
      </c>
      <c r="AC82" s="177" t="n">
        <v>100000</v>
      </c>
      <c r="AD82" s="177" t="n">
        <v>129504</v>
      </c>
      <c r="AE82" s="177" t="n">
        <v>140000</v>
      </c>
      <c r="AF82" s="177" t="n">
        <v>44450</v>
      </c>
      <c r="AG82" s="177" t="n">
        <v>50000</v>
      </c>
      <c r="AH82" s="177" t="n">
        <v>442923</v>
      </c>
      <c r="AI82" s="177" t="n">
        <v>507998</v>
      </c>
      <c r="AJ82" s="177" t="n">
        <v>144981</v>
      </c>
      <c r="AK82" s="177" t="n">
        <v>240000</v>
      </c>
      <c r="AL82" s="177" t="n">
        <v>102388</v>
      </c>
      <c r="AM82" s="177" t="n">
        <v>126949</v>
      </c>
      <c r="AN82" s="177" t="n">
        <f aca="false">AJ:AJ+AL:AL</f>
        <v>247369</v>
      </c>
      <c r="AO82" s="177" t="n">
        <f aca="false">AK:AK+AM:AM</f>
        <v>366949</v>
      </c>
      <c r="AP82" s="177" t="n">
        <v>53947</v>
      </c>
      <c r="AQ82" s="177" t="n">
        <v>91944</v>
      </c>
      <c r="AR82" s="177" t="n">
        <v>3111</v>
      </c>
      <c r="AS82" s="177" t="n">
        <v>5205</v>
      </c>
      <c r="AT82" s="179" t="n">
        <v>75812</v>
      </c>
      <c r="AU82" s="179" t="n">
        <v>120000</v>
      </c>
      <c r="AV82" s="179" t="n">
        <v>167296</v>
      </c>
      <c r="AW82" s="179" t="n">
        <v>300000</v>
      </c>
      <c r="AX82" s="179" t="n">
        <v>213847</v>
      </c>
      <c r="AY82" s="179" t="n">
        <v>354000</v>
      </c>
      <c r="AZ82" s="177" t="n">
        <v>30</v>
      </c>
      <c r="BA82" s="180" t="n">
        <v>-2259082</v>
      </c>
      <c r="BB82" s="180" t="n">
        <v>-1976859</v>
      </c>
      <c r="BC82" s="177" t="n">
        <v>539474</v>
      </c>
      <c r="BD82" s="177" t="n">
        <v>919439</v>
      </c>
      <c r="BE82" s="177" t="n">
        <v>26026</v>
      </c>
    </row>
    <row r="83" customFormat="false" ht="12.75" hidden="false" customHeight="true" outlineLevel="0" collapsed="false">
      <c r="A83" s="174" t="str">
        <f aca="false">C83&amp;" "&amp;E83&amp;" "&amp;F83&amp;" "&amp;G83&amp;" "&amp;J83</f>
        <v>Kenya Salt marsh Conservation  Medium</v>
      </c>
      <c r="B83" s="176" t="s">
        <v>164</v>
      </c>
      <c r="C83" s="174" t="s">
        <v>187</v>
      </c>
      <c r="D83" s="176" t="s">
        <v>591</v>
      </c>
      <c r="E83" s="174" t="s">
        <v>168</v>
      </c>
      <c r="F83" s="175" t="s">
        <v>175</v>
      </c>
      <c r="G83" s="176"/>
      <c r="H83" s="176" t="s">
        <v>906</v>
      </c>
      <c r="I83" s="177" t="n">
        <v>4000</v>
      </c>
      <c r="J83" s="178" t="s">
        <v>905</v>
      </c>
      <c r="K83" s="176" t="n">
        <v>78.51213355</v>
      </c>
      <c r="L83" s="177" t="n">
        <v>1937267</v>
      </c>
      <c r="M83" s="177" t="n">
        <v>2487724</v>
      </c>
      <c r="N83" s="177" t="n">
        <v>1268720</v>
      </c>
      <c r="O83" s="177" t="n">
        <v>1351267</v>
      </c>
      <c r="P83" s="177" t="n">
        <v>668546</v>
      </c>
      <c r="Q83" s="177" t="n">
        <v>1136457</v>
      </c>
      <c r="R83" s="177" t="n">
        <v>61</v>
      </c>
      <c r="S83" s="177" t="n">
        <v>61</v>
      </c>
      <c r="T83" s="177" t="n">
        <v>50000</v>
      </c>
      <c r="U83" s="177" t="n">
        <v>50000</v>
      </c>
      <c r="V83" s="177" t="n">
        <v>629559</v>
      </c>
      <c r="W83" s="177" t="n">
        <v>667067</v>
      </c>
      <c r="X83" s="177" t="n">
        <v>76963</v>
      </c>
      <c r="Y83" s="177" t="n">
        <v>80000</v>
      </c>
      <c r="Z83" s="177" t="n">
        <v>249345</v>
      </c>
      <c r="AA83" s="177" t="n">
        <v>264200</v>
      </c>
      <c r="AB83" s="177" t="n">
        <v>88900</v>
      </c>
      <c r="AC83" s="177" t="n">
        <v>100000</v>
      </c>
      <c r="AD83" s="177" t="n">
        <v>129504</v>
      </c>
      <c r="AE83" s="177" t="n">
        <v>140000</v>
      </c>
      <c r="AF83" s="177" t="n">
        <v>44450</v>
      </c>
      <c r="AG83" s="177" t="n">
        <v>50000</v>
      </c>
      <c r="AH83" s="177" t="n">
        <v>0</v>
      </c>
      <c r="AI83" s="177" t="n">
        <v>0</v>
      </c>
      <c r="AJ83" s="177" t="n">
        <v>144981</v>
      </c>
      <c r="AK83" s="177" t="n">
        <v>240000</v>
      </c>
      <c r="AL83" s="177" t="n">
        <v>0</v>
      </c>
      <c r="AM83" s="177" t="n">
        <v>0</v>
      </c>
      <c r="AN83" s="177" t="n">
        <f aca="false">AJ:AJ+AL:AL</f>
        <v>144981</v>
      </c>
      <c r="AO83" s="177" t="n">
        <f aca="false">AK:AK+AM:AM</f>
        <v>240000</v>
      </c>
      <c r="AP83" s="177" t="n">
        <v>63086</v>
      </c>
      <c r="AQ83" s="177" t="n">
        <v>116066</v>
      </c>
      <c r="AR83" s="177" t="n">
        <v>3524</v>
      </c>
      <c r="AS83" s="177" t="n">
        <v>6391</v>
      </c>
      <c r="AT83" s="179" t="n">
        <v>75812</v>
      </c>
      <c r="AU83" s="179" t="n">
        <v>120000</v>
      </c>
      <c r="AV83" s="179" t="n">
        <v>167296</v>
      </c>
      <c r="AW83" s="179" t="n">
        <v>300000</v>
      </c>
      <c r="AX83" s="179" t="n">
        <v>213847</v>
      </c>
      <c r="AY83" s="179" t="n">
        <v>354000</v>
      </c>
      <c r="AZ83" s="177" t="n">
        <v>30</v>
      </c>
      <c r="BA83" s="180" t="n">
        <v>-1519806</v>
      </c>
      <c r="BB83" s="180" t="n">
        <v>-1405567</v>
      </c>
      <c r="BC83" s="177" t="n">
        <v>630861</v>
      </c>
      <c r="BD83" s="177" t="n">
        <v>1160659</v>
      </c>
      <c r="BE83" s="177" t="n">
        <v>31957</v>
      </c>
    </row>
    <row r="84" customFormat="false" ht="12.75" hidden="false" customHeight="true" outlineLevel="0" collapsed="false">
      <c r="A84" s="174" t="str">
        <f aca="false">C84&amp;" "&amp;E84&amp;" "&amp;F84&amp;" "&amp;G84&amp;" "&amp;J84</f>
        <v>Mexico Salt marsh Restoration Hydrology Medium</v>
      </c>
      <c r="B84" s="176" t="s">
        <v>161</v>
      </c>
      <c r="C84" s="174" t="s">
        <v>188</v>
      </c>
      <c r="D84" s="176" t="s">
        <v>592</v>
      </c>
      <c r="E84" s="174" t="s">
        <v>168</v>
      </c>
      <c r="F84" s="175" t="s">
        <v>174</v>
      </c>
      <c r="G84" s="176" t="s">
        <v>903</v>
      </c>
      <c r="H84" s="176" t="s">
        <v>906</v>
      </c>
      <c r="I84" s="177" t="n">
        <v>500</v>
      </c>
      <c r="J84" s="178" t="s">
        <v>905</v>
      </c>
      <c r="K84" s="176" t="n">
        <v>10765.47301</v>
      </c>
      <c r="L84" s="177" t="n">
        <v>4592554</v>
      </c>
      <c r="M84" s="177" t="n">
        <v>5642778</v>
      </c>
      <c r="N84" s="177" t="n">
        <v>3305369</v>
      </c>
      <c r="O84" s="177" t="n">
        <v>3684981</v>
      </c>
      <c r="P84" s="177" t="n">
        <v>1287184</v>
      </c>
      <c r="Q84" s="177" t="n">
        <v>1957797</v>
      </c>
      <c r="R84" s="177" t="n">
        <v>176</v>
      </c>
      <c r="S84" s="177" t="n">
        <v>176</v>
      </c>
      <c r="T84" s="177" t="n">
        <v>50000</v>
      </c>
      <c r="U84" s="177" t="n">
        <v>50000</v>
      </c>
      <c r="V84" s="177" t="n">
        <v>629559</v>
      </c>
      <c r="W84" s="177" t="n">
        <v>667067</v>
      </c>
      <c r="X84" s="177" t="n">
        <v>76963</v>
      </c>
      <c r="Y84" s="177" t="n">
        <v>80000</v>
      </c>
      <c r="Z84" s="177" t="n">
        <v>274072</v>
      </c>
      <c r="AA84" s="177" t="n">
        <v>290400</v>
      </c>
      <c r="AB84" s="177" t="n">
        <v>88900</v>
      </c>
      <c r="AC84" s="177" t="n">
        <v>100000</v>
      </c>
      <c r="AD84" s="177" t="n">
        <v>129504</v>
      </c>
      <c r="AE84" s="177" t="n">
        <v>140000</v>
      </c>
      <c r="AF84" s="177" t="n">
        <v>44450</v>
      </c>
      <c r="AG84" s="177" t="n">
        <v>50000</v>
      </c>
      <c r="AH84" s="177" t="n">
        <v>2011922</v>
      </c>
      <c r="AI84" s="177" t="n">
        <v>2307514</v>
      </c>
      <c r="AJ84" s="177" t="n">
        <v>143773</v>
      </c>
      <c r="AK84" s="177" t="n">
        <v>238000</v>
      </c>
      <c r="AL84" s="177" t="n">
        <v>465086</v>
      </c>
      <c r="AM84" s="177" t="n">
        <v>576648</v>
      </c>
      <c r="AN84" s="177" t="n">
        <f aca="false">AJ:AJ+AL:AL</f>
        <v>608859</v>
      </c>
      <c r="AO84" s="177" t="n">
        <f aca="false">AK:AK+AM:AM</f>
        <v>814648</v>
      </c>
      <c r="AP84" s="177" t="n">
        <v>53947</v>
      </c>
      <c r="AQ84" s="177" t="n">
        <v>91944</v>
      </c>
      <c r="AR84" s="177" t="n">
        <v>3111</v>
      </c>
      <c r="AS84" s="177" t="n">
        <v>5205</v>
      </c>
      <c r="AT84" s="179" t="n">
        <v>75812</v>
      </c>
      <c r="AU84" s="179" t="n">
        <v>120000</v>
      </c>
      <c r="AV84" s="179" t="n">
        <v>167296</v>
      </c>
      <c r="AW84" s="179" t="n">
        <v>300000</v>
      </c>
      <c r="AX84" s="179" t="n">
        <v>378159</v>
      </c>
      <c r="AY84" s="179" t="n">
        <v>626000</v>
      </c>
      <c r="AZ84" s="177" t="n">
        <v>30</v>
      </c>
      <c r="BA84" s="180" t="n">
        <v>-4730534</v>
      </c>
      <c r="BB84" s="180" t="n">
        <v>-4056314</v>
      </c>
      <c r="BC84" s="177" t="n">
        <v>539474</v>
      </c>
      <c r="BD84" s="177" t="n">
        <v>919439</v>
      </c>
      <c r="BE84" s="177" t="n">
        <v>26026</v>
      </c>
    </row>
    <row r="85" customFormat="false" ht="12.75" hidden="false" customHeight="true" outlineLevel="0" collapsed="false">
      <c r="A85" s="174" t="str">
        <f aca="false">C85&amp;" "&amp;E85&amp;" "&amp;F85&amp;" "&amp;G85&amp;" "&amp;J85</f>
        <v>Mexico Salt marsh Conservation  Medium</v>
      </c>
      <c r="B85" s="176" t="s">
        <v>161</v>
      </c>
      <c r="C85" s="174" t="s">
        <v>188</v>
      </c>
      <c r="D85" s="176" t="s">
        <v>592</v>
      </c>
      <c r="E85" s="174" t="s">
        <v>168</v>
      </c>
      <c r="F85" s="175" t="s">
        <v>175</v>
      </c>
      <c r="G85" s="176"/>
      <c r="H85" s="176" t="s">
        <v>906</v>
      </c>
      <c r="I85" s="177" t="n">
        <v>4000</v>
      </c>
      <c r="J85" s="178" t="s">
        <v>905</v>
      </c>
      <c r="K85" s="176" t="n">
        <v>14195.78127</v>
      </c>
      <c r="L85" s="177" t="n">
        <v>2074329</v>
      </c>
      <c r="M85" s="177" t="n">
        <v>2690606</v>
      </c>
      <c r="N85" s="177" t="n">
        <v>1293447</v>
      </c>
      <c r="O85" s="177" t="n">
        <v>1377467</v>
      </c>
      <c r="P85" s="177" t="n">
        <v>780882</v>
      </c>
      <c r="Q85" s="177" t="n">
        <v>1313139</v>
      </c>
      <c r="R85" s="177" t="n">
        <v>273</v>
      </c>
      <c r="S85" s="177" t="n">
        <v>273</v>
      </c>
      <c r="T85" s="177" t="n">
        <v>50000</v>
      </c>
      <c r="U85" s="177" t="n">
        <v>50000</v>
      </c>
      <c r="V85" s="177" t="n">
        <v>629559</v>
      </c>
      <c r="W85" s="177" t="n">
        <v>667067</v>
      </c>
      <c r="X85" s="177" t="n">
        <v>76963</v>
      </c>
      <c r="Y85" s="177" t="n">
        <v>80000</v>
      </c>
      <c r="Z85" s="177" t="n">
        <v>274072</v>
      </c>
      <c r="AA85" s="177" t="n">
        <v>290400</v>
      </c>
      <c r="AB85" s="177" t="n">
        <v>88900</v>
      </c>
      <c r="AC85" s="177" t="n">
        <v>100000</v>
      </c>
      <c r="AD85" s="177" t="n">
        <v>129504</v>
      </c>
      <c r="AE85" s="177" t="n">
        <v>140000</v>
      </c>
      <c r="AF85" s="177" t="n">
        <v>44450</v>
      </c>
      <c r="AG85" s="177" t="n">
        <v>50000</v>
      </c>
      <c r="AH85" s="177" t="n">
        <v>0</v>
      </c>
      <c r="AI85" s="177" t="n">
        <v>0</v>
      </c>
      <c r="AJ85" s="177" t="n">
        <v>143773</v>
      </c>
      <c r="AK85" s="177" t="n">
        <v>238000</v>
      </c>
      <c r="AL85" s="177" t="n">
        <v>0</v>
      </c>
      <c r="AM85" s="177" t="n">
        <v>0</v>
      </c>
      <c r="AN85" s="177" t="n">
        <f aca="false">AJ:AJ+AL:AL</f>
        <v>143773</v>
      </c>
      <c r="AO85" s="177" t="n">
        <f aca="false">AK:AK+AM:AM</f>
        <v>238000</v>
      </c>
      <c r="AP85" s="177" t="n">
        <v>15004</v>
      </c>
      <c r="AQ85" s="177" t="n">
        <v>27619</v>
      </c>
      <c r="AR85" s="177" t="n">
        <v>838</v>
      </c>
      <c r="AS85" s="177" t="n">
        <v>1521</v>
      </c>
      <c r="AT85" s="179" t="n">
        <v>75812</v>
      </c>
      <c r="AU85" s="179" t="n">
        <v>120000</v>
      </c>
      <c r="AV85" s="179" t="n">
        <v>167296</v>
      </c>
      <c r="AW85" s="179" t="n">
        <v>300000</v>
      </c>
      <c r="AX85" s="179" t="n">
        <v>378159</v>
      </c>
      <c r="AY85" s="179" t="n">
        <v>626000</v>
      </c>
      <c r="AZ85" s="177" t="n">
        <v>30</v>
      </c>
      <c r="BA85" s="180" t="n">
        <v>-2414417</v>
      </c>
      <c r="BB85" s="180" t="n">
        <v>-1924291</v>
      </c>
      <c r="BC85" s="177" t="n">
        <v>150037</v>
      </c>
      <c r="BD85" s="177" t="n">
        <v>276189</v>
      </c>
      <c r="BE85" s="177" t="n">
        <v>7603</v>
      </c>
    </row>
    <row r="86" customFormat="false" ht="12.75" hidden="false" customHeight="true" outlineLevel="0" collapsed="false">
      <c r="A86" s="174" t="str">
        <f aca="false">C86&amp;" "&amp;E86&amp;" "&amp;F86&amp;" "&amp;G86&amp;" "&amp;J86</f>
        <v>Colombia Salt marsh Restoration Hydrology Medium</v>
      </c>
      <c r="B86" s="176" t="s">
        <v>165</v>
      </c>
      <c r="C86" s="174" t="s">
        <v>189</v>
      </c>
      <c r="D86" s="176" t="s">
        <v>593</v>
      </c>
      <c r="E86" s="174" t="s">
        <v>168</v>
      </c>
      <c r="F86" s="175" t="s">
        <v>174</v>
      </c>
      <c r="G86" s="176" t="s">
        <v>903</v>
      </c>
      <c r="H86" s="176" t="s">
        <v>906</v>
      </c>
      <c r="I86" s="177" t="n">
        <v>500</v>
      </c>
      <c r="J86" s="178" t="s">
        <v>905</v>
      </c>
      <c r="K86" s="176" t="n">
        <v>413.7689513</v>
      </c>
      <c r="L86" s="177" t="n">
        <v>4004391</v>
      </c>
      <c r="M86" s="177" t="n">
        <v>4844925</v>
      </c>
      <c r="N86" s="177" t="n">
        <v>3013700</v>
      </c>
      <c r="O86" s="177" t="n">
        <v>3353639</v>
      </c>
      <c r="P86" s="177" t="n">
        <v>990691</v>
      </c>
      <c r="Q86" s="177" t="n">
        <v>1491286</v>
      </c>
      <c r="R86" s="177" t="n">
        <v>154</v>
      </c>
      <c r="S86" s="177" t="n">
        <v>154</v>
      </c>
      <c r="T86" s="177" t="n">
        <v>50000</v>
      </c>
      <c r="U86" s="177" t="n">
        <v>50000</v>
      </c>
      <c r="V86" s="177" t="n">
        <v>629559</v>
      </c>
      <c r="W86" s="177" t="n">
        <v>667067</v>
      </c>
      <c r="X86" s="177" t="n">
        <v>76963</v>
      </c>
      <c r="Y86" s="177" t="n">
        <v>80000</v>
      </c>
      <c r="Z86" s="177" t="n">
        <v>244644</v>
      </c>
      <c r="AA86" s="177" t="n">
        <v>259219</v>
      </c>
      <c r="AB86" s="177" t="n">
        <v>88900</v>
      </c>
      <c r="AC86" s="177" t="n">
        <v>100000</v>
      </c>
      <c r="AD86" s="177" t="n">
        <v>120254</v>
      </c>
      <c r="AE86" s="177" t="n">
        <v>130000</v>
      </c>
      <c r="AF86" s="177" t="n">
        <v>44450</v>
      </c>
      <c r="AG86" s="177" t="n">
        <v>50000</v>
      </c>
      <c r="AH86" s="177" t="n">
        <v>1758931</v>
      </c>
      <c r="AI86" s="177" t="n">
        <v>2017353</v>
      </c>
      <c r="AJ86" s="177" t="n">
        <v>78531</v>
      </c>
      <c r="AK86" s="177" t="n">
        <v>130000</v>
      </c>
      <c r="AL86" s="177" t="n">
        <v>406603</v>
      </c>
      <c r="AM86" s="177" t="n">
        <v>504136</v>
      </c>
      <c r="AN86" s="177" t="n">
        <f aca="false">AJ:AJ+AL:AL</f>
        <v>485134</v>
      </c>
      <c r="AO86" s="177" t="n">
        <f aca="false">AK:AK+AM:AM</f>
        <v>634136</v>
      </c>
      <c r="AP86" s="177" t="n">
        <v>53947</v>
      </c>
      <c r="AQ86" s="177" t="n">
        <v>91944</v>
      </c>
      <c r="AR86" s="177" t="n">
        <v>3111</v>
      </c>
      <c r="AS86" s="177" t="n">
        <v>5205</v>
      </c>
      <c r="AT86" s="179" t="n">
        <v>75812</v>
      </c>
      <c r="AU86" s="179" t="n">
        <v>120000</v>
      </c>
      <c r="AV86" s="179" t="n">
        <v>167296</v>
      </c>
      <c r="AW86" s="179" t="n">
        <v>300000</v>
      </c>
      <c r="AX86" s="179" t="n">
        <v>205390</v>
      </c>
      <c r="AY86" s="179" t="n">
        <v>340000</v>
      </c>
      <c r="AZ86" s="177" t="n">
        <v>30</v>
      </c>
      <c r="BA86" s="180" t="n">
        <v>-4043844</v>
      </c>
      <c r="BB86" s="180" t="n">
        <v>-3528759</v>
      </c>
      <c r="BC86" s="177" t="n">
        <v>539474</v>
      </c>
      <c r="BD86" s="177" t="n">
        <v>919439</v>
      </c>
      <c r="BE86" s="177" t="n">
        <v>26026</v>
      </c>
    </row>
    <row r="87" customFormat="false" ht="12.75" hidden="false" customHeight="true" outlineLevel="0" collapsed="false">
      <c r="A87" s="174" t="str">
        <f aca="false">C87&amp;" "&amp;E87&amp;" "&amp;F87&amp;" "&amp;G87&amp;" "&amp;J87</f>
        <v>Colombia Salt marsh Conservation  Medium</v>
      </c>
      <c r="B87" s="176" t="s">
        <v>165</v>
      </c>
      <c r="C87" s="174" t="s">
        <v>189</v>
      </c>
      <c r="D87" s="176" t="s">
        <v>593</v>
      </c>
      <c r="E87" s="174" t="s">
        <v>168</v>
      </c>
      <c r="F87" s="175" t="s">
        <v>175</v>
      </c>
      <c r="G87" s="176"/>
      <c r="H87" s="176" t="s">
        <v>906</v>
      </c>
      <c r="I87" s="177" t="n">
        <v>4000</v>
      </c>
      <c r="J87" s="178" t="s">
        <v>905</v>
      </c>
      <c r="K87" s="176" t="n">
        <v>2652.153914</v>
      </c>
      <c r="L87" s="177" t="n">
        <v>1858891</v>
      </c>
      <c r="M87" s="177" t="n">
        <v>2367840</v>
      </c>
      <c r="N87" s="177" t="n">
        <v>1254769</v>
      </c>
      <c r="O87" s="177" t="n">
        <v>1336286</v>
      </c>
      <c r="P87" s="177" t="n">
        <v>604122</v>
      </c>
      <c r="Q87" s="177" t="n">
        <v>1031554</v>
      </c>
      <c r="R87" s="177" t="n">
        <v>50</v>
      </c>
      <c r="S87" s="177" t="n">
        <v>50</v>
      </c>
      <c r="T87" s="177" t="n">
        <v>50000</v>
      </c>
      <c r="U87" s="177" t="n">
        <v>50000</v>
      </c>
      <c r="V87" s="177" t="n">
        <v>629559</v>
      </c>
      <c r="W87" s="177" t="n">
        <v>667067</v>
      </c>
      <c r="X87" s="177" t="n">
        <v>76963</v>
      </c>
      <c r="Y87" s="177" t="n">
        <v>80000</v>
      </c>
      <c r="Z87" s="177" t="n">
        <v>244644</v>
      </c>
      <c r="AA87" s="177" t="n">
        <v>259219</v>
      </c>
      <c r="AB87" s="177" t="n">
        <v>88900</v>
      </c>
      <c r="AC87" s="177" t="n">
        <v>100000</v>
      </c>
      <c r="AD87" s="177" t="n">
        <v>120254</v>
      </c>
      <c r="AE87" s="177" t="n">
        <v>130000</v>
      </c>
      <c r="AF87" s="177" t="n">
        <v>44450</v>
      </c>
      <c r="AG87" s="177" t="n">
        <v>50000</v>
      </c>
      <c r="AH87" s="177" t="n">
        <v>0</v>
      </c>
      <c r="AI87" s="177" t="n">
        <v>0</v>
      </c>
      <c r="AJ87" s="177" t="n">
        <v>78531</v>
      </c>
      <c r="AK87" s="177" t="n">
        <v>130000</v>
      </c>
      <c r="AL87" s="177" t="n">
        <v>0</v>
      </c>
      <c r="AM87" s="177" t="n">
        <v>0</v>
      </c>
      <c r="AN87" s="177" t="n">
        <f aca="false">AJ:AJ+AL:AL</f>
        <v>78531</v>
      </c>
      <c r="AO87" s="177" t="n">
        <f aca="false">AK:AK+AM:AM</f>
        <v>130000</v>
      </c>
      <c r="AP87" s="177" t="n">
        <v>73012</v>
      </c>
      <c r="AQ87" s="177" t="n">
        <v>134162</v>
      </c>
      <c r="AR87" s="177" t="n">
        <v>4080</v>
      </c>
      <c r="AS87" s="177" t="n">
        <v>7391</v>
      </c>
      <c r="AT87" s="179" t="n">
        <v>75812</v>
      </c>
      <c r="AU87" s="179" t="n">
        <v>120000</v>
      </c>
      <c r="AV87" s="179" t="n">
        <v>167296</v>
      </c>
      <c r="AW87" s="179" t="n">
        <v>300000</v>
      </c>
      <c r="AX87" s="179" t="n">
        <v>205390</v>
      </c>
      <c r="AY87" s="179" t="n">
        <v>340000</v>
      </c>
      <c r="AZ87" s="177" t="n">
        <v>30</v>
      </c>
      <c r="BA87" s="180" t="n">
        <v>-1315395</v>
      </c>
      <c r="BB87" s="180" t="n">
        <v>-1280563</v>
      </c>
      <c r="BC87" s="177" t="n">
        <v>730121</v>
      </c>
      <c r="BD87" s="177" t="n">
        <v>1341624</v>
      </c>
      <c r="BE87" s="177" t="n">
        <v>36957</v>
      </c>
    </row>
    <row r="88" customFormat="false" ht="12.75" hidden="false" customHeight="true" outlineLevel="0" collapsed="false">
      <c r="A88" s="174" t="str">
        <f aca="false">C88&amp;" "&amp;E88&amp;" "&amp;F88&amp;" "&amp;G88&amp;" "&amp;J88</f>
        <v>India Salt marsh Restoration Hydrology Medium</v>
      </c>
      <c r="B88" s="176" t="s">
        <v>162</v>
      </c>
      <c r="C88" s="174" t="s">
        <v>190</v>
      </c>
      <c r="D88" s="176" t="s">
        <v>594</v>
      </c>
      <c r="E88" s="174" t="s">
        <v>168</v>
      </c>
      <c r="F88" s="175" t="s">
        <v>174</v>
      </c>
      <c r="G88" s="176" t="s">
        <v>903</v>
      </c>
      <c r="H88" s="176" t="s">
        <v>906</v>
      </c>
      <c r="I88" s="177" t="n">
        <v>500</v>
      </c>
      <c r="J88" s="178" t="s">
        <v>905</v>
      </c>
      <c r="K88" s="176" t="n">
        <v>471.1372922</v>
      </c>
      <c r="L88" s="177" t="n">
        <v>18488764</v>
      </c>
      <c r="M88" s="177" t="n">
        <v>21750369</v>
      </c>
      <c r="N88" s="177" t="n">
        <v>14712537</v>
      </c>
      <c r="O88" s="177" t="n">
        <v>16769729</v>
      </c>
      <c r="P88" s="177" t="n">
        <v>3776227</v>
      </c>
      <c r="Q88" s="177" t="n">
        <v>4980640</v>
      </c>
      <c r="R88" s="177" t="n">
        <v>710</v>
      </c>
      <c r="S88" s="177" t="n">
        <v>710</v>
      </c>
      <c r="T88" s="177" t="n">
        <v>50000</v>
      </c>
      <c r="U88" s="177" t="n">
        <v>50000</v>
      </c>
      <c r="V88" s="177" t="n">
        <v>629559</v>
      </c>
      <c r="W88" s="177" t="n">
        <v>667067</v>
      </c>
      <c r="X88" s="177" t="n">
        <v>76963</v>
      </c>
      <c r="Y88" s="177" t="n">
        <v>80000</v>
      </c>
      <c r="Z88" s="177" t="n">
        <v>255322</v>
      </c>
      <c r="AA88" s="177" t="n">
        <v>270533</v>
      </c>
      <c r="AB88" s="177" t="n">
        <v>88900</v>
      </c>
      <c r="AC88" s="177" t="n">
        <v>100000</v>
      </c>
      <c r="AD88" s="177" t="n">
        <v>129504</v>
      </c>
      <c r="AE88" s="177" t="n">
        <v>140000</v>
      </c>
      <c r="AF88" s="177" t="n">
        <v>44450</v>
      </c>
      <c r="AG88" s="177" t="n">
        <v>50000</v>
      </c>
      <c r="AH88" s="177" t="n">
        <v>13437839</v>
      </c>
      <c r="AI88" s="177" t="n">
        <v>15412129</v>
      </c>
      <c r="AJ88" s="177" t="n">
        <v>101487</v>
      </c>
      <c r="AK88" s="177" t="n">
        <v>168000</v>
      </c>
      <c r="AL88" s="177" t="n">
        <v>3106359</v>
      </c>
      <c r="AM88" s="177" t="n">
        <v>3851491</v>
      </c>
      <c r="AN88" s="177" t="n">
        <f aca="false">AJ:AJ+AL:AL</f>
        <v>3207846</v>
      </c>
      <c r="AO88" s="177" t="n">
        <f aca="false">AK:AK+AM:AM</f>
        <v>4019491</v>
      </c>
      <c r="AP88" s="177" t="n">
        <v>53947</v>
      </c>
      <c r="AQ88" s="177" t="n">
        <v>91944</v>
      </c>
      <c r="AR88" s="177" t="n">
        <v>3111</v>
      </c>
      <c r="AS88" s="177" t="n">
        <v>5205</v>
      </c>
      <c r="AT88" s="179" t="n">
        <v>75812</v>
      </c>
      <c r="AU88" s="179" t="n">
        <v>120000</v>
      </c>
      <c r="AV88" s="179" t="n">
        <v>167296</v>
      </c>
      <c r="AW88" s="179" t="n">
        <v>300000</v>
      </c>
      <c r="AX88" s="179" t="n">
        <v>268215</v>
      </c>
      <c r="AY88" s="179" t="n">
        <v>444000</v>
      </c>
      <c r="AZ88" s="177" t="n">
        <v>30</v>
      </c>
      <c r="BA88" s="180" t="n">
        <v>-20906689</v>
      </c>
      <c r="BB88" s="180" t="n">
        <v>-17989616</v>
      </c>
      <c r="BC88" s="177" t="n">
        <v>539474</v>
      </c>
      <c r="BD88" s="177" t="n">
        <v>919439</v>
      </c>
      <c r="BE88" s="177" t="n">
        <v>26026</v>
      </c>
    </row>
    <row r="89" customFormat="false" ht="12.75" hidden="false" customHeight="true" outlineLevel="0" collapsed="false">
      <c r="A89" s="174" t="str">
        <f aca="false">C89&amp;" "&amp;E89&amp;" "&amp;F89&amp;" "&amp;G89&amp;" "&amp;J89</f>
        <v>India Salt marsh Conservation  Medium</v>
      </c>
      <c r="B89" s="176" t="s">
        <v>162</v>
      </c>
      <c r="C89" s="174" t="s">
        <v>190</v>
      </c>
      <c r="D89" s="176" t="s">
        <v>594</v>
      </c>
      <c r="E89" s="174" t="s">
        <v>168</v>
      </c>
      <c r="F89" s="175" t="s">
        <v>175</v>
      </c>
      <c r="G89" s="176"/>
      <c r="H89" s="176" t="s">
        <v>906</v>
      </c>
      <c r="I89" s="177" t="n">
        <v>4000</v>
      </c>
      <c r="J89" s="178" t="s">
        <v>905</v>
      </c>
      <c r="K89" s="176" t="n">
        <v>3101.067604</v>
      </c>
      <c r="L89" s="177" t="n">
        <v>1966683</v>
      </c>
      <c r="M89" s="177" t="n">
        <v>2534949</v>
      </c>
      <c r="N89" s="177" t="n">
        <v>1274698</v>
      </c>
      <c r="O89" s="177" t="n">
        <v>1357600</v>
      </c>
      <c r="P89" s="177" t="n">
        <v>691985</v>
      </c>
      <c r="Q89" s="177" t="n">
        <v>1177349</v>
      </c>
      <c r="R89" s="177" t="n">
        <v>52</v>
      </c>
      <c r="S89" s="177" t="n">
        <v>52</v>
      </c>
      <c r="T89" s="177" t="n">
        <v>50000</v>
      </c>
      <c r="U89" s="177" t="n">
        <v>50000</v>
      </c>
      <c r="V89" s="177" t="n">
        <v>629559</v>
      </c>
      <c r="W89" s="177" t="n">
        <v>667067</v>
      </c>
      <c r="X89" s="177" t="n">
        <v>76963</v>
      </c>
      <c r="Y89" s="177" t="n">
        <v>80000</v>
      </c>
      <c r="Z89" s="177" t="n">
        <v>255322</v>
      </c>
      <c r="AA89" s="177" t="n">
        <v>270533</v>
      </c>
      <c r="AB89" s="177" t="n">
        <v>88900</v>
      </c>
      <c r="AC89" s="177" t="n">
        <v>100000</v>
      </c>
      <c r="AD89" s="177" t="n">
        <v>129504</v>
      </c>
      <c r="AE89" s="177" t="n">
        <v>140000</v>
      </c>
      <c r="AF89" s="177" t="n">
        <v>44450</v>
      </c>
      <c r="AG89" s="177" t="n">
        <v>50000</v>
      </c>
      <c r="AH89" s="177" t="n">
        <v>0</v>
      </c>
      <c r="AI89" s="177" t="n">
        <v>0</v>
      </c>
      <c r="AJ89" s="177" t="n">
        <v>101487</v>
      </c>
      <c r="AK89" s="177" t="n">
        <v>168000</v>
      </c>
      <c r="AL89" s="177" t="n">
        <v>0</v>
      </c>
      <c r="AM89" s="177" t="n">
        <v>0</v>
      </c>
      <c r="AN89" s="177" t="n">
        <f aca="false">AJ:AJ+AL:AL</f>
        <v>101487</v>
      </c>
      <c r="AO89" s="177" t="n">
        <f aca="false">AK:AK+AM:AM</f>
        <v>168000</v>
      </c>
      <c r="AP89" s="177" t="n">
        <v>74985</v>
      </c>
      <c r="AQ89" s="177" t="n">
        <v>137759</v>
      </c>
      <c r="AR89" s="177" t="n">
        <v>4191</v>
      </c>
      <c r="AS89" s="177" t="n">
        <v>7590</v>
      </c>
      <c r="AT89" s="179" t="n">
        <v>75812</v>
      </c>
      <c r="AU89" s="179" t="n">
        <v>120000</v>
      </c>
      <c r="AV89" s="179" t="n">
        <v>167296</v>
      </c>
      <c r="AW89" s="179" t="n">
        <v>300000</v>
      </c>
      <c r="AX89" s="179" t="n">
        <v>268215</v>
      </c>
      <c r="AY89" s="179" t="n">
        <v>444000</v>
      </c>
      <c r="AZ89" s="177" t="n">
        <v>30</v>
      </c>
      <c r="BA89" s="180" t="n">
        <v>-1413986</v>
      </c>
      <c r="BB89" s="180" t="n">
        <v>-1350178</v>
      </c>
      <c r="BC89" s="177" t="n">
        <v>749848</v>
      </c>
      <c r="BD89" s="177" t="n">
        <v>1377589</v>
      </c>
      <c r="BE89" s="177" t="n">
        <v>37951</v>
      </c>
    </row>
    <row r="90" customFormat="false" ht="12.75" hidden="false" customHeight="true" outlineLevel="0" collapsed="false">
      <c r="A90" s="174" t="str">
        <f aca="false">C90&amp;" "&amp;E90&amp;" "&amp;F90&amp;" "&amp;G90&amp;" "&amp;J90</f>
        <v>China Salt marsh Restoration Hydrology Medium</v>
      </c>
      <c r="B90" s="176" t="s">
        <v>162</v>
      </c>
      <c r="C90" s="174" t="s">
        <v>191</v>
      </c>
      <c r="D90" s="176" t="s">
        <v>595</v>
      </c>
      <c r="E90" s="174" t="s">
        <v>168</v>
      </c>
      <c r="F90" s="175" t="s">
        <v>174</v>
      </c>
      <c r="G90" s="176" t="s">
        <v>903</v>
      </c>
      <c r="H90" s="176" t="s">
        <v>906</v>
      </c>
      <c r="I90" s="177" t="n">
        <v>500</v>
      </c>
      <c r="J90" s="178" t="s">
        <v>905</v>
      </c>
      <c r="K90" s="176" t="n">
        <v>10513.23013</v>
      </c>
      <c r="L90" s="177" t="n">
        <v>136320130</v>
      </c>
      <c r="M90" s="177" t="n">
        <v>159178613</v>
      </c>
      <c r="N90" s="177" t="n">
        <v>110042947</v>
      </c>
      <c r="O90" s="177" t="n">
        <v>126100345</v>
      </c>
      <c r="P90" s="177" t="n">
        <v>26277183</v>
      </c>
      <c r="Q90" s="177" t="n">
        <v>33078268</v>
      </c>
      <c r="R90" s="177" t="n">
        <v>5238</v>
      </c>
      <c r="S90" s="177" t="n">
        <v>5238</v>
      </c>
      <c r="T90" s="177" t="n">
        <v>50000</v>
      </c>
      <c r="U90" s="177" t="n">
        <v>50000</v>
      </c>
      <c r="V90" s="177" t="n">
        <v>629559</v>
      </c>
      <c r="W90" s="177" t="n">
        <v>667067</v>
      </c>
      <c r="X90" s="177" t="n">
        <v>76963</v>
      </c>
      <c r="Y90" s="177" t="n">
        <v>80000</v>
      </c>
      <c r="Z90" s="177" t="n">
        <v>314213</v>
      </c>
      <c r="AA90" s="177" t="n">
        <v>332933</v>
      </c>
      <c r="AB90" s="177" t="n">
        <v>88900</v>
      </c>
      <c r="AC90" s="177" t="n">
        <v>100000</v>
      </c>
      <c r="AD90" s="177" t="n">
        <v>138755</v>
      </c>
      <c r="AE90" s="177" t="n">
        <v>150000</v>
      </c>
      <c r="AF90" s="177" t="n">
        <v>44450</v>
      </c>
      <c r="AG90" s="177" t="n">
        <v>50000</v>
      </c>
      <c r="AH90" s="177" t="n">
        <v>108700108</v>
      </c>
      <c r="AI90" s="177" t="n">
        <v>124670345</v>
      </c>
      <c r="AJ90" s="177" t="n">
        <v>234386</v>
      </c>
      <c r="AK90" s="177" t="n">
        <v>388000</v>
      </c>
      <c r="AL90" s="177" t="n">
        <v>25127669</v>
      </c>
      <c r="AM90" s="177" t="n">
        <v>31155119</v>
      </c>
      <c r="AN90" s="177" t="n">
        <f aca="false">AJ:AJ+AL:AL</f>
        <v>25362055</v>
      </c>
      <c r="AO90" s="177" t="n">
        <f aca="false">AK:AK+AM:AM</f>
        <v>31543119</v>
      </c>
      <c r="AP90" s="177" t="n">
        <v>53947</v>
      </c>
      <c r="AQ90" s="177" t="n">
        <v>91944</v>
      </c>
      <c r="AR90" s="177" t="n">
        <v>3111</v>
      </c>
      <c r="AS90" s="177" t="n">
        <v>5205</v>
      </c>
      <c r="AT90" s="179" t="n">
        <v>75812</v>
      </c>
      <c r="AU90" s="179" t="n">
        <v>120000</v>
      </c>
      <c r="AV90" s="179" t="n">
        <v>167296</v>
      </c>
      <c r="AW90" s="179" t="n">
        <v>300000</v>
      </c>
      <c r="AX90" s="179" t="n">
        <v>614961</v>
      </c>
      <c r="AY90" s="179" t="n">
        <v>1018000</v>
      </c>
      <c r="AZ90" s="177" t="n">
        <v>30</v>
      </c>
      <c r="BA90" s="180" t="n">
        <v>-158259174</v>
      </c>
      <c r="BB90" s="180" t="n">
        <v>-135780656</v>
      </c>
      <c r="BC90" s="177" t="n">
        <v>539474</v>
      </c>
      <c r="BD90" s="177" t="n">
        <v>919439</v>
      </c>
      <c r="BE90" s="177" t="n">
        <v>26026</v>
      </c>
    </row>
    <row r="91" customFormat="false" ht="12.75" hidden="false" customHeight="true" outlineLevel="0" collapsed="false">
      <c r="A91" s="174" t="str">
        <f aca="false">C91&amp;" "&amp;E91&amp;" "&amp;F91&amp;" "&amp;G91&amp;" "&amp;J91</f>
        <v>China Salt marsh Conservation  Medium</v>
      </c>
      <c r="B91" s="176" t="s">
        <v>162</v>
      </c>
      <c r="C91" s="174" t="s">
        <v>191</v>
      </c>
      <c r="D91" s="176" t="s">
        <v>595</v>
      </c>
      <c r="E91" s="174" t="s">
        <v>168</v>
      </c>
      <c r="F91" s="175" t="s">
        <v>175</v>
      </c>
      <c r="G91" s="176"/>
      <c r="H91" s="176" t="s">
        <v>906</v>
      </c>
      <c r="I91" s="177" t="n">
        <v>4000</v>
      </c>
      <c r="J91" s="178" t="s">
        <v>905</v>
      </c>
      <c r="K91" s="176" t="n">
        <v>9438.230134</v>
      </c>
      <c r="L91" s="177" t="n">
        <v>2446068</v>
      </c>
      <c r="M91" s="177" t="n">
        <v>3275851</v>
      </c>
      <c r="N91" s="177" t="n">
        <v>1342839</v>
      </c>
      <c r="O91" s="177" t="n">
        <v>1430000</v>
      </c>
      <c r="P91" s="177" t="n">
        <v>1103229</v>
      </c>
      <c r="Q91" s="177" t="n">
        <v>1845851</v>
      </c>
      <c r="R91" s="177" t="n">
        <v>473</v>
      </c>
      <c r="S91" s="177" t="n">
        <v>473</v>
      </c>
      <c r="T91" s="177" t="n">
        <v>50000</v>
      </c>
      <c r="U91" s="177" t="n">
        <v>50000</v>
      </c>
      <c r="V91" s="177" t="n">
        <v>629559</v>
      </c>
      <c r="W91" s="177" t="n">
        <v>667067</v>
      </c>
      <c r="X91" s="177" t="n">
        <v>76963</v>
      </c>
      <c r="Y91" s="177" t="n">
        <v>80000</v>
      </c>
      <c r="Z91" s="177" t="n">
        <v>314213</v>
      </c>
      <c r="AA91" s="177" t="n">
        <v>332933</v>
      </c>
      <c r="AB91" s="177" t="n">
        <v>88900</v>
      </c>
      <c r="AC91" s="177" t="n">
        <v>100000</v>
      </c>
      <c r="AD91" s="177" t="n">
        <v>138755</v>
      </c>
      <c r="AE91" s="177" t="n">
        <v>150000</v>
      </c>
      <c r="AF91" s="177" t="n">
        <v>44450</v>
      </c>
      <c r="AG91" s="177" t="n">
        <v>50000</v>
      </c>
      <c r="AH91" s="177" t="n">
        <v>0</v>
      </c>
      <c r="AI91" s="177" t="n">
        <v>0</v>
      </c>
      <c r="AJ91" s="177" t="n">
        <v>234386</v>
      </c>
      <c r="AK91" s="177" t="n">
        <v>388000</v>
      </c>
      <c r="AL91" s="177" t="n">
        <v>0</v>
      </c>
      <c r="AM91" s="177" t="n">
        <v>0</v>
      </c>
      <c r="AN91" s="177" t="n">
        <f aca="false">AJ:AJ+AL:AL</f>
        <v>234386</v>
      </c>
      <c r="AO91" s="177" t="n">
        <f aca="false">AK:AK+AM:AM</f>
        <v>388000</v>
      </c>
      <c r="AP91" s="177" t="n">
        <v>10204</v>
      </c>
      <c r="AQ91" s="177" t="n">
        <v>18816</v>
      </c>
      <c r="AR91" s="177" t="n">
        <v>569</v>
      </c>
      <c r="AS91" s="177" t="n">
        <v>1035</v>
      </c>
      <c r="AT91" s="179" t="n">
        <v>75812</v>
      </c>
      <c r="AU91" s="179" t="n">
        <v>120000</v>
      </c>
      <c r="AV91" s="179" t="n">
        <v>167296</v>
      </c>
      <c r="AW91" s="179" t="n">
        <v>300000</v>
      </c>
      <c r="AX91" s="179" t="n">
        <v>614961</v>
      </c>
      <c r="AY91" s="179" t="n">
        <v>1018000</v>
      </c>
      <c r="AZ91" s="177" t="n">
        <v>30</v>
      </c>
      <c r="BA91" s="180" t="n">
        <v>-3087694</v>
      </c>
      <c r="BB91" s="180" t="n">
        <v>-2344030</v>
      </c>
      <c r="BC91" s="177" t="n">
        <v>102038</v>
      </c>
      <c r="BD91" s="177" t="n">
        <v>188157</v>
      </c>
      <c r="BE91" s="177" t="n">
        <v>5176</v>
      </c>
    </row>
    <row r="92" customFormat="false" ht="12.75" hidden="false" customHeight="true" outlineLevel="0" collapsed="false">
      <c r="A92" s="174" t="str">
        <f aca="false">C92&amp;" "&amp;E92&amp;" "&amp;F92&amp;" "&amp;G92&amp;" "&amp;J92</f>
        <v>Indonesia Mangrove Restoration Planting Medium</v>
      </c>
      <c r="B92" s="174" t="s">
        <v>162</v>
      </c>
      <c r="C92" s="174" t="s">
        <v>184</v>
      </c>
      <c r="D92" s="174" t="s">
        <v>588</v>
      </c>
      <c r="E92" s="174" t="s">
        <v>160</v>
      </c>
      <c r="F92" s="175" t="s">
        <v>174</v>
      </c>
      <c r="G92" s="176" t="s">
        <v>907</v>
      </c>
      <c r="H92" s="176" t="s">
        <v>904</v>
      </c>
      <c r="I92" s="177" t="n">
        <v>500</v>
      </c>
      <c r="J92" s="178" t="s">
        <v>905</v>
      </c>
      <c r="K92" s="176" t="n">
        <v>13194628.19</v>
      </c>
      <c r="L92" s="177" t="n">
        <v>3458075</v>
      </c>
      <c r="M92" s="177" t="n">
        <v>4470596</v>
      </c>
      <c r="N92" s="177" t="n">
        <v>2159999</v>
      </c>
      <c r="O92" s="177" t="n">
        <v>2371800</v>
      </c>
      <c r="P92" s="177" t="n">
        <v>1298076</v>
      </c>
      <c r="Q92" s="177" t="n">
        <v>2098796</v>
      </c>
      <c r="R92" s="177" t="n">
        <v>11</v>
      </c>
      <c r="S92" s="177" t="n">
        <v>11</v>
      </c>
      <c r="T92" s="177" t="n">
        <v>50000</v>
      </c>
      <c r="U92" s="177" t="n">
        <v>50000</v>
      </c>
      <c r="V92" s="177" t="n">
        <v>629559</v>
      </c>
      <c r="W92" s="177" t="n">
        <v>667067</v>
      </c>
      <c r="X92" s="177" t="n">
        <v>76963</v>
      </c>
      <c r="Y92" s="177" t="n">
        <v>80000</v>
      </c>
      <c r="Z92" s="177" t="n">
        <v>268724</v>
      </c>
      <c r="AA92" s="177" t="n">
        <v>284733</v>
      </c>
      <c r="AB92" s="177" t="n">
        <v>88900</v>
      </c>
      <c r="AC92" s="177" t="n">
        <v>100000</v>
      </c>
      <c r="AD92" s="177" t="n">
        <v>129504</v>
      </c>
      <c r="AE92" s="177" t="n">
        <v>140000</v>
      </c>
      <c r="AF92" s="177" t="n">
        <v>44450</v>
      </c>
      <c r="AG92" s="177" t="n">
        <v>50000</v>
      </c>
      <c r="AH92" s="177" t="n">
        <v>871900</v>
      </c>
      <c r="AI92" s="177" t="n">
        <v>1000000</v>
      </c>
      <c r="AJ92" s="177" t="n">
        <v>181226</v>
      </c>
      <c r="AK92" s="177" t="n">
        <v>300000</v>
      </c>
      <c r="AL92" s="177" t="n">
        <v>201553</v>
      </c>
      <c r="AM92" s="177" t="n">
        <v>249900</v>
      </c>
      <c r="AN92" s="177" t="n">
        <f aca="false">AJ:AJ+AL:AL</f>
        <v>382779</v>
      </c>
      <c r="AO92" s="177" t="n">
        <f aca="false">AK:AK+AM:AM</f>
        <v>549900</v>
      </c>
      <c r="AP92" s="177" t="n">
        <v>317143</v>
      </c>
      <c r="AQ92" s="177" t="n">
        <v>540514</v>
      </c>
      <c r="AR92" s="177" t="n">
        <v>36087</v>
      </c>
      <c r="AS92" s="177" t="n">
        <v>60381</v>
      </c>
      <c r="AT92" s="179" t="n">
        <v>75812</v>
      </c>
      <c r="AU92" s="179" t="n">
        <v>120000</v>
      </c>
      <c r="AV92" s="179" t="n">
        <v>167296</v>
      </c>
      <c r="AW92" s="179" t="n">
        <v>300000</v>
      </c>
      <c r="AX92" s="179" t="n">
        <v>318958</v>
      </c>
      <c r="AY92" s="179" t="n">
        <v>528000</v>
      </c>
      <c r="AZ92" s="177" t="n">
        <v>15</v>
      </c>
      <c r="BA92" s="180" t="n">
        <v>-738626</v>
      </c>
      <c r="BB92" s="180" t="n">
        <v>-1241103</v>
      </c>
      <c r="BC92" s="177" t="n">
        <v>3171429</v>
      </c>
      <c r="BD92" s="177" t="n">
        <v>5405144</v>
      </c>
      <c r="BE92" s="177" t="n">
        <v>301907</v>
      </c>
    </row>
    <row r="93" customFormat="false" ht="12.75" hidden="false" customHeight="true" outlineLevel="0" collapsed="false">
      <c r="A93" s="174" t="str">
        <f aca="false">C93&amp;" "&amp;E93&amp;" "&amp;F93&amp;" "&amp;G93&amp;" "&amp;J93</f>
        <v>United States Mangrove Restoration Planting Medium</v>
      </c>
      <c r="B93" s="174" t="s">
        <v>161</v>
      </c>
      <c r="C93" s="174" t="s">
        <v>183</v>
      </c>
      <c r="D93" s="174" t="s">
        <v>586</v>
      </c>
      <c r="E93" s="174" t="s">
        <v>160</v>
      </c>
      <c r="F93" s="175" t="s">
        <v>174</v>
      </c>
      <c r="G93" s="176" t="s">
        <v>907</v>
      </c>
      <c r="H93" s="176" t="s">
        <v>904</v>
      </c>
      <c r="I93" s="177" t="n">
        <v>500</v>
      </c>
      <c r="J93" s="178" t="s">
        <v>905</v>
      </c>
      <c r="K93" s="176" t="n">
        <v>166588.7605</v>
      </c>
      <c r="L93" s="177" t="n">
        <v>11776784</v>
      </c>
      <c r="M93" s="177" t="n">
        <v>14943353</v>
      </c>
      <c r="N93" s="177" t="n">
        <v>7638954</v>
      </c>
      <c r="O93" s="177" t="n">
        <v>8645067</v>
      </c>
      <c r="P93" s="177" t="n">
        <v>4137830</v>
      </c>
      <c r="Q93" s="177" t="n">
        <v>6298287</v>
      </c>
      <c r="R93" s="177" t="n">
        <v>146</v>
      </c>
      <c r="S93" s="177" t="n">
        <v>146</v>
      </c>
      <c r="T93" s="177" t="n">
        <v>100000</v>
      </c>
      <c r="U93" s="177" t="n">
        <v>100000</v>
      </c>
      <c r="V93" s="177" t="n">
        <v>629559</v>
      </c>
      <c r="W93" s="177" t="n">
        <v>667067</v>
      </c>
      <c r="X93" s="177" t="n">
        <v>76963</v>
      </c>
      <c r="Y93" s="177" t="n">
        <v>80000</v>
      </c>
      <c r="Z93" s="177" t="n">
        <v>351049</v>
      </c>
      <c r="AA93" s="177" t="n">
        <v>379500</v>
      </c>
      <c r="AB93" s="177" t="n">
        <v>88900</v>
      </c>
      <c r="AC93" s="177" t="n">
        <v>100000</v>
      </c>
      <c r="AD93" s="177" t="n">
        <v>185006</v>
      </c>
      <c r="AE93" s="177" t="n">
        <v>200000</v>
      </c>
      <c r="AF93" s="177" t="n">
        <v>44450</v>
      </c>
      <c r="AG93" s="177" t="n">
        <v>50000</v>
      </c>
      <c r="AH93" s="177" t="n">
        <v>6163027</v>
      </c>
      <c r="AI93" s="177" t="n">
        <v>7068500</v>
      </c>
      <c r="AJ93" s="177" t="n">
        <v>517703</v>
      </c>
      <c r="AK93" s="177" t="n">
        <v>857000</v>
      </c>
      <c r="AL93" s="177" t="n">
        <v>1424677</v>
      </c>
      <c r="AM93" s="177" t="n">
        <v>1766418</v>
      </c>
      <c r="AN93" s="177" t="n">
        <f aca="false">AJ:AJ+AL:AL</f>
        <v>1942380</v>
      </c>
      <c r="AO93" s="177" t="n">
        <f aca="false">AK:AK+AM:AM</f>
        <v>2623418</v>
      </c>
      <c r="AP93" s="177" t="n">
        <v>309059</v>
      </c>
      <c r="AQ93" s="177" t="n">
        <v>526737</v>
      </c>
      <c r="AR93" s="177" t="n">
        <v>9641</v>
      </c>
      <c r="AS93" s="177" t="n">
        <v>16132</v>
      </c>
      <c r="AT93" s="179" t="n">
        <v>75812</v>
      </c>
      <c r="AU93" s="179" t="n">
        <v>120000</v>
      </c>
      <c r="AV93" s="179" t="n">
        <v>223062</v>
      </c>
      <c r="AW93" s="179" t="n">
        <v>400000</v>
      </c>
      <c r="AX93" s="179" t="n">
        <v>1577877</v>
      </c>
      <c r="AY93" s="179" t="n">
        <v>2612000</v>
      </c>
      <c r="AZ93" s="177" t="n">
        <v>55</v>
      </c>
      <c r="BA93" s="180" t="n">
        <v>-10125339</v>
      </c>
      <c r="BB93" s="180" t="n">
        <v>-8925684</v>
      </c>
      <c r="BC93" s="177" t="n">
        <v>3090588</v>
      </c>
      <c r="BD93" s="177" t="n">
        <v>5267366</v>
      </c>
      <c r="BE93" s="177" t="n">
        <v>80659</v>
      </c>
    </row>
    <row r="94" customFormat="false" ht="12.75" hidden="false" customHeight="true" outlineLevel="0" collapsed="false">
      <c r="A94" s="174" t="str">
        <f aca="false">C94&amp;" "&amp;E94&amp;" "&amp;F94&amp;" "&amp;G94&amp;" "&amp;J94</f>
        <v>Australia Mangrove Restoration Planting Medium</v>
      </c>
      <c r="B94" s="174" t="s">
        <v>163</v>
      </c>
      <c r="C94" s="174" t="s">
        <v>185</v>
      </c>
      <c r="D94" s="174" t="s">
        <v>589</v>
      </c>
      <c r="E94" s="174" t="s">
        <v>160</v>
      </c>
      <c r="F94" s="175" t="s">
        <v>174</v>
      </c>
      <c r="G94" s="176" t="s">
        <v>907</v>
      </c>
      <c r="H94" s="176" t="s">
        <v>904</v>
      </c>
      <c r="I94" s="177" t="n">
        <v>500</v>
      </c>
      <c r="J94" s="178" t="s">
        <v>905</v>
      </c>
      <c r="K94" s="176" t="n">
        <v>503833.494</v>
      </c>
      <c r="L94" s="177" t="n">
        <v>8702159</v>
      </c>
      <c r="M94" s="177" t="n">
        <v>11152809</v>
      </c>
      <c r="N94" s="177" t="n">
        <v>5493400</v>
      </c>
      <c r="O94" s="177" t="n">
        <v>6181117</v>
      </c>
      <c r="P94" s="177" t="n">
        <v>3208759</v>
      </c>
      <c r="Q94" s="177" t="n">
        <v>4971692</v>
      </c>
      <c r="R94" s="177" t="n">
        <v>255</v>
      </c>
      <c r="S94" s="177" t="n">
        <v>255</v>
      </c>
      <c r="T94" s="177" t="n">
        <v>70000</v>
      </c>
      <c r="U94" s="177" t="n">
        <v>70000</v>
      </c>
      <c r="V94" s="177" t="n">
        <v>629559</v>
      </c>
      <c r="W94" s="177" t="n">
        <v>667067</v>
      </c>
      <c r="X94" s="177" t="n">
        <v>76963</v>
      </c>
      <c r="Y94" s="177" t="n">
        <v>80000</v>
      </c>
      <c r="Z94" s="177" t="n">
        <v>313632</v>
      </c>
      <c r="AA94" s="177" t="n">
        <v>339050</v>
      </c>
      <c r="AB94" s="177" t="n">
        <v>102235</v>
      </c>
      <c r="AC94" s="177" t="n">
        <v>115000</v>
      </c>
      <c r="AD94" s="177" t="n">
        <v>333011</v>
      </c>
      <c r="AE94" s="177" t="n">
        <v>360000</v>
      </c>
      <c r="AF94" s="177" t="n">
        <v>44450</v>
      </c>
      <c r="AG94" s="177" t="n">
        <v>50000</v>
      </c>
      <c r="AH94" s="177" t="n">
        <v>3923551</v>
      </c>
      <c r="AI94" s="177" t="n">
        <v>4500000</v>
      </c>
      <c r="AJ94" s="177" t="n">
        <v>485686</v>
      </c>
      <c r="AK94" s="177" t="n">
        <v>804000</v>
      </c>
      <c r="AL94" s="177" t="n">
        <v>906988</v>
      </c>
      <c r="AM94" s="177" t="n">
        <v>1124550</v>
      </c>
      <c r="AN94" s="177" t="n">
        <f aca="false">AJ:AJ+AL:AL</f>
        <v>1392674</v>
      </c>
      <c r="AO94" s="177" t="n">
        <f aca="false">AK:AK+AM:AM</f>
        <v>1928550</v>
      </c>
      <c r="AP94" s="177" t="n">
        <v>234887</v>
      </c>
      <c r="AQ94" s="177" t="n">
        <v>400323</v>
      </c>
      <c r="AR94" s="177" t="n">
        <v>4075</v>
      </c>
      <c r="AS94" s="177" t="n">
        <v>6819</v>
      </c>
      <c r="AT94" s="179" t="n">
        <v>75812</v>
      </c>
      <c r="AU94" s="179" t="n">
        <v>120000</v>
      </c>
      <c r="AV94" s="179" t="n">
        <v>223062</v>
      </c>
      <c r="AW94" s="179" t="n">
        <v>400000</v>
      </c>
      <c r="AX94" s="179" t="n">
        <v>1278249</v>
      </c>
      <c r="AY94" s="179" t="n">
        <v>2116000</v>
      </c>
      <c r="AZ94" s="177" t="n">
        <v>100</v>
      </c>
      <c r="BA94" s="180" t="n">
        <v>-7407701</v>
      </c>
      <c r="BB94" s="180" t="n">
        <v>-6489275</v>
      </c>
      <c r="BC94" s="177" t="n">
        <v>2348867</v>
      </c>
      <c r="BD94" s="177" t="n">
        <v>4003231</v>
      </c>
      <c r="BE94" s="177" t="n">
        <v>34094</v>
      </c>
    </row>
    <row r="95" customFormat="false" ht="12.75" hidden="false" customHeight="true" outlineLevel="0" collapsed="false">
      <c r="A95" s="174" t="str">
        <f aca="false">C95&amp;" "&amp;E95&amp;" "&amp;F95&amp;" "&amp;G95&amp;" "&amp;J95</f>
        <v>The Bahamas Mangrove Restoration Planting Medium</v>
      </c>
      <c r="B95" s="174" t="s">
        <v>161</v>
      </c>
      <c r="C95" s="174" t="s">
        <v>277</v>
      </c>
      <c r="D95" s="174" t="s">
        <v>590</v>
      </c>
      <c r="E95" s="174" t="s">
        <v>160</v>
      </c>
      <c r="F95" s="175" t="s">
        <v>174</v>
      </c>
      <c r="G95" s="176" t="s">
        <v>907</v>
      </c>
      <c r="H95" s="176" t="s">
        <v>904</v>
      </c>
      <c r="I95" s="177" t="n">
        <v>500</v>
      </c>
      <c r="J95" s="178" t="s">
        <v>905</v>
      </c>
      <c r="K95" s="176" t="n">
        <v>103500.258</v>
      </c>
      <c r="L95" s="177" t="n">
        <v>20698668</v>
      </c>
      <c r="M95" s="177" t="n">
        <v>26535026</v>
      </c>
      <c r="N95" s="177" t="n">
        <v>13130109</v>
      </c>
      <c r="O95" s="177" t="n">
        <v>14943867</v>
      </c>
      <c r="P95" s="177" t="n">
        <v>7568558</v>
      </c>
      <c r="Q95" s="177" t="n">
        <v>11591160</v>
      </c>
      <c r="R95" s="177" t="n">
        <v>421</v>
      </c>
      <c r="S95" s="177" t="n">
        <v>421</v>
      </c>
      <c r="T95" s="177" t="n">
        <v>70000</v>
      </c>
      <c r="U95" s="177" t="n">
        <v>70000</v>
      </c>
      <c r="V95" s="177" t="n">
        <v>629559</v>
      </c>
      <c r="W95" s="177" t="n">
        <v>667067</v>
      </c>
      <c r="X95" s="177" t="n">
        <v>76963</v>
      </c>
      <c r="Y95" s="177" t="n">
        <v>80000</v>
      </c>
      <c r="Z95" s="177" t="n">
        <v>286112</v>
      </c>
      <c r="AA95" s="177" t="n">
        <v>309300</v>
      </c>
      <c r="AB95" s="177" t="n">
        <v>111125</v>
      </c>
      <c r="AC95" s="177" t="n">
        <v>125000</v>
      </c>
      <c r="AD95" s="177" t="n">
        <v>296010</v>
      </c>
      <c r="AE95" s="177" t="n">
        <v>320000</v>
      </c>
      <c r="AF95" s="177" t="n">
        <v>44450</v>
      </c>
      <c r="AG95" s="177" t="n">
        <v>50000</v>
      </c>
      <c r="AH95" s="177" t="n">
        <v>11615891</v>
      </c>
      <c r="AI95" s="177" t="n">
        <v>13322500</v>
      </c>
      <c r="AJ95" s="177" t="n">
        <v>402322</v>
      </c>
      <c r="AK95" s="177" t="n">
        <v>666000</v>
      </c>
      <c r="AL95" s="177" t="n">
        <v>2685189</v>
      </c>
      <c r="AM95" s="177" t="n">
        <v>3329293</v>
      </c>
      <c r="AN95" s="177" t="n">
        <f aca="false">AJ:AJ+AL:AL</f>
        <v>3087511</v>
      </c>
      <c r="AO95" s="177" t="n">
        <f aca="false">AK:AK+AM:AM</f>
        <v>3995293</v>
      </c>
      <c r="AP95" s="177" t="n">
        <v>3119138</v>
      </c>
      <c r="AQ95" s="177" t="n">
        <v>5316024</v>
      </c>
      <c r="AR95" s="177" t="n">
        <v>5883</v>
      </c>
      <c r="AS95" s="177" t="n">
        <v>9843</v>
      </c>
      <c r="AT95" s="179" t="n">
        <v>75812</v>
      </c>
      <c r="AU95" s="179" t="n">
        <v>120000</v>
      </c>
      <c r="AV95" s="179" t="n">
        <v>223062</v>
      </c>
      <c r="AW95" s="179" t="n">
        <v>400000</v>
      </c>
      <c r="AX95" s="179" t="n">
        <v>1057153</v>
      </c>
      <c r="AY95" s="179" t="n">
        <v>1750000</v>
      </c>
      <c r="AZ95" s="177" t="n">
        <v>917</v>
      </c>
      <c r="BA95" s="180" t="n">
        <v>5820673</v>
      </c>
      <c r="BB95" s="180" t="n">
        <v>-1336478</v>
      </c>
      <c r="BC95" s="177" t="n">
        <v>31191380</v>
      </c>
      <c r="BD95" s="177" t="n">
        <v>53160239</v>
      </c>
      <c r="BE95" s="177" t="n">
        <v>49215</v>
      </c>
    </row>
    <row r="96" customFormat="false" ht="12.75" hidden="false" customHeight="true" outlineLevel="0" collapsed="false">
      <c r="A96" s="174" t="str">
        <f aca="false">C96&amp;" "&amp;E96&amp;" "&amp;F96&amp;" "&amp;G96&amp;" "&amp;J96</f>
        <v>Kenya Mangrove Restoration Planting Medium</v>
      </c>
      <c r="B96" s="174" t="s">
        <v>164</v>
      </c>
      <c r="C96" s="174" t="s">
        <v>187</v>
      </c>
      <c r="D96" s="174" t="s">
        <v>591</v>
      </c>
      <c r="E96" s="174" t="s">
        <v>160</v>
      </c>
      <c r="F96" s="175" t="s">
        <v>174</v>
      </c>
      <c r="G96" s="176" t="s">
        <v>907</v>
      </c>
      <c r="H96" s="176" t="s">
        <v>904</v>
      </c>
      <c r="I96" s="177" t="n">
        <v>500</v>
      </c>
      <c r="J96" s="178" t="s">
        <v>905</v>
      </c>
      <c r="K96" s="176" t="n">
        <v>40145.87061</v>
      </c>
      <c r="L96" s="177" t="n">
        <v>2284201</v>
      </c>
      <c r="M96" s="177" t="n">
        <v>2924743</v>
      </c>
      <c r="N96" s="177" t="n">
        <v>1486695</v>
      </c>
      <c r="O96" s="177" t="n">
        <v>1601267</v>
      </c>
      <c r="P96" s="177" t="n">
        <v>797506</v>
      </c>
      <c r="Q96" s="177" t="n">
        <v>1323477</v>
      </c>
      <c r="R96" s="177" t="n">
        <v>20</v>
      </c>
      <c r="S96" s="177" t="n">
        <v>20</v>
      </c>
      <c r="T96" s="177" t="n">
        <v>50000</v>
      </c>
      <c r="U96" s="177" t="n">
        <v>50000</v>
      </c>
      <c r="V96" s="177" t="n">
        <v>629559</v>
      </c>
      <c r="W96" s="177" t="n">
        <v>667067</v>
      </c>
      <c r="X96" s="177" t="n">
        <v>76963</v>
      </c>
      <c r="Y96" s="177" t="n">
        <v>80000</v>
      </c>
      <c r="Z96" s="177" t="n">
        <v>249345</v>
      </c>
      <c r="AA96" s="177" t="n">
        <v>264200</v>
      </c>
      <c r="AB96" s="177" t="n">
        <v>88900</v>
      </c>
      <c r="AC96" s="177" t="n">
        <v>100000</v>
      </c>
      <c r="AD96" s="177" t="n">
        <v>129504</v>
      </c>
      <c r="AE96" s="177" t="n">
        <v>140000</v>
      </c>
      <c r="AF96" s="177" t="n">
        <v>44450</v>
      </c>
      <c r="AG96" s="177" t="n">
        <v>50000</v>
      </c>
      <c r="AH96" s="177" t="n">
        <v>217975</v>
      </c>
      <c r="AI96" s="177" t="n">
        <v>250000</v>
      </c>
      <c r="AJ96" s="177" t="n">
        <v>144981</v>
      </c>
      <c r="AK96" s="177" t="n">
        <v>240000</v>
      </c>
      <c r="AL96" s="177" t="n">
        <v>50388</v>
      </c>
      <c r="AM96" s="177" t="n">
        <v>62475</v>
      </c>
      <c r="AN96" s="177" t="n">
        <f aca="false">AJ:AJ+AL:AL</f>
        <v>195369</v>
      </c>
      <c r="AO96" s="177" t="n">
        <f aca="false">AK:AK+AM:AM</f>
        <v>302475</v>
      </c>
      <c r="AP96" s="177" t="n">
        <v>131230</v>
      </c>
      <c r="AQ96" s="177" t="n">
        <v>223658</v>
      </c>
      <c r="AR96" s="177" t="n">
        <v>13952</v>
      </c>
      <c r="AS96" s="177" t="n">
        <v>23344</v>
      </c>
      <c r="AT96" s="179" t="n">
        <v>75812</v>
      </c>
      <c r="AU96" s="179" t="n">
        <v>120000</v>
      </c>
      <c r="AV96" s="179" t="n">
        <v>167296</v>
      </c>
      <c r="AW96" s="179" t="n">
        <v>300000</v>
      </c>
      <c r="AX96" s="179" t="n">
        <v>213847</v>
      </c>
      <c r="AY96" s="179" t="n">
        <v>354000</v>
      </c>
      <c r="AZ96" s="177" t="n">
        <v>16</v>
      </c>
      <c r="BA96" s="180" t="n">
        <v>-1206446</v>
      </c>
      <c r="BB96" s="180" t="n">
        <v>-1270177</v>
      </c>
      <c r="BC96" s="177" t="n">
        <v>1312296</v>
      </c>
      <c r="BD96" s="177" t="n">
        <v>2236578</v>
      </c>
      <c r="BE96" s="177" t="n">
        <v>116719</v>
      </c>
    </row>
    <row r="97" customFormat="false" ht="12.75" hidden="false" customHeight="true" outlineLevel="0" collapsed="false">
      <c r="A97" s="174" t="str">
        <f aca="false">C97&amp;" "&amp;E97&amp;" "&amp;F97&amp;" "&amp;G97&amp;" "&amp;J97</f>
        <v>Mexico Mangrove Restoration Planting Medium</v>
      </c>
      <c r="B97" s="174" t="s">
        <v>161</v>
      </c>
      <c r="C97" s="174" t="s">
        <v>188</v>
      </c>
      <c r="D97" s="174" t="s">
        <v>592</v>
      </c>
      <c r="E97" s="174" t="s">
        <v>160</v>
      </c>
      <c r="F97" s="175" t="s">
        <v>174</v>
      </c>
      <c r="G97" s="176" t="s">
        <v>907</v>
      </c>
      <c r="H97" s="176" t="s">
        <v>904</v>
      </c>
      <c r="I97" s="177" t="n">
        <v>500</v>
      </c>
      <c r="J97" s="178" t="s">
        <v>905</v>
      </c>
      <c r="K97" s="176" t="n">
        <v>1258400.8</v>
      </c>
      <c r="L97" s="177" t="n">
        <v>11007313</v>
      </c>
      <c r="M97" s="177" t="n">
        <v>13280008</v>
      </c>
      <c r="N97" s="177" t="n">
        <v>8262546</v>
      </c>
      <c r="O97" s="177" t="n">
        <v>9370467</v>
      </c>
      <c r="P97" s="177" t="n">
        <v>2744767</v>
      </c>
      <c r="Q97" s="177" t="n">
        <v>3909541</v>
      </c>
      <c r="R97" s="177" t="n">
        <v>128</v>
      </c>
      <c r="S97" s="177" t="n">
        <v>128</v>
      </c>
      <c r="T97" s="177" t="n">
        <v>50000</v>
      </c>
      <c r="U97" s="177" t="n">
        <v>50000</v>
      </c>
      <c r="V97" s="177" t="n">
        <v>629559</v>
      </c>
      <c r="W97" s="177" t="n">
        <v>667067</v>
      </c>
      <c r="X97" s="177" t="n">
        <v>76963</v>
      </c>
      <c r="Y97" s="177" t="n">
        <v>80000</v>
      </c>
      <c r="Z97" s="177" t="n">
        <v>274072</v>
      </c>
      <c r="AA97" s="177" t="n">
        <v>290400</v>
      </c>
      <c r="AB97" s="177" t="n">
        <v>88900</v>
      </c>
      <c r="AC97" s="177" t="n">
        <v>100000</v>
      </c>
      <c r="AD97" s="177" t="n">
        <v>129504</v>
      </c>
      <c r="AE97" s="177" t="n">
        <v>140000</v>
      </c>
      <c r="AF97" s="177" t="n">
        <v>44450</v>
      </c>
      <c r="AG97" s="177" t="n">
        <v>50000</v>
      </c>
      <c r="AH97" s="177" t="n">
        <v>6969099</v>
      </c>
      <c r="AI97" s="177" t="n">
        <v>7993000</v>
      </c>
      <c r="AJ97" s="177" t="n">
        <v>143773</v>
      </c>
      <c r="AK97" s="177" t="n">
        <v>238000</v>
      </c>
      <c r="AL97" s="177" t="n">
        <v>1611012</v>
      </c>
      <c r="AM97" s="177" t="n">
        <v>1997451</v>
      </c>
      <c r="AN97" s="177" t="n">
        <f aca="false">AJ:AJ+AL:AL</f>
        <v>1754785</v>
      </c>
      <c r="AO97" s="177" t="n">
        <f aca="false">AK:AK+AM:AM</f>
        <v>2235451</v>
      </c>
      <c r="AP97" s="177" t="n">
        <v>358459</v>
      </c>
      <c r="AQ97" s="177" t="n">
        <v>610931</v>
      </c>
      <c r="AR97" s="177" t="n">
        <v>10256</v>
      </c>
      <c r="AS97" s="177" t="n">
        <v>17160</v>
      </c>
      <c r="AT97" s="179" t="n">
        <v>75812</v>
      </c>
      <c r="AU97" s="179" t="n">
        <v>120000</v>
      </c>
      <c r="AV97" s="179" t="n">
        <v>167296</v>
      </c>
      <c r="AW97" s="179" t="n">
        <v>300000</v>
      </c>
      <c r="AX97" s="179" t="n">
        <v>378159</v>
      </c>
      <c r="AY97" s="179" t="n">
        <v>626000</v>
      </c>
      <c r="AZ97" s="177" t="n">
        <v>60</v>
      </c>
      <c r="BA97" s="180" t="n">
        <v>-8940890</v>
      </c>
      <c r="BB97" s="180" t="n">
        <v>-8388038</v>
      </c>
      <c r="BC97" s="177" t="n">
        <v>3584590</v>
      </c>
      <c r="BD97" s="177" t="n">
        <v>6109305</v>
      </c>
      <c r="BE97" s="177" t="n">
        <v>85800</v>
      </c>
    </row>
    <row r="98" customFormat="false" ht="12.75" hidden="false" customHeight="true" outlineLevel="0" collapsed="false">
      <c r="A98" s="174" t="str">
        <f aca="false">C98&amp;" "&amp;E98&amp;" "&amp;F98&amp;" "&amp;G98&amp;" "&amp;J98</f>
        <v>Colombia Mangrove Restoration Planting Medium</v>
      </c>
      <c r="B98" s="174" t="s">
        <v>165</v>
      </c>
      <c r="C98" s="174" t="s">
        <v>189</v>
      </c>
      <c r="D98" s="174" t="s">
        <v>593</v>
      </c>
      <c r="E98" s="174" t="s">
        <v>160</v>
      </c>
      <c r="F98" s="175" t="s">
        <v>174</v>
      </c>
      <c r="G98" s="176" t="s">
        <v>907</v>
      </c>
      <c r="H98" s="176" t="s">
        <v>904</v>
      </c>
      <c r="I98" s="177" t="n">
        <v>500</v>
      </c>
      <c r="J98" s="178" t="s">
        <v>905</v>
      </c>
      <c r="K98" s="176" t="n">
        <v>356578.1811</v>
      </c>
      <c r="L98" s="177" t="n">
        <v>5083607</v>
      </c>
      <c r="M98" s="177" t="n">
        <v>6549772</v>
      </c>
      <c r="N98" s="177" t="n">
        <v>3215237</v>
      </c>
      <c r="O98" s="177" t="n">
        <v>3584786</v>
      </c>
      <c r="P98" s="177" t="n">
        <v>1868370</v>
      </c>
      <c r="Q98" s="177" t="n">
        <v>2964986</v>
      </c>
      <c r="R98" s="177" t="n">
        <v>31</v>
      </c>
      <c r="S98" s="177" t="n">
        <v>31</v>
      </c>
      <c r="T98" s="177" t="n">
        <v>50000</v>
      </c>
      <c r="U98" s="177" t="n">
        <v>50000</v>
      </c>
      <c r="V98" s="177" t="n">
        <v>629559</v>
      </c>
      <c r="W98" s="177" t="n">
        <v>667067</v>
      </c>
      <c r="X98" s="177" t="n">
        <v>76963</v>
      </c>
      <c r="Y98" s="177" t="n">
        <v>80000</v>
      </c>
      <c r="Z98" s="177" t="n">
        <v>244644</v>
      </c>
      <c r="AA98" s="177" t="n">
        <v>259219</v>
      </c>
      <c r="AB98" s="177" t="n">
        <v>88900</v>
      </c>
      <c r="AC98" s="177" t="n">
        <v>100000</v>
      </c>
      <c r="AD98" s="177" t="n">
        <v>120254</v>
      </c>
      <c r="AE98" s="177" t="n">
        <v>130000</v>
      </c>
      <c r="AF98" s="177" t="n">
        <v>44450</v>
      </c>
      <c r="AG98" s="177" t="n">
        <v>50000</v>
      </c>
      <c r="AH98" s="177" t="n">
        <v>1960468</v>
      </c>
      <c r="AI98" s="177" t="n">
        <v>2248500</v>
      </c>
      <c r="AJ98" s="177" t="n">
        <v>78531</v>
      </c>
      <c r="AK98" s="177" t="n">
        <v>130000</v>
      </c>
      <c r="AL98" s="177" t="n">
        <v>453192</v>
      </c>
      <c r="AM98" s="177" t="n">
        <v>561900</v>
      </c>
      <c r="AN98" s="177" t="n">
        <f aca="false">AJ:AJ+AL:AL</f>
        <v>531723</v>
      </c>
      <c r="AO98" s="177" t="n">
        <f aca="false">AK:AK+AM:AM</f>
        <v>691900</v>
      </c>
      <c r="AP98" s="177" t="n">
        <v>868607</v>
      </c>
      <c r="AQ98" s="177" t="n">
        <v>1480388</v>
      </c>
      <c r="AR98" s="177" t="n">
        <v>19542</v>
      </c>
      <c r="AS98" s="177" t="n">
        <v>32697</v>
      </c>
      <c r="AT98" s="179" t="n">
        <v>75812</v>
      </c>
      <c r="AU98" s="179" t="n">
        <v>120000</v>
      </c>
      <c r="AV98" s="179" t="n">
        <v>167296</v>
      </c>
      <c r="AW98" s="179" t="n">
        <v>300000</v>
      </c>
      <c r="AX98" s="179" t="n">
        <v>205390</v>
      </c>
      <c r="AY98" s="179" t="n">
        <v>340000</v>
      </c>
      <c r="AZ98" s="177" t="n">
        <v>77</v>
      </c>
      <c r="BA98" s="180" t="n">
        <v>2314663</v>
      </c>
      <c r="BB98" s="180" t="n">
        <v>175833</v>
      </c>
      <c r="BC98" s="177" t="n">
        <v>8686070</v>
      </c>
      <c r="BD98" s="177" t="n">
        <v>14803883</v>
      </c>
      <c r="BE98" s="177" t="n">
        <v>163486</v>
      </c>
    </row>
    <row r="99" customFormat="false" ht="12.75" hidden="false" customHeight="true" outlineLevel="0" collapsed="false">
      <c r="A99" s="174" t="str">
        <f aca="false">C99&amp;" "&amp;E99&amp;" "&amp;F99&amp;" "&amp;G99&amp;" "&amp;J99</f>
        <v>India Mangrove Restoration Planting Medium</v>
      </c>
      <c r="B99" s="174" t="s">
        <v>162</v>
      </c>
      <c r="C99" s="174" t="s">
        <v>190</v>
      </c>
      <c r="D99" s="174" t="s">
        <v>594</v>
      </c>
      <c r="E99" s="174" t="s">
        <v>160</v>
      </c>
      <c r="F99" s="175" t="s">
        <v>174</v>
      </c>
      <c r="G99" s="176" t="s">
        <v>907</v>
      </c>
      <c r="H99" s="176" t="s">
        <v>904</v>
      </c>
      <c r="I99" s="177" t="n">
        <v>500</v>
      </c>
      <c r="J99" s="178" t="s">
        <v>905</v>
      </c>
      <c r="K99" s="176" t="n">
        <v>214284.0211</v>
      </c>
      <c r="L99" s="177" t="n">
        <v>2366102</v>
      </c>
      <c r="M99" s="177" t="n">
        <v>3006264</v>
      </c>
      <c r="N99" s="177" t="n">
        <v>1573759</v>
      </c>
      <c r="O99" s="177" t="n">
        <v>1700600</v>
      </c>
      <c r="P99" s="177" t="n">
        <v>792343</v>
      </c>
      <c r="Q99" s="177" t="n">
        <v>1305664</v>
      </c>
      <c r="R99" s="177" t="n">
        <v>42</v>
      </c>
      <c r="S99" s="177" t="n">
        <v>42</v>
      </c>
      <c r="T99" s="177" t="n">
        <v>50000</v>
      </c>
      <c r="U99" s="177" t="n">
        <v>50000</v>
      </c>
      <c r="V99" s="177" t="n">
        <v>629559</v>
      </c>
      <c r="W99" s="177" t="n">
        <v>667067</v>
      </c>
      <c r="X99" s="177" t="n">
        <v>76963</v>
      </c>
      <c r="Y99" s="177" t="n">
        <v>80000</v>
      </c>
      <c r="Z99" s="177" t="n">
        <v>255322</v>
      </c>
      <c r="AA99" s="177" t="n">
        <v>270533</v>
      </c>
      <c r="AB99" s="177" t="n">
        <v>88900</v>
      </c>
      <c r="AC99" s="177" t="n">
        <v>100000</v>
      </c>
      <c r="AD99" s="177" t="n">
        <v>129504</v>
      </c>
      <c r="AE99" s="177" t="n">
        <v>140000</v>
      </c>
      <c r="AF99" s="177" t="n">
        <v>44450</v>
      </c>
      <c r="AG99" s="177" t="n">
        <v>50000</v>
      </c>
      <c r="AH99" s="177" t="n">
        <v>299062</v>
      </c>
      <c r="AI99" s="177" t="n">
        <v>343000</v>
      </c>
      <c r="AJ99" s="177" t="n">
        <v>101487</v>
      </c>
      <c r="AK99" s="177" t="n">
        <v>168000</v>
      </c>
      <c r="AL99" s="177" t="n">
        <v>69133</v>
      </c>
      <c r="AM99" s="177" t="n">
        <v>85716</v>
      </c>
      <c r="AN99" s="177" t="n">
        <f aca="false">AJ:AJ+AL:AL</f>
        <v>170620</v>
      </c>
      <c r="AO99" s="177" t="n">
        <f aca="false">AK:AK+AM:AM</f>
        <v>253716</v>
      </c>
      <c r="AP99" s="177" t="n">
        <v>103643</v>
      </c>
      <c r="AQ99" s="177" t="n">
        <v>176641</v>
      </c>
      <c r="AR99" s="177" t="n">
        <v>6758</v>
      </c>
      <c r="AS99" s="177" t="n">
        <v>11307</v>
      </c>
      <c r="AT99" s="179" t="n">
        <v>75812</v>
      </c>
      <c r="AU99" s="179" t="n">
        <v>120000</v>
      </c>
      <c r="AV99" s="179" t="n">
        <v>167296</v>
      </c>
      <c r="AW99" s="179" t="n">
        <v>300000</v>
      </c>
      <c r="AX99" s="179" t="n">
        <v>268215</v>
      </c>
      <c r="AY99" s="179" t="n">
        <v>444000</v>
      </c>
      <c r="AZ99" s="177" t="n">
        <v>27</v>
      </c>
      <c r="BA99" s="180" t="n">
        <v>-1580241</v>
      </c>
      <c r="BB99" s="180" t="n">
        <v>-1520683</v>
      </c>
      <c r="BC99" s="177" t="n">
        <v>1036429</v>
      </c>
      <c r="BD99" s="177" t="n">
        <v>1766412</v>
      </c>
      <c r="BE99" s="177" t="n">
        <v>56534</v>
      </c>
    </row>
    <row r="100" customFormat="false" ht="12.75" hidden="false" customHeight="true" outlineLevel="0" collapsed="false">
      <c r="A100" s="174" t="str">
        <f aca="false">C100&amp;" "&amp;E100&amp;" "&amp;F100&amp;" "&amp;G100&amp;" "&amp;J100</f>
        <v>China Mangrove Restoration Planting Medium</v>
      </c>
      <c r="B100" s="174" t="s">
        <v>162</v>
      </c>
      <c r="C100" s="174" t="s">
        <v>191</v>
      </c>
      <c r="D100" s="174" t="s">
        <v>595</v>
      </c>
      <c r="E100" s="174" t="s">
        <v>160</v>
      </c>
      <c r="F100" s="175" t="s">
        <v>174</v>
      </c>
      <c r="G100" s="176" t="s">
        <v>907</v>
      </c>
      <c r="H100" s="176" t="s">
        <v>904</v>
      </c>
      <c r="I100" s="177" t="n">
        <v>500</v>
      </c>
      <c r="J100" s="178" t="s">
        <v>905</v>
      </c>
      <c r="K100" s="176" t="n">
        <v>26227.39629</v>
      </c>
      <c r="L100" s="177" t="n">
        <v>4185112</v>
      </c>
      <c r="M100" s="177" t="n">
        <v>5407283</v>
      </c>
      <c r="N100" s="177" t="n">
        <v>2592708</v>
      </c>
      <c r="O100" s="177" t="n">
        <v>2863500</v>
      </c>
      <c r="P100" s="177" t="n">
        <v>1592404</v>
      </c>
      <c r="Q100" s="177" t="n">
        <v>2543783</v>
      </c>
      <c r="R100" s="177" t="n">
        <v>157</v>
      </c>
      <c r="S100" s="177" t="n">
        <v>157</v>
      </c>
      <c r="T100" s="177" t="n">
        <v>50000</v>
      </c>
      <c r="U100" s="177" t="n">
        <v>50000</v>
      </c>
      <c r="V100" s="177" t="n">
        <v>629559</v>
      </c>
      <c r="W100" s="177" t="n">
        <v>667067</v>
      </c>
      <c r="X100" s="177" t="n">
        <v>76963</v>
      </c>
      <c r="Y100" s="177" t="n">
        <v>80000</v>
      </c>
      <c r="Z100" s="177" t="n">
        <v>314213</v>
      </c>
      <c r="AA100" s="177" t="n">
        <v>332933</v>
      </c>
      <c r="AB100" s="177" t="n">
        <v>88900</v>
      </c>
      <c r="AC100" s="177" t="n">
        <v>100000</v>
      </c>
      <c r="AD100" s="177" t="n">
        <v>138755</v>
      </c>
      <c r="AE100" s="177" t="n">
        <v>150000</v>
      </c>
      <c r="AF100" s="177" t="n">
        <v>44450</v>
      </c>
      <c r="AG100" s="177" t="n">
        <v>50000</v>
      </c>
      <c r="AH100" s="177" t="n">
        <v>1249869</v>
      </c>
      <c r="AI100" s="177" t="n">
        <v>1433500</v>
      </c>
      <c r="AJ100" s="177" t="n">
        <v>234386</v>
      </c>
      <c r="AK100" s="177" t="n">
        <v>388000</v>
      </c>
      <c r="AL100" s="177" t="n">
        <v>288926</v>
      </c>
      <c r="AM100" s="177" t="n">
        <v>358232</v>
      </c>
      <c r="AN100" s="177" t="n">
        <f aca="false">AJ:AJ+AL:AL</f>
        <v>523312</v>
      </c>
      <c r="AO100" s="177" t="n">
        <f aca="false">AK:AK+AM:AM</f>
        <v>746232</v>
      </c>
      <c r="AP100" s="177" t="n">
        <v>207843</v>
      </c>
      <c r="AQ100" s="177" t="n">
        <v>354232</v>
      </c>
      <c r="AR100" s="177" t="n">
        <v>3179</v>
      </c>
      <c r="AS100" s="177" t="n">
        <v>5320</v>
      </c>
      <c r="AT100" s="179" t="n">
        <v>75812</v>
      </c>
      <c r="AU100" s="179" t="n">
        <v>120000</v>
      </c>
      <c r="AV100" s="179" t="n">
        <v>167296</v>
      </c>
      <c r="AW100" s="179" t="n">
        <v>300000</v>
      </c>
      <c r="AX100" s="179" t="n">
        <v>614961</v>
      </c>
      <c r="AY100" s="179" t="n">
        <v>1018000</v>
      </c>
      <c r="AZ100" s="177" t="n">
        <v>113</v>
      </c>
      <c r="BA100" s="180" t="n">
        <v>-2472175</v>
      </c>
      <c r="BB100" s="180" t="n">
        <v>-2437325</v>
      </c>
      <c r="BC100" s="177" t="n">
        <v>2078431</v>
      </c>
      <c r="BD100" s="177" t="n">
        <v>3542321</v>
      </c>
      <c r="BE100" s="177" t="n">
        <v>26598</v>
      </c>
    </row>
    <row r="101" customFormat="false" ht="12.75" hidden="false" customHeight="true" outlineLevel="0" collapsed="false">
      <c r="A101" s="174" t="str">
        <f aca="false">C101&amp;" "&amp;E101&amp;" "&amp;F101&amp;" "&amp;G101&amp;" "&amp;J101</f>
        <v>Indonesia Seagrass Restoration Planting Medium</v>
      </c>
      <c r="B101" s="174" t="s">
        <v>162</v>
      </c>
      <c r="C101" s="174" t="s">
        <v>184</v>
      </c>
      <c r="D101" s="174" t="s">
        <v>588</v>
      </c>
      <c r="E101" s="174" t="s">
        <v>167</v>
      </c>
      <c r="F101" s="175" t="s">
        <v>174</v>
      </c>
      <c r="G101" s="176" t="s">
        <v>907</v>
      </c>
      <c r="H101" s="176" t="s">
        <v>904</v>
      </c>
      <c r="I101" s="177" t="n">
        <v>500</v>
      </c>
      <c r="J101" s="178" t="s">
        <v>905</v>
      </c>
      <c r="K101" s="176" t="n">
        <v>21283.96571</v>
      </c>
      <c r="L101" s="177" t="n">
        <v>5167232</v>
      </c>
      <c r="M101" s="177" t="n">
        <v>6376550</v>
      </c>
      <c r="N101" s="177" t="n">
        <v>3676464</v>
      </c>
      <c r="O101" s="177" t="n">
        <v>4111064</v>
      </c>
      <c r="P101" s="177" t="n">
        <v>1490768</v>
      </c>
      <c r="Q101" s="177" t="n">
        <v>2265486</v>
      </c>
      <c r="R101" s="177" t="n">
        <v>700</v>
      </c>
      <c r="S101" s="177" t="n">
        <v>700</v>
      </c>
      <c r="T101" s="177" t="n">
        <v>50000</v>
      </c>
      <c r="U101" s="177" t="n">
        <v>50000</v>
      </c>
      <c r="V101" s="177" t="n">
        <v>629559</v>
      </c>
      <c r="W101" s="177" t="n">
        <v>667067</v>
      </c>
      <c r="X101" s="177" t="n">
        <v>76963</v>
      </c>
      <c r="Y101" s="177" t="n">
        <v>80000</v>
      </c>
      <c r="Z101" s="177" t="n">
        <v>268724</v>
      </c>
      <c r="AA101" s="177" t="n">
        <v>284733</v>
      </c>
      <c r="AB101" s="177" t="n">
        <v>88900</v>
      </c>
      <c r="AC101" s="177" t="n">
        <v>100000</v>
      </c>
      <c r="AD101" s="177" t="n">
        <v>129504</v>
      </c>
      <c r="AE101" s="177" t="n">
        <v>140000</v>
      </c>
      <c r="AF101" s="177" t="n">
        <v>44450</v>
      </c>
      <c r="AG101" s="177" t="n">
        <v>50000</v>
      </c>
      <c r="AH101" s="177" t="n">
        <v>2388365</v>
      </c>
      <c r="AI101" s="177" t="n">
        <v>2739264</v>
      </c>
      <c r="AJ101" s="177" t="n">
        <v>181226</v>
      </c>
      <c r="AK101" s="177" t="n">
        <v>300000</v>
      </c>
      <c r="AL101" s="177" t="n">
        <v>552107</v>
      </c>
      <c r="AM101" s="177" t="n">
        <v>684542</v>
      </c>
      <c r="AN101" s="177" t="n">
        <f aca="false">AJ:AJ+AL:AL</f>
        <v>733333</v>
      </c>
      <c r="AO101" s="177" t="n">
        <f aca="false">AK:AK+AM:AM</f>
        <v>984542</v>
      </c>
      <c r="AP101" s="177" t="n">
        <v>194486</v>
      </c>
      <c r="AQ101" s="177" t="n">
        <v>331468</v>
      </c>
      <c r="AR101" s="177" t="n">
        <v>882</v>
      </c>
      <c r="AS101" s="177" t="n">
        <v>1476</v>
      </c>
      <c r="AT101" s="179" t="n">
        <v>75812</v>
      </c>
      <c r="AU101" s="179" t="n">
        <v>120000</v>
      </c>
      <c r="AV101" s="179" t="n">
        <v>167296</v>
      </c>
      <c r="AW101" s="179" t="n">
        <v>300000</v>
      </c>
      <c r="AX101" s="179" t="n">
        <v>318958</v>
      </c>
      <c r="AY101" s="179" t="n">
        <v>528000</v>
      </c>
      <c r="AZ101" s="177" t="n">
        <v>381</v>
      </c>
      <c r="BA101" s="180" t="n">
        <v>-3797772</v>
      </c>
      <c r="BB101" s="180" t="n">
        <v>-3622613</v>
      </c>
      <c r="BC101" s="177" t="n">
        <v>1944863</v>
      </c>
      <c r="BD101" s="177" t="n">
        <v>3314678</v>
      </c>
      <c r="BE101" s="177" t="n">
        <v>7379</v>
      </c>
    </row>
    <row r="102" customFormat="false" ht="12.75" hidden="false" customHeight="true" outlineLevel="0" collapsed="false">
      <c r="A102" s="174" t="str">
        <f aca="false">C102&amp;" "&amp;E102&amp;" "&amp;F102&amp;" "&amp;G102&amp;" "&amp;J102</f>
        <v>United States Seagrass Restoration Planting Medium</v>
      </c>
      <c r="B102" s="174" t="s">
        <v>161</v>
      </c>
      <c r="C102" s="174" t="s">
        <v>183</v>
      </c>
      <c r="D102" s="174" t="s">
        <v>586</v>
      </c>
      <c r="E102" s="174" t="s">
        <v>167</v>
      </c>
      <c r="F102" s="175" t="s">
        <v>174</v>
      </c>
      <c r="G102" s="176" t="s">
        <v>907</v>
      </c>
      <c r="H102" s="176" t="s">
        <v>904</v>
      </c>
      <c r="I102" s="177" t="n">
        <v>500</v>
      </c>
      <c r="J102" s="178" t="s">
        <v>905</v>
      </c>
      <c r="K102" s="176" t="n">
        <v>104600.7147</v>
      </c>
      <c r="L102" s="177" t="n">
        <v>25159747</v>
      </c>
      <c r="M102" s="177" t="n">
        <v>30626788</v>
      </c>
      <c r="N102" s="177" t="n">
        <v>18358086</v>
      </c>
      <c r="O102" s="177" t="n">
        <v>20939056</v>
      </c>
      <c r="P102" s="177" t="n">
        <v>6801661</v>
      </c>
      <c r="Q102" s="177" t="n">
        <v>9687732</v>
      </c>
      <c r="R102" s="177" t="n">
        <v>3410</v>
      </c>
      <c r="S102" s="177" t="n">
        <v>3410</v>
      </c>
      <c r="T102" s="177" t="n">
        <v>100000</v>
      </c>
      <c r="U102" s="177" t="n">
        <v>100000</v>
      </c>
      <c r="V102" s="177" t="n">
        <v>629559</v>
      </c>
      <c r="W102" s="177" t="n">
        <v>667067</v>
      </c>
      <c r="X102" s="177" t="n">
        <v>76963</v>
      </c>
      <c r="Y102" s="177" t="n">
        <v>80000</v>
      </c>
      <c r="Z102" s="177" t="n">
        <v>351049</v>
      </c>
      <c r="AA102" s="177" t="n">
        <v>379500</v>
      </c>
      <c r="AB102" s="177" t="n">
        <v>88900</v>
      </c>
      <c r="AC102" s="177" t="n">
        <v>100000</v>
      </c>
      <c r="AD102" s="177" t="n">
        <v>185006</v>
      </c>
      <c r="AE102" s="177" t="n">
        <v>200000</v>
      </c>
      <c r="AF102" s="177" t="n">
        <v>44450</v>
      </c>
      <c r="AG102" s="177" t="n">
        <v>50000</v>
      </c>
      <c r="AH102" s="177" t="n">
        <v>16882160</v>
      </c>
      <c r="AI102" s="177" t="n">
        <v>19362490</v>
      </c>
      <c r="AJ102" s="177" t="n">
        <v>517703</v>
      </c>
      <c r="AK102" s="177" t="n">
        <v>857000</v>
      </c>
      <c r="AL102" s="177" t="n">
        <v>3902566</v>
      </c>
      <c r="AM102" s="177" t="n">
        <v>4838686</v>
      </c>
      <c r="AN102" s="177" t="n">
        <f aca="false">AJ:AJ+AL:AL</f>
        <v>4420269</v>
      </c>
      <c r="AO102" s="177" t="n">
        <f aca="false">AK:AK+AM:AM</f>
        <v>5695686</v>
      </c>
      <c r="AP102" s="177" t="n">
        <v>503760</v>
      </c>
      <c r="AQ102" s="177" t="n">
        <v>858570</v>
      </c>
      <c r="AR102" s="177" t="n">
        <v>882</v>
      </c>
      <c r="AS102" s="177" t="n">
        <v>1476</v>
      </c>
      <c r="AT102" s="179" t="n">
        <v>75812</v>
      </c>
      <c r="AU102" s="179" t="n">
        <v>120000</v>
      </c>
      <c r="AV102" s="179" t="n">
        <v>223062</v>
      </c>
      <c r="AW102" s="179" t="n">
        <v>400000</v>
      </c>
      <c r="AX102" s="179" t="n">
        <v>1577877</v>
      </c>
      <c r="AY102" s="179" t="n">
        <v>2612000</v>
      </c>
      <c r="AZ102" s="177" t="n">
        <v>988</v>
      </c>
      <c r="BA102" s="180" t="n">
        <v>-23663210</v>
      </c>
      <c r="BB102" s="180" t="n">
        <v>-20998937</v>
      </c>
      <c r="BC102" s="177" t="n">
        <v>5037596</v>
      </c>
      <c r="BD102" s="177" t="n">
        <v>8585700</v>
      </c>
      <c r="BE102" s="177" t="n">
        <v>7379</v>
      </c>
    </row>
    <row r="103" customFormat="false" ht="12.75" hidden="false" customHeight="true" outlineLevel="0" collapsed="false">
      <c r="A103" s="174" t="str">
        <f aca="false">C103&amp;" "&amp;E103&amp;" "&amp;F103&amp;" "&amp;G103&amp;" "&amp;J103</f>
        <v>Australia Seagrass Restoration Planting Medium</v>
      </c>
      <c r="B103" s="174" t="s">
        <v>163</v>
      </c>
      <c r="C103" s="174" t="s">
        <v>185</v>
      </c>
      <c r="D103" s="174" t="s">
        <v>589</v>
      </c>
      <c r="E103" s="174" t="s">
        <v>167</v>
      </c>
      <c r="F103" s="175" t="s">
        <v>174</v>
      </c>
      <c r="G103" s="176" t="s">
        <v>907</v>
      </c>
      <c r="H103" s="176" t="s">
        <v>904</v>
      </c>
      <c r="I103" s="177" t="n">
        <v>500</v>
      </c>
      <c r="J103" s="178" t="s">
        <v>905</v>
      </c>
      <c r="K103" s="176" t="n">
        <v>602065.4729</v>
      </c>
      <c r="L103" s="177" t="n">
        <v>17224753</v>
      </c>
      <c r="M103" s="177" t="n">
        <v>21141726</v>
      </c>
      <c r="N103" s="177" t="n">
        <v>12317492</v>
      </c>
      <c r="O103" s="177" t="n">
        <v>14007806</v>
      </c>
      <c r="P103" s="177" t="n">
        <v>4907261</v>
      </c>
      <c r="Q103" s="177" t="n">
        <v>7133920</v>
      </c>
      <c r="R103" s="177" t="n">
        <v>2334</v>
      </c>
      <c r="S103" s="177" t="n">
        <v>2334</v>
      </c>
      <c r="T103" s="177" t="n">
        <v>70000</v>
      </c>
      <c r="U103" s="177" t="n">
        <v>70000</v>
      </c>
      <c r="V103" s="177" t="n">
        <v>629559</v>
      </c>
      <c r="W103" s="177" t="n">
        <v>667067</v>
      </c>
      <c r="X103" s="177" t="n">
        <v>76963</v>
      </c>
      <c r="Y103" s="177" t="n">
        <v>80000</v>
      </c>
      <c r="Z103" s="177" t="n">
        <v>313632</v>
      </c>
      <c r="AA103" s="177" t="n">
        <v>339050</v>
      </c>
      <c r="AB103" s="177" t="n">
        <v>102235</v>
      </c>
      <c r="AC103" s="177" t="n">
        <v>115000</v>
      </c>
      <c r="AD103" s="177" t="n">
        <v>333011</v>
      </c>
      <c r="AE103" s="177" t="n">
        <v>360000</v>
      </c>
      <c r="AF103" s="177" t="n">
        <v>44450</v>
      </c>
      <c r="AG103" s="177" t="n">
        <v>50000</v>
      </c>
      <c r="AH103" s="177" t="n">
        <v>10747644</v>
      </c>
      <c r="AI103" s="177" t="n">
        <v>12326689</v>
      </c>
      <c r="AJ103" s="177" t="n">
        <v>485686</v>
      </c>
      <c r="AK103" s="177" t="n">
        <v>804000</v>
      </c>
      <c r="AL103" s="177" t="n">
        <v>2484480</v>
      </c>
      <c r="AM103" s="177" t="n">
        <v>3080440</v>
      </c>
      <c r="AN103" s="177" t="n">
        <f aca="false">AJ:AJ+AL:AL</f>
        <v>2970166</v>
      </c>
      <c r="AO103" s="177" t="n">
        <f aca="false">AK:AK+AM:AM</f>
        <v>3884440</v>
      </c>
      <c r="AP103" s="177" t="n">
        <v>359089</v>
      </c>
      <c r="AQ103" s="177" t="n">
        <v>612005</v>
      </c>
      <c r="AR103" s="177" t="n">
        <v>882</v>
      </c>
      <c r="AS103" s="177" t="n">
        <v>1476</v>
      </c>
      <c r="AT103" s="179" t="n">
        <v>75812</v>
      </c>
      <c r="AU103" s="179" t="n">
        <v>120000</v>
      </c>
      <c r="AV103" s="179" t="n">
        <v>223062</v>
      </c>
      <c r="AW103" s="179" t="n">
        <v>400000</v>
      </c>
      <c r="AX103" s="179" t="n">
        <v>1278249</v>
      </c>
      <c r="AY103" s="179" t="n">
        <v>2116000</v>
      </c>
      <c r="AZ103" s="177" t="n">
        <v>704</v>
      </c>
      <c r="BA103" s="180" t="n">
        <v>-15933817</v>
      </c>
      <c r="BB103" s="180" t="n">
        <v>-14124253</v>
      </c>
      <c r="BC103" s="177" t="n">
        <v>3590894</v>
      </c>
      <c r="BD103" s="177" t="n">
        <v>6120049</v>
      </c>
      <c r="BE103" s="177" t="n">
        <v>7379</v>
      </c>
    </row>
    <row r="104" customFormat="false" ht="12.75" hidden="false" customHeight="true" outlineLevel="0" collapsed="false">
      <c r="A104" s="174" t="str">
        <f aca="false">C104&amp;" "&amp;E104&amp;" "&amp;F104&amp;" "&amp;G104&amp;" "&amp;J104</f>
        <v>The Bahamas Seagrass Restoration Planting Medium</v>
      </c>
      <c r="B104" s="174" t="s">
        <v>161</v>
      </c>
      <c r="C104" s="174" t="s">
        <v>277</v>
      </c>
      <c r="D104" s="174" t="s">
        <v>590</v>
      </c>
      <c r="E104" s="174" t="s">
        <v>167</v>
      </c>
      <c r="F104" s="175" t="s">
        <v>174</v>
      </c>
      <c r="G104" s="176" t="s">
        <v>907</v>
      </c>
      <c r="H104" s="176" t="s">
        <v>904</v>
      </c>
      <c r="I104" s="177" t="n">
        <v>500</v>
      </c>
      <c r="J104" s="178" t="s">
        <v>905</v>
      </c>
      <c r="K104" s="176" t="n">
        <v>16322.19886</v>
      </c>
      <c r="L104" s="177" t="n">
        <v>47005369</v>
      </c>
      <c r="M104" s="177" t="n">
        <v>57939934</v>
      </c>
      <c r="N104" s="177" t="n">
        <v>33333214</v>
      </c>
      <c r="O104" s="177" t="n">
        <v>38115215</v>
      </c>
      <c r="P104" s="177" t="n">
        <v>13672155</v>
      </c>
      <c r="Q104" s="177" t="n">
        <v>19824719</v>
      </c>
      <c r="R104" s="177" t="n">
        <v>6370</v>
      </c>
      <c r="S104" s="177" t="n">
        <v>6370</v>
      </c>
      <c r="T104" s="177" t="n">
        <v>70000</v>
      </c>
      <c r="U104" s="177" t="n">
        <v>70000</v>
      </c>
      <c r="V104" s="177" t="n">
        <v>629559</v>
      </c>
      <c r="W104" s="177" t="n">
        <v>667067</v>
      </c>
      <c r="X104" s="177" t="n">
        <v>76963</v>
      </c>
      <c r="Y104" s="177" t="n">
        <v>80000</v>
      </c>
      <c r="Z104" s="177" t="n">
        <v>286112</v>
      </c>
      <c r="AA104" s="177" t="n">
        <v>309300</v>
      </c>
      <c r="AB104" s="177" t="n">
        <v>111125</v>
      </c>
      <c r="AC104" s="177" t="n">
        <v>125000</v>
      </c>
      <c r="AD104" s="177" t="n">
        <v>296010</v>
      </c>
      <c r="AE104" s="177" t="n">
        <v>320000</v>
      </c>
      <c r="AF104" s="177" t="n">
        <v>44450</v>
      </c>
      <c r="AG104" s="177" t="n">
        <v>50000</v>
      </c>
      <c r="AH104" s="177" t="n">
        <v>31818996</v>
      </c>
      <c r="AI104" s="177" t="n">
        <v>36493848</v>
      </c>
      <c r="AJ104" s="177" t="n">
        <v>402322</v>
      </c>
      <c r="AK104" s="177" t="n">
        <v>666000</v>
      </c>
      <c r="AL104" s="177" t="n">
        <v>7355441</v>
      </c>
      <c r="AM104" s="177" t="n">
        <v>9119813</v>
      </c>
      <c r="AN104" s="177" t="n">
        <f aca="false">AJ:AJ+AL:AL</f>
        <v>7757763</v>
      </c>
      <c r="AO104" s="177" t="n">
        <f aca="false">AK:AK+AM:AM</f>
        <v>9785813</v>
      </c>
      <c r="AP104" s="177" t="n">
        <v>4557483</v>
      </c>
      <c r="AQ104" s="177" t="n">
        <v>7767431</v>
      </c>
      <c r="AR104" s="177" t="n">
        <v>882</v>
      </c>
      <c r="AS104" s="177" t="n">
        <v>1476</v>
      </c>
      <c r="AT104" s="179" t="n">
        <v>75812</v>
      </c>
      <c r="AU104" s="179" t="n">
        <v>120000</v>
      </c>
      <c r="AV104" s="179" t="n">
        <v>223062</v>
      </c>
      <c r="AW104" s="179" t="n">
        <v>400000</v>
      </c>
      <c r="AX104" s="179" t="n">
        <v>1057153</v>
      </c>
      <c r="AY104" s="179" t="n">
        <v>1750000</v>
      </c>
      <c r="AZ104" s="177" t="n">
        <v>8939</v>
      </c>
      <c r="BA104" s="180" t="n">
        <v>-9270563</v>
      </c>
      <c r="BB104" s="180" t="n">
        <v>-17450665</v>
      </c>
      <c r="BC104" s="177" t="n">
        <v>45574831</v>
      </c>
      <c r="BD104" s="177" t="n">
        <v>77674310</v>
      </c>
      <c r="BE104" s="177" t="n">
        <v>7379</v>
      </c>
    </row>
    <row r="105" customFormat="false" ht="12.75" hidden="false" customHeight="true" outlineLevel="0" collapsed="false">
      <c r="A105" s="174" t="str">
        <f aca="false">C105&amp;" "&amp;E105&amp;" "&amp;F105&amp;" "&amp;G105&amp;" "&amp;J105</f>
        <v>Kenya Seagrass Restoration Planting Medium</v>
      </c>
      <c r="B105" s="174" t="s">
        <v>164</v>
      </c>
      <c r="C105" s="174" t="s">
        <v>187</v>
      </c>
      <c r="D105" s="174" t="s">
        <v>591</v>
      </c>
      <c r="E105" s="174" t="s">
        <v>167</v>
      </c>
      <c r="F105" s="175" t="s">
        <v>174</v>
      </c>
      <c r="G105" s="176" t="s">
        <v>907</v>
      </c>
      <c r="H105" s="176" t="s">
        <v>904</v>
      </c>
      <c r="I105" s="177" t="n">
        <v>500</v>
      </c>
      <c r="J105" s="178" t="s">
        <v>905</v>
      </c>
      <c r="K105" s="176" t="n">
        <v>821.14692</v>
      </c>
      <c r="L105" s="177" t="n">
        <v>2717827</v>
      </c>
      <c r="M105" s="177" t="n">
        <v>3412165</v>
      </c>
      <c r="N105" s="177" t="n">
        <v>1865812</v>
      </c>
      <c r="O105" s="177" t="n">
        <v>2036083</v>
      </c>
      <c r="P105" s="177" t="n">
        <v>852016</v>
      </c>
      <c r="Q105" s="177" t="n">
        <v>1376083</v>
      </c>
      <c r="R105" s="177" t="n">
        <v>368</v>
      </c>
      <c r="S105" s="177" t="n">
        <v>368</v>
      </c>
      <c r="T105" s="177" t="n">
        <v>50000</v>
      </c>
      <c r="U105" s="177" t="n">
        <v>50000</v>
      </c>
      <c r="V105" s="177" t="n">
        <v>629559</v>
      </c>
      <c r="W105" s="177" t="n">
        <v>667067</v>
      </c>
      <c r="X105" s="177" t="n">
        <v>76963</v>
      </c>
      <c r="Y105" s="177" t="n">
        <v>80000</v>
      </c>
      <c r="Z105" s="177" t="n">
        <v>249345</v>
      </c>
      <c r="AA105" s="177" t="n">
        <v>264200</v>
      </c>
      <c r="AB105" s="177" t="n">
        <v>88900</v>
      </c>
      <c r="AC105" s="177" t="n">
        <v>100000</v>
      </c>
      <c r="AD105" s="177" t="n">
        <v>129504</v>
      </c>
      <c r="AE105" s="177" t="n">
        <v>140000</v>
      </c>
      <c r="AF105" s="177" t="n">
        <v>44450</v>
      </c>
      <c r="AG105" s="177" t="n">
        <v>50000</v>
      </c>
      <c r="AH105" s="177" t="n">
        <v>597091</v>
      </c>
      <c r="AI105" s="177" t="n">
        <v>684816</v>
      </c>
      <c r="AJ105" s="177" t="n">
        <v>144981</v>
      </c>
      <c r="AK105" s="177" t="n">
        <v>240000</v>
      </c>
      <c r="AL105" s="177" t="n">
        <v>138027</v>
      </c>
      <c r="AM105" s="177" t="n">
        <v>171136</v>
      </c>
      <c r="AN105" s="177" t="n">
        <f aca="false">AJ:AJ+AL:AL</f>
        <v>283008</v>
      </c>
      <c r="AO105" s="177" t="n">
        <f aca="false">AK:AK+AM:AM</f>
        <v>411136</v>
      </c>
      <c r="AP105" s="177" t="n">
        <v>111171</v>
      </c>
      <c r="AQ105" s="177" t="n">
        <v>189471</v>
      </c>
      <c r="AR105" s="177" t="n">
        <v>882</v>
      </c>
      <c r="AS105" s="177" t="n">
        <v>1476</v>
      </c>
      <c r="AT105" s="179" t="n">
        <v>75812</v>
      </c>
      <c r="AU105" s="179" t="n">
        <v>120000</v>
      </c>
      <c r="AV105" s="179" t="n">
        <v>167296</v>
      </c>
      <c r="AW105" s="179" t="n">
        <v>300000</v>
      </c>
      <c r="AX105" s="179" t="n">
        <v>213847</v>
      </c>
      <c r="AY105" s="179" t="n">
        <v>354000</v>
      </c>
      <c r="AZ105" s="177" t="n">
        <v>218</v>
      </c>
      <c r="BA105" s="180" t="n">
        <v>-1886827</v>
      </c>
      <c r="BB105" s="180" t="n">
        <v>-1809073</v>
      </c>
      <c r="BC105" s="177" t="n">
        <v>1111708</v>
      </c>
      <c r="BD105" s="177" t="n">
        <v>1894712</v>
      </c>
      <c r="BE105" s="177" t="n">
        <v>7379</v>
      </c>
    </row>
    <row r="106" customFormat="false" ht="12.75" hidden="false" customHeight="true" outlineLevel="0" collapsed="false">
      <c r="A106" s="174" t="str">
        <f aca="false">C106&amp;" "&amp;E106&amp;" "&amp;F106&amp;" "&amp;G106&amp;" "&amp;J106</f>
        <v>Mexico Seagrass Restoration Planting Medium</v>
      </c>
      <c r="B106" s="174" t="s">
        <v>161</v>
      </c>
      <c r="C106" s="174" t="s">
        <v>188</v>
      </c>
      <c r="D106" s="174" t="s">
        <v>592</v>
      </c>
      <c r="E106" s="174" t="s">
        <v>167</v>
      </c>
      <c r="F106" s="175" t="s">
        <v>174</v>
      </c>
      <c r="G106" s="176" t="s">
        <v>907</v>
      </c>
      <c r="H106" s="176" t="s">
        <v>904</v>
      </c>
      <c r="I106" s="177" t="n">
        <v>500</v>
      </c>
      <c r="J106" s="178" t="s">
        <v>905</v>
      </c>
      <c r="K106" s="176" t="n">
        <v>69461.54468</v>
      </c>
      <c r="L106" s="177" t="n">
        <v>26339442</v>
      </c>
      <c r="M106" s="177" t="n">
        <v>31353484</v>
      </c>
      <c r="N106" s="177" t="n">
        <v>20383651</v>
      </c>
      <c r="O106" s="177" t="n">
        <v>23272406</v>
      </c>
      <c r="P106" s="177" t="n">
        <v>5955791</v>
      </c>
      <c r="Q106" s="177" t="n">
        <v>8081078</v>
      </c>
      <c r="R106" s="177" t="n">
        <v>3570</v>
      </c>
      <c r="S106" s="177" t="n">
        <v>3570</v>
      </c>
      <c r="T106" s="177" t="n">
        <v>50000</v>
      </c>
      <c r="U106" s="177" t="n">
        <v>50000</v>
      </c>
      <c r="V106" s="177" t="n">
        <v>629559</v>
      </c>
      <c r="W106" s="177" t="n">
        <v>667067</v>
      </c>
      <c r="X106" s="177" t="n">
        <v>76963</v>
      </c>
      <c r="Y106" s="177" t="n">
        <v>80000</v>
      </c>
      <c r="Z106" s="177" t="n">
        <v>274072</v>
      </c>
      <c r="AA106" s="177" t="n">
        <v>290400</v>
      </c>
      <c r="AB106" s="177" t="n">
        <v>88900</v>
      </c>
      <c r="AC106" s="177" t="n">
        <v>100000</v>
      </c>
      <c r="AD106" s="177" t="n">
        <v>129504</v>
      </c>
      <c r="AE106" s="177" t="n">
        <v>140000</v>
      </c>
      <c r="AF106" s="177" t="n">
        <v>44450</v>
      </c>
      <c r="AG106" s="177" t="n">
        <v>50000</v>
      </c>
      <c r="AH106" s="177" t="n">
        <v>19090204</v>
      </c>
      <c r="AI106" s="177" t="n">
        <v>21894939</v>
      </c>
      <c r="AJ106" s="177" t="n">
        <v>143773</v>
      </c>
      <c r="AK106" s="177" t="n">
        <v>238000</v>
      </c>
      <c r="AL106" s="177" t="n">
        <v>4412989</v>
      </c>
      <c r="AM106" s="177" t="n">
        <v>5471545</v>
      </c>
      <c r="AN106" s="177" t="n">
        <f aca="false">AJ:AJ+AL:AL</f>
        <v>4556762</v>
      </c>
      <c r="AO106" s="177" t="n">
        <f aca="false">AK:AK+AM:AM</f>
        <v>5709545</v>
      </c>
      <c r="AP106" s="177" t="n">
        <v>776881</v>
      </c>
      <c r="AQ106" s="177" t="n">
        <v>1324057</v>
      </c>
      <c r="AR106" s="177" t="n">
        <v>882</v>
      </c>
      <c r="AS106" s="177" t="n">
        <v>1476</v>
      </c>
      <c r="AT106" s="179" t="n">
        <v>75812</v>
      </c>
      <c r="AU106" s="179" t="n">
        <v>120000</v>
      </c>
      <c r="AV106" s="179" t="n">
        <v>167296</v>
      </c>
      <c r="AW106" s="179" t="n">
        <v>300000</v>
      </c>
      <c r="AX106" s="179" t="n">
        <v>378159</v>
      </c>
      <c r="AY106" s="179" t="n">
        <v>626000</v>
      </c>
      <c r="AZ106" s="177" t="n">
        <v>1524</v>
      </c>
      <c r="BA106" s="180" t="n">
        <v>-22589251</v>
      </c>
      <c r="BB106" s="180" t="n">
        <v>-21015242</v>
      </c>
      <c r="BC106" s="177" t="n">
        <v>7768807</v>
      </c>
      <c r="BD106" s="177" t="n">
        <v>13240569</v>
      </c>
      <c r="BE106" s="177" t="n">
        <v>7379</v>
      </c>
    </row>
    <row r="107" customFormat="false" ht="12.75" hidden="false" customHeight="true" outlineLevel="0" collapsed="false">
      <c r="A107" s="174" t="str">
        <f aca="false">C107&amp;" "&amp;E107&amp;" "&amp;F107&amp;" "&amp;G107&amp;" "&amp;J107</f>
        <v>Colombia Seagrass Restoration Planting Medium</v>
      </c>
      <c r="B107" s="174" t="s">
        <v>165</v>
      </c>
      <c r="C107" s="174" t="s">
        <v>189</v>
      </c>
      <c r="D107" s="174" t="s">
        <v>593</v>
      </c>
      <c r="E107" s="174" t="s">
        <v>167</v>
      </c>
      <c r="F107" s="175" t="s">
        <v>174</v>
      </c>
      <c r="G107" s="176" t="s">
        <v>907</v>
      </c>
      <c r="H107" s="176" t="s">
        <v>904</v>
      </c>
      <c r="I107" s="177" t="n">
        <v>500</v>
      </c>
      <c r="J107" s="178" t="s">
        <v>905</v>
      </c>
      <c r="K107" s="176" t="n">
        <v>3144.176053</v>
      </c>
      <c r="L107" s="177" t="n">
        <v>8659775</v>
      </c>
      <c r="M107" s="177" t="n">
        <v>10378591</v>
      </c>
      <c r="N107" s="177" t="n">
        <v>6625009</v>
      </c>
      <c r="O107" s="177" t="n">
        <v>7495522</v>
      </c>
      <c r="P107" s="177" t="n">
        <v>2034766</v>
      </c>
      <c r="Q107" s="177" t="n">
        <v>2883069</v>
      </c>
      <c r="R107" s="177" t="n">
        <v>1174</v>
      </c>
      <c r="S107" s="177" t="n">
        <v>1174</v>
      </c>
      <c r="T107" s="177" t="n">
        <v>50000</v>
      </c>
      <c r="U107" s="177" t="n">
        <v>50000</v>
      </c>
      <c r="V107" s="177" t="n">
        <v>629559</v>
      </c>
      <c r="W107" s="177" t="n">
        <v>667067</v>
      </c>
      <c r="X107" s="177" t="n">
        <v>76963</v>
      </c>
      <c r="Y107" s="177" t="n">
        <v>80000</v>
      </c>
      <c r="Z107" s="177" t="n">
        <v>244644</v>
      </c>
      <c r="AA107" s="177" t="n">
        <v>259219</v>
      </c>
      <c r="AB107" s="177" t="n">
        <v>88900</v>
      </c>
      <c r="AC107" s="177" t="n">
        <v>100000</v>
      </c>
      <c r="AD107" s="177" t="n">
        <v>120254</v>
      </c>
      <c r="AE107" s="177" t="n">
        <v>130000</v>
      </c>
      <c r="AF107" s="177" t="n">
        <v>44450</v>
      </c>
      <c r="AG107" s="177" t="n">
        <v>50000</v>
      </c>
      <c r="AH107" s="177" t="n">
        <v>5370239</v>
      </c>
      <c r="AI107" s="177" t="n">
        <v>6159236</v>
      </c>
      <c r="AJ107" s="177" t="n">
        <v>78531</v>
      </c>
      <c r="AK107" s="177" t="n">
        <v>130000</v>
      </c>
      <c r="AL107" s="177" t="n">
        <v>1241412</v>
      </c>
      <c r="AM107" s="177" t="n">
        <v>1539193</v>
      </c>
      <c r="AN107" s="177" t="n">
        <f aca="false">AJ:AJ+AL:AL</f>
        <v>1319943</v>
      </c>
      <c r="AO107" s="177" t="n">
        <f aca="false">AK:AK+AM:AM</f>
        <v>1669193</v>
      </c>
      <c r="AP107" s="177" t="n">
        <v>265443</v>
      </c>
      <c r="AQ107" s="177" t="n">
        <v>452400</v>
      </c>
      <c r="AR107" s="177" t="n">
        <v>882</v>
      </c>
      <c r="AS107" s="177" t="n">
        <v>1476</v>
      </c>
      <c r="AT107" s="179" t="n">
        <v>75812</v>
      </c>
      <c r="AU107" s="179" t="n">
        <v>120000</v>
      </c>
      <c r="AV107" s="179" t="n">
        <v>167296</v>
      </c>
      <c r="AW107" s="179" t="n">
        <v>300000</v>
      </c>
      <c r="AX107" s="179" t="n">
        <v>205390</v>
      </c>
      <c r="AY107" s="179" t="n">
        <v>340000</v>
      </c>
      <c r="AZ107" s="177" t="n">
        <v>521</v>
      </c>
      <c r="BA107" s="180" t="n">
        <v>-7188654</v>
      </c>
      <c r="BB107" s="180" t="n">
        <v>-6733385</v>
      </c>
      <c r="BC107" s="177" t="n">
        <v>2654426</v>
      </c>
      <c r="BD107" s="177" t="n">
        <v>4524004</v>
      </c>
      <c r="BE107" s="177" t="n">
        <v>7379</v>
      </c>
    </row>
    <row r="108" customFormat="false" ht="12.75" hidden="false" customHeight="true" outlineLevel="0" collapsed="false">
      <c r="A108" s="174" t="str">
        <f aca="false">C108&amp;" "&amp;E108&amp;" "&amp;F108&amp;" "&amp;G108&amp;" "&amp;J108</f>
        <v>India Seagrass Restoration Planting Medium</v>
      </c>
      <c r="B108" s="174" t="s">
        <v>162</v>
      </c>
      <c r="C108" s="174" t="s">
        <v>190</v>
      </c>
      <c r="D108" s="174" t="s">
        <v>594</v>
      </c>
      <c r="E108" s="174" t="s">
        <v>167</v>
      </c>
      <c r="F108" s="175" t="s">
        <v>174</v>
      </c>
      <c r="G108" s="176" t="s">
        <v>907</v>
      </c>
      <c r="H108" s="176" t="s">
        <v>904</v>
      </c>
      <c r="I108" s="177" t="n">
        <v>500</v>
      </c>
      <c r="J108" s="178" t="s">
        <v>905</v>
      </c>
      <c r="K108" s="176" t="n">
        <v>3746.655073</v>
      </c>
      <c r="L108" s="177" t="n">
        <v>3017475</v>
      </c>
      <c r="M108" s="177" t="n">
        <v>3770819</v>
      </c>
      <c r="N108" s="177" t="n">
        <v>2093907</v>
      </c>
      <c r="O108" s="177" t="n">
        <v>2297168</v>
      </c>
      <c r="P108" s="177" t="n">
        <v>923568</v>
      </c>
      <c r="Q108" s="177" t="n">
        <v>1473651</v>
      </c>
      <c r="R108" s="177" t="n">
        <v>409</v>
      </c>
      <c r="S108" s="177" t="n">
        <v>409</v>
      </c>
      <c r="T108" s="177" t="n">
        <v>50000</v>
      </c>
      <c r="U108" s="177" t="n">
        <v>50000</v>
      </c>
      <c r="V108" s="177" t="n">
        <v>629559</v>
      </c>
      <c r="W108" s="177" t="n">
        <v>667067</v>
      </c>
      <c r="X108" s="177" t="n">
        <v>76963</v>
      </c>
      <c r="Y108" s="177" t="n">
        <v>80000</v>
      </c>
      <c r="Z108" s="177" t="n">
        <v>255322</v>
      </c>
      <c r="AA108" s="177" t="n">
        <v>270533</v>
      </c>
      <c r="AB108" s="177" t="n">
        <v>88900</v>
      </c>
      <c r="AC108" s="177" t="n">
        <v>100000</v>
      </c>
      <c r="AD108" s="177" t="n">
        <v>129504</v>
      </c>
      <c r="AE108" s="177" t="n">
        <v>140000</v>
      </c>
      <c r="AF108" s="177" t="n">
        <v>44450</v>
      </c>
      <c r="AG108" s="177" t="n">
        <v>50000</v>
      </c>
      <c r="AH108" s="177" t="n">
        <v>819209</v>
      </c>
      <c r="AI108" s="177" t="n">
        <v>939568</v>
      </c>
      <c r="AJ108" s="177" t="n">
        <v>101487</v>
      </c>
      <c r="AK108" s="177" t="n">
        <v>168000</v>
      </c>
      <c r="AL108" s="177" t="n">
        <v>189373</v>
      </c>
      <c r="AM108" s="177" t="n">
        <v>234798</v>
      </c>
      <c r="AN108" s="177" t="n">
        <f aca="false">AJ:AJ+AL:AL</f>
        <v>290860</v>
      </c>
      <c r="AO108" s="177" t="n">
        <f aca="false">AK:AK+AM:AM</f>
        <v>402798</v>
      </c>
      <c r="AP108" s="177" t="n">
        <v>120504</v>
      </c>
      <c r="AQ108" s="177" t="n">
        <v>205378</v>
      </c>
      <c r="AR108" s="177" t="n">
        <v>882</v>
      </c>
      <c r="AS108" s="177" t="n">
        <v>1476</v>
      </c>
      <c r="AT108" s="179" t="n">
        <v>75812</v>
      </c>
      <c r="AU108" s="179" t="n">
        <v>120000</v>
      </c>
      <c r="AV108" s="179" t="n">
        <v>167296</v>
      </c>
      <c r="AW108" s="179" t="n">
        <v>300000</v>
      </c>
      <c r="AX108" s="179" t="n">
        <v>268215</v>
      </c>
      <c r="AY108" s="179" t="n">
        <v>444000</v>
      </c>
      <c r="AZ108" s="177" t="n">
        <v>236</v>
      </c>
      <c r="BA108" s="180" t="n">
        <v>-2123717</v>
      </c>
      <c r="BB108" s="180" t="n">
        <v>-2035214</v>
      </c>
      <c r="BC108" s="177" t="n">
        <v>1205038</v>
      </c>
      <c r="BD108" s="177" t="n">
        <v>2053775</v>
      </c>
      <c r="BE108" s="177" t="n">
        <v>7379</v>
      </c>
    </row>
    <row r="109" customFormat="false" ht="12.75" hidden="false" customHeight="true" outlineLevel="0" collapsed="false">
      <c r="A109" s="174" t="str">
        <f aca="false">C109&amp;" "&amp;E109&amp;" "&amp;F109&amp;" "&amp;G109&amp;" "&amp;J109</f>
        <v>China Seagrass Restoration Planting Medium</v>
      </c>
      <c r="B109" s="174" t="s">
        <v>162</v>
      </c>
      <c r="C109" s="174" t="s">
        <v>191</v>
      </c>
      <c r="D109" s="174" t="s">
        <v>595</v>
      </c>
      <c r="E109" s="174" t="s">
        <v>167</v>
      </c>
      <c r="F109" s="175" t="s">
        <v>174</v>
      </c>
      <c r="G109" s="176" t="s">
        <v>907</v>
      </c>
      <c r="H109" s="176" t="s">
        <v>904</v>
      </c>
      <c r="I109" s="177" t="n">
        <v>500</v>
      </c>
      <c r="J109" s="178" t="s">
        <v>905</v>
      </c>
      <c r="K109" s="176" t="n">
        <v>576.1808507</v>
      </c>
      <c r="L109" s="177" t="n">
        <v>6934105</v>
      </c>
      <c r="M109" s="177" t="n">
        <v>8647420</v>
      </c>
      <c r="N109" s="177" t="n">
        <v>4766561</v>
      </c>
      <c r="O109" s="177" t="n">
        <v>5356735</v>
      </c>
      <c r="P109" s="177" t="n">
        <v>2167544</v>
      </c>
      <c r="Q109" s="177" t="n">
        <v>3290684</v>
      </c>
      <c r="R109" s="177" t="n">
        <v>940</v>
      </c>
      <c r="S109" s="177" t="n">
        <v>940</v>
      </c>
      <c r="T109" s="177" t="n">
        <v>50000</v>
      </c>
      <c r="U109" s="177" t="n">
        <v>50000</v>
      </c>
      <c r="V109" s="177" t="n">
        <v>629559</v>
      </c>
      <c r="W109" s="177" t="n">
        <v>667067</v>
      </c>
      <c r="X109" s="177" t="n">
        <v>76963</v>
      </c>
      <c r="Y109" s="177" t="n">
        <v>80000</v>
      </c>
      <c r="Z109" s="177" t="n">
        <v>314213</v>
      </c>
      <c r="AA109" s="177" t="n">
        <v>332933</v>
      </c>
      <c r="AB109" s="177" t="n">
        <v>88900</v>
      </c>
      <c r="AC109" s="177" t="n">
        <v>100000</v>
      </c>
      <c r="AD109" s="177" t="n">
        <v>138755</v>
      </c>
      <c r="AE109" s="177" t="n">
        <v>150000</v>
      </c>
      <c r="AF109" s="177" t="n">
        <v>44450</v>
      </c>
      <c r="AG109" s="177" t="n">
        <v>50000</v>
      </c>
      <c r="AH109" s="177" t="n">
        <v>3423722</v>
      </c>
      <c r="AI109" s="177" t="n">
        <v>3926735</v>
      </c>
      <c r="AJ109" s="177" t="n">
        <v>234386</v>
      </c>
      <c r="AK109" s="177" t="n">
        <v>388000</v>
      </c>
      <c r="AL109" s="177" t="n">
        <v>791445</v>
      </c>
      <c r="AM109" s="177" t="n">
        <v>981291</v>
      </c>
      <c r="AN109" s="177" t="n">
        <f aca="false">AJ:AJ+AL:AL</f>
        <v>1025831</v>
      </c>
      <c r="AO109" s="177" t="n">
        <f aca="false">AK:AK+AM:AM</f>
        <v>1369291</v>
      </c>
      <c r="AP109" s="177" t="n">
        <v>282761</v>
      </c>
      <c r="AQ109" s="177" t="n">
        <v>481917</v>
      </c>
      <c r="AR109" s="177" t="n">
        <v>882</v>
      </c>
      <c r="AS109" s="177" t="n">
        <v>1476</v>
      </c>
      <c r="AT109" s="179" t="n">
        <v>75812</v>
      </c>
      <c r="AU109" s="179" t="n">
        <v>120000</v>
      </c>
      <c r="AV109" s="179" t="n">
        <v>167296</v>
      </c>
      <c r="AW109" s="179" t="n">
        <v>300000</v>
      </c>
      <c r="AX109" s="179" t="n">
        <v>614961</v>
      </c>
      <c r="AY109" s="179" t="n">
        <v>1018000</v>
      </c>
      <c r="AZ109" s="177" t="n">
        <v>555</v>
      </c>
      <c r="BA109" s="180" t="n">
        <v>-4899657</v>
      </c>
      <c r="BB109" s="180" t="n">
        <v>-4688406</v>
      </c>
      <c r="BC109" s="177" t="n">
        <v>2827614</v>
      </c>
      <c r="BD109" s="177" t="n">
        <v>4819173</v>
      </c>
      <c r="BE109" s="177" t="n">
        <v>7379</v>
      </c>
    </row>
    <row r="110" customFormat="false" ht="12.75" hidden="false" customHeight="true" outlineLevel="0" collapsed="false">
      <c r="A110" s="174" t="str">
        <f aca="false">C110&amp;" "&amp;E110&amp;" "&amp;F110&amp;" "&amp;G110&amp;" "&amp;J110</f>
        <v>Indonesia Salt marsh Restoration Planting Medium</v>
      </c>
      <c r="B110" s="176" t="s">
        <v>162</v>
      </c>
      <c r="C110" s="174" t="s">
        <v>184</v>
      </c>
      <c r="D110" s="176" t="s">
        <v>588</v>
      </c>
      <c r="E110" s="174" t="s">
        <v>168</v>
      </c>
      <c r="F110" s="175" t="s">
        <v>174</v>
      </c>
      <c r="G110" s="176" t="s">
        <v>907</v>
      </c>
      <c r="H110" s="176" t="s">
        <v>904</v>
      </c>
      <c r="I110" s="177" t="n">
        <v>500</v>
      </c>
      <c r="J110" s="178" t="s">
        <v>905</v>
      </c>
      <c r="K110" s="176" t="n">
        <v>1538.032167</v>
      </c>
      <c r="L110" s="177" t="n">
        <v>4045701</v>
      </c>
      <c r="M110" s="177" t="n">
        <v>5054671</v>
      </c>
      <c r="N110" s="177" t="n">
        <v>2789534</v>
      </c>
      <c r="O110" s="177" t="n">
        <v>3093826</v>
      </c>
      <c r="P110" s="177" t="n">
        <v>1256168</v>
      </c>
      <c r="Q110" s="177" t="n">
        <v>1960846</v>
      </c>
      <c r="R110" s="177" t="n">
        <v>259</v>
      </c>
      <c r="S110" s="177" t="n">
        <v>259</v>
      </c>
      <c r="T110" s="177" t="n">
        <v>50000</v>
      </c>
      <c r="U110" s="177" t="n">
        <v>50000</v>
      </c>
      <c r="V110" s="177" t="n">
        <v>629559</v>
      </c>
      <c r="W110" s="177" t="n">
        <v>667067</v>
      </c>
      <c r="X110" s="177" t="n">
        <v>76963</v>
      </c>
      <c r="Y110" s="177" t="n">
        <v>80000</v>
      </c>
      <c r="Z110" s="177" t="n">
        <v>268724</v>
      </c>
      <c r="AA110" s="177" t="n">
        <v>284733</v>
      </c>
      <c r="AB110" s="177" t="n">
        <v>88900</v>
      </c>
      <c r="AC110" s="177" t="n">
        <v>100000</v>
      </c>
      <c r="AD110" s="177" t="n">
        <v>129504</v>
      </c>
      <c r="AE110" s="177" t="n">
        <v>140000</v>
      </c>
      <c r="AF110" s="177" t="n">
        <v>44450</v>
      </c>
      <c r="AG110" s="177" t="n">
        <v>50000</v>
      </c>
      <c r="AH110" s="177" t="n">
        <v>1501435</v>
      </c>
      <c r="AI110" s="177" t="n">
        <v>1722026</v>
      </c>
      <c r="AJ110" s="177" t="n">
        <v>181226</v>
      </c>
      <c r="AK110" s="177" t="n">
        <v>300000</v>
      </c>
      <c r="AL110" s="177" t="n">
        <v>347079</v>
      </c>
      <c r="AM110" s="177" t="n">
        <v>430334</v>
      </c>
      <c r="AN110" s="177" t="n">
        <f aca="false">AJ:AJ+AL:AL</f>
        <v>528305</v>
      </c>
      <c r="AO110" s="177" t="n">
        <f aca="false">AK:AK+AM:AM</f>
        <v>730334</v>
      </c>
      <c r="AP110" s="177" t="n">
        <v>163929</v>
      </c>
      <c r="AQ110" s="177" t="n">
        <v>279388</v>
      </c>
      <c r="AR110" s="177" t="n">
        <v>1867</v>
      </c>
      <c r="AS110" s="177" t="n">
        <v>3123</v>
      </c>
      <c r="AT110" s="179" t="n">
        <v>75812</v>
      </c>
      <c r="AU110" s="179" t="n">
        <v>120000</v>
      </c>
      <c r="AV110" s="179" t="n">
        <v>167296</v>
      </c>
      <c r="AW110" s="179" t="n">
        <v>300000</v>
      </c>
      <c r="AX110" s="179" t="n">
        <v>318958</v>
      </c>
      <c r="AY110" s="179" t="n">
        <v>528000</v>
      </c>
      <c r="AZ110" s="177" t="n">
        <v>152</v>
      </c>
      <c r="BA110" s="180" t="n">
        <v>-2816746</v>
      </c>
      <c r="BB110" s="180" t="n">
        <v>-2708604</v>
      </c>
      <c r="BC110" s="177" t="n">
        <v>1639291</v>
      </c>
      <c r="BD110" s="177" t="n">
        <v>2793884</v>
      </c>
      <c r="BE110" s="177" t="n">
        <v>15616</v>
      </c>
    </row>
    <row r="111" customFormat="false" ht="12.75" hidden="false" customHeight="true" outlineLevel="0" collapsed="false">
      <c r="A111" s="174" t="str">
        <f aca="false">C111&amp;" "&amp;E111&amp;" "&amp;F111&amp;" "&amp;G111&amp;" "&amp;J111</f>
        <v>United States Salt marsh Restoration Planting Medium</v>
      </c>
      <c r="B111" s="176" t="s">
        <v>161</v>
      </c>
      <c r="C111" s="174" t="s">
        <v>183</v>
      </c>
      <c r="D111" s="176" t="s">
        <v>586</v>
      </c>
      <c r="E111" s="174" t="s">
        <v>168</v>
      </c>
      <c r="F111" s="175" t="s">
        <v>174</v>
      </c>
      <c r="G111" s="176" t="s">
        <v>907</v>
      </c>
      <c r="H111" s="176" t="s">
        <v>904</v>
      </c>
      <c r="I111" s="177" t="n">
        <v>500</v>
      </c>
      <c r="J111" s="178" t="s">
        <v>905</v>
      </c>
      <c r="K111" s="176" t="n">
        <v>166735.7527</v>
      </c>
      <c r="L111" s="177" t="n">
        <v>17327916</v>
      </c>
      <c r="M111" s="177" t="n">
        <v>21446394</v>
      </c>
      <c r="N111" s="177" t="n">
        <v>12088817</v>
      </c>
      <c r="O111" s="177" t="n">
        <v>13748704</v>
      </c>
      <c r="P111" s="177" t="n">
        <v>5239099</v>
      </c>
      <c r="Q111" s="177" t="n">
        <v>7697689</v>
      </c>
      <c r="R111" s="177" t="n">
        <v>1110</v>
      </c>
      <c r="S111" s="177" t="n">
        <v>1110</v>
      </c>
      <c r="T111" s="177" t="n">
        <v>100000</v>
      </c>
      <c r="U111" s="177" t="n">
        <v>100000</v>
      </c>
      <c r="V111" s="177" t="n">
        <v>629559</v>
      </c>
      <c r="W111" s="177" t="n">
        <v>667067</v>
      </c>
      <c r="X111" s="177" t="n">
        <v>76963</v>
      </c>
      <c r="Y111" s="177" t="n">
        <v>80000</v>
      </c>
      <c r="Z111" s="177" t="n">
        <v>351049</v>
      </c>
      <c r="AA111" s="177" t="n">
        <v>379500</v>
      </c>
      <c r="AB111" s="177" t="n">
        <v>88900</v>
      </c>
      <c r="AC111" s="177" t="n">
        <v>100000</v>
      </c>
      <c r="AD111" s="177" t="n">
        <v>185006</v>
      </c>
      <c r="AE111" s="177" t="n">
        <v>200000</v>
      </c>
      <c r="AF111" s="177" t="n">
        <v>44450</v>
      </c>
      <c r="AG111" s="177" t="n">
        <v>50000</v>
      </c>
      <c r="AH111" s="177" t="n">
        <v>10612890</v>
      </c>
      <c r="AI111" s="177" t="n">
        <v>12172138</v>
      </c>
      <c r="AJ111" s="177" t="n">
        <v>517703</v>
      </c>
      <c r="AK111" s="177" t="n">
        <v>857000</v>
      </c>
      <c r="AL111" s="177" t="n">
        <v>2453330</v>
      </c>
      <c r="AM111" s="177" t="n">
        <v>3041817</v>
      </c>
      <c r="AN111" s="177" t="n">
        <f aca="false">AJ:AJ+AL:AL</f>
        <v>2971033</v>
      </c>
      <c r="AO111" s="177" t="n">
        <f aca="false">AK:AK+AM:AM</f>
        <v>3898817</v>
      </c>
      <c r="AP111" s="177" t="n">
        <v>389450</v>
      </c>
      <c r="AQ111" s="177" t="n">
        <v>663749</v>
      </c>
      <c r="AR111" s="177" t="n">
        <v>1867</v>
      </c>
      <c r="AS111" s="177" t="n">
        <v>3123</v>
      </c>
      <c r="AT111" s="179" t="n">
        <v>75812</v>
      </c>
      <c r="AU111" s="179" t="n">
        <v>120000</v>
      </c>
      <c r="AV111" s="179" t="n">
        <v>223062</v>
      </c>
      <c r="AW111" s="179" t="n">
        <v>400000</v>
      </c>
      <c r="AX111" s="179" t="n">
        <v>1577877</v>
      </c>
      <c r="AY111" s="179" t="n">
        <v>2612000</v>
      </c>
      <c r="AZ111" s="177" t="n">
        <v>361</v>
      </c>
      <c r="BA111" s="180" t="n">
        <v>-15698657</v>
      </c>
      <c r="BB111" s="180" t="n">
        <v>-13910184</v>
      </c>
      <c r="BC111" s="177" t="n">
        <v>3894499</v>
      </c>
      <c r="BD111" s="177" t="n">
        <v>6637490</v>
      </c>
      <c r="BE111" s="177" t="n">
        <v>15616</v>
      </c>
    </row>
    <row r="112" customFormat="false" ht="12.75" hidden="false" customHeight="true" outlineLevel="0" collapsed="false">
      <c r="A112" s="174" t="str">
        <f aca="false">C112&amp;" "&amp;E112&amp;" "&amp;F112&amp;" "&amp;G112&amp;" "&amp;J112</f>
        <v>Australia Salt marsh Restoration Planting Medium</v>
      </c>
      <c r="B112" s="176" t="s">
        <v>163</v>
      </c>
      <c r="C112" s="174" t="s">
        <v>185</v>
      </c>
      <c r="D112" s="176" t="s">
        <v>589</v>
      </c>
      <c r="E112" s="174" t="s">
        <v>168</v>
      </c>
      <c r="F112" s="175" t="s">
        <v>174</v>
      </c>
      <c r="G112" s="176" t="s">
        <v>907</v>
      </c>
      <c r="H112" s="176" t="s">
        <v>904</v>
      </c>
      <c r="I112" s="177" t="n">
        <v>500</v>
      </c>
      <c r="J112" s="178" t="s">
        <v>905</v>
      </c>
      <c r="K112" s="176" t="n">
        <v>18742.40858</v>
      </c>
      <c r="L112" s="177" t="n">
        <v>12239191</v>
      </c>
      <c r="M112" s="177" t="n">
        <v>15297899</v>
      </c>
      <c r="N112" s="177" t="n">
        <v>8326304</v>
      </c>
      <c r="O112" s="177" t="n">
        <v>9430232</v>
      </c>
      <c r="P112" s="177" t="n">
        <v>3912887</v>
      </c>
      <c r="Q112" s="177" t="n">
        <v>5867668</v>
      </c>
      <c r="R112" s="177" t="n">
        <v>784</v>
      </c>
      <c r="S112" s="177" t="n">
        <v>784</v>
      </c>
      <c r="T112" s="177" t="n">
        <v>70000</v>
      </c>
      <c r="U112" s="177" t="n">
        <v>70000</v>
      </c>
      <c r="V112" s="177" t="n">
        <v>629559</v>
      </c>
      <c r="W112" s="177" t="n">
        <v>667067</v>
      </c>
      <c r="X112" s="177" t="n">
        <v>76963</v>
      </c>
      <c r="Y112" s="177" t="n">
        <v>80000</v>
      </c>
      <c r="Z112" s="177" t="n">
        <v>313632</v>
      </c>
      <c r="AA112" s="177" t="n">
        <v>339050</v>
      </c>
      <c r="AB112" s="177" t="n">
        <v>102235</v>
      </c>
      <c r="AC112" s="177" t="n">
        <v>115000</v>
      </c>
      <c r="AD112" s="177" t="n">
        <v>333011</v>
      </c>
      <c r="AE112" s="177" t="n">
        <v>360000</v>
      </c>
      <c r="AF112" s="177" t="n">
        <v>44450</v>
      </c>
      <c r="AG112" s="177" t="n">
        <v>50000</v>
      </c>
      <c r="AH112" s="177" t="n">
        <v>6756455</v>
      </c>
      <c r="AI112" s="177" t="n">
        <v>7749115</v>
      </c>
      <c r="AJ112" s="177" t="n">
        <v>485686</v>
      </c>
      <c r="AK112" s="177" t="n">
        <v>804000</v>
      </c>
      <c r="AL112" s="177" t="n">
        <v>1561857</v>
      </c>
      <c r="AM112" s="177" t="n">
        <v>1936504</v>
      </c>
      <c r="AN112" s="177" t="n">
        <f aca="false">AJ:AJ+AL:AL</f>
        <v>2047543</v>
      </c>
      <c r="AO112" s="177" t="n">
        <f aca="false">AK:AK+AM:AM</f>
        <v>2740504</v>
      </c>
      <c r="AP112" s="177" t="n">
        <v>286354</v>
      </c>
      <c r="AQ112" s="177" t="n">
        <v>488041</v>
      </c>
      <c r="AR112" s="177" t="n">
        <v>1867</v>
      </c>
      <c r="AS112" s="177" t="n">
        <v>3123</v>
      </c>
      <c r="AT112" s="179" t="n">
        <v>75812</v>
      </c>
      <c r="AU112" s="179" t="n">
        <v>120000</v>
      </c>
      <c r="AV112" s="179" t="n">
        <v>223062</v>
      </c>
      <c r="AW112" s="179" t="n">
        <v>400000</v>
      </c>
      <c r="AX112" s="179" t="n">
        <v>1278249</v>
      </c>
      <c r="AY112" s="179" t="n">
        <v>2116000</v>
      </c>
      <c r="AZ112" s="177" t="n">
        <v>265</v>
      </c>
      <c r="BA112" s="180" t="n">
        <v>-10925718</v>
      </c>
      <c r="BB112" s="180" t="n">
        <v>-9648265</v>
      </c>
      <c r="BC112" s="177" t="n">
        <v>2863543</v>
      </c>
      <c r="BD112" s="177" t="n">
        <v>4880407</v>
      </c>
      <c r="BE112" s="177" t="n">
        <v>15616</v>
      </c>
    </row>
    <row r="113" customFormat="false" ht="12.75" hidden="false" customHeight="true" outlineLevel="0" collapsed="false">
      <c r="A113" s="174" t="str">
        <f aca="false">C113&amp;" "&amp;E113&amp;" "&amp;F113&amp;" "&amp;G113&amp;" "&amp;J113</f>
        <v>The Bahamas Salt marsh Restoration Planting Medium</v>
      </c>
      <c r="B113" s="176" t="s">
        <v>161</v>
      </c>
      <c r="C113" s="174" t="s">
        <v>277</v>
      </c>
      <c r="D113" s="176" t="s">
        <v>590</v>
      </c>
      <c r="E113" s="174" t="s">
        <v>168</v>
      </c>
      <c r="F113" s="175" t="s">
        <v>174</v>
      </c>
      <c r="G113" s="176" t="s">
        <v>907</v>
      </c>
      <c r="H113" s="176" t="s">
        <v>904</v>
      </c>
      <c r="I113" s="177" t="n">
        <v>500</v>
      </c>
      <c r="J113" s="178" t="s">
        <v>905</v>
      </c>
      <c r="K113" s="176" t="n">
        <v>1047.626473</v>
      </c>
      <c r="L113" s="177" t="n">
        <v>31093659</v>
      </c>
      <c r="M113" s="177" t="n">
        <v>38676190</v>
      </c>
      <c r="N113" s="177" t="n">
        <v>21517080</v>
      </c>
      <c r="O113" s="177" t="n">
        <v>24563052</v>
      </c>
      <c r="P113" s="177" t="n">
        <v>9576580</v>
      </c>
      <c r="Q113" s="177" t="n">
        <v>14113137</v>
      </c>
      <c r="R113" s="177" t="n">
        <v>1991</v>
      </c>
      <c r="S113" s="177" t="n">
        <v>1991</v>
      </c>
      <c r="T113" s="177" t="n">
        <v>70000</v>
      </c>
      <c r="U113" s="177" t="n">
        <v>70000</v>
      </c>
      <c r="V113" s="177" t="n">
        <v>629559</v>
      </c>
      <c r="W113" s="177" t="n">
        <v>667067</v>
      </c>
      <c r="X113" s="177" t="n">
        <v>76963</v>
      </c>
      <c r="Y113" s="177" t="n">
        <v>80000</v>
      </c>
      <c r="Z113" s="177" t="n">
        <v>286112</v>
      </c>
      <c r="AA113" s="177" t="n">
        <v>309300</v>
      </c>
      <c r="AB113" s="177" t="n">
        <v>111125</v>
      </c>
      <c r="AC113" s="177" t="n">
        <v>125000</v>
      </c>
      <c r="AD113" s="177" t="n">
        <v>296010</v>
      </c>
      <c r="AE113" s="177" t="n">
        <v>320000</v>
      </c>
      <c r="AF113" s="177" t="n">
        <v>44450</v>
      </c>
      <c r="AG113" s="177" t="n">
        <v>50000</v>
      </c>
      <c r="AH113" s="177" t="n">
        <v>20002862</v>
      </c>
      <c r="AI113" s="177" t="n">
        <v>22941685</v>
      </c>
      <c r="AJ113" s="177" t="n">
        <v>402322</v>
      </c>
      <c r="AK113" s="177" t="n">
        <v>666000</v>
      </c>
      <c r="AL113" s="177" t="n">
        <v>4623963</v>
      </c>
      <c r="AM113" s="177" t="n">
        <v>5733127</v>
      </c>
      <c r="AN113" s="177" t="n">
        <f aca="false">AJ:AJ+AL:AL</f>
        <v>5026285</v>
      </c>
      <c r="AO113" s="177" t="n">
        <f aca="false">AK:AK+AM:AM</f>
        <v>6399127</v>
      </c>
      <c r="AP113" s="177" t="n">
        <v>3192401</v>
      </c>
      <c r="AQ113" s="177" t="n">
        <v>5440887</v>
      </c>
      <c r="AR113" s="177" t="n">
        <v>1867</v>
      </c>
      <c r="AS113" s="177" t="n">
        <v>3123</v>
      </c>
      <c r="AT113" s="179" t="n">
        <v>75812</v>
      </c>
      <c r="AU113" s="179" t="n">
        <v>120000</v>
      </c>
      <c r="AV113" s="179" t="n">
        <v>223062</v>
      </c>
      <c r="AW113" s="179" t="n">
        <v>400000</v>
      </c>
      <c r="AX113" s="179" t="n">
        <v>1057153</v>
      </c>
      <c r="AY113" s="179" t="n">
        <v>1750000</v>
      </c>
      <c r="AZ113" s="177" t="n">
        <v>2959</v>
      </c>
      <c r="BA113" s="180" t="n">
        <v>-4435185</v>
      </c>
      <c r="BB113" s="180" t="n">
        <v>-10361146</v>
      </c>
      <c r="BC113" s="177" t="n">
        <v>31924006</v>
      </c>
      <c r="BD113" s="177" t="n">
        <v>54408872</v>
      </c>
      <c r="BE113" s="177" t="n">
        <v>15616</v>
      </c>
    </row>
    <row r="114" customFormat="false" ht="12.75" hidden="false" customHeight="true" outlineLevel="0" collapsed="false">
      <c r="A114" s="174" t="str">
        <f aca="false">C114&amp;" "&amp;E114&amp;" "&amp;F114&amp;" "&amp;G114&amp;" "&amp;J114</f>
        <v>Kenya Salt marsh Restoration Planting Medium</v>
      </c>
      <c r="B114" s="176" t="s">
        <v>164</v>
      </c>
      <c r="C114" s="174" t="s">
        <v>187</v>
      </c>
      <c r="D114" s="176" t="s">
        <v>591</v>
      </c>
      <c r="E114" s="174" t="s">
        <v>168</v>
      </c>
      <c r="F114" s="175" t="s">
        <v>174</v>
      </c>
      <c r="G114" s="176" t="s">
        <v>907</v>
      </c>
      <c r="H114" s="176" t="s">
        <v>904</v>
      </c>
      <c r="I114" s="177" t="n">
        <v>500</v>
      </c>
      <c r="J114" s="178" t="s">
        <v>905</v>
      </c>
      <c r="K114" s="176" t="n">
        <v>14.1653053</v>
      </c>
      <c r="L114" s="177" t="n">
        <v>2438331</v>
      </c>
      <c r="M114" s="177" t="n">
        <v>3083183</v>
      </c>
      <c r="N114" s="177" t="n">
        <v>1644079</v>
      </c>
      <c r="O114" s="177" t="n">
        <v>1781773</v>
      </c>
      <c r="P114" s="177" t="n">
        <v>794252</v>
      </c>
      <c r="Q114" s="177" t="n">
        <v>1301410</v>
      </c>
      <c r="R114" s="177" t="n">
        <v>156</v>
      </c>
      <c r="S114" s="177" t="n">
        <v>156</v>
      </c>
      <c r="T114" s="177" t="n">
        <v>50000</v>
      </c>
      <c r="U114" s="177" t="n">
        <v>50000</v>
      </c>
      <c r="V114" s="177" t="n">
        <v>629559</v>
      </c>
      <c r="W114" s="177" t="n">
        <v>667067</v>
      </c>
      <c r="X114" s="177" t="n">
        <v>76963</v>
      </c>
      <c r="Y114" s="177" t="n">
        <v>80000</v>
      </c>
      <c r="Z114" s="177" t="n">
        <v>249345</v>
      </c>
      <c r="AA114" s="177" t="n">
        <v>264200</v>
      </c>
      <c r="AB114" s="177" t="n">
        <v>88900</v>
      </c>
      <c r="AC114" s="177" t="n">
        <v>100000</v>
      </c>
      <c r="AD114" s="177" t="n">
        <v>129504</v>
      </c>
      <c r="AE114" s="177" t="n">
        <v>140000</v>
      </c>
      <c r="AF114" s="177" t="n">
        <v>44450</v>
      </c>
      <c r="AG114" s="177" t="n">
        <v>50000</v>
      </c>
      <c r="AH114" s="177" t="n">
        <v>375359</v>
      </c>
      <c r="AI114" s="177" t="n">
        <v>430506</v>
      </c>
      <c r="AJ114" s="177" t="n">
        <v>144981</v>
      </c>
      <c r="AK114" s="177" t="n">
        <v>240000</v>
      </c>
      <c r="AL114" s="177" t="n">
        <v>86770</v>
      </c>
      <c r="AM114" s="177" t="n">
        <v>107584</v>
      </c>
      <c r="AN114" s="177" t="n">
        <f aca="false">AJ:AJ+AL:AL</f>
        <v>231751</v>
      </c>
      <c r="AO114" s="177" t="n">
        <f aca="false">AK:AK+AM:AM</f>
        <v>347584</v>
      </c>
      <c r="AP114" s="177" t="n">
        <v>103679</v>
      </c>
      <c r="AQ114" s="177" t="n">
        <v>176703</v>
      </c>
      <c r="AR114" s="177" t="n">
        <v>1867</v>
      </c>
      <c r="AS114" s="177" t="n">
        <v>3123</v>
      </c>
      <c r="AT114" s="179" t="n">
        <v>75812</v>
      </c>
      <c r="AU114" s="179" t="n">
        <v>120000</v>
      </c>
      <c r="AV114" s="179" t="n">
        <v>167296</v>
      </c>
      <c r="AW114" s="179" t="n">
        <v>300000</v>
      </c>
      <c r="AX114" s="179" t="n">
        <v>213847</v>
      </c>
      <c r="AY114" s="179" t="n">
        <v>354000</v>
      </c>
      <c r="AZ114" s="177" t="n">
        <v>96</v>
      </c>
      <c r="BA114" s="180" t="n">
        <v>-1657541</v>
      </c>
      <c r="BB114" s="180" t="n">
        <v>-1591349</v>
      </c>
      <c r="BC114" s="177" t="n">
        <v>1036792</v>
      </c>
      <c r="BD114" s="177" t="n">
        <v>1767031</v>
      </c>
      <c r="BE114" s="177" t="n">
        <v>15616</v>
      </c>
    </row>
    <row r="115" customFormat="false" ht="12.75" hidden="false" customHeight="true" outlineLevel="0" collapsed="false">
      <c r="A115" s="174" t="str">
        <f aca="false">C115&amp;" "&amp;E115&amp;" "&amp;F115&amp;" "&amp;G115&amp;" "&amp;J115</f>
        <v>Mexico Salt marsh Restoration Planting Medium</v>
      </c>
      <c r="B115" s="176" t="s">
        <v>161</v>
      </c>
      <c r="C115" s="174" t="s">
        <v>188</v>
      </c>
      <c r="D115" s="176" t="s">
        <v>592</v>
      </c>
      <c r="E115" s="174" t="s">
        <v>168</v>
      </c>
      <c r="F115" s="175" t="s">
        <v>174</v>
      </c>
      <c r="G115" s="176" t="s">
        <v>907</v>
      </c>
      <c r="H115" s="176" t="s">
        <v>904</v>
      </c>
      <c r="I115" s="177" t="n">
        <v>500</v>
      </c>
      <c r="J115" s="178" t="s">
        <v>905</v>
      </c>
      <c r="K115" s="176" t="n">
        <v>10765.47301</v>
      </c>
      <c r="L115" s="177" t="n">
        <v>17366784</v>
      </c>
      <c r="M115" s="177" t="n">
        <v>20773841</v>
      </c>
      <c r="N115" s="177" t="n">
        <v>13294414</v>
      </c>
      <c r="O115" s="177" t="n">
        <v>15141617</v>
      </c>
      <c r="P115" s="177" t="n">
        <v>4072371</v>
      </c>
      <c r="Q115" s="177" t="n">
        <v>5632224</v>
      </c>
      <c r="R115" s="177" t="n">
        <v>1112</v>
      </c>
      <c r="S115" s="177" t="n">
        <v>1112</v>
      </c>
      <c r="T115" s="177" t="n">
        <v>50000</v>
      </c>
      <c r="U115" s="177" t="n">
        <v>50000</v>
      </c>
      <c r="V115" s="177" t="n">
        <v>629559</v>
      </c>
      <c r="W115" s="177" t="n">
        <v>667067</v>
      </c>
      <c r="X115" s="177" t="n">
        <v>76963</v>
      </c>
      <c r="Y115" s="177" t="n">
        <v>80000</v>
      </c>
      <c r="Z115" s="177" t="n">
        <v>274072</v>
      </c>
      <c r="AA115" s="177" t="n">
        <v>290400</v>
      </c>
      <c r="AB115" s="177" t="n">
        <v>88900</v>
      </c>
      <c r="AC115" s="177" t="n">
        <v>100000</v>
      </c>
      <c r="AD115" s="177" t="n">
        <v>129504</v>
      </c>
      <c r="AE115" s="177" t="n">
        <v>140000</v>
      </c>
      <c r="AF115" s="177" t="n">
        <v>44450</v>
      </c>
      <c r="AG115" s="177" t="n">
        <v>50000</v>
      </c>
      <c r="AH115" s="177" t="n">
        <v>12000966</v>
      </c>
      <c r="AI115" s="177" t="n">
        <v>13764150</v>
      </c>
      <c r="AJ115" s="177" t="n">
        <v>143773</v>
      </c>
      <c r="AK115" s="177" t="n">
        <v>238000</v>
      </c>
      <c r="AL115" s="177" t="n">
        <v>2774204</v>
      </c>
      <c r="AM115" s="177" t="n">
        <v>3439661</v>
      </c>
      <c r="AN115" s="177" t="n">
        <f aca="false">AJ:AJ+AL:AL</f>
        <v>2917977</v>
      </c>
      <c r="AO115" s="177" t="n">
        <f aca="false">AK:AK+AM:AM</f>
        <v>3677661</v>
      </c>
      <c r="AP115" s="177" t="n">
        <v>531260</v>
      </c>
      <c r="AQ115" s="177" t="n">
        <v>905439</v>
      </c>
      <c r="AR115" s="177" t="n">
        <v>1867</v>
      </c>
      <c r="AS115" s="177" t="n">
        <v>3123</v>
      </c>
      <c r="AT115" s="179" t="n">
        <v>75812</v>
      </c>
      <c r="AU115" s="179" t="n">
        <v>120000</v>
      </c>
      <c r="AV115" s="179" t="n">
        <v>167296</v>
      </c>
      <c r="AW115" s="179" t="n">
        <v>300000</v>
      </c>
      <c r="AX115" s="179" t="n">
        <v>378159</v>
      </c>
      <c r="AY115" s="179" t="n">
        <v>626000</v>
      </c>
      <c r="AZ115" s="177" t="n">
        <v>492</v>
      </c>
      <c r="BA115" s="180" t="n">
        <v>-14610328</v>
      </c>
      <c r="BB115" s="180" t="n">
        <v>-13632138</v>
      </c>
      <c r="BC115" s="177" t="n">
        <v>5312600</v>
      </c>
      <c r="BD115" s="177" t="n">
        <v>9054395</v>
      </c>
      <c r="BE115" s="177" t="n">
        <v>15616</v>
      </c>
    </row>
    <row r="116" customFormat="false" ht="12.75" hidden="false" customHeight="true" outlineLevel="0" collapsed="false">
      <c r="A116" s="174" t="str">
        <f aca="false">C116&amp;" "&amp;E116&amp;" "&amp;F116&amp;" "&amp;G116&amp;" "&amp;J116</f>
        <v>Colombia Salt marsh Restoration Planting Medium</v>
      </c>
      <c r="B116" s="176" t="s">
        <v>165</v>
      </c>
      <c r="C116" s="174" t="s">
        <v>189</v>
      </c>
      <c r="D116" s="176" t="s">
        <v>593</v>
      </c>
      <c r="E116" s="174" t="s">
        <v>168</v>
      </c>
      <c r="F116" s="175" t="s">
        <v>174</v>
      </c>
      <c r="G116" s="176" t="s">
        <v>907</v>
      </c>
      <c r="H116" s="176" t="s">
        <v>904</v>
      </c>
      <c r="I116" s="177" t="n">
        <v>500</v>
      </c>
      <c r="J116" s="178" t="s">
        <v>905</v>
      </c>
      <c r="K116" s="176" t="n">
        <v>413.7689513</v>
      </c>
      <c r="L116" s="177" t="n">
        <v>6136538</v>
      </c>
      <c r="M116" s="177" t="n">
        <v>7403871</v>
      </c>
      <c r="N116" s="177" t="n">
        <v>4630745</v>
      </c>
      <c r="O116" s="177" t="n">
        <v>5208260</v>
      </c>
      <c r="P116" s="177" t="n">
        <v>1505793</v>
      </c>
      <c r="Q116" s="177" t="n">
        <v>2195610</v>
      </c>
      <c r="R116" s="177" t="n">
        <v>393</v>
      </c>
      <c r="S116" s="177" t="n">
        <v>393</v>
      </c>
      <c r="T116" s="177" t="n">
        <v>50000</v>
      </c>
      <c r="U116" s="177" t="n">
        <v>50000</v>
      </c>
      <c r="V116" s="177" t="n">
        <v>629559</v>
      </c>
      <c r="W116" s="177" t="n">
        <v>667067</v>
      </c>
      <c r="X116" s="177" t="n">
        <v>76963</v>
      </c>
      <c r="Y116" s="177" t="n">
        <v>80000</v>
      </c>
      <c r="Z116" s="177" t="n">
        <v>244644</v>
      </c>
      <c r="AA116" s="177" t="n">
        <v>259219</v>
      </c>
      <c r="AB116" s="177" t="n">
        <v>88900</v>
      </c>
      <c r="AC116" s="177" t="n">
        <v>100000</v>
      </c>
      <c r="AD116" s="177" t="n">
        <v>120254</v>
      </c>
      <c r="AE116" s="177" t="n">
        <v>130000</v>
      </c>
      <c r="AF116" s="177" t="n">
        <v>44450</v>
      </c>
      <c r="AG116" s="177" t="n">
        <v>50000</v>
      </c>
      <c r="AH116" s="177" t="n">
        <v>3375976</v>
      </c>
      <c r="AI116" s="177" t="n">
        <v>3871974</v>
      </c>
      <c r="AJ116" s="177" t="n">
        <v>78531</v>
      </c>
      <c r="AK116" s="177" t="n">
        <v>130000</v>
      </c>
      <c r="AL116" s="177" t="n">
        <v>780408</v>
      </c>
      <c r="AM116" s="177" t="n">
        <v>967606</v>
      </c>
      <c r="AN116" s="177" t="n">
        <f aca="false">AJ:AJ+AL:AL</f>
        <v>858939</v>
      </c>
      <c r="AO116" s="177" t="n">
        <f aca="false">AK:AK+AM:AM</f>
        <v>1097606</v>
      </c>
      <c r="AP116" s="177" t="n">
        <v>196489</v>
      </c>
      <c r="AQ116" s="177" t="n">
        <v>334881</v>
      </c>
      <c r="AR116" s="177" t="n">
        <v>1867</v>
      </c>
      <c r="AS116" s="177" t="n">
        <v>3123</v>
      </c>
      <c r="AT116" s="179" t="n">
        <v>75812</v>
      </c>
      <c r="AU116" s="179" t="n">
        <v>120000</v>
      </c>
      <c r="AV116" s="179" t="n">
        <v>167296</v>
      </c>
      <c r="AW116" s="179" t="n">
        <v>300000</v>
      </c>
      <c r="AX116" s="179" t="n">
        <v>205390</v>
      </c>
      <c r="AY116" s="179" t="n">
        <v>340000</v>
      </c>
      <c r="AZ116" s="177" t="n">
        <v>182</v>
      </c>
      <c r="BA116" s="180" t="n">
        <v>-4943555</v>
      </c>
      <c r="BB116" s="180" t="n">
        <v>-4656118</v>
      </c>
      <c r="BC116" s="177" t="n">
        <v>1964889</v>
      </c>
      <c r="BD116" s="177" t="n">
        <v>3348808</v>
      </c>
      <c r="BE116" s="177" t="n">
        <v>15616</v>
      </c>
    </row>
    <row r="117" customFormat="false" ht="12.75" hidden="false" customHeight="true" outlineLevel="0" collapsed="false">
      <c r="A117" s="174" t="str">
        <f aca="false">C117&amp;" "&amp;E117&amp;" "&amp;F117&amp;" "&amp;G117&amp;" "&amp;J117</f>
        <v>India Salt marsh Restoration Planting Medium</v>
      </c>
      <c r="B117" s="176" t="s">
        <v>162</v>
      </c>
      <c r="C117" s="174" t="s">
        <v>190</v>
      </c>
      <c r="D117" s="176" t="s">
        <v>594</v>
      </c>
      <c r="E117" s="174" t="s">
        <v>168</v>
      </c>
      <c r="F117" s="175" t="s">
        <v>174</v>
      </c>
      <c r="G117" s="176" t="s">
        <v>907</v>
      </c>
      <c r="H117" s="176" t="s">
        <v>904</v>
      </c>
      <c r="I117" s="177" t="n">
        <v>500</v>
      </c>
      <c r="J117" s="178" t="s">
        <v>905</v>
      </c>
      <c r="K117" s="176" t="n">
        <v>471.1372922</v>
      </c>
      <c r="L117" s="177" t="n">
        <v>2633566</v>
      </c>
      <c r="M117" s="177" t="n">
        <v>3318717</v>
      </c>
      <c r="N117" s="177" t="n">
        <v>1789690</v>
      </c>
      <c r="O117" s="177" t="n">
        <v>1948255</v>
      </c>
      <c r="P117" s="177" t="n">
        <v>843877</v>
      </c>
      <c r="Q117" s="177" t="n">
        <v>1370463</v>
      </c>
      <c r="R117" s="177" t="n">
        <v>169</v>
      </c>
      <c r="S117" s="177" t="n">
        <v>169</v>
      </c>
      <c r="T117" s="177" t="n">
        <v>50000</v>
      </c>
      <c r="U117" s="177" t="n">
        <v>50000</v>
      </c>
      <c r="V117" s="177" t="n">
        <v>629559</v>
      </c>
      <c r="W117" s="177" t="n">
        <v>667067</v>
      </c>
      <c r="X117" s="177" t="n">
        <v>76963</v>
      </c>
      <c r="Y117" s="177" t="n">
        <v>80000</v>
      </c>
      <c r="Z117" s="177" t="n">
        <v>255322</v>
      </c>
      <c r="AA117" s="177" t="n">
        <v>270533</v>
      </c>
      <c r="AB117" s="177" t="n">
        <v>88900</v>
      </c>
      <c r="AC117" s="177" t="n">
        <v>100000</v>
      </c>
      <c r="AD117" s="177" t="n">
        <v>129504</v>
      </c>
      <c r="AE117" s="177" t="n">
        <v>140000</v>
      </c>
      <c r="AF117" s="177" t="n">
        <v>44450</v>
      </c>
      <c r="AG117" s="177" t="n">
        <v>50000</v>
      </c>
      <c r="AH117" s="177" t="n">
        <v>514992</v>
      </c>
      <c r="AI117" s="177" t="n">
        <v>590655</v>
      </c>
      <c r="AJ117" s="177" t="n">
        <v>101487</v>
      </c>
      <c r="AK117" s="177" t="n">
        <v>168000</v>
      </c>
      <c r="AL117" s="177" t="n">
        <v>119048</v>
      </c>
      <c r="AM117" s="177" t="n">
        <v>147605</v>
      </c>
      <c r="AN117" s="177" t="n">
        <f aca="false">AJ:AJ+AL:AL</f>
        <v>220535</v>
      </c>
      <c r="AO117" s="177" t="n">
        <f aca="false">AK:AK+AM:AM</f>
        <v>315605</v>
      </c>
      <c r="AP117" s="177" t="n">
        <v>110152</v>
      </c>
      <c r="AQ117" s="177" t="n">
        <v>187735</v>
      </c>
      <c r="AR117" s="177" t="n">
        <v>1867</v>
      </c>
      <c r="AS117" s="177" t="n">
        <v>3123</v>
      </c>
      <c r="AT117" s="179" t="n">
        <v>75812</v>
      </c>
      <c r="AU117" s="179" t="n">
        <v>120000</v>
      </c>
      <c r="AV117" s="179" t="n">
        <v>167296</v>
      </c>
      <c r="AW117" s="179" t="n">
        <v>300000</v>
      </c>
      <c r="AX117" s="179" t="n">
        <v>268215</v>
      </c>
      <c r="AY117" s="179" t="n">
        <v>444000</v>
      </c>
      <c r="AZ117" s="177" t="n">
        <v>102</v>
      </c>
      <c r="BA117" s="180" t="n">
        <v>-1801016</v>
      </c>
      <c r="BB117" s="180" t="n">
        <v>-1729888</v>
      </c>
      <c r="BC117" s="177" t="n">
        <v>1101520</v>
      </c>
      <c r="BD117" s="177" t="n">
        <v>1877348</v>
      </c>
      <c r="BE117" s="177" t="n">
        <v>15616</v>
      </c>
    </row>
    <row r="118" customFormat="false" ht="12.75" hidden="false" customHeight="true" outlineLevel="0" collapsed="false">
      <c r="A118" s="174" t="str">
        <f aca="false">C118&amp;" "&amp;E118&amp;" "&amp;F118&amp;" "&amp;G118&amp;" "&amp;J118</f>
        <v>China Salt marsh Restoration Planting Medium</v>
      </c>
      <c r="B118" s="176" t="s">
        <v>162</v>
      </c>
      <c r="C118" s="174" t="s">
        <v>191</v>
      </c>
      <c r="D118" s="176" t="s">
        <v>595</v>
      </c>
      <c r="E118" s="174" t="s">
        <v>168</v>
      </c>
      <c r="F118" s="175" t="s">
        <v>174</v>
      </c>
      <c r="G118" s="176" t="s">
        <v>907</v>
      </c>
      <c r="H118" s="176" t="s">
        <v>904</v>
      </c>
      <c r="I118" s="177" t="n">
        <v>500</v>
      </c>
      <c r="J118" s="178" t="s">
        <v>905</v>
      </c>
      <c r="K118" s="176" t="n">
        <v>10513.23013</v>
      </c>
      <c r="L118" s="177" t="n">
        <v>5325878</v>
      </c>
      <c r="M118" s="177" t="n">
        <v>6751647</v>
      </c>
      <c r="N118" s="177" t="n">
        <v>3495146</v>
      </c>
      <c r="O118" s="177" t="n">
        <v>3898524</v>
      </c>
      <c r="P118" s="177" t="n">
        <v>1830732</v>
      </c>
      <c r="Q118" s="177" t="n">
        <v>2853123</v>
      </c>
      <c r="R118" s="177" t="n">
        <v>341</v>
      </c>
      <c r="S118" s="177" t="n">
        <v>341</v>
      </c>
      <c r="T118" s="177" t="n">
        <v>50000</v>
      </c>
      <c r="U118" s="177" t="n">
        <v>50000</v>
      </c>
      <c r="V118" s="177" t="n">
        <v>629559</v>
      </c>
      <c r="W118" s="177" t="n">
        <v>667067</v>
      </c>
      <c r="X118" s="177" t="n">
        <v>76963</v>
      </c>
      <c r="Y118" s="177" t="n">
        <v>80000</v>
      </c>
      <c r="Z118" s="177" t="n">
        <v>314213</v>
      </c>
      <c r="AA118" s="177" t="n">
        <v>332933</v>
      </c>
      <c r="AB118" s="177" t="n">
        <v>88900</v>
      </c>
      <c r="AC118" s="177" t="n">
        <v>100000</v>
      </c>
      <c r="AD118" s="177" t="n">
        <v>138755</v>
      </c>
      <c r="AE118" s="177" t="n">
        <v>150000</v>
      </c>
      <c r="AF118" s="177" t="n">
        <v>44450</v>
      </c>
      <c r="AG118" s="177" t="n">
        <v>50000</v>
      </c>
      <c r="AH118" s="177" t="n">
        <v>2152306</v>
      </c>
      <c r="AI118" s="177" t="n">
        <v>2468524</v>
      </c>
      <c r="AJ118" s="177" t="n">
        <v>234386</v>
      </c>
      <c r="AK118" s="177" t="n">
        <v>388000</v>
      </c>
      <c r="AL118" s="177" t="n">
        <v>497538</v>
      </c>
      <c r="AM118" s="177" t="n">
        <v>616884</v>
      </c>
      <c r="AN118" s="177" t="n">
        <f aca="false">AJ:AJ+AL:AL</f>
        <v>731924</v>
      </c>
      <c r="AO118" s="177" t="n">
        <f aca="false">AK:AK+AM:AM</f>
        <v>1004884</v>
      </c>
      <c r="AP118" s="177" t="n">
        <v>238872</v>
      </c>
      <c r="AQ118" s="177" t="n">
        <v>407116</v>
      </c>
      <c r="AR118" s="177" t="n">
        <v>1867</v>
      </c>
      <c r="AS118" s="177" t="n">
        <v>3123</v>
      </c>
      <c r="AT118" s="179" t="n">
        <v>75812</v>
      </c>
      <c r="AU118" s="179" t="n">
        <v>120000</v>
      </c>
      <c r="AV118" s="179" t="n">
        <v>167296</v>
      </c>
      <c r="AW118" s="179" t="n">
        <v>300000</v>
      </c>
      <c r="AX118" s="179" t="n">
        <v>614961</v>
      </c>
      <c r="AY118" s="179" t="n">
        <v>1018000</v>
      </c>
      <c r="AZ118" s="177" t="n">
        <v>221</v>
      </c>
      <c r="BA118" s="180" t="n">
        <v>-3468183</v>
      </c>
      <c r="BB118" s="180" t="n">
        <v>-3363989</v>
      </c>
      <c r="BC118" s="177" t="n">
        <v>2388723</v>
      </c>
      <c r="BD118" s="177" t="n">
        <v>4071160</v>
      </c>
      <c r="BE118" s="177" t="n">
        <v>15616</v>
      </c>
    </row>
    <row r="119" customFormat="false" ht="12.75" hidden="false" customHeight="true" outlineLevel="0" collapsed="false">
      <c r="A119" s="174" t="str">
        <f aca="false">C119&amp;" "&amp;E119&amp;" "&amp;F119&amp;" "&amp;G119&amp;" "&amp;J119</f>
        <v>Indonesia Mangrove Restoration Planting Medium</v>
      </c>
      <c r="B119" s="176" t="s">
        <v>162</v>
      </c>
      <c r="C119" s="174" t="s">
        <v>184</v>
      </c>
      <c r="D119" s="176" t="s">
        <v>588</v>
      </c>
      <c r="E119" s="174" t="s">
        <v>160</v>
      </c>
      <c r="F119" s="175" t="s">
        <v>174</v>
      </c>
      <c r="G119" s="176" t="s">
        <v>907</v>
      </c>
      <c r="H119" s="176" t="s">
        <v>906</v>
      </c>
      <c r="I119" s="177" t="n">
        <v>500</v>
      </c>
      <c r="J119" s="178" t="s">
        <v>905</v>
      </c>
      <c r="K119" s="176" t="n">
        <v>13194628.19</v>
      </c>
      <c r="L119" s="177" t="n">
        <v>3766734</v>
      </c>
      <c r="M119" s="177" t="n">
        <v>4996649</v>
      </c>
      <c r="N119" s="177" t="n">
        <v>2159999</v>
      </c>
      <c r="O119" s="177" t="n">
        <v>2371800</v>
      </c>
      <c r="P119" s="177" t="n">
        <v>1606734</v>
      </c>
      <c r="Q119" s="177" t="n">
        <v>2624849</v>
      </c>
      <c r="R119" s="177" t="n">
        <v>12</v>
      </c>
      <c r="S119" s="177" t="n">
        <v>12</v>
      </c>
      <c r="T119" s="177" t="n">
        <v>50000</v>
      </c>
      <c r="U119" s="177" t="n">
        <v>50000</v>
      </c>
      <c r="V119" s="177" t="n">
        <v>629559</v>
      </c>
      <c r="W119" s="177" t="n">
        <v>667067</v>
      </c>
      <c r="X119" s="177" t="n">
        <v>76963</v>
      </c>
      <c r="Y119" s="177" t="n">
        <v>80000</v>
      </c>
      <c r="Z119" s="177" t="n">
        <v>268724</v>
      </c>
      <c r="AA119" s="177" t="n">
        <v>284733</v>
      </c>
      <c r="AB119" s="177" t="n">
        <v>88900</v>
      </c>
      <c r="AC119" s="177" t="n">
        <v>100000</v>
      </c>
      <c r="AD119" s="177" t="n">
        <v>129504</v>
      </c>
      <c r="AE119" s="177" t="n">
        <v>140000</v>
      </c>
      <c r="AF119" s="177" t="n">
        <v>44450</v>
      </c>
      <c r="AG119" s="177" t="n">
        <v>50000</v>
      </c>
      <c r="AH119" s="177" t="n">
        <v>871900</v>
      </c>
      <c r="AI119" s="177" t="n">
        <v>1000000</v>
      </c>
      <c r="AJ119" s="177" t="n">
        <v>181226</v>
      </c>
      <c r="AK119" s="177" t="n">
        <v>300000</v>
      </c>
      <c r="AL119" s="177" t="n">
        <v>201553</v>
      </c>
      <c r="AM119" s="177" t="n">
        <v>249900</v>
      </c>
      <c r="AN119" s="177" t="n">
        <f aca="false">AJ:AJ+AL:AL</f>
        <v>382779</v>
      </c>
      <c r="AO119" s="177" t="n">
        <f aca="false">AK:AK+AM:AM</f>
        <v>549900</v>
      </c>
      <c r="AP119" s="177" t="n">
        <v>625801</v>
      </c>
      <c r="AQ119" s="177" t="n">
        <v>1066568</v>
      </c>
      <c r="AR119" s="177" t="n">
        <v>36087</v>
      </c>
      <c r="AS119" s="177" t="n">
        <v>60381</v>
      </c>
      <c r="AT119" s="179" t="n">
        <v>75812</v>
      </c>
      <c r="AU119" s="179" t="n">
        <v>120000</v>
      </c>
      <c r="AV119" s="179" t="n">
        <v>167296</v>
      </c>
      <c r="AW119" s="179" t="n">
        <v>300000</v>
      </c>
      <c r="AX119" s="179" t="n">
        <v>318958</v>
      </c>
      <c r="AY119" s="179" t="n">
        <v>528000</v>
      </c>
      <c r="AZ119" s="177" t="n">
        <v>30</v>
      </c>
      <c r="BA119" s="180" t="n">
        <v>1628616</v>
      </c>
      <c r="BB119" s="180" t="n">
        <v>147859</v>
      </c>
      <c r="BC119" s="177" t="n">
        <v>6258010</v>
      </c>
      <c r="BD119" s="177" t="n">
        <v>10665681</v>
      </c>
      <c r="BE119" s="177" t="n">
        <v>301907</v>
      </c>
    </row>
    <row r="120" customFormat="false" ht="12.75" hidden="false" customHeight="true" outlineLevel="0" collapsed="false">
      <c r="A120" s="174" t="str">
        <f aca="false">C120&amp;" "&amp;E120&amp;" "&amp;F120&amp;" "&amp;G120&amp;" "&amp;J120</f>
        <v>United States Mangrove Restoration Planting Medium</v>
      </c>
      <c r="B120" s="176" t="s">
        <v>161</v>
      </c>
      <c r="C120" s="174" t="s">
        <v>183</v>
      </c>
      <c r="D120" s="176" t="s">
        <v>586</v>
      </c>
      <c r="E120" s="174" t="s">
        <v>160</v>
      </c>
      <c r="F120" s="175" t="s">
        <v>174</v>
      </c>
      <c r="G120" s="176" t="s">
        <v>907</v>
      </c>
      <c r="H120" s="176" t="s">
        <v>906</v>
      </c>
      <c r="I120" s="177" t="n">
        <v>500</v>
      </c>
      <c r="J120" s="178" t="s">
        <v>905</v>
      </c>
      <c r="K120" s="176" t="n">
        <v>166588.7605</v>
      </c>
      <c r="L120" s="177" t="n">
        <v>11634918</v>
      </c>
      <c r="M120" s="177" t="n">
        <v>14701568</v>
      </c>
      <c r="N120" s="177" t="n">
        <v>7638954</v>
      </c>
      <c r="O120" s="177" t="n">
        <v>8645067</v>
      </c>
      <c r="P120" s="177" t="n">
        <v>3995964</v>
      </c>
      <c r="Q120" s="177" t="n">
        <v>6056501</v>
      </c>
      <c r="R120" s="177" t="n">
        <v>144</v>
      </c>
      <c r="S120" s="177" t="n">
        <v>144</v>
      </c>
      <c r="T120" s="177" t="n">
        <v>100000</v>
      </c>
      <c r="U120" s="177" t="n">
        <v>100000</v>
      </c>
      <c r="V120" s="177" t="n">
        <v>629559</v>
      </c>
      <c r="W120" s="177" t="n">
        <v>667067</v>
      </c>
      <c r="X120" s="177" t="n">
        <v>76963</v>
      </c>
      <c r="Y120" s="177" t="n">
        <v>80000</v>
      </c>
      <c r="Z120" s="177" t="n">
        <v>351049</v>
      </c>
      <c r="AA120" s="177" t="n">
        <v>379500</v>
      </c>
      <c r="AB120" s="177" t="n">
        <v>88900</v>
      </c>
      <c r="AC120" s="177" t="n">
        <v>100000</v>
      </c>
      <c r="AD120" s="177" t="n">
        <v>185006</v>
      </c>
      <c r="AE120" s="177" t="n">
        <v>200000</v>
      </c>
      <c r="AF120" s="177" t="n">
        <v>44450</v>
      </c>
      <c r="AG120" s="177" t="n">
        <v>50000</v>
      </c>
      <c r="AH120" s="177" t="n">
        <v>6163027</v>
      </c>
      <c r="AI120" s="177" t="n">
        <v>7068500</v>
      </c>
      <c r="AJ120" s="177" t="n">
        <v>517703</v>
      </c>
      <c r="AK120" s="177" t="n">
        <v>857000</v>
      </c>
      <c r="AL120" s="177" t="n">
        <v>1424677</v>
      </c>
      <c r="AM120" s="177" t="n">
        <v>1766418</v>
      </c>
      <c r="AN120" s="177" t="n">
        <f aca="false">AJ:AJ+AL:AL</f>
        <v>1942380</v>
      </c>
      <c r="AO120" s="177" t="n">
        <f aca="false">AK:AK+AM:AM</f>
        <v>2623418</v>
      </c>
      <c r="AP120" s="177" t="n">
        <v>167193</v>
      </c>
      <c r="AQ120" s="177" t="n">
        <v>284951</v>
      </c>
      <c r="AR120" s="177" t="n">
        <v>9641</v>
      </c>
      <c r="AS120" s="177" t="n">
        <v>16132</v>
      </c>
      <c r="AT120" s="179" t="n">
        <v>75812</v>
      </c>
      <c r="AU120" s="179" t="n">
        <v>120000</v>
      </c>
      <c r="AV120" s="179" t="n">
        <v>223062</v>
      </c>
      <c r="AW120" s="179" t="n">
        <v>400000</v>
      </c>
      <c r="AX120" s="179" t="n">
        <v>1577877</v>
      </c>
      <c r="AY120" s="179" t="n">
        <v>2612000</v>
      </c>
      <c r="AZ120" s="177" t="n">
        <v>30</v>
      </c>
      <c r="BA120" s="180" t="n">
        <v>-11852057</v>
      </c>
      <c r="BB120" s="180" t="n">
        <v>-9962988</v>
      </c>
      <c r="BC120" s="177" t="n">
        <v>1671930</v>
      </c>
      <c r="BD120" s="177" t="n">
        <v>2849511</v>
      </c>
      <c r="BE120" s="177" t="n">
        <v>80659</v>
      </c>
    </row>
    <row r="121" customFormat="false" ht="12.75" hidden="false" customHeight="true" outlineLevel="0" collapsed="false">
      <c r="A121" s="174" t="str">
        <f aca="false">C121&amp;" "&amp;E121&amp;" "&amp;F121&amp;" "&amp;G121&amp;" "&amp;J121</f>
        <v>Australia Mangrove Restoration Planting Medium</v>
      </c>
      <c r="B121" s="176" t="s">
        <v>163</v>
      </c>
      <c r="C121" s="174" t="s">
        <v>185</v>
      </c>
      <c r="D121" s="176" t="s">
        <v>589</v>
      </c>
      <c r="E121" s="174" t="s">
        <v>160</v>
      </c>
      <c r="F121" s="175" t="s">
        <v>174</v>
      </c>
      <c r="G121" s="176" t="s">
        <v>907</v>
      </c>
      <c r="H121" s="176" t="s">
        <v>906</v>
      </c>
      <c r="I121" s="177" t="n">
        <v>500</v>
      </c>
      <c r="J121" s="178" t="s">
        <v>905</v>
      </c>
      <c r="K121" s="176" t="n">
        <v>503833.494</v>
      </c>
      <c r="L121" s="177" t="n">
        <v>8537943</v>
      </c>
      <c r="M121" s="177" t="n">
        <v>10872931</v>
      </c>
      <c r="N121" s="177" t="n">
        <v>5493400</v>
      </c>
      <c r="O121" s="177" t="n">
        <v>6181117</v>
      </c>
      <c r="P121" s="177" t="n">
        <v>3044543</v>
      </c>
      <c r="Q121" s="177" t="n">
        <v>4691814</v>
      </c>
      <c r="R121" s="177" t="n">
        <v>250</v>
      </c>
      <c r="S121" s="177" t="n">
        <v>250</v>
      </c>
      <c r="T121" s="177" t="n">
        <v>70000</v>
      </c>
      <c r="U121" s="177" t="n">
        <v>70000</v>
      </c>
      <c r="V121" s="177" t="n">
        <v>629559</v>
      </c>
      <c r="W121" s="177" t="n">
        <v>667067</v>
      </c>
      <c r="X121" s="177" t="n">
        <v>76963</v>
      </c>
      <c r="Y121" s="177" t="n">
        <v>80000</v>
      </c>
      <c r="Z121" s="177" t="n">
        <v>313632</v>
      </c>
      <c r="AA121" s="177" t="n">
        <v>339050</v>
      </c>
      <c r="AB121" s="177" t="n">
        <v>102235</v>
      </c>
      <c r="AC121" s="177" t="n">
        <v>115000</v>
      </c>
      <c r="AD121" s="177" t="n">
        <v>333011</v>
      </c>
      <c r="AE121" s="177" t="n">
        <v>360000</v>
      </c>
      <c r="AF121" s="177" t="n">
        <v>44450</v>
      </c>
      <c r="AG121" s="177" t="n">
        <v>50000</v>
      </c>
      <c r="AH121" s="177" t="n">
        <v>3923551</v>
      </c>
      <c r="AI121" s="177" t="n">
        <v>4500000</v>
      </c>
      <c r="AJ121" s="177" t="n">
        <v>485686</v>
      </c>
      <c r="AK121" s="177" t="n">
        <v>804000</v>
      </c>
      <c r="AL121" s="177" t="n">
        <v>906988</v>
      </c>
      <c r="AM121" s="177" t="n">
        <v>1124550</v>
      </c>
      <c r="AN121" s="177" t="n">
        <f aca="false">AJ:AJ+AL:AL</f>
        <v>1392674</v>
      </c>
      <c r="AO121" s="177" t="n">
        <f aca="false">AK:AK+AM:AM</f>
        <v>1928550</v>
      </c>
      <c r="AP121" s="177" t="n">
        <v>70671</v>
      </c>
      <c r="AQ121" s="177" t="n">
        <v>120446</v>
      </c>
      <c r="AR121" s="177" t="n">
        <v>4075</v>
      </c>
      <c r="AS121" s="177" t="n">
        <v>6819</v>
      </c>
      <c r="AT121" s="179" t="n">
        <v>75812</v>
      </c>
      <c r="AU121" s="179" t="n">
        <v>120000</v>
      </c>
      <c r="AV121" s="179" t="n">
        <v>223062</v>
      </c>
      <c r="AW121" s="179" t="n">
        <v>400000</v>
      </c>
      <c r="AX121" s="179" t="n">
        <v>1278249</v>
      </c>
      <c r="AY121" s="179" t="n">
        <v>2116000</v>
      </c>
      <c r="AZ121" s="177" t="n">
        <v>30</v>
      </c>
      <c r="BA121" s="180" t="n">
        <v>-9668475</v>
      </c>
      <c r="BB121" s="180" t="n">
        <v>-7831237</v>
      </c>
      <c r="BC121" s="177" t="n">
        <v>706706</v>
      </c>
      <c r="BD121" s="177" t="n">
        <v>1204456</v>
      </c>
      <c r="BE121" s="177" t="n">
        <v>34094</v>
      </c>
    </row>
    <row r="122" customFormat="false" ht="12.75" hidden="false" customHeight="true" outlineLevel="0" collapsed="false">
      <c r="A122" s="174" t="str">
        <f aca="false">C122&amp;" "&amp;E122&amp;" "&amp;F122&amp;" "&amp;G122&amp;" "&amp;J122</f>
        <v>The Bahamas Mangrove Restoration Planting Medium</v>
      </c>
      <c r="B122" s="176" t="s">
        <v>161</v>
      </c>
      <c r="C122" s="174" t="s">
        <v>277</v>
      </c>
      <c r="D122" s="176" t="s">
        <v>590</v>
      </c>
      <c r="E122" s="174" t="s">
        <v>160</v>
      </c>
      <c r="F122" s="175" t="s">
        <v>174</v>
      </c>
      <c r="G122" s="176" t="s">
        <v>907</v>
      </c>
      <c r="H122" s="176" t="s">
        <v>906</v>
      </c>
      <c r="I122" s="177" t="n">
        <v>500</v>
      </c>
      <c r="J122" s="178" t="s">
        <v>905</v>
      </c>
      <c r="K122" s="176" t="n">
        <v>103500.258</v>
      </c>
      <c r="L122" s="177" t="n">
        <v>17681544</v>
      </c>
      <c r="M122" s="177" t="n">
        <v>21392867</v>
      </c>
      <c r="N122" s="177" t="n">
        <v>13130109</v>
      </c>
      <c r="O122" s="177" t="n">
        <v>14943867</v>
      </c>
      <c r="P122" s="177" t="n">
        <v>4551434</v>
      </c>
      <c r="Q122" s="177" t="n">
        <v>6449001</v>
      </c>
      <c r="R122" s="177" t="n">
        <v>359</v>
      </c>
      <c r="S122" s="177" t="n">
        <v>359</v>
      </c>
      <c r="T122" s="177" t="n">
        <v>70000</v>
      </c>
      <c r="U122" s="177" t="n">
        <v>70000</v>
      </c>
      <c r="V122" s="177" t="n">
        <v>629559</v>
      </c>
      <c r="W122" s="177" t="n">
        <v>667067</v>
      </c>
      <c r="X122" s="177" t="n">
        <v>76963</v>
      </c>
      <c r="Y122" s="177" t="n">
        <v>80000</v>
      </c>
      <c r="Z122" s="177" t="n">
        <v>286112</v>
      </c>
      <c r="AA122" s="177" t="n">
        <v>309300</v>
      </c>
      <c r="AB122" s="177" t="n">
        <v>111125</v>
      </c>
      <c r="AC122" s="177" t="n">
        <v>125000</v>
      </c>
      <c r="AD122" s="177" t="n">
        <v>296010</v>
      </c>
      <c r="AE122" s="177" t="n">
        <v>320000</v>
      </c>
      <c r="AF122" s="177" t="n">
        <v>44450</v>
      </c>
      <c r="AG122" s="177" t="n">
        <v>50000</v>
      </c>
      <c r="AH122" s="177" t="n">
        <v>11615891</v>
      </c>
      <c r="AI122" s="177" t="n">
        <v>13322500</v>
      </c>
      <c r="AJ122" s="177" t="n">
        <v>402322</v>
      </c>
      <c r="AK122" s="177" t="n">
        <v>666000</v>
      </c>
      <c r="AL122" s="177" t="n">
        <v>2685189</v>
      </c>
      <c r="AM122" s="177" t="n">
        <v>3329293</v>
      </c>
      <c r="AN122" s="177" t="n">
        <f aca="false">AJ:AJ+AL:AL</f>
        <v>3087511</v>
      </c>
      <c r="AO122" s="177" t="n">
        <f aca="false">AK:AK+AM:AM</f>
        <v>3995293</v>
      </c>
      <c r="AP122" s="177" t="n">
        <v>102014</v>
      </c>
      <c r="AQ122" s="177" t="n">
        <v>173865</v>
      </c>
      <c r="AR122" s="177" t="n">
        <v>5883</v>
      </c>
      <c r="AS122" s="177" t="n">
        <v>9843</v>
      </c>
      <c r="AT122" s="179" t="n">
        <v>75812</v>
      </c>
      <c r="AU122" s="179" t="n">
        <v>120000</v>
      </c>
      <c r="AV122" s="179" t="n">
        <v>223062</v>
      </c>
      <c r="AW122" s="179" t="n">
        <v>400000</v>
      </c>
      <c r="AX122" s="179" t="n">
        <v>1057153</v>
      </c>
      <c r="AY122" s="179" t="n">
        <v>1750000</v>
      </c>
      <c r="AZ122" s="177" t="n">
        <v>30</v>
      </c>
      <c r="BA122" s="180" t="n">
        <v>-19654218</v>
      </c>
      <c r="BB122" s="180" t="n">
        <v>-16661404</v>
      </c>
      <c r="BC122" s="177" t="n">
        <v>1020140</v>
      </c>
      <c r="BD122" s="177" t="n">
        <v>1738650</v>
      </c>
      <c r="BE122" s="177" t="n">
        <v>49215</v>
      </c>
    </row>
    <row r="123" customFormat="false" ht="12.75" hidden="false" customHeight="true" outlineLevel="0" collapsed="false">
      <c r="A123" s="174" t="str">
        <f aca="false">C123&amp;" "&amp;E123&amp;" "&amp;F123&amp;" "&amp;G123&amp;" "&amp;J123</f>
        <v>Kenya Mangrove Restoration Planting Medium</v>
      </c>
      <c r="B123" s="176" t="s">
        <v>164</v>
      </c>
      <c r="C123" s="174" t="s">
        <v>187</v>
      </c>
      <c r="D123" s="176" t="s">
        <v>591</v>
      </c>
      <c r="E123" s="174" t="s">
        <v>160</v>
      </c>
      <c r="F123" s="175" t="s">
        <v>174</v>
      </c>
      <c r="G123" s="176" t="s">
        <v>907</v>
      </c>
      <c r="H123" s="176" t="s">
        <v>906</v>
      </c>
      <c r="I123" s="177" t="n">
        <v>500</v>
      </c>
      <c r="J123" s="178" t="s">
        <v>905</v>
      </c>
      <c r="K123" s="176" t="n">
        <v>40145.87061</v>
      </c>
      <c r="L123" s="177" t="n">
        <v>2394910</v>
      </c>
      <c r="M123" s="177" t="n">
        <v>3113428</v>
      </c>
      <c r="N123" s="177" t="n">
        <v>1486695</v>
      </c>
      <c r="O123" s="177" t="n">
        <v>1601267</v>
      </c>
      <c r="P123" s="177" t="n">
        <v>908215</v>
      </c>
      <c r="Q123" s="177" t="n">
        <v>1512161</v>
      </c>
      <c r="R123" s="177" t="n">
        <v>21</v>
      </c>
      <c r="S123" s="177" t="n">
        <v>21</v>
      </c>
      <c r="T123" s="177" t="n">
        <v>50000</v>
      </c>
      <c r="U123" s="177" t="n">
        <v>50000</v>
      </c>
      <c r="V123" s="177" t="n">
        <v>629559</v>
      </c>
      <c r="W123" s="177" t="n">
        <v>667067</v>
      </c>
      <c r="X123" s="177" t="n">
        <v>76963</v>
      </c>
      <c r="Y123" s="177" t="n">
        <v>80000</v>
      </c>
      <c r="Z123" s="177" t="n">
        <v>249345</v>
      </c>
      <c r="AA123" s="177" t="n">
        <v>264200</v>
      </c>
      <c r="AB123" s="177" t="n">
        <v>88900</v>
      </c>
      <c r="AC123" s="177" t="n">
        <v>100000</v>
      </c>
      <c r="AD123" s="177" t="n">
        <v>129504</v>
      </c>
      <c r="AE123" s="177" t="n">
        <v>140000</v>
      </c>
      <c r="AF123" s="177" t="n">
        <v>44450</v>
      </c>
      <c r="AG123" s="177" t="n">
        <v>50000</v>
      </c>
      <c r="AH123" s="177" t="n">
        <v>217975</v>
      </c>
      <c r="AI123" s="177" t="n">
        <v>250000</v>
      </c>
      <c r="AJ123" s="177" t="n">
        <v>144981</v>
      </c>
      <c r="AK123" s="177" t="n">
        <v>240000</v>
      </c>
      <c r="AL123" s="177" t="n">
        <v>50388</v>
      </c>
      <c r="AM123" s="177" t="n">
        <v>62475</v>
      </c>
      <c r="AN123" s="177" t="n">
        <f aca="false">AJ:AJ+AL:AL</f>
        <v>195369</v>
      </c>
      <c r="AO123" s="177" t="n">
        <f aca="false">AK:AK+AM:AM</f>
        <v>302475</v>
      </c>
      <c r="AP123" s="177" t="n">
        <v>241939</v>
      </c>
      <c r="AQ123" s="177" t="n">
        <v>412342</v>
      </c>
      <c r="AR123" s="177" t="n">
        <v>13952</v>
      </c>
      <c r="AS123" s="177" t="n">
        <v>23344</v>
      </c>
      <c r="AT123" s="179" t="n">
        <v>75812</v>
      </c>
      <c r="AU123" s="179" t="n">
        <v>120000</v>
      </c>
      <c r="AV123" s="179" t="n">
        <v>167296</v>
      </c>
      <c r="AW123" s="179" t="n">
        <v>300000</v>
      </c>
      <c r="AX123" s="179" t="n">
        <v>213847</v>
      </c>
      <c r="AY123" s="179" t="n">
        <v>354000</v>
      </c>
      <c r="AZ123" s="177" t="n">
        <v>30</v>
      </c>
      <c r="BA123" s="180" t="n">
        <v>-315635</v>
      </c>
      <c r="BB123" s="180" t="n">
        <v>-748888</v>
      </c>
      <c r="BC123" s="177" t="n">
        <v>2419389</v>
      </c>
      <c r="BD123" s="177" t="n">
        <v>4123424</v>
      </c>
      <c r="BE123" s="177" t="n">
        <v>116719</v>
      </c>
    </row>
    <row r="124" customFormat="false" ht="12.75" hidden="false" customHeight="true" outlineLevel="0" collapsed="false">
      <c r="A124" s="174" t="str">
        <f aca="false">C124&amp;" "&amp;E124&amp;" "&amp;F124&amp;" "&amp;G124&amp;" "&amp;J124</f>
        <v>Mexico Mangrove Restoration Planting Medium</v>
      </c>
      <c r="B124" s="176" t="s">
        <v>161</v>
      </c>
      <c r="C124" s="174" t="s">
        <v>188</v>
      </c>
      <c r="D124" s="176" t="s">
        <v>592</v>
      </c>
      <c r="E124" s="174" t="s">
        <v>160</v>
      </c>
      <c r="F124" s="175" t="s">
        <v>174</v>
      </c>
      <c r="G124" s="176" t="s">
        <v>907</v>
      </c>
      <c r="H124" s="176" t="s">
        <v>906</v>
      </c>
      <c r="I124" s="177" t="n">
        <v>500</v>
      </c>
      <c r="J124" s="178" t="s">
        <v>905</v>
      </c>
      <c r="K124" s="176" t="n">
        <v>1258400.8</v>
      </c>
      <c r="L124" s="177" t="n">
        <v>10826703</v>
      </c>
      <c r="M124" s="177" t="n">
        <v>12972189</v>
      </c>
      <c r="N124" s="177" t="n">
        <v>8262546</v>
      </c>
      <c r="O124" s="177" t="n">
        <v>9370467</v>
      </c>
      <c r="P124" s="177" t="n">
        <v>2564157</v>
      </c>
      <c r="Q124" s="177" t="n">
        <v>3601723</v>
      </c>
      <c r="R124" s="177" t="n">
        <v>126</v>
      </c>
      <c r="S124" s="177" t="n">
        <v>126</v>
      </c>
      <c r="T124" s="177" t="n">
        <v>50000</v>
      </c>
      <c r="U124" s="177" t="n">
        <v>50000</v>
      </c>
      <c r="V124" s="177" t="n">
        <v>629559</v>
      </c>
      <c r="W124" s="177" t="n">
        <v>667067</v>
      </c>
      <c r="X124" s="177" t="n">
        <v>76963</v>
      </c>
      <c r="Y124" s="177" t="n">
        <v>80000</v>
      </c>
      <c r="Z124" s="177" t="n">
        <v>274072</v>
      </c>
      <c r="AA124" s="177" t="n">
        <v>290400</v>
      </c>
      <c r="AB124" s="177" t="n">
        <v>88900</v>
      </c>
      <c r="AC124" s="177" t="n">
        <v>100000</v>
      </c>
      <c r="AD124" s="177" t="n">
        <v>129504</v>
      </c>
      <c r="AE124" s="177" t="n">
        <v>140000</v>
      </c>
      <c r="AF124" s="177" t="n">
        <v>44450</v>
      </c>
      <c r="AG124" s="177" t="n">
        <v>50000</v>
      </c>
      <c r="AH124" s="177" t="n">
        <v>6969099</v>
      </c>
      <c r="AI124" s="177" t="n">
        <v>7993000</v>
      </c>
      <c r="AJ124" s="177" t="n">
        <v>143773</v>
      </c>
      <c r="AK124" s="177" t="n">
        <v>238000</v>
      </c>
      <c r="AL124" s="177" t="n">
        <v>1611012</v>
      </c>
      <c r="AM124" s="177" t="n">
        <v>1997451</v>
      </c>
      <c r="AN124" s="177" t="n">
        <f aca="false">AJ:AJ+AL:AL</f>
        <v>1754785</v>
      </c>
      <c r="AO124" s="177" t="n">
        <f aca="false">AK:AK+AM:AM</f>
        <v>2235451</v>
      </c>
      <c r="AP124" s="177" t="n">
        <v>177849</v>
      </c>
      <c r="AQ124" s="177" t="n">
        <v>303112</v>
      </c>
      <c r="AR124" s="177" t="n">
        <v>10256</v>
      </c>
      <c r="AS124" s="177" t="n">
        <v>17160</v>
      </c>
      <c r="AT124" s="179" t="n">
        <v>75812</v>
      </c>
      <c r="AU124" s="179" t="n">
        <v>120000</v>
      </c>
      <c r="AV124" s="179" t="n">
        <v>167296</v>
      </c>
      <c r="AW124" s="179" t="n">
        <v>300000</v>
      </c>
      <c r="AX124" s="179" t="n">
        <v>378159</v>
      </c>
      <c r="AY124" s="179" t="n">
        <v>626000</v>
      </c>
      <c r="AZ124" s="177" t="n">
        <v>30</v>
      </c>
      <c r="BA124" s="180" t="n">
        <v>-10556539</v>
      </c>
      <c r="BB124" s="180" t="n">
        <v>-9382905</v>
      </c>
      <c r="BC124" s="177" t="n">
        <v>1778486</v>
      </c>
      <c r="BD124" s="177" t="n">
        <v>3031118</v>
      </c>
      <c r="BE124" s="177" t="n">
        <v>85800</v>
      </c>
    </row>
    <row r="125" customFormat="false" ht="12.75" hidden="false" customHeight="true" outlineLevel="0" collapsed="false">
      <c r="A125" s="174" t="str">
        <f aca="false">C125&amp;" "&amp;E125&amp;" "&amp;F125&amp;" "&amp;G125&amp;" "&amp;J125</f>
        <v>Colombia Mangrove Restoration Planting Medium</v>
      </c>
      <c r="B125" s="176" t="s">
        <v>165</v>
      </c>
      <c r="C125" s="174" t="s">
        <v>189</v>
      </c>
      <c r="D125" s="176" t="s">
        <v>593</v>
      </c>
      <c r="E125" s="174" t="s">
        <v>160</v>
      </c>
      <c r="F125" s="175" t="s">
        <v>174</v>
      </c>
      <c r="G125" s="176" t="s">
        <v>907</v>
      </c>
      <c r="H125" s="176" t="s">
        <v>906</v>
      </c>
      <c r="I125" s="177" t="n">
        <v>500</v>
      </c>
      <c r="J125" s="178" t="s">
        <v>905</v>
      </c>
      <c r="K125" s="176" t="n">
        <v>356578.1811</v>
      </c>
      <c r="L125" s="177" t="n">
        <v>4553879</v>
      </c>
      <c r="M125" s="177" t="n">
        <v>5646944</v>
      </c>
      <c r="N125" s="177" t="n">
        <v>3215237</v>
      </c>
      <c r="O125" s="177" t="n">
        <v>3584786</v>
      </c>
      <c r="P125" s="177" t="n">
        <v>1338642</v>
      </c>
      <c r="Q125" s="177" t="n">
        <v>2062158</v>
      </c>
      <c r="R125" s="177" t="n">
        <v>28</v>
      </c>
      <c r="S125" s="177" t="n">
        <v>28</v>
      </c>
      <c r="T125" s="177" t="n">
        <v>50000</v>
      </c>
      <c r="U125" s="177" t="n">
        <v>50000</v>
      </c>
      <c r="V125" s="177" t="n">
        <v>629559</v>
      </c>
      <c r="W125" s="177" t="n">
        <v>667067</v>
      </c>
      <c r="X125" s="177" t="n">
        <v>76963</v>
      </c>
      <c r="Y125" s="177" t="n">
        <v>80000</v>
      </c>
      <c r="Z125" s="177" t="n">
        <v>244644</v>
      </c>
      <c r="AA125" s="177" t="n">
        <v>259219</v>
      </c>
      <c r="AB125" s="177" t="n">
        <v>88900</v>
      </c>
      <c r="AC125" s="177" t="n">
        <v>100000</v>
      </c>
      <c r="AD125" s="177" t="n">
        <v>120254</v>
      </c>
      <c r="AE125" s="177" t="n">
        <v>130000</v>
      </c>
      <c r="AF125" s="177" t="n">
        <v>44450</v>
      </c>
      <c r="AG125" s="177" t="n">
        <v>50000</v>
      </c>
      <c r="AH125" s="177" t="n">
        <v>1960468</v>
      </c>
      <c r="AI125" s="177" t="n">
        <v>2248500</v>
      </c>
      <c r="AJ125" s="177" t="n">
        <v>78531</v>
      </c>
      <c r="AK125" s="177" t="n">
        <v>130000</v>
      </c>
      <c r="AL125" s="177" t="n">
        <v>453192</v>
      </c>
      <c r="AM125" s="177" t="n">
        <v>561900</v>
      </c>
      <c r="AN125" s="177" t="n">
        <f aca="false">AJ:AJ+AL:AL</f>
        <v>531723</v>
      </c>
      <c r="AO125" s="177" t="n">
        <f aca="false">AK:AK+AM:AM</f>
        <v>691900</v>
      </c>
      <c r="AP125" s="177" t="n">
        <v>338879</v>
      </c>
      <c r="AQ125" s="177" t="n">
        <v>577560</v>
      </c>
      <c r="AR125" s="177" t="n">
        <v>19542</v>
      </c>
      <c r="AS125" s="177" t="n">
        <v>32697</v>
      </c>
      <c r="AT125" s="179" t="n">
        <v>75812</v>
      </c>
      <c r="AU125" s="179" t="n">
        <v>120000</v>
      </c>
      <c r="AV125" s="179" t="n">
        <v>167296</v>
      </c>
      <c r="AW125" s="179" t="n">
        <v>300000</v>
      </c>
      <c r="AX125" s="179" t="n">
        <v>205390</v>
      </c>
      <c r="AY125" s="179" t="n">
        <v>340000</v>
      </c>
      <c r="AZ125" s="177" t="n">
        <v>30</v>
      </c>
      <c r="BA125" s="180" t="n">
        <v>-1749617</v>
      </c>
      <c r="BB125" s="180" t="n">
        <v>-2209270</v>
      </c>
      <c r="BC125" s="177" t="n">
        <v>3388793</v>
      </c>
      <c r="BD125" s="177" t="n">
        <v>5775604</v>
      </c>
      <c r="BE125" s="177" t="n">
        <v>163486</v>
      </c>
    </row>
    <row r="126" customFormat="false" ht="12.75" hidden="false" customHeight="true" outlineLevel="0" collapsed="false">
      <c r="A126" s="174" t="str">
        <f aca="false">C126&amp;" "&amp;E126&amp;" "&amp;F126&amp;" "&amp;G126&amp;" "&amp;J126</f>
        <v>India Mangrove Restoration Planting Medium</v>
      </c>
      <c r="B126" s="176" t="s">
        <v>162</v>
      </c>
      <c r="C126" s="174" t="s">
        <v>190</v>
      </c>
      <c r="D126" s="176" t="s">
        <v>594</v>
      </c>
      <c r="E126" s="174" t="s">
        <v>160</v>
      </c>
      <c r="F126" s="175" t="s">
        <v>174</v>
      </c>
      <c r="G126" s="176" t="s">
        <v>907</v>
      </c>
      <c r="H126" s="176" t="s">
        <v>906</v>
      </c>
      <c r="I126" s="177" t="n">
        <v>500</v>
      </c>
      <c r="J126" s="178" t="s">
        <v>905</v>
      </c>
      <c r="K126" s="176" t="n">
        <v>214284.0211</v>
      </c>
      <c r="L126" s="177" t="n">
        <v>2379646</v>
      </c>
      <c r="M126" s="177" t="n">
        <v>3029346</v>
      </c>
      <c r="N126" s="177" t="n">
        <v>1573759</v>
      </c>
      <c r="O126" s="177" t="n">
        <v>1700600</v>
      </c>
      <c r="P126" s="177" t="n">
        <v>805886</v>
      </c>
      <c r="Q126" s="177" t="n">
        <v>1328746</v>
      </c>
      <c r="R126" s="177" t="n">
        <v>42</v>
      </c>
      <c r="S126" s="177" t="n">
        <v>42</v>
      </c>
      <c r="T126" s="177" t="n">
        <v>50000</v>
      </c>
      <c r="U126" s="177" t="n">
        <v>50000</v>
      </c>
      <c r="V126" s="177" t="n">
        <v>629559</v>
      </c>
      <c r="W126" s="177" t="n">
        <v>667067</v>
      </c>
      <c r="X126" s="177" t="n">
        <v>76963</v>
      </c>
      <c r="Y126" s="177" t="n">
        <v>80000</v>
      </c>
      <c r="Z126" s="177" t="n">
        <v>255322</v>
      </c>
      <c r="AA126" s="177" t="n">
        <v>270533</v>
      </c>
      <c r="AB126" s="177" t="n">
        <v>88900</v>
      </c>
      <c r="AC126" s="177" t="n">
        <v>100000</v>
      </c>
      <c r="AD126" s="177" t="n">
        <v>129504</v>
      </c>
      <c r="AE126" s="177" t="n">
        <v>140000</v>
      </c>
      <c r="AF126" s="177" t="n">
        <v>44450</v>
      </c>
      <c r="AG126" s="177" t="n">
        <v>50000</v>
      </c>
      <c r="AH126" s="177" t="n">
        <v>299062</v>
      </c>
      <c r="AI126" s="177" t="n">
        <v>343000</v>
      </c>
      <c r="AJ126" s="177" t="n">
        <v>101487</v>
      </c>
      <c r="AK126" s="177" t="n">
        <v>168000</v>
      </c>
      <c r="AL126" s="177" t="n">
        <v>69133</v>
      </c>
      <c r="AM126" s="177" t="n">
        <v>85716</v>
      </c>
      <c r="AN126" s="177" t="n">
        <f aca="false">AJ:AJ+AL:AL</f>
        <v>170620</v>
      </c>
      <c r="AO126" s="177" t="n">
        <f aca="false">AK:AK+AM:AM</f>
        <v>253716</v>
      </c>
      <c r="AP126" s="177" t="n">
        <v>117186</v>
      </c>
      <c r="AQ126" s="177" t="n">
        <v>199723</v>
      </c>
      <c r="AR126" s="177" t="n">
        <v>6758</v>
      </c>
      <c r="AS126" s="177" t="n">
        <v>11307</v>
      </c>
      <c r="AT126" s="179" t="n">
        <v>75812</v>
      </c>
      <c r="AU126" s="179" t="n">
        <v>120000</v>
      </c>
      <c r="AV126" s="179" t="n">
        <v>167296</v>
      </c>
      <c r="AW126" s="179" t="n">
        <v>300000</v>
      </c>
      <c r="AX126" s="179" t="n">
        <v>268215</v>
      </c>
      <c r="AY126" s="179" t="n">
        <v>444000</v>
      </c>
      <c r="AZ126" s="177" t="n">
        <v>30</v>
      </c>
      <c r="BA126" s="180" t="n">
        <v>-1452207</v>
      </c>
      <c r="BB126" s="180" t="n">
        <v>-1445799</v>
      </c>
      <c r="BC126" s="177" t="n">
        <v>1171861</v>
      </c>
      <c r="BD126" s="177" t="n">
        <v>1997232</v>
      </c>
      <c r="BE126" s="177" t="n">
        <v>56534</v>
      </c>
    </row>
    <row r="127" customFormat="false" ht="12.75" hidden="false" customHeight="true" outlineLevel="0" collapsed="false">
      <c r="A127" s="174" t="str">
        <f aca="false">C127&amp;" "&amp;E127&amp;" "&amp;F127&amp;" "&amp;G127&amp;" "&amp;J127</f>
        <v>China Mangrove Restoration Planting Medium</v>
      </c>
      <c r="B127" s="176" t="s">
        <v>162</v>
      </c>
      <c r="C127" s="174" t="s">
        <v>191</v>
      </c>
      <c r="D127" s="176" t="s">
        <v>595</v>
      </c>
      <c r="E127" s="174" t="s">
        <v>160</v>
      </c>
      <c r="F127" s="175" t="s">
        <v>174</v>
      </c>
      <c r="G127" s="176" t="s">
        <v>907</v>
      </c>
      <c r="H127" s="176" t="s">
        <v>906</v>
      </c>
      <c r="I127" s="177" t="n">
        <v>500</v>
      </c>
      <c r="J127" s="178" t="s">
        <v>905</v>
      </c>
      <c r="K127" s="176" t="n">
        <v>26227.39629</v>
      </c>
      <c r="L127" s="177" t="n">
        <v>4032402</v>
      </c>
      <c r="M127" s="177" t="n">
        <v>5147016</v>
      </c>
      <c r="N127" s="177" t="n">
        <v>2592708</v>
      </c>
      <c r="O127" s="177" t="n">
        <v>2863500</v>
      </c>
      <c r="P127" s="177" t="n">
        <v>1439694</v>
      </c>
      <c r="Q127" s="177" t="n">
        <v>2283516</v>
      </c>
      <c r="R127" s="177" t="n">
        <v>152</v>
      </c>
      <c r="S127" s="177" t="n">
        <v>152</v>
      </c>
      <c r="T127" s="177" t="n">
        <v>50000</v>
      </c>
      <c r="U127" s="177" t="n">
        <v>50000</v>
      </c>
      <c r="V127" s="177" t="n">
        <v>629559</v>
      </c>
      <c r="W127" s="177" t="n">
        <v>667067</v>
      </c>
      <c r="X127" s="177" t="n">
        <v>76963</v>
      </c>
      <c r="Y127" s="177" t="n">
        <v>80000</v>
      </c>
      <c r="Z127" s="177" t="n">
        <v>314213</v>
      </c>
      <c r="AA127" s="177" t="n">
        <v>332933</v>
      </c>
      <c r="AB127" s="177" t="n">
        <v>88900</v>
      </c>
      <c r="AC127" s="177" t="n">
        <v>100000</v>
      </c>
      <c r="AD127" s="177" t="n">
        <v>138755</v>
      </c>
      <c r="AE127" s="177" t="n">
        <v>150000</v>
      </c>
      <c r="AF127" s="177" t="n">
        <v>44450</v>
      </c>
      <c r="AG127" s="177" t="n">
        <v>50000</v>
      </c>
      <c r="AH127" s="177" t="n">
        <v>1249869</v>
      </c>
      <c r="AI127" s="177" t="n">
        <v>1433500</v>
      </c>
      <c r="AJ127" s="177" t="n">
        <v>234386</v>
      </c>
      <c r="AK127" s="177" t="n">
        <v>388000</v>
      </c>
      <c r="AL127" s="177" t="n">
        <v>288926</v>
      </c>
      <c r="AM127" s="177" t="n">
        <v>358232</v>
      </c>
      <c r="AN127" s="177" t="n">
        <f aca="false">AJ:AJ+AL:AL</f>
        <v>523312</v>
      </c>
      <c r="AO127" s="177" t="n">
        <f aca="false">AK:AK+AM:AM</f>
        <v>746232</v>
      </c>
      <c r="AP127" s="177" t="n">
        <v>55133</v>
      </c>
      <c r="AQ127" s="177" t="n">
        <v>93965</v>
      </c>
      <c r="AR127" s="177" t="n">
        <v>3179</v>
      </c>
      <c r="AS127" s="177" t="n">
        <v>5320</v>
      </c>
      <c r="AT127" s="179" t="n">
        <v>75812</v>
      </c>
      <c r="AU127" s="179" t="n">
        <v>120000</v>
      </c>
      <c r="AV127" s="179" t="n">
        <v>167296</v>
      </c>
      <c r="AW127" s="179" t="n">
        <v>300000</v>
      </c>
      <c r="AX127" s="179" t="n">
        <v>614961</v>
      </c>
      <c r="AY127" s="179" t="n">
        <v>1018000</v>
      </c>
      <c r="AZ127" s="177" t="n">
        <v>30</v>
      </c>
      <c r="BA127" s="180" t="n">
        <v>-4207369</v>
      </c>
      <c r="BB127" s="180" t="n">
        <v>-3481071</v>
      </c>
      <c r="BC127" s="177" t="n">
        <v>551331</v>
      </c>
      <c r="BD127" s="177" t="n">
        <v>939647</v>
      </c>
      <c r="BE127" s="177" t="n">
        <v>26598</v>
      </c>
    </row>
    <row r="128" customFormat="false" ht="12.75" hidden="false" customHeight="true" outlineLevel="0" collapsed="false">
      <c r="A128" s="174" t="str">
        <f aca="false">C128&amp;" "&amp;E128&amp;" "&amp;F128&amp;" "&amp;G128&amp;" "&amp;J128</f>
        <v>Indonesia Seagrass Restoration Planting Medium</v>
      </c>
      <c r="B128" s="176" t="s">
        <v>162</v>
      </c>
      <c r="C128" s="174" t="s">
        <v>184</v>
      </c>
      <c r="D128" s="176" t="s">
        <v>588</v>
      </c>
      <c r="E128" s="174" t="s">
        <v>167</v>
      </c>
      <c r="F128" s="175" t="s">
        <v>174</v>
      </c>
      <c r="G128" s="176" t="s">
        <v>907</v>
      </c>
      <c r="H128" s="176" t="s">
        <v>906</v>
      </c>
      <c r="I128" s="177" t="n">
        <v>500</v>
      </c>
      <c r="J128" s="178" t="s">
        <v>905</v>
      </c>
      <c r="K128" s="176" t="n">
        <v>21283.96571</v>
      </c>
      <c r="L128" s="177" t="n">
        <v>4988041</v>
      </c>
      <c r="M128" s="177" t="n">
        <v>6071150</v>
      </c>
      <c r="N128" s="177" t="n">
        <v>3676464</v>
      </c>
      <c r="O128" s="177" t="n">
        <v>4111064</v>
      </c>
      <c r="P128" s="177" t="n">
        <v>1311576</v>
      </c>
      <c r="Q128" s="177" t="n">
        <v>1960086</v>
      </c>
      <c r="R128" s="177" t="n">
        <v>676</v>
      </c>
      <c r="S128" s="177" t="n">
        <v>676</v>
      </c>
      <c r="T128" s="177" t="n">
        <v>50000</v>
      </c>
      <c r="U128" s="177" t="n">
        <v>50000</v>
      </c>
      <c r="V128" s="177" t="n">
        <v>629559</v>
      </c>
      <c r="W128" s="177" t="n">
        <v>667067</v>
      </c>
      <c r="X128" s="177" t="n">
        <v>76963</v>
      </c>
      <c r="Y128" s="177" t="n">
        <v>80000</v>
      </c>
      <c r="Z128" s="177" t="n">
        <v>268724</v>
      </c>
      <c r="AA128" s="177" t="n">
        <v>284733</v>
      </c>
      <c r="AB128" s="177" t="n">
        <v>88900</v>
      </c>
      <c r="AC128" s="177" t="n">
        <v>100000</v>
      </c>
      <c r="AD128" s="177" t="n">
        <v>129504</v>
      </c>
      <c r="AE128" s="177" t="n">
        <v>140000</v>
      </c>
      <c r="AF128" s="177" t="n">
        <v>44450</v>
      </c>
      <c r="AG128" s="177" t="n">
        <v>50000</v>
      </c>
      <c r="AH128" s="177" t="n">
        <v>2388365</v>
      </c>
      <c r="AI128" s="177" t="n">
        <v>2739264</v>
      </c>
      <c r="AJ128" s="177" t="n">
        <v>181226</v>
      </c>
      <c r="AK128" s="177" t="n">
        <v>300000</v>
      </c>
      <c r="AL128" s="177" t="n">
        <v>552107</v>
      </c>
      <c r="AM128" s="177" t="n">
        <v>684542</v>
      </c>
      <c r="AN128" s="177" t="n">
        <f aca="false">AJ:AJ+AL:AL</f>
        <v>733333</v>
      </c>
      <c r="AO128" s="177" t="n">
        <f aca="false">AK:AK+AM:AM</f>
        <v>984542</v>
      </c>
      <c r="AP128" s="177" t="n">
        <v>15295</v>
      </c>
      <c r="AQ128" s="177" t="n">
        <v>26068</v>
      </c>
      <c r="AR128" s="177" t="n">
        <v>882</v>
      </c>
      <c r="AS128" s="177" t="n">
        <v>1476</v>
      </c>
      <c r="AT128" s="179" t="n">
        <v>75812</v>
      </c>
      <c r="AU128" s="179" t="n">
        <v>120000</v>
      </c>
      <c r="AV128" s="179" t="n">
        <v>167296</v>
      </c>
      <c r="AW128" s="179" t="n">
        <v>300000</v>
      </c>
      <c r="AX128" s="179" t="n">
        <v>318958</v>
      </c>
      <c r="AY128" s="179" t="n">
        <v>528000</v>
      </c>
      <c r="AZ128" s="177" t="n">
        <v>30</v>
      </c>
      <c r="BA128" s="180" t="n">
        <v>-5810474</v>
      </c>
      <c r="BB128" s="180" t="n">
        <v>-4835091</v>
      </c>
      <c r="BC128" s="177" t="n">
        <v>152950</v>
      </c>
      <c r="BD128" s="177" t="n">
        <v>260676</v>
      </c>
      <c r="BE128" s="177" t="n">
        <v>7379</v>
      </c>
    </row>
    <row r="129" customFormat="false" ht="12.75" hidden="false" customHeight="true" outlineLevel="0" collapsed="false">
      <c r="A129" s="174" t="str">
        <f aca="false">C129&amp;" "&amp;E129&amp;" "&amp;F129&amp;" "&amp;G129&amp;" "&amp;J129</f>
        <v>United States Seagrass Restoration Planting Medium</v>
      </c>
      <c r="B129" s="176" t="s">
        <v>161</v>
      </c>
      <c r="C129" s="174" t="s">
        <v>183</v>
      </c>
      <c r="D129" s="176" t="s">
        <v>586</v>
      </c>
      <c r="E129" s="174" t="s">
        <v>167</v>
      </c>
      <c r="F129" s="175" t="s">
        <v>174</v>
      </c>
      <c r="G129" s="176" t="s">
        <v>907</v>
      </c>
      <c r="H129" s="176" t="s">
        <v>906</v>
      </c>
      <c r="I129" s="177" t="n">
        <v>500</v>
      </c>
      <c r="J129" s="178" t="s">
        <v>905</v>
      </c>
      <c r="K129" s="176" t="n">
        <v>104600.7147</v>
      </c>
      <c r="L129" s="177" t="n">
        <v>24671283</v>
      </c>
      <c r="M129" s="177" t="n">
        <v>29794286</v>
      </c>
      <c r="N129" s="177" t="n">
        <v>18358086</v>
      </c>
      <c r="O129" s="177" t="n">
        <v>20939056</v>
      </c>
      <c r="P129" s="177" t="n">
        <v>6313196</v>
      </c>
      <c r="Q129" s="177" t="n">
        <v>8855230</v>
      </c>
      <c r="R129" s="177" t="n">
        <v>3344</v>
      </c>
      <c r="S129" s="177" t="n">
        <v>3344</v>
      </c>
      <c r="T129" s="177" t="n">
        <v>100000</v>
      </c>
      <c r="U129" s="177" t="n">
        <v>100000</v>
      </c>
      <c r="V129" s="177" t="n">
        <v>629559</v>
      </c>
      <c r="W129" s="177" t="n">
        <v>667067</v>
      </c>
      <c r="X129" s="177" t="n">
        <v>76963</v>
      </c>
      <c r="Y129" s="177" t="n">
        <v>80000</v>
      </c>
      <c r="Z129" s="177" t="n">
        <v>351049</v>
      </c>
      <c r="AA129" s="177" t="n">
        <v>379500</v>
      </c>
      <c r="AB129" s="177" t="n">
        <v>88900</v>
      </c>
      <c r="AC129" s="177" t="n">
        <v>100000</v>
      </c>
      <c r="AD129" s="177" t="n">
        <v>185006</v>
      </c>
      <c r="AE129" s="177" t="n">
        <v>200000</v>
      </c>
      <c r="AF129" s="177" t="n">
        <v>44450</v>
      </c>
      <c r="AG129" s="177" t="n">
        <v>50000</v>
      </c>
      <c r="AH129" s="177" t="n">
        <v>16882160</v>
      </c>
      <c r="AI129" s="177" t="n">
        <v>19362490</v>
      </c>
      <c r="AJ129" s="177" t="n">
        <v>517703</v>
      </c>
      <c r="AK129" s="177" t="n">
        <v>857000</v>
      </c>
      <c r="AL129" s="177" t="n">
        <v>3902566</v>
      </c>
      <c r="AM129" s="177" t="n">
        <v>4838686</v>
      </c>
      <c r="AN129" s="177" t="n">
        <f aca="false">AJ:AJ+AL:AL</f>
        <v>4420269</v>
      </c>
      <c r="AO129" s="177" t="n">
        <f aca="false">AK:AK+AM:AM</f>
        <v>5695686</v>
      </c>
      <c r="AP129" s="177" t="n">
        <v>15295</v>
      </c>
      <c r="AQ129" s="177" t="n">
        <v>26068</v>
      </c>
      <c r="AR129" s="177" t="n">
        <v>882</v>
      </c>
      <c r="AS129" s="177" t="n">
        <v>1476</v>
      </c>
      <c r="AT129" s="179" t="n">
        <v>75812</v>
      </c>
      <c r="AU129" s="179" t="n">
        <v>120000</v>
      </c>
      <c r="AV129" s="179" t="n">
        <v>223062</v>
      </c>
      <c r="AW129" s="179" t="n">
        <v>400000</v>
      </c>
      <c r="AX129" s="179" t="n">
        <v>1577877</v>
      </c>
      <c r="AY129" s="179" t="n">
        <v>2612000</v>
      </c>
      <c r="AZ129" s="177" t="n">
        <v>30</v>
      </c>
      <c r="BA129" s="180" t="n">
        <v>-29533609</v>
      </c>
      <c r="BB129" s="180" t="n">
        <v>-24518333</v>
      </c>
      <c r="BC129" s="177" t="n">
        <v>152950</v>
      </c>
      <c r="BD129" s="177" t="n">
        <v>260676</v>
      </c>
      <c r="BE129" s="177" t="n">
        <v>7379</v>
      </c>
    </row>
    <row r="130" customFormat="false" ht="12.75" hidden="false" customHeight="true" outlineLevel="0" collapsed="false">
      <c r="A130" s="174" t="str">
        <f aca="false">C130&amp;" "&amp;E130&amp;" "&amp;F130&amp;" "&amp;G130&amp;" "&amp;J130</f>
        <v>Australia Seagrass Restoration Planting Medium</v>
      </c>
      <c r="B130" s="176" t="s">
        <v>163</v>
      </c>
      <c r="C130" s="174" t="s">
        <v>185</v>
      </c>
      <c r="D130" s="176" t="s">
        <v>589</v>
      </c>
      <c r="E130" s="174" t="s">
        <v>167</v>
      </c>
      <c r="F130" s="175" t="s">
        <v>174</v>
      </c>
      <c r="G130" s="176" t="s">
        <v>907</v>
      </c>
      <c r="H130" s="176" t="s">
        <v>906</v>
      </c>
      <c r="I130" s="177" t="n">
        <v>500</v>
      </c>
      <c r="J130" s="178" t="s">
        <v>905</v>
      </c>
      <c r="K130" s="176" t="n">
        <v>602065.4729</v>
      </c>
      <c r="L130" s="177" t="n">
        <v>16880959</v>
      </c>
      <c r="M130" s="177" t="n">
        <v>20555789</v>
      </c>
      <c r="N130" s="177" t="n">
        <v>12317492</v>
      </c>
      <c r="O130" s="177" t="n">
        <v>14007806</v>
      </c>
      <c r="P130" s="177" t="n">
        <v>4563466</v>
      </c>
      <c r="Q130" s="177" t="n">
        <v>6547983</v>
      </c>
      <c r="R130" s="177" t="n">
        <v>2288</v>
      </c>
      <c r="S130" s="177" t="n">
        <v>2288</v>
      </c>
      <c r="T130" s="177" t="n">
        <v>70000</v>
      </c>
      <c r="U130" s="177" t="n">
        <v>70000</v>
      </c>
      <c r="V130" s="177" t="n">
        <v>629559</v>
      </c>
      <c r="W130" s="177" t="n">
        <v>667067</v>
      </c>
      <c r="X130" s="177" t="n">
        <v>76963</v>
      </c>
      <c r="Y130" s="177" t="n">
        <v>80000</v>
      </c>
      <c r="Z130" s="177" t="n">
        <v>313632</v>
      </c>
      <c r="AA130" s="177" t="n">
        <v>339050</v>
      </c>
      <c r="AB130" s="177" t="n">
        <v>102235</v>
      </c>
      <c r="AC130" s="177" t="n">
        <v>115000</v>
      </c>
      <c r="AD130" s="177" t="n">
        <v>333011</v>
      </c>
      <c r="AE130" s="177" t="n">
        <v>360000</v>
      </c>
      <c r="AF130" s="177" t="n">
        <v>44450</v>
      </c>
      <c r="AG130" s="177" t="n">
        <v>50000</v>
      </c>
      <c r="AH130" s="177" t="n">
        <v>10747644</v>
      </c>
      <c r="AI130" s="177" t="n">
        <v>12326689</v>
      </c>
      <c r="AJ130" s="177" t="n">
        <v>485686</v>
      </c>
      <c r="AK130" s="177" t="n">
        <v>804000</v>
      </c>
      <c r="AL130" s="177" t="n">
        <v>2484480</v>
      </c>
      <c r="AM130" s="177" t="n">
        <v>3080440</v>
      </c>
      <c r="AN130" s="177" t="n">
        <f aca="false">AJ:AJ+AL:AL</f>
        <v>2970166</v>
      </c>
      <c r="AO130" s="177" t="n">
        <f aca="false">AK:AK+AM:AM</f>
        <v>3884440</v>
      </c>
      <c r="AP130" s="177" t="n">
        <v>15295</v>
      </c>
      <c r="AQ130" s="177" t="n">
        <v>26068</v>
      </c>
      <c r="AR130" s="177" t="n">
        <v>882</v>
      </c>
      <c r="AS130" s="177" t="n">
        <v>1476</v>
      </c>
      <c r="AT130" s="179" t="n">
        <v>75812</v>
      </c>
      <c r="AU130" s="179" t="n">
        <v>120000</v>
      </c>
      <c r="AV130" s="179" t="n">
        <v>223062</v>
      </c>
      <c r="AW130" s="179" t="n">
        <v>400000</v>
      </c>
      <c r="AX130" s="179" t="n">
        <v>1278249</v>
      </c>
      <c r="AY130" s="179" t="n">
        <v>2116000</v>
      </c>
      <c r="AZ130" s="177" t="n">
        <v>30</v>
      </c>
      <c r="BA130" s="180" t="n">
        <v>-20295113</v>
      </c>
      <c r="BB130" s="180" t="n">
        <v>-16728009</v>
      </c>
      <c r="BC130" s="177" t="n">
        <v>152950</v>
      </c>
      <c r="BD130" s="177" t="n">
        <v>260676</v>
      </c>
      <c r="BE130" s="177" t="n">
        <v>7379</v>
      </c>
    </row>
    <row r="131" customFormat="false" ht="12.75" hidden="false" customHeight="true" outlineLevel="0" collapsed="false">
      <c r="A131" s="174" t="str">
        <f aca="false">C131&amp;" "&amp;E131&amp;" "&amp;F131&amp;" "&amp;G131&amp;" "&amp;J131</f>
        <v>The Bahamas Seagrass Restoration Planting Medium</v>
      </c>
      <c r="B131" s="176" t="s">
        <v>161</v>
      </c>
      <c r="C131" s="174" t="s">
        <v>277</v>
      </c>
      <c r="D131" s="176" t="s">
        <v>590</v>
      </c>
      <c r="E131" s="174" t="s">
        <v>167</v>
      </c>
      <c r="F131" s="175" t="s">
        <v>174</v>
      </c>
      <c r="G131" s="176" t="s">
        <v>907</v>
      </c>
      <c r="H131" s="176" t="s">
        <v>906</v>
      </c>
      <c r="I131" s="177" t="n">
        <v>500</v>
      </c>
      <c r="J131" s="178" t="s">
        <v>905</v>
      </c>
      <c r="K131" s="176" t="n">
        <v>16322.19886</v>
      </c>
      <c r="L131" s="177" t="n">
        <v>42463181</v>
      </c>
      <c r="M131" s="177" t="n">
        <v>50198571</v>
      </c>
      <c r="N131" s="177" t="n">
        <v>33333214</v>
      </c>
      <c r="O131" s="177" t="n">
        <v>38115215</v>
      </c>
      <c r="P131" s="177" t="n">
        <v>9129967</v>
      </c>
      <c r="Q131" s="177" t="n">
        <v>12083356</v>
      </c>
      <c r="R131" s="177" t="n">
        <v>5755</v>
      </c>
      <c r="S131" s="177" t="n">
        <v>5755</v>
      </c>
      <c r="T131" s="177" t="n">
        <v>70000</v>
      </c>
      <c r="U131" s="177" t="n">
        <v>70000</v>
      </c>
      <c r="V131" s="177" t="n">
        <v>629559</v>
      </c>
      <c r="W131" s="177" t="n">
        <v>667067</v>
      </c>
      <c r="X131" s="177" t="n">
        <v>76963</v>
      </c>
      <c r="Y131" s="177" t="n">
        <v>80000</v>
      </c>
      <c r="Z131" s="177" t="n">
        <v>286112</v>
      </c>
      <c r="AA131" s="177" t="n">
        <v>309300</v>
      </c>
      <c r="AB131" s="177" t="n">
        <v>111125</v>
      </c>
      <c r="AC131" s="177" t="n">
        <v>125000</v>
      </c>
      <c r="AD131" s="177" t="n">
        <v>296010</v>
      </c>
      <c r="AE131" s="177" t="n">
        <v>320000</v>
      </c>
      <c r="AF131" s="177" t="n">
        <v>44450</v>
      </c>
      <c r="AG131" s="177" t="n">
        <v>50000</v>
      </c>
      <c r="AH131" s="177" t="n">
        <v>31818996</v>
      </c>
      <c r="AI131" s="177" t="n">
        <v>36493848</v>
      </c>
      <c r="AJ131" s="177" t="n">
        <v>402322</v>
      </c>
      <c r="AK131" s="177" t="n">
        <v>666000</v>
      </c>
      <c r="AL131" s="177" t="n">
        <v>7355441</v>
      </c>
      <c r="AM131" s="177" t="n">
        <v>9119813</v>
      </c>
      <c r="AN131" s="177" t="n">
        <f aca="false">AJ:AJ+AL:AL</f>
        <v>7757763</v>
      </c>
      <c r="AO131" s="177" t="n">
        <f aca="false">AK:AK+AM:AM</f>
        <v>9785813</v>
      </c>
      <c r="AP131" s="177" t="n">
        <v>15295</v>
      </c>
      <c r="AQ131" s="177" t="n">
        <v>26068</v>
      </c>
      <c r="AR131" s="177" t="n">
        <v>882</v>
      </c>
      <c r="AS131" s="177" t="n">
        <v>1476</v>
      </c>
      <c r="AT131" s="179" t="n">
        <v>75812</v>
      </c>
      <c r="AU131" s="179" t="n">
        <v>120000</v>
      </c>
      <c r="AV131" s="179" t="n">
        <v>223062</v>
      </c>
      <c r="AW131" s="179" t="n">
        <v>400000</v>
      </c>
      <c r="AX131" s="179" t="n">
        <v>1057153</v>
      </c>
      <c r="AY131" s="179" t="n">
        <v>1750000</v>
      </c>
      <c r="AZ131" s="177" t="n">
        <v>30</v>
      </c>
      <c r="BA131" s="180" t="n">
        <v>-49937895</v>
      </c>
      <c r="BB131" s="180" t="n">
        <v>-42310231</v>
      </c>
      <c r="BC131" s="177" t="n">
        <v>152950</v>
      </c>
      <c r="BD131" s="177" t="n">
        <v>260676</v>
      </c>
      <c r="BE131" s="177" t="n">
        <v>7379</v>
      </c>
    </row>
    <row r="132" customFormat="false" ht="12.75" hidden="false" customHeight="true" outlineLevel="0" collapsed="false">
      <c r="A132" s="174" t="str">
        <f aca="false">C132&amp;" "&amp;E132&amp;" "&amp;F132&amp;" "&amp;G132&amp;" "&amp;J132</f>
        <v>Kenya Seagrass Restoration Planting Medium</v>
      </c>
      <c r="B132" s="176" t="s">
        <v>164</v>
      </c>
      <c r="C132" s="174" t="s">
        <v>187</v>
      </c>
      <c r="D132" s="176" t="s">
        <v>591</v>
      </c>
      <c r="E132" s="174" t="s">
        <v>167</v>
      </c>
      <c r="F132" s="175" t="s">
        <v>174</v>
      </c>
      <c r="G132" s="176" t="s">
        <v>907</v>
      </c>
      <c r="H132" s="176" t="s">
        <v>906</v>
      </c>
      <c r="I132" s="177" t="n">
        <v>500</v>
      </c>
      <c r="J132" s="178" t="s">
        <v>905</v>
      </c>
      <c r="K132" s="176" t="n">
        <v>821.14692</v>
      </c>
      <c r="L132" s="177" t="n">
        <v>2621952</v>
      </c>
      <c r="M132" s="177" t="n">
        <v>3248762</v>
      </c>
      <c r="N132" s="177" t="n">
        <v>1865812</v>
      </c>
      <c r="O132" s="177" t="n">
        <v>2036083</v>
      </c>
      <c r="P132" s="177" t="n">
        <v>756140</v>
      </c>
      <c r="Q132" s="177" t="n">
        <v>1212679</v>
      </c>
      <c r="R132" s="177" t="n">
        <v>355</v>
      </c>
      <c r="S132" s="177" t="n">
        <v>355</v>
      </c>
      <c r="T132" s="177" t="n">
        <v>50000</v>
      </c>
      <c r="U132" s="177" t="n">
        <v>50000</v>
      </c>
      <c r="V132" s="177" t="n">
        <v>629559</v>
      </c>
      <c r="W132" s="177" t="n">
        <v>667067</v>
      </c>
      <c r="X132" s="177" t="n">
        <v>76963</v>
      </c>
      <c r="Y132" s="177" t="n">
        <v>80000</v>
      </c>
      <c r="Z132" s="177" t="n">
        <v>249345</v>
      </c>
      <c r="AA132" s="177" t="n">
        <v>264200</v>
      </c>
      <c r="AB132" s="177" t="n">
        <v>88900</v>
      </c>
      <c r="AC132" s="177" t="n">
        <v>100000</v>
      </c>
      <c r="AD132" s="177" t="n">
        <v>129504</v>
      </c>
      <c r="AE132" s="177" t="n">
        <v>140000</v>
      </c>
      <c r="AF132" s="177" t="n">
        <v>44450</v>
      </c>
      <c r="AG132" s="177" t="n">
        <v>50000</v>
      </c>
      <c r="AH132" s="177" t="n">
        <v>597091</v>
      </c>
      <c r="AI132" s="177" t="n">
        <v>684816</v>
      </c>
      <c r="AJ132" s="177" t="n">
        <v>144981</v>
      </c>
      <c r="AK132" s="177" t="n">
        <v>240000</v>
      </c>
      <c r="AL132" s="177" t="n">
        <v>138027</v>
      </c>
      <c r="AM132" s="177" t="n">
        <v>171136</v>
      </c>
      <c r="AN132" s="177" t="n">
        <f aca="false">AJ:AJ+AL:AL</f>
        <v>283008</v>
      </c>
      <c r="AO132" s="177" t="n">
        <f aca="false">AK:AK+AM:AM</f>
        <v>411136</v>
      </c>
      <c r="AP132" s="177" t="n">
        <v>15295</v>
      </c>
      <c r="AQ132" s="177" t="n">
        <v>26068</v>
      </c>
      <c r="AR132" s="177" t="n">
        <v>882</v>
      </c>
      <c r="AS132" s="177" t="n">
        <v>1476</v>
      </c>
      <c r="AT132" s="179" t="n">
        <v>75812</v>
      </c>
      <c r="AU132" s="179" t="n">
        <v>120000</v>
      </c>
      <c r="AV132" s="179" t="n">
        <v>167296</v>
      </c>
      <c r="AW132" s="179" t="n">
        <v>300000</v>
      </c>
      <c r="AX132" s="179" t="n">
        <v>213847</v>
      </c>
      <c r="AY132" s="179" t="n">
        <v>354000</v>
      </c>
      <c r="AZ132" s="177" t="n">
        <v>30</v>
      </c>
      <c r="BA132" s="180" t="n">
        <v>-2988085</v>
      </c>
      <c r="BB132" s="180" t="n">
        <v>-2469002</v>
      </c>
      <c r="BC132" s="177" t="n">
        <v>152950</v>
      </c>
      <c r="BD132" s="177" t="n">
        <v>260676</v>
      </c>
      <c r="BE132" s="177" t="n">
        <v>7379</v>
      </c>
    </row>
    <row r="133" customFormat="false" ht="12.75" hidden="false" customHeight="true" outlineLevel="0" collapsed="false">
      <c r="A133" s="174" t="str">
        <f aca="false">C133&amp;" "&amp;E133&amp;" "&amp;F133&amp;" "&amp;G133&amp;" "&amp;J133</f>
        <v>Mexico Seagrass Restoration Planting Medium</v>
      </c>
      <c r="B133" s="176" t="s">
        <v>161</v>
      </c>
      <c r="C133" s="174" t="s">
        <v>188</v>
      </c>
      <c r="D133" s="176" t="s">
        <v>592</v>
      </c>
      <c r="E133" s="174" t="s">
        <v>167</v>
      </c>
      <c r="F133" s="175" t="s">
        <v>174</v>
      </c>
      <c r="G133" s="176" t="s">
        <v>907</v>
      </c>
      <c r="H133" s="176" t="s">
        <v>906</v>
      </c>
      <c r="I133" s="177" t="n">
        <v>500</v>
      </c>
      <c r="J133" s="178" t="s">
        <v>905</v>
      </c>
      <c r="K133" s="176" t="n">
        <v>69461.54468</v>
      </c>
      <c r="L133" s="177" t="n">
        <v>25577856</v>
      </c>
      <c r="M133" s="177" t="n">
        <v>30055495</v>
      </c>
      <c r="N133" s="177" t="n">
        <v>20383651</v>
      </c>
      <c r="O133" s="177" t="n">
        <v>23272406</v>
      </c>
      <c r="P133" s="177" t="n">
        <v>5194205</v>
      </c>
      <c r="Q133" s="177" t="n">
        <v>6783089</v>
      </c>
      <c r="R133" s="177" t="n">
        <v>3466</v>
      </c>
      <c r="S133" s="177" t="n">
        <v>3466</v>
      </c>
      <c r="T133" s="177" t="n">
        <v>50000</v>
      </c>
      <c r="U133" s="177" t="n">
        <v>50000</v>
      </c>
      <c r="V133" s="177" t="n">
        <v>629559</v>
      </c>
      <c r="W133" s="177" t="n">
        <v>667067</v>
      </c>
      <c r="X133" s="177" t="n">
        <v>76963</v>
      </c>
      <c r="Y133" s="177" t="n">
        <v>80000</v>
      </c>
      <c r="Z133" s="177" t="n">
        <v>274072</v>
      </c>
      <c r="AA133" s="177" t="n">
        <v>290400</v>
      </c>
      <c r="AB133" s="177" t="n">
        <v>88900</v>
      </c>
      <c r="AC133" s="177" t="n">
        <v>100000</v>
      </c>
      <c r="AD133" s="177" t="n">
        <v>129504</v>
      </c>
      <c r="AE133" s="177" t="n">
        <v>140000</v>
      </c>
      <c r="AF133" s="177" t="n">
        <v>44450</v>
      </c>
      <c r="AG133" s="177" t="n">
        <v>50000</v>
      </c>
      <c r="AH133" s="177" t="n">
        <v>19090204</v>
      </c>
      <c r="AI133" s="177" t="n">
        <v>21894939</v>
      </c>
      <c r="AJ133" s="177" t="n">
        <v>143773</v>
      </c>
      <c r="AK133" s="177" t="n">
        <v>238000</v>
      </c>
      <c r="AL133" s="177" t="n">
        <v>4412989</v>
      </c>
      <c r="AM133" s="177" t="n">
        <v>5471545</v>
      </c>
      <c r="AN133" s="177" t="n">
        <f aca="false">AJ:AJ+AL:AL</f>
        <v>4556762</v>
      </c>
      <c r="AO133" s="177" t="n">
        <f aca="false">AK:AK+AM:AM</f>
        <v>5709545</v>
      </c>
      <c r="AP133" s="177" t="n">
        <v>15295</v>
      </c>
      <c r="AQ133" s="177" t="n">
        <v>26068</v>
      </c>
      <c r="AR133" s="177" t="n">
        <v>882</v>
      </c>
      <c r="AS133" s="177" t="n">
        <v>1476</v>
      </c>
      <c r="AT133" s="179" t="n">
        <v>75812</v>
      </c>
      <c r="AU133" s="179" t="n">
        <v>120000</v>
      </c>
      <c r="AV133" s="179" t="n">
        <v>167296</v>
      </c>
      <c r="AW133" s="179" t="n">
        <v>300000</v>
      </c>
      <c r="AX133" s="179" t="n">
        <v>378159</v>
      </c>
      <c r="AY133" s="179" t="n">
        <v>626000</v>
      </c>
      <c r="AZ133" s="177" t="n">
        <v>30</v>
      </c>
      <c r="BA133" s="180" t="n">
        <v>-29794819</v>
      </c>
      <c r="BB133" s="180" t="n">
        <v>-25424906</v>
      </c>
      <c r="BC133" s="177" t="n">
        <v>152950</v>
      </c>
      <c r="BD133" s="177" t="n">
        <v>260676</v>
      </c>
      <c r="BE133" s="177" t="n">
        <v>7379</v>
      </c>
    </row>
    <row r="134" customFormat="false" ht="12.75" hidden="false" customHeight="true" outlineLevel="0" collapsed="false">
      <c r="A134" s="174" t="str">
        <f aca="false">C134&amp;" "&amp;E134&amp;" "&amp;F134&amp;" "&amp;G134&amp;" "&amp;J134</f>
        <v>Colombia Seagrass Restoration Planting Medium</v>
      </c>
      <c r="B134" s="176" t="s">
        <v>165</v>
      </c>
      <c r="C134" s="174" t="s">
        <v>189</v>
      </c>
      <c r="D134" s="176" t="s">
        <v>593</v>
      </c>
      <c r="E134" s="174" t="s">
        <v>167</v>
      </c>
      <c r="F134" s="175" t="s">
        <v>174</v>
      </c>
      <c r="G134" s="176" t="s">
        <v>907</v>
      </c>
      <c r="H134" s="176" t="s">
        <v>906</v>
      </c>
      <c r="I134" s="177" t="n">
        <v>500</v>
      </c>
      <c r="J134" s="178" t="s">
        <v>905</v>
      </c>
      <c r="K134" s="176" t="n">
        <v>3144.176053</v>
      </c>
      <c r="L134" s="177" t="n">
        <v>8409627</v>
      </c>
      <c r="M134" s="177" t="n">
        <v>9952258</v>
      </c>
      <c r="N134" s="177" t="n">
        <v>6625009</v>
      </c>
      <c r="O134" s="177" t="n">
        <v>7495522</v>
      </c>
      <c r="P134" s="177" t="n">
        <v>1784618</v>
      </c>
      <c r="Q134" s="177" t="n">
        <v>2456736</v>
      </c>
      <c r="R134" s="177" t="n">
        <v>1140</v>
      </c>
      <c r="S134" s="177" t="n">
        <v>1140</v>
      </c>
      <c r="T134" s="177" t="n">
        <v>50000</v>
      </c>
      <c r="U134" s="177" t="n">
        <v>50000</v>
      </c>
      <c r="V134" s="177" t="n">
        <v>629559</v>
      </c>
      <c r="W134" s="177" t="n">
        <v>667067</v>
      </c>
      <c r="X134" s="177" t="n">
        <v>76963</v>
      </c>
      <c r="Y134" s="177" t="n">
        <v>80000</v>
      </c>
      <c r="Z134" s="177" t="n">
        <v>244644</v>
      </c>
      <c r="AA134" s="177" t="n">
        <v>259219</v>
      </c>
      <c r="AB134" s="177" t="n">
        <v>88900</v>
      </c>
      <c r="AC134" s="177" t="n">
        <v>100000</v>
      </c>
      <c r="AD134" s="177" t="n">
        <v>120254</v>
      </c>
      <c r="AE134" s="177" t="n">
        <v>130000</v>
      </c>
      <c r="AF134" s="177" t="n">
        <v>44450</v>
      </c>
      <c r="AG134" s="177" t="n">
        <v>50000</v>
      </c>
      <c r="AH134" s="177" t="n">
        <v>5370239</v>
      </c>
      <c r="AI134" s="177" t="n">
        <v>6159236</v>
      </c>
      <c r="AJ134" s="177" t="n">
        <v>78531</v>
      </c>
      <c r="AK134" s="177" t="n">
        <v>130000</v>
      </c>
      <c r="AL134" s="177" t="n">
        <v>1241412</v>
      </c>
      <c r="AM134" s="177" t="n">
        <v>1539193</v>
      </c>
      <c r="AN134" s="177" t="n">
        <f aca="false">AJ:AJ+AL:AL</f>
        <v>1319943</v>
      </c>
      <c r="AO134" s="177" t="n">
        <f aca="false">AK:AK+AM:AM</f>
        <v>1669193</v>
      </c>
      <c r="AP134" s="177" t="n">
        <v>15295</v>
      </c>
      <c r="AQ134" s="177" t="n">
        <v>26068</v>
      </c>
      <c r="AR134" s="177" t="n">
        <v>882</v>
      </c>
      <c r="AS134" s="177" t="n">
        <v>1476</v>
      </c>
      <c r="AT134" s="179" t="n">
        <v>75812</v>
      </c>
      <c r="AU134" s="179" t="n">
        <v>120000</v>
      </c>
      <c r="AV134" s="179" t="n">
        <v>167296</v>
      </c>
      <c r="AW134" s="179" t="n">
        <v>300000</v>
      </c>
      <c r="AX134" s="179" t="n">
        <v>205390</v>
      </c>
      <c r="AY134" s="179" t="n">
        <v>340000</v>
      </c>
      <c r="AZ134" s="177" t="n">
        <v>30</v>
      </c>
      <c r="BA134" s="180" t="n">
        <v>-9691582</v>
      </c>
      <c r="BB134" s="180" t="n">
        <v>-8256677</v>
      </c>
      <c r="BC134" s="177" t="n">
        <v>152950</v>
      </c>
      <c r="BD134" s="177" t="n">
        <v>260676</v>
      </c>
      <c r="BE134" s="177" t="n">
        <v>7379</v>
      </c>
    </row>
    <row r="135" customFormat="false" ht="12.75" hidden="false" customHeight="true" outlineLevel="0" collapsed="false">
      <c r="A135" s="174" t="str">
        <f aca="false">C135&amp;" "&amp;E135&amp;" "&amp;F135&amp;" "&amp;G135&amp;" "&amp;J135</f>
        <v>India Seagrass Restoration Planting Medium</v>
      </c>
      <c r="B135" s="176" t="s">
        <v>162</v>
      </c>
      <c r="C135" s="174" t="s">
        <v>190</v>
      </c>
      <c r="D135" s="176" t="s">
        <v>594</v>
      </c>
      <c r="E135" s="174" t="s">
        <v>167</v>
      </c>
      <c r="F135" s="175" t="s">
        <v>174</v>
      </c>
      <c r="G135" s="176" t="s">
        <v>907</v>
      </c>
      <c r="H135" s="176" t="s">
        <v>906</v>
      </c>
      <c r="I135" s="177" t="n">
        <v>500</v>
      </c>
      <c r="J135" s="178" t="s">
        <v>905</v>
      </c>
      <c r="K135" s="176" t="n">
        <v>3746.655073</v>
      </c>
      <c r="L135" s="177" t="n">
        <v>2912266</v>
      </c>
      <c r="M135" s="177" t="n">
        <v>3591509</v>
      </c>
      <c r="N135" s="177" t="n">
        <v>2093907</v>
      </c>
      <c r="O135" s="177" t="n">
        <v>2297168</v>
      </c>
      <c r="P135" s="177" t="n">
        <v>818359</v>
      </c>
      <c r="Q135" s="177" t="n">
        <v>1294341</v>
      </c>
      <c r="R135" s="177" t="n">
        <v>395</v>
      </c>
      <c r="S135" s="177" t="n">
        <v>395</v>
      </c>
      <c r="T135" s="177" t="n">
        <v>50000</v>
      </c>
      <c r="U135" s="177" t="n">
        <v>50000</v>
      </c>
      <c r="V135" s="177" t="n">
        <v>629559</v>
      </c>
      <c r="W135" s="177" t="n">
        <v>667067</v>
      </c>
      <c r="X135" s="177" t="n">
        <v>76963</v>
      </c>
      <c r="Y135" s="177" t="n">
        <v>80000</v>
      </c>
      <c r="Z135" s="177" t="n">
        <v>255322</v>
      </c>
      <c r="AA135" s="177" t="n">
        <v>270533</v>
      </c>
      <c r="AB135" s="177" t="n">
        <v>88900</v>
      </c>
      <c r="AC135" s="177" t="n">
        <v>100000</v>
      </c>
      <c r="AD135" s="177" t="n">
        <v>129504</v>
      </c>
      <c r="AE135" s="177" t="n">
        <v>140000</v>
      </c>
      <c r="AF135" s="177" t="n">
        <v>44450</v>
      </c>
      <c r="AG135" s="177" t="n">
        <v>50000</v>
      </c>
      <c r="AH135" s="177" t="n">
        <v>819209</v>
      </c>
      <c r="AI135" s="177" t="n">
        <v>939568</v>
      </c>
      <c r="AJ135" s="177" t="n">
        <v>101487</v>
      </c>
      <c r="AK135" s="177" t="n">
        <v>168000</v>
      </c>
      <c r="AL135" s="177" t="n">
        <v>189373</v>
      </c>
      <c r="AM135" s="177" t="n">
        <v>234798</v>
      </c>
      <c r="AN135" s="177" t="n">
        <f aca="false">AJ:AJ+AL:AL</f>
        <v>290860</v>
      </c>
      <c r="AO135" s="177" t="n">
        <f aca="false">AK:AK+AM:AM</f>
        <v>402798</v>
      </c>
      <c r="AP135" s="177" t="n">
        <v>15295</v>
      </c>
      <c r="AQ135" s="177" t="n">
        <v>26068</v>
      </c>
      <c r="AR135" s="177" t="n">
        <v>882</v>
      </c>
      <c r="AS135" s="177" t="n">
        <v>1476</v>
      </c>
      <c r="AT135" s="179" t="n">
        <v>75812</v>
      </c>
      <c r="AU135" s="179" t="n">
        <v>120000</v>
      </c>
      <c r="AV135" s="179" t="n">
        <v>167296</v>
      </c>
      <c r="AW135" s="179" t="n">
        <v>300000</v>
      </c>
      <c r="AX135" s="179" t="n">
        <v>268215</v>
      </c>
      <c r="AY135" s="179" t="n">
        <v>444000</v>
      </c>
      <c r="AZ135" s="177" t="n">
        <v>30</v>
      </c>
      <c r="BA135" s="180" t="n">
        <v>-3330833</v>
      </c>
      <c r="BB135" s="180" t="n">
        <v>-2759316</v>
      </c>
      <c r="BC135" s="177" t="n">
        <v>152950</v>
      </c>
      <c r="BD135" s="177" t="n">
        <v>260676</v>
      </c>
      <c r="BE135" s="177" t="n">
        <v>7379</v>
      </c>
    </row>
    <row r="136" customFormat="false" ht="12.75" hidden="false" customHeight="true" outlineLevel="0" collapsed="false">
      <c r="A136" s="174" t="str">
        <f aca="false">C136&amp;" "&amp;E136&amp;" "&amp;F136&amp;" "&amp;G136&amp;" "&amp;J136</f>
        <v>China Seagrass Restoration Planting Medium</v>
      </c>
      <c r="B136" s="176" t="s">
        <v>162</v>
      </c>
      <c r="C136" s="174" t="s">
        <v>191</v>
      </c>
      <c r="D136" s="176" t="s">
        <v>595</v>
      </c>
      <c r="E136" s="174" t="s">
        <v>167</v>
      </c>
      <c r="F136" s="175" t="s">
        <v>174</v>
      </c>
      <c r="G136" s="176" t="s">
        <v>907</v>
      </c>
      <c r="H136" s="176" t="s">
        <v>906</v>
      </c>
      <c r="I136" s="177" t="n">
        <v>500</v>
      </c>
      <c r="J136" s="178" t="s">
        <v>905</v>
      </c>
      <c r="K136" s="176" t="n">
        <v>576.1808507</v>
      </c>
      <c r="L136" s="177" t="n">
        <v>6666638</v>
      </c>
      <c r="M136" s="177" t="n">
        <v>8191570</v>
      </c>
      <c r="N136" s="177" t="n">
        <v>4766561</v>
      </c>
      <c r="O136" s="177" t="n">
        <v>5356735</v>
      </c>
      <c r="P136" s="177" t="n">
        <v>1900077</v>
      </c>
      <c r="Q136" s="177" t="n">
        <v>2834835</v>
      </c>
      <c r="R136" s="177" t="n">
        <v>903</v>
      </c>
      <c r="S136" s="177" t="n">
        <v>903</v>
      </c>
      <c r="T136" s="177" t="n">
        <v>50000</v>
      </c>
      <c r="U136" s="177" t="n">
        <v>50000</v>
      </c>
      <c r="V136" s="177" t="n">
        <v>629559</v>
      </c>
      <c r="W136" s="177" t="n">
        <v>667067</v>
      </c>
      <c r="X136" s="177" t="n">
        <v>76963</v>
      </c>
      <c r="Y136" s="177" t="n">
        <v>80000</v>
      </c>
      <c r="Z136" s="177" t="n">
        <v>314213</v>
      </c>
      <c r="AA136" s="177" t="n">
        <v>332933</v>
      </c>
      <c r="AB136" s="177" t="n">
        <v>88900</v>
      </c>
      <c r="AC136" s="177" t="n">
        <v>100000</v>
      </c>
      <c r="AD136" s="177" t="n">
        <v>138755</v>
      </c>
      <c r="AE136" s="177" t="n">
        <v>150000</v>
      </c>
      <c r="AF136" s="177" t="n">
        <v>44450</v>
      </c>
      <c r="AG136" s="177" t="n">
        <v>50000</v>
      </c>
      <c r="AH136" s="177" t="n">
        <v>3423722</v>
      </c>
      <c r="AI136" s="177" t="n">
        <v>3926735</v>
      </c>
      <c r="AJ136" s="177" t="n">
        <v>234386</v>
      </c>
      <c r="AK136" s="177" t="n">
        <v>388000</v>
      </c>
      <c r="AL136" s="177" t="n">
        <v>791445</v>
      </c>
      <c r="AM136" s="177" t="n">
        <v>981291</v>
      </c>
      <c r="AN136" s="177" t="n">
        <f aca="false">AJ:AJ+AL:AL</f>
        <v>1025831</v>
      </c>
      <c r="AO136" s="177" t="n">
        <f aca="false">AK:AK+AM:AM</f>
        <v>1369291</v>
      </c>
      <c r="AP136" s="177" t="n">
        <v>15295</v>
      </c>
      <c r="AQ136" s="177" t="n">
        <v>26068</v>
      </c>
      <c r="AR136" s="177" t="n">
        <v>882</v>
      </c>
      <c r="AS136" s="177" t="n">
        <v>1476</v>
      </c>
      <c r="AT136" s="179" t="n">
        <v>75812</v>
      </c>
      <c r="AU136" s="179" t="n">
        <v>120000</v>
      </c>
      <c r="AV136" s="179" t="n">
        <v>167296</v>
      </c>
      <c r="AW136" s="179" t="n">
        <v>300000</v>
      </c>
      <c r="AX136" s="179" t="n">
        <v>614961</v>
      </c>
      <c r="AY136" s="179" t="n">
        <v>1018000</v>
      </c>
      <c r="AZ136" s="177" t="n">
        <v>30</v>
      </c>
      <c r="BA136" s="180" t="n">
        <v>-7930894</v>
      </c>
      <c r="BB136" s="180" t="n">
        <v>-6513688</v>
      </c>
      <c r="BC136" s="177" t="n">
        <v>152950</v>
      </c>
      <c r="BD136" s="177" t="n">
        <v>260676</v>
      </c>
      <c r="BE136" s="177" t="n">
        <v>7379</v>
      </c>
    </row>
    <row r="137" customFormat="false" ht="12.75" hidden="false" customHeight="true" outlineLevel="0" collapsed="false">
      <c r="A137" s="174" t="str">
        <f aca="false">C137&amp;" "&amp;E137&amp;" "&amp;F137&amp;" "&amp;G137&amp;" "&amp;J137</f>
        <v>Indonesia Salt marsh Restoration Planting Medium</v>
      </c>
      <c r="B137" s="176" t="s">
        <v>162</v>
      </c>
      <c r="C137" s="174" t="s">
        <v>184</v>
      </c>
      <c r="D137" s="176" t="s">
        <v>588</v>
      </c>
      <c r="E137" s="174" t="s">
        <v>168</v>
      </c>
      <c r="F137" s="175" t="s">
        <v>174</v>
      </c>
      <c r="G137" s="176" t="s">
        <v>907</v>
      </c>
      <c r="H137" s="176" t="s">
        <v>906</v>
      </c>
      <c r="I137" s="177" t="n">
        <v>500</v>
      </c>
      <c r="J137" s="178" t="s">
        <v>905</v>
      </c>
      <c r="K137" s="176" t="n">
        <v>1538.032167</v>
      </c>
      <c r="L137" s="177" t="n">
        <v>3914141</v>
      </c>
      <c r="M137" s="177" t="n">
        <v>4830449</v>
      </c>
      <c r="N137" s="177" t="n">
        <v>2789534</v>
      </c>
      <c r="O137" s="177" t="n">
        <v>3093826</v>
      </c>
      <c r="P137" s="177" t="n">
        <v>1124607</v>
      </c>
      <c r="Q137" s="177" t="n">
        <v>1736624</v>
      </c>
      <c r="R137" s="177" t="n">
        <v>251</v>
      </c>
      <c r="S137" s="177" t="n">
        <v>251</v>
      </c>
      <c r="T137" s="177" t="n">
        <v>50000</v>
      </c>
      <c r="U137" s="177" t="n">
        <v>50000</v>
      </c>
      <c r="V137" s="177" t="n">
        <v>629559</v>
      </c>
      <c r="W137" s="177" t="n">
        <v>667067</v>
      </c>
      <c r="X137" s="177" t="n">
        <v>76963</v>
      </c>
      <c r="Y137" s="177" t="n">
        <v>80000</v>
      </c>
      <c r="Z137" s="177" t="n">
        <v>268724</v>
      </c>
      <c r="AA137" s="177" t="n">
        <v>284733</v>
      </c>
      <c r="AB137" s="177" t="n">
        <v>88900</v>
      </c>
      <c r="AC137" s="177" t="n">
        <v>100000</v>
      </c>
      <c r="AD137" s="177" t="n">
        <v>129504</v>
      </c>
      <c r="AE137" s="177" t="n">
        <v>140000</v>
      </c>
      <c r="AF137" s="177" t="n">
        <v>44450</v>
      </c>
      <c r="AG137" s="177" t="n">
        <v>50000</v>
      </c>
      <c r="AH137" s="177" t="n">
        <v>1501435</v>
      </c>
      <c r="AI137" s="177" t="n">
        <v>1722026</v>
      </c>
      <c r="AJ137" s="177" t="n">
        <v>181226</v>
      </c>
      <c r="AK137" s="177" t="n">
        <v>300000</v>
      </c>
      <c r="AL137" s="177" t="n">
        <v>347079</v>
      </c>
      <c r="AM137" s="177" t="n">
        <v>430334</v>
      </c>
      <c r="AN137" s="177" t="n">
        <f aca="false">AJ:AJ+AL:AL</f>
        <v>528305</v>
      </c>
      <c r="AO137" s="177" t="n">
        <f aca="false">AK:AK+AM:AM</f>
        <v>730334</v>
      </c>
      <c r="AP137" s="177" t="n">
        <v>32368</v>
      </c>
      <c r="AQ137" s="177" t="n">
        <v>55166</v>
      </c>
      <c r="AR137" s="177" t="n">
        <v>1867</v>
      </c>
      <c r="AS137" s="177" t="n">
        <v>3123</v>
      </c>
      <c r="AT137" s="179" t="n">
        <v>75812</v>
      </c>
      <c r="AU137" s="179" t="n">
        <v>120000</v>
      </c>
      <c r="AV137" s="179" t="n">
        <v>167296</v>
      </c>
      <c r="AW137" s="179" t="n">
        <v>300000</v>
      </c>
      <c r="AX137" s="179" t="n">
        <v>318958</v>
      </c>
      <c r="AY137" s="179" t="n">
        <v>528000</v>
      </c>
      <c r="AZ137" s="177" t="n">
        <v>30</v>
      </c>
      <c r="BA137" s="180" t="n">
        <v>-4278786</v>
      </c>
      <c r="BB137" s="180" t="n">
        <v>-3590456</v>
      </c>
      <c r="BC137" s="177" t="n">
        <v>323685</v>
      </c>
      <c r="BD137" s="177" t="n">
        <v>551664</v>
      </c>
      <c r="BE137" s="177" t="n">
        <v>15616</v>
      </c>
    </row>
    <row r="138" customFormat="false" ht="12.75" hidden="false" customHeight="true" outlineLevel="0" collapsed="false">
      <c r="A138" s="174" t="str">
        <f aca="false">C138&amp;" "&amp;E138&amp;" "&amp;F138&amp;" "&amp;G138&amp;" "&amp;J138</f>
        <v>United States Salt marsh Restoration Planting Medium</v>
      </c>
      <c r="B138" s="176" t="s">
        <v>161</v>
      </c>
      <c r="C138" s="174" t="s">
        <v>183</v>
      </c>
      <c r="D138" s="176" t="s">
        <v>586</v>
      </c>
      <c r="E138" s="174" t="s">
        <v>168</v>
      </c>
      <c r="F138" s="175" t="s">
        <v>174</v>
      </c>
      <c r="G138" s="176" t="s">
        <v>907</v>
      </c>
      <c r="H138" s="176" t="s">
        <v>906</v>
      </c>
      <c r="I138" s="177" t="n">
        <v>500</v>
      </c>
      <c r="J138" s="178" t="s">
        <v>905</v>
      </c>
      <c r="K138" s="176" t="n">
        <v>166735.7527</v>
      </c>
      <c r="L138" s="177" t="n">
        <v>16970835</v>
      </c>
      <c r="M138" s="177" t="n">
        <v>20837811</v>
      </c>
      <c r="N138" s="177" t="n">
        <v>12088817</v>
      </c>
      <c r="O138" s="177" t="n">
        <v>13748704</v>
      </c>
      <c r="P138" s="177" t="n">
        <v>4882018</v>
      </c>
      <c r="Q138" s="177" t="n">
        <v>7089107</v>
      </c>
      <c r="R138" s="177" t="n">
        <v>1087</v>
      </c>
      <c r="S138" s="177" t="n">
        <v>1087</v>
      </c>
      <c r="T138" s="177" t="n">
        <v>100000</v>
      </c>
      <c r="U138" s="177" t="n">
        <v>100000</v>
      </c>
      <c r="V138" s="177" t="n">
        <v>629559</v>
      </c>
      <c r="W138" s="177" t="n">
        <v>667067</v>
      </c>
      <c r="X138" s="177" t="n">
        <v>76963</v>
      </c>
      <c r="Y138" s="177" t="n">
        <v>80000</v>
      </c>
      <c r="Z138" s="177" t="n">
        <v>351049</v>
      </c>
      <c r="AA138" s="177" t="n">
        <v>379500</v>
      </c>
      <c r="AB138" s="177" t="n">
        <v>88900</v>
      </c>
      <c r="AC138" s="177" t="n">
        <v>100000</v>
      </c>
      <c r="AD138" s="177" t="n">
        <v>185006</v>
      </c>
      <c r="AE138" s="177" t="n">
        <v>200000</v>
      </c>
      <c r="AF138" s="177" t="n">
        <v>44450</v>
      </c>
      <c r="AG138" s="177" t="n">
        <v>50000</v>
      </c>
      <c r="AH138" s="177" t="n">
        <v>10612890</v>
      </c>
      <c r="AI138" s="177" t="n">
        <v>12172138</v>
      </c>
      <c r="AJ138" s="177" t="n">
        <v>517703</v>
      </c>
      <c r="AK138" s="177" t="n">
        <v>857000</v>
      </c>
      <c r="AL138" s="177" t="n">
        <v>2453330</v>
      </c>
      <c r="AM138" s="177" t="n">
        <v>3041817</v>
      </c>
      <c r="AN138" s="177" t="n">
        <f aca="false">AJ:AJ+AL:AL</f>
        <v>2971033</v>
      </c>
      <c r="AO138" s="177" t="n">
        <f aca="false">AK:AK+AM:AM</f>
        <v>3898817</v>
      </c>
      <c r="AP138" s="177" t="n">
        <v>32368</v>
      </c>
      <c r="AQ138" s="177" t="n">
        <v>55166</v>
      </c>
      <c r="AR138" s="177" t="n">
        <v>1867</v>
      </c>
      <c r="AS138" s="177" t="n">
        <v>3123</v>
      </c>
      <c r="AT138" s="179" t="n">
        <v>75812</v>
      </c>
      <c r="AU138" s="179" t="n">
        <v>120000</v>
      </c>
      <c r="AV138" s="179" t="n">
        <v>223062</v>
      </c>
      <c r="AW138" s="179" t="n">
        <v>400000</v>
      </c>
      <c r="AX138" s="179" t="n">
        <v>1577877</v>
      </c>
      <c r="AY138" s="179" t="n">
        <v>2612000</v>
      </c>
      <c r="AZ138" s="177" t="n">
        <v>30</v>
      </c>
      <c r="BA138" s="180" t="n">
        <v>-20286147</v>
      </c>
      <c r="BB138" s="180" t="n">
        <v>-16647150</v>
      </c>
      <c r="BC138" s="177" t="n">
        <v>323685</v>
      </c>
      <c r="BD138" s="177" t="n">
        <v>551664</v>
      </c>
      <c r="BE138" s="177" t="n">
        <v>15616</v>
      </c>
    </row>
    <row r="139" customFormat="false" ht="12.75" hidden="false" customHeight="true" outlineLevel="0" collapsed="false">
      <c r="A139" s="174" t="str">
        <f aca="false">C139&amp;" "&amp;E139&amp;" "&amp;F139&amp;" "&amp;G139&amp;" "&amp;J139</f>
        <v>Australia Salt marsh Restoration Planting Medium</v>
      </c>
      <c r="B139" s="176" t="s">
        <v>163</v>
      </c>
      <c r="C139" s="174" t="s">
        <v>185</v>
      </c>
      <c r="D139" s="176" t="s">
        <v>589</v>
      </c>
      <c r="E139" s="174" t="s">
        <v>168</v>
      </c>
      <c r="F139" s="175" t="s">
        <v>174</v>
      </c>
      <c r="G139" s="176" t="s">
        <v>907</v>
      </c>
      <c r="H139" s="176" t="s">
        <v>906</v>
      </c>
      <c r="I139" s="177" t="n">
        <v>500</v>
      </c>
      <c r="J139" s="178" t="s">
        <v>905</v>
      </c>
      <c r="K139" s="176" t="n">
        <v>18742.40858</v>
      </c>
      <c r="L139" s="177" t="n">
        <v>11985205</v>
      </c>
      <c r="M139" s="177" t="n">
        <v>14865025</v>
      </c>
      <c r="N139" s="177" t="n">
        <v>8326304</v>
      </c>
      <c r="O139" s="177" t="n">
        <v>9430232</v>
      </c>
      <c r="P139" s="177" t="n">
        <v>3658901</v>
      </c>
      <c r="Q139" s="177" t="n">
        <v>5434793</v>
      </c>
      <c r="R139" s="177" t="n">
        <v>768</v>
      </c>
      <c r="S139" s="177" t="n">
        <v>768</v>
      </c>
      <c r="T139" s="177" t="n">
        <v>70000</v>
      </c>
      <c r="U139" s="177" t="n">
        <v>70000</v>
      </c>
      <c r="V139" s="177" t="n">
        <v>629559</v>
      </c>
      <c r="W139" s="177" t="n">
        <v>667067</v>
      </c>
      <c r="X139" s="177" t="n">
        <v>76963</v>
      </c>
      <c r="Y139" s="177" t="n">
        <v>80000</v>
      </c>
      <c r="Z139" s="177" t="n">
        <v>313632</v>
      </c>
      <c r="AA139" s="177" t="n">
        <v>339050</v>
      </c>
      <c r="AB139" s="177" t="n">
        <v>102235</v>
      </c>
      <c r="AC139" s="177" t="n">
        <v>115000</v>
      </c>
      <c r="AD139" s="177" t="n">
        <v>333011</v>
      </c>
      <c r="AE139" s="177" t="n">
        <v>360000</v>
      </c>
      <c r="AF139" s="177" t="n">
        <v>44450</v>
      </c>
      <c r="AG139" s="177" t="n">
        <v>50000</v>
      </c>
      <c r="AH139" s="177" t="n">
        <v>6756455</v>
      </c>
      <c r="AI139" s="177" t="n">
        <v>7749115</v>
      </c>
      <c r="AJ139" s="177" t="n">
        <v>485686</v>
      </c>
      <c r="AK139" s="177" t="n">
        <v>804000</v>
      </c>
      <c r="AL139" s="177" t="n">
        <v>1561857</v>
      </c>
      <c r="AM139" s="177" t="n">
        <v>1936504</v>
      </c>
      <c r="AN139" s="177" t="n">
        <f aca="false">AJ:AJ+AL:AL</f>
        <v>2047543</v>
      </c>
      <c r="AO139" s="177" t="n">
        <f aca="false">AK:AK+AM:AM</f>
        <v>2740504</v>
      </c>
      <c r="AP139" s="177" t="n">
        <v>32368</v>
      </c>
      <c r="AQ139" s="177" t="n">
        <v>55166</v>
      </c>
      <c r="AR139" s="177" t="n">
        <v>1867</v>
      </c>
      <c r="AS139" s="177" t="n">
        <v>3123</v>
      </c>
      <c r="AT139" s="179" t="n">
        <v>75812</v>
      </c>
      <c r="AU139" s="179" t="n">
        <v>120000</v>
      </c>
      <c r="AV139" s="179" t="n">
        <v>223062</v>
      </c>
      <c r="AW139" s="179" t="n">
        <v>400000</v>
      </c>
      <c r="AX139" s="179" t="n">
        <v>1278249</v>
      </c>
      <c r="AY139" s="179" t="n">
        <v>2116000</v>
      </c>
      <c r="AZ139" s="177" t="n">
        <v>30</v>
      </c>
      <c r="BA139" s="180" t="n">
        <v>-14313361</v>
      </c>
      <c r="BB139" s="180" t="n">
        <v>-11661521</v>
      </c>
      <c r="BC139" s="177" t="n">
        <v>323685</v>
      </c>
      <c r="BD139" s="177" t="n">
        <v>551664</v>
      </c>
      <c r="BE139" s="177" t="n">
        <v>15616</v>
      </c>
    </row>
    <row r="140" customFormat="false" ht="12.75" hidden="false" customHeight="true" outlineLevel="0" collapsed="false">
      <c r="A140" s="174" t="str">
        <f aca="false">C140&amp;" "&amp;E140&amp;" "&amp;F140&amp;" "&amp;G140&amp;" "&amp;J140</f>
        <v>The Bahamas Salt marsh Restoration Planting Medium</v>
      </c>
      <c r="B140" s="176" t="s">
        <v>161</v>
      </c>
      <c r="C140" s="174" t="s">
        <v>277</v>
      </c>
      <c r="D140" s="176" t="s">
        <v>590</v>
      </c>
      <c r="E140" s="174" t="s">
        <v>168</v>
      </c>
      <c r="F140" s="175" t="s">
        <v>174</v>
      </c>
      <c r="G140" s="176" t="s">
        <v>907</v>
      </c>
      <c r="H140" s="176" t="s">
        <v>906</v>
      </c>
      <c r="I140" s="177" t="n">
        <v>500</v>
      </c>
      <c r="J140" s="178" t="s">
        <v>905</v>
      </c>
      <c r="K140" s="176" t="n">
        <v>1047.626473</v>
      </c>
      <c r="L140" s="177" t="n">
        <v>27933627</v>
      </c>
      <c r="M140" s="177" t="n">
        <v>33290469</v>
      </c>
      <c r="N140" s="177" t="n">
        <v>21517080</v>
      </c>
      <c r="O140" s="177" t="n">
        <v>24563052</v>
      </c>
      <c r="P140" s="177" t="n">
        <v>6416547</v>
      </c>
      <c r="Q140" s="177" t="n">
        <v>8727417</v>
      </c>
      <c r="R140" s="177" t="n">
        <v>1789</v>
      </c>
      <c r="S140" s="177" t="n">
        <v>1789</v>
      </c>
      <c r="T140" s="177" t="n">
        <v>70000</v>
      </c>
      <c r="U140" s="177" t="n">
        <v>70000</v>
      </c>
      <c r="V140" s="177" t="n">
        <v>629559</v>
      </c>
      <c r="W140" s="177" t="n">
        <v>667067</v>
      </c>
      <c r="X140" s="177" t="n">
        <v>76963</v>
      </c>
      <c r="Y140" s="177" t="n">
        <v>80000</v>
      </c>
      <c r="Z140" s="177" t="n">
        <v>286112</v>
      </c>
      <c r="AA140" s="177" t="n">
        <v>309300</v>
      </c>
      <c r="AB140" s="177" t="n">
        <v>111125</v>
      </c>
      <c r="AC140" s="177" t="n">
        <v>125000</v>
      </c>
      <c r="AD140" s="177" t="n">
        <v>296010</v>
      </c>
      <c r="AE140" s="177" t="n">
        <v>320000</v>
      </c>
      <c r="AF140" s="177" t="n">
        <v>44450</v>
      </c>
      <c r="AG140" s="177" t="n">
        <v>50000</v>
      </c>
      <c r="AH140" s="177" t="n">
        <v>20002862</v>
      </c>
      <c r="AI140" s="177" t="n">
        <v>22941685</v>
      </c>
      <c r="AJ140" s="177" t="n">
        <v>402322</v>
      </c>
      <c r="AK140" s="177" t="n">
        <v>666000</v>
      </c>
      <c r="AL140" s="177" t="n">
        <v>4623963</v>
      </c>
      <c r="AM140" s="177" t="n">
        <v>5733127</v>
      </c>
      <c r="AN140" s="177" t="n">
        <f aca="false">AJ:AJ+AL:AL</f>
        <v>5026285</v>
      </c>
      <c r="AO140" s="177" t="n">
        <f aca="false">AK:AK+AM:AM</f>
        <v>6399127</v>
      </c>
      <c r="AP140" s="177" t="n">
        <v>32368</v>
      </c>
      <c r="AQ140" s="177" t="n">
        <v>55166</v>
      </c>
      <c r="AR140" s="177" t="n">
        <v>1867</v>
      </c>
      <c r="AS140" s="177" t="n">
        <v>3123</v>
      </c>
      <c r="AT140" s="179" t="n">
        <v>75812</v>
      </c>
      <c r="AU140" s="179" t="n">
        <v>120000</v>
      </c>
      <c r="AV140" s="179" t="n">
        <v>223062</v>
      </c>
      <c r="AW140" s="179" t="n">
        <v>400000</v>
      </c>
      <c r="AX140" s="179" t="n">
        <v>1057153</v>
      </c>
      <c r="AY140" s="179" t="n">
        <v>1750000</v>
      </c>
      <c r="AZ140" s="177" t="n">
        <v>30</v>
      </c>
      <c r="BA140" s="180" t="n">
        <v>-32738805</v>
      </c>
      <c r="BB140" s="180" t="n">
        <v>-27609942</v>
      </c>
      <c r="BC140" s="177" t="n">
        <v>323685</v>
      </c>
      <c r="BD140" s="177" t="n">
        <v>551664</v>
      </c>
      <c r="BE140" s="177" t="n">
        <v>15616</v>
      </c>
    </row>
    <row r="141" customFormat="false" ht="12.75" hidden="false" customHeight="true" outlineLevel="0" collapsed="false">
      <c r="A141" s="174" t="str">
        <f aca="false">C141&amp;" "&amp;E141&amp;" "&amp;F141&amp;" "&amp;G141&amp;" "&amp;J141</f>
        <v>Kenya Salt marsh Restoration Planting Medium</v>
      </c>
      <c r="B141" s="176" t="s">
        <v>164</v>
      </c>
      <c r="C141" s="174" t="s">
        <v>187</v>
      </c>
      <c r="D141" s="176" t="s">
        <v>591</v>
      </c>
      <c r="E141" s="174" t="s">
        <v>168</v>
      </c>
      <c r="F141" s="175" t="s">
        <v>174</v>
      </c>
      <c r="G141" s="176" t="s">
        <v>907</v>
      </c>
      <c r="H141" s="176" t="s">
        <v>906</v>
      </c>
      <c r="I141" s="177" t="n">
        <v>500</v>
      </c>
      <c r="J141" s="178" t="s">
        <v>905</v>
      </c>
      <c r="K141" s="176" t="n">
        <v>14.1653053</v>
      </c>
      <c r="L141" s="177" t="n">
        <v>2367020</v>
      </c>
      <c r="M141" s="177" t="n">
        <v>2961646</v>
      </c>
      <c r="N141" s="177" t="n">
        <v>1644079</v>
      </c>
      <c r="O141" s="177" t="n">
        <v>1781773</v>
      </c>
      <c r="P141" s="177" t="n">
        <v>722941</v>
      </c>
      <c r="Q141" s="177" t="n">
        <v>1179873</v>
      </c>
      <c r="R141" s="177" t="n">
        <v>152</v>
      </c>
      <c r="S141" s="177" t="n">
        <v>152</v>
      </c>
      <c r="T141" s="177" t="n">
        <v>50000</v>
      </c>
      <c r="U141" s="177" t="n">
        <v>50000</v>
      </c>
      <c r="V141" s="177" t="n">
        <v>629559</v>
      </c>
      <c r="W141" s="177" t="n">
        <v>667067</v>
      </c>
      <c r="X141" s="177" t="n">
        <v>76963</v>
      </c>
      <c r="Y141" s="177" t="n">
        <v>80000</v>
      </c>
      <c r="Z141" s="177" t="n">
        <v>249345</v>
      </c>
      <c r="AA141" s="177" t="n">
        <v>264200</v>
      </c>
      <c r="AB141" s="177" t="n">
        <v>88900</v>
      </c>
      <c r="AC141" s="177" t="n">
        <v>100000</v>
      </c>
      <c r="AD141" s="177" t="n">
        <v>129504</v>
      </c>
      <c r="AE141" s="177" t="n">
        <v>140000</v>
      </c>
      <c r="AF141" s="177" t="n">
        <v>44450</v>
      </c>
      <c r="AG141" s="177" t="n">
        <v>50000</v>
      </c>
      <c r="AH141" s="177" t="n">
        <v>375359</v>
      </c>
      <c r="AI141" s="177" t="n">
        <v>430506</v>
      </c>
      <c r="AJ141" s="177" t="n">
        <v>144981</v>
      </c>
      <c r="AK141" s="177" t="n">
        <v>240000</v>
      </c>
      <c r="AL141" s="177" t="n">
        <v>86770</v>
      </c>
      <c r="AM141" s="177" t="n">
        <v>107584</v>
      </c>
      <c r="AN141" s="177" t="n">
        <f aca="false">AJ:AJ+AL:AL</f>
        <v>231751</v>
      </c>
      <c r="AO141" s="177" t="n">
        <f aca="false">AK:AK+AM:AM</f>
        <v>347584</v>
      </c>
      <c r="AP141" s="177" t="n">
        <v>32368</v>
      </c>
      <c r="AQ141" s="177" t="n">
        <v>55166</v>
      </c>
      <c r="AR141" s="177" t="n">
        <v>1867</v>
      </c>
      <c r="AS141" s="177" t="n">
        <v>3123</v>
      </c>
      <c r="AT141" s="179" t="n">
        <v>75812</v>
      </c>
      <c r="AU141" s="179" t="n">
        <v>120000</v>
      </c>
      <c r="AV141" s="179" t="n">
        <v>167296</v>
      </c>
      <c r="AW141" s="179" t="n">
        <v>300000</v>
      </c>
      <c r="AX141" s="179" t="n">
        <v>213847</v>
      </c>
      <c r="AY141" s="179" t="n">
        <v>354000</v>
      </c>
      <c r="AZ141" s="177" t="n">
        <v>30</v>
      </c>
      <c r="BA141" s="180" t="n">
        <v>-2409982</v>
      </c>
      <c r="BB141" s="180" t="n">
        <v>-2043335</v>
      </c>
      <c r="BC141" s="177" t="n">
        <v>323685</v>
      </c>
      <c r="BD141" s="177" t="n">
        <v>551664</v>
      </c>
      <c r="BE141" s="177" t="n">
        <v>15616</v>
      </c>
    </row>
    <row r="142" customFormat="false" ht="12.75" hidden="false" customHeight="true" outlineLevel="0" collapsed="false">
      <c r="A142" s="174" t="str">
        <f aca="false">C142&amp;" "&amp;E142&amp;" "&amp;F142&amp;" "&amp;G142&amp;" "&amp;J142</f>
        <v>Mexico Salt marsh Restoration Planting Medium</v>
      </c>
      <c r="B142" s="176" t="s">
        <v>161</v>
      </c>
      <c r="C142" s="174" t="s">
        <v>188</v>
      </c>
      <c r="D142" s="176" t="s">
        <v>592</v>
      </c>
      <c r="E142" s="174" t="s">
        <v>168</v>
      </c>
      <c r="F142" s="175" t="s">
        <v>174</v>
      </c>
      <c r="G142" s="176" t="s">
        <v>907</v>
      </c>
      <c r="H142" s="176" t="s">
        <v>906</v>
      </c>
      <c r="I142" s="177" t="n">
        <v>500</v>
      </c>
      <c r="J142" s="178" t="s">
        <v>905</v>
      </c>
      <c r="K142" s="176" t="n">
        <v>10765.47301</v>
      </c>
      <c r="L142" s="177" t="n">
        <v>16867893</v>
      </c>
      <c r="M142" s="177" t="n">
        <v>19923568</v>
      </c>
      <c r="N142" s="177" t="n">
        <v>13294414</v>
      </c>
      <c r="O142" s="177" t="n">
        <v>15141617</v>
      </c>
      <c r="P142" s="177" t="n">
        <v>3573479</v>
      </c>
      <c r="Q142" s="177" t="n">
        <v>4781951</v>
      </c>
      <c r="R142" s="177" t="n">
        <v>1080</v>
      </c>
      <c r="S142" s="177" t="n">
        <v>1080</v>
      </c>
      <c r="T142" s="177" t="n">
        <v>50000</v>
      </c>
      <c r="U142" s="177" t="n">
        <v>50000</v>
      </c>
      <c r="V142" s="177" t="n">
        <v>629559</v>
      </c>
      <c r="W142" s="177" t="n">
        <v>667067</v>
      </c>
      <c r="X142" s="177" t="n">
        <v>76963</v>
      </c>
      <c r="Y142" s="177" t="n">
        <v>80000</v>
      </c>
      <c r="Z142" s="177" t="n">
        <v>274072</v>
      </c>
      <c r="AA142" s="177" t="n">
        <v>290400</v>
      </c>
      <c r="AB142" s="177" t="n">
        <v>88900</v>
      </c>
      <c r="AC142" s="177" t="n">
        <v>100000</v>
      </c>
      <c r="AD142" s="177" t="n">
        <v>129504</v>
      </c>
      <c r="AE142" s="177" t="n">
        <v>140000</v>
      </c>
      <c r="AF142" s="177" t="n">
        <v>44450</v>
      </c>
      <c r="AG142" s="177" t="n">
        <v>50000</v>
      </c>
      <c r="AH142" s="177" t="n">
        <v>12000966</v>
      </c>
      <c r="AI142" s="177" t="n">
        <v>13764150</v>
      </c>
      <c r="AJ142" s="177" t="n">
        <v>143773</v>
      </c>
      <c r="AK142" s="177" t="n">
        <v>238000</v>
      </c>
      <c r="AL142" s="177" t="n">
        <v>2774204</v>
      </c>
      <c r="AM142" s="177" t="n">
        <v>3439661</v>
      </c>
      <c r="AN142" s="177" t="n">
        <f aca="false">AJ:AJ+AL:AL</f>
        <v>2917977</v>
      </c>
      <c r="AO142" s="177" t="n">
        <f aca="false">AK:AK+AM:AM</f>
        <v>3677661</v>
      </c>
      <c r="AP142" s="177" t="n">
        <v>32368</v>
      </c>
      <c r="AQ142" s="177" t="n">
        <v>55166</v>
      </c>
      <c r="AR142" s="177" t="n">
        <v>1867</v>
      </c>
      <c r="AS142" s="177" t="n">
        <v>3123</v>
      </c>
      <c r="AT142" s="179" t="n">
        <v>75812</v>
      </c>
      <c r="AU142" s="179" t="n">
        <v>120000</v>
      </c>
      <c r="AV142" s="179" t="n">
        <v>167296</v>
      </c>
      <c r="AW142" s="179" t="n">
        <v>300000</v>
      </c>
      <c r="AX142" s="179" t="n">
        <v>378159</v>
      </c>
      <c r="AY142" s="179" t="n">
        <v>626000</v>
      </c>
      <c r="AZ142" s="177" t="n">
        <v>30</v>
      </c>
      <c r="BA142" s="180" t="n">
        <v>-19371904</v>
      </c>
      <c r="BB142" s="180" t="n">
        <v>-16544208</v>
      </c>
      <c r="BC142" s="177" t="n">
        <v>323685</v>
      </c>
      <c r="BD142" s="177" t="n">
        <v>551664</v>
      </c>
      <c r="BE142" s="177" t="n">
        <v>15616</v>
      </c>
    </row>
    <row r="143" customFormat="false" ht="12.75" hidden="false" customHeight="true" outlineLevel="0" collapsed="false">
      <c r="A143" s="174" t="str">
        <f aca="false">C143&amp;" "&amp;E143&amp;" "&amp;F143&amp;" "&amp;G143&amp;" "&amp;J143</f>
        <v>Colombia Salt marsh Restoration Planting Medium</v>
      </c>
      <c r="B143" s="176" t="s">
        <v>165</v>
      </c>
      <c r="C143" s="174" t="s">
        <v>189</v>
      </c>
      <c r="D143" s="176" t="s">
        <v>593</v>
      </c>
      <c r="E143" s="174" t="s">
        <v>168</v>
      </c>
      <c r="F143" s="175" t="s">
        <v>174</v>
      </c>
      <c r="G143" s="176" t="s">
        <v>907</v>
      </c>
      <c r="H143" s="176" t="s">
        <v>906</v>
      </c>
      <c r="I143" s="177" t="n">
        <v>500</v>
      </c>
      <c r="J143" s="178" t="s">
        <v>905</v>
      </c>
      <c r="K143" s="176" t="n">
        <v>413.7689513</v>
      </c>
      <c r="L143" s="177" t="n">
        <v>5972417</v>
      </c>
      <c r="M143" s="177" t="n">
        <v>7124156</v>
      </c>
      <c r="N143" s="177" t="n">
        <v>4630745</v>
      </c>
      <c r="O143" s="177" t="n">
        <v>5208260</v>
      </c>
      <c r="P143" s="177" t="n">
        <v>1341672</v>
      </c>
      <c r="Q143" s="177" t="n">
        <v>1915896</v>
      </c>
      <c r="R143" s="177" t="n">
        <v>382</v>
      </c>
      <c r="S143" s="177" t="n">
        <v>382</v>
      </c>
      <c r="T143" s="177" t="n">
        <v>50000</v>
      </c>
      <c r="U143" s="177" t="n">
        <v>50000</v>
      </c>
      <c r="V143" s="177" t="n">
        <v>629559</v>
      </c>
      <c r="W143" s="177" t="n">
        <v>667067</v>
      </c>
      <c r="X143" s="177" t="n">
        <v>76963</v>
      </c>
      <c r="Y143" s="177" t="n">
        <v>80000</v>
      </c>
      <c r="Z143" s="177" t="n">
        <v>244644</v>
      </c>
      <c r="AA143" s="177" t="n">
        <v>259219</v>
      </c>
      <c r="AB143" s="177" t="n">
        <v>88900</v>
      </c>
      <c r="AC143" s="177" t="n">
        <v>100000</v>
      </c>
      <c r="AD143" s="177" t="n">
        <v>120254</v>
      </c>
      <c r="AE143" s="177" t="n">
        <v>130000</v>
      </c>
      <c r="AF143" s="177" t="n">
        <v>44450</v>
      </c>
      <c r="AG143" s="177" t="n">
        <v>50000</v>
      </c>
      <c r="AH143" s="177" t="n">
        <v>3375976</v>
      </c>
      <c r="AI143" s="177" t="n">
        <v>3871974</v>
      </c>
      <c r="AJ143" s="177" t="n">
        <v>78531</v>
      </c>
      <c r="AK143" s="177" t="n">
        <v>130000</v>
      </c>
      <c r="AL143" s="177" t="n">
        <v>780408</v>
      </c>
      <c r="AM143" s="177" t="n">
        <v>967606</v>
      </c>
      <c r="AN143" s="177" t="n">
        <f aca="false">AJ:AJ+AL:AL</f>
        <v>858939</v>
      </c>
      <c r="AO143" s="177" t="n">
        <f aca="false">AK:AK+AM:AM</f>
        <v>1097606</v>
      </c>
      <c r="AP143" s="177" t="n">
        <v>32368</v>
      </c>
      <c r="AQ143" s="177" t="n">
        <v>55166</v>
      </c>
      <c r="AR143" s="177" t="n">
        <v>1867</v>
      </c>
      <c r="AS143" s="177" t="n">
        <v>3123</v>
      </c>
      <c r="AT143" s="179" t="n">
        <v>75812</v>
      </c>
      <c r="AU143" s="179" t="n">
        <v>120000</v>
      </c>
      <c r="AV143" s="179" t="n">
        <v>167296</v>
      </c>
      <c r="AW143" s="179" t="n">
        <v>300000</v>
      </c>
      <c r="AX143" s="179" t="n">
        <v>205390</v>
      </c>
      <c r="AY143" s="179" t="n">
        <v>340000</v>
      </c>
      <c r="AZ143" s="177" t="n">
        <v>30</v>
      </c>
      <c r="BA143" s="180" t="n">
        <v>-6587117</v>
      </c>
      <c r="BB143" s="180" t="n">
        <v>-5655910</v>
      </c>
      <c r="BC143" s="177" t="n">
        <v>323685</v>
      </c>
      <c r="BD143" s="177" t="n">
        <v>551664</v>
      </c>
      <c r="BE143" s="177" t="n">
        <v>15616</v>
      </c>
    </row>
    <row r="144" customFormat="false" ht="12.75" hidden="false" customHeight="true" outlineLevel="0" collapsed="false">
      <c r="A144" s="174" t="str">
        <f aca="false">C144&amp;" "&amp;E144&amp;" "&amp;F144&amp;" "&amp;G144&amp;" "&amp;J144</f>
        <v>India Salt marsh Restoration Planting Medium</v>
      </c>
      <c r="B144" s="176" t="s">
        <v>162</v>
      </c>
      <c r="C144" s="174" t="s">
        <v>190</v>
      </c>
      <c r="D144" s="176" t="s">
        <v>594</v>
      </c>
      <c r="E144" s="174" t="s">
        <v>168</v>
      </c>
      <c r="F144" s="175" t="s">
        <v>174</v>
      </c>
      <c r="G144" s="176" t="s">
        <v>907</v>
      </c>
      <c r="H144" s="176" t="s">
        <v>906</v>
      </c>
      <c r="I144" s="177" t="n">
        <v>500</v>
      </c>
      <c r="J144" s="178" t="s">
        <v>905</v>
      </c>
      <c r="K144" s="176" t="n">
        <v>471.1372922</v>
      </c>
      <c r="L144" s="177" t="n">
        <v>2555783</v>
      </c>
      <c r="M144" s="177" t="n">
        <v>3186149</v>
      </c>
      <c r="N144" s="177" t="n">
        <v>1789690</v>
      </c>
      <c r="O144" s="177" t="n">
        <v>1948255</v>
      </c>
      <c r="P144" s="177" t="n">
        <v>766093</v>
      </c>
      <c r="Q144" s="177" t="n">
        <v>1237894</v>
      </c>
      <c r="R144" s="177" t="n">
        <v>164</v>
      </c>
      <c r="S144" s="177" t="n">
        <v>164</v>
      </c>
      <c r="T144" s="177" t="n">
        <v>50000</v>
      </c>
      <c r="U144" s="177" t="n">
        <v>50000</v>
      </c>
      <c r="V144" s="177" t="n">
        <v>629559</v>
      </c>
      <c r="W144" s="177" t="n">
        <v>667067</v>
      </c>
      <c r="X144" s="177" t="n">
        <v>76963</v>
      </c>
      <c r="Y144" s="177" t="n">
        <v>80000</v>
      </c>
      <c r="Z144" s="177" t="n">
        <v>255322</v>
      </c>
      <c r="AA144" s="177" t="n">
        <v>270533</v>
      </c>
      <c r="AB144" s="177" t="n">
        <v>88900</v>
      </c>
      <c r="AC144" s="177" t="n">
        <v>100000</v>
      </c>
      <c r="AD144" s="177" t="n">
        <v>129504</v>
      </c>
      <c r="AE144" s="177" t="n">
        <v>140000</v>
      </c>
      <c r="AF144" s="177" t="n">
        <v>44450</v>
      </c>
      <c r="AG144" s="177" t="n">
        <v>50000</v>
      </c>
      <c r="AH144" s="177" t="n">
        <v>514992</v>
      </c>
      <c r="AI144" s="177" t="n">
        <v>590655</v>
      </c>
      <c r="AJ144" s="177" t="n">
        <v>101487</v>
      </c>
      <c r="AK144" s="177" t="n">
        <v>168000</v>
      </c>
      <c r="AL144" s="177" t="n">
        <v>119048</v>
      </c>
      <c r="AM144" s="177" t="n">
        <v>147605</v>
      </c>
      <c r="AN144" s="177" t="n">
        <f aca="false">AJ:AJ+AL:AL</f>
        <v>220535</v>
      </c>
      <c r="AO144" s="177" t="n">
        <f aca="false">AK:AK+AM:AM</f>
        <v>315605</v>
      </c>
      <c r="AP144" s="177" t="n">
        <v>32368</v>
      </c>
      <c r="AQ144" s="177" t="n">
        <v>55166</v>
      </c>
      <c r="AR144" s="177" t="n">
        <v>1867</v>
      </c>
      <c r="AS144" s="177" t="n">
        <v>3123</v>
      </c>
      <c r="AT144" s="179" t="n">
        <v>75812</v>
      </c>
      <c r="AU144" s="179" t="n">
        <v>120000</v>
      </c>
      <c r="AV144" s="179" t="n">
        <v>167296</v>
      </c>
      <c r="AW144" s="179" t="n">
        <v>300000</v>
      </c>
      <c r="AX144" s="179" t="n">
        <v>268215</v>
      </c>
      <c r="AY144" s="179" t="n">
        <v>444000</v>
      </c>
      <c r="AZ144" s="177" t="n">
        <v>30</v>
      </c>
      <c r="BA144" s="180" t="n">
        <v>-2634485</v>
      </c>
      <c r="BB144" s="180" t="n">
        <v>-2232098</v>
      </c>
      <c r="BC144" s="177" t="n">
        <v>323685</v>
      </c>
      <c r="BD144" s="177" t="n">
        <v>551664</v>
      </c>
      <c r="BE144" s="177" t="n">
        <v>15616</v>
      </c>
    </row>
    <row r="145" customFormat="false" ht="12.75" hidden="false" customHeight="true" outlineLevel="0" collapsed="false">
      <c r="A145" s="174" t="str">
        <f aca="false">C145&amp;" "&amp;E145&amp;" "&amp;F145&amp;" "&amp;G145&amp;" "&amp;J145</f>
        <v>China Salt marsh Restoration Planting Medium</v>
      </c>
      <c r="B145" s="176" t="s">
        <v>162</v>
      </c>
      <c r="C145" s="174" t="s">
        <v>191</v>
      </c>
      <c r="D145" s="176" t="s">
        <v>595</v>
      </c>
      <c r="E145" s="174" t="s">
        <v>168</v>
      </c>
      <c r="F145" s="175" t="s">
        <v>174</v>
      </c>
      <c r="G145" s="176" t="s">
        <v>907</v>
      </c>
      <c r="H145" s="176" t="s">
        <v>906</v>
      </c>
      <c r="I145" s="177" t="n">
        <v>500</v>
      </c>
      <c r="J145" s="178" t="s">
        <v>905</v>
      </c>
      <c r="K145" s="176" t="n">
        <v>10513.23013</v>
      </c>
      <c r="L145" s="177" t="n">
        <v>5119374</v>
      </c>
      <c r="M145" s="177" t="n">
        <v>6399697</v>
      </c>
      <c r="N145" s="177" t="n">
        <v>3495146</v>
      </c>
      <c r="O145" s="177" t="n">
        <v>3898524</v>
      </c>
      <c r="P145" s="177" t="n">
        <v>1624228</v>
      </c>
      <c r="Q145" s="177" t="n">
        <v>2501174</v>
      </c>
      <c r="R145" s="177" t="n">
        <v>328</v>
      </c>
      <c r="S145" s="177" t="n">
        <v>328</v>
      </c>
      <c r="T145" s="177" t="n">
        <v>50000</v>
      </c>
      <c r="U145" s="177" t="n">
        <v>50000</v>
      </c>
      <c r="V145" s="177" t="n">
        <v>629559</v>
      </c>
      <c r="W145" s="177" t="n">
        <v>667067</v>
      </c>
      <c r="X145" s="177" t="n">
        <v>76963</v>
      </c>
      <c r="Y145" s="177" t="n">
        <v>80000</v>
      </c>
      <c r="Z145" s="177" t="n">
        <v>314213</v>
      </c>
      <c r="AA145" s="177" t="n">
        <v>332933</v>
      </c>
      <c r="AB145" s="177" t="n">
        <v>88900</v>
      </c>
      <c r="AC145" s="177" t="n">
        <v>100000</v>
      </c>
      <c r="AD145" s="177" t="n">
        <v>138755</v>
      </c>
      <c r="AE145" s="177" t="n">
        <v>150000</v>
      </c>
      <c r="AF145" s="177" t="n">
        <v>44450</v>
      </c>
      <c r="AG145" s="177" t="n">
        <v>50000</v>
      </c>
      <c r="AH145" s="177" t="n">
        <v>2152306</v>
      </c>
      <c r="AI145" s="177" t="n">
        <v>2468524</v>
      </c>
      <c r="AJ145" s="177" t="n">
        <v>234386</v>
      </c>
      <c r="AK145" s="177" t="n">
        <v>388000</v>
      </c>
      <c r="AL145" s="177" t="n">
        <v>497538</v>
      </c>
      <c r="AM145" s="177" t="n">
        <v>616884</v>
      </c>
      <c r="AN145" s="177" t="n">
        <f aca="false">AJ:AJ+AL:AL</f>
        <v>731924</v>
      </c>
      <c r="AO145" s="177" t="n">
        <f aca="false">AK:AK+AM:AM</f>
        <v>1004884</v>
      </c>
      <c r="AP145" s="177" t="n">
        <v>32368</v>
      </c>
      <c r="AQ145" s="177" t="n">
        <v>55166</v>
      </c>
      <c r="AR145" s="177" t="n">
        <v>1867</v>
      </c>
      <c r="AS145" s="177" t="n">
        <v>3123</v>
      </c>
      <c r="AT145" s="179" t="n">
        <v>75812</v>
      </c>
      <c r="AU145" s="179" t="n">
        <v>120000</v>
      </c>
      <c r="AV145" s="179" t="n">
        <v>167296</v>
      </c>
      <c r="AW145" s="179" t="n">
        <v>300000</v>
      </c>
      <c r="AX145" s="179" t="n">
        <v>614961</v>
      </c>
      <c r="AY145" s="179" t="n">
        <v>1018000</v>
      </c>
      <c r="AZ145" s="177" t="n">
        <v>30</v>
      </c>
      <c r="BA145" s="180" t="n">
        <v>-5848034</v>
      </c>
      <c r="BB145" s="180" t="n">
        <v>-4795690</v>
      </c>
      <c r="BC145" s="177" t="n">
        <v>323685</v>
      </c>
      <c r="BD145" s="177" t="n">
        <v>551664</v>
      </c>
      <c r="BE145" s="177" t="n">
        <v>15616</v>
      </c>
    </row>
    <row r="146" customFormat="false" ht="12.75" hidden="false" customHeight="true" outlineLevel="0" collapsed="false">
      <c r="A146" s="174" t="str">
        <f aca="false">C146&amp;" "&amp;E146&amp;" "&amp;F146&amp;" "&amp;G146&amp;" "&amp;J146</f>
        <v>United States Mangrove Restoration Hybrid Medium</v>
      </c>
      <c r="B146" s="174" t="s">
        <v>161</v>
      </c>
      <c r="C146" s="174" t="s">
        <v>183</v>
      </c>
      <c r="D146" s="174" t="s">
        <v>586</v>
      </c>
      <c r="E146" s="174" t="s">
        <v>160</v>
      </c>
      <c r="F146" s="175" t="s">
        <v>174</v>
      </c>
      <c r="G146" s="176" t="s">
        <v>908</v>
      </c>
      <c r="H146" s="176" t="s">
        <v>904</v>
      </c>
      <c r="I146" s="177" t="n">
        <v>500</v>
      </c>
      <c r="J146" s="178" t="s">
        <v>905</v>
      </c>
      <c r="K146" s="176" t="n">
        <v>166588.7605</v>
      </c>
      <c r="L146" s="177" t="n">
        <v>60293392</v>
      </c>
      <c r="M146" s="177" t="n">
        <v>72000440</v>
      </c>
      <c r="N146" s="177" t="n">
        <v>46194820</v>
      </c>
      <c r="O146" s="177" t="n">
        <v>52865567</v>
      </c>
      <c r="P146" s="177" t="n">
        <v>14098572</v>
      </c>
      <c r="Q146" s="177" t="n">
        <v>19134874</v>
      </c>
      <c r="R146" s="177" t="n">
        <v>449</v>
      </c>
      <c r="S146" s="177" t="n">
        <v>449</v>
      </c>
      <c r="T146" s="177" t="n">
        <v>100000</v>
      </c>
      <c r="U146" s="177" t="n">
        <v>100000</v>
      </c>
      <c r="V146" s="177" t="n">
        <v>629559</v>
      </c>
      <c r="W146" s="177" t="n">
        <v>667067</v>
      </c>
      <c r="X146" s="177" t="n">
        <v>76963</v>
      </c>
      <c r="Y146" s="177" t="n">
        <v>80000</v>
      </c>
      <c r="Z146" s="177" t="n">
        <v>351049</v>
      </c>
      <c r="AA146" s="177" t="n">
        <v>379500</v>
      </c>
      <c r="AB146" s="177" t="n">
        <v>88900</v>
      </c>
      <c r="AC146" s="177" t="n">
        <v>100000</v>
      </c>
      <c r="AD146" s="177" t="n">
        <v>185006</v>
      </c>
      <c r="AE146" s="177" t="n">
        <v>200000</v>
      </c>
      <c r="AF146" s="177" t="n">
        <v>44450</v>
      </c>
      <c r="AG146" s="177" t="n">
        <v>50000</v>
      </c>
      <c r="AH146" s="177" t="n">
        <v>44718893</v>
      </c>
      <c r="AI146" s="177" t="n">
        <v>51289000</v>
      </c>
      <c r="AJ146" s="177" t="n">
        <v>517703</v>
      </c>
      <c r="AK146" s="177" t="n">
        <v>857000</v>
      </c>
      <c r="AL146" s="177" t="n">
        <v>10337447</v>
      </c>
      <c r="AM146" s="177" t="n">
        <v>12817121</v>
      </c>
      <c r="AN146" s="177" t="n">
        <f aca="false">AJ:AJ+AL:AL</f>
        <v>10855150</v>
      </c>
      <c r="AO146" s="177" t="n">
        <f aca="false">AK:AK+AM:AM</f>
        <v>13674121</v>
      </c>
      <c r="AP146" s="177" t="n">
        <v>1350603</v>
      </c>
      <c r="AQ146" s="177" t="n">
        <v>2301866</v>
      </c>
      <c r="AR146" s="177" t="n">
        <v>16069</v>
      </c>
      <c r="AS146" s="177" t="n">
        <v>26886</v>
      </c>
      <c r="AT146" s="179" t="n">
        <v>75812</v>
      </c>
      <c r="AU146" s="179" t="n">
        <v>120000</v>
      </c>
      <c r="AV146" s="179" t="n">
        <v>223062</v>
      </c>
      <c r="AW146" s="179" t="n">
        <v>400000</v>
      </c>
      <c r="AX146" s="179" t="n">
        <v>1577877</v>
      </c>
      <c r="AY146" s="179" t="n">
        <v>2612000</v>
      </c>
      <c r="AZ146" s="177" t="n">
        <v>145</v>
      </c>
      <c r="BA146" s="180" t="n">
        <v>-56057427</v>
      </c>
      <c r="BB146" s="180" t="n">
        <v>-50645109</v>
      </c>
      <c r="BC146" s="177" t="n">
        <v>13506030</v>
      </c>
      <c r="BD146" s="177" t="n">
        <v>23018661</v>
      </c>
      <c r="BE146" s="177" t="n">
        <v>134432</v>
      </c>
    </row>
    <row r="147" customFormat="false" ht="12.75" hidden="false" customHeight="true" outlineLevel="0" collapsed="false">
      <c r="A147" s="174" t="str">
        <f aca="false">C147&amp;" "&amp;E147&amp;" "&amp;F147&amp;" "&amp;G147&amp;" "&amp;J147</f>
        <v>Mexico Mangrove Restoration Hybrid Medium</v>
      </c>
      <c r="B147" s="174" t="s">
        <v>161</v>
      </c>
      <c r="C147" s="174" t="s">
        <v>188</v>
      </c>
      <c r="D147" s="174" t="s">
        <v>592</v>
      </c>
      <c r="E147" s="174" t="s">
        <v>160</v>
      </c>
      <c r="F147" s="175" t="s">
        <v>174</v>
      </c>
      <c r="G147" s="176" t="s">
        <v>908</v>
      </c>
      <c r="H147" s="176" t="s">
        <v>904</v>
      </c>
      <c r="I147" s="177" t="n">
        <v>500</v>
      </c>
      <c r="J147" s="178" t="s">
        <v>905</v>
      </c>
      <c r="K147" s="176" t="n">
        <v>1258400.8</v>
      </c>
      <c r="L147" s="177" t="n">
        <v>6671469</v>
      </c>
      <c r="M147" s="177" t="n">
        <v>8212617</v>
      </c>
      <c r="N147" s="177" t="n">
        <v>4768842</v>
      </c>
      <c r="O147" s="177" t="n">
        <v>5363467</v>
      </c>
      <c r="P147" s="177" t="n">
        <v>1902627</v>
      </c>
      <c r="Q147" s="177" t="n">
        <v>2849151</v>
      </c>
      <c r="R147" s="177" t="n">
        <v>47</v>
      </c>
      <c r="S147" s="177" t="n">
        <v>47</v>
      </c>
      <c r="T147" s="177" t="n">
        <v>50000</v>
      </c>
      <c r="U147" s="177" t="n">
        <v>50000</v>
      </c>
      <c r="V147" s="177" t="n">
        <v>629559</v>
      </c>
      <c r="W147" s="177" t="n">
        <v>667067</v>
      </c>
      <c r="X147" s="177" t="n">
        <v>76963</v>
      </c>
      <c r="Y147" s="177" t="n">
        <v>80000</v>
      </c>
      <c r="Z147" s="177" t="n">
        <v>274072</v>
      </c>
      <c r="AA147" s="177" t="n">
        <v>290400</v>
      </c>
      <c r="AB147" s="177" t="n">
        <v>88900</v>
      </c>
      <c r="AC147" s="177" t="n">
        <v>100000</v>
      </c>
      <c r="AD147" s="177" t="n">
        <v>129504</v>
      </c>
      <c r="AE147" s="177" t="n">
        <v>140000</v>
      </c>
      <c r="AF147" s="177" t="n">
        <v>44450</v>
      </c>
      <c r="AG147" s="177" t="n">
        <v>50000</v>
      </c>
      <c r="AH147" s="177" t="n">
        <v>3475394</v>
      </c>
      <c r="AI147" s="177" t="n">
        <v>3986000</v>
      </c>
      <c r="AJ147" s="177" t="n">
        <v>143773</v>
      </c>
      <c r="AK147" s="177" t="n">
        <v>238000</v>
      </c>
      <c r="AL147" s="177" t="n">
        <v>803390</v>
      </c>
      <c r="AM147" s="177" t="n">
        <v>996101</v>
      </c>
      <c r="AN147" s="177" t="n">
        <f aca="false">AJ:AJ+AL:AL</f>
        <v>947163</v>
      </c>
      <c r="AO147" s="177" t="n">
        <f aca="false">AK:AK+AM:AM</f>
        <v>1234101</v>
      </c>
      <c r="AP147" s="177" t="n">
        <v>317105</v>
      </c>
      <c r="AQ147" s="177" t="n">
        <v>540449</v>
      </c>
      <c r="AR147" s="177" t="n">
        <v>17093</v>
      </c>
      <c r="AS147" s="177" t="n">
        <v>28600</v>
      </c>
      <c r="AT147" s="179" t="n">
        <v>75812</v>
      </c>
      <c r="AU147" s="179" t="n">
        <v>120000</v>
      </c>
      <c r="AV147" s="179" t="n">
        <v>167296</v>
      </c>
      <c r="AW147" s="179" t="n">
        <v>300000</v>
      </c>
      <c r="AX147" s="179" t="n">
        <v>378159</v>
      </c>
      <c r="AY147" s="179" t="n">
        <v>626000</v>
      </c>
      <c r="AZ147" s="177" t="n">
        <v>32</v>
      </c>
      <c r="BA147" s="180" t="n">
        <v>-4313863</v>
      </c>
      <c r="BB147" s="180" t="n">
        <v>-4322659</v>
      </c>
      <c r="BC147" s="177" t="n">
        <v>3171046</v>
      </c>
      <c r="BD147" s="177" t="n">
        <v>5404491</v>
      </c>
      <c r="BE147" s="177" t="n">
        <v>143000</v>
      </c>
    </row>
    <row r="148" customFormat="false" ht="12.75" hidden="false" customHeight="true" outlineLevel="0" collapsed="false">
      <c r="A148" s="174" t="str">
        <f aca="false">C148&amp;" "&amp;E148&amp;" "&amp;F148&amp;" "&amp;G148&amp;" "&amp;J148</f>
        <v>United States Salt marsh Restoration Hybrid Medium</v>
      </c>
      <c r="B148" s="174" t="s">
        <v>161</v>
      </c>
      <c r="C148" s="174" t="s">
        <v>183</v>
      </c>
      <c r="D148" s="174" t="s">
        <v>586</v>
      </c>
      <c r="E148" s="174" t="s">
        <v>168</v>
      </c>
      <c r="F148" s="175" t="s">
        <v>174</v>
      </c>
      <c r="G148" s="176" t="s">
        <v>908</v>
      </c>
      <c r="H148" s="176" t="s">
        <v>904</v>
      </c>
      <c r="I148" s="177" t="n">
        <v>500</v>
      </c>
      <c r="J148" s="178" t="s">
        <v>905</v>
      </c>
      <c r="K148" s="176" t="n">
        <v>166735.7527</v>
      </c>
      <c r="L148" s="177" t="n">
        <v>100816827</v>
      </c>
      <c r="M148" s="177" t="n">
        <v>119601735</v>
      </c>
      <c r="N148" s="177" t="n">
        <v>78483003</v>
      </c>
      <c r="O148" s="177" t="n">
        <v>89897535</v>
      </c>
      <c r="P148" s="177" t="n">
        <v>22333824</v>
      </c>
      <c r="Q148" s="177" t="n">
        <v>29704200</v>
      </c>
      <c r="R148" s="177" t="n">
        <v>3874</v>
      </c>
      <c r="S148" s="177" t="n">
        <v>3874</v>
      </c>
      <c r="T148" s="177" t="n">
        <v>100000</v>
      </c>
      <c r="U148" s="177" t="n">
        <v>100000</v>
      </c>
      <c r="V148" s="177" t="n">
        <v>629559</v>
      </c>
      <c r="W148" s="177" t="n">
        <v>667067</v>
      </c>
      <c r="X148" s="177" t="n">
        <v>76963</v>
      </c>
      <c r="Y148" s="177" t="n">
        <v>80000</v>
      </c>
      <c r="Z148" s="177" t="n">
        <v>351049</v>
      </c>
      <c r="AA148" s="177" t="n">
        <v>379500</v>
      </c>
      <c r="AB148" s="177" t="n">
        <v>88900</v>
      </c>
      <c r="AC148" s="177" t="n">
        <v>100000</v>
      </c>
      <c r="AD148" s="177" t="n">
        <v>185006</v>
      </c>
      <c r="AE148" s="177" t="n">
        <v>200000</v>
      </c>
      <c r="AF148" s="177" t="n">
        <v>44450</v>
      </c>
      <c r="AG148" s="177" t="n">
        <v>50000</v>
      </c>
      <c r="AH148" s="177" t="n">
        <v>77007077</v>
      </c>
      <c r="AI148" s="177" t="n">
        <v>88320968</v>
      </c>
      <c r="AJ148" s="177" t="n">
        <v>517703</v>
      </c>
      <c r="AK148" s="177" t="n">
        <v>857000</v>
      </c>
      <c r="AL148" s="177" t="n">
        <v>17801347</v>
      </c>
      <c r="AM148" s="177" t="n">
        <v>22071410</v>
      </c>
      <c r="AN148" s="177" t="n">
        <f aca="false">AJ:AJ+AL:AL</f>
        <v>18319050</v>
      </c>
      <c r="AO148" s="177" t="n">
        <f aca="false">AK:AK+AM:AM</f>
        <v>22928410</v>
      </c>
      <c r="AP148" s="177" t="n">
        <v>2134913</v>
      </c>
      <c r="AQ148" s="177" t="n">
        <v>3638585</v>
      </c>
      <c r="AR148" s="177" t="n">
        <v>3111</v>
      </c>
      <c r="AS148" s="177" t="n">
        <v>5205</v>
      </c>
      <c r="AT148" s="179" t="n">
        <v>75812</v>
      </c>
      <c r="AU148" s="179" t="n">
        <v>120000</v>
      </c>
      <c r="AV148" s="179" t="n">
        <v>223062</v>
      </c>
      <c r="AW148" s="179" t="n">
        <v>400000</v>
      </c>
      <c r="AX148" s="179" t="n">
        <v>1577877</v>
      </c>
      <c r="AY148" s="179" t="n">
        <v>2612000</v>
      </c>
      <c r="AZ148" s="177" t="n">
        <v>1187</v>
      </c>
      <c r="BA148" s="180" t="n">
        <v>-95360907</v>
      </c>
      <c r="BB148" s="180" t="n">
        <v>-86096552</v>
      </c>
      <c r="BC148" s="177" t="n">
        <v>21349128</v>
      </c>
      <c r="BD148" s="177" t="n">
        <v>36385846</v>
      </c>
      <c r="BE148" s="177" t="n">
        <v>26026</v>
      </c>
    </row>
    <row r="149" customFormat="false" ht="12.75" hidden="false" customHeight="true" outlineLevel="0" collapsed="false">
      <c r="A149" s="174" t="str">
        <f aca="false">C149&amp;" "&amp;E149&amp;" "&amp;F149&amp;" "&amp;G149&amp;" "&amp;J149</f>
        <v>Mexico Salt marsh Restoration Hybrid Medium</v>
      </c>
      <c r="B149" s="174" t="s">
        <v>161</v>
      </c>
      <c r="C149" s="174" t="s">
        <v>188</v>
      </c>
      <c r="D149" s="174" t="s">
        <v>592</v>
      </c>
      <c r="E149" s="174" t="s">
        <v>168</v>
      </c>
      <c r="F149" s="175" t="s">
        <v>174</v>
      </c>
      <c r="G149" s="176" t="s">
        <v>908</v>
      </c>
      <c r="H149" s="176" t="s">
        <v>904</v>
      </c>
      <c r="I149" s="177" t="n">
        <v>500</v>
      </c>
      <c r="J149" s="178" t="s">
        <v>905</v>
      </c>
      <c r="K149" s="176" t="n">
        <v>10765.47301</v>
      </c>
      <c r="L149" s="177" t="n">
        <v>9860096</v>
      </c>
      <c r="M149" s="177" t="n">
        <v>11979386</v>
      </c>
      <c r="N149" s="177" t="n">
        <v>7278165</v>
      </c>
      <c r="O149" s="177" t="n">
        <v>8241461</v>
      </c>
      <c r="P149" s="177" t="n">
        <v>2581930</v>
      </c>
      <c r="Q149" s="177" t="n">
        <v>3737925</v>
      </c>
      <c r="R149" s="177" t="n">
        <v>379</v>
      </c>
      <c r="S149" s="177" t="n">
        <v>379</v>
      </c>
      <c r="T149" s="177" t="n">
        <v>50000</v>
      </c>
      <c r="U149" s="177" t="n">
        <v>50000</v>
      </c>
      <c r="V149" s="177" t="n">
        <v>629559</v>
      </c>
      <c r="W149" s="177" t="n">
        <v>667067</v>
      </c>
      <c r="X149" s="177" t="n">
        <v>76963</v>
      </c>
      <c r="Y149" s="177" t="n">
        <v>80000</v>
      </c>
      <c r="Z149" s="177" t="n">
        <v>274072</v>
      </c>
      <c r="AA149" s="177" t="n">
        <v>290400</v>
      </c>
      <c r="AB149" s="177" t="n">
        <v>88900</v>
      </c>
      <c r="AC149" s="177" t="n">
        <v>100000</v>
      </c>
      <c r="AD149" s="177" t="n">
        <v>129504</v>
      </c>
      <c r="AE149" s="177" t="n">
        <v>140000</v>
      </c>
      <c r="AF149" s="177" t="n">
        <v>44450</v>
      </c>
      <c r="AG149" s="177" t="n">
        <v>50000</v>
      </c>
      <c r="AH149" s="177" t="n">
        <v>5984718</v>
      </c>
      <c r="AI149" s="177" t="n">
        <v>6863994</v>
      </c>
      <c r="AJ149" s="177" t="n">
        <v>143773</v>
      </c>
      <c r="AK149" s="177" t="n">
        <v>238000</v>
      </c>
      <c r="AL149" s="177" t="n">
        <v>1383458</v>
      </c>
      <c r="AM149" s="177" t="n">
        <v>1715312</v>
      </c>
      <c r="AN149" s="177" t="n">
        <f aca="false">AJ:AJ+AL:AL</f>
        <v>1527231</v>
      </c>
      <c r="AO149" s="177" t="n">
        <f aca="false">AK:AK+AM:AM</f>
        <v>1953312</v>
      </c>
      <c r="AP149" s="177" t="n">
        <v>430322</v>
      </c>
      <c r="AQ149" s="177" t="n">
        <v>733408</v>
      </c>
      <c r="AR149" s="177" t="n">
        <v>3111</v>
      </c>
      <c r="AS149" s="177" t="n">
        <v>5205</v>
      </c>
      <c r="AT149" s="179" t="n">
        <v>75812</v>
      </c>
      <c r="AU149" s="179" t="n">
        <v>120000</v>
      </c>
      <c r="AV149" s="179" t="n">
        <v>167296</v>
      </c>
      <c r="AW149" s="179" t="n">
        <v>300000</v>
      </c>
      <c r="AX149" s="179" t="n">
        <v>378159</v>
      </c>
      <c r="AY149" s="179" t="n">
        <v>626000</v>
      </c>
      <c r="AZ149" s="177" t="n">
        <v>239</v>
      </c>
      <c r="BA149" s="180" t="n">
        <v>-6884066</v>
      </c>
      <c r="BB149" s="180" t="n">
        <v>-6778360</v>
      </c>
      <c r="BC149" s="177" t="n">
        <v>4303217</v>
      </c>
      <c r="BD149" s="177" t="n">
        <v>7334080</v>
      </c>
      <c r="BE149" s="177" t="n">
        <v>26026</v>
      </c>
    </row>
    <row r="150" customFormat="false" ht="12.75" hidden="false" customHeight="true" outlineLevel="0" collapsed="false">
      <c r="A150" s="174" t="str">
        <f aca="false">C150&amp;" "&amp;E150&amp;" "&amp;F150&amp;" "&amp;G150&amp;" "&amp;J150</f>
        <v>United States Mangrove Restoration Hybrid Medium</v>
      </c>
      <c r="B150" s="174" t="s">
        <v>161</v>
      </c>
      <c r="C150" s="174" t="s">
        <v>183</v>
      </c>
      <c r="D150" s="174" t="s">
        <v>586</v>
      </c>
      <c r="E150" s="174" t="s">
        <v>160</v>
      </c>
      <c r="F150" s="175" t="s">
        <v>174</v>
      </c>
      <c r="G150" s="176" t="s">
        <v>908</v>
      </c>
      <c r="H150" s="176" t="s">
        <v>906</v>
      </c>
      <c r="I150" s="177" t="n">
        <v>500</v>
      </c>
      <c r="J150" s="178" t="s">
        <v>905</v>
      </c>
      <c r="K150" s="176" t="n">
        <v>166588.7605</v>
      </c>
      <c r="L150" s="177" t="n">
        <v>59221444</v>
      </c>
      <c r="M150" s="177" t="n">
        <v>70173493</v>
      </c>
      <c r="N150" s="177" t="n">
        <v>46194820</v>
      </c>
      <c r="O150" s="177" t="n">
        <v>52865567</v>
      </c>
      <c r="P150" s="177" t="n">
        <v>13026624</v>
      </c>
      <c r="Q150" s="177" t="n">
        <v>17307926</v>
      </c>
      <c r="R150" s="177" t="n">
        <v>441</v>
      </c>
      <c r="S150" s="177" t="n">
        <v>441</v>
      </c>
      <c r="T150" s="177" t="n">
        <v>100000</v>
      </c>
      <c r="U150" s="177" t="n">
        <v>100000</v>
      </c>
      <c r="V150" s="177" t="n">
        <v>629559</v>
      </c>
      <c r="W150" s="177" t="n">
        <v>667067</v>
      </c>
      <c r="X150" s="177" t="n">
        <v>76963</v>
      </c>
      <c r="Y150" s="177" t="n">
        <v>80000</v>
      </c>
      <c r="Z150" s="177" t="n">
        <v>351049</v>
      </c>
      <c r="AA150" s="177" t="n">
        <v>379500</v>
      </c>
      <c r="AB150" s="177" t="n">
        <v>88900</v>
      </c>
      <c r="AC150" s="177" t="n">
        <v>100000</v>
      </c>
      <c r="AD150" s="177" t="n">
        <v>185006</v>
      </c>
      <c r="AE150" s="177" t="n">
        <v>200000</v>
      </c>
      <c r="AF150" s="177" t="n">
        <v>44450</v>
      </c>
      <c r="AG150" s="177" t="n">
        <v>50000</v>
      </c>
      <c r="AH150" s="177" t="n">
        <v>44718893</v>
      </c>
      <c r="AI150" s="177" t="n">
        <v>51289000</v>
      </c>
      <c r="AJ150" s="177" t="n">
        <v>517703</v>
      </c>
      <c r="AK150" s="177" t="n">
        <v>857000</v>
      </c>
      <c r="AL150" s="177" t="n">
        <v>10337447</v>
      </c>
      <c r="AM150" s="177" t="n">
        <v>12817121</v>
      </c>
      <c r="AN150" s="177" t="n">
        <f aca="false">AJ:AJ+AL:AL</f>
        <v>10855150</v>
      </c>
      <c r="AO150" s="177" t="n">
        <f aca="false">AK:AK+AM:AM</f>
        <v>13674121</v>
      </c>
      <c r="AP150" s="177" t="n">
        <v>278655</v>
      </c>
      <c r="AQ150" s="177" t="n">
        <v>474918</v>
      </c>
      <c r="AR150" s="177" t="n">
        <v>16069</v>
      </c>
      <c r="AS150" s="177" t="n">
        <v>26886</v>
      </c>
      <c r="AT150" s="179" t="n">
        <v>75812</v>
      </c>
      <c r="AU150" s="179" t="n">
        <v>120000</v>
      </c>
      <c r="AV150" s="179" t="n">
        <v>223062</v>
      </c>
      <c r="AW150" s="179" t="n">
        <v>400000</v>
      </c>
      <c r="AX150" s="179" t="n">
        <v>1577877</v>
      </c>
      <c r="AY150" s="179" t="n">
        <v>2612000</v>
      </c>
      <c r="AZ150" s="177" t="n">
        <v>30</v>
      </c>
      <c r="BA150" s="180" t="n">
        <v>-65723278</v>
      </c>
      <c r="BB150" s="180" t="n">
        <v>-56592212</v>
      </c>
      <c r="BC150" s="177" t="n">
        <v>2786549</v>
      </c>
      <c r="BD150" s="177" t="n">
        <v>4749185</v>
      </c>
      <c r="BE150" s="177" t="n">
        <v>134432</v>
      </c>
    </row>
    <row r="151" customFormat="false" ht="12.75" hidden="false" customHeight="true" outlineLevel="0" collapsed="false">
      <c r="A151" s="174" t="str">
        <f aca="false">C151&amp;" "&amp;E151&amp;" "&amp;F151&amp;" "&amp;G151&amp;" "&amp;J151</f>
        <v>Mexico Mangrove Restoration Hybrid Medium</v>
      </c>
      <c r="B151" s="174" t="s">
        <v>161</v>
      </c>
      <c r="C151" s="174" t="s">
        <v>188</v>
      </c>
      <c r="D151" s="174" t="s">
        <v>592</v>
      </c>
      <c r="E151" s="174" t="s">
        <v>160</v>
      </c>
      <c r="F151" s="175" t="s">
        <v>174</v>
      </c>
      <c r="G151" s="176" t="s">
        <v>908</v>
      </c>
      <c r="H151" s="176" t="s">
        <v>906</v>
      </c>
      <c r="I151" s="177" t="n">
        <v>500</v>
      </c>
      <c r="J151" s="178" t="s">
        <v>905</v>
      </c>
      <c r="K151" s="176" t="n">
        <v>1258400.8</v>
      </c>
      <c r="L151" s="177" t="n">
        <v>6650779</v>
      </c>
      <c r="M151" s="177" t="n">
        <v>8177354</v>
      </c>
      <c r="N151" s="177" t="n">
        <v>4768842</v>
      </c>
      <c r="O151" s="177" t="n">
        <v>5363467</v>
      </c>
      <c r="P151" s="177" t="n">
        <v>1881937</v>
      </c>
      <c r="Q151" s="177" t="n">
        <v>2813888</v>
      </c>
      <c r="R151" s="177" t="n">
        <v>47</v>
      </c>
      <c r="S151" s="177" t="n">
        <v>47</v>
      </c>
      <c r="T151" s="177" t="n">
        <v>50000</v>
      </c>
      <c r="U151" s="177" t="n">
        <v>50000</v>
      </c>
      <c r="V151" s="177" t="n">
        <v>629559</v>
      </c>
      <c r="W151" s="177" t="n">
        <v>667067</v>
      </c>
      <c r="X151" s="177" t="n">
        <v>76963</v>
      </c>
      <c r="Y151" s="177" t="n">
        <v>80000</v>
      </c>
      <c r="Z151" s="177" t="n">
        <v>274072</v>
      </c>
      <c r="AA151" s="177" t="n">
        <v>290400</v>
      </c>
      <c r="AB151" s="177" t="n">
        <v>88900</v>
      </c>
      <c r="AC151" s="177" t="n">
        <v>100000</v>
      </c>
      <c r="AD151" s="177" t="n">
        <v>129504</v>
      </c>
      <c r="AE151" s="177" t="n">
        <v>140000</v>
      </c>
      <c r="AF151" s="177" t="n">
        <v>44450</v>
      </c>
      <c r="AG151" s="177" t="n">
        <v>50000</v>
      </c>
      <c r="AH151" s="177" t="n">
        <v>3475394</v>
      </c>
      <c r="AI151" s="177" t="n">
        <v>3986000</v>
      </c>
      <c r="AJ151" s="177" t="n">
        <v>143773</v>
      </c>
      <c r="AK151" s="177" t="n">
        <v>238000</v>
      </c>
      <c r="AL151" s="177" t="n">
        <v>803390</v>
      </c>
      <c r="AM151" s="177" t="n">
        <v>996101</v>
      </c>
      <c r="AN151" s="177" t="n">
        <f aca="false">AJ:AJ+AL:AL</f>
        <v>947163</v>
      </c>
      <c r="AO151" s="177" t="n">
        <f aca="false">AK:AK+AM:AM</f>
        <v>1234101</v>
      </c>
      <c r="AP151" s="177" t="n">
        <v>296414</v>
      </c>
      <c r="AQ151" s="177" t="n">
        <v>505186</v>
      </c>
      <c r="AR151" s="177" t="n">
        <v>17093</v>
      </c>
      <c r="AS151" s="177" t="n">
        <v>28600</v>
      </c>
      <c r="AT151" s="179" t="n">
        <v>75812</v>
      </c>
      <c r="AU151" s="179" t="n">
        <v>120000</v>
      </c>
      <c r="AV151" s="179" t="n">
        <v>167296</v>
      </c>
      <c r="AW151" s="179" t="n">
        <v>300000</v>
      </c>
      <c r="AX151" s="179" t="n">
        <v>378159</v>
      </c>
      <c r="AY151" s="179" t="n">
        <v>626000</v>
      </c>
      <c r="AZ151" s="177" t="n">
        <v>30</v>
      </c>
      <c r="BA151" s="180" t="n">
        <v>-4490664</v>
      </c>
      <c r="BB151" s="180" t="n">
        <v>-4430527</v>
      </c>
      <c r="BC151" s="177" t="n">
        <v>2964144</v>
      </c>
      <c r="BD151" s="177" t="n">
        <v>5051864</v>
      </c>
      <c r="BE151" s="177" t="n">
        <v>143000</v>
      </c>
    </row>
    <row r="152" customFormat="false" ht="12.75" hidden="false" customHeight="true" outlineLevel="0" collapsed="false">
      <c r="A152" s="174" t="str">
        <f aca="false">C152&amp;" "&amp;E152&amp;" "&amp;F152&amp;" "&amp;G152&amp;" "&amp;J152</f>
        <v>United States Salt marsh Restoration Hybrid Medium</v>
      </c>
      <c r="B152" s="174" t="s">
        <v>161</v>
      </c>
      <c r="C152" s="174" t="s">
        <v>183</v>
      </c>
      <c r="D152" s="174" t="s">
        <v>586</v>
      </c>
      <c r="E152" s="174" t="s">
        <v>168</v>
      </c>
      <c r="F152" s="175" t="s">
        <v>174</v>
      </c>
      <c r="G152" s="176" t="s">
        <v>908</v>
      </c>
      <c r="H152" s="176" t="s">
        <v>906</v>
      </c>
      <c r="I152" s="177" t="n">
        <v>500</v>
      </c>
      <c r="J152" s="178" t="s">
        <v>905</v>
      </c>
      <c r="K152" s="176" t="n">
        <v>166735.7527</v>
      </c>
      <c r="L152" s="177" t="n">
        <v>98735862</v>
      </c>
      <c r="M152" s="177" t="n">
        <v>116055094</v>
      </c>
      <c r="N152" s="177" t="n">
        <v>78483003</v>
      </c>
      <c r="O152" s="177" t="n">
        <v>89897535</v>
      </c>
      <c r="P152" s="177" t="n">
        <v>20252859</v>
      </c>
      <c r="Q152" s="177" t="n">
        <v>26157559</v>
      </c>
      <c r="R152" s="177" t="n">
        <v>3794</v>
      </c>
      <c r="S152" s="177" t="n">
        <v>3794</v>
      </c>
      <c r="T152" s="177" t="n">
        <v>100000</v>
      </c>
      <c r="U152" s="177" t="n">
        <v>100000</v>
      </c>
      <c r="V152" s="177" t="n">
        <v>629559</v>
      </c>
      <c r="W152" s="177" t="n">
        <v>667067</v>
      </c>
      <c r="X152" s="177" t="n">
        <v>76963</v>
      </c>
      <c r="Y152" s="177" t="n">
        <v>80000</v>
      </c>
      <c r="Z152" s="177" t="n">
        <v>351049</v>
      </c>
      <c r="AA152" s="177" t="n">
        <v>379500</v>
      </c>
      <c r="AB152" s="177" t="n">
        <v>88900</v>
      </c>
      <c r="AC152" s="177" t="n">
        <v>100000</v>
      </c>
      <c r="AD152" s="177" t="n">
        <v>185006</v>
      </c>
      <c r="AE152" s="177" t="n">
        <v>200000</v>
      </c>
      <c r="AF152" s="177" t="n">
        <v>44450</v>
      </c>
      <c r="AG152" s="177" t="n">
        <v>50000</v>
      </c>
      <c r="AH152" s="177" t="n">
        <v>77007077</v>
      </c>
      <c r="AI152" s="177" t="n">
        <v>88320968</v>
      </c>
      <c r="AJ152" s="177" t="n">
        <v>517703</v>
      </c>
      <c r="AK152" s="177" t="n">
        <v>857000</v>
      </c>
      <c r="AL152" s="177" t="n">
        <v>17801347</v>
      </c>
      <c r="AM152" s="177" t="n">
        <v>22071410</v>
      </c>
      <c r="AN152" s="177" t="n">
        <f aca="false">AJ:AJ+AL:AL</f>
        <v>18319050</v>
      </c>
      <c r="AO152" s="177" t="n">
        <f aca="false">AK:AK+AM:AM</f>
        <v>22928410</v>
      </c>
      <c r="AP152" s="177" t="n">
        <v>53947</v>
      </c>
      <c r="AQ152" s="177" t="n">
        <v>91944</v>
      </c>
      <c r="AR152" s="177" t="n">
        <v>3111</v>
      </c>
      <c r="AS152" s="177" t="n">
        <v>5205</v>
      </c>
      <c r="AT152" s="179" t="n">
        <v>75812</v>
      </c>
      <c r="AU152" s="179" t="n">
        <v>120000</v>
      </c>
      <c r="AV152" s="179" t="n">
        <v>223062</v>
      </c>
      <c r="AW152" s="179" t="n">
        <v>400000</v>
      </c>
      <c r="AX152" s="179" t="n">
        <v>1577877</v>
      </c>
      <c r="AY152" s="179" t="n">
        <v>2612000</v>
      </c>
      <c r="AZ152" s="177" t="n">
        <v>30</v>
      </c>
      <c r="BA152" s="180" t="n">
        <v>-115135655</v>
      </c>
      <c r="BB152" s="180" t="n">
        <v>-98196388</v>
      </c>
      <c r="BC152" s="177" t="n">
        <v>539474</v>
      </c>
      <c r="BD152" s="177" t="n">
        <v>919439</v>
      </c>
      <c r="BE152" s="177" t="n">
        <v>26026</v>
      </c>
    </row>
    <row r="153" customFormat="false" ht="12.75" hidden="false" customHeight="true" outlineLevel="0" collapsed="false">
      <c r="A153" s="174" t="str">
        <f aca="false">C153&amp;" "&amp;E153&amp;" "&amp;F153&amp;" "&amp;G153&amp;" "&amp;J153</f>
        <v>Mexico Salt marsh Restoration Hybrid Medium</v>
      </c>
      <c r="B153" s="176" t="s">
        <v>161</v>
      </c>
      <c r="C153" s="174" t="s">
        <v>188</v>
      </c>
      <c r="D153" s="176" t="s">
        <v>592</v>
      </c>
      <c r="E153" s="174" t="s">
        <v>168</v>
      </c>
      <c r="F153" s="175" t="s">
        <v>174</v>
      </c>
      <c r="G153" s="176" t="s">
        <v>908</v>
      </c>
      <c r="H153" s="176" t="s">
        <v>906</v>
      </c>
      <c r="I153" s="177" t="n">
        <v>500</v>
      </c>
      <c r="J153" s="178" t="s">
        <v>905</v>
      </c>
      <c r="K153" s="176" t="n">
        <v>10765.47301</v>
      </c>
      <c r="L153" s="177" t="n">
        <v>9483721</v>
      </c>
      <c r="M153" s="177" t="n">
        <v>11337922</v>
      </c>
      <c r="N153" s="177" t="n">
        <v>7278165</v>
      </c>
      <c r="O153" s="177" t="n">
        <v>8241461</v>
      </c>
      <c r="P153" s="177" t="n">
        <v>2205556</v>
      </c>
      <c r="Q153" s="177" t="n">
        <v>3096461</v>
      </c>
      <c r="R153" s="177" t="n">
        <v>364</v>
      </c>
      <c r="S153" s="177" t="n">
        <v>364</v>
      </c>
      <c r="T153" s="177" t="n">
        <v>50000</v>
      </c>
      <c r="U153" s="177" t="n">
        <v>50000</v>
      </c>
      <c r="V153" s="177" t="n">
        <v>629559</v>
      </c>
      <c r="W153" s="177" t="n">
        <v>667067</v>
      </c>
      <c r="X153" s="177" t="n">
        <v>76963</v>
      </c>
      <c r="Y153" s="177" t="n">
        <v>80000</v>
      </c>
      <c r="Z153" s="177" t="n">
        <v>274072</v>
      </c>
      <c r="AA153" s="177" t="n">
        <v>290400</v>
      </c>
      <c r="AB153" s="177" t="n">
        <v>88900</v>
      </c>
      <c r="AC153" s="177" t="n">
        <v>100000</v>
      </c>
      <c r="AD153" s="177" t="n">
        <v>129504</v>
      </c>
      <c r="AE153" s="177" t="n">
        <v>140000</v>
      </c>
      <c r="AF153" s="177" t="n">
        <v>44450</v>
      </c>
      <c r="AG153" s="177" t="n">
        <v>50000</v>
      </c>
      <c r="AH153" s="177" t="n">
        <v>5984718</v>
      </c>
      <c r="AI153" s="177" t="n">
        <v>6863994</v>
      </c>
      <c r="AJ153" s="177" t="n">
        <v>143773</v>
      </c>
      <c r="AK153" s="177" t="n">
        <v>238000</v>
      </c>
      <c r="AL153" s="177" t="n">
        <v>1383458</v>
      </c>
      <c r="AM153" s="177" t="n">
        <v>1715312</v>
      </c>
      <c r="AN153" s="177" t="n">
        <f aca="false">AJ:AJ+AL:AL</f>
        <v>1527231</v>
      </c>
      <c r="AO153" s="177" t="n">
        <f aca="false">AK:AK+AM:AM</f>
        <v>1953312</v>
      </c>
      <c r="AP153" s="177" t="n">
        <v>53947</v>
      </c>
      <c r="AQ153" s="177" t="n">
        <v>91944</v>
      </c>
      <c r="AR153" s="177" t="n">
        <v>3111</v>
      </c>
      <c r="AS153" s="177" t="n">
        <v>5205</v>
      </c>
      <c r="AT153" s="179" t="n">
        <v>75812</v>
      </c>
      <c r="AU153" s="179" t="n">
        <v>120000</v>
      </c>
      <c r="AV153" s="179" t="n">
        <v>167296</v>
      </c>
      <c r="AW153" s="179" t="n">
        <v>300000</v>
      </c>
      <c r="AX153" s="179" t="n">
        <v>378159</v>
      </c>
      <c r="AY153" s="179" t="n">
        <v>626000</v>
      </c>
      <c r="AZ153" s="177" t="n">
        <v>30</v>
      </c>
      <c r="BA153" s="180" t="n">
        <v>-10425678</v>
      </c>
      <c r="BB153" s="180" t="n">
        <v>-8947481</v>
      </c>
      <c r="BC153" s="177" t="n">
        <v>539474</v>
      </c>
      <c r="BD153" s="177" t="n">
        <v>919439</v>
      </c>
      <c r="BE153" s="177" t="n">
        <v>26026</v>
      </c>
    </row>
    <row r="154" customFormat="false" ht="12.75" hidden="false" customHeight="true" outlineLevel="0" collapsed="false">
      <c r="A154" s="174" t="str">
        <f aca="false">C154&amp;" "&amp;E154&amp;" "&amp;F154&amp;" "&amp;G154&amp;" "&amp;J154</f>
        <v>Indonesia Mangrove Restoration Hydrology Small</v>
      </c>
      <c r="B154" s="176" t="s">
        <v>162</v>
      </c>
      <c r="C154" s="174" t="s">
        <v>184</v>
      </c>
      <c r="D154" s="176" t="s">
        <v>588</v>
      </c>
      <c r="E154" s="174" t="s">
        <v>160</v>
      </c>
      <c r="F154" s="175" t="s">
        <v>174</v>
      </c>
      <c r="G154" s="176" t="s">
        <v>903</v>
      </c>
      <c r="H154" s="176" t="s">
        <v>904</v>
      </c>
      <c r="I154" s="177" t="n">
        <v>100</v>
      </c>
      <c r="J154" s="178" t="s">
        <v>909</v>
      </c>
      <c r="K154" s="176" t="n">
        <v>13194628.19</v>
      </c>
      <c r="L154" s="177" t="n">
        <v>2833348</v>
      </c>
      <c r="M154" s="177" t="n">
        <v>3739898</v>
      </c>
      <c r="N154" s="177" t="n">
        <v>1634808</v>
      </c>
      <c r="O154" s="177" t="n">
        <v>1761800</v>
      </c>
      <c r="P154" s="177" t="n">
        <v>1198540</v>
      </c>
      <c r="Q154" s="177" t="n">
        <v>1978098</v>
      </c>
      <c r="R154" s="177" t="n">
        <v>27</v>
      </c>
      <c r="S154" s="177" t="n">
        <v>27</v>
      </c>
      <c r="T154" s="177" t="n">
        <v>50000</v>
      </c>
      <c r="U154" s="177" t="n">
        <v>50000</v>
      </c>
      <c r="V154" s="177" t="n">
        <v>629559</v>
      </c>
      <c r="W154" s="177" t="n">
        <v>667067</v>
      </c>
      <c r="X154" s="177" t="n">
        <v>76963</v>
      </c>
      <c r="Y154" s="177" t="n">
        <v>80000</v>
      </c>
      <c r="Z154" s="177" t="n">
        <v>268724</v>
      </c>
      <c r="AA154" s="177" t="n">
        <v>284733</v>
      </c>
      <c r="AB154" s="177" t="n">
        <v>88900</v>
      </c>
      <c r="AC154" s="177" t="n">
        <v>100000</v>
      </c>
      <c r="AD154" s="177" t="n">
        <v>129504</v>
      </c>
      <c r="AE154" s="177" t="n">
        <v>140000</v>
      </c>
      <c r="AF154" s="177" t="n">
        <v>44450</v>
      </c>
      <c r="AG154" s="177" t="n">
        <v>50000</v>
      </c>
      <c r="AH154" s="177" t="n">
        <v>346709</v>
      </c>
      <c r="AI154" s="177" t="n">
        <v>390000</v>
      </c>
      <c r="AJ154" s="177" t="n">
        <v>181226</v>
      </c>
      <c r="AK154" s="177" t="n">
        <v>300000</v>
      </c>
      <c r="AL154" s="177" t="n">
        <v>80147</v>
      </c>
      <c r="AM154" s="177" t="n">
        <v>97461</v>
      </c>
      <c r="AN154" s="177" t="n">
        <f aca="false">AJ:AJ+AL:AL</f>
        <v>261373</v>
      </c>
      <c r="AO154" s="177" t="n">
        <f aca="false">AK:AK+AM:AM</f>
        <v>397461</v>
      </c>
      <c r="AP154" s="177" t="n">
        <v>362630</v>
      </c>
      <c r="AQ154" s="177" t="n">
        <v>611994</v>
      </c>
      <c r="AR154" s="177" t="n">
        <v>12470</v>
      </c>
      <c r="AS154" s="177" t="n">
        <v>20643</v>
      </c>
      <c r="AT154" s="179" t="n">
        <v>75812</v>
      </c>
      <c r="AU154" s="179" t="n">
        <v>120000</v>
      </c>
      <c r="AV154" s="179" t="n">
        <v>167296</v>
      </c>
      <c r="AW154" s="179" t="n">
        <v>300000</v>
      </c>
      <c r="AX154" s="179" t="n">
        <v>318958</v>
      </c>
      <c r="AY154" s="179" t="n">
        <v>528000</v>
      </c>
      <c r="AZ154" s="177" t="n">
        <v>51</v>
      </c>
      <c r="BA154" s="180" t="n">
        <v>289121</v>
      </c>
      <c r="BB154" s="180" t="n">
        <v>-438706</v>
      </c>
      <c r="BC154" s="177" t="n">
        <v>3626303</v>
      </c>
      <c r="BD154" s="177" t="n">
        <v>6119940</v>
      </c>
      <c r="BE154" s="177" t="n">
        <v>103216</v>
      </c>
    </row>
    <row r="155" customFormat="false" ht="12.75" hidden="false" customHeight="true" outlineLevel="0" collapsed="false">
      <c r="A155" s="174" t="str">
        <f aca="false">C155&amp;" "&amp;E155&amp;" "&amp;F155&amp;" "&amp;G155&amp;" "&amp;J155</f>
        <v>Indonesia Mangrove Conservation  Small</v>
      </c>
      <c r="B155" s="176" t="s">
        <v>162</v>
      </c>
      <c r="C155" s="174" t="s">
        <v>184</v>
      </c>
      <c r="D155" s="176" t="s">
        <v>588</v>
      </c>
      <c r="E155" s="174" t="s">
        <v>160</v>
      </c>
      <c r="F155" s="175" t="s">
        <v>175</v>
      </c>
      <c r="G155" s="176"/>
      <c r="H155" s="176" t="s">
        <v>904</v>
      </c>
      <c r="I155" s="177" t="n">
        <v>4000</v>
      </c>
      <c r="J155" s="178" t="s">
        <v>909</v>
      </c>
      <c r="K155" s="176" t="n">
        <v>17771181.28</v>
      </c>
      <c r="L155" s="177" t="n">
        <v>2284658</v>
      </c>
      <c r="M155" s="177" t="n">
        <v>3073454</v>
      </c>
      <c r="N155" s="177" t="n">
        <v>1288099</v>
      </c>
      <c r="O155" s="177" t="n">
        <v>1371800</v>
      </c>
      <c r="P155" s="177" t="n">
        <v>996559</v>
      </c>
      <c r="Q155" s="177" t="n">
        <v>1701654</v>
      </c>
      <c r="R155" s="177" t="n">
        <v>7</v>
      </c>
      <c r="S155" s="177" t="n">
        <v>7</v>
      </c>
      <c r="T155" s="177" t="n">
        <v>50000</v>
      </c>
      <c r="U155" s="177" t="n">
        <v>50000</v>
      </c>
      <c r="V155" s="177" t="n">
        <v>629559</v>
      </c>
      <c r="W155" s="177" t="n">
        <v>667067</v>
      </c>
      <c r="X155" s="177" t="n">
        <v>76963</v>
      </c>
      <c r="Y155" s="177" t="n">
        <v>80000</v>
      </c>
      <c r="Z155" s="177" t="n">
        <v>268724</v>
      </c>
      <c r="AA155" s="177" t="n">
        <v>284733</v>
      </c>
      <c r="AB155" s="177" t="n">
        <v>88900</v>
      </c>
      <c r="AC155" s="177" t="n">
        <v>100000</v>
      </c>
      <c r="AD155" s="177" t="n">
        <v>129504</v>
      </c>
      <c r="AE155" s="177" t="n">
        <v>140000</v>
      </c>
      <c r="AF155" s="177" t="n">
        <v>44450</v>
      </c>
      <c r="AG155" s="177" t="n">
        <v>50000</v>
      </c>
      <c r="AH155" s="177" t="n">
        <v>0</v>
      </c>
      <c r="AI155" s="177" t="n">
        <v>0</v>
      </c>
      <c r="AJ155" s="177" t="n">
        <v>181226</v>
      </c>
      <c r="AK155" s="177" t="n">
        <v>300000</v>
      </c>
      <c r="AL155" s="177" t="n">
        <v>0</v>
      </c>
      <c r="AM155" s="177" t="n">
        <v>0</v>
      </c>
      <c r="AN155" s="177" t="n">
        <f aca="false">AJ:AJ+AL:AL</f>
        <v>181226</v>
      </c>
      <c r="AO155" s="177" t="n">
        <f aca="false">AK:AK+AM:AM</f>
        <v>300000</v>
      </c>
      <c r="AP155" s="177" t="n">
        <v>217036</v>
      </c>
      <c r="AQ155" s="177" t="n">
        <v>389692</v>
      </c>
      <c r="AR155" s="177" t="n">
        <v>36230</v>
      </c>
      <c r="AS155" s="177" t="n">
        <v>63962</v>
      </c>
      <c r="AT155" s="179" t="n">
        <v>75812</v>
      </c>
      <c r="AU155" s="179" t="n">
        <v>120000</v>
      </c>
      <c r="AV155" s="179" t="n">
        <v>167296</v>
      </c>
      <c r="AW155" s="179" t="n">
        <v>300000</v>
      </c>
      <c r="AX155" s="179" t="n">
        <v>318958</v>
      </c>
      <c r="AY155" s="179" t="n">
        <v>528000</v>
      </c>
      <c r="AZ155" s="177" t="n">
        <v>10</v>
      </c>
      <c r="BA155" s="180" t="n">
        <v>-295970</v>
      </c>
      <c r="BB155" s="180" t="n">
        <v>-720296</v>
      </c>
      <c r="BC155" s="177" t="n">
        <v>2170361</v>
      </c>
      <c r="BD155" s="177" t="n">
        <v>3896921</v>
      </c>
      <c r="BE155" s="177" t="n">
        <v>319809</v>
      </c>
    </row>
    <row r="156" customFormat="false" ht="12.75" hidden="false" customHeight="true" outlineLevel="0" collapsed="false">
      <c r="A156" s="174" t="str">
        <f aca="false">C156&amp;" "&amp;E156&amp;" "&amp;F156&amp;" "&amp;G156&amp;" "&amp;J156</f>
        <v>United States Mangrove Restoration Hydrology Small</v>
      </c>
      <c r="B156" s="176" t="s">
        <v>161</v>
      </c>
      <c r="C156" s="174" t="s">
        <v>183</v>
      </c>
      <c r="D156" s="176" t="s">
        <v>586</v>
      </c>
      <c r="E156" s="174" t="s">
        <v>160</v>
      </c>
      <c r="F156" s="175" t="s">
        <v>174</v>
      </c>
      <c r="G156" s="176" t="s">
        <v>903</v>
      </c>
      <c r="H156" s="176" t="s">
        <v>904</v>
      </c>
      <c r="I156" s="177" t="n">
        <v>100</v>
      </c>
      <c r="J156" s="178" t="s">
        <v>909</v>
      </c>
      <c r="K156" s="176" t="n">
        <v>166588.7605</v>
      </c>
      <c r="L156" s="177" t="n">
        <v>16435058</v>
      </c>
      <c r="M156" s="177" t="n">
        <v>20188470</v>
      </c>
      <c r="N156" s="177" t="n">
        <v>11273022</v>
      </c>
      <c r="O156" s="177" t="n">
        <v>12596967</v>
      </c>
      <c r="P156" s="177" t="n">
        <v>5162036</v>
      </c>
      <c r="Q156" s="177" t="n">
        <v>7591503</v>
      </c>
      <c r="R156" s="177" t="n">
        <v>596</v>
      </c>
      <c r="S156" s="177" t="n">
        <v>596</v>
      </c>
      <c r="T156" s="177" t="n">
        <v>100000</v>
      </c>
      <c r="U156" s="177" t="n">
        <v>100000</v>
      </c>
      <c r="V156" s="177" t="n">
        <v>629559</v>
      </c>
      <c r="W156" s="177" t="n">
        <v>667067</v>
      </c>
      <c r="X156" s="177" t="n">
        <v>76963</v>
      </c>
      <c r="Y156" s="177" t="n">
        <v>80000</v>
      </c>
      <c r="Z156" s="177" t="n">
        <v>351049</v>
      </c>
      <c r="AA156" s="177" t="n">
        <v>379500</v>
      </c>
      <c r="AB156" s="177" t="n">
        <v>88900</v>
      </c>
      <c r="AC156" s="177" t="n">
        <v>100000</v>
      </c>
      <c r="AD156" s="177" t="n">
        <v>185006</v>
      </c>
      <c r="AE156" s="177" t="n">
        <v>200000</v>
      </c>
      <c r="AF156" s="177" t="n">
        <v>44450</v>
      </c>
      <c r="AG156" s="177" t="n">
        <v>50000</v>
      </c>
      <c r="AH156" s="177" t="n">
        <v>9797095</v>
      </c>
      <c r="AI156" s="177" t="n">
        <v>11020400</v>
      </c>
      <c r="AJ156" s="177" t="n">
        <v>517703</v>
      </c>
      <c r="AK156" s="177" t="n">
        <v>857000</v>
      </c>
      <c r="AL156" s="177" t="n">
        <v>2264746</v>
      </c>
      <c r="AM156" s="177" t="n">
        <v>2753998</v>
      </c>
      <c r="AN156" s="177" t="n">
        <f aca="false">AJ:AJ+AL:AL</f>
        <v>2782449</v>
      </c>
      <c r="AO156" s="177" t="n">
        <f aca="false">AK:AK+AM:AM</f>
        <v>3610998</v>
      </c>
      <c r="AP156" s="177" t="n">
        <v>499504</v>
      </c>
      <c r="AQ156" s="177" t="n">
        <v>842990</v>
      </c>
      <c r="AR156" s="177" t="n">
        <v>3332</v>
      </c>
      <c r="AS156" s="177" t="n">
        <v>5515</v>
      </c>
      <c r="AT156" s="179" t="n">
        <v>75812</v>
      </c>
      <c r="AU156" s="179" t="n">
        <v>120000</v>
      </c>
      <c r="AV156" s="179" t="n">
        <v>223062</v>
      </c>
      <c r="AW156" s="179" t="n">
        <v>400000</v>
      </c>
      <c r="AX156" s="179" t="n">
        <v>1577877</v>
      </c>
      <c r="AY156" s="179" t="n">
        <v>2612000</v>
      </c>
      <c r="AZ156" s="177" t="n">
        <v>260</v>
      </c>
      <c r="BA156" s="180" t="n">
        <v>-13335785</v>
      </c>
      <c r="BB156" s="180" t="n">
        <v>-12310304</v>
      </c>
      <c r="BC156" s="177" t="n">
        <v>4995044</v>
      </c>
      <c r="BD156" s="177" t="n">
        <v>8429900</v>
      </c>
      <c r="BE156" s="177" t="n">
        <v>27576</v>
      </c>
    </row>
    <row r="157" customFormat="false" ht="12.75" hidden="false" customHeight="true" outlineLevel="0" collapsed="false">
      <c r="A157" s="174" t="str">
        <f aca="false">C157&amp;" "&amp;E157&amp;" "&amp;F157&amp;" "&amp;G157&amp;" "&amp;J157</f>
        <v>United States Mangrove Conservation  Small</v>
      </c>
      <c r="B157" s="176" t="s">
        <v>161</v>
      </c>
      <c r="C157" s="174" t="s">
        <v>183</v>
      </c>
      <c r="D157" s="176" t="s">
        <v>586</v>
      </c>
      <c r="E157" s="174" t="s">
        <v>160</v>
      </c>
      <c r="F157" s="175" t="s">
        <v>175</v>
      </c>
      <c r="G157" s="176"/>
      <c r="H157" s="176" t="s">
        <v>904</v>
      </c>
      <c r="I157" s="177" t="n">
        <v>4000</v>
      </c>
      <c r="J157" s="178" t="s">
        <v>909</v>
      </c>
      <c r="K157" s="176" t="n">
        <v>1350471.591</v>
      </c>
      <c r="L157" s="177" t="n">
        <v>4333648</v>
      </c>
      <c r="M157" s="177" t="n">
        <v>6416325</v>
      </c>
      <c r="N157" s="177" t="n">
        <v>1475926</v>
      </c>
      <c r="O157" s="177" t="n">
        <v>1576567</v>
      </c>
      <c r="P157" s="177" t="n">
        <v>2857722</v>
      </c>
      <c r="Q157" s="177" t="n">
        <v>4839758</v>
      </c>
      <c r="R157" s="177" t="n">
        <v>9</v>
      </c>
      <c r="S157" s="177" t="n">
        <v>9</v>
      </c>
      <c r="T157" s="177" t="n">
        <v>100000</v>
      </c>
      <c r="U157" s="177" t="n">
        <v>100000</v>
      </c>
      <c r="V157" s="177" t="n">
        <v>629559</v>
      </c>
      <c r="W157" s="177" t="n">
        <v>667067</v>
      </c>
      <c r="X157" s="177" t="n">
        <v>76963</v>
      </c>
      <c r="Y157" s="177" t="n">
        <v>80000</v>
      </c>
      <c r="Z157" s="177" t="n">
        <v>351049</v>
      </c>
      <c r="AA157" s="177" t="n">
        <v>379500</v>
      </c>
      <c r="AB157" s="177" t="n">
        <v>88900</v>
      </c>
      <c r="AC157" s="177" t="n">
        <v>100000</v>
      </c>
      <c r="AD157" s="177" t="n">
        <v>185006</v>
      </c>
      <c r="AE157" s="177" t="n">
        <v>200000</v>
      </c>
      <c r="AF157" s="177" t="n">
        <v>44450</v>
      </c>
      <c r="AG157" s="177" t="n">
        <v>50000</v>
      </c>
      <c r="AH157" s="177" t="n">
        <v>0</v>
      </c>
      <c r="AI157" s="177" t="n">
        <v>0</v>
      </c>
      <c r="AJ157" s="177" t="n">
        <v>517703</v>
      </c>
      <c r="AK157" s="177" t="n">
        <v>857000</v>
      </c>
      <c r="AL157" s="177" t="n">
        <v>0</v>
      </c>
      <c r="AM157" s="177" t="n">
        <v>0</v>
      </c>
      <c r="AN157" s="177" t="n">
        <f aca="false">AJ:AJ+AL:AL</f>
        <v>517703</v>
      </c>
      <c r="AO157" s="177" t="n">
        <f aca="false">AK:AK+AM:AM</f>
        <v>857000</v>
      </c>
      <c r="AP157" s="177" t="n">
        <v>411047</v>
      </c>
      <c r="AQ157" s="177" t="n">
        <v>756136</v>
      </c>
      <c r="AR157" s="177" t="n">
        <v>52222</v>
      </c>
      <c r="AS157" s="177" t="n">
        <v>94622</v>
      </c>
      <c r="AT157" s="179" t="n">
        <v>75812</v>
      </c>
      <c r="AU157" s="179" t="n">
        <v>120000</v>
      </c>
      <c r="AV157" s="179" t="n">
        <v>223062</v>
      </c>
      <c r="AW157" s="179" t="n">
        <v>400000</v>
      </c>
      <c r="AX157" s="179" t="n">
        <v>1577877</v>
      </c>
      <c r="AY157" s="179" t="n">
        <v>2612000</v>
      </c>
      <c r="AZ157" s="177" t="n">
        <v>13</v>
      </c>
      <c r="BA157" s="180" t="n">
        <v>-417116</v>
      </c>
      <c r="BB157" s="180" t="n">
        <v>-1012974</v>
      </c>
      <c r="BC157" s="177" t="n">
        <v>4110468</v>
      </c>
      <c r="BD157" s="177" t="n">
        <v>7561365</v>
      </c>
      <c r="BE157" s="177" t="n">
        <v>473110</v>
      </c>
    </row>
    <row r="158" customFormat="false" ht="12.75" hidden="false" customHeight="true" outlineLevel="0" collapsed="false">
      <c r="A158" s="174" t="str">
        <f aca="false">C158&amp;" "&amp;E158&amp;" "&amp;F158&amp;" "&amp;G158&amp;" "&amp;J158</f>
        <v>Australia Mangrove Restoration Hydrology Small</v>
      </c>
      <c r="B158" s="176" t="s">
        <v>163</v>
      </c>
      <c r="C158" s="174" t="s">
        <v>185</v>
      </c>
      <c r="D158" s="176" t="s">
        <v>589</v>
      </c>
      <c r="E158" s="174" t="s">
        <v>160</v>
      </c>
      <c r="F158" s="175" t="s">
        <v>174</v>
      </c>
      <c r="G158" s="176" t="s">
        <v>903</v>
      </c>
      <c r="H158" s="176" t="s">
        <v>904</v>
      </c>
      <c r="I158" s="177" t="n">
        <v>100</v>
      </c>
      <c r="J158" s="178" t="s">
        <v>909</v>
      </c>
      <c r="K158" s="176" t="n">
        <v>503833.494</v>
      </c>
      <c r="L158" s="177" t="n">
        <v>5302326</v>
      </c>
      <c r="M158" s="177" t="n">
        <v>7162481</v>
      </c>
      <c r="N158" s="177" t="n">
        <v>2725544</v>
      </c>
      <c r="O158" s="177" t="n">
        <v>2981117</v>
      </c>
      <c r="P158" s="177" t="n">
        <v>2576782</v>
      </c>
      <c r="Q158" s="177" t="n">
        <v>4181364</v>
      </c>
      <c r="R158" s="177" t="n">
        <v>455</v>
      </c>
      <c r="S158" s="177" t="n">
        <v>455</v>
      </c>
      <c r="T158" s="177" t="n">
        <v>70000</v>
      </c>
      <c r="U158" s="177" t="n">
        <v>70000</v>
      </c>
      <c r="V158" s="177" t="n">
        <v>629559</v>
      </c>
      <c r="W158" s="177" t="n">
        <v>667067</v>
      </c>
      <c r="X158" s="177" t="n">
        <v>76963</v>
      </c>
      <c r="Y158" s="177" t="n">
        <v>80000</v>
      </c>
      <c r="Z158" s="177" t="n">
        <v>313632</v>
      </c>
      <c r="AA158" s="177" t="n">
        <v>339050</v>
      </c>
      <c r="AB158" s="177" t="n">
        <v>102235</v>
      </c>
      <c r="AC158" s="177" t="n">
        <v>115000</v>
      </c>
      <c r="AD158" s="177" t="n">
        <v>333011</v>
      </c>
      <c r="AE158" s="177" t="n">
        <v>360000</v>
      </c>
      <c r="AF158" s="177" t="n">
        <v>44450</v>
      </c>
      <c r="AG158" s="177" t="n">
        <v>50000</v>
      </c>
      <c r="AH158" s="177" t="n">
        <v>1155695</v>
      </c>
      <c r="AI158" s="177" t="n">
        <v>1300000</v>
      </c>
      <c r="AJ158" s="177" t="n">
        <v>485686</v>
      </c>
      <c r="AK158" s="177" t="n">
        <v>804000</v>
      </c>
      <c r="AL158" s="177" t="n">
        <v>267156</v>
      </c>
      <c r="AM158" s="177" t="n">
        <v>324870</v>
      </c>
      <c r="AN158" s="177" t="n">
        <f aca="false">AJ:AJ+AL:AL</f>
        <v>752842</v>
      </c>
      <c r="AO158" s="177" t="n">
        <f aca="false">AK:AK+AM:AM</f>
        <v>1128870</v>
      </c>
      <c r="AP158" s="177" t="n">
        <v>245408</v>
      </c>
      <c r="AQ158" s="177" t="n">
        <v>414163</v>
      </c>
      <c r="AR158" s="177" t="n">
        <v>1408</v>
      </c>
      <c r="AS158" s="177" t="n">
        <v>2331</v>
      </c>
      <c r="AT158" s="179" t="n">
        <v>75812</v>
      </c>
      <c r="AU158" s="179" t="n">
        <v>120000</v>
      </c>
      <c r="AV158" s="179" t="n">
        <v>223062</v>
      </c>
      <c r="AW158" s="179" t="n">
        <v>400000</v>
      </c>
      <c r="AX158" s="179" t="n">
        <v>1278249</v>
      </c>
      <c r="AY158" s="179" t="n">
        <v>2116000</v>
      </c>
      <c r="AZ158" s="177" t="n">
        <v>303</v>
      </c>
      <c r="BA158" s="180" t="n">
        <v>-3305457</v>
      </c>
      <c r="BB158" s="180" t="n">
        <v>-3001103</v>
      </c>
      <c r="BC158" s="177" t="n">
        <v>2454078</v>
      </c>
      <c r="BD158" s="177" t="n">
        <v>4141632</v>
      </c>
      <c r="BE158" s="177" t="n">
        <v>11656</v>
      </c>
    </row>
    <row r="159" customFormat="false" ht="12.75" hidden="false" customHeight="true" outlineLevel="0" collapsed="false">
      <c r="A159" s="174" t="str">
        <f aca="false">C159&amp;" "&amp;E159&amp;" "&amp;F159&amp;" "&amp;G159&amp;" "&amp;J159</f>
        <v>Australia Mangrove Conservation  Small</v>
      </c>
      <c r="B159" s="176" t="s">
        <v>163</v>
      </c>
      <c r="C159" s="174" t="s">
        <v>185</v>
      </c>
      <c r="D159" s="176" t="s">
        <v>589</v>
      </c>
      <c r="E159" s="174" t="s">
        <v>160</v>
      </c>
      <c r="F159" s="175" t="s">
        <v>175</v>
      </c>
      <c r="G159" s="176"/>
      <c r="H159" s="176" t="s">
        <v>904</v>
      </c>
      <c r="I159" s="177" t="n">
        <v>4000</v>
      </c>
      <c r="J159" s="178" t="s">
        <v>909</v>
      </c>
      <c r="K159" s="176" t="n">
        <v>1183318.779</v>
      </c>
      <c r="L159" s="177" t="n">
        <v>3968662</v>
      </c>
      <c r="M159" s="177" t="n">
        <v>5731966</v>
      </c>
      <c r="N159" s="177" t="n">
        <v>1569849</v>
      </c>
      <c r="O159" s="177" t="n">
        <v>1681117</v>
      </c>
      <c r="P159" s="177" t="n">
        <v>2398814</v>
      </c>
      <c r="Q159" s="177" t="n">
        <v>4050849</v>
      </c>
      <c r="R159" s="177" t="n">
        <v>39</v>
      </c>
      <c r="S159" s="177" t="n">
        <v>39</v>
      </c>
      <c r="T159" s="177" t="n">
        <v>70000</v>
      </c>
      <c r="U159" s="177" t="n">
        <v>70000</v>
      </c>
      <c r="V159" s="177" t="n">
        <v>629559</v>
      </c>
      <c r="W159" s="177" t="n">
        <v>667067</v>
      </c>
      <c r="X159" s="177" t="n">
        <v>76963</v>
      </c>
      <c r="Y159" s="177" t="n">
        <v>80000</v>
      </c>
      <c r="Z159" s="177" t="n">
        <v>313632</v>
      </c>
      <c r="AA159" s="177" t="n">
        <v>339050</v>
      </c>
      <c r="AB159" s="177" t="n">
        <v>102235</v>
      </c>
      <c r="AC159" s="177" t="n">
        <v>115000</v>
      </c>
      <c r="AD159" s="177" t="n">
        <v>333011</v>
      </c>
      <c r="AE159" s="177" t="n">
        <v>360000</v>
      </c>
      <c r="AF159" s="177" t="n">
        <v>44450</v>
      </c>
      <c r="AG159" s="177" t="n">
        <v>50000</v>
      </c>
      <c r="AH159" s="177" t="n">
        <v>0</v>
      </c>
      <c r="AI159" s="177" t="n">
        <v>0</v>
      </c>
      <c r="AJ159" s="177" t="n">
        <v>485686</v>
      </c>
      <c r="AK159" s="177" t="n">
        <v>804000</v>
      </c>
      <c r="AL159" s="177" t="n">
        <v>0</v>
      </c>
      <c r="AM159" s="177" t="n">
        <v>0</v>
      </c>
      <c r="AN159" s="177" t="n">
        <f aca="false">AJ:AJ+AL:AL</f>
        <v>485686</v>
      </c>
      <c r="AO159" s="177" t="n">
        <f aca="false">AK:AK+AM:AM</f>
        <v>804000</v>
      </c>
      <c r="AP159" s="177" t="n">
        <v>324494</v>
      </c>
      <c r="AQ159" s="177" t="n">
        <v>590250</v>
      </c>
      <c r="AR159" s="177" t="n">
        <v>11510</v>
      </c>
      <c r="AS159" s="177" t="n">
        <v>20599</v>
      </c>
      <c r="AT159" s="179" t="n">
        <v>75812</v>
      </c>
      <c r="AU159" s="179" t="n">
        <v>120000</v>
      </c>
      <c r="AV159" s="179" t="n">
        <v>223062</v>
      </c>
      <c r="AW159" s="179" t="n">
        <v>400000</v>
      </c>
      <c r="AX159" s="179" t="n">
        <v>1278249</v>
      </c>
      <c r="AY159" s="179" t="n">
        <v>2116000</v>
      </c>
      <c r="AZ159" s="177" t="n">
        <v>48</v>
      </c>
      <c r="BA159" s="180" t="n">
        <v>-902628</v>
      </c>
      <c r="BB159" s="180" t="n">
        <v>-1265392</v>
      </c>
      <c r="BC159" s="177" t="n">
        <v>3244943</v>
      </c>
      <c r="BD159" s="177" t="n">
        <v>5902504</v>
      </c>
      <c r="BE159" s="177" t="n">
        <v>102995</v>
      </c>
    </row>
    <row r="160" customFormat="false" ht="12.75" hidden="false" customHeight="true" outlineLevel="0" collapsed="false">
      <c r="A160" s="174" t="str">
        <f aca="false">C160&amp;" "&amp;E160&amp;" "&amp;F160&amp;" "&amp;G160&amp;" "&amp;J160</f>
        <v>The Bahamas Mangrove Restoration Hydrology Small</v>
      </c>
      <c r="B160" s="176" t="s">
        <v>161</v>
      </c>
      <c r="C160" s="174" t="s">
        <v>277</v>
      </c>
      <c r="D160" s="176" t="s">
        <v>590</v>
      </c>
      <c r="E160" s="174" t="s">
        <v>160</v>
      </c>
      <c r="F160" s="175" t="s">
        <v>174</v>
      </c>
      <c r="G160" s="176" t="s">
        <v>903</v>
      </c>
      <c r="H160" s="176" t="s">
        <v>904</v>
      </c>
      <c r="I160" s="177" t="n">
        <v>100</v>
      </c>
      <c r="J160" s="178" t="s">
        <v>909</v>
      </c>
      <c r="K160" s="176" t="n">
        <v>103500.258</v>
      </c>
      <c r="L160" s="177" t="n">
        <v>10215348</v>
      </c>
      <c r="M160" s="177" t="n">
        <v>13816014</v>
      </c>
      <c r="N160" s="177" t="n">
        <v>5173416</v>
      </c>
      <c r="O160" s="177" t="n">
        <v>5737467</v>
      </c>
      <c r="P160" s="177" t="n">
        <v>5041933</v>
      </c>
      <c r="Q160" s="177" t="n">
        <v>8078547</v>
      </c>
      <c r="R160" s="177" t="n">
        <v>607</v>
      </c>
      <c r="S160" s="177" t="n">
        <v>607</v>
      </c>
      <c r="T160" s="177" t="n">
        <v>70000</v>
      </c>
      <c r="U160" s="177" t="n">
        <v>70000</v>
      </c>
      <c r="V160" s="177" t="n">
        <v>629559</v>
      </c>
      <c r="W160" s="177" t="n">
        <v>667067</v>
      </c>
      <c r="X160" s="177" t="n">
        <v>76963</v>
      </c>
      <c r="Y160" s="177" t="n">
        <v>80000</v>
      </c>
      <c r="Z160" s="177" t="n">
        <v>286112</v>
      </c>
      <c r="AA160" s="177" t="n">
        <v>309300</v>
      </c>
      <c r="AB160" s="177" t="n">
        <v>111125</v>
      </c>
      <c r="AC160" s="177" t="n">
        <v>125000</v>
      </c>
      <c r="AD160" s="177" t="n">
        <v>296010</v>
      </c>
      <c r="AE160" s="177" t="n">
        <v>320000</v>
      </c>
      <c r="AF160" s="177" t="n">
        <v>44450</v>
      </c>
      <c r="AG160" s="177" t="n">
        <v>50000</v>
      </c>
      <c r="AH160" s="177" t="n">
        <v>3659198</v>
      </c>
      <c r="AI160" s="177" t="n">
        <v>4116100</v>
      </c>
      <c r="AJ160" s="177" t="n">
        <v>402322</v>
      </c>
      <c r="AK160" s="177" t="n">
        <v>666000</v>
      </c>
      <c r="AL160" s="177" t="n">
        <v>845879</v>
      </c>
      <c r="AM160" s="177" t="n">
        <v>1028613</v>
      </c>
      <c r="AN160" s="177" t="n">
        <f aca="false">AJ:AJ+AL:AL</f>
        <v>1248201</v>
      </c>
      <c r="AO160" s="177" t="n">
        <f aca="false">AK:AK+AM:AM</f>
        <v>1694613</v>
      </c>
      <c r="AP160" s="177" t="n">
        <v>2435672</v>
      </c>
      <c r="AQ160" s="177" t="n">
        <v>4110569</v>
      </c>
      <c r="AR160" s="177" t="n">
        <v>2033</v>
      </c>
      <c r="AS160" s="177" t="n">
        <v>3365</v>
      </c>
      <c r="AT160" s="179" t="n">
        <v>75812</v>
      </c>
      <c r="AU160" s="179" t="n">
        <v>120000</v>
      </c>
      <c r="AV160" s="179" t="n">
        <v>223062</v>
      </c>
      <c r="AW160" s="179" t="n">
        <v>400000</v>
      </c>
      <c r="AX160" s="179" t="n">
        <v>1057153</v>
      </c>
      <c r="AY160" s="179" t="n">
        <v>1750000</v>
      </c>
      <c r="AZ160" s="177" t="n">
        <v>2082</v>
      </c>
      <c r="BA160" s="180" t="n">
        <v>10756102</v>
      </c>
      <c r="BB160" s="180" t="n">
        <v>4466197</v>
      </c>
      <c r="BC160" s="177" t="n">
        <v>24356718</v>
      </c>
      <c r="BD160" s="177" t="n">
        <v>41105685</v>
      </c>
      <c r="BE160" s="177" t="n">
        <v>16826</v>
      </c>
    </row>
    <row r="161" customFormat="false" ht="12.75" hidden="false" customHeight="true" outlineLevel="0" collapsed="false">
      <c r="A161" s="174" t="str">
        <f aca="false">C161&amp;" "&amp;E161&amp;" "&amp;F161&amp;" "&amp;G161&amp;" "&amp;J161</f>
        <v>The Bahamas Mangrove Conservation  Small</v>
      </c>
      <c r="B161" s="176" t="s">
        <v>161</v>
      </c>
      <c r="C161" s="174" t="s">
        <v>277</v>
      </c>
      <c r="D161" s="176" t="s">
        <v>590</v>
      </c>
      <c r="E161" s="174" t="s">
        <v>160</v>
      </c>
      <c r="F161" s="175" t="s">
        <v>175</v>
      </c>
      <c r="G161" s="176"/>
      <c r="H161" s="176" t="s">
        <v>904</v>
      </c>
      <c r="I161" s="177" t="n">
        <v>4000</v>
      </c>
      <c r="J161" s="178" t="s">
        <v>909</v>
      </c>
      <c r="K161" s="176" t="n">
        <v>1020317.378</v>
      </c>
      <c r="L161" s="177" t="n">
        <v>4933616</v>
      </c>
      <c r="M161" s="177" t="n">
        <v>7611813</v>
      </c>
      <c r="N161" s="177" t="n">
        <v>1514218</v>
      </c>
      <c r="O161" s="177" t="n">
        <v>1621367</v>
      </c>
      <c r="P161" s="177" t="n">
        <v>3419398</v>
      </c>
      <c r="Q161" s="177" t="n">
        <v>5990446</v>
      </c>
      <c r="R161" s="177" t="n">
        <v>9</v>
      </c>
      <c r="S161" s="177" t="n">
        <v>9</v>
      </c>
      <c r="T161" s="177" t="n">
        <v>70000</v>
      </c>
      <c r="U161" s="177" t="n">
        <v>70000</v>
      </c>
      <c r="V161" s="177" t="n">
        <v>629559</v>
      </c>
      <c r="W161" s="177" t="n">
        <v>667067</v>
      </c>
      <c r="X161" s="177" t="n">
        <v>76963</v>
      </c>
      <c r="Y161" s="177" t="n">
        <v>80000</v>
      </c>
      <c r="Z161" s="177" t="n">
        <v>286112</v>
      </c>
      <c r="AA161" s="177" t="n">
        <v>309300</v>
      </c>
      <c r="AB161" s="177" t="n">
        <v>111125</v>
      </c>
      <c r="AC161" s="177" t="n">
        <v>125000</v>
      </c>
      <c r="AD161" s="177" t="n">
        <v>296010</v>
      </c>
      <c r="AE161" s="177" t="n">
        <v>320000</v>
      </c>
      <c r="AF161" s="177" t="n">
        <v>44450</v>
      </c>
      <c r="AG161" s="177" t="n">
        <v>50000</v>
      </c>
      <c r="AH161" s="177" t="n">
        <v>0</v>
      </c>
      <c r="AI161" s="177" t="n">
        <v>0</v>
      </c>
      <c r="AJ161" s="177" t="n">
        <v>402322</v>
      </c>
      <c r="AK161" s="177" t="n">
        <v>666000</v>
      </c>
      <c r="AL161" s="177" t="n">
        <v>0</v>
      </c>
      <c r="AM161" s="177" t="n">
        <v>0</v>
      </c>
      <c r="AN161" s="177" t="n">
        <f aca="false">AJ:AJ+AL:AL</f>
        <v>402322</v>
      </c>
      <c r="AO161" s="177" t="n">
        <f aca="false">AK:AK+AM:AM</f>
        <v>666000</v>
      </c>
      <c r="AP161" s="177" t="n">
        <v>1600645</v>
      </c>
      <c r="AQ161" s="177" t="n">
        <v>2944918</v>
      </c>
      <c r="AR161" s="177" t="n">
        <v>60405</v>
      </c>
      <c r="AS161" s="177" t="n">
        <v>109528</v>
      </c>
      <c r="AT161" s="179" t="n">
        <v>75812</v>
      </c>
      <c r="AU161" s="179" t="n">
        <v>120000</v>
      </c>
      <c r="AV161" s="179" t="n">
        <v>223062</v>
      </c>
      <c r="AW161" s="179" t="n">
        <v>400000</v>
      </c>
      <c r="AX161" s="179" t="n">
        <v>1057153</v>
      </c>
      <c r="AY161" s="179" t="n">
        <v>1750000</v>
      </c>
      <c r="AZ161" s="177" t="n">
        <v>44</v>
      </c>
      <c r="BA161" s="180" t="n">
        <v>10088001</v>
      </c>
      <c r="BB161" s="180" t="n">
        <v>4761526</v>
      </c>
      <c r="BC161" s="177" t="n">
        <v>16006446</v>
      </c>
      <c r="BD161" s="177" t="n">
        <v>29449182</v>
      </c>
      <c r="BE161" s="177" t="n">
        <v>547641</v>
      </c>
    </row>
    <row r="162" customFormat="false" ht="12.75" hidden="false" customHeight="true" outlineLevel="0" collapsed="false">
      <c r="A162" s="174" t="str">
        <f aca="false">C162&amp;" "&amp;E162&amp;" "&amp;F162&amp;" "&amp;G162&amp;" "&amp;J162</f>
        <v>Kenya Mangrove Restoration Hydrology Small</v>
      </c>
      <c r="B162" s="176" t="s">
        <v>164</v>
      </c>
      <c r="C162" s="174" t="s">
        <v>187</v>
      </c>
      <c r="D162" s="176" t="s">
        <v>591</v>
      </c>
      <c r="E162" s="174" t="s">
        <v>160</v>
      </c>
      <c r="F162" s="175" t="s">
        <v>174</v>
      </c>
      <c r="G162" s="176" t="s">
        <v>903</v>
      </c>
      <c r="H162" s="176" t="s">
        <v>904</v>
      </c>
      <c r="I162" s="177" t="n">
        <v>100</v>
      </c>
      <c r="J162" s="178" t="s">
        <v>909</v>
      </c>
      <c r="K162" s="176" t="n">
        <v>40145.87061</v>
      </c>
      <c r="L162" s="177" t="n">
        <v>2102225</v>
      </c>
      <c r="M162" s="177" t="n">
        <v>2720681</v>
      </c>
      <c r="N162" s="177" t="n">
        <v>1321171</v>
      </c>
      <c r="O162" s="177" t="n">
        <v>1410267</v>
      </c>
      <c r="P162" s="177" t="n">
        <v>781054</v>
      </c>
      <c r="Q162" s="177" t="n">
        <v>1310414</v>
      </c>
      <c r="R162" s="177" t="n">
        <v>53</v>
      </c>
      <c r="S162" s="177" t="n">
        <v>53</v>
      </c>
      <c r="T162" s="177" t="n">
        <v>50000</v>
      </c>
      <c r="U162" s="177" t="n">
        <v>50000</v>
      </c>
      <c r="V162" s="177" t="n">
        <v>629559</v>
      </c>
      <c r="W162" s="177" t="n">
        <v>667067</v>
      </c>
      <c r="X162" s="177" t="n">
        <v>76963</v>
      </c>
      <c r="Y162" s="177" t="n">
        <v>80000</v>
      </c>
      <c r="Z162" s="177" t="n">
        <v>249345</v>
      </c>
      <c r="AA162" s="177" t="n">
        <v>264200</v>
      </c>
      <c r="AB162" s="177" t="n">
        <v>88900</v>
      </c>
      <c r="AC162" s="177" t="n">
        <v>100000</v>
      </c>
      <c r="AD162" s="177" t="n">
        <v>129504</v>
      </c>
      <c r="AE162" s="177" t="n">
        <v>140000</v>
      </c>
      <c r="AF162" s="177" t="n">
        <v>44450</v>
      </c>
      <c r="AG162" s="177" t="n">
        <v>50000</v>
      </c>
      <c r="AH162" s="177" t="n">
        <v>52451</v>
      </c>
      <c r="AI162" s="177" t="n">
        <v>59000</v>
      </c>
      <c r="AJ162" s="177" t="n">
        <v>144981</v>
      </c>
      <c r="AK162" s="177" t="n">
        <v>240000</v>
      </c>
      <c r="AL162" s="177" t="n">
        <v>12125</v>
      </c>
      <c r="AM162" s="177" t="n">
        <v>14744</v>
      </c>
      <c r="AN162" s="177" t="n">
        <f aca="false">AJ:AJ+AL:AL</f>
        <v>157106</v>
      </c>
      <c r="AO162" s="177" t="n">
        <f aca="false">AK:AK+AM:AM</f>
        <v>254744</v>
      </c>
      <c r="AP162" s="177" t="n">
        <v>162171</v>
      </c>
      <c r="AQ162" s="177" t="n">
        <v>273689</v>
      </c>
      <c r="AR162" s="177" t="n">
        <v>4821</v>
      </c>
      <c r="AS162" s="177" t="n">
        <v>7981</v>
      </c>
      <c r="AT162" s="179" t="n">
        <v>75812</v>
      </c>
      <c r="AU162" s="179" t="n">
        <v>120000</v>
      </c>
      <c r="AV162" s="179" t="n">
        <v>167296</v>
      </c>
      <c r="AW162" s="179" t="n">
        <v>300000</v>
      </c>
      <c r="AX162" s="179" t="n">
        <v>213847</v>
      </c>
      <c r="AY162" s="179" t="n">
        <v>354000</v>
      </c>
      <c r="AZ162" s="177" t="n">
        <v>58</v>
      </c>
      <c r="BA162" s="180" t="n">
        <v>-730553</v>
      </c>
      <c r="BB162" s="180" t="n">
        <v>-926378</v>
      </c>
      <c r="BC162" s="177" t="n">
        <v>1621714</v>
      </c>
      <c r="BD162" s="177" t="n">
        <v>2736890</v>
      </c>
      <c r="BE162" s="177" t="n">
        <v>39904</v>
      </c>
    </row>
    <row r="163" customFormat="false" ht="12.75" hidden="false" customHeight="true" outlineLevel="0" collapsed="false">
      <c r="A163" s="174" t="str">
        <f aca="false">C163&amp;" "&amp;E163&amp;" "&amp;F163&amp;" "&amp;G163&amp;" "&amp;J163</f>
        <v>Kenya Mangrove Conservation  Small</v>
      </c>
      <c r="B163" s="176" t="s">
        <v>164</v>
      </c>
      <c r="C163" s="174" t="s">
        <v>187</v>
      </c>
      <c r="D163" s="176" t="s">
        <v>591</v>
      </c>
      <c r="E163" s="174" t="s">
        <v>160</v>
      </c>
      <c r="F163" s="175" t="s">
        <v>175</v>
      </c>
      <c r="G163" s="176"/>
      <c r="H163" s="176" t="s">
        <v>904</v>
      </c>
      <c r="I163" s="177" t="n">
        <v>4000</v>
      </c>
      <c r="J163" s="178" t="s">
        <v>909</v>
      </c>
      <c r="K163" s="176" t="n">
        <v>146459.4927</v>
      </c>
      <c r="L163" s="177" t="n">
        <v>2067334</v>
      </c>
      <c r="M163" s="177" t="n">
        <v>2725759</v>
      </c>
      <c r="N163" s="177" t="n">
        <v>1268720</v>
      </c>
      <c r="O163" s="177" t="n">
        <v>1351267</v>
      </c>
      <c r="P163" s="177" t="n">
        <v>798613</v>
      </c>
      <c r="Q163" s="177" t="n">
        <v>1374493</v>
      </c>
      <c r="R163" s="177" t="n">
        <v>11</v>
      </c>
      <c r="S163" s="177" t="n">
        <v>11</v>
      </c>
      <c r="T163" s="177" t="n">
        <v>50000</v>
      </c>
      <c r="U163" s="177" t="n">
        <v>50000</v>
      </c>
      <c r="V163" s="177" t="n">
        <v>629559</v>
      </c>
      <c r="W163" s="177" t="n">
        <v>667067</v>
      </c>
      <c r="X163" s="177" t="n">
        <v>76963</v>
      </c>
      <c r="Y163" s="177" t="n">
        <v>80000</v>
      </c>
      <c r="Z163" s="177" t="n">
        <v>249345</v>
      </c>
      <c r="AA163" s="177" t="n">
        <v>264200</v>
      </c>
      <c r="AB163" s="177" t="n">
        <v>88900</v>
      </c>
      <c r="AC163" s="177" t="n">
        <v>100000</v>
      </c>
      <c r="AD163" s="177" t="n">
        <v>129504</v>
      </c>
      <c r="AE163" s="177" t="n">
        <v>140000</v>
      </c>
      <c r="AF163" s="177" t="n">
        <v>44450</v>
      </c>
      <c r="AG163" s="177" t="n">
        <v>50000</v>
      </c>
      <c r="AH163" s="177" t="n">
        <v>0</v>
      </c>
      <c r="AI163" s="177" t="n">
        <v>0</v>
      </c>
      <c r="AJ163" s="177" t="n">
        <v>144981</v>
      </c>
      <c r="AK163" s="177" t="n">
        <v>240000</v>
      </c>
      <c r="AL163" s="177" t="n">
        <v>0</v>
      </c>
      <c r="AM163" s="177" t="n">
        <v>0</v>
      </c>
      <c r="AN163" s="177" t="n">
        <f aca="false">AJ:AJ+AL:AL</f>
        <v>144981</v>
      </c>
      <c r="AO163" s="177" t="n">
        <f aca="false">AK:AK+AM:AM</f>
        <v>240000</v>
      </c>
      <c r="AP163" s="177" t="n">
        <v>175490</v>
      </c>
      <c r="AQ163" s="177" t="n">
        <v>322184</v>
      </c>
      <c r="AR163" s="177" t="n">
        <v>21187</v>
      </c>
      <c r="AS163" s="177" t="n">
        <v>38309</v>
      </c>
      <c r="AT163" s="179" t="n">
        <v>75812</v>
      </c>
      <c r="AU163" s="179" t="n">
        <v>120000</v>
      </c>
      <c r="AV163" s="179" t="n">
        <v>167296</v>
      </c>
      <c r="AW163" s="179" t="n">
        <v>300000</v>
      </c>
      <c r="AX163" s="179" t="n">
        <v>213847</v>
      </c>
      <c r="AY163" s="179" t="n">
        <v>354000</v>
      </c>
      <c r="AZ163" s="177" t="n">
        <v>14</v>
      </c>
      <c r="BA163" s="180" t="n">
        <v>-461410</v>
      </c>
      <c r="BB163" s="180" t="n">
        <v>-818689</v>
      </c>
      <c r="BC163" s="177" t="n">
        <v>1754902</v>
      </c>
      <c r="BD163" s="177" t="n">
        <v>3221843</v>
      </c>
      <c r="BE163" s="177" t="n">
        <v>191543</v>
      </c>
    </row>
    <row r="164" customFormat="false" ht="12.75" hidden="false" customHeight="true" outlineLevel="0" collapsed="false">
      <c r="A164" s="174" t="str">
        <f aca="false">C164&amp;" "&amp;E164&amp;" "&amp;F164&amp;" "&amp;G164&amp;" "&amp;J164</f>
        <v>Mexico Mangrove Restoration Hydrology Small</v>
      </c>
      <c r="B164" s="176" t="s">
        <v>161</v>
      </c>
      <c r="C164" s="174" t="s">
        <v>188</v>
      </c>
      <c r="D164" s="176" t="s">
        <v>592</v>
      </c>
      <c r="E164" s="174" t="s">
        <v>160</v>
      </c>
      <c r="F164" s="175" t="s">
        <v>174</v>
      </c>
      <c r="G164" s="176" t="s">
        <v>903</v>
      </c>
      <c r="H164" s="176" t="s">
        <v>904</v>
      </c>
      <c r="I164" s="177" t="n">
        <v>100</v>
      </c>
      <c r="J164" s="178" t="s">
        <v>909</v>
      </c>
      <c r="K164" s="176" t="n">
        <v>1258400.8</v>
      </c>
      <c r="L164" s="177" t="n">
        <v>2520089</v>
      </c>
      <c r="M164" s="177" t="n">
        <v>3280317</v>
      </c>
      <c r="N164" s="177" t="n">
        <v>1531698</v>
      </c>
      <c r="O164" s="177" t="n">
        <v>1645467</v>
      </c>
      <c r="P164" s="177" t="n">
        <v>988391</v>
      </c>
      <c r="Q164" s="177" t="n">
        <v>1634850</v>
      </c>
      <c r="R164" s="177" t="n">
        <v>86</v>
      </c>
      <c r="S164" s="177" t="n">
        <v>86</v>
      </c>
      <c r="T164" s="177" t="n">
        <v>50000</v>
      </c>
      <c r="U164" s="177" t="n">
        <v>50000</v>
      </c>
      <c r="V164" s="177" t="n">
        <v>629559</v>
      </c>
      <c r="W164" s="177" t="n">
        <v>667067</v>
      </c>
      <c r="X164" s="177" t="n">
        <v>76963</v>
      </c>
      <c r="Y164" s="177" t="n">
        <v>80000</v>
      </c>
      <c r="Z164" s="177" t="n">
        <v>274072</v>
      </c>
      <c r="AA164" s="177" t="n">
        <v>290400</v>
      </c>
      <c r="AB164" s="177" t="n">
        <v>88900</v>
      </c>
      <c r="AC164" s="177" t="n">
        <v>100000</v>
      </c>
      <c r="AD164" s="177" t="n">
        <v>129504</v>
      </c>
      <c r="AE164" s="177" t="n">
        <v>140000</v>
      </c>
      <c r="AF164" s="177" t="n">
        <v>44450</v>
      </c>
      <c r="AG164" s="177" t="n">
        <v>50000</v>
      </c>
      <c r="AH164" s="177" t="n">
        <v>238251</v>
      </c>
      <c r="AI164" s="177" t="n">
        <v>268000</v>
      </c>
      <c r="AJ164" s="177" t="n">
        <v>143773</v>
      </c>
      <c r="AK164" s="177" t="n">
        <v>238000</v>
      </c>
      <c r="AL164" s="177" t="n">
        <v>55075</v>
      </c>
      <c r="AM164" s="177" t="n">
        <v>66973</v>
      </c>
      <c r="AN164" s="177" t="n">
        <f aca="false">AJ:AJ+AL:AL</f>
        <v>198848</v>
      </c>
      <c r="AO164" s="177" t="n">
        <f aca="false">AK:AK+AM:AM</f>
        <v>304973</v>
      </c>
      <c r="AP164" s="177" t="n">
        <v>164732</v>
      </c>
      <c r="AQ164" s="177" t="n">
        <v>278010</v>
      </c>
      <c r="AR164" s="177" t="n">
        <v>3544</v>
      </c>
      <c r="AS164" s="177" t="n">
        <v>5867</v>
      </c>
      <c r="AT164" s="179" t="n">
        <v>75812</v>
      </c>
      <c r="AU164" s="179" t="n">
        <v>120000</v>
      </c>
      <c r="AV164" s="179" t="n">
        <v>167296</v>
      </c>
      <c r="AW164" s="179" t="n">
        <v>300000</v>
      </c>
      <c r="AX164" s="179" t="n">
        <v>378159</v>
      </c>
      <c r="AY164" s="179" t="n">
        <v>626000</v>
      </c>
      <c r="AZ164" s="177" t="n">
        <v>81</v>
      </c>
      <c r="BA164" s="180" t="n">
        <v>-1119507</v>
      </c>
      <c r="BB164" s="180" t="n">
        <v>-1234814</v>
      </c>
      <c r="BC164" s="177" t="n">
        <v>1647318</v>
      </c>
      <c r="BD164" s="177" t="n">
        <v>2780102</v>
      </c>
      <c r="BE164" s="177" t="n">
        <v>29333</v>
      </c>
    </row>
    <row r="165" customFormat="false" ht="12.75" hidden="false" customHeight="true" outlineLevel="0" collapsed="false">
      <c r="A165" s="174" t="str">
        <f aca="false">C165&amp;" "&amp;E165&amp;" "&amp;F165&amp;" "&amp;G165&amp;" "&amp;J165</f>
        <v>Mexico Mangrove Conservation  Small</v>
      </c>
      <c r="B165" s="176" t="s">
        <v>161</v>
      </c>
      <c r="C165" s="174" t="s">
        <v>188</v>
      </c>
      <c r="D165" s="176" t="s">
        <v>592</v>
      </c>
      <c r="E165" s="174" t="s">
        <v>160</v>
      </c>
      <c r="F165" s="175" t="s">
        <v>175</v>
      </c>
      <c r="G165" s="176"/>
      <c r="H165" s="176" t="s">
        <v>904</v>
      </c>
      <c r="I165" s="177" t="n">
        <v>4000</v>
      </c>
      <c r="J165" s="178" t="s">
        <v>909</v>
      </c>
      <c r="K165" s="176" t="n">
        <v>4451571.912</v>
      </c>
      <c r="L165" s="177" t="n">
        <v>2325934</v>
      </c>
      <c r="M165" s="177" t="n">
        <v>3152195</v>
      </c>
      <c r="N165" s="177" t="n">
        <v>1293447</v>
      </c>
      <c r="O165" s="177" t="n">
        <v>1377467</v>
      </c>
      <c r="P165" s="177" t="n">
        <v>1032486</v>
      </c>
      <c r="Q165" s="177" t="n">
        <v>1774728</v>
      </c>
      <c r="R165" s="177" t="n">
        <v>7</v>
      </c>
      <c r="S165" s="177" t="n">
        <v>7</v>
      </c>
      <c r="T165" s="177" t="n">
        <v>50000</v>
      </c>
      <c r="U165" s="177" t="n">
        <v>50000</v>
      </c>
      <c r="V165" s="177" t="n">
        <v>629559</v>
      </c>
      <c r="W165" s="177" t="n">
        <v>667067</v>
      </c>
      <c r="X165" s="177" t="n">
        <v>76963</v>
      </c>
      <c r="Y165" s="177" t="n">
        <v>80000</v>
      </c>
      <c r="Z165" s="177" t="n">
        <v>274072</v>
      </c>
      <c r="AA165" s="177" t="n">
        <v>290400</v>
      </c>
      <c r="AB165" s="177" t="n">
        <v>88900</v>
      </c>
      <c r="AC165" s="177" t="n">
        <v>100000</v>
      </c>
      <c r="AD165" s="177" t="n">
        <v>129504</v>
      </c>
      <c r="AE165" s="177" t="n">
        <v>140000</v>
      </c>
      <c r="AF165" s="177" t="n">
        <v>44450</v>
      </c>
      <c r="AG165" s="177" t="n">
        <v>50000</v>
      </c>
      <c r="AH165" s="177" t="n">
        <v>0</v>
      </c>
      <c r="AI165" s="177" t="n">
        <v>0</v>
      </c>
      <c r="AJ165" s="177" t="n">
        <v>143773</v>
      </c>
      <c r="AK165" s="177" t="n">
        <v>238000</v>
      </c>
      <c r="AL165" s="177" t="n">
        <v>0</v>
      </c>
      <c r="AM165" s="177" t="n">
        <v>0</v>
      </c>
      <c r="AN165" s="177" t="n">
        <f aca="false">AJ:AJ+AL:AL</f>
        <v>143773</v>
      </c>
      <c r="AO165" s="177" t="n">
        <f aca="false">AK:AK+AM:AM</f>
        <v>238000</v>
      </c>
      <c r="AP165" s="177" t="n">
        <v>229223</v>
      </c>
      <c r="AQ165" s="177" t="n">
        <v>421493</v>
      </c>
      <c r="AR165" s="177" t="n">
        <v>38224</v>
      </c>
      <c r="AS165" s="177" t="n">
        <v>69235</v>
      </c>
      <c r="AT165" s="179" t="n">
        <v>75812</v>
      </c>
      <c r="AU165" s="179" t="n">
        <v>120000</v>
      </c>
      <c r="AV165" s="179" t="n">
        <v>167296</v>
      </c>
      <c r="AW165" s="179" t="n">
        <v>300000</v>
      </c>
      <c r="AX165" s="179" t="n">
        <v>378159</v>
      </c>
      <c r="AY165" s="179" t="n">
        <v>626000</v>
      </c>
      <c r="AZ165" s="177" t="n">
        <v>10</v>
      </c>
      <c r="BA165" s="180" t="n">
        <v>-190926</v>
      </c>
      <c r="BB165" s="180" t="n">
        <v>-692074</v>
      </c>
      <c r="BC165" s="177" t="n">
        <v>2292228</v>
      </c>
      <c r="BD165" s="177" t="n">
        <v>4214928</v>
      </c>
      <c r="BE165" s="177" t="n">
        <v>346176</v>
      </c>
    </row>
    <row r="166" customFormat="false" ht="12.75" hidden="false" customHeight="true" outlineLevel="0" collapsed="false">
      <c r="A166" s="174" t="str">
        <f aca="false">C166&amp;" "&amp;E166&amp;" "&amp;F166&amp;" "&amp;G166&amp;" "&amp;J166</f>
        <v>Colombia Mangrove Restoration Hydrology Small</v>
      </c>
      <c r="B166" s="176" t="s">
        <v>165</v>
      </c>
      <c r="C166" s="174" t="s">
        <v>189</v>
      </c>
      <c r="D166" s="176" t="s">
        <v>593</v>
      </c>
      <c r="E166" s="174" t="s">
        <v>160</v>
      </c>
      <c r="F166" s="175" t="s">
        <v>174</v>
      </c>
      <c r="G166" s="176" t="s">
        <v>903</v>
      </c>
      <c r="H166" s="176" t="s">
        <v>904</v>
      </c>
      <c r="I166" s="177" t="n">
        <v>100</v>
      </c>
      <c r="J166" s="178" t="s">
        <v>909</v>
      </c>
      <c r="K166" s="176" t="n">
        <v>356578.1811</v>
      </c>
      <c r="L166" s="177" t="n">
        <v>2722867</v>
      </c>
      <c r="M166" s="177" t="n">
        <v>3674332</v>
      </c>
      <c r="N166" s="177" t="n">
        <v>1463061</v>
      </c>
      <c r="O166" s="177" t="n">
        <v>1570586</v>
      </c>
      <c r="P166" s="177" t="n">
        <v>1259806</v>
      </c>
      <c r="Q166" s="177" t="n">
        <v>2103746</v>
      </c>
      <c r="R166" s="177" t="n">
        <v>49</v>
      </c>
      <c r="S166" s="177" t="n">
        <v>49</v>
      </c>
      <c r="T166" s="177" t="n">
        <v>50000</v>
      </c>
      <c r="U166" s="177" t="n">
        <v>50000</v>
      </c>
      <c r="V166" s="177" t="n">
        <v>629559</v>
      </c>
      <c r="W166" s="177" t="n">
        <v>667067</v>
      </c>
      <c r="X166" s="177" t="n">
        <v>76963</v>
      </c>
      <c r="Y166" s="177" t="n">
        <v>80000</v>
      </c>
      <c r="Z166" s="177" t="n">
        <v>244644</v>
      </c>
      <c r="AA166" s="177" t="n">
        <v>259219</v>
      </c>
      <c r="AB166" s="177" t="n">
        <v>88900</v>
      </c>
      <c r="AC166" s="177" t="n">
        <v>100000</v>
      </c>
      <c r="AD166" s="177" t="n">
        <v>120254</v>
      </c>
      <c r="AE166" s="177" t="n">
        <v>130000</v>
      </c>
      <c r="AF166" s="177" t="n">
        <v>44450</v>
      </c>
      <c r="AG166" s="177" t="n">
        <v>50000</v>
      </c>
      <c r="AH166" s="177" t="n">
        <v>208292</v>
      </c>
      <c r="AI166" s="177" t="n">
        <v>234300</v>
      </c>
      <c r="AJ166" s="177" t="n">
        <v>78531</v>
      </c>
      <c r="AK166" s="177" t="n">
        <v>130000</v>
      </c>
      <c r="AL166" s="177" t="n">
        <v>48150</v>
      </c>
      <c r="AM166" s="177" t="n">
        <v>58552</v>
      </c>
      <c r="AN166" s="177" t="n">
        <f aca="false">AJ:AJ+AL:AL</f>
        <v>126681</v>
      </c>
      <c r="AO166" s="177" t="n">
        <f aca="false">AK:AK+AM:AM</f>
        <v>188552</v>
      </c>
      <c r="AP166" s="177" t="n">
        <v>677874</v>
      </c>
      <c r="AQ166" s="177" t="n">
        <v>1144015</v>
      </c>
      <c r="AR166" s="177" t="n">
        <v>6753</v>
      </c>
      <c r="AS166" s="177" t="n">
        <v>11179</v>
      </c>
      <c r="AT166" s="179" t="n">
        <v>75812</v>
      </c>
      <c r="AU166" s="179" t="n">
        <v>120000</v>
      </c>
      <c r="AV166" s="179" t="n">
        <v>167296</v>
      </c>
      <c r="AW166" s="179" t="n">
        <v>300000</v>
      </c>
      <c r="AX166" s="179" t="n">
        <v>205390</v>
      </c>
      <c r="AY166" s="179" t="n">
        <v>340000</v>
      </c>
      <c r="AZ166" s="177" t="n">
        <v>174</v>
      </c>
      <c r="BA166" s="180" t="n">
        <v>3077618</v>
      </c>
      <c r="BB166" s="180" t="n">
        <v>1278624</v>
      </c>
      <c r="BC166" s="177" t="n">
        <v>6778737</v>
      </c>
      <c r="BD166" s="177" t="n">
        <v>11440154</v>
      </c>
      <c r="BE166" s="177" t="n">
        <v>55893</v>
      </c>
    </row>
    <row r="167" customFormat="false" ht="12.75" hidden="false" customHeight="true" outlineLevel="0" collapsed="false">
      <c r="A167" s="174" t="str">
        <f aca="false">C167&amp;" "&amp;E167&amp;" "&amp;F167&amp;" "&amp;G167&amp;" "&amp;J167</f>
        <v>Colombia Mangrove Conservation  Small</v>
      </c>
      <c r="B167" s="176" t="s">
        <v>165</v>
      </c>
      <c r="C167" s="174" t="s">
        <v>189</v>
      </c>
      <c r="D167" s="176" t="s">
        <v>593</v>
      </c>
      <c r="E167" s="174" t="s">
        <v>160</v>
      </c>
      <c r="F167" s="175" t="s">
        <v>175</v>
      </c>
      <c r="G167" s="176"/>
      <c r="H167" s="176" t="s">
        <v>904</v>
      </c>
      <c r="I167" s="177" t="n">
        <v>4000</v>
      </c>
      <c r="J167" s="178" t="s">
        <v>909</v>
      </c>
      <c r="K167" s="176" t="n">
        <v>1041159.833</v>
      </c>
      <c r="L167" s="177" t="n">
        <v>1979751</v>
      </c>
      <c r="M167" s="177" t="n">
        <v>2584200</v>
      </c>
      <c r="N167" s="177" t="n">
        <v>1254769</v>
      </c>
      <c r="O167" s="177" t="n">
        <v>1336286</v>
      </c>
      <c r="P167" s="177" t="n">
        <v>724982</v>
      </c>
      <c r="Q167" s="177" t="n">
        <v>1247914</v>
      </c>
      <c r="R167" s="177" t="n">
        <v>8</v>
      </c>
      <c r="S167" s="177" t="n">
        <v>8</v>
      </c>
      <c r="T167" s="177" t="n">
        <v>50000</v>
      </c>
      <c r="U167" s="177" t="n">
        <v>50000</v>
      </c>
      <c r="V167" s="177" t="n">
        <v>629559</v>
      </c>
      <c r="W167" s="177" t="n">
        <v>667067</v>
      </c>
      <c r="X167" s="177" t="n">
        <v>76963</v>
      </c>
      <c r="Y167" s="177" t="n">
        <v>80000</v>
      </c>
      <c r="Z167" s="177" t="n">
        <v>244644</v>
      </c>
      <c r="AA167" s="177" t="n">
        <v>259219</v>
      </c>
      <c r="AB167" s="177" t="n">
        <v>88900</v>
      </c>
      <c r="AC167" s="177" t="n">
        <v>100000</v>
      </c>
      <c r="AD167" s="177" t="n">
        <v>120254</v>
      </c>
      <c r="AE167" s="177" t="n">
        <v>130000</v>
      </c>
      <c r="AF167" s="177" t="n">
        <v>44450</v>
      </c>
      <c r="AG167" s="177" t="n">
        <v>50000</v>
      </c>
      <c r="AH167" s="177" t="n">
        <v>0</v>
      </c>
      <c r="AI167" s="177" t="n">
        <v>0</v>
      </c>
      <c r="AJ167" s="177" t="n">
        <v>78531</v>
      </c>
      <c r="AK167" s="177" t="n">
        <v>130000</v>
      </c>
      <c r="AL167" s="177" t="n">
        <v>0</v>
      </c>
      <c r="AM167" s="177" t="n">
        <v>0</v>
      </c>
      <c r="AN167" s="177" t="n">
        <f aca="false">AJ:AJ+AL:AL</f>
        <v>78531</v>
      </c>
      <c r="AO167" s="177" t="n">
        <f aca="false">AK:AK+AM:AM</f>
        <v>130000</v>
      </c>
      <c r="AP167" s="177" t="n">
        <v>171148</v>
      </c>
      <c r="AQ167" s="177" t="n">
        <v>310141</v>
      </c>
      <c r="AR167" s="177" t="n">
        <v>26805</v>
      </c>
      <c r="AS167" s="177" t="n">
        <v>47772</v>
      </c>
      <c r="AT167" s="179" t="n">
        <v>75812</v>
      </c>
      <c r="AU167" s="179" t="n">
        <v>120000</v>
      </c>
      <c r="AV167" s="179" t="n">
        <v>167296</v>
      </c>
      <c r="AW167" s="179" t="n">
        <v>300000</v>
      </c>
      <c r="AX167" s="179" t="n">
        <v>205390</v>
      </c>
      <c r="AY167" s="179" t="n">
        <v>340000</v>
      </c>
      <c r="AZ167" s="177" t="n">
        <v>11</v>
      </c>
      <c r="BA167" s="180" t="n">
        <v>-436273</v>
      </c>
      <c r="BB167" s="180" t="n">
        <v>-784224</v>
      </c>
      <c r="BC167" s="177" t="n">
        <v>1711476</v>
      </c>
      <c r="BD167" s="177" t="n">
        <v>3101412</v>
      </c>
      <c r="BE167" s="177" t="n">
        <v>238862</v>
      </c>
    </row>
    <row r="168" customFormat="false" ht="12.75" hidden="false" customHeight="true" outlineLevel="0" collapsed="false">
      <c r="A168" s="174" t="str">
        <f aca="false">C168&amp;" "&amp;E168&amp;" "&amp;F168&amp;" "&amp;G168&amp;" "&amp;J168</f>
        <v>India Mangrove Restoration Hydrology Small</v>
      </c>
      <c r="B168" s="176" t="s">
        <v>162</v>
      </c>
      <c r="C168" s="174" t="s">
        <v>190</v>
      </c>
      <c r="D168" s="176" t="s">
        <v>594</v>
      </c>
      <c r="E168" s="174" t="s">
        <v>160</v>
      </c>
      <c r="F168" s="175" t="s">
        <v>174</v>
      </c>
      <c r="G168" s="176" t="s">
        <v>903</v>
      </c>
      <c r="H168" s="176" t="s">
        <v>904</v>
      </c>
      <c r="I168" s="177" t="n">
        <v>100</v>
      </c>
      <c r="J168" s="178" t="s">
        <v>909</v>
      </c>
      <c r="K168" s="176" t="n">
        <v>214284.0211</v>
      </c>
      <c r="L168" s="177" t="n">
        <v>4045600</v>
      </c>
      <c r="M168" s="177" t="n">
        <v>4962579</v>
      </c>
      <c r="N168" s="177" t="n">
        <v>2866001</v>
      </c>
      <c r="O168" s="177" t="n">
        <v>3147600</v>
      </c>
      <c r="P168" s="177" t="n">
        <v>1179599</v>
      </c>
      <c r="Q168" s="177" t="n">
        <v>1814979</v>
      </c>
      <c r="R168" s="177" t="n">
        <v>209</v>
      </c>
      <c r="S168" s="177" t="n">
        <v>209</v>
      </c>
      <c r="T168" s="177" t="n">
        <v>50000</v>
      </c>
      <c r="U168" s="177" t="n">
        <v>50000</v>
      </c>
      <c r="V168" s="177" t="n">
        <v>629559</v>
      </c>
      <c r="W168" s="177" t="n">
        <v>667067</v>
      </c>
      <c r="X168" s="177" t="n">
        <v>76963</v>
      </c>
      <c r="Y168" s="177" t="n">
        <v>80000</v>
      </c>
      <c r="Z168" s="177" t="n">
        <v>255322</v>
      </c>
      <c r="AA168" s="177" t="n">
        <v>270533</v>
      </c>
      <c r="AB168" s="177" t="n">
        <v>88900</v>
      </c>
      <c r="AC168" s="177" t="n">
        <v>100000</v>
      </c>
      <c r="AD168" s="177" t="n">
        <v>129504</v>
      </c>
      <c r="AE168" s="177" t="n">
        <v>140000</v>
      </c>
      <c r="AF168" s="177" t="n">
        <v>44450</v>
      </c>
      <c r="AG168" s="177" t="n">
        <v>50000</v>
      </c>
      <c r="AH168" s="177" t="n">
        <v>1591303</v>
      </c>
      <c r="AI168" s="177" t="n">
        <v>1790000</v>
      </c>
      <c r="AJ168" s="177" t="n">
        <v>101487</v>
      </c>
      <c r="AK168" s="177" t="n">
        <v>168000</v>
      </c>
      <c r="AL168" s="177" t="n">
        <v>367854</v>
      </c>
      <c r="AM168" s="177" t="n">
        <v>447321</v>
      </c>
      <c r="AN168" s="177" t="n">
        <f aca="false">AJ:AJ+AL:AL</f>
        <v>469341</v>
      </c>
      <c r="AO168" s="177" t="n">
        <f aca="false">AK:AK+AM:AM</f>
        <v>615321</v>
      </c>
      <c r="AP168" s="177" t="n">
        <v>196600</v>
      </c>
      <c r="AQ168" s="177" t="n">
        <v>331792</v>
      </c>
      <c r="AR168" s="177" t="n">
        <v>2335</v>
      </c>
      <c r="AS168" s="177" t="n">
        <v>3866</v>
      </c>
      <c r="AT168" s="179" t="n">
        <v>75812</v>
      </c>
      <c r="AU168" s="179" t="n">
        <v>120000</v>
      </c>
      <c r="AV168" s="179" t="n">
        <v>167296</v>
      </c>
      <c r="AW168" s="179" t="n">
        <v>300000</v>
      </c>
      <c r="AX168" s="179" t="n">
        <v>268215</v>
      </c>
      <c r="AY168" s="179" t="n">
        <v>444000</v>
      </c>
      <c r="AZ168" s="177" t="n">
        <v>146</v>
      </c>
      <c r="BA168" s="180" t="n">
        <v>-2489353</v>
      </c>
      <c r="BB168" s="180" t="n">
        <v>-2550860</v>
      </c>
      <c r="BC168" s="177" t="n">
        <v>1965998</v>
      </c>
      <c r="BD168" s="177" t="n">
        <v>3317922</v>
      </c>
      <c r="BE168" s="177" t="n">
        <v>19328</v>
      </c>
    </row>
    <row r="169" customFormat="false" ht="12.75" hidden="false" customHeight="true" outlineLevel="0" collapsed="false">
      <c r="A169" s="174" t="str">
        <f aca="false">C169&amp;" "&amp;E169&amp;" "&amp;F169&amp;" "&amp;G169&amp;" "&amp;J169</f>
        <v>India Mangrove Conservation  Small</v>
      </c>
      <c r="B169" s="176" t="s">
        <v>162</v>
      </c>
      <c r="C169" s="174" t="s">
        <v>190</v>
      </c>
      <c r="D169" s="176" t="s">
        <v>594</v>
      </c>
      <c r="E169" s="174" t="s">
        <v>160</v>
      </c>
      <c r="F169" s="175" t="s">
        <v>175</v>
      </c>
      <c r="G169" s="176"/>
      <c r="H169" s="176" t="s">
        <v>904</v>
      </c>
      <c r="I169" s="177" t="n">
        <v>4000</v>
      </c>
      <c r="J169" s="178" t="s">
        <v>909</v>
      </c>
      <c r="K169" s="176" t="n">
        <v>551055.3111</v>
      </c>
      <c r="L169" s="177" t="n">
        <v>2073909</v>
      </c>
      <c r="M169" s="177" t="n">
        <v>2732497</v>
      </c>
      <c r="N169" s="177" t="n">
        <v>1274698</v>
      </c>
      <c r="O169" s="177" t="n">
        <v>1357600</v>
      </c>
      <c r="P169" s="177" t="n">
        <v>799211</v>
      </c>
      <c r="Q169" s="177" t="n">
        <v>1374897</v>
      </c>
      <c r="R169" s="177" t="n">
        <v>18</v>
      </c>
      <c r="S169" s="177" t="n">
        <v>18</v>
      </c>
      <c r="T169" s="177" t="n">
        <v>50000</v>
      </c>
      <c r="U169" s="177" t="n">
        <v>50000</v>
      </c>
      <c r="V169" s="177" t="n">
        <v>629559</v>
      </c>
      <c r="W169" s="177" t="n">
        <v>667067</v>
      </c>
      <c r="X169" s="177" t="n">
        <v>76963</v>
      </c>
      <c r="Y169" s="177" t="n">
        <v>80000</v>
      </c>
      <c r="Z169" s="177" t="n">
        <v>255322</v>
      </c>
      <c r="AA169" s="177" t="n">
        <v>270533</v>
      </c>
      <c r="AB169" s="177" t="n">
        <v>88900</v>
      </c>
      <c r="AC169" s="177" t="n">
        <v>100000</v>
      </c>
      <c r="AD169" s="177" t="n">
        <v>129504</v>
      </c>
      <c r="AE169" s="177" t="n">
        <v>140000</v>
      </c>
      <c r="AF169" s="177" t="n">
        <v>44450</v>
      </c>
      <c r="AG169" s="177" t="n">
        <v>50000</v>
      </c>
      <c r="AH169" s="177" t="n">
        <v>0</v>
      </c>
      <c r="AI169" s="177" t="n">
        <v>0</v>
      </c>
      <c r="AJ169" s="177" t="n">
        <v>101487</v>
      </c>
      <c r="AK169" s="177" t="n">
        <v>168000</v>
      </c>
      <c r="AL169" s="177" t="n">
        <v>0</v>
      </c>
      <c r="AM169" s="177" t="n">
        <v>0</v>
      </c>
      <c r="AN169" s="177" t="n">
        <f aca="false">AJ:AJ+AL:AL</f>
        <v>101487</v>
      </c>
      <c r="AO169" s="177" t="n">
        <f aca="false">AK:AK+AM:AM</f>
        <v>168000</v>
      </c>
      <c r="AP169" s="177" t="n">
        <v>174012</v>
      </c>
      <c r="AQ169" s="177" t="n">
        <v>320424</v>
      </c>
      <c r="AR169" s="177" t="n">
        <v>12389</v>
      </c>
      <c r="AS169" s="177" t="n">
        <v>22474</v>
      </c>
      <c r="AT169" s="179" t="n">
        <v>75812</v>
      </c>
      <c r="AU169" s="179" t="n">
        <v>120000</v>
      </c>
      <c r="AV169" s="179" t="n">
        <v>167296</v>
      </c>
      <c r="AW169" s="179" t="n">
        <v>300000</v>
      </c>
      <c r="AX169" s="179" t="n">
        <v>268215</v>
      </c>
      <c r="AY169" s="179" t="n">
        <v>444000</v>
      </c>
      <c r="AZ169" s="177" t="n">
        <v>24</v>
      </c>
      <c r="BA169" s="180" t="n">
        <v>-480183</v>
      </c>
      <c r="BB169" s="180" t="n">
        <v>-835128</v>
      </c>
      <c r="BC169" s="177" t="n">
        <v>1740119</v>
      </c>
      <c r="BD169" s="177" t="n">
        <v>3204235</v>
      </c>
      <c r="BE169" s="177" t="n">
        <v>112369</v>
      </c>
    </row>
    <row r="170" customFormat="false" ht="12.75" hidden="false" customHeight="true" outlineLevel="0" collapsed="false">
      <c r="A170" s="174" t="str">
        <f aca="false">C170&amp;" "&amp;E170&amp;" "&amp;F170&amp;" "&amp;G170&amp;" "&amp;J170</f>
        <v>China Mangrove Restoration Hydrology Small</v>
      </c>
      <c r="B170" s="176" t="s">
        <v>162</v>
      </c>
      <c r="C170" s="174" t="s">
        <v>191</v>
      </c>
      <c r="D170" s="176" t="s">
        <v>595</v>
      </c>
      <c r="E170" s="174" t="s">
        <v>160</v>
      </c>
      <c r="F170" s="175" t="s">
        <v>174</v>
      </c>
      <c r="G170" s="176" t="s">
        <v>903</v>
      </c>
      <c r="H170" s="176" t="s">
        <v>904</v>
      </c>
      <c r="I170" s="177" t="n">
        <v>100</v>
      </c>
      <c r="J170" s="178" t="s">
        <v>909</v>
      </c>
      <c r="K170" s="176" t="n">
        <v>26227.39629</v>
      </c>
      <c r="L170" s="177" t="n">
        <v>19098057</v>
      </c>
      <c r="M170" s="177" t="n">
        <v>22729212</v>
      </c>
      <c r="N170" s="177" t="n">
        <v>14215062</v>
      </c>
      <c r="O170" s="177" t="n">
        <v>15909500</v>
      </c>
      <c r="P170" s="177" t="n">
        <v>4882995</v>
      </c>
      <c r="Q170" s="177" t="n">
        <v>6819712</v>
      </c>
      <c r="R170" s="177" t="n">
        <v>2100</v>
      </c>
      <c r="S170" s="177" t="n">
        <v>2100</v>
      </c>
      <c r="T170" s="177" t="n">
        <v>50000</v>
      </c>
      <c r="U170" s="177" t="n">
        <v>50000</v>
      </c>
      <c r="V170" s="177" t="n">
        <v>629559</v>
      </c>
      <c r="W170" s="177" t="n">
        <v>667067</v>
      </c>
      <c r="X170" s="177" t="n">
        <v>76963</v>
      </c>
      <c r="Y170" s="177" t="n">
        <v>80000</v>
      </c>
      <c r="Z170" s="177" t="n">
        <v>314213</v>
      </c>
      <c r="AA170" s="177" t="n">
        <v>332933</v>
      </c>
      <c r="AB170" s="177" t="n">
        <v>88900</v>
      </c>
      <c r="AC170" s="177" t="n">
        <v>100000</v>
      </c>
      <c r="AD170" s="177" t="n">
        <v>138755</v>
      </c>
      <c r="AE170" s="177" t="n">
        <v>150000</v>
      </c>
      <c r="AF170" s="177" t="n">
        <v>44450</v>
      </c>
      <c r="AG170" s="177" t="n">
        <v>50000</v>
      </c>
      <c r="AH170" s="177" t="n">
        <v>12872223</v>
      </c>
      <c r="AI170" s="177" t="n">
        <v>14479500</v>
      </c>
      <c r="AJ170" s="177" t="n">
        <v>234386</v>
      </c>
      <c r="AK170" s="177" t="n">
        <v>388000</v>
      </c>
      <c r="AL170" s="177" t="n">
        <v>2975608</v>
      </c>
      <c r="AM170" s="177" t="n">
        <v>3618427</v>
      </c>
      <c r="AN170" s="177" t="n">
        <f aca="false">AJ:AJ+AL:AL</f>
        <v>3209994</v>
      </c>
      <c r="AO170" s="177" t="n">
        <f aca="false">AK:AK+AM:AM</f>
        <v>4006427</v>
      </c>
      <c r="AP170" s="177" t="n">
        <v>813832</v>
      </c>
      <c r="AQ170" s="177" t="n">
        <v>1373467</v>
      </c>
      <c r="AR170" s="177" t="n">
        <v>1099</v>
      </c>
      <c r="AS170" s="177" t="n">
        <v>1819</v>
      </c>
      <c r="AT170" s="179" t="n">
        <v>75812</v>
      </c>
      <c r="AU170" s="179" t="n">
        <v>120000</v>
      </c>
      <c r="AV170" s="179" t="n">
        <v>167296</v>
      </c>
      <c r="AW170" s="179" t="n">
        <v>300000</v>
      </c>
      <c r="AX170" s="179" t="n">
        <v>614961</v>
      </c>
      <c r="AY170" s="179" t="n">
        <v>1018000</v>
      </c>
      <c r="AZ170" s="177" t="n">
        <v>1287</v>
      </c>
      <c r="BA170" s="180" t="n">
        <v>-13572881</v>
      </c>
      <c r="BB170" s="180" t="n">
        <v>-13510727</v>
      </c>
      <c r="BC170" s="177" t="n">
        <v>8138325</v>
      </c>
      <c r="BD170" s="177" t="n">
        <v>13734667</v>
      </c>
      <c r="BE170" s="177" t="n">
        <v>9093</v>
      </c>
    </row>
    <row r="171" customFormat="false" ht="12.75" hidden="false" customHeight="true" outlineLevel="0" collapsed="false">
      <c r="A171" s="174" t="str">
        <f aca="false">C171&amp;" "&amp;E171&amp;" "&amp;F171&amp;" "&amp;G171&amp;" "&amp;J171</f>
        <v>China Mangrove Conservation  Small</v>
      </c>
      <c r="B171" s="176" t="s">
        <v>162</v>
      </c>
      <c r="C171" s="174" t="s">
        <v>191</v>
      </c>
      <c r="D171" s="176" t="s">
        <v>595</v>
      </c>
      <c r="E171" s="174" t="s">
        <v>160</v>
      </c>
      <c r="F171" s="175" t="s">
        <v>175</v>
      </c>
      <c r="G171" s="176"/>
      <c r="H171" s="176" t="s">
        <v>904</v>
      </c>
      <c r="I171" s="177" t="n">
        <v>4000</v>
      </c>
      <c r="J171" s="178" t="s">
        <v>909</v>
      </c>
      <c r="K171" s="176" t="n">
        <v>6053.882773</v>
      </c>
      <c r="L171" s="177" t="n">
        <v>2726606</v>
      </c>
      <c r="M171" s="177" t="n">
        <v>3789067</v>
      </c>
      <c r="N171" s="177" t="n">
        <v>1342839</v>
      </c>
      <c r="O171" s="177" t="n">
        <v>1430000</v>
      </c>
      <c r="P171" s="177" t="n">
        <v>1383767</v>
      </c>
      <c r="Q171" s="177" t="n">
        <v>2359067</v>
      </c>
      <c r="R171" s="177" t="n">
        <v>119</v>
      </c>
      <c r="S171" s="177" t="n">
        <v>119</v>
      </c>
      <c r="T171" s="177" t="n">
        <v>50000</v>
      </c>
      <c r="U171" s="177" t="n">
        <v>50000</v>
      </c>
      <c r="V171" s="177" t="n">
        <v>629559</v>
      </c>
      <c r="W171" s="177" t="n">
        <v>667067</v>
      </c>
      <c r="X171" s="177" t="n">
        <v>76963</v>
      </c>
      <c r="Y171" s="177" t="n">
        <v>80000</v>
      </c>
      <c r="Z171" s="177" t="n">
        <v>314213</v>
      </c>
      <c r="AA171" s="177" t="n">
        <v>332933</v>
      </c>
      <c r="AB171" s="177" t="n">
        <v>88900</v>
      </c>
      <c r="AC171" s="177" t="n">
        <v>100000</v>
      </c>
      <c r="AD171" s="177" t="n">
        <v>138755</v>
      </c>
      <c r="AE171" s="177" t="n">
        <v>150000</v>
      </c>
      <c r="AF171" s="177" t="n">
        <v>44450</v>
      </c>
      <c r="AG171" s="177" t="n">
        <v>50000</v>
      </c>
      <c r="AH171" s="177" t="n">
        <v>0</v>
      </c>
      <c r="AI171" s="177" t="n">
        <v>0</v>
      </c>
      <c r="AJ171" s="177" t="n">
        <v>234386</v>
      </c>
      <c r="AK171" s="177" t="n">
        <v>388000</v>
      </c>
      <c r="AL171" s="177" t="n">
        <v>0</v>
      </c>
      <c r="AM171" s="177" t="n">
        <v>0</v>
      </c>
      <c r="AN171" s="177" t="n">
        <f aca="false">AJ:AJ+AL:AL</f>
        <v>234386</v>
      </c>
      <c r="AO171" s="177" t="n">
        <f aca="false">AK:AK+AM:AM</f>
        <v>388000</v>
      </c>
      <c r="AP171" s="177" t="n">
        <v>288763</v>
      </c>
      <c r="AQ171" s="177" t="n">
        <v>528475</v>
      </c>
      <c r="AR171" s="177" t="n">
        <v>2548</v>
      </c>
      <c r="AS171" s="177" t="n">
        <v>4592</v>
      </c>
      <c r="AT171" s="179" t="n">
        <v>75812</v>
      </c>
      <c r="AU171" s="179" t="n">
        <v>120000</v>
      </c>
      <c r="AV171" s="179" t="n">
        <v>167296</v>
      </c>
      <c r="AW171" s="179" t="n">
        <v>300000</v>
      </c>
      <c r="AX171" s="179" t="n">
        <v>614961</v>
      </c>
      <c r="AY171" s="179" t="n">
        <v>1018000</v>
      </c>
      <c r="AZ171" s="177" t="n">
        <v>190</v>
      </c>
      <c r="BA171" s="180" t="n">
        <v>-4455</v>
      </c>
      <c r="BB171" s="180" t="n">
        <v>-622919</v>
      </c>
      <c r="BC171" s="177" t="n">
        <v>2887633</v>
      </c>
      <c r="BD171" s="177" t="n">
        <v>5284749</v>
      </c>
      <c r="BE171" s="177" t="n">
        <v>22961</v>
      </c>
    </row>
    <row r="172" customFormat="false" ht="12.75" hidden="false" customHeight="true" outlineLevel="0" collapsed="false">
      <c r="A172" s="174" t="str">
        <f aca="false">C172&amp;" "&amp;E172&amp;" "&amp;F172&amp;" "&amp;G172&amp;" "&amp;J172</f>
        <v>Indonesia Seagrass Conservation  Small</v>
      </c>
      <c r="B172" s="176" t="s">
        <v>162</v>
      </c>
      <c r="C172" s="174" t="s">
        <v>184</v>
      </c>
      <c r="D172" s="176" t="s">
        <v>588</v>
      </c>
      <c r="E172" s="174" t="s">
        <v>167</v>
      </c>
      <c r="F172" s="175" t="s">
        <v>175</v>
      </c>
      <c r="G172" s="176"/>
      <c r="H172" s="176" t="s">
        <v>904</v>
      </c>
      <c r="I172" s="177" t="n">
        <v>400</v>
      </c>
      <c r="J172" s="178" t="s">
        <v>909</v>
      </c>
      <c r="K172" s="176" t="n">
        <v>21303.35269</v>
      </c>
      <c r="L172" s="177" t="n">
        <v>2180110</v>
      </c>
      <c r="M172" s="177" t="n">
        <v>2904260</v>
      </c>
      <c r="N172" s="177" t="n">
        <v>1288099</v>
      </c>
      <c r="O172" s="177" t="n">
        <v>1371800</v>
      </c>
      <c r="P172" s="177" t="n">
        <v>892010</v>
      </c>
      <c r="Q172" s="177" t="n">
        <v>1532460</v>
      </c>
      <c r="R172" s="177" t="n">
        <v>4693</v>
      </c>
      <c r="S172" s="177" t="n">
        <v>4693</v>
      </c>
      <c r="T172" s="177" t="n">
        <v>50000</v>
      </c>
      <c r="U172" s="177" t="n">
        <v>50000</v>
      </c>
      <c r="V172" s="177" t="n">
        <v>629559</v>
      </c>
      <c r="W172" s="177" t="n">
        <v>667067</v>
      </c>
      <c r="X172" s="177" t="n">
        <v>76963</v>
      </c>
      <c r="Y172" s="177" t="n">
        <v>80000</v>
      </c>
      <c r="Z172" s="177" t="n">
        <v>268724</v>
      </c>
      <c r="AA172" s="177" t="n">
        <v>284733</v>
      </c>
      <c r="AB172" s="177" t="n">
        <v>88900</v>
      </c>
      <c r="AC172" s="177" t="n">
        <v>100000</v>
      </c>
      <c r="AD172" s="177" t="n">
        <v>129504</v>
      </c>
      <c r="AE172" s="177" t="n">
        <v>140000</v>
      </c>
      <c r="AF172" s="177" t="n">
        <v>44450</v>
      </c>
      <c r="AG172" s="177" t="n">
        <v>50000</v>
      </c>
      <c r="AH172" s="177" t="n">
        <v>0</v>
      </c>
      <c r="AI172" s="177" t="n">
        <v>0</v>
      </c>
      <c r="AJ172" s="177" t="n">
        <v>181226</v>
      </c>
      <c r="AK172" s="177" t="n">
        <v>300000</v>
      </c>
      <c r="AL172" s="177" t="n">
        <v>0</v>
      </c>
      <c r="AM172" s="177" t="n">
        <v>0</v>
      </c>
      <c r="AN172" s="177" t="n">
        <f aca="false">AJ:AJ+AL:AL</f>
        <v>181226</v>
      </c>
      <c r="AO172" s="177" t="n">
        <f aca="false">AK:AK+AM:AM</f>
        <v>300000</v>
      </c>
      <c r="AP172" s="177" t="n">
        <v>148668</v>
      </c>
      <c r="AQ172" s="177" t="n">
        <v>284367</v>
      </c>
      <c r="AR172" s="177" t="n">
        <v>49</v>
      </c>
      <c r="AS172" s="177" t="n">
        <v>93</v>
      </c>
      <c r="AT172" s="179" t="n">
        <v>75812</v>
      </c>
      <c r="AU172" s="179" t="n">
        <v>120000</v>
      </c>
      <c r="AV172" s="179" t="n">
        <v>167296</v>
      </c>
      <c r="AW172" s="179" t="n">
        <v>300000</v>
      </c>
      <c r="AX172" s="179" t="n">
        <v>318958</v>
      </c>
      <c r="AY172" s="179" t="n">
        <v>528000</v>
      </c>
      <c r="AZ172" s="177" t="n">
        <v>4982</v>
      </c>
      <c r="BA172" s="180" t="n">
        <v>-819042</v>
      </c>
      <c r="BB172" s="180" t="n">
        <v>-1069600</v>
      </c>
      <c r="BC172" s="177" t="n">
        <v>1486684</v>
      </c>
      <c r="BD172" s="177" t="n">
        <v>2843675</v>
      </c>
      <c r="BE172" s="177" t="n">
        <v>465</v>
      </c>
    </row>
    <row r="173" customFormat="false" ht="12.75" hidden="false" customHeight="true" outlineLevel="0" collapsed="false">
      <c r="A173" s="174" t="str">
        <f aca="false">C173&amp;" "&amp;E173&amp;" "&amp;F173&amp;" "&amp;G173&amp;" "&amp;J173</f>
        <v>United States Seagrass Conservation  Small</v>
      </c>
      <c r="B173" s="176" t="s">
        <v>161</v>
      </c>
      <c r="C173" s="174" t="s">
        <v>183</v>
      </c>
      <c r="D173" s="176" t="s">
        <v>586</v>
      </c>
      <c r="E173" s="174" t="s">
        <v>167</v>
      </c>
      <c r="F173" s="175" t="s">
        <v>175</v>
      </c>
      <c r="G173" s="176"/>
      <c r="H173" s="176" t="s">
        <v>904</v>
      </c>
      <c r="I173" s="177" t="n">
        <v>400</v>
      </c>
      <c r="J173" s="178" t="s">
        <v>909</v>
      </c>
      <c r="K173" s="176" t="n">
        <v>104695.9926</v>
      </c>
      <c r="L173" s="177" t="n">
        <v>4131194</v>
      </c>
      <c r="M173" s="177" t="n">
        <v>6064440</v>
      </c>
      <c r="N173" s="177" t="n">
        <v>1475926</v>
      </c>
      <c r="O173" s="177" t="n">
        <v>1576567</v>
      </c>
      <c r="P173" s="177" t="n">
        <v>2655267</v>
      </c>
      <c r="Q173" s="177" t="n">
        <v>4487874</v>
      </c>
      <c r="R173" s="177" t="n">
        <v>8892</v>
      </c>
      <c r="S173" s="177" t="n">
        <v>8892</v>
      </c>
      <c r="T173" s="177" t="n">
        <v>100000</v>
      </c>
      <c r="U173" s="177" t="n">
        <v>100000</v>
      </c>
      <c r="V173" s="177" t="n">
        <v>629559</v>
      </c>
      <c r="W173" s="177" t="n">
        <v>667067</v>
      </c>
      <c r="X173" s="177" t="n">
        <v>76963</v>
      </c>
      <c r="Y173" s="177" t="n">
        <v>80000</v>
      </c>
      <c r="Z173" s="177" t="n">
        <v>351049</v>
      </c>
      <c r="AA173" s="177" t="n">
        <v>379500</v>
      </c>
      <c r="AB173" s="177" t="n">
        <v>88900</v>
      </c>
      <c r="AC173" s="177" t="n">
        <v>100000</v>
      </c>
      <c r="AD173" s="177" t="n">
        <v>185006</v>
      </c>
      <c r="AE173" s="177" t="n">
        <v>200000</v>
      </c>
      <c r="AF173" s="177" t="n">
        <v>44450</v>
      </c>
      <c r="AG173" s="177" t="n">
        <v>50000</v>
      </c>
      <c r="AH173" s="177" t="n">
        <v>0</v>
      </c>
      <c r="AI173" s="177" t="n">
        <v>0</v>
      </c>
      <c r="AJ173" s="177" t="n">
        <v>517703</v>
      </c>
      <c r="AK173" s="177" t="n">
        <v>857000</v>
      </c>
      <c r="AL173" s="177" t="n">
        <v>0</v>
      </c>
      <c r="AM173" s="177" t="n">
        <v>0</v>
      </c>
      <c r="AN173" s="177" t="n">
        <f aca="false">AJ:AJ+AL:AL</f>
        <v>517703</v>
      </c>
      <c r="AO173" s="177" t="n">
        <f aca="false">AK:AK+AM:AM</f>
        <v>857000</v>
      </c>
      <c r="AP173" s="177" t="n">
        <v>260764</v>
      </c>
      <c r="AQ173" s="177" t="n">
        <v>498781</v>
      </c>
      <c r="AR173" s="177" t="n">
        <v>49</v>
      </c>
      <c r="AS173" s="177" t="n">
        <v>93</v>
      </c>
      <c r="AT173" s="179" t="n">
        <v>75812</v>
      </c>
      <c r="AU173" s="179" t="n">
        <v>120000</v>
      </c>
      <c r="AV173" s="179" t="n">
        <v>223062</v>
      </c>
      <c r="AW173" s="179" t="n">
        <v>400000</v>
      </c>
      <c r="AX173" s="179" t="n">
        <v>1577877</v>
      </c>
      <c r="AY173" s="179" t="n">
        <v>2612000</v>
      </c>
      <c r="AZ173" s="177" t="n">
        <v>8739</v>
      </c>
      <c r="BA173" s="180" t="n">
        <v>-1803075</v>
      </c>
      <c r="BB173" s="180" t="n">
        <v>-1862228</v>
      </c>
      <c r="BC173" s="177" t="n">
        <v>2607645</v>
      </c>
      <c r="BD173" s="177" t="n">
        <v>4987808</v>
      </c>
      <c r="BE173" s="177" t="n">
        <v>465</v>
      </c>
    </row>
    <row r="174" customFormat="false" ht="12.75" hidden="false" customHeight="true" outlineLevel="0" collapsed="false">
      <c r="A174" s="174" t="str">
        <f aca="false">C174&amp;" "&amp;E174&amp;" "&amp;F174&amp;" "&amp;G174&amp;" "&amp;J174</f>
        <v>Australia Seagrass Conservation  Small</v>
      </c>
      <c r="B174" s="176" t="s">
        <v>163</v>
      </c>
      <c r="C174" s="174" t="s">
        <v>185</v>
      </c>
      <c r="D174" s="176" t="s">
        <v>589</v>
      </c>
      <c r="E174" s="174" t="s">
        <v>167</v>
      </c>
      <c r="F174" s="175" t="s">
        <v>175</v>
      </c>
      <c r="G174" s="176"/>
      <c r="H174" s="176" t="s">
        <v>904</v>
      </c>
      <c r="I174" s="177" t="n">
        <v>400</v>
      </c>
      <c r="J174" s="178" t="s">
        <v>909</v>
      </c>
      <c r="K174" s="176" t="n">
        <v>602613.878</v>
      </c>
      <c r="L174" s="177" t="n">
        <v>3849850</v>
      </c>
      <c r="M174" s="177" t="n">
        <v>5536553</v>
      </c>
      <c r="N174" s="177" t="n">
        <v>1569849</v>
      </c>
      <c r="O174" s="177" t="n">
        <v>1681117</v>
      </c>
      <c r="P174" s="177" t="n">
        <v>2280002</v>
      </c>
      <c r="Q174" s="177" t="n">
        <v>3855436</v>
      </c>
      <c r="R174" s="177" t="n">
        <v>8286</v>
      </c>
      <c r="S174" s="177" t="n">
        <v>8286</v>
      </c>
      <c r="T174" s="177" t="n">
        <v>70000</v>
      </c>
      <c r="U174" s="177" t="n">
        <v>70000</v>
      </c>
      <c r="V174" s="177" t="n">
        <v>629559</v>
      </c>
      <c r="W174" s="177" t="n">
        <v>667067</v>
      </c>
      <c r="X174" s="177" t="n">
        <v>76963</v>
      </c>
      <c r="Y174" s="177" t="n">
        <v>80000</v>
      </c>
      <c r="Z174" s="177" t="n">
        <v>313632</v>
      </c>
      <c r="AA174" s="177" t="n">
        <v>339050</v>
      </c>
      <c r="AB174" s="177" t="n">
        <v>102235</v>
      </c>
      <c r="AC174" s="177" t="n">
        <v>115000</v>
      </c>
      <c r="AD174" s="177" t="n">
        <v>333011</v>
      </c>
      <c r="AE174" s="177" t="n">
        <v>360000</v>
      </c>
      <c r="AF174" s="177" t="n">
        <v>44450</v>
      </c>
      <c r="AG174" s="177" t="n">
        <v>50000</v>
      </c>
      <c r="AH174" s="177" t="n">
        <v>0</v>
      </c>
      <c r="AI174" s="177" t="n">
        <v>0</v>
      </c>
      <c r="AJ174" s="177" t="n">
        <v>485686</v>
      </c>
      <c r="AK174" s="177" t="n">
        <v>804000</v>
      </c>
      <c r="AL174" s="177" t="n">
        <v>0</v>
      </c>
      <c r="AM174" s="177" t="n">
        <v>0</v>
      </c>
      <c r="AN174" s="177" t="n">
        <f aca="false">AJ:AJ+AL:AL</f>
        <v>485686</v>
      </c>
      <c r="AO174" s="177" t="n">
        <f aca="false">AK:AK+AM:AM</f>
        <v>804000</v>
      </c>
      <c r="AP174" s="177" t="n">
        <v>217143</v>
      </c>
      <c r="AQ174" s="177" t="n">
        <v>415343</v>
      </c>
      <c r="AR174" s="177" t="n">
        <v>49</v>
      </c>
      <c r="AS174" s="177" t="n">
        <v>93</v>
      </c>
      <c r="AT174" s="179" t="n">
        <v>75812</v>
      </c>
      <c r="AU174" s="179" t="n">
        <v>120000</v>
      </c>
      <c r="AV174" s="179" t="n">
        <v>223062</v>
      </c>
      <c r="AW174" s="179" t="n">
        <v>400000</v>
      </c>
      <c r="AX174" s="179" t="n">
        <v>1278249</v>
      </c>
      <c r="AY174" s="179" t="n">
        <v>2116000</v>
      </c>
      <c r="AZ174" s="177" t="n">
        <v>7277</v>
      </c>
      <c r="BA174" s="180" t="n">
        <v>-1959352</v>
      </c>
      <c r="BB174" s="180" t="n">
        <v>-1947260</v>
      </c>
      <c r="BC174" s="177" t="n">
        <v>2171430</v>
      </c>
      <c r="BD174" s="177" t="n">
        <v>4153432</v>
      </c>
      <c r="BE174" s="177" t="n">
        <v>465</v>
      </c>
    </row>
    <row r="175" customFormat="false" ht="12.75" hidden="false" customHeight="true" outlineLevel="0" collapsed="false">
      <c r="A175" s="174" t="str">
        <f aca="false">C175&amp;" "&amp;E175&amp;" "&amp;F175&amp;" "&amp;G175&amp;" "&amp;J175</f>
        <v>The Bahamas Seagrass Conservation  Small</v>
      </c>
      <c r="B175" s="176" t="s">
        <v>161</v>
      </c>
      <c r="C175" s="174" t="s">
        <v>277</v>
      </c>
      <c r="D175" s="176" t="s">
        <v>590</v>
      </c>
      <c r="E175" s="174" t="s">
        <v>167</v>
      </c>
      <c r="F175" s="175" t="s">
        <v>175</v>
      </c>
      <c r="G175" s="176"/>
      <c r="H175" s="176" t="s">
        <v>904</v>
      </c>
      <c r="I175" s="177" t="n">
        <v>400</v>
      </c>
      <c r="J175" s="178" t="s">
        <v>909</v>
      </c>
      <c r="K175" s="176" t="n">
        <v>16337.06631</v>
      </c>
      <c r="L175" s="177" t="n">
        <v>4444882</v>
      </c>
      <c r="M175" s="177" t="n">
        <v>6799727</v>
      </c>
      <c r="N175" s="177" t="n">
        <v>1514218</v>
      </c>
      <c r="O175" s="177" t="n">
        <v>1621367</v>
      </c>
      <c r="P175" s="177" t="n">
        <v>2930664</v>
      </c>
      <c r="Q175" s="177" t="n">
        <v>5178360</v>
      </c>
      <c r="R175" s="177" t="n">
        <v>9567</v>
      </c>
      <c r="S175" s="177" t="n">
        <v>9567</v>
      </c>
      <c r="T175" s="177" t="n">
        <v>70000</v>
      </c>
      <c r="U175" s="177" t="n">
        <v>70000</v>
      </c>
      <c r="V175" s="177" t="n">
        <v>629559</v>
      </c>
      <c r="W175" s="177" t="n">
        <v>667067</v>
      </c>
      <c r="X175" s="177" t="n">
        <v>76963</v>
      </c>
      <c r="Y175" s="177" t="n">
        <v>80000</v>
      </c>
      <c r="Z175" s="177" t="n">
        <v>286112</v>
      </c>
      <c r="AA175" s="177" t="n">
        <v>309300</v>
      </c>
      <c r="AB175" s="177" t="n">
        <v>111125</v>
      </c>
      <c r="AC175" s="177" t="n">
        <v>125000</v>
      </c>
      <c r="AD175" s="177" t="n">
        <v>296010</v>
      </c>
      <c r="AE175" s="177" t="n">
        <v>320000</v>
      </c>
      <c r="AF175" s="177" t="n">
        <v>44450</v>
      </c>
      <c r="AG175" s="177" t="n">
        <v>50000</v>
      </c>
      <c r="AH175" s="177" t="n">
        <v>0</v>
      </c>
      <c r="AI175" s="177" t="n">
        <v>0</v>
      </c>
      <c r="AJ175" s="177" t="n">
        <v>402322</v>
      </c>
      <c r="AK175" s="177" t="n">
        <v>666000</v>
      </c>
      <c r="AL175" s="177" t="n">
        <v>0</v>
      </c>
      <c r="AM175" s="177" t="n">
        <v>0</v>
      </c>
      <c r="AN175" s="177" t="n">
        <f aca="false">AJ:AJ+AL:AL</f>
        <v>402322</v>
      </c>
      <c r="AO175" s="177" t="n">
        <f aca="false">AK:AK+AM:AM</f>
        <v>666000</v>
      </c>
      <c r="AP175" s="177" t="n">
        <v>1172266</v>
      </c>
      <c r="AQ175" s="177" t="n">
        <v>2242267</v>
      </c>
      <c r="AR175" s="177" t="n">
        <v>49</v>
      </c>
      <c r="AS175" s="177" t="n">
        <v>93</v>
      </c>
      <c r="AT175" s="179" t="n">
        <v>75812</v>
      </c>
      <c r="AU175" s="179" t="n">
        <v>120000</v>
      </c>
      <c r="AV175" s="179" t="n">
        <v>223062</v>
      </c>
      <c r="AW175" s="179" t="n">
        <v>400000</v>
      </c>
      <c r="AX175" s="179" t="n">
        <v>1057153</v>
      </c>
      <c r="AY175" s="179" t="n">
        <v>1750000</v>
      </c>
      <c r="AZ175" s="177" t="n">
        <v>39287</v>
      </c>
      <c r="BA175" s="180" t="n">
        <v>6960441</v>
      </c>
      <c r="BB175" s="180" t="n">
        <v>2846605</v>
      </c>
      <c r="BC175" s="177" t="n">
        <v>11722657</v>
      </c>
      <c r="BD175" s="177" t="n">
        <v>22422670</v>
      </c>
      <c r="BE175" s="177" t="n">
        <v>465</v>
      </c>
    </row>
    <row r="176" customFormat="false" ht="12.75" hidden="false" customHeight="true" outlineLevel="0" collapsed="false">
      <c r="A176" s="174" t="str">
        <f aca="false">C176&amp;" "&amp;E176&amp;" "&amp;F176&amp;" "&amp;G176&amp;" "&amp;J176</f>
        <v>Kenya Seagrass Conservation  Small</v>
      </c>
      <c r="B176" s="176" t="s">
        <v>164</v>
      </c>
      <c r="C176" s="174" t="s">
        <v>187</v>
      </c>
      <c r="D176" s="176" t="s">
        <v>591</v>
      </c>
      <c r="E176" s="174" t="s">
        <v>167</v>
      </c>
      <c r="F176" s="175" t="s">
        <v>175</v>
      </c>
      <c r="G176" s="176"/>
      <c r="H176" s="176" t="s">
        <v>904</v>
      </c>
      <c r="I176" s="177" t="n">
        <v>400</v>
      </c>
      <c r="J176" s="178" t="s">
        <v>909</v>
      </c>
      <c r="K176" s="176" t="n">
        <v>821.8948803</v>
      </c>
      <c r="L176" s="177" t="n">
        <v>1991103</v>
      </c>
      <c r="M176" s="177" t="n">
        <v>2595651</v>
      </c>
      <c r="N176" s="177" t="n">
        <v>1268720</v>
      </c>
      <c r="O176" s="177" t="n">
        <v>1351267</v>
      </c>
      <c r="P176" s="177" t="n">
        <v>722383</v>
      </c>
      <c r="Q176" s="177" t="n">
        <v>1244384</v>
      </c>
      <c r="R176" s="177" t="n">
        <v>4286</v>
      </c>
      <c r="S176" s="177" t="n">
        <v>4286</v>
      </c>
      <c r="T176" s="177" t="n">
        <v>50000</v>
      </c>
      <c r="U176" s="177" t="n">
        <v>50000</v>
      </c>
      <c r="V176" s="177" t="n">
        <v>629559</v>
      </c>
      <c r="W176" s="177" t="n">
        <v>667067</v>
      </c>
      <c r="X176" s="177" t="n">
        <v>76963</v>
      </c>
      <c r="Y176" s="177" t="n">
        <v>80000</v>
      </c>
      <c r="Z176" s="177" t="n">
        <v>249345</v>
      </c>
      <c r="AA176" s="177" t="n">
        <v>264200</v>
      </c>
      <c r="AB176" s="177" t="n">
        <v>88900</v>
      </c>
      <c r="AC176" s="177" t="n">
        <v>100000</v>
      </c>
      <c r="AD176" s="177" t="n">
        <v>129504</v>
      </c>
      <c r="AE176" s="177" t="n">
        <v>140000</v>
      </c>
      <c r="AF176" s="177" t="n">
        <v>44450</v>
      </c>
      <c r="AG176" s="177" t="n">
        <v>50000</v>
      </c>
      <c r="AH176" s="177" t="n">
        <v>0</v>
      </c>
      <c r="AI176" s="177" t="n">
        <v>0</v>
      </c>
      <c r="AJ176" s="177" t="n">
        <v>144981</v>
      </c>
      <c r="AK176" s="177" t="n">
        <v>240000</v>
      </c>
      <c r="AL176" s="177" t="n">
        <v>0</v>
      </c>
      <c r="AM176" s="177" t="n">
        <v>0</v>
      </c>
      <c r="AN176" s="177" t="n">
        <f aca="false">AJ:AJ+AL:AL</f>
        <v>144981</v>
      </c>
      <c r="AO176" s="177" t="n">
        <f aca="false">AK:AK+AM:AM</f>
        <v>240000</v>
      </c>
      <c r="AP176" s="177" t="n">
        <v>120397</v>
      </c>
      <c r="AQ176" s="177" t="n">
        <v>230291</v>
      </c>
      <c r="AR176" s="177" t="n">
        <v>49</v>
      </c>
      <c r="AS176" s="177" t="n">
        <v>93</v>
      </c>
      <c r="AT176" s="179" t="n">
        <v>75812</v>
      </c>
      <c r="AU176" s="179" t="n">
        <v>120000</v>
      </c>
      <c r="AV176" s="179" t="n">
        <v>167296</v>
      </c>
      <c r="AW176" s="179" t="n">
        <v>300000</v>
      </c>
      <c r="AX176" s="179" t="n">
        <v>213847</v>
      </c>
      <c r="AY176" s="179" t="n">
        <v>354000</v>
      </c>
      <c r="AZ176" s="177" t="n">
        <v>4035</v>
      </c>
      <c r="BA176" s="180" t="n">
        <v>-917596</v>
      </c>
      <c r="BB176" s="180" t="n">
        <v>-1099663</v>
      </c>
      <c r="BC176" s="177" t="n">
        <v>1203971</v>
      </c>
      <c r="BD176" s="177" t="n">
        <v>2302912</v>
      </c>
      <c r="BE176" s="177" t="n">
        <v>465</v>
      </c>
    </row>
    <row r="177" customFormat="false" ht="12.75" hidden="false" customHeight="true" outlineLevel="0" collapsed="false">
      <c r="A177" s="174" t="str">
        <f aca="false">C177&amp;" "&amp;E177&amp;" "&amp;F177&amp;" "&amp;G177&amp;" "&amp;J177</f>
        <v>Mexico Seagrass Conservation  Small</v>
      </c>
      <c r="B177" s="176" t="s">
        <v>161</v>
      </c>
      <c r="C177" s="174" t="s">
        <v>188</v>
      </c>
      <c r="D177" s="176" t="s">
        <v>592</v>
      </c>
      <c r="E177" s="174" t="s">
        <v>167</v>
      </c>
      <c r="F177" s="175" t="s">
        <v>175</v>
      </c>
      <c r="G177" s="176"/>
      <c r="H177" s="176" t="s">
        <v>904</v>
      </c>
      <c r="I177" s="177" t="n">
        <v>400</v>
      </c>
      <c r="J177" s="178" t="s">
        <v>909</v>
      </c>
      <c r="K177" s="176" t="n">
        <v>69524.8153</v>
      </c>
      <c r="L177" s="177" t="n">
        <v>2211554</v>
      </c>
      <c r="M177" s="177" t="n">
        <v>2954247</v>
      </c>
      <c r="N177" s="177" t="n">
        <v>1293447</v>
      </c>
      <c r="O177" s="177" t="n">
        <v>1377467</v>
      </c>
      <c r="P177" s="177" t="n">
        <v>918107</v>
      </c>
      <c r="Q177" s="177" t="n">
        <v>1576780</v>
      </c>
      <c r="R177" s="177" t="n">
        <v>4760</v>
      </c>
      <c r="S177" s="177" t="n">
        <v>4760</v>
      </c>
      <c r="T177" s="177" t="n">
        <v>50000</v>
      </c>
      <c r="U177" s="177" t="n">
        <v>50000</v>
      </c>
      <c r="V177" s="177" t="n">
        <v>629559</v>
      </c>
      <c r="W177" s="177" t="n">
        <v>667067</v>
      </c>
      <c r="X177" s="177" t="n">
        <v>76963</v>
      </c>
      <c r="Y177" s="177" t="n">
        <v>80000</v>
      </c>
      <c r="Z177" s="177" t="n">
        <v>274072</v>
      </c>
      <c r="AA177" s="177" t="n">
        <v>290400</v>
      </c>
      <c r="AB177" s="177" t="n">
        <v>88900</v>
      </c>
      <c r="AC177" s="177" t="n">
        <v>100000</v>
      </c>
      <c r="AD177" s="177" t="n">
        <v>129504</v>
      </c>
      <c r="AE177" s="177" t="n">
        <v>140000</v>
      </c>
      <c r="AF177" s="177" t="n">
        <v>44450</v>
      </c>
      <c r="AG177" s="177" t="n">
        <v>50000</v>
      </c>
      <c r="AH177" s="177" t="n">
        <v>0</v>
      </c>
      <c r="AI177" s="177" t="n">
        <v>0</v>
      </c>
      <c r="AJ177" s="177" t="n">
        <v>143773</v>
      </c>
      <c r="AK177" s="177" t="n">
        <v>238000</v>
      </c>
      <c r="AL177" s="177" t="n">
        <v>0</v>
      </c>
      <c r="AM177" s="177" t="n">
        <v>0</v>
      </c>
      <c r="AN177" s="177" t="n">
        <f aca="false">AJ:AJ+AL:AL</f>
        <v>143773</v>
      </c>
      <c r="AO177" s="177" t="n">
        <f aca="false">AK:AK+AM:AM</f>
        <v>238000</v>
      </c>
      <c r="AP177" s="177" t="n">
        <v>153018</v>
      </c>
      <c r="AQ177" s="177" t="n">
        <v>292687</v>
      </c>
      <c r="AR177" s="177" t="n">
        <v>49</v>
      </c>
      <c r="AS177" s="177" t="n">
        <v>93</v>
      </c>
      <c r="AT177" s="179" t="n">
        <v>75812</v>
      </c>
      <c r="AU177" s="179" t="n">
        <v>120000</v>
      </c>
      <c r="AV177" s="179" t="n">
        <v>167296</v>
      </c>
      <c r="AW177" s="179" t="n">
        <v>300000</v>
      </c>
      <c r="AX177" s="179" t="n">
        <v>378159</v>
      </c>
      <c r="AY177" s="179" t="n">
        <v>626000</v>
      </c>
      <c r="AZ177" s="177" t="n">
        <v>5128</v>
      </c>
      <c r="BA177" s="180" t="n">
        <v>-806388</v>
      </c>
      <c r="BB177" s="180" t="n">
        <v>-1067342</v>
      </c>
      <c r="BC177" s="177" t="n">
        <v>1530178</v>
      </c>
      <c r="BD177" s="177" t="n">
        <v>2926869</v>
      </c>
      <c r="BE177" s="177" t="n">
        <v>465</v>
      </c>
    </row>
    <row r="178" customFormat="false" ht="12.75" hidden="false" customHeight="true" outlineLevel="0" collapsed="false">
      <c r="A178" s="174" t="str">
        <f aca="false">C178&amp;" "&amp;E178&amp;" "&amp;F178&amp;" "&amp;G178&amp;" "&amp;J178</f>
        <v>Colombia Seagrass Conservation  Small</v>
      </c>
      <c r="B178" s="176" t="s">
        <v>165</v>
      </c>
      <c r="C178" s="174" t="s">
        <v>189</v>
      </c>
      <c r="D178" s="176" t="s">
        <v>593</v>
      </c>
      <c r="E178" s="174" t="s">
        <v>167</v>
      </c>
      <c r="F178" s="175" t="s">
        <v>175</v>
      </c>
      <c r="G178" s="176"/>
      <c r="H178" s="176" t="s">
        <v>904</v>
      </c>
      <c r="I178" s="177" t="n">
        <v>400</v>
      </c>
      <c r="J178" s="178" t="s">
        <v>909</v>
      </c>
      <c r="K178" s="176" t="n">
        <v>3147.039997</v>
      </c>
      <c r="L178" s="177" t="n">
        <v>1887264</v>
      </c>
      <c r="M178" s="177" t="n">
        <v>2428014</v>
      </c>
      <c r="N178" s="177" t="n">
        <v>1254769</v>
      </c>
      <c r="O178" s="177" t="n">
        <v>1336286</v>
      </c>
      <c r="P178" s="177" t="n">
        <v>632494</v>
      </c>
      <c r="Q178" s="177" t="n">
        <v>1091728</v>
      </c>
      <c r="R178" s="177" t="n">
        <v>4062</v>
      </c>
      <c r="S178" s="177" t="n">
        <v>4062</v>
      </c>
      <c r="T178" s="177" t="n">
        <v>50000</v>
      </c>
      <c r="U178" s="177" t="n">
        <v>50000</v>
      </c>
      <c r="V178" s="177" t="n">
        <v>629559</v>
      </c>
      <c r="W178" s="177" t="n">
        <v>667067</v>
      </c>
      <c r="X178" s="177" t="n">
        <v>76963</v>
      </c>
      <c r="Y178" s="177" t="n">
        <v>80000</v>
      </c>
      <c r="Z178" s="177" t="n">
        <v>244644</v>
      </c>
      <c r="AA178" s="177" t="n">
        <v>259219</v>
      </c>
      <c r="AB178" s="177" t="n">
        <v>88900</v>
      </c>
      <c r="AC178" s="177" t="n">
        <v>100000</v>
      </c>
      <c r="AD178" s="177" t="n">
        <v>120254</v>
      </c>
      <c r="AE178" s="177" t="n">
        <v>130000</v>
      </c>
      <c r="AF178" s="177" t="n">
        <v>44450</v>
      </c>
      <c r="AG178" s="177" t="n">
        <v>50000</v>
      </c>
      <c r="AH178" s="177" t="n">
        <v>0</v>
      </c>
      <c r="AI178" s="177" t="n">
        <v>0</v>
      </c>
      <c r="AJ178" s="177" t="n">
        <v>78531</v>
      </c>
      <c r="AK178" s="177" t="n">
        <v>130000</v>
      </c>
      <c r="AL178" s="177" t="n">
        <v>0</v>
      </c>
      <c r="AM178" s="177" t="n">
        <v>0</v>
      </c>
      <c r="AN178" s="177" t="n">
        <f aca="false">AJ:AJ+AL:AL</f>
        <v>78531</v>
      </c>
      <c r="AO178" s="177" t="n">
        <f aca="false">AK:AK+AM:AM</f>
        <v>130000</v>
      </c>
      <c r="AP178" s="177" t="n">
        <v>105416</v>
      </c>
      <c r="AQ178" s="177" t="n">
        <v>201635</v>
      </c>
      <c r="AR178" s="177" t="n">
        <v>49</v>
      </c>
      <c r="AS178" s="177" t="n">
        <v>93</v>
      </c>
      <c r="AT178" s="179" t="n">
        <v>75812</v>
      </c>
      <c r="AU178" s="179" t="n">
        <v>120000</v>
      </c>
      <c r="AV178" s="179" t="n">
        <v>167296</v>
      </c>
      <c r="AW178" s="179" t="n">
        <v>300000</v>
      </c>
      <c r="AX178" s="179" t="n">
        <v>205390</v>
      </c>
      <c r="AY178" s="179" t="n">
        <v>340000</v>
      </c>
      <c r="AZ178" s="177" t="n">
        <v>3533</v>
      </c>
      <c r="BA178" s="180" t="n">
        <v>-965721</v>
      </c>
      <c r="BB178" s="180" t="n">
        <v>-1111911</v>
      </c>
      <c r="BC178" s="177" t="n">
        <v>1054157</v>
      </c>
      <c r="BD178" s="177" t="n">
        <v>2016354</v>
      </c>
      <c r="BE178" s="177" t="n">
        <v>465</v>
      </c>
    </row>
    <row r="179" customFormat="false" ht="12.75" hidden="false" customHeight="true" outlineLevel="0" collapsed="false">
      <c r="A179" s="174" t="str">
        <f aca="false">C179&amp;" "&amp;E179&amp;" "&amp;F179&amp;" "&amp;G179&amp;" "&amp;J179</f>
        <v>India Seagrass Conservation  Small</v>
      </c>
      <c r="B179" s="176" t="s">
        <v>162</v>
      </c>
      <c r="C179" s="174" t="s">
        <v>190</v>
      </c>
      <c r="D179" s="176" t="s">
        <v>594</v>
      </c>
      <c r="E179" s="174" t="s">
        <v>167</v>
      </c>
      <c r="F179" s="175" t="s">
        <v>175</v>
      </c>
      <c r="G179" s="176"/>
      <c r="H179" s="176" t="s">
        <v>904</v>
      </c>
      <c r="I179" s="177" t="n">
        <v>400</v>
      </c>
      <c r="J179" s="178" t="s">
        <v>909</v>
      </c>
      <c r="K179" s="176" t="n">
        <v>3750.067799</v>
      </c>
      <c r="L179" s="177" t="n">
        <v>2010128</v>
      </c>
      <c r="M179" s="177" t="n">
        <v>2624144</v>
      </c>
      <c r="N179" s="177" t="n">
        <v>1274698</v>
      </c>
      <c r="O179" s="177" t="n">
        <v>1357600</v>
      </c>
      <c r="P179" s="177" t="n">
        <v>735431</v>
      </c>
      <c r="Q179" s="177" t="n">
        <v>1266544</v>
      </c>
      <c r="R179" s="177" t="n">
        <v>4327</v>
      </c>
      <c r="S179" s="177" t="n">
        <v>4327</v>
      </c>
      <c r="T179" s="177" t="n">
        <v>50000</v>
      </c>
      <c r="U179" s="177" t="n">
        <v>50000</v>
      </c>
      <c r="V179" s="177" t="n">
        <v>629559</v>
      </c>
      <c r="W179" s="177" t="n">
        <v>667067</v>
      </c>
      <c r="X179" s="177" t="n">
        <v>76963</v>
      </c>
      <c r="Y179" s="177" t="n">
        <v>80000</v>
      </c>
      <c r="Z179" s="177" t="n">
        <v>255322</v>
      </c>
      <c r="AA179" s="177" t="n">
        <v>270533</v>
      </c>
      <c r="AB179" s="177" t="n">
        <v>88900</v>
      </c>
      <c r="AC179" s="177" t="n">
        <v>100000</v>
      </c>
      <c r="AD179" s="177" t="n">
        <v>129504</v>
      </c>
      <c r="AE179" s="177" t="n">
        <v>140000</v>
      </c>
      <c r="AF179" s="177" t="n">
        <v>44450</v>
      </c>
      <c r="AG179" s="177" t="n">
        <v>50000</v>
      </c>
      <c r="AH179" s="177" t="n">
        <v>0</v>
      </c>
      <c r="AI179" s="177" t="n">
        <v>0</v>
      </c>
      <c r="AJ179" s="177" t="n">
        <v>101487</v>
      </c>
      <c r="AK179" s="177" t="n">
        <v>168000</v>
      </c>
      <c r="AL179" s="177" t="n">
        <v>0</v>
      </c>
      <c r="AM179" s="177" t="n">
        <v>0</v>
      </c>
      <c r="AN179" s="177" t="n">
        <f aca="false">AJ:AJ+AL:AL</f>
        <v>101487</v>
      </c>
      <c r="AO179" s="177" t="n">
        <f aca="false">AK:AK+AM:AM</f>
        <v>168000</v>
      </c>
      <c r="AP179" s="177" t="n">
        <v>122572</v>
      </c>
      <c r="AQ179" s="177" t="n">
        <v>234451</v>
      </c>
      <c r="AR179" s="177" t="n">
        <v>49</v>
      </c>
      <c r="AS179" s="177" t="n">
        <v>93</v>
      </c>
      <c r="AT179" s="179" t="n">
        <v>75812</v>
      </c>
      <c r="AU179" s="179" t="n">
        <v>120000</v>
      </c>
      <c r="AV179" s="179" t="n">
        <v>167296</v>
      </c>
      <c r="AW179" s="179" t="n">
        <v>300000</v>
      </c>
      <c r="AX179" s="179" t="n">
        <v>268215</v>
      </c>
      <c r="AY179" s="179" t="n">
        <v>444000</v>
      </c>
      <c r="AZ179" s="177" t="n">
        <v>4108</v>
      </c>
      <c r="BA179" s="180" t="n">
        <v>-914768</v>
      </c>
      <c r="BB179" s="180" t="n">
        <v>-1101837</v>
      </c>
      <c r="BC179" s="177" t="n">
        <v>1225718</v>
      </c>
      <c r="BD179" s="177" t="n">
        <v>2344509</v>
      </c>
      <c r="BE179" s="177" t="n">
        <v>465</v>
      </c>
    </row>
    <row r="180" customFormat="false" ht="12.75" hidden="false" customHeight="true" outlineLevel="0" collapsed="false">
      <c r="A180" s="174" t="str">
        <f aca="false">C180&amp;" "&amp;E180&amp;" "&amp;F180&amp;" "&amp;G180&amp;" "&amp;J180</f>
        <v>China Seagrass Conservation  Small</v>
      </c>
      <c r="B180" s="176" t="s">
        <v>162</v>
      </c>
      <c r="C180" s="174" t="s">
        <v>191</v>
      </c>
      <c r="D180" s="176" t="s">
        <v>595</v>
      </c>
      <c r="E180" s="174" t="s">
        <v>167</v>
      </c>
      <c r="F180" s="175" t="s">
        <v>175</v>
      </c>
      <c r="G180" s="176"/>
      <c r="H180" s="176" t="s">
        <v>904</v>
      </c>
      <c r="I180" s="177" t="n">
        <v>400</v>
      </c>
      <c r="J180" s="178" t="s">
        <v>909</v>
      </c>
      <c r="K180" s="176" t="n">
        <v>576.7056781</v>
      </c>
      <c r="L180" s="177" t="n">
        <v>2653845</v>
      </c>
      <c r="M180" s="177" t="n">
        <v>3674034</v>
      </c>
      <c r="N180" s="177" t="n">
        <v>1342839</v>
      </c>
      <c r="O180" s="177" t="n">
        <v>1430000</v>
      </c>
      <c r="P180" s="177" t="n">
        <v>1311006</v>
      </c>
      <c r="Q180" s="177" t="n">
        <v>2244034</v>
      </c>
      <c r="R180" s="177" t="n">
        <v>5712</v>
      </c>
      <c r="S180" s="177" t="n">
        <v>5712</v>
      </c>
      <c r="T180" s="177" t="n">
        <v>50000</v>
      </c>
      <c r="U180" s="177" t="n">
        <v>50000</v>
      </c>
      <c r="V180" s="177" t="n">
        <v>629559</v>
      </c>
      <c r="W180" s="177" t="n">
        <v>667067</v>
      </c>
      <c r="X180" s="177" t="n">
        <v>76963</v>
      </c>
      <c r="Y180" s="177" t="n">
        <v>80000</v>
      </c>
      <c r="Z180" s="177" t="n">
        <v>314213</v>
      </c>
      <c r="AA180" s="177" t="n">
        <v>332933</v>
      </c>
      <c r="AB180" s="177" t="n">
        <v>88900</v>
      </c>
      <c r="AC180" s="177" t="n">
        <v>100000</v>
      </c>
      <c r="AD180" s="177" t="n">
        <v>138755</v>
      </c>
      <c r="AE180" s="177" t="n">
        <v>150000</v>
      </c>
      <c r="AF180" s="177" t="n">
        <v>44450</v>
      </c>
      <c r="AG180" s="177" t="n">
        <v>50000</v>
      </c>
      <c r="AH180" s="177" t="n">
        <v>0</v>
      </c>
      <c r="AI180" s="177" t="n">
        <v>0</v>
      </c>
      <c r="AJ180" s="177" t="n">
        <v>234386</v>
      </c>
      <c r="AK180" s="177" t="n">
        <v>388000</v>
      </c>
      <c r="AL180" s="177" t="n">
        <v>0</v>
      </c>
      <c r="AM180" s="177" t="n">
        <v>0</v>
      </c>
      <c r="AN180" s="177" t="n">
        <f aca="false">AJ:AJ+AL:AL</f>
        <v>234386</v>
      </c>
      <c r="AO180" s="177" t="n">
        <f aca="false">AK:AK+AM:AM</f>
        <v>388000</v>
      </c>
      <c r="AP180" s="177" t="n">
        <v>218501</v>
      </c>
      <c r="AQ180" s="177" t="n">
        <v>417941</v>
      </c>
      <c r="AR180" s="177" t="n">
        <v>49</v>
      </c>
      <c r="AS180" s="177" t="n">
        <v>93</v>
      </c>
      <c r="AT180" s="179" t="n">
        <v>75812</v>
      </c>
      <c r="AU180" s="179" t="n">
        <v>120000</v>
      </c>
      <c r="AV180" s="179" t="n">
        <v>167296</v>
      </c>
      <c r="AW180" s="179" t="n">
        <v>300000</v>
      </c>
      <c r="AX180" s="179" t="n">
        <v>614961</v>
      </c>
      <c r="AY180" s="179" t="n">
        <v>1018000</v>
      </c>
      <c r="AZ180" s="177" t="n">
        <v>7323</v>
      </c>
      <c r="BA180" s="180" t="n">
        <v>-587078</v>
      </c>
      <c r="BB180" s="180" t="n">
        <v>-1005249</v>
      </c>
      <c r="BC180" s="177" t="n">
        <v>2185009</v>
      </c>
      <c r="BD180" s="177" t="n">
        <v>4179406</v>
      </c>
      <c r="BE180" s="177" t="n">
        <v>465</v>
      </c>
    </row>
    <row r="181" customFormat="false" ht="12.75" hidden="false" customHeight="true" outlineLevel="0" collapsed="false">
      <c r="A181" s="174" t="str">
        <f aca="false">C181&amp;" "&amp;E181&amp;" "&amp;F181&amp;" "&amp;G181&amp;" "&amp;J181</f>
        <v>Indonesia Salt marsh Restoration Hydrology Small</v>
      </c>
      <c r="B181" s="176" t="s">
        <v>162</v>
      </c>
      <c r="C181" s="174" t="s">
        <v>184</v>
      </c>
      <c r="D181" s="176" t="s">
        <v>588</v>
      </c>
      <c r="E181" s="174" t="s">
        <v>168</v>
      </c>
      <c r="F181" s="175" t="s">
        <v>174</v>
      </c>
      <c r="G181" s="176" t="s">
        <v>903</v>
      </c>
      <c r="H181" s="176" t="s">
        <v>904</v>
      </c>
      <c r="I181" s="177" t="n">
        <v>100</v>
      </c>
      <c r="J181" s="178" t="s">
        <v>909</v>
      </c>
      <c r="K181" s="176" t="n">
        <v>1538.032167</v>
      </c>
      <c r="L181" s="177" t="n">
        <v>2943484</v>
      </c>
      <c r="M181" s="177" t="n">
        <v>3757974</v>
      </c>
      <c r="N181" s="177" t="n">
        <v>1885140</v>
      </c>
      <c r="O181" s="177" t="n">
        <v>2043390</v>
      </c>
      <c r="P181" s="177" t="n">
        <v>1058343</v>
      </c>
      <c r="Q181" s="177" t="n">
        <v>1714584</v>
      </c>
      <c r="R181" s="177" t="n">
        <v>551</v>
      </c>
      <c r="S181" s="177" t="n">
        <v>551</v>
      </c>
      <c r="T181" s="177" t="n">
        <v>50000</v>
      </c>
      <c r="U181" s="177" t="n">
        <v>50000</v>
      </c>
      <c r="V181" s="177" t="n">
        <v>629559</v>
      </c>
      <c r="W181" s="177" t="n">
        <v>667067</v>
      </c>
      <c r="X181" s="177" t="n">
        <v>76963</v>
      </c>
      <c r="Y181" s="177" t="n">
        <v>80000</v>
      </c>
      <c r="Z181" s="177" t="n">
        <v>268724</v>
      </c>
      <c r="AA181" s="177" t="n">
        <v>284733</v>
      </c>
      <c r="AB181" s="177" t="n">
        <v>88900</v>
      </c>
      <c r="AC181" s="177" t="n">
        <v>100000</v>
      </c>
      <c r="AD181" s="177" t="n">
        <v>129504</v>
      </c>
      <c r="AE181" s="177" t="n">
        <v>140000</v>
      </c>
      <c r="AF181" s="177" t="n">
        <v>44450</v>
      </c>
      <c r="AG181" s="177" t="n">
        <v>50000</v>
      </c>
      <c r="AH181" s="177" t="n">
        <v>597041</v>
      </c>
      <c r="AI181" s="177" t="n">
        <v>671590</v>
      </c>
      <c r="AJ181" s="177" t="n">
        <v>181226</v>
      </c>
      <c r="AK181" s="177" t="n">
        <v>300000</v>
      </c>
      <c r="AL181" s="177" t="n">
        <v>138015</v>
      </c>
      <c r="AM181" s="177" t="n">
        <v>167830</v>
      </c>
      <c r="AN181" s="177" t="n">
        <f aca="false">AJ:AJ+AL:AL</f>
        <v>319241</v>
      </c>
      <c r="AO181" s="177" t="n">
        <f aca="false">AK:AK+AM:AM</f>
        <v>467830</v>
      </c>
      <c r="AP181" s="177" t="n">
        <v>176391</v>
      </c>
      <c r="AQ181" s="177" t="n">
        <v>297686</v>
      </c>
      <c r="AR181" s="177" t="n">
        <v>645</v>
      </c>
      <c r="AS181" s="177" t="n">
        <v>1068</v>
      </c>
      <c r="AT181" s="179" t="n">
        <v>75812</v>
      </c>
      <c r="AU181" s="179" t="n">
        <v>120000</v>
      </c>
      <c r="AV181" s="179" t="n">
        <v>167296</v>
      </c>
      <c r="AW181" s="179" t="n">
        <v>300000</v>
      </c>
      <c r="AX181" s="179" t="n">
        <v>318958</v>
      </c>
      <c r="AY181" s="179" t="n">
        <v>528000</v>
      </c>
      <c r="AZ181" s="177" t="n">
        <v>475</v>
      </c>
      <c r="BA181" s="180" t="n">
        <v>-1445595</v>
      </c>
      <c r="BB181" s="180" t="n">
        <v>-1557889</v>
      </c>
      <c r="BC181" s="177" t="n">
        <v>1763906</v>
      </c>
      <c r="BD181" s="177" t="n">
        <v>2976860</v>
      </c>
      <c r="BE181" s="177" t="n">
        <v>5339</v>
      </c>
    </row>
    <row r="182" customFormat="false" ht="12.75" hidden="false" customHeight="true" outlineLevel="0" collapsed="false">
      <c r="A182" s="174" t="str">
        <f aca="false">C182&amp;" "&amp;E182&amp;" "&amp;F182&amp;" "&amp;G182&amp;" "&amp;J182</f>
        <v>Indonesia Salt marsh Conservation  Small</v>
      </c>
      <c r="B182" s="176" t="s">
        <v>162</v>
      </c>
      <c r="C182" s="174" t="s">
        <v>184</v>
      </c>
      <c r="D182" s="176" t="s">
        <v>588</v>
      </c>
      <c r="E182" s="174" t="s">
        <v>168</v>
      </c>
      <c r="F182" s="175" t="s">
        <v>175</v>
      </c>
      <c r="G182" s="176"/>
      <c r="H182" s="176" t="s">
        <v>904</v>
      </c>
      <c r="I182" s="177" t="n">
        <v>800</v>
      </c>
      <c r="J182" s="178" t="s">
        <v>909</v>
      </c>
      <c r="K182" s="176" t="n">
        <v>10200.41753</v>
      </c>
      <c r="L182" s="177" t="n">
        <v>2266997</v>
      </c>
      <c r="M182" s="177" t="n">
        <v>3052596</v>
      </c>
      <c r="N182" s="177" t="n">
        <v>1288099</v>
      </c>
      <c r="O182" s="177" t="n">
        <v>1371800</v>
      </c>
      <c r="P182" s="177" t="n">
        <v>978898</v>
      </c>
      <c r="Q182" s="177" t="n">
        <v>1680796</v>
      </c>
      <c r="R182" s="177" t="n">
        <v>296</v>
      </c>
      <c r="S182" s="177" t="n">
        <v>296</v>
      </c>
      <c r="T182" s="177" t="n">
        <v>50000</v>
      </c>
      <c r="U182" s="177" t="n">
        <v>50000</v>
      </c>
      <c r="V182" s="177" t="n">
        <v>629559</v>
      </c>
      <c r="W182" s="177" t="n">
        <v>667067</v>
      </c>
      <c r="X182" s="177" t="n">
        <v>76963</v>
      </c>
      <c r="Y182" s="177" t="n">
        <v>80000</v>
      </c>
      <c r="Z182" s="177" t="n">
        <v>268724</v>
      </c>
      <c r="AA182" s="177" t="n">
        <v>284733</v>
      </c>
      <c r="AB182" s="177" t="n">
        <v>88900</v>
      </c>
      <c r="AC182" s="177" t="n">
        <v>100000</v>
      </c>
      <c r="AD182" s="177" t="n">
        <v>129504</v>
      </c>
      <c r="AE182" s="177" t="n">
        <v>140000</v>
      </c>
      <c r="AF182" s="177" t="n">
        <v>44450</v>
      </c>
      <c r="AG182" s="177" t="n">
        <v>50000</v>
      </c>
      <c r="AH182" s="177" t="n">
        <v>0</v>
      </c>
      <c r="AI182" s="177" t="n">
        <v>0</v>
      </c>
      <c r="AJ182" s="177" t="n">
        <v>181226</v>
      </c>
      <c r="AK182" s="177" t="n">
        <v>300000</v>
      </c>
      <c r="AL182" s="177" t="n">
        <v>0</v>
      </c>
      <c r="AM182" s="177" t="n">
        <v>0</v>
      </c>
      <c r="AN182" s="177" t="n">
        <f aca="false">AJ:AJ+AL:AL</f>
        <v>181226</v>
      </c>
      <c r="AO182" s="177" t="n">
        <f aca="false">AK:AK+AM:AM</f>
        <v>300000</v>
      </c>
      <c r="AP182" s="177" t="n">
        <v>234760</v>
      </c>
      <c r="AQ182" s="177" t="n">
        <v>431267</v>
      </c>
      <c r="AR182" s="177" t="n">
        <v>845</v>
      </c>
      <c r="AS182" s="177" t="n">
        <v>1530</v>
      </c>
      <c r="AT182" s="179" t="n">
        <v>75812</v>
      </c>
      <c r="AU182" s="179" t="n">
        <v>120000</v>
      </c>
      <c r="AV182" s="179" t="n">
        <v>167296</v>
      </c>
      <c r="AW182" s="179" t="n">
        <v>300000</v>
      </c>
      <c r="AX182" s="179" t="n">
        <v>318958</v>
      </c>
      <c r="AY182" s="179" t="n">
        <v>528000</v>
      </c>
      <c r="AZ182" s="177" t="n">
        <v>466</v>
      </c>
      <c r="BA182" s="180" t="n">
        <v>-90335</v>
      </c>
      <c r="BB182" s="180" t="n">
        <v>-633396</v>
      </c>
      <c r="BC182" s="177" t="n">
        <v>2347603</v>
      </c>
      <c r="BD182" s="177" t="n">
        <v>4312669</v>
      </c>
      <c r="BE182" s="177" t="n">
        <v>7648</v>
      </c>
    </row>
    <row r="183" customFormat="false" ht="12.75" hidden="false" customHeight="true" outlineLevel="0" collapsed="false">
      <c r="A183" s="174" t="str">
        <f aca="false">C183&amp;" "&amp;E183&amp;" "&amp;F183&amp;" "&amp;G183&amp;" "&amp;J183</f>
        <v>United States Salt marsh Restoration Hydrology Small</v>
      </c>
      <c r="B183" s="176" t="s">
        <v>161</v>
      </c>
      <c r="C183" s="174" t="s">
        <v>183</v>
      </c>
      <c r="D183" s="176" t="s">
        <v>586</v>
      </c>
      <c r="E183" s="174" t="s">
        <v>168</v>
      </c>
      <c r="F183" s="175" t="s">
        <v>174</v>
      </c>
      <c r="G183" s="176" t="s">
        <v>903</v>
      </c>
      <c r="H183" s="176" t="s">
        <v>904</v>
      </c>
      <c r="I183" s="177" t="n">
        <v>100</v>
      </c>
      <c r="J183" s="178" t="s">
        <v>909</v>
      </c>
      <c r="K183" s="176" t="n">
        <v>166735.7527</v>
      </c>
      <c r="L183" s="177" t="n">
        <v>25313173</v>
      </c>
      <c r="M183" s="177" t="n">
        <v>30419503</v>
      </c>
      <c r="N183" s="177" t="n">
        <v>18346775</v>
      </c>
      <c r="O183" s="177" t="n">
        <v>20553977</v>
      </c>
      <c r="P183" s="177" t="n">
        <v>6966398</v>
      </c>
      <c r="Q183" s="177" t="n">
        <v>9865526</v>
      </c>
      <c r="R183" s="177" t="n">
        <v>4741</v>
      </c>
      <c r="S183" s="177" t="n">
        <v>4741</v>
      </c>
      <c r="T183" s="177" t="n">
        <v>100000</v>
      </c>
      <c r="U183" s="177" t="n">
        <v>100000</v>
      </c>
      <c r="V183" s="177" t="n">
        <v>629559</v>
      </c>
      <c r="W183" s="177" t="n">
        <v>667067</v>
      </c>
      <c r="X183" s="177" t="n">
        <v>76963</v>
      </c>
      <c r="Y183" s="177" t="n">
        <v>80000</v>
      </c>
      <c r="Z183" s="177" t="n">
        <v>351049</v>
      </c>
      <c r="AA183" s="177" t="n">
        <v>379500</v>
      </c>
      <c r="AB183" s="177" t="n">
        <v>88900</v>
      </c>
      <c r="AC183" s="177" t="n">
        <v>100000</v>
      </c>
      <c r="AD183" s="177" t="n">
        <v>185006</v>
      </c>
      <c r="AE183" s="177" t="n">
        <v>200000</v>
      </c>
      <c r="AF183" s="177" t="n">
        <v>44450</v>
      </c>
      <c r="AG183" s="177" t="n">
        <v>50000</v>
      </c>
      <c r="AH183" s="177" t="n">
        <v>16870849</v>
      </c>
      <c r="AI183" s="177" t="n">
        <v>18977410</v>
      </c>
      <c r="AJ183" s="177" t="n">
        <v>517703</v>
      </c>
      <c r="AK183" s="177" t="n">
        <v>857000</v>
      </c>
      <c r="AL183" s="177" t="n">
        <v>3899951</v>
      </c>
      <c r="AM183" s="177" t="n">
        <v>4742455</v>
      </c>
      <c r="AN183" s="177" t="n">
        <f aca="false">AJ:AJ+AL:AL</f>
        <v>4417654</v>
      </c>
      <c r="AO183" s="177" t="n">
        <f aca="false">AK:AK+AM:AM</f>
        <v>5599455</v>
      </c>
      <c r="AP183" s="177" t="n">
        <v>671348</v>
      </c>
      <c r="AQ183" s="177" t="n">
        <v>1133003</v>
      </c>
      <c r="AR183" s="177" t="n">
        <v>645</v>
      </c>
      <c r="AS183" s="177" t="n">
        <v>1068</v>
      </c>
      <c r="AT183" s="179" t="n">
        <v>75812</v>
      </c>
      <c r="AU183" s="179" t="n">
        <v>120000</v>
      </c>
      <c r="AV183" s="179" t="n">
        <v>223062</v>
      </c>
      <c r="AW183" s="179" t="n">
        <v>400000</v>
      </c>
      <c r="AX183" s="179" t="n">
        <v>1577877</v>
      </c>
      <c r="AY183" s="179" t="n">
        <v>2612000</v>
      </c>
      <c r="AZ183" s="177" t="n">
        <v>1808</v>
      </c>
      <c r="BA183" s="180" t="n">
        <v>-21801769</v>
      </c>
      <c r="BB183" s="180" t="n">
        <v>-20103066</v>
      </c>
      <c r="BC183" s="177" t="n">
        <v>6713484</v>
      </c>
      <c r="BD183" s="177" t="n">
        <v>11330030</v>
      </c>
      <c r="BE183" s="177" t="n">
        <v>5339</v>
      </c>
    </row>
    <row r="184" customFormat="false" ht="12.75" hidden="false" customHeight="true" outlineLevel="0" collapsed="false">
      <c r="A184" s="174" t="str">
        <f aca="false">C184&amp;" "&amp;E184&amp;" "&amp;F184&amp;" "&amp;G184&amp;" "&amp;J184</f>
        <v>United States Salt marsh Conservation  Small</v>
      </c>
      <c r="B184" s="176" t="s">
        <v>161</v>
      </c>
      <c r="C184" s="174" t="s">
        <v>183</v>
      </c>
      <c r="D184" s="176" t="s">
        <v>586</v>
      </c>
      <c r="E184" s="174" t="s">
        <v>168</v>
      </c>
      <c r="F184" s="175" t="s">
        <v>175</v>
      </c>
      <c r="G184" s="176"/>
      <c r="H184" s="176" t="s">
        <v>904</v>
      </c>
      <c r="I184" s="177" t="n">
        <v>800</v>
      </c>
      <c r="J184" s="178" t="s">
        <v>909</v>
      </c>
      <c r="K184" s="176" t="n">
        <v>227817.1858</v>
      </c>
      <c r="L184" s="177" t="n">
        <v>3955280</v>
      </c>
      <c r="M184" s="177" t="n">
        <v>5721726</v>
      </c>
      <c r="N184" s="177" t="n">
        <v>1475926</v>
      </c>
      <c r="O184" s="177" t="n">
        <v>1576567</v>
      </c>
      <c r="P184" s="177" t="n">
        <v>2479354</v>
      </c>
      <c r="Q184" s="177" t="n">
        <v>4145160</v>
      </c>
      <c r="R184" s="177" t="n">
        <v>2510</v>
      </c>
      <c r="S184" s="177" t="n">
        <v>2510</v>
      </c>
      <c r="T184" s="177" t="n">
        <v>100000</v>
      </c>
      <c r="U184" s="177" t="n">
        <v>100000</v>
      </c>
      <c r="V184" s="177" t="n">
        <v>629559</v>
      </c>
      <c r="W184" s="177" t="n">
        <v>667067</v>
      </c>
      <c r="X184" s="177" t="n">
        <v>76963</v>
      </c>
      <c r="Y184" s="177" t="n">
        <v>80000</v>
      </c>
      <c r="Z184" s="177" t="n">
        <v>351049</v>
      </c>
      <c r="AA184" s="177" t="n">
        <v>379500</v>
      </c>
      <c r="AB184" s="177" t="n">
        <v>88900</v>
      </c>
      <c r="AC184" s="177" t="n">
        <v>100000</v>
      </c>
      <c r="AD184" s="177" t="n">
        <v>185006</v>
      </c>
      <c r="AE184" s="177" t="n">
        <v>200000</v>
      </c>
      <c r="AF184" s="177" t="n">
        <v>44450</v>
      </c>
      <c r="AG184" s="177" t="n">
        <v>50000</v>
      </c>
      <c r="AH184" s="177" t="n">
        <v>0</v>
      </c>
      <c r="AI184" s="177" t="n">
        <v>0</v>
      </c>
      <c r="AJ184" s="177" t="n">
        <v>517703</v>
      </c>
      <c r="AK184" s="177" t="n">
        <v>857000</v>
      </c>
      <c r="AL184" s="177" t="n">
        <v>0</v>
      </c>
      <c r="AM184" s="177" t="n">
        <v>0</v>
      </c>
      <c r="AN184" s="177" t="n">
        <f aca="false">AJ:AJ+AL:AL</f>
        <v>517703</v>
      </c>
      <c r="AO184" s="177" t="n">
        <f aca="false">AK:AK+AM:AM</f>
        <v>857000</v>
      </c>
      <c r="AP184" s="177" t="n">
        <v>84727</v>
      </c>
      <c r="AQ184" s="177" t="n">
        <v>155844</v>
      </c>
      <c r="AR184" s="177" t="n">
        <v>174</v>
      </c>
      <c r="AS184" s="177" t="n">
        <v>315</v>
      </c>
      <c r="AT184" s="179" t="n">
        <v>75812</v>
      </c>
      <c r="AU184" s="179" t="n">
        <v>120000</v>
      </c>
      <c r="AV184" s="179" t="n">
        <v>223062</v>
      </c>
      <c r="AW184" s="179" t="n">
        <v>400000</v>
      </c>
      <c r="AX184" s="179" t="n">
        <v>1577877</v>
      </c>
      <c r="AY184" s="179" t="n">
        <v>2612000</v>
      </c>
      <c r="AZ184" s="177" t="n">
        <v>817</v>
      </c>
      <c r="BA184" s="180" t="n">
        <v>-4163282</v>
      </c>
      <c r="BB184" s="180" t="n">
        <v>-3108013</v>
      </c>
      <c r="BC184" s="177" t="n">
        <v>847268</v>
      </c>
      <c r="BD184" s="177" t="n">
        <v>1558444</v>
      </c>
      <c r="BE184" s="177" t="n">
        <v>1576</v>
      </c>
    </row>
    <row r="185" customFormat="false" ht="12.75" hidden="false" customHeight="true" outlineLevel="0" collapsed="false">
      <c r="A185" s="174" t="str">
        <f aca="false">C185&amp;" "&amp;E185&amp;" "&amp;F185&amp;" "&amp;G185&amp;" "&amp;J185</f>
        <v>Australia Salt marsh Restoration Hydrology Small</v>
      </c>
      <c r="B185" s="176" t="s">
        <v>163</v>
      </c>
      <c r="C185" s="174" t="s">
        <v>185</v>
      </c>
      <c r="D185" s="176" t="s">
        <v>589</v>
      </c>
      <c r="E185" s="174" t="s">
        <v>168</v>
      </c>
      <c r="F185" s="175" t="s">
        <v>174</v>
      </c>
      <c r="G185" s="176" t="s">
        <v>903</v>
      </c>
      <c r="H185" s="176" t="s">
        <v>904</v>
      </c>
      <c r="I185" s="177" t="n">
        <v>100</v>
      </c>
      <c r="J185" s="178" t="s">
        <v>909</v>
      </c>
      <c r="K185" s="176" t="n">
        <v>18742.40858</v>
      </c>
      <c r="L185" s="177" t="n">
        <v>6349122</v>
      </c>
      <c r="M185" s="177" t="n">
        <v>8368547</v>
      </c>
      <c r="N185" s="177" t="n">
        <v>3559986</v>
      </c>
      <c r="O185" s="177" t="n">
        <v>3919750</v>
      </c>
      <c r="P185" s="177" t="n">
        <v>2789137</v>
      </c>
      <c r="Q185" s="177" t="n">
        <v>4448797</v>
      </c>
      <c r="R185" s="177" t="n">
        <v>1189</v>
      </c>
      <c r="S185" s="177" t="n">
        <v>1189</v>
      </c>
      <c r="T185" s="177" t="n">
        <v>70000</v>
      </c>
      <c r="U185" s="177" t="n">
        <v>70000</v>
      </c>
      <c r="V185" s="177" t="n">
        <v>629559</v>
      </c>
      <c r="W185" s="177" t="n">
        <v>667067</v>
      </c>
      <c r="X185" s="177" t="n">
        <v>76963</v>
      </c>
      <c r="Y185" s="177" t="n">
        <v>80000</v>
      </c>
      <c r="Z185" s="177" t="n">
        <v>313632</v>
      </c>
      <c r="AA185" s="177" t="n">
        <v>339050</v>
      </c>
      <c r="AB185" s="177" t="n">
        <v>102235</v>
      </c>
      <c r="AC185" s="177" t="n">
        <v>115000</v>
      </c>
      <c r="AD185" s="177" t="n">
        <v>333011</v>
      </c>
      <c r="AE185" s="177" t="n">
        <v>360000</v>
      </c>
      <c r="AF185" s="177" t="n">
        <v>44450</v>
      </c>
      <c r="AG185" s="177" t="n">
        <v>50000</v>
      </c>
      <c r="AH185" s="177" t="n">
        <v>1990137</v>
      </c>
      <c r="AI185" s="177" t="n">
        <v>2238633</v>
      </c>
      <c r="AJ185" s="177" t="n">
        <v>485686</v>
      </c>
      <c r="AK185" s="177" t="n">
        <v>804000</v>
      </c>
      <c r="AL185" s="177" t="n">
        <v>460050</v>
      </c>
      <c r="AM185" s="177" t="n">
        <v>559434</v>
      </c>
      <c r="AN185" s="177" t="n">
        <f aca="false">AJ:AJ+AL:AL</f>
        <v>945736</v>
      </c>
      <c r="AO185" s="177" t="n">
        <f aca="false">AK:AK+AM:AM</f>
        <v>1363434</v>
      </c>
      <c r="AP185" s="177" t="n">
        <v>265632</v>
      </c>
      <c r="AQ185" s="177" t="n">
        <v>448295</v>
      </c>
      <c r="AR185" s="177" t="n">
        <v>645</v>
      </c>
      <c r="AS185" s="177" t="n">
        <v>1068</v>
      </c>
      <c r="AT185" s="179" t="n">
        <v>75812</v>
      </c>
      <c r="AU185" s="179" t="n">
        <v>120000</v>
      </c>
      <c r="AV185" s="179" t="n">
        <v>223062</v>
      </c>
      <c r="AW185" s="179" t="n">
        <v>400000</v>
      </c>
      <c r="AX185" s="179" t="n">
        <v>1278249</v>
      </c>
      <c r="AY185" s="179" t="n">
        <v>2116000</v>
      </c>
      <c r="AZ185" s="177" t="n">
        <v>716</v>
      </c>
      <c r="BA185" s="180" t="n">
        <v>-4272343</v>
      </c>
      <c r="BB185" s="180" t="n">
        <v>-3902945</v>
      </c>
      <c r="BC185" s="177" t="n">
        <v>2656321</v>
      </c>
      <c r="BD185" s="177" t="n">
        <v>4482947</v>
      </c>
      <c r="BE185" s="177" t="n">
        <v>5339</v>
      </c>
    </row>
    <row r="186" customFormat="false" ht="12.75" hidden="false" customHeight="true" outlineLevel="0" collapsed="false">
      <c r="A186" s="174" t="str">
        <f aca="false">C186&amp;" "&amp;E186&amp;" "&amp;F186&amp;" "&amp;G186&amp;" "&amp;J186</f>
        <v>Australia Salt marsh Conservation  Small</v>
      </c>
      <c r="B186" s="176" t="s">
        <v>163</v>
      </c>
      <c r="C186" s="174" t="s">
        <v>185</v>
      </c>
      <c r="D186" s="176" t="s">
        <v>589</v>
      </c>
      <c r="E186" s="174" t="s">
        <v>168</v>
      </c>
      <c r="F186" s="175" t="s">
        <v>175</v>
      </c>
      <c r="G186" s="176"/>
      <c r="H186" s="176" t="s">
        <v>904</v>
      </c>
      <c r="I186" s="177" t="n">
        <v>800</v>
      </c>
      <c r="J186" s="178" t="s">
        <v>909</v>
      </c>
      <c r="K186" s="176" t="n">
        <v>3049835.066</v>
      </c>
      <c r="L186" s="177" t="n">
        <v>3923012</v>
      </c>
      <c r="M186" s="177" t="n">
        <v>5654771</v>
      </c>
      <c r="N186" s="177" t="n">
        <v>1569849</v>
      </c>
      <c r="O186" s="177" t="n">
        <v>1681117</v>
      </c>
      <c r="P186" s="177" t="n">
        <v>2353163</v>
      </c>
      <c r="Q186" s="177" t="n">
        <v>3973655</v>
      </c>
      <c r="R186" s="177" t="n">
        <v>607</v>
      </c>
      <c r="S186" s="177" t="n">
        <v>607</v>
      </c>
      <c r="T186" s="177" t="n">
        <v>70000</v>
      </c>
      <c r="U186" s="177" t="n">
        <v>70000</v>
      </c>
      <c r="V186" s="177" t="n">
        <v>629559</v>
      </c>
      <c r="W186" s="177" t="n">
        <v>667067</v>
      </c>
      <c r="X186" s="177" t="n">
        <v>76963</v>
      </c>
      <c r="Y186" s="177" t="n">
        <v>80000</v>
      </c>
      <c r="Z186" s="177" t="n">
        <v>313632</v>
      </c>
      <c r="AA186" s="177" t="n">
        <v>339050</v>
      </c>
      <c r="AB186" s="177" t="n">
        <v>102235</v>
      </c>
      <c r="AC186" s="177" t="n">
        <v>115000</v>
      </c>
      <c r="AD186" s="177" t="n">
        <v>333011</v>
      </c>
      <c r="AE186" s="177" t="n">
        <v>360000</v>
      </c>
      <c r="AF186" s="177" t="n">
        <v>44450</v>
      </c>
      <c r="AG186" s="177" t="n">
        <v>50000</v>
      </c>
      <c r="AH186" s="177" t="n">
        <v>0</v>
      </c>
      <c r="AI186" s="177" t="n">
        <v>0</v>
      </c>
      <c r="AJ186" s="177" t="n">
        <v>485686</v>
      </c>
      <c r="AK186" s="177" t="n">
        <v>804000</v>
      </c>
      <c r="AL186" s="177" t="n">
        <v>0</v>
      </c>
      <c r="AM186" s="177" t="n">
        <v>0</v>
      </c>
      <c r="AN186" s="177" t="n">
        <f aca="false">AJ:AJ+AL:AL</f>
        <v>485686</v>
      </c>
      <c r="AO186" s="177" t="n">
        <f aca="false">AK:AK+AM:AM</f>
        <v>804000</v>
      </c>
      <c r="AP186" s="177" t="n">
        <v>289640</v>
      </c>
      <c r="AQ186" s="177" t="n">
        <v>532362</v>
      </c>
      <c r="AR186" s="177" t="n">
        <v>714</v>
      </c>
      <c r="AS186" s="177" t="n">
        <v>1293</v>
      </c>
      <c r="AT186" s="179" t="n">
        <v>75812</v>
      </c>
      <c r="AU186" s="179" t="n">
        <v>120000</v>
      </c>
      <c r="AV186" s="179" t="n">
        <v>223062</v>
      </c>
      <c r="AW186" s="179" t="n">
        <v>400000</v>
      </c>
      <c r="AX186" s="179" t="n">
        <v>1278249</v>
      </c>
      <c r="AY186" s="179" t="n">
        <v>2116000</v>
      </c>
      <c r="AZ186" s="177" t="n">
        <v>680</v>
      </c>
      <c r="BA186" s="180" t="n">
        <v>-1245139</v>
      </c>
      <c r="BB186" s="180" t="n">
        <v>-1490443</v>
      </c>
      <c r="BC186" s="177" t="n">
        <v>2896402</v>
      </c>
      <c r="BD186" s="177" t="n">
        <v>5323616</v>
      </c>
      <c r="BE186" s="177" t="n">
        <v>6465</v>
      </c>
    </row>
    <row r="187" customFormat="false" ht="12.75" hidden="false" customHeight="true" outlineLevel="0" collapsed="false">
      <c r="A187" s="174" t="str">
        <f aca="false">C187&amp;" "&amp;E187&amp;" "&amp;F187&amp;" "&amp;G187&amp;" "&amp;J187</f>
        <v>The Bahamas Salt marsh Restoration Hydrology Small</v>
      </c>
      <c r="B187" s="176" t="s">
        <v>161</v>
      </c>
      <c r="C187" s="174" t="s">
        <v>277</v>
      </c>
      <c r="D187" s="176" t="s">
        <v>590</v>
      </c>
      <c r="E187" s="174" t="s">
        <v>168</v>
      </c>
      <c r="F187" s="175" t="s">
        <v>174</v>
      </c>
      <c r="G187" s="176" t="s">
        <v>903</v>
      </c>
      <c r="H187" s="176" t="s">
        <v>904</v>
      </c>
      <c r="I187" s="177" t="n">
        <v>100</v>
      </c>
      <c r="J187" s="178" t="s">
        <v>909</v>
      </c>
      <c r="K187" s="176" t="n">
        <v>1047.626473</v>
      </c>
      <c r="L187" s="177" t="n">
        <v>13174815</v>
      </c>
      <c r="M187" s="177" t="n">
        <v>17035662</v>
      </c>
      <c r="N187" s="177" t="n">
        <v>7815450</v>
      </c>
      <c r="O187" s="177" t="n">
        <v>8709396</v>
      </c>
      <c r="P187" s="177" t="n">
        <v>5359365</v>
      </c>
      <c r="Q187" s="177" t="n">
        <v>8326265</v>
      </c>
      <c r="R187" s="177" t="n">
        <v>2468</v>
      </c>
      <c r="S187" s="177" t="n">
        <v>2468</v>
      </c>
      <c r="T187" s="177" t="n">
        <v>70000</v>
      </c>
      <c r="U187" s="177" t="n">
        <v>70000</v>
      </c>
      <c r="V187" s="177" t="n">
        <v>629559</v>
      </c>
      <c r="W187" s="177" t="n">
        <v>667067</v>
      </c>
      <c r="X187" s="177" t="n">
        <v>76963</v>
      </c>
      <c r="Y187" s="177" t="n">
        <v>80000</v>
      </c>
      <c r="Z187" s="177" t="n">
        <v>286112</v>
      </c>
      <c r="AA187" s="177" t="n">
        <v>309300</v>
      </c>
      <c r="AB187" s="177" t="n">
        <v>111125</v>
      </c>
      <c r="AC187" s="177" t="n">
        <v>125000</v>
      </c>
      <c r="AD187" s="177" t="n">
        <v>296010</v>
      </c>
      <c r="AE187" s="177" t="n">
        <v>320000</v>
      </c>
      <c r="AF187" s="177" t="n">
        <v>44450</v>
      </c>
      <c r="AG187" s="177" t="n">
        <v>50000</v>
      </c>
      <c r="AH187" s="177" t="n">
        <v>6301232</v>
      </c>
      <c r="AI187" s="177" t="n">
        <v>7088029</v>
      </c>
      <c r="AJ187" s="177" t="n">
        <v>402322</v>
      </c>
      <c r="AK187" s="177" t="n">
        <v>666000</v>
      </c>
      <c r="AL187" s="177" t="n">
        <v>1456625</v>
      </c>
      <c r="AM187" s="177" t="n">
        <v>1771299</v>
      </c>
      <c r="AN187" s="177" t="n">
        <f aca="false">AJ:AJ+AL:AL</f>
        <v>1858947</v>
      </c>
      <c r="AO187" s="177" t="n">
        <f aca="false">AK:AK+AM:AM</f>
        <v>2437299</v>
      </c>
      <c r="AP187" s="177" t="n">
        <v>2143746</v>
      </c>
      <c r="AQ187" s="177" t="n">
        <v>3617899</v>
      </c>
      <c r="AR187" s="177" t="n">
        <v>645</v>
      </c>
      <c r="AS187" s="177" t="n">
        <v>1068</v>
      </c>
      <c r="AT187" s="179" t="n">
        <v>75812</v>
      </c>
      <c r="AU187" s="179" t="n">
        <v>120000</v>
      </c>
      <c r="AV187" s="179" t="n">
        <v>223062</v>
      </c>
      <c r="AW187" s="179" t="n">
        <v>400000</v>
      </c>
      <c r="AX187" s="179" t="n">
        <v>1057153</v>
      </c>
      <c r="AY187" s="179" t="n">
        <v>1750000</v>
      </c>
      <c r="AZ187" s="177" t="n">
        <v>5775</v>
      </c>
      <c r="BA187" s="180" t="n">
        <v>5196967</v>
      </c>
      <c r="BB187" s="180" t="n">
        <v>205818</v>
      </c>
      <c r="BC187" s="177" t="n">
        <v>21437461</v>
      </c>
      <c r="BD187" s="177" t="n">
        <v>36178992</v>
      </c>
      <c r="BE187" s="177" t="n">
        <v>5339</v>
      </c>
    </row>
    <row r="188" customFormat="false" ht="12.75" hidden="false" customHeight="true" outlineLevel="0" collapsed="false">
      <c r="A188" s="174" t="str">
        <f aca="false">C188&amp;" "&amp;E188&amp;" "&amp;F188&amp;" "&amp;G188&amp;" "&amp;J188</f>
        <v>The Bahamas Salt marsh Conservation  Small</v>
      </c>
      <c r="B188" s="176" t="s">
        <v>161</v>
      </c>
      <c r="C188" s="174" t="s">
        <v>277</v>
      </c>
      <c r="D188" s="176" t="s">
        <v>590</v>
      </c>
      <c r="E188" s="174" t="s">
        <v>168</v>
      </c>
      <c r="F188" s="175" t="s">
        <v>175</v>
      </c>
      <c r="G188" s="176"/>
      <c r="H188" s="176" t="s">
        <v>904</v>
      </c>
      <c r="I188" s="177" t="n">
        <v>800</v>
      </c>
      <c r="J188" s="178" t="s">
        <v>909</v>
      </c>
      <c r="K188" s="176" t="n">
        <v>6472.618477</v>
      </c>
      <c r="L188" s="177" t="n">
        <v>4996577</v>
      </c>
      <c r="M188" s="177" t="n">
        <v>7726213</v>
      </c>
      <c r="N188" s="177" t="n">
        <v>1514218</v>
      </c>
      <c r="O188" s="177" t="n">
        <v>1621367</v>
      </c>
      <c r="P188" s="177" t="n">
        <v>3482359</v>
      </c>
      <c r="Q188" s="177" t="n">
        <v>6104846</v>
      </c>
      <c r="R188" s="177" t="n">
        <v>701</v>
      </c>
      <c r="S188" s="177" t="n">
        <v>701</v>
      </c>
      <c r="T188" s="177" t="n">
        <v>70000</v>
      </c>
      <c r="U188" s="177" t="n">
        <v>70000</v>
      </c>
      <c r="V188" s="177" t="n">
        <v>629559</v>
      </c>
      <c r="W188" s="177" t="n">
        <v>667067</v>
      </c>
      <c r="X188" s="177" t="n">
        <v>76963</v>
      </c>
      <c r="Y188" s="177" t="n">
        <v>80000</v>
      </c>
      <c r="Z188" s="177" t="n">
        <v>286112</v>
      </c>
      <c r="AA188" s="177" t="n">
        <v>309300</v>
      </c>
      <c r="AB188" s="177" t="n">
        <v>111125</v>
      </c>
      <c r="AC188" s="177" t="n">
        <v>125000</v>
      </c>
      <c r="AD188" s="177" t="n">
        <v>296010</v>
      </c>
      <c r="AE188" s="177" t="n">
        <v>320000</v>
      </c>
      <c r="AF188" s="177" t="n">
        <v>44450</v>
      </c>
      <c r="AG188" s="177" t="n">
        <v>50000</v>
      </c>
      <c r="AH188" s="177" t="n">
        <v>0</v>
      </c>
      <c r="AI188" s="177" t="n">
        <v>0</v>
      </c>
      <c r="AJ188" s="177" t="n">
        <v>402322</v>
      </c>
      <c r="AK188" s="177" t="n">
        <v>666000</v>
      </c>
      <c r="AL188" s="177" t="n">
        <v>0</v>
      </c>
      <c r="AM188" s="177" t="n">
        <v>0</v>
      </c>
      <c r="AN188" s="177" t="n">
        <f aca="false">AJ:AJ+AL:AL</f>
        <v>402322</v>
      </c>
      <c r="AO188" s="177" t="n">
        <f aca="false">AK:AK+AM:AM</f>
        <v>666000</v>
      </c>
      <c r="AP188" s="177" t="n">
        <v>1723224</v>
      </c>
      <c r="AQ188" s="177" t="n">
        <v>3167421</v>
      </c>
      <c r="AR188" s="177" t="n">
        <v>786</v>
      </c>
      <c r="AS188" s="177" t="n">
        <v>1425</v>
      </c>
      <c r="AT188" s="179" t="n">
        <v>75812</v>
      </c>
      <c r="AU188" s="179" t="n">
        <v>120000</v>
      </c>
      <c r="AV188" s="179" t="n">
        <v>223062</v>
      </c>
      <c r="AW188" s="179" t="n">
        <v>400000</v>
      </c>
      <c r="AX188" s="179" t="n">
        <v>1057153</v>
      </c>
      <c r="AY188" s="179" t="n">
        <v>1750000</v>
      </c>
      <c r="AZ188" s="177" t="n">
        <v>3674</v>
      </c>
      <c r="BA188" s="180" t="n">
        <v>11143317</v>
      </c>
      <c r="BB188" s="180" t="n">
        <v>5342941</v>
      </c>
      <c r="BC188" s="177" t="n">
        <v>17232237</v>
      </c>
      <c r="BD188" s="177" t="n">
        <v>31674215</v>
      </c>
      <c r="BE188" s="177" t="n">
        <v>7125</v>
      </c>
    </row>
    <row r="189" customFormat="false" ht="12.75" hidden="false" customHeight="true" outlineLevel="0" collapsed="false">
      <c r="A189" s="174" t="str">
        <f aca="false">C189&amp;" "&amp;E189&amp;" "&amp;F189&amp;" "&amp;G189&amp;" "&amp;J189</f>
        <v>Kenya Salt marsh Restoration Hydrology Small</v>
      </c>
      <c r="B189" s="176" t="s">
        <v>164</v>
      </c>
      <c r="C189" s="174" t="s">
        <v>187</v>
      </c>
      <c r="D189" s="176" t="s">
        <v>591</v>
      </c>
      <c r="E189" s="174" t="s">
        <v>168</v>
      </c>
      <c r="F189" s="175" t="s">
        <v>174</v>
      </c>
      <c r="G189" s="176" t="s">
        <v>903</v>
      </c>
      <c r="H189" s="176" t="s">
        <v>904</v>
      </c>
      <c r="I189" s="177" t="n">
        <v>100</v>
      </c>
      <c r="J189" s="178" t="s">
        <v>909</v>
      </c>
      <c r="K189" s="176" t="n">
        <v>14.1653053</v>
      </c>
      <c r="L189" s="177" t="n">
        <v>2107194</v>
      </c>
      <c r="M189" s="177" t="n">
        <v>2703761</v>
      </c>
      <c r="N189" s="177" t="n">
        <v>1359042</v>
      </c>
      <c r="O189" s="177" t="n">
        <v>1452866</v>
      </c>
      <c r="P189" s="177" t="n">
        <v>748153</v>
      </c>
      <c r="Q189" s="177" t="n">
        <v>1250894</v>
      </c>
      <c r="R189" s="177" t="n">
        <v>395</v>
      </c>
      <c r="S189" s="177" t="n">
        <v>395</v>
      </c>
      <c r="T189" s="177" t="n">
        <v>50000</v>
      </c>
      <c r="U189" s="177" t="n">
        <v>50000</v>
      </c>
      <c r="V189" s="177" t="n">
        <v>629559</v>
      </c>
      <c r="W189" s="177" t="n">
        <v>667067</v>
      </c>
      <c r="X189" s="177" t="n">
        <v>76963</v>
      </c>
      <c r="Y189" s="177" t="n">
        <v>80000</v>
      </c>
      <c r="Z189" s="177" t="n">
        <v>249345</v>
      </c>
      <c r="AA189" s="177" t="n">
        <v>264200</v>
      </c>
      <c r="AB189" s="177" t="n">
        <v>88900</v>
      </c>
      <c r="AC189" s="177" t="n">
        <v>100000</v>
      </c>
      <c r="AD189" s="177" t="n">
        <v>129504</v>
      </c>
      <c r="AE189" s="177" t="n">
        <v>140000</v>
      </c>
      <c r="AF189" s="177" t="n">
        <v>44450</v>
      </c>
      <c r="AG189" s="177" t="n">
        <v>50000</v>
      </c>
      <c r="AH189" s="177" t="n">
        <v>90322</v>
      </c>
      <c r="AI189" s="177" t="n">
        <v>101600</v>
      </c>
      <c r="AJ189" s="177" t="n">
        <v>144981</v>
      </c>
      <c r="AK189" s="177" t="n">
        <v>240000</v>
      </c>
      <c r="AL189" s="177" t="n">
        <v>20879</v>
      </c>
      <c r="AM189" s="177" t="n">
        <v>25390</v>
      </c>
      <c r="AN189" s="177" t="n">
        <f aca="false">AJ:AJ+AL:AL</f>
        <v>165860</v>
      </c>
      <c r="AO189" s="177" t="n">
        <f aca="false">AK:AK+AM:AM</f>
        <v>265390</v>
      </c>
      <c r="AP189" s="177" t="n">
        <v>124692</v>
      </c>
      <c r="AQ189" s="177" t="n">
        <v>210437</v>
      </c>
      <c r="AR189" s="177" t="n">
        <v>645</v>
      </c>
      <c r="AS189" s="177" t="n">
        <v>1068</v>
      </c>
      <c r="AT189" s="179" t="n">
        <v>75812</v>
      </c>
      <c r="AU189" s="179" t="n">
        <v>120000</v>
      </c>
      <c r="AV189" s="179" t="n">
        <v>167296</v>
      </c>
      <c r="AW189" s="179" t="n">
        <v>300000</v>
      </c>
      <c r="AX189" s="179" t="n">
        <v>213847</v>
      </c>
      <c r="AY189" s="179" t="n">
        <v>354000</v>
      </c>
      <c r="AZ189" s="177" t="n">
        <v>336</v>
      </c>
      <c r="BA189" s="180" t="n">
        <v>-1100561</v>
      </c>
      <c r="BB189" s="180" t="n">
        <v>-1157567</v>
      </c>
      <c r="BC189" s="177" t="n">
        <v>1246921</v>
      </c>
      <c r="BD189" s="177" t="n">
        <v>2104370</v>
      </c>
      <c r="BE189" s="177" t="n">
        <v>5339</v>
      </c>
    </row>
    <row r="190" customFormat="false" ht="12.75" hidden="false" customHeight="true" outlineLevel="0" collapsed="false">
      <c r="A190" s="174" t="str">
        <f aca="false">C190&amp;" "&amp;E190&amp;" "&amp;F190&amp;" "&amp;G190&amp;" "&amp;J190</f>
        <v>Kenya Salt marsh Conservation  Small</v>
      </c>
      <c r="B190" s="176" t="s">
        <v>164</v>
      </c>
      <c r="C190" s="174" t="s">
        <v>187</v>
      </c>
      <c r="D190" s="176" t="s">
        <v>591</v>
      </c>
      <c r="E190" s="174" t="s">
        <v>168</v>
      </c>
      <c r="F190" s="175" t="s">
        <v>175</v>
      </c>
      <c r="G190" s="176"/>
      <c r="H190" s="176" t="s">
        <v>904</v>
      </c>
      <c r="I190" s="177" t="n">
        <v>800</v>
      </c>
      <c r="J190" s="178" t="s">
        <v>909</v>
      </c>
      <c r="K190" s="176" t="n">
        <v>78.51213355</v>
      </c>
      <c r="L190" s="177" t="n">
        <v>2030122</v>
      </c>
      <c r="M190" s="177" t="n">
        <v>2658634</v>
      </c>
      <c r="N190" s="177" t="n">
        <v>1268720</v>
      </c>
      <c r="O190" s="177" t="n">
        <v>1351267</v>
      </c>
      <c r="P190" s="177" t="n">
        <v>761402</v>
      </c>
      <c r="Q190" s="177" t="n">
        <v>1307367</v>
      </c>
      <c r="R190" s="177" t="n">
        <v>318</v>
      </c>
      <c r="S190" s="177" t="n">
        <v>318</v>
      </c>
      <c r="T190" s="177" t="n">
        <v>50000</v>
      </c>
      <c r="U190" s="177" t="n">
        <v>50000</v>
      </c>
      <c r="V190" s="177" t="n">
        <v>629559</v>
      </c>
      <c r="W190" s="177" t="n">
        <v>667067</v>
      </c>
      <c r="X190" s="177" t="n">
        <v>76963</v>
      </c>
      <c r="Y190" s="177" t="n">
        <v>80000</v>
      </c>
      <c r="Z190" s="177" t="n">
        <v>249345</v>
      </c>
      <c r="AA190" s="177" t="n">
        <v>264200</v>
      </c>
      <c r="AB190" s="177" t="n">
        <v>88900</v>
      </c>
      <c r="AC190" s="177" t="n">
        <v>100000</v>
      </c>
      <c r="AD190" s="177" t="n">
        <v>129504</v>
      </c>
      <c r="AE190" s="177" t="n">
        <v>140000</v>
      </c>
      <c r="AF190" s="177" t="n">
        <v>44450</v>
      </c>
      <c r="AG190" s="177" t="n">
        <v>50000</v>
      </c>
      <c r="AH190" s="177" t="n">
        <v>0</v>
      </c>
      <c r="AI190" s="177" t="n">
        <v>0</v>
      </c>
      <c r="AJ190" s="177" t="n">
        <v>144981</v>
      </c>
      <c r="AK190" s="177" t="n">
        <v>240000</v>
      </c>
      <c r="AL190" s="177" t="n">
        <v>0</v>
      </c>
      <c r="AM190" s="177" t="n">
        <v>0</v>
      </c>
      <c r="AN190" s="177" t="n">
        <f aca="false">AJ:AJ+AL:AL</f>
        <v>144981</v>
      </c>
      <c r="AO190" s="177" t="n">
        <f aca="false">AK:AK+AM:AM</f>
        <v>240000</v>
      </c>
      <c r="AP190" s="177" t="n">
        <v>158761</v>
      </c>
      <c r="AQ190" s="177" t="n">
        <v>292089</v>
      </c>
      <c r="AR190" s="177" t="n">
        <v>705</v>
      </c>
      <c r="AS190" s="177" t="n">
        <v>1278</v>
      </c>
      <c r="AT190" s="179" t="n">
        <v>75812</v>
      </c>
      <c r="AU190" s="179" t="n">
        <v>120000</v>
      </c>
      <c r="AV190" s="179" t="n">
        <v>167296</v>
      </c>
      <c r="AW190" s="179" t="n">
        <v>300000</v>
      </c>
      <c r="AX190" s="179" t="n">
        <v>213847</v>
      </c>
      <c r="AY190" s="179" t="n">
        <v>354000</v>
      </c>
      <c r="AZ190" s="177" t="n">
        <v>377</v>
      </c>
      <c r="BA190" s="180" t="n">
        <v>-589372</v>
      </c>
      <c r="BB190" s="180" t="n">
        <v>-892636</v>
      </c>
      <c r="BC190" s="177" t="n">
        <v>1587609</v>
      </c>
      <c r="BD190" s="177" t="n">
        <v>2920887</v>
      </c>
      <c r="BE190" s="177" t="n">
        <v>6391</v>
      </c>
    </row>
    <row r="191" customFormat="false" ht="12.75" hidden="false" customHeight="true" outlineLevel="0" collapsed="false">
      <c r="A191" s="174" t="str">
        <f aca="false">C191&amp;" "&amp;E191&amp;" "&amp;F191&amp;" "&amp;G191&amp;" "&amp;J191</f>
        <v>Mexico Salt marsh Restoration Hydrology Small</v>
      </c>
      <c r="B191" s="176" t="s">
        <v>161</v>
      </c>
      <c r="C191" s="174" t="s">
        <v>188</v>
      </c>
      <c r="D191" s="176" t="s">
        <v>592</v>
      </c>
      <c r="E191" s="174" t="s">
        <v>168</v>
      </c>
      <c r="F191" s="175" t="s">
        <v>174</v>
      </c>
      <c r="G191" s="176" t="s">
        <v>903</v>
      </c>
      <c r="H191" s="176" t="s">
        <v>904</v>
      </c>
      <c r="I191" s="177" t="n">
        <v>100</v>
      </c>
      <c r="J191" s="178" t="s">
        <v>909</v>
      </c>
      <c r="K191" s="176" t="n">
        <v>10765.47301</v>
      </c>
      <c r="L191" s="177" t="n">
        <v>2736353</v>
      </c>
      <c r="M191" s="177" t="n">
        <v>3529821</v>
      </c>
      <c r="N191" s="177" t="n">
        <v>1703722</v>
      </c>
      <c r="O191" s="177" t="n">
        <v>1838970</v>
      </c>
      <c r="P191" s="177" t="n">
        <v>1032631</v>
      </c>
      <c r="Q191" s="177" t="n">
        <v>1690851</v>
      </c>
      <c r="R191" s="177" t="n">
        <v>513</v>
      </c>
      <c r="S191" s="177" t="n">
        <v>513</v>
      </c>
      <c r="T191" s="177" t="n">
        <v>50000</v>
      </c>
      <c r="U191" s="177" t="n">
        <v>50000</v>
      </c>
      <c r="V191" s="177" t="n">
        <v>629559</v>
      </c>
      <c r="W191" s="177" t="n">
        <v>667067</v>
      </c>
      <c r="X191" s="177" t="n">
        <v>76963</v>
      </c>
      <c r="Y191" s="177" t="n">
        <v>80000</v>
      </c>
      <c r="Z191" s="177" t="n">
        <v>274072</v>
      </c>
      <c r="AA191" s="177" t="n">
        <v>290400</v>
      </c>
      <c r="AB191" s="177" t="n">
        <v>88900</v>
      </c>
      <c r="AC191" s="177" t="n">
        <v>100000</v>
      </c>
      <c r="AD191" s="177" t="n">
        <v>129504</v>
      </c>
      <c r="AE191" s="177" t="n">
        <v>140000</v>
      </c>
      <c r="AF191" s="177" t="n">
        <v>44450</v>
      </c>
      <c r="AG191" s="177" t="n">
        <v>50000</v>
      </c>
      <c r="AH191" s="177" t="n">
        <v>410274</v>
      </c>
      <c r="AI191" s="177" t="n">
        <v>461503</v>
      </c>
      <c r="AJ191" s="177" t="n">
        <v>143773</v>
      </c>
      <c r="AK191" s="177" t="n">
        <v>238000</v>
      </c>
      <c r="AL191" s="177" t="n">
        <v>94841</v>
      </c>
      <c r="AM191" s="177" t="n">
        <v>115330</v>
      </c>
      <c r="AN191" s="177" t="n">
        <f aca="false">AJ:AJ+AL:AL</f>
        <v>238614</v>
      </c>
      <c r="AO191" s="177" t="n">
        <f aca="false">AK:AK+AM:AM</f>
        <v>353330</v>
      </c>
      <c r="AP191" s="177" t="n">
        <v>172105</v>
      </c>
      <c r="AQ191" s="177" t="n">
        <v>290454</v>
      </c>
      <c r="AR191" s="177" t="n">
        <v>645</v>
      </c>
      <c r="AS191" s="177" t="n">
        <v>1068</v>
      </c>
      <c r="AT191" s="179" t="n">
        <v>75812</v>
      </c>
      <c r="AU191" s="179" t="n">
        <v>120000</v>
      </c>
      <c r="AV191" s="179" t="n">
        <v>167296</v>
      </c>
      <c r="AW191" s="179" t="n">
        <v>300000</v>
      </c>
      <c r="AX191" s="179" t="n">
        <v>378159</v>
      </c>
      <c r="AY191" s="179" t="n">
        <v>626000</v>
      </c>
      <c r="AZ191" s="177" t="n">
        <v>464</v>
      </c>
      <c r="BA191" s="180" t="n">
        <v>-1270746</v>
      </c>
      <c r="BB191" s="180" t="n">
        <v>-1387670</v>
      </c>
      <c r="BC191" s="177" t="n">
        <v>1721052</v>
      </c>
      <c r="BD191" s="177" t="n">
        <v>2904538</v>
      </c>
      <c r="BE191" s="177" t="n">
        <v>5339</v>
      </c>
    </row>
    <row r="192" customFormat="false" ht="12.75" hidden="false" customHeight="true" outlineLevel="0" collapsed="false">
      <c r="A192" s="174" t="str">
        <f aca="false">C192&amp;" "&amp;E192&amp;" "&amp;F192&amp;" "&amp;G192&amp;" "&amp;J192</f>
        <v>Mexico Salt marsh Conservation  Small</v>
      </c>
      <c r="B192" s="176" t="s">
        <v>161</v>
      </c>
      <c r="C192" s="174" t="s">
        <v>188</v>
      </c>
      <c r="D192" s="176" t="s">
        <v>592</v>
      </c>
      <c r="E192" s="174" t="s">
        <v>168</v>
      </c>
      <c r="F192" s="175" t="s">
        <v>175</v>
      </c>
      <c r="G192" s="176"/>
      <c r="H192" s="176" t="s">
        <v>904</v>
      </c>
      <c r="I192" s="177" t="n">
        <v>800</v>
      </c>
      <c r="J192" s="178" t="s">
        <v>909</v>
      </c>
      <c r="K192" s="176" t="n">
        <v>14195.78127</v>
      </c>
      <c r="L192" s="177" t="n">
        <v>2106635</v>
      </c>
      <c r="M192" s="177" t="n">
        <v>2750093</v>
      </c>
      <c r="N192" s="177" t="n">
        <v>1293447</v>
      </c>
      <c r="O192" s="177" t="n">
        <v>1377467</v>
      </c>
      <c r="P192" s="177" t="n">
        <v>813188</v>
      </c>
      <c r="Q192" s="177" t="n">
        <v>1372626</v>
      </c>
      <c r="R192" s="177" t="n">
        <v>1385</v>
      </c>
      <c r="S192" s="177" t="n">
        <v>1385</v>
      </c>
      <c r="T192" s="177" t="n">
        <v>50000</v>
      </c>
      <c r="U192" s="177" t="n">
        <v>50000</v>
      </c>
      <c r="V192" s="177" t="n">
        <v>629559</v>
      </c>
      <c r="W192" s="177" t="n">
        <v>667067</v>
      </c>
      <c r="X192" s="177" t="n">
        <v>76963</v>
      </c>
      <c r="Y192" s="177" t="n">
        <v>80000</v>
      </c>
      <c r="Z192" s="177" t="n">
        <v>274072</v>
      </c>
      <c r="AA192" s="177" t="n">
        <v>290400</v>
      </c>
      <c r="AB192" s="177" t="n">
        <v>88900</v>
      </c>
      <c r="AC192" s="177" t="n">
        <v>100000</v>
      </c>
      <c r="AD192" s="177" t="n">
        <v>129504</v>
      </c>
      <c r="AE192" s="177" t="n">
        <v>140000</v>
      </c>
      <c r="AF192" s="177" t="n">
        <v>44450</v>
      </c>
      <c r="AG192" s="177" t="n">
        <v>50000</v>
      </c>
      <c r="AH192" s="177" t="n">
        <v>0</v>
      </c>
      <c r="AI192" s="177" t="n">
        <v>0</v>
      </c>
      <c r="AJ192" s="177" t="n">
        <v>143773</v>
      </c>
      <c r="AK192" s="177" t="n">
        <v>238000</v>
      </c>
      <c r="AL192" s="177" t="n">
        <v>0</v>
      </c>
      <c r="AM192" s="177" t="n">
        <v>0</v>
      </c>
      <c r="AN192" s="177" t="n">
        <f aca="false">AJ:AJ+AL:AL</f>
        <v>143773</v>
      </c>
      <c r="AO192" s="177" t="n">
        <f aca="false">AK:AK+AM:AM</f>
        <v>238000</v>
      </c>
      <c r="AP192" s="177" t="n">
        <v>47980</v>
      </c>
      <c r="AQ192" s="177" t="n">
        <v>88322</v>
      </c>
      <c r="AR192" s="177" t="n">
        <v>168</v>
      </c>
      <c r="AS192" s="177" t="n">
        <v>304</v>
      </c>
      <c r="AT192" s="179" t="n">
        <v>75812</v>
      </c>
      <c r="AU192" s="179" t="n">
        <v>120000</v>
      </c>
      <c r="AV192" s="179" t="n">
        <v>167296</v>
      </c>
      <c r="AW192" s="179" t="n">
        <v>300000</v>
      </c>
      <c r="AX192" s="179" t="n">
        <v>378159</v>
      </c>
      <c r="AY192" s="179" t="n">
        <v>626000</v>
      </c>
      <c r="AZ192" s="177" t="n">
        <v>480</v>
      </c>
      <c r="BA192" s="180" t="n">
        <v>-1909894</v>
      </c>
      <c r="BB192" s="180" t="n">
        <v>-1647354</v>
      </c>
      <c r="BC192" s="177" t="n">
        <v>479802</v>
      </c>
      <c r="BD192" s="177" t="n">
        <v>883219</v>
      </c>
      <c r="BE192" s="177" t="n">
        <v>1521</v>
      </c>
    </row>
    <row r="193" customFormat="false" ht="12.75" hidden="false" customHeight="true" outlineLevel="0" collapsed="false">
      <c r="A193" s="174" t="str">
        <f aca="false">C193&amp;" "&amp;E193&amp;" "&amp;F193&amp;" "&amp;G193&amp;" "&amp;J193</f>
        <v>Colombia Salt marsh Restoration Hydrology Small</v>
      </c>
      <c r="B193" s="176" t="s">
        <v>165</v>
      </c>
      <c r="C193" s="174" t="s">
        <v>189</v>
      </c>
      <c r="D193" s="176" t="s">
        <v>593</v>
      </c>
      <c r="E193" s="174" t="s">
        <v>168</v>
      </c>
      <c r="F193" s="175" t="s">
        <v>174</v>
      </c>
      <c r="G193" s="176" t="s">
        <v>903</v>
      </c>
      <c r="H193" s="176" t="s">
        <v>904</v>
      </c>
      <c r="I193" s="177" t="n">
        <v>100</v>
      </c>
      <c r="J193" s="178" t="s">
        <v>909</v>
      </c>
      <c r="K193" s="176" t="n">
        <v>413.7689513</v>
      </c>
      <c r="L193" s="177" t="n">
        <v>2346161</v>
      </c>
      <c r="M193" s="177" t="n">
        <v>2937744</v>
      </c>
      <c r="N193" s="177" t="n">
        <v>1613453</v>
      </c>
      <c r="O193" s="177" t="n">
        <v>1739757</v>
      </c>
      <c r="P193" s="177" t="n">
        <v>732708</v>
      </c>
      <c r="Q193" s="177" t="n">
        <v>1197988</v>
      </c>
      <c r="R193" s="177" t="n">
        <v>439</v>
      </c>
      <c r="S193" s="177" t="n">
        <v>439</v>
      </c>
      <c r="T193" s="177" t="n">
        <v>50000</v>
      </c>
      <c r="U193" s="177" t="n">
        <v>50000</v>
      </c>
      <c r="V193" s="177" t="n">
        <v>629559</v>
      </c>
      <c r="W193" s="177" t="n">
        <v>667067</v>
      </c>
      <c r="X193" s="177" t="n">
        <v>76963</v>
      </c>
      <c r="Y193" s="177" t="n">
        <v>80000</v>
      </c>
      <c r="Z193" s="177" t="n">
        <v>244644</v>
      </c>
      <c r="AA193" s="177" t="n">
        <v>259219</v>
      </c>
      <c r="AB193" s="177" t="n">
        <v>88900</v>
      </c>
      <c r="AC193" s="177" t="n">
        <v>100000</v>
      </c>
      <c r="AD193" s="177" t="n">
        <v>120254</v>
      </c>
      <c r="AE193" s="177" t="n">
        <v>130000</v>
      </c>
      <c r="AF193" s="177" t="n">
        <v>44450</v>
      </c>
      <c r="AG193" s="177" t="n">
        <v>50000</v>
      </c>
      <c r="AH193" s="177" t="n">
        <v>358684</v>
      </c>
      <c r="AI193" s="177" t="n">
        <v>403471</v>
      </c>
      <c r="AJ193" s="177" t="n">
        <v>78531</v>
      </c>
      <c r="AK193" s="177" t="n">
        <v>130000</v>
      </c>
      <c r="AL193" s="177" t="n">
        <v>82915</v>
      </c>
      <c r="AM193" s="177" t="n">
        <v>100827</v>
      </c>
      <c r="AN193" s="177" t="n">
        <f aca="false">AJ:AJ+AL:AL</f>
        <v>161446</v>
      </c>
      <c r="AO193" s="177" t="n">
        <f aca="false">AK:AK+AM:AM</f>
        <v>230827</v>
      </c>
      <c r="AP193" s="177" t="n">
        <v>122118</v>
      </c>
      <c r="AQ193" s="177" t="n">
        <v>206093</v>
      </c>
      <c r="AR193" s="177" t="n">
        <v>645</v>
      </c>
      <c r="AS193" s="177" t="n">
        <v>1068</v>
      </c>
      <c r="AT193" s="179" t="n">
        <v>75812</v>
      </c>
      <c r="AU193" s="179" t="n">
        <v>120000</v>
      </c>
      <c r="AV193" s="179" t="n">
        <v>167296</v>
      </c>
      <c r="AW193" s="179" t="n">
        <v>300000</v>
      </c>
      <c r="AX193" s="179" t="n">
        <v>205390</v>
      </c>
      <c r="AY193" s="179" t="n">
        <v>340000</v>
      </c>
      <c r="AZ193" s="177" t="n">
        <v>329</v>
      </c>
      <c r="BA193" s="180" t="n">
        <v>-1374472</v>
      </c>
      <c r="BB193" s="180" t="n">
        <v>-1412479</v>
      </c>
      <c r="BC193" s="177" t="n">
        <v>1221179</v>
      </c>
      <c r="BD193" s="177" t="n">
        <v>2060927</v>
      </c>
      <c r="BE193" s="177" t="n">
        <v>5339</v>
      </c>
    </row>
    <row r="194" customFormat="false" ht="12.75" hidden="false" customHeight="true" outlineLevel="0" collapsed="false">
      <c r="A194" s="174" t="str">
        <f aca="false">C194&amp;" "&amp;E194&amp;" "&amp;F194&amp;" "&amp;G194&amp;" "&amp;J194</f>
        <v>Colombia Salt marsh Conservation  Small</v>
      </c>
      <c r="B194" s="176" t="s">
        <v>165</v>
      </c>
      <c r="C194" s="174" t="s">
        <v>189</v>
      </c>
      <c r="D194" s="176" t="s">
        <v>593</v>
      </c>
      <c r="E194" s="174" t="s">
        <v>168</v>
      </c>
      <c r="F194" s="175" t="s">
        <v>175</v>
      </c>
      <c r="G194" s="176"/>
      <c r="H194" s="176" t="s">
        <v>904</v>
      </c>
      <c r="I194" s="177" t="n">
        <v>800</v>
      </c>
      <c r="J194" s="178" t="s">
        <v>909</v>
      </c>
      <c r="K194" s="176" t="n">
        <v>2652.153914</v>
      </c>
      <c r="L194" s="177" t="n">
        <v>1943510</v>
      </c>
      <c r="M194" s="177" t="n">
        <v>2523415</v>
      </c>
      <c r="N194" s="177" t="n">
        <v>1254769</v>
      </c>
      <c r="O194" s="177" t="n">
        <v>1336286</v>
      </c>
      <c r="P194" s="177" t="n">
        <v>688741</v>
      </c>
      <c r="Q194" s="177" t="n">
        <v>1187129</v>
      </c>
      <c r="R194" s="177" t="n">
        <v>263</v>
      </c>
      <c r="S194" s="177" t="n">
        <v>263</v>
      </c>
      <c r="T194" s="177" t="n">
        <v>50000</v>
      </c>
      <c r="U194" s="177" t="n">
        <v>50000</v>
      </c>
      <c r="V194" s="177" t="n">
        <v>629559</v>
      </c>
      <c r="W194" s="177" t="n">
        <v>667067</v>
      </c>
      <c r="X194" s="177" t="n">
        <v>76963</v>
      </c>
      <c r="Y194" s="177" t="n">
        <v>80000</v>
      </c>
      <c r="Z194" s="177" t="n">
        <v>244644</v>
      </c>
      <c r="AA194" s="177" t="n">
        <v>259219</v>
      </c>
      <c r="AB194" s="177" t="n">
        <v>88900</v>
      </c>
      <c r="AC194" s="177" t="n">
        <v>100000</v>
      </c>
      <c r="AD194" s="177" t="n">
        <v>120254</v>
      </c>
      <c r="AE194" s="177" t="n">
        <v>130000</v>
      </c>
      <c r="AF194" s="177" t="n">
        <v>44450</v>
      </c>
      <c r="AG194" s="177" t="n">
        <v>50000</v>
      </c>
      <c r="AH194" s="177" t="n">
        <v>0</v>
      </c>
      <c r="AI194" s="177" t="n">
        <v>0</v>
      </c>
      <c r="AJ194" s="177" t="n">
        <v>78531</v>
      </c>
      <c r="AK194" s="177" t="n">
        <v>130000</v>
      </c>
      <c r="AL194" s="177" t="n">
        <v>0</v>
      </c>
      <c r="AM194" s="177" t="n">
        <v>0</v>
      </c>
      <c r="AN194" s="177" t="n">
        <f aca="false">AJ:AJ+AL:AL</f>
        <v>78531</v>
      </c>
      <c r="AO194" s="177" t="n">
        <f aca="false">AK:AK+AM:AM</f>
        <v>130000</v>
      </c>
      <c r="AP194" s="177" t="n">
        <v>160895</v>
      </c>
      <c r="AQ194" s="177" t="n">
        <v>295651</v>
      </c>
      <c r="AR194" s="177" t="n">
        <v>816</v>
      </c>
      <c r="AS194" s="177" t="n">
        <v>1478</v>
      </c>
      <c r="AT194" s="179" t="n">
        <v>75812</v>
      </c>
      <c r="AU194" s="179" t="n">
        <v>120000</v>
      </c>
      <c r="AV194" s="179" t="n">
        <v>167296</v>
      </c>
      <c r="AW194" s="179" t="n">
        <v>300000</v>
      </c>
      <c r="AX194" s="179" t="n">
        <v>205390</v>
      </c>
      <c r="AY194" s="179" t="n">
        <v>340000</v>
      </c>
      <c r="AZ194" s="177" t="n">
        <v>331</v>
      </c>
      <c r="BA194" s="180" t="n">
        <v>-488508</v>
      </c>
      <c r="BB194" s="180" t="n">
        <v>-825388</v>
      </c>
      <c r="BC194" s="177" t="n">
        <v>1608952</v>
      </c>
      <c r="BD194" s="177" t="n">
        <v>2956510</v>
      </c>
      <c r="BE194" s="177" t="n">
        <v>7391</v>
      </c>
    </row>
    <row r="195" customFormat="false" ht="12.75" hidden="false" customHeight="true" outlineLevel="0" collapsed="false">
      <c r="A195" s="174" t="str">
        <f aca="false">C195&amp;" "&amp;E195&amp;" "&amp;F195&amp;" "&amp;G195&amp;" "&amp;J195</f>
        <v>India Salt marsh Restoration Hydrology Small</v>
      </c>
      <c r="B195" s="176" t="s">
        <v>162</v>
      </c>
      <c r="C195" s="174" t="s">
        <v>190</v>
      </c>
      <c r="D195" s="176" t="s">
        <v>594</v>
      </c>
      <c r="E195" s="174" t="s">
        <v>168</v>
      </c>
      <c r="F195" s="175" t="s">
        <v>174</v>
      </c>
      <c r="G195" s="176" t="s">
        <v>903</v>
      </c>
      <c r="H195" s="176" t="s">
        <v>904</v>
      </c>
      <c r="I195" s="177" t="n">
        <v>100</v>
      </c>
      <c r="J195" s="178" t="s">
        <v>909</v>
      </c>
      <c r="K195" s="176" t="n">
        <v>471.1372922</v>
      </c>
      <c r="L195" s="177" t="n">
        <v>5511253</v>
      </c>
      <c r="M195" s="177" t="n">
        <v>6664261</v>
      </c>
      <c r="N195" s="177" t="n">
        <v>4014963</v>
      </c>
      <c r="O195" s="177" t="n">
        <v>4440026</v>
      </c>
      <c r="P195" s="177" t="n">
        <v>1496290</v>
      </c>
      <c r="Q195" s="177" t="n">
        <v>2224236</v>
      </c>
      <c r="R195" s="177" t="n">
        <v>1032</v>
      </c>
      <c r="S195" s="177" t="n">
        <v>1032</v>
      </c>
      <c r="T195" s="177" t="n">
        <v>50000</v>
      </c>
      <c r="U195" s="177" t="n">
        <v>50000</v>
      </c>
      <c r="V195" s="177" t="n">
        <v>629559</v>
      </c>
      <c r="W195" s="177" t="n">
        <v>667067</v>
      </c>
      <c r="X195" s="177" t="n">
        <v>76963</v>
      </c>
      <c r="Y195" s="177" t="n">
        <v>80000</v>
      </c>
      <c r="Z195" s="177" t="n">
        <v>255322</v>
      </c>
      <c r="AA195" s="177" t="n">
        <v>270533</v>
      </c>
      <c r="AB195" s="177" t="n">
        <v>88900</v>
      </c>
      <c r="AC195" s="177" t="n">
        <v>100000</v>
      </c>
      <c r="AD195" s="177" t="n">
        <v>129504</v>
      </c>
      <c r="AE195" s="177" t="n">
        <v>140000</v>
      </c>
      <c r="AF195" s="177" t="n">
        <v>44450</v>
      </c>
      <c r="AG195" s="177" t="n">
        <v>50000</v>
      </c>
      <c r="AH195" s="177" t="n">
        <v>2740265</v>
      </c>
      <c r="AI195" s="177" t="n">
        <v>3082426</v>
      </c>
      <c r="AJ195" s="177" t="n">
        <v>101487</v>
      </c>
      <c r="AK195" s="177" t="n">
        <v>168000</v>
      </c>
      <c r="AL195" s="177" t="n">
        <v>633454</v>
      </c>
      <c r="AM195" s="177" t="n">
        <v>770298</v>
      </c>
      <c r="AN195" s="177" t="n">
        <f aca="false">AJ:AJ+AL:AL</f>
        <v>734941</v>
      </c>
      <c r="AO195" s="177" t="n">
        <f aca="false">AK:AK+AM:AM</f>
        <v>938298</v>
      </c>
      <c r="AP195" s="177" t="n">
        <v>249382</v>
      </c>
      <c r="AQ195" s="177" t="n">
        <v>420870</v>
      </c>
      <c r="AR195" s="177" t="n">
        <v>645</v>
      </c>
      <c r="AS195" s="177" t="n">
        <v>1068</v>
      </c>
      <c r="AT195" s="179" t="n">
        <v>75812</v>
      </c>
      <c r="AU195" s="179" t="n">
        <v>120000</v>
      </c>
      <c r="AV195" s="179" t="n">
        <v>167296</v>
      </c>
      <c r="AW195" s="179" t="n">
        <v>300000</v>
      </c>
      <c r="AX195" s="179" t="n">
        <v>268215</v>
      </c>
      <c r="AY195" s="179" t="n">
        <v>444000</v>
      </c>
      <c r="AZ195" s="177" t="n">
        <v>672</v>
      </c>
      <c r="BA195" s="180" t="n">
        <v>-3649509</v>
      </c>
      <c r="BB195" s="180" t="n">
        <v>-3683491</v>
      </c>
      <c r="BC195" s="177" t="n">
        <v>2493817</v>
      </c>
      <c r="BD195" s="177" t="n">
        <v>4208697</v>
      </c>
      <c r="BE195" s="177" t="n">
        <v>5339</v>
      </c>
    </row>
    <row r="196" customFormat="false" ht="12.75" hidden="false" customHeight="true" outlineLevel="0" collapsed="false">
      <c r="A196" s="174" t="str">
        <f aca="false">C196&amp;" "&amp;E196&amp;" "&amp;F196&amp;" "&amp;G196&amp;" "&amp;J196</f>
        <v>India Salt marsh Conservation  Small</v>
      </c>
      <c r="B196" s="174" t="s">
        <v>162</v>
      </c>
      <c r="C196" s="174" t="s">
        <v>190</v>
      </c>
      <c r="D196" s="174" t="s">
        <v>594</v>
      </c>
      <c r="E196" s="174" t="s">
        <v>168</v>
      </c>
      <c r="F196" s="175" t="s">
        <v>175</v>
      </c>
      <c r="G196" s="176"/>
      <c r="H196" s="176" t="s">
        <v>904</v>
      </c>
      <c r="I196" s="177" t="n">
        <v>800</v>
      </c>
      <c r="J196" s="178" t="s">
        <v>909</v>
      </c>
      <c r="K196" s="176" t="n">
        <v>3101.067604</v>
      </c>
      <c r="L196" s="177" t="n">
        <v>2080456</v>
      </c>
      <c r="M196" s="177" t="n">
        <v>2744056</v>
      </c>
      <c r="N196" s="177" t="n">
        <v>1274698</v>
      </c>
      <c r="O196" s="177" t="n">
        <v>1357600</v>
      </c>
      <c r="P196" s="177" t="n">
        <v>805759</v>
      </c>
      <c r="Q196" s="177" t="n">
        <v>1386456</v>
      </c>
      <c r="R196" s="177" t="n">
        <v>274</v>
      </c>
      <c r="S196" s="177" t="n">
        <v>274</v>
      </c>
      <c r="T196" s="177" t="n">
        <v>50000</v>
      </c>
      <c r="U196" s="177" t="n">
        <v>50000</v>
      </c>
      <c r="V196" s="177" t="n">
        <v>629559</v>
      </c>
      <c r="W196" s="177" t="n">
        <v>667067</v>
      </c>
      <c r="X196" s="177" t="n">
        <v>76963</v>
      </c>
      <c r="Y196" s="177" t="n">
        <v>80000</v>
      </c>
      <c r="Z196" s="177" t="n">
        <v>255322</v>
      </c>
      <c r="AA196" s="177" t="n">
        <v>270533</v>
      </c>
      <c r="AB196" s="177" t="n">
        <v>88900</v>
      </c>
      <c r="AC196" s="177" t="n">
        <v>100000</v>
      </c>
      <c r="AD196" s="177" t="n">
        <v>129504</v>
      </c>
      <c r="AE196" s="177" t="n">
        <v>140000</v>
      </c>
      <c r="AF196" s="177" t="n">
        <v>44450</v>
      </c>
      <c r="AG196" s="177" t="n">
        <v>50000</v>
      </c>
      <c r="AH196" s="177" t="n">
        <v>0</v>
      </c>
      <c r="AI196" s="177" t="n">
        <v>0</v>
      </c>
      <c r="AJ196" s="177" t="n">
        <v>101487</v>
      </c>
      <c r="AK196" s="177" t="n">
        <v>168000</v>
      </c>
      <c r="AL196" s="177" t="n">
        <v>0</v>
      </c>
      <c r="AM196" s="177" t="n">
        <v>0</v>
      </c>
      <c r="AN196" s="177" t="n">
        <f aca="false">AJ:AJ+AL:AL</f>
        <v>101487</v>
      </c>
      <c r="AO196" s="177" t="n">
        <f aca="false">AK:AK+AM:AM</f>
        <v>168000</v>
      </c>
      <c r="AP196" s="177" t="n">
        <v>192111</v>
      </c>
      <c r="AQ196" s="177" t="n">
        <v>352938</v>
      </c>
      <c r="AR196" s="177" t="n">
        <v>838</v>
      </c>
      <c r="AS196" s="177" t="n">
        <v>1518</v>
      </c>
      <c r="AT196" s="179" t="n">
        <v>75812</v>
      </c>
      <c r="AU196" s="179" t="n">
        <v>120000</v>
      </c>
      <c r="AV196" s="179" t="n">
        <v>167296</v>
      </c>
      <c r="AW196" s="179" t="n">
        <v>300000</v>
      </c>
      <c r="AX196" s="179" t="n">
        <v>268215</v>
      </c>
      <c r="AY196" s="179" t="n">
        <v>444000</v>
      </c>
      <c r="AZ196" s="177" t="n">
        <v>384</v>
      </c>
      <c r="BA196" s="180" t="n">
        <v>-321536</v>
      </c>
      <c r="BB196" s="180" t="n">
        <v>-746911</v>
      </c>
      <c r="BC196" s="177" t="n">
        <v>1921107</v>
      </c>
      <c r="BD196" s="177" t="n">
        <v>3529379</v>
      </c>
      <c r="BE196" s="177" t="n">
        <v>7590</v>
      </c>
    </row>
    <row r="197" customFormat="false" ht="12.75" hidden="false" customHeight="true" outlineLevel="0" collapsed="false">
      <c r="A197" s="174" t="str">
        <f aca="false">C197&amp;" "&amp;E197&amp;" "&amp;F197&amp;" "&amp;G197&amp;" "&amp;J197</f>
        <v>China Salt marsh Restoration Hydrology Small</v>
      </c>
      <c r="B197" s="174" t="s">
        <v>162</v>
      </c>
      <c r="C197" s="174" t="s">
        <v>191</v>
      </c>
      <c r="D197" s="174" t="s">
        <v>595</v>
      </c>
      <c r="E197" s="174" t="s">
        <v>168</v>
      </c>
      <c r="F197" s="175" t="s">
        <v>174</v>
      </c>
      <c r="G197" s="176" t="s">
        <v>903</v>
      </c>
      <c r="H197" s="176" t="s">
        <v>904</v>
      </c>
      <c r="I197" s="177" t="n">
        <v>100</v>
      </c>
      <c r="J197" s="178" t="s">
        <v>909</v>
      </c>
      <c r="K197" s="176" t="n">
        <v>10513.23013</v>
      </c>
      <c r="L197" s="177" t="n">
        <v>30969745</v>
      </c>
      <c r="M197" s="177" t="n">
        <v>36520647</v>
      </c>
      <c r="N197" s="177" t="n">
        <v>23509136</v>
      </c>
      <c r="O197" s="177" t="n">
        <v>26364069</v>
      </c>
      <c r="P197" s="177" t="n">
        <v>7460609</v>
      </c>
      <c r="Q197" s="177" t="n">
        <v>10156578</v>
      </c>
      <c r="R197" s="177" t="n">
        <v>5801</v>
      </c>
      <c r="S197" s="177" t="n">
        <v>5801</v>
      </c>
      <c r="T197" s="177" t="n">
        <v>50000</v>
      </c>
      <c r="U197" s="177" t="n">
        <v>50000</v>
      </c>
      <c r="V197" s="177" t="n">
        <v>629559</v>
      </c>
      <c r="W197" s="177" t="n">
        <v>667067</v>
      </c>
      <c r="X197" s="177" t="n">
        <v>76963</v>
      </c>
      <c r="Y197" s="177" t="n">
        <v>80000</v>
      </c>
      <c r="Z197" s="177" t="n">
        <v>314213</v>
      </c>
      <c r="AA197" s="177" t="n">
        <v>332933</v>
      </c>
      <c r="AB197" s="177" t="n">
        <v>88900</v>
      </c>
      <c r="AC197" s="177" t="n">
        <v>100000</v>
      </c>
      <c r="AD197" s="177" t="n">
        <v>138755</v>
      </c>
      <c r="AE197" s="177" t="n">
        <v>150000</v>
      </c>
      <c r="AF197" s="177" t="n">
        <v>44450</v>
      </c>
      <c r="AG197" s="177" t="n">
        <v>50000</v>
      </c>
      <c r="AH197" s="177" t="n">
        <v>22166297</v>
      </c>
      <c r="AI197" s="177" t="n">
        <v>24934069</v>
      </c>
      <c r="AJ197" s="177" t="n">
        <v>234386</v>
      </c>
      <c r="AK197" s="177" t="n">
        <v>388000</v>
      </c>
      <c r="AL197" s="177" t="n">
        <v>5124074</v>
      </c>
      <c r="AM197" s="177" t="n">
        <v>6231024</v>
      </c>
      <c r="AN197" s="177" t="n">
        <f aca="false">AJ:AJ+AL:AL</f>
        <v>5358460</v>
      </c>
      <c r="AO197" s="177" t="n">
        <f aca="false">AK:AK+AM:AM</f>
        <v>6619024</v>
      </c>
      <c r="AP197" s="177" t="n">
        <v>1243435</v>
      </c>
      <c r="AQ197" s="177" t="n">
        <v>2098486</v>
      </c>
      <c r="AR197" s="177" t="n">
        <v>645</v>
      </c>
      <c r="AS197" s="177" t="n">
        <v>1068</v>
      </c>
      <c r="AT197" s="179" t="n">
        <v>75812</v>
      </c>
      <c r="AU197" s="179" t="n">
        <v>120000</v>
      </c>
      <c r="AV197" s="179" t="n">
        <v>167296</v>
      </c>
      <c r="AW197" s="179" t="n">
        <v>300000</v>
      </c>
      <c r="AX197" s="179" t="n">
        <v>614961</v>
      </c>
      <c r="AY197" s="179" t="n">
        <v>1018000</v>
      </c>
      <c r="AZ197" s="177" t="n">
        <v>3350</v>
      </c>
      <c r="BA197" s="180" t="n">
        <v>-22947366</v>
      </c>
      <c r="BB197" s="180" t="n">
        <v>-22666589</v>
      </c>
      <c r="BC197" s="177" t="n">
        <v>12434348</v>
      </c>
      <c r="BD197" s="177" t="n">
        <v>20984864</v>
      </c>
      <c r="BE197" s="177" t="n">
        <v>5339</v>
      </c>
    </row>
    <row r="198" customFormat="false" ht="12.75" hidden="false" customHeight="true" outlineLevel="0" collapsed="false">
      <c r="A198" s="174" t="str">
        <f aca="false">C198&amp;" "&amp;E198&amp;" "&amp;F198&amp;" "&amp;G198&amp;" "&amp;J198</f>
        <v>China Salt marsh Conservation  Small</v>
      </c>
      <c r="B198" s="174" t="s">
        <v>162</v>
      </c>
      <c r="C198" s="174" t="s">
        <v>191</v>
      </c>
      <c r="D198" s="174" t="s">
        <v>595</v>
      </c>
      <c r="E198" s="174" t="s">
        <v>168</v>
      </c>
      <c r="F198" s="175" t="s">
        <v>175</v>
      </c>
      <c r="G198" s="176"/>
      <c r="H198" s="176" t="s">
        <v>904</v>
      </c>
      <c r="I198" s="177" t="n">
        <v>800</v>
      </c>
      <c r="J198" s="178" t="s">
        <v>909</v>
      </c>
      <c r="K198" s="176" t="n">
        <v>9438.230134</v>
      </c>
      <c r="L198" s="177" t="n">
        <v>2481995</v>
      </c>
      <c r="M198" s="177" t="n">
        <v>3342111</v>
      </c>
      <c r="N198" s="177" t="n">
        <v>1342839</v>
      </c>
      <c r="O198" s="177" t="n">
        <v>1430000</v>
      </c>
      <c r="P198" s="177" t="n">
        <v>1139155</v>
      </c>
      <c r="Q198" s="177" t="n">
        <v>1912111</v>
      </c>
      <c r="R198" s="177" t="n">
        <v>2398</v>
      </c>
      <c r="S198" s="177" t="n">
        <v>2398</v>
      </c>
      <c r="T198" s="177" t="n">
        <v>50000</v>
      </c>
      <c r="U198" s="177" t="n">
        <v>50000</v>
      </c>
      <c r="V198" s="177" t="n">
        <v>629559</v>
      </c>
      <c r="W198" s="177" t="n">
        <v>667067</v>
      </c>
      <c r="X198" s="177" t="n">
        <v>76963</v>
      </c>
      <c r="Y198" s="177" t="n">
        <v>80000</v>
      </c>
      <c r="Z198" s="177" t="n">
        <v>314213</v>
      </c>
      <c r="AA198" s="177" t="n">
        <v>332933</v>
      </c>
      <c r="AB198" s="177" t="n">
        <v>88900</v>
      </c>
      <c r="AC198" s="177" t="n">
        <v>100000</v>
      </c>
      <c r="AD198" s="177" t="n">
        <v>138755</v>
      </c>
      <c r="AE198" s="177" t="n">
        <v>150000</v>
      </c>
      <c r="AF198" s="177" t="n">
        <v>44450</v>
      </c>
      <c r="AG198" s="177" t="n">
        <v>50000</v>
      </c>
      <c r="AH198" s="177" t="n">
        <v>0</v>
      </c>
      <c r="AI198" s="177" t="n">
        <v>0</v>
      </c>
      <c r="AJ198" s="177" t="n">
        <v>234386</v>
      </c>
      <c r="AK198" s="177" t="n">
        <v>388000</v>
      </c>
      <c r="AL198" s="177" t="n">
        <v>0</v>
      </c>
      <c r="AM198" s="177" t="n">
        <v>0</v>
      </c>
      <c r="AN198" s="177" t="n">
        <f aca="false">AJ:AJ+AL:AL</f>
        <v>234386</v>
      </c>
      <c r="AO198" s="177" t="n">
        <f aca="false">AK:AK+AM:AM</f>
        <v>388000</v>
      </c>
      <c r="AP198" s="177" t="n">
        <v>46586</v>
      </c>
      <c r="AQ198" s="177" t="n">
        <v>85904</v>
      </c>
      <c r="AR198" s="177" t="n">
        <v>114</v>
      </c>
      <c r="AS198" s="177" t="n">
        <v>207</v>
      </c>
      <c r="AT198" s="179" t="n">
        <v>75812</v>
      </c>
      <c r="AU198" s="179" t="n">
        <v>120000</v>
      </c>
      <c r="AV198" s="179" t="n">
        <v>167296</v>
      </c>
      <c r="AW198" s="179" t="n">
        <v>300000</v>
      </c>
      <c r="AX198" s="179" t="n">
        <v>614961</v>
      </c>
      <c r="AY198" s="179" t="n">
        <v>1018000</v>
      </c>
      <c r="AZ198" s="177" t="n">
        <v>685</v>
      </c>
      <c r="BA198" s="180" t="n">
        <v>-2483073</v>
      </c>
      <c r="BB198" s="180" t="n">
        <v>-2016135</v>
      </c>
      <c r="BC198" s="177" t="n">
        <v>465860</v>
      </c>
      <c r="BD198" s="177" t="n">
        <v>859038</v>
      </c>
      <c r="BE198" s="177" t="n">
        <v>1035</v>
      </c>
    </row>
    <row r="199" customFormat="false" ht="12.75" hidden="false" customHeight="true" outlineLevel="0" collapsed="false">
      <c r="A199" s="174" t="str">
        <f aca="false">C199&amp;" "&amp;E199&amp;" "&amp;F199&amp;" "&amp;G199&amp;" "&amp;J199</f>
        <v>Indonesia Mangrove Restoration Hydrology Small</v>
      </c>
      <c r="B199" s="174" t="s">
        <v>162</v>
      </c>
      <c r="C199" s="174" t="s">
        <v>184</v>
      </c>
      <c r="D199" s="174" t="s">
        <v>588</v>
      </c>
      <c r="E199" s="174" t="s">
        <v>160</v>
      </c>
      <c r="F199" s="175" t="s">
        <v>174</v>
      </c>
      <c r="G199" s="176" t="s">
        <v>903</v>
      </c>
      <c r="H199" s="176" t="s">
        <v>906</v>
      </c>
      <c r="I199" s="177" t="n">
        <v>100</v>
      </c>
      <c r="J199" s="178" t="s">
        <v>909</v>
      </c>
      <c r="K199" s="176" t="n">
        <v>13194628.19</v>
      </c>
      <c r="L199" s="177" t="n">
        <v>2686034</v>
      </c>
      <c r="M199" s="177" t="n">
        <v>3491284</v>
      </c>
      <c r="N199" s="177" t="n">
        <v>1634808</v>
      </c>
      <c r="O199" s="177" t="n">
        <v>1761800</v>
      </c>
      <c r="P199" s="177" t="n">
        <v>1051227</v>
      </c>
      <c r="Q199" s="177" t="n">
        <v>1729484</v>
      </c>
      <c r="R199" s="177" t="n">
        <v>26</v>
      </c>
      <c r="S199" s="177" t="n">
        <v>26</v>
      </c>
      <c r="T199" s="177" t="n">
        <v>50000</v>
      </c>
      <c r="U199" s="177" t="n">
        <v>50000</v>
      </c>
      <c r="V199" s="177" t="n">
        <v>629559</v>
      </c>
      <c r="W199" s="177" t="n">
        <v>667067</v>
      </c>
      <c r="X199" s="177" t="n">
        <v>76963</v>
      </c>
      <c r="Y199" s="177" t="n">
        <v>80000</v>
      </c>
      <c r="Z199" s="177" t="n">
        <v>268724</v>
      </c>
      <c r="AA199" s="177" t="n">
        <v>284733</v>
      </c>
      <c r="AB199" s="177" t="n">
        <v>88900</v>
      </c>
      <c r="AC199" s="177" t="n">
        <v>100000</v>
      </c>
      <c r="AD199" s="177" t="n">
        <v>129504</v>
      </c>
      <c r="AE199" s="177" t="n">
        <v>140000</v>
      </c>
      <c r="AF199" s="177" t="n">
        <v>44450</v>
      </c>
      <c r="AG199" s="177" t="n">
        <v>50000</v>
      </c>
      <c r="AH199" s="177" t="n">
        <v>346709</v>
      </c>
      <c r="AI199" s="177" t="n">
        <v>390000</v>
      </c>
      <c r="AJ199" s="177" t="n">
        <v>181226</v>
      </c>
      <c r="AK199" s="177" t="n">
        <v>300000</v>
      </c>
      <c r="AL199" s="177" t="n">
        <v>80147</v>
      </c>
      <c r="AM199" s="177" t="n">
        <v>97461</v>
      </c>
      <c r="AN199" s="177" t="n">
        <f aca="false">AJ:AJ+AL:AL</f>
        <v>261373</v>
      </c>
      <c r="AO199" s="177" t="n">
        <f aca="false">AK:AK+AM:AM</f>
        <v>397461</v>
      </c>
      <c r="AP199" s="177" t="n">
        <v>215317</v>
      </c>
      <c r="AQ199" s="177" t="n">
        <v>363380</v>
      </c>
      <c r="AR199" s="177" t="n">
        <v>12470</v>
      </c>
      <c r="AS199" s="177" t="n">
        <v>20643</v>
      </c>
      <c r="AT199" s="179" t="n">
        <v>75812</v>
      </c>
      <c r="AU199" s="179" t="n">
        <v>120000</v>
      </c>
      <c r="AV199" s="179" t="n">
        <v>167296</v>
      </c>
      <c r="AW199" s="179" t="n">
        <v>300000</v>
      </c>
      <c r="AX199" s="179" t="n">
        <v>318958</v>
      </c>
      <c r="AY199" s="179" t="n">
        <v>528000</v>
      </c>
      <c r="AZ199" s="177" t="n">
        <v>30</v>
      </c>
      <c r="BA199" s="180" t="n">
        <v>-829642</v>
      </c>
      <c r="BB199" s="180" t="n">
        <v>-1101617</v>
      </c>
      <c r="BC199" s="177" t="n">
        <v>2153168</v>
      </c>
      <c r="BD199" s="177" t="n">
        <v>3633800</v>
      </c>
      <c r="BE199" s="177" t="n">
        <v>103216</v>
      </c>
    </row>
    <row r="200" customFormat="false" ht="12.75" hidden="false" customHeight="true" outlineLevel="0" collapsed="false">
      <c r="A200" s="174" t="str">
        <f aca="false">C200&amp;" "&amp;E200&amp;" "&amp;F200&amp;" "&amp;G200&amp;" "&amp;J200</f>
        <v>Indonesia Mangrove Conservation  Small</v>
      </c>
      <c r="B200" s="174" t="s">
        <v>162</v>
      </c>
      <c r="C200" s="174" t="s">
        <v>184</v>
      </c>
      <c r="D200" s="174" t="s">
        <v>588</v>
      </c>
      <c r="E200" s="174" t="s">
        <v>160</v>
      </c>
      <c r="F200" s="175" t="s">
        <v>175</v>
      </c>
      <c r="G200" s="176"/>
      <c r="H200" s="176" t="s">
        <v>906</v>
      </c>
      <c r="I200" s="177" t="n">
        <v>4000</v>
      </c>
      <c r="J200" s="178" t="s">
        <v>909</v>
      </c>
      <c r="K200" s="176" t="n">
        <v>17771181.28</v>
      </c>
      <c r="L200" s="177" t="n">
        <v>2709082</v>
      </c>
      <c r="M200" s="177" t="n">
        <v>3835515</v>
      </c>
      <c r="N200" s="177" t="n">
        <v>1288099</v>
      </c>
      <c r="O200" s="177" t="n">
        <v>1371800</v>
      </c>
      <c r="P200" s="177" t="n">
        <v>1420983</v>
      </c>
      <c r="Q200" s="177" t="n">
        <v>2463715</v>
      </c>
      <c r="R200" s="177" t="n">
        <v>8</v>
      </c>
      <c r="S200" s="177" t="n">
        <v>8</v>
      </c>
      <c r="T200" s="177" t="n">
        <v>50000</v>
      </c>
      <c r="U200" s="177" t="n">
        <v>50000</v>
      </c>
      <c r="V200" s="177" t="n">
        <v>629559</v>
      </c>
      <c r="W200" s="177" t="n">
        <v>667067</v>
      </c>
      <c r="X200" s="177" t="n">
        <v>76963</v>
      </c>
      <c r="Y200" s="177" t="n">
        <v>80000</v>
      </c>
      <c r="Z200" s="177" t="n">
        <v>268724</v>
      </c>
      <c r="AA200" s="177" t="n">
        <v>284733</v>
      </c>
      <c r="AB200" s="177" t="n">
        <v>88900</v>
      </c>
      <c r="AC200" s="177" t="n">
        <v>100000</v>
      </c>
      <c r="AD200" s="177" t="n">
        <v>129504</v>
      </c>
      <c r="AE200" s="177" t="n">
        <v>140000</v>
      </c>
      <c r="AF200" s="177" t="n">
        <v>44450</v>
      </c>
      <c r="AG200" s="177" t="n">
        <v>50000</v>
      </c>
      <c r="AH200" s="177" t="n">
        <v>0</v>
      </c>
      <c r="AI200" s="177" t="n">
        <v>0</v>
      </c>
      <c r="AJ200" s="177" t="n">
        <v>181226</v>
      </c>
      <c r="AK200" s="177" t="n">
        <v>300000</v>
      </c>
      <c r="AL200" s="177" t="n">
        <v>0</v>
      </c>
      <c r="AM200" s="177" t="n">
        <v>0</v>
      </c>
      <c r="AN200" s="177" t="n">
        <f aca="false">AJ:AJ+AL:AL</f>
        <v>181226</v>
      </c>
      <c r="AO200" s="177" t="n">
        <f aca="false">AK:AK+AM:AM</f>
        <v>300000</v>
      </c>
      <c r="AP200" s="177" t="n">
        <v>641460</v>
      </c>
      <c r="AQ200" s="177" t="n">
        <v>1151753</v>
      </c>
      <c r="AR200" s="177" t="n">
        <v>36230</v>
      </c>
      <c r="AS200" s="177" t="n">
        <v>63962</v>
      </c>
      <c r="AT200" s="179" t="n">
        <v>75812</v>
      </c>
      <c r="AU200" s="179" t="n">
        <v>120000</v>
      </c>
      <c r="AV200" s="179" t="n">
        <v>167296</v>
      </c>
      <c r="AW200" s="179" t="n">
        <v>300000</v>
      </c>
      <c r="AX200" s="179" t="n">
        <v>318958</v>
      </c>
      <c r="AY200" s="179" t="n">
        <v>528000</v>
      </c>
      <c r="AZ200" s="177" t="n">
        <v>30</v>
      </c>
      <c r="BA200" s="180" t="n">
        <v>3135108</v>
      </c>
      <c r="BB200" s="180" t="n">
        <v>1190930</v>
      </c>
      <c r="BC200" s="177" t="n">
        <v>6414602</v>
      </c>
      <c r="BD200" s="177" t="n">
        <v>11517531</v>
      </c>
      <c r="BE200" s="177" t="n">
        <v>319809</v>
      </c>
    </row>
    <row r="201" customFormat="false" ht="12.75" hidden="false" customHeight="true" outlineLevel="0" collapsed="false">
      <c r="A201" s="174" t="str">
        <f aca="false">C201&amp;" "&amp;E201&amp;" "&amp;F201&amp;" "&amp;G201&amp;" "&amp;J201</f>
        <v>United States Mangrove Restoration Hydrology Small</v>
      </c>
      <c r="B201" s="174" t="s">
        <v>161</v>
      </c>
      <c r="C201" s="174" t="s">
        <v>183</v>
      </c>
      <c r="D201" s="174" t="s">
        <v>586</v>
      </c>
      <c r="E201" s="174" t="s">
        <v>160</v>
      </c>
      <c r="F201" s="175" t="s">
        <v>174</v>
      </c>
      <c r="G201" s="176" t="s">
        <v>903</v>
      </c>
      <c r="H201" s="176" t="s">
        <v>906</v>
      </c>
      <c r="I201" s="177" t="n">
        <v>100</v>
      </c>
      <c r="J201" s="178" t="s">
        <v>909</v>
      </c>
      <c r="K201" s="176" t="n">
        <v>166588.7605</v>
      </c>
      <c r="L201" s="177" t="n">
        <v>15993079</v>
      </c>
      <c r="M201" s="177" t="n">
        <v>19442563</v>
      </c>
      <c r="N201" s="177" t="n">
        <v>11273022</v>
      </c>
      <c r="O201" s="177" t="n">
        <v>12596967</v>
      </c>
      <c r="P201" s="177" t="n">
        <v>4720057</v>
      </c>
      <c r="Q201" s="177" t="n">
        <v>6845596</v>
      </c>
      <c r="R201" s="177" t="n">
        <v>580</v>
      </c>
      <c r="S201" s="177" t="n">
        <v>580</v>
      </c>
      <c r="T201" s="177" t="n">
        <v>100000</v>
      </c>
      <c r="U201" s="177" t="n">
        <v>100000</v>
      </c>
      <c r="V201" s="177" t="n">
        <v>629559</v>
      </c>
      <c r="W201" s="177" t="n">
        <v>667067</v>
      </c>
      <c r="X201" s="177" t="n">
        <v>76963</v>
      </c>
      <c r="Y201" s="177" t="n">
        <v>80000</v>
      </c>
      <c r="Z201" s="177" t="n">
        <v>351049</v>
      </c>
      <c r="AA201" s="177" t="n">
        <v>379500</v>
      </c>
      <c r="AB201" s="177" t="n">
        <v>88900</v>
      </c>
      <c r="AC201" s="177" t="n">
        <v>100000</v>
      </c>
      <c r="AD201" s="177" t="n">
        <v>185006</v>
      </c>
      <c r="AE201" s="177" t="n">
        <v>200000</v>
      </c>
      <c r="AF201" s="177" t="n">
        <v>44450</v>
      </c>
      <c r="AG201" s="177" t="n">
        <v>50000</v>
      </c>
      <c r="AH201" s="177" t="n">
        <v>9797095</v>
      </c>
      <c r="AI201" s="177" t="n">
        <v>11020400</v>
      </c>
      <c r="AJ201" s="177" t="n">
        <v>517703</v>
      </c>
      <c r="AK201" s="177" t="n">
        <v>857000</v>
      </c>
      <c r="AL201" s="177" t="n">
        <v>2264746</v>
      </c>
      <c r="AM201" s="177" t="n">
        <v>2753998</v>
      </c>
      <c r="AN201" s="177" t="n">
        <f aca="false">AJ:AJ+AL:AL</f>
        <v>2782449</v>
      </c>
      <c r="AO201" s="177" t="n">
        <f aca="false">AK:AK+AM:AM</f>
        <v>3610998</v>
      </c>
      <c r="AP201" s="177" t="n">
        <v>57525</v>
      </c>
      <c r="AQ201" s="177" t="n">
        <v>97083</v>
      </c>
      <c r="AR201" s="177" t="n">
        <v>3332</v>
      </c>
      <c r="AS201" s="177" t="n">
        <v>5515</v>
      </c>
      <c r="AT201" s="179" t="n">
        <v>75812</v>
      </c>
      <c r="AU201" s="179" t="n">
        <v>120000</v>
      </c>
      <c r="AV201" s="179" t="n">
        <v>223062</v>
      </c>
      <c r="AW201" s="179" t="n">
        <v>400000</v>
      </c>
      <c r="AX201" s="179" t="n">
        <v>1577877</v>
      </c>
      <c r="AY201" s="179" t="n">
        <v>2612000</v>
      </c>
      <c r="AZ201" s="177" t="n">
        <v>30</v>
      </c>
      <c r="BA201" s="180" t="n">
        <v>-18471734</v>
      </c>
      <c r="BB201" s="180" t="n">
        <v>-15417825</v>
      </c>
      <c r="BC201" s="177" t="n">
        <v>575254</v>
      </c>
      <c r="BD201" s="177" t="n">
        <v>970829</v>
      </c>
      <c r="BE201" s="177" t="n">
        <v>27576</v>
      </c>
    </row>
    <row r="202" customFormat="false" ht="12.75" hidden="false" customHeight="true" outlineLevel="0" collapsed="false">
      <c r="A202" s="174" t="str">
        <f aca="false">C202&amp;" "&amp;E202&amp;" "&amp;F202&amp;" "&amp;G202&amp;" "&amp;J202</f>
        <v>United States Mangrove Conservation  Small</v>
      </c>
      <c r="B202" s="174" t="s">
        <v>161</v>
      </c>
      <c r="C202" s="174" t="s">
        <v>183</v>
      </c>
      <c r="D202" s="174" t="s">
        <v>586</v>
      </c>
      <c r="E202" s="174" t="s">
        <v>160</v>
      </c>
      <c r="F202" s="175" t="s">
        <v>175</v>
      </c>
      <c r="G202" s="176"/>
      <c r="H202" s="176" t="s">
        <v>906</v>
      </c>
      <c r="I202" s="177" t="n">
        <v>4000</v>
      </c>
      <c r="J202" s="178" t="s">
        <v>909</v>
      </c>
      <c r="K202" s="176" t="n">
        <v>1350471.591</v>
      </c>
      <c r="L202" s="177" t="n">
        <v>4856872</v>
      </c>
      <c r="M202" s="177" t="n">
        <v>7378815</v>
      </c>
      <c r="N202" s="177" t="n">
        <v>1475926</v>
      </c>
      <c r="O202" s="177" t="n">
        <v>1576567</v>
      </c>
      <c r="P202" s="177" t="n">
        <v>3380945</v>
      </c>
      <c r="Q202" s="177" t="n">
        <v>5802248</v>
      </c>
      <c r="R202" s="177" t="n">
        <v>10</v>
      </c>
      <c r="S202" s="177" t="n">
        <v>10</v>
      </c>
      <c r="T202" s="177" t="n">
        <v>100000</v>
      </c>
      <c r="U202" s="177" t="n">
        <v>100000</v>
      </c>
      <c r="V202" s="177" t="n">
        <v>629559</v>
      </c>
      <c r="W202" s="177" t="n">
        <v>667067</v>
      </c>
      <c r="X202" s="177" t="n">
        <v>76963</v>
      </c>
      <c r="Y202" s="177" t="n">
        <v>80000</v>
      </c>
      <c r="Z202" s="177" t="n">
        <v>351049</v>
      </c>
      <c r="AA202" s="177" t="n">
        <v>379500</v>
      </c>
      <c r="AB202" s="177" t="n">
        <v>88900</v>
      </c>
      <c r="AC202" s="177" t="n">
        <v>100000</v>
      </c>
      <c r="AD202" s="177" t="n">
        <v>185006</v>
      </c>
      <c r="AE202" s="177" t="n">
        <v>200000</v>
      </c>
      <c r="AF202" s="177" t="n">
        <v>44450</v>
      </c>
      <c r="AG202" s="177" t="n">
        <v>50000</v>
      </c>
      <c r="AH202" s="177" t="n">
        <v>0</v>
      </c>
      <c r="AI202" s="177" t="n">
        <v>0</v>
      </c>
      <c r="AJ202" s="177" t="n">
        <v>517703</v>
      </c>
      <c r="AK202" s="177" t="n">
        <v>857000</v>
      </c>
      <c r="AL202" s="177" t="n">
        <v>0</v>
      </c>
      <c r="AM202" s="177" t="n">
        <v>0</v>
      </c>
      <c r="AN202" s="177" t="n">
        <f aca="false">AJ:AJ+AL:AL</f>
        <v>517703</v>
      </c>
      <c r="AO202" s="177" t="n">
        <f aca="false">AK:AK+AM:AM</f>
        <v>857000</v>
      </c>
      <c r="AP202" s="177" t="n">
        <v>934270</v>
      </c>
      <c r="AQ202" s="177" t="n">
        <v>1718626</v>
      </c>
      <c r="AR202" s="177" t="n">
        <v>52222</v>
      </c>
      <c r="AS202" s="177" t="n">
        <v>94622</v>
      </c>
      <c r="AT202" s="179" t="n">
        <v>75812</v>
      </c>
      <c r="AU202" s="179" t="n">
        <v>120000</v>
      </c>
      <c r="AV202" s="179" t="n">
        <v>223062</v>
      </c>
      <c r="AW202" s="179" t="n">
        <v>400000</v>
      </c>
      <c r="AX202" s="179" t="n">
        <v>1577877</v>
      </c>
      <c r="AY202" s="179" t="n">
        <v>2612000</v>
      </c>
      <c r="AZ202" s="177" t="n">
        <v>30</v>
      </c>
      <c r="BA202" s="180" t="n">
        <v>4072207</v>
      </c>
      <c r="BB202" s="180" t="n">
        <v>1467312</v>
      </c>
      <c r="BC202" s="177" t="n">
        <v>9342704</v>
      </c>
      <c r="BD202" s="177" t="n">
        <v>17186264</v>
      </c>
      <c r="BE202" s="177" t="n">
        <v>473110</v>
      </c>
    </row>
    <row r="203" customFormat="false" ht="12.75" hidden="false" customHeight="true" outlineLevel="0" collapsed="false">
      <c r="A203" s="174" t="str">
        <f aca="false">C203&amp;" "&amp;E203&amp;" "&amp;F203&amp;" "&amp;G203&amp;" "&amp;J203</f>
        <v>Australia Mangrove Restoration Hydrology Small</v>
      </c>
      <c r="B203" s="174" t="s">
        <v>163</v>
      </c>
      <c r="C203" s="174" t="s">
        <v>185</v>
      </c>
      <c r="D203" s="174" t="s">
        <v>589</v>
      </c>
      <c r="E203" s="174" t="s">
        <v>160</v>
      </c>
      <c r="F203" s="175" t="s">
        <v>174</v>
      </c>
      <c r="G203" s="176" t="s">
        <v>903</v>
      </c>
      <c r="H203" s="176" t="s">
        <v>906</v>
      </c>
      <c r="I203" s="177" t="n">
        <v>100</v>
      </c>
      <c r="J203" s="178" t="s">
        <v>909</v>
      </c>
      <c r="K203" s="176" t="n">
        <v>503833.494</v>
      </c>
      <c r="L203" s="177" t="n">
        <v>5081233</v>
      </c>
      <c r="M203" s="177" t="n">
        <v>6789354</v>
      </c>
      <c r="N203" s="177" t="n">
        <v>2725544</v>
      </c>
      <c r="O203" s="177" t="n">
        <v>2981117</v>
      </c>
      <c r="P203" s="177" t="n">
        <v>2355689</v>
      </c>
      <c r="Q203" s="177" t="n">
        <v>3808237</v>
      </c>
      <c r="R203" s="177" t="n">
        <v>436</v>
      </c>
      <c r="S203" s="177" t="n">
        <v>436</v>
      </c>
      <c r="T203" s="177" t="n">
        <v>70000</v>
      </c>
      <c r="U203" s="177" t="n">
        <v>70000</v>
      </c>
      <c r="V203" s="177" t="n">
        <v>629559</v>
      </c>
      <c r="W203" s="177" t="n">
        <v>667067</v>
      </c>
      <c r="X203" s="177" t="n">
        <v>76963</v>
      </c>
      <c r="Y203" s="177" t="n">
        <v>80000</v>
      </c>
      <c r="Z203" s="177" t="n">
        <v>313632</v>
      </c>
      <c r="AA203" s="177" t="n">
        <v>339050</v>
      </c>
      <c r="AB203" s="177" t="n">
        <v>102235</v>
      </c>
      <c r="AC203" s="177" t="n">
        <v>115000</v>
      </c>
      <c r="AD203" s="177" t="n">
        <v>333011</v>
      </c>
      <c r="AE203" s="177" t="n">
        <v>360000</v>
      </c>
      <c r="AF203" s="177" t="n">
        <v>44450</v>
      </c>
      <c r="AG203" s="177" t="n">
        <v>50000</v>
      </c>
      <c r="AH203" s="177" t="n">
        <v>1155695</v>
      </c>
      <c r="AI203" s="177" t="n">
        <v>1300000</v>
      </c>
      <c r="AJ203" s="177" t="n">
        <v>485686</v>
      </c>
      <c r="AK203" s="177" t="n">
        <v>804000</v>
      </c>
      <c r="AL203" s="177" t="n">
        <v>267156</v>
      </c>
      <c r="AM203" s="177" t="n">
        <v>324870</v>
      </c>
      <c r="AN203" s="177" t="n">
        <f aca="false">AJ:AJ+AL:AL</f>
        <v>752842</v>
      </c>
      <c r="AO203" s="177" t="n">
        <f aca="false">AK:AK+AM:AM</f>
        <v>1128870</v>
      </c>
      <c r="AP203" s="177" t="n">
        <v>24315</v>
      </c>
      <c r="AQ203" s="177" t="n">
        <v>41036</v>
      </c>
      <c r="AR203" s="177" t="n">
        <v>1408</v>
      </c>
      <c r="AS203" s="177" t="n">
        <v>2331</v>
      </c>
      <c r="AT203" s="179" t="n">
        <v>75812</v>
      </c>
      <c r="AU203" s="179" t="n">
        <v>120000</v>
      </c>
      <c r="AV203" s="179" t="n">
        <v>223062</v>
      </c>
      <c r="AW203" s="179" t="n">
        <v>400000</v>
      </c>
      <c r="AX203" s="179" t="n">
        <v>1278249</v>
      </c>
      <c r="AY203" s="179" t="n">
        <v>2116000</v>
      </c>
      <c r="AZ203" s="177" t="n">
        <v>30</v>
      </c>
      <c r="BA203" s="180" t="n">
        <v>-6378995</v>
      </c>
      <c r="BB203" s="180" t="n">
        <v>-4838080</v>
      </c>
      <c r="BC203" s="177" t="n">
        <v>243153</v>
      </c>
      <c r="BD203" s="177" t="n">
        <v>410359</v>
      </c>
      <c r="BE203" s="177" t="n">
        <v>11656</v>
      </c>
    </row>
    <row r="204" customFormat="false" ht="12.75" hidden="false" customHeight="true" outlineLevel="0" collapsed="false">
      <c r="A204" s="174" t="str">
        <f aca="false">C204&amp;" "&amp;E204&amp;" "&amp;F204&amp;" "&amp;G204&amp;" "&amp;J204</f>
        <v>Australia Mangrove Conservation  Small</v>
      </c>
      <c r="B204" s="174" t="s">
        <v>163</v>
      </c>
      <c r="C204" s="174" t="s">
        <v>185</v>
      </c>
      <c r="D204" s="174" t="s">
        <v>589</v>
      </c>
      <c r="E204" s="174" t="s">
        <v>160</v>
      </c>
      <c r="F204" s="175" t="s">
        <v>175</v>
      </c>
      <c r="G204" s="176"/>
      <c r="H204" s="176" t="s">
        <v>906</v>
      </c>
      <c r="I204" s="177" t="n">
        <v>4000</v>
      </c>
      <c r="J204" s="178" t="s">
        <v>909</v>
      </c>
      <c r="K204" s="176" t="n">
        <v>1183318.779</v>
      </c>
      <c r="L204" s="177" t="n">
        <v>3849051</v>
      </c>
      <c r="M204" s="177" t="n">
        <v>5514394</v>
      </c>
      <c r="N204" s="177" t="n">
        <v>1569849</v>
      </c>
      <c r="O204" s="177" t="n">
        <v>1681117</v>
      </c>
      <c r="P204" s="177" t="n">
        <v>2279202</v>
      </c>
      <c r="Q204" s="177" t="n">
        <v>3833278</v>
      </c>
      <c r="R204" s="177" t="n">
        <v>37</v>
      </c>
      <c r="S204" s="177" t="n">
        <v>37</v>
      </c>
      <c r="T204" s="177" t="n">
        <v>70000</v>
      </c>
      <c r="U204" s="177" t="n">
        <v>70000</v>
      </c>
      <c r="V204" s="177" t="n">
        <v>629559</v>
      </c>
      <c r="W204" s="177" t="n">
        <v>667067</v>
      </c>
      <c r="X204" s="177" t="n">
        <v>76963</v>
      </c>
      <c r="Y204" s="177" t="n">
        <v>80000</v>
      </c>
      <c r="Z204" s="177" t="n">
        <v>313632</v>
      </c>
      <c r="AA204" s="177" t="n">
        <v>339050</v>
      </c>
      <c r="AB204" s="177" t="n">
        <v>102235</v>
      </c>
      <c r="AC204" s="177" t="n">
        <v>115000</v>
      </c>
      <c r="AD204" s="177" t="n">
        <v>333011</v>
      </c>
      <c r="AE204" s="177" t="n">
        <v>360000</v>
      </c>
      <c r="AF204" s="177" t="n">
        <v>44450</v>
      </c>
      <c r="AG204" s="177" t="n">
        <v>50000</v>
      </c>
      <c r="AH204" s="177" t="n">
        <v>0</v>
      </c>
      <c r="AI204" s="177" t="n">
        <v>0</v>
      </c>
      <c r="AJ204" s="177" t="n">
        <v>485686</v>
      </c>
      <c r="AK204" s="177" t="n">
        <v>804000</v>
      </c>
      <c r="AL204" s="177" t="n">
        <v>0</v>
      </c>
      <c r="AM204" s="177" t="n">
        <v>0</v>
      </c>
      <c r="AN204" s="177" t="n">
        <f aca="false">AJ:AJ+AL:AL</f>
        <v>485686</v>
      </c>
      <c r="AO204" s="177" t="n">
        <f aca="false">AK:AK+AM:AM</f>
        <v>804000</v>
      </c>
      <c r="AP204" s="177" t="n">
        <v>204883</v>
      </c>
      <c r="AQ204" s="177" t="n">
        <v>372679</v>
      </c>
      <c r="AR204" s="177" t="n">
        <v>11510</v>
      </c>
      <c r="AS204" s="177" t="n">
        <v>20599</v>
      </c>
      <c r="AT204" s="179" t="n">
        <v>75812</v>
      </c>
      <c r="AU204" s="179" t="n">
        <v>120000</v>
      </c>
      <c r="AV204" s="179" t="n">
        <v>223062</v>
      </c>
      <c r="AW204" s="179" t="n">
        <v>400000</v>
      </c>
      <c r="AX204" s="179" t="n">
        <v>1278249</v>
      </c>
      <c r="AY204" s="179" t="n">
        <v>2116000</v>
      </c>
      <c r="AZ204" s="177" t="n">
        <v>30</v>
      </c>
      <c r="BA204" s="180" t="n">
        <v>-2088950</v>
      </c>
      <c r="BB204" s="180" t="n">
        <v>-1945856</v>
      </c>
      <c r="BC204" s="177" t="n">
        <v>2048827</v>
      </c>
      <c r="BD204" s="177" t="n">
        <v>3726786</v>
      </c>
      <c r="BE204" s="177" t="n">
        <v>102995</v>
      </c>
    </row>
    <row r="205" customFormat="false" ht="12.75" hidden="false" customHeight="true" outlineLevel="0" collapsed="false">
      <c r="A205" s="174" t="str">
        <f aca="false">C205&amp;" "&amp;E205&amp;" "&amp;F205&amp;" "&amp;G205&amp;" "&amp;J205</f>
        <v>The Bahamas Mangrove Restoration Hydrology Small</v>
      </c>
      <c r="B205" s="174" t="s">
        <v>161</v>
      </c>
      <c r="C205" s="174" t="s">
        <v>277</v>
      </c>
      <c r="D205" s="174" t="s">
        <v>590</v>
      </c>
      <c r="E205" s="174" t="s">
        <v>160</v>
      </c>
      <c r="F205" s="175" t="s">
        <v>174</v>
      </c>
      <c r="G205" s="176" t="s">
        <v>903</v>
      </c>
      <c r="H205" s="176" t="s">
        <v>906</v>
      </c>
      <c r="I205" s="177" t="n">
        <v>100</v>
      </c>
      <c r="J205" s="178" t="s">
        <v>909</v>
      </c>
      <c r="K205" s="176" t="n">
        <v>103500.258</v>
      </c>
      <c r="L205" s="177" t="n">
        <v>7814776</v>
      </c>
      <c r="M205" s="177" t="n">
        <v>9764681</v>
      </c>
      <c r="N205" s="177" t="n">
        <v>5173416</v>
      </c>
      <c r="O205" s="177" t="n">
        <v>5737467</v>
      </c>
      <c r="P205" s="177" t="n">
        <v>2641360</v>
      </c>
      <c r="Q205" s="177" t="n">
        <v>4027214</v>
      </c>
      <c r="R205" s="177" t="n">
        <v>464</v>
      </c>
      <c r="S205" s="177" t="n">
        <v>464</v>
      </c>
      <c r="T205" s="177" t="n">
        <v>70000</v>
      </c>
      <c r="U205" s="177" t="n">
        <v>70000</v>
      </c>
      <c r="V205" s="177" t="n">
        <v>629559</v>
      </c>
      <c r="W205" s="177" t="n">
        <v>667067</v>
      </c>
      <c r="X205" s="177" t="n">
        <v>76963</v>
      </c>
      <c r="Y205" s="177" t="n">
        <v>80000</v>
      </c>
      <c r="Z205" s="177" t="n">
        <v>286112</v>
      </c>
      <c r="AA205" s="177" t="n">
        <v>309300</v>
      </c>
      <c r="AB205" s="177" t="n">
        <v>111125</v>
      </c>
      <c r="AC205" s="177" t="n">
        <v>125000</v>
      </c>
      <c r="AD205" s="177" t="n">
        <v>296010</v>
      </c>
      <c r="AE205" s="177" t="n">
        <v>320000</v>
      </c>
      <c r="AF205" s="177" t="n">
        <v>44450</v>
      </c>
      <c r="AG205" s="177" t="n">
        <v>50000</v>
      </c>
      <c r="AH205" s="177" t="n">
        <v>3659198</v>
      </c>
      <c r="AI205" s="177" t="n">
        <v>4116100</v>
      </c>
      <c r="AJ205" s="177" t="n">
        <v>402322</v>
      </c>
      <c r="AK205" s="177" t="n">
        <v>666000</v>
      </c>
      <c r="AL205" s="177" t="n">
        <v>845879</v>
      </c>
      <c r="AM205" s="177" t="n">
        <v>1028613</v>
      </c>
      <c r="AN205" s="177" t="n">
        <f aca="false">AJ:AJ+AL:AL</f>
        <v>1248201</v>
      </c>
      <c r="AO205" s="177" t="n">
        <f aca="false">AK:AK+AM:AM</f>
        <v>1694613</v>
      </c>
      <c r="AP205" s="177" t="n">
        <v>35100</v>
      </c>
      <c r="AQ205" s="177" t="n">
        <v>59236</v>
      </c>
      <c r="AR205" s="177" t="n">
        <v>2033</v>
      </c>
      <c r="AS205" s="177" t="n">
        <v>3365</v>
      </c>
      <c r="AT205" s="179" t="n">
        <v>75812</v>
      </c>
      <c r="AU205" s="179" t="n">
        <v>120000</v>
      </c>
      <c r="AV205" s="179" t="n">
        <v>223062</v>
      </c>
      <c r="AW205" s="179" t="n">
        <v>400000</v>
      </c>
      <c r="AX205" s="179" t="n">
        <v>1057153</v>
      </c>
      <c r="AY205" s="179" t="n">
        <v>1750000</v>
      </c>
      <c r="AZ205" s="177" t="n">
        <v>30</v>
      </c>
      <c r="BA205" s="180" t="n">
        <v>-9172323</v>
      </c>
      <c r="BB205" s="180" t="n">
        <v>-7463781</v>
      </c>
      <c r="BC205" s="177" t="n">
        <v>350995</v>
      </c>
      <c r="BD205" s="177" t="n">
        <v>592358</v>
      </c>
      <c r="BE205" s="177" t="n">
        <v>16826</v>
      </c>
    </row>
    <row r="206" customFormat="false" ht="12.75" hidden="false" customHeight="true" outlineLevel="0" collapsed="false">
      <c r="A206" s="174" t="str">
        <f aca="false">C206&amp;" "&amp;E206&amp;" "&amp;F206&amp;" "&amp;G206&amp;" "&amp;J206</f>
        <v>The Bahamas Mangrove Conservation  Small</v>
      </c>
      <c r="B206" s="174" t="s">
        <v>161</v>
      </c>
      <c r="C206" s="174" t="s">
        <v>277</v>
      </c>
      <c r="D206" s="174" t="s">
        <v>590</v>
      </c>
      <c r="E206" s="174" t="s">
        <v>160</v>
      </c>
      <c r="F206" s="175" t="s">
        <v>175</v>
      </c>
      <c r="G206" s="176"/>
      <c r="H206" s="176" t="s">
        <v>906</v>
      </c>
      <c r="I206" s="177" t="n">
        <v>4000</v>
      </c>
      <c r="J206" s="178" t="s">
        <v>909</v>
      </c>
      <c r="K206" s="176" t="n">
        <v>1020317.378</v>
      </c>
      <c r="L206" s="177" t="n">
        <v>4414136</v>
      </c>
      <c r="M206" s="177" t="n">
        <v>6656057</v>
      </c>
      <c r="N206" s="177" t="n">
        <v>1514218</v>
      </c>
      <c r="O206" s="177" t="n">
        <v>1621367</v>
      </c>
      <c r="P206" s="177" t="n">
        <v>2899919</v>
      </c>
      <c r="Q206" s="177" t="n">
        <v>5034690</v>
      </c>
      <c r="R206" s="177" t="n">
        <v>8</v>
      </c>
      <c r="S206" s="177" t="n">
        <v>8</v>
      </c>
      <c r="T206" s="177" t="n">
        <v>70000</v>
      </c>
      <c r="U206" s="177" t="n">
        <v>70000</v>
      </c>
      <c r="V206" s="177" t="n">
        <v>629559</v>
      </c>
      <c r="W206" s="177" t="n">
        <v>667067</v>
      </c>
      <c r="X206" s="177" t="n">
        <v>76963</v>
      </c>
      <c r="Y206" s="177" t="n">
        <v>80000</v>
      </c>
      <c r="Z206" s="177" t="n">
        <v>286112</v>
      </c>
      <c r="AA206" s="177" t="n">
        <v>309300</v>
      </c>
      <c r="AB206" s="177" t="n">
        <v>111125</v>
      </c>
      <c r="AC206" s="177" t="n">
        <v>125000</v>
      </c>
      <c r="AD206" s="177" t="n">
        <v>296010</v>
      </c>
      <c r="AE206" s="177" t="n">
        <v>320000</v>
      </c>
      <c r="AF206" s="177" t="n">
        <v>44450</v>
      </c>
      <c r="AG206" s="177" t="n">
        <v>50000</v>
      </c>
      <c r="AH206" s="177" t="n">
        <v>0</v>
      </c>
      <c r="AI206" s="177" t="n">
        <v>0</v>
      </c>
      <c r="AJ206" s="177" t="n">
        <v>402322</v>
      </c>
      <c r="AK206" s="177" t="n">
        <v>666000</v>
      </c>
      <c r="AL206" s="177" t="n">
        <v>0</v>
      </c>
      <c r="AM206" s="177" t="n">
        <v>0</v>
      </c>
      <c r="AN206" s="177" t="n">
        <f aca="false">AJ:AJ+AL:AL</f>
        <v>402322</v>
      </c>
      <c r="AO206" s="177" t="n">
        <f aca="false">AK:AK+AM:AM</f>
        <v>666000</v>
      </c>
      <c r="AP206" s="177" t="n">
        <v>1081165</v>
      </c>
      <c r="AQ206" s="177" t="n">
        <v>1989162</v>
      </c>
      <c r="AR206" s="177" t="n">
        <v>60405</v>
      </c>
      <c r="AS206" s="177" t="n">
        <v>109528</v>
      </c>
      <c r="AT206" s="179" t="n">
        <v>75812</v>
      </c>
      <c r="AU206" s="179" t="n">
        <v>120000</v>
      </c>
      <c r="AV206" s="179" t="n">
        <v>223062</v>
      </c>
      <c r="AW206" s="179" t="n">
        <v>400000</v>
      </c>
      <c r="AX206" s="179" t="n">
        <v>1057153</v>
      </c>
      <c r="AY206" s="179" t="n">
        <v>1750000</v>
      </c>
      <c r="AZ206" s="177" t="n">
        <v>30</v>
      </c>
      <c r="BA206" s="180" t="n">
        <v>5781240</v>
      </c>
      <c r="BB206" s="180" t="n">
        <v>2418858</v>
      </c>
      <c r="BC206" s="177" t="n">
        <v>10811647</v>
      </c>
      <c r="BD206" s="177" t="n">
        <v>19891622</v>
      </c>
      <c r="BE206" s="177" t="n">
        <v>547641</v>
      </c>
    </row>
    <row r="207" customFormat="false" ht="12.75" hidden="false" customHeight="true" outlineLevel="0" collapsed="false">
      <c r="A207" s="174" t="str">
        <f aca="false">C207&amp;" "&amp;E207&amp;" "&amp;F207&amp;" "&amp;G207&amp;" "&amp;J207</f>
        <v>Kenya Mangrove Restoration Hydrology Small</v>
      </c>
      <c r="B207" s="174" t="s">
        <v>164</v>
      </c>
      <c r="C207" s="174" t="s">
        <v>187</v>
      </c>
      <c r="D207" s="174" t="s">
        <v>591</v>
      </c>
      <c r="E207" s="174" t="s">
        <v>160</v>
      </c>
      <c r="F207" s="175" t="s">
        <v>174</v>
      </c>
      <c r="G207" s="176" t="s">
        <v>903</v>
      </c>
      <c r="H207" s="176" t="s">
        <v>906</v>
      </c>
      <c r="I207" s="177" t="n">
        <v>100</v>
      </c>
      <c r="J207" s="178" t="s">
        <v>909</v>
      </c>
      <c r="K207" s="176" t="n">
        <v>40145.87061</v>
      </c>
      <c r="L207" s="177" t="n">
        <v>2023296</v>
      </c>
      <c r="M207" s="177" t="n">
        <v>2587477</v>
      </c>
      <c r="N207" s="177" t="n">
        <v>1321171</v>
      </c>
      <c r="O207" s="177" t="n">
        <v>1410267</v>
      </c>
      <c r="P207" s="177" t="n">
        <v>702125</v>
      </c>
      <c r="Q207" s="177" t="n">
        <v>1177210</v>
      </c>
      <c r="R207" s="177" t="n">
        <v>51</v>
      </c>
      <c r="S207" s="177" t="n">
        <v>51</v>
      </c>
      <c r="T207" s="177" t="n">
        <v>50000</v>
      </c>
      <c r="U207" s="177" t="n">
        <v>50000</v>
      </c>
      <c r="V207" s="177" t="n">
        <v>629559</v>
      </c>
      <c r="W207" s="177" t="n">
        <v>667067</v>
      </c>
      <c r="X207" s="177" t="n">
        <v>76963</v>
      </c>
      <c r="Y207" s="177" t="n">
        <v>80000</v>
      </c>
      <c r="Z207" s="177" t="n">
        <v>249345</v>
      </c>
      <c r="AA207" s="177" t="n">
        <v>264200</v>
      </c>
      <c r="AB207" s="177" t="n">
        <v>88900</v>
      </c>
      <c r="AC207" s="177" t="n">
        <v>100000</v>
      </c>
      <c r="AD207" s="177" t="n">
        <v>129504</v>
      </c>
      <c r="AE207" s="177" t="n">
        <v>140000</v>
      </c>
      <c r="AF207" s="177" t="n">
        <v>44450</v>
      </c>
      <c r="AG207" s="177" t="n">
        <v>50000</v>
      </c>
      <c r="AH207" s="177" t="n">
        <v>52451</v>
      </c>
      <c r="AI207" s="177" t="n">
        <v>59000</v>
      </c>
      <c r="AJ207" s="177" t="n">
        <v>144981</v>
      </c>
      <c r="AK207" s="177" t="n">
        <v>240000</v>
      </c>
      <c r="AL207" s="177" t="n">
        <v>12125</v>
      </c>
      <c r="AM207" s="177" t="n">
        <v>14744</v>
      </c>
      <c r="AN207" s="177" t="n">
        <f aca="false">AJ:AJ+AL:AL</f>
        <v>157106</v>
      </c>
      <c r="AO207" s="177" t="n">
        <f aca="false">AK:AK+AM:AM</f>
        <v>254744</v>
      </c>
      <c r="AP207" s="177" t="n">
        <v>83243</v>
      </c>
      <c r="AQ207" s="177" t="n">
        <v>140485</v>
      </c>
      <c r="AR207" s="177" t="n">
        <v>4821</v>
      </c>
      <c r="AS207" s="177" t="n">
        <v>7981</v>
      </c>
      <c r="AT207" s="179" t="n">
        <v>75812</v>
      </c>
      <c r="AU207" s="179" t="n">
        <v>120000</v>
      </c>
      <c r="AV207" s="179" t="n">
        <v>167296</v>
      </c>
      <c r="AW207" s="179" t="n">
        <v>300000</v>
      </c>
      <c r="AX207" s="179" t="n">
        <v>213847</v>
      </c>
      <c r="AY207" s="179" t="n">
        <v>354000</v>
      </c>
      <c r="AZ207" s="177" t="n">
        <v>30</v>
      </c>
      <c r="BA207" s="180" t="n">
        <v>-1436415</v>
      </c>
      <c r="BB207" s="180" t="n">
        <v>-1339825</v>
      </c>
      <c r="BC207" s="177" t="n">
        <v>832429</v>
      </c>
      <c r="BD207" s="177" t="n">
        <v>1404852</v>
      </c>
      <c r="BE207" s="177" t="n">
        <v>39904</v>
      </c>
    </row>
    <row r="208" customFormat="false" ht="12.75" hidden="false" customHeight="true" outlineLevel="0" collapsed="false">
      <c r="A208" s="174" t="str">
        <f aca="false">C208&amp;" "&amp;E208&amp;" "&amp;F208&amp;" "&amp;G208&amp;" "&amp;J208</f>
        <v>Kenya Mangrove Conservation  Small</v>
      </c>
      <c r="B208" s="176" t="s">
        <v>164</v>
      </c>
      <c r="C208" s="174" t="s">
        <v>187</v>
      </c>
      <c r="D208" s="176" t="s">
        <v>591</v>
      </c>
      <c r="E208" s="174" t="s">
        <v>160</v>
      </c>
      <c r="F208" s="175" t="s">
        <v>175</v>
      </c>
      <c r="G208" s="176"/>
      <c r="H208" s="176" t="s">
        <v>906</v>
      </c>
      <c r="I208" s="177" t="n">
        <v>4000</v>
      </c>
      <c r="J208" s="178" t="s">
        <v>909</v>
      </c>
      <c r="K208" s="176" t="n">
        <v>146459.4927</v>
      </c>
      <c r="L208" s="177" t="n">
        <v>2270571</v>
      </c>
      <c r="M208" s="177" t="n">
        <v>3098884</v>
      </c>
      <c r="N208" s="177" t="n">
        <v>1268720</v>
      </c>
      <c r="O208" s="177" t="n">
        <v>1351267</v>
      </c>
      <c r="P208" s="177" t="n">
        <v>1001850</v>
      </c>
      <c r="Q208" s="177" t="n">
        <v>1747618</v>
      </c>
      <c r="R208" s="177" t="n">
        <v>12</v>
      </c>
      <c r="S208" s="177" t="n">
        <v>12</v>
      </c>
      <c r="T208" s="177" t="n">
        <v>50000</v>
      </c>
      <c r="U208" s="177" t="n">
        <v>50000</v>
      </c>
      <c r="V208" s="177" t="n">
        <v>629559</v>
      </c>
      <c r="W208" s="177" t="n">
        <v>667067</v>
      </c>
      <c r="X208" s="177" t="n">
        <v>76963</v>
      </c>
      <c r="Y208" s="177" t="n">
        <v>80000</v>
      </c>
      <c r="Z208" s="177" t="n">
        <v>249345</v>
      </c>
      <c r="AA208" s="177" t="n">
        <v>264200</v>
      </c>
      <c r="AB208" s="177" t="n">
        <v>88900</v>
      </c>
      <c r="AC208" s="177" t="n">
        <v>100000</v>
      </c>
      <c r="AD208" s="177" t="n">
        <v>129504</v>
      </c>
      <c r="AE208" s="177" t="n">
        <v>140000</v>
      </c>
      <c r="AF208" s="177" t="n">
        <v>44450</v>
      </c>
      <c r="AG208" s="177" t="n">
        <v>50000</v>
      </c>
      <c r="AH208" s="177" t="n">
        <v>0</v>
      </c>
      <c r="AI208" s="177" t="n">
        <v>0</v>
      </c>
      <c r="AJ208" s="177" t="n">
        <v>144981</v>
      </c>
      <c r="AK208" s="177" t="n">
        <v>240000</v>
      </c>
      <c r="AL208" s="177" t="n">
        <v>0</v>
      </c>
      <c r="AM208" s="177" t="n">
        <v>0</v>
      </c>
      <c r="AN208" s="177" t="n">
        <f aca="false">AJ:AJ+AL:AL</f>
        <v>144981</v>
      </c>
      <c r="AO208" s="177" t="n">
        <f aca="false">AK:AK+AM:AM</f>
        <v>240000</v>
      </c>
      <c r="AP208" s="177" t="n">
        <v>378727</v>
      </c>
      <c r="AQ208" s="177" t="n">
        <v>695309</v>
      </c>
      <c r="AR208" s="177" t="n">
        <v>21187</v>
      </c>
      <c r="AS208" s="177" t="n">
        <v>38309</v>
      </c>
      <c r="AT208" s="179" t="n">
        <v>75812</v>
      </c>
      <c r="AU208" s="179" t="n">
        <v>120000</v>
      </c>
      <c r="AV208" s="179" t="n">
        <v>167296</v>
      </c>
      <c r="AW208" s="179" t="n">
        <v>300000</v>
      </c>
      <c r="AX208" s="179" t="n">
        <v>213847</v>
      </c>
      <c r="AY208" s="179" t="n">
        <v>354000</v>
      </c>
      <c r="AZ208" s="177" t="n">
        <v>30</v>
      </c>
      <c r="BA208" s="180" t="n">
        <v>1231470</v>
      </c>
      <c r="BB208" s="180" t="n">
        <v>106210</v>
      </c>
      <c r="BC208" s="177" t="n">
        <v>3787272</v>
      </c>
      <c r="BD208" s="177" t="n">
        <v>6953092</v>
      </c>
      <c r="BE208" s="177" t="n">
        <v>191543</v>
      </c>
    </row>
    <row r="209" customFormat="false" ht="12.75" hidden="false" customHeight="true" outlineLevel="0" collapsed="false">
      <c r="A209" s="174" t="str">
        <f aca="false">C209&amp;" "&amp;E209&amp;" "&amp;F209&amp;" "&amp;G209&amp;" "&amp;J209</f>
        <v>Mexico Mangrove Restoration Hydrology Small</v>
      </c>
      <c r="B209" s="176" t="s">
        <v>161</v>
      </c>
      <c r="C209" s="174" t="s">
        <v>188</v>
      </c>
      <c r="D209" s="176" t="s">
        <v>592</v>
      </c>
      <c r="E209" s="174" t="s">
        <v>160</v>
      </c>
      <c r="F209" s="175" t="s">
        <v>174</v>
      </c>
      <c r="G209" s="176" t="s">
        <v>903</v>
      </c>
      <c r="H209" s="176" t="s">
        <v>906</v>
      </c>
      <c r="I209" s="177" t="n">
        <v>100</v>
      </c>
      <c r="J209" s="178" t="s">
        <v>909</v>
      </c>
      <c r="K209" s="176" t="n">
        <v>1258400.8</v>
      </c>
      <c r="L209" s="177" t="n">
        <v>2416549</v>
      </c>
      <c r="M209" s="177" t="n">
        <v>3105577</v>
      </c>
      <c r="N209" s="177" t="n">
        <v>1531698</v>
      </c>
      <c r="O209" s="177" t="n">
        <v>1645467</v>
      </c>
      <c r="P209" s="177" t="n">
        <v>884851</v>
      </c>
      <c r="Q209" s="177" t="n">
        <v>1460110</v>
      </c>
      <c r="R209" s="177" t="n">
        <v>82</v>
      </c>
      <c r="S209" s="177" t="n">
        <v>82</v>
      </c>
      <c r="T209" s="177" t="n">
        <v>50000</v>
      </c>
      <c r="U209" s="177" t="n">
        <v>50000</v>
      </c>
      <c r="V209" s="177" t="n">
        <v>629559</v>
      </c>
      <c r="W209" s="177" t="n">
        <v>667067</v>
      </c>
      <c r="X209" s="177" t="n">
        <v>76963</v>
      </c>
      <c r="Y209" s="177" t="n">
        <v>80000</v>
      </c>
      <c r="Z209" s="177" t="n">
        <v>274072</v>
      </c>
      <c r="AA209" s="177" t="n">
        <v>290400</v>
      </c>
      <c r="AB209" s="177" t="n">
        <v>88900</v>
      </c>
      <c r="AC209" s="177" t="n">
        <v>100000</v>
      </c>
      <c r="AD209" s="177" t="n">
        <v>129504</v>
      </c>
      <c r="AE209" s="177" t="n">
        <v>140000</v>
      </c>
      <c r="AF209" s="177" t="n">
        <v>44450</v>
      </c>
      <c r="AG209" s="177" t="n">
        <v>50000</v>
      </c>
      <c r="AH209" s="177" t="n">
        <v>238251</v>
      </c>
      <c r="AI209" s="177" t="n">
        <v>268000</v>
      </c>
      <c r="AJ209" s="177" t="n">
        <v>143773</v>
      </c>
      <c r="AK209" s="177" t="n">
        <v>238000</v>
      </c>
      <c r="AL209" s="177" t="n">
        <v>55075</v>
      </c>
      <c r="AM209" s="177" t="n">
        <v>66973</v>
      </c>
      <c r="AN209" s="177" t="n">
        <f aca="false">AJ:AJ+AL:AL</f>
        <v>198848</v>
      </c>
      <c r="AO209" s="177" t="n">
        <f aca="false">AK:AK+AM:AM</f>
        <v>304973</v>
      </c>
      <c r="AP209" s="177" t="n">
        <v>61192</v>
      </c>
      <c r="AQ209" s="177" t="n">
        <v>103270</v>
      </c>
      <c r="AR209" s="177" t="n">
        <v>3544</v>
      </c>
      <c r="AS209" s="177" t="n">
        <v>5867</v>
      </c>
      <c r="AT209" s="179" t="n">
        <v>75812</v>
      </c>
      <c r="AU209" s="179" t="n">
        <v>120000</v>
      </c>
      <c r="AV209" s="179" t="n">
        <v>167296</v>
      </c>
      <c r="AW209" s="179" t="n">
        <v>300000</v>
      </c>
      <c r="AX209" s="179" t="n">
        <v>378159</v>
      </c>
      <c r="AY209" s="179" t="n">
        <v>626000</v>
      </c>
      <c r="AZ209" s="177" t="n">
        <v>30</v>
      </c>
      <c r="BA209" s="180" t="n">
        <v>-2098781</v>
      </c>
      <c r="BB209" s="180" t="n">
        <v>-1817306</v>
      </c>
      <c r="BC209" s="177" t="n">
        <v>611917</v>
      </c>
      <c r="BD209" s="177" t="n">
        <v>1032703</v>
      </c>
      <c r="BE209" s="177" t="n">
        <v>29333</v>
      </c>
    </row>
    <row r="210" customFormat="false" ht="12.75" hidden="false" customHeight="true" outlineLevel="0" collapsed="false">
      <c r="A210" s="174" t="str">
        <f aca="false">C210&amp;" "&amp;E210&amp;" "&amp;F210&amp;" "&amp;G210&amp;" "&amp;J210</f>
        <v>Mexico Mangrove Conservation  Small</v>
      </c>
      <c r="B210" s="176" t="s">
        <v>161</v>
      </c>
      <c r="C210" s="174" t="s">
        <v>188</v>
      </c>
      <c r="D210" s="176" t="s">
        <v>592</v>
      </c>
      <c r="E210" s="174" t="s">
        <v>160</v>
      </c>
      <c r="F210" s="175" t="s">
        <v>175</v>
      </c>
      <c r="G210" s="176"/>
      <c r="H210" s="176" t="s">
        <v>906</v>
      </c>
      <c r="I210" s="177" t="n">
        <v>4000</v>
      </c>
      <c r="J210" s="178" t="s">
        <v>909</v>
      </c>
      <c r="K210" s="176" t="n">
        <v>4451571.912</v>
      </c>
      <c r="L210" s="177" t="n">
        <v>2780479</v>
      </c>
      <c r="M210" s="177" t="n">
        <v>3988009</v>
      </c>
      <c r="N210" s="177" t="n">
        <v>1293447</v>
      </c>
      <c r="O210" s="177" t="n">
        <v>1377467</v>
      </c>
      <c r="P210" s="177" t="n">
        <v>1487032</v>
      </c>
      <c r="Q210" s="177" t="n">
        <v>2610542</v>
      </c>
      <c r="R210" s="177" t="n">
        <v>8</v>
      </c>
      <c r="S210" s="177" t="n">
        <v>8</v>
      </c>
      <c r="T210" s="177" t="n">
        <v>50000</v>
      </c>
      <c r="U210" s="177" t="n">
        <v>50000</v>
      </c>
      <c r="V210" s="177" t="n">
        <v>629559</v>
      </c>
      <c r="W210" s="177" t="n">
        <v>667067</v>
      </c>
      <c r="X210" s="177" t="n">
        <v>76963</v>
      </c>
      <c r="Y210" s="177" t="n">
        <v>80000</v>
      </c>
      <c r="Z210" s="177" t="n">
        <v>274072</v>
      </c>
      <c r="AA210" s="177" t="n">
        <v>290400</v>
      </c>
      <c r="AB210" s="177" t="n">
        <v>88900</v>
      </c>
      <c r="AC210" s="177" t="n">
        <v>100000</v>
      </c>
      <c r="AD210" s="177" t="n">
        <v>129504</v>
      </c>
      <c r="AE210" s="177" t="n">
        <v>140000</v>
      </c>
      <c r="AF210" s="177" t="n">
        <v>44450</v>
      </c>
      <c r="AG210" s="177" t="n">
        <v>50000</v>
      </c>
      <c r="AH210" s="177" t="n">
        <v>0</v>
      </c>
      <c r="AI210" s="177" t="n">
        <v>0</v>
      </c>
      <c r="AJ210" s="177" t="n">
        <v>143773</v>
      </c>
      <c r="AK210" s="177" t="n">
        <v>238000</v>
      </c>
      <c r="AL210" s="177" t="n">
        <v>0</v>
      </c>
      <c r="AM210" s="177" t="n">
        <v>0</v>
      </c>
      <c r="AN210" s="177" t="n">
        <f aca="false">AJ:AJ+AL:AL</f>
        <v>143773</v>
      </c>
      <c r="AO210" s="177" t="n">
        <f aca="false">AK:AK+AM:AM</f>
        <v>238000</v>
      </c>
      <c r="AP210" s="177" t="n">
        <v>683768</v>
      </c>
      <c r="AQ210" s="177" t="n">
        <v>1257307</v>
      </c>
      <c r="AR210" s="177" t="n">
        <v>38224</v>
      </c>
      <c r="AS210" s="177" t="n">
        <v>69235</v>
      </c>
      <c r="AT210" s="179" t="n">
        <v>75812</v>
      </c>
      <c r="AU210" s="179" t="n">
        <v>120000</v>
      </c>
      <c r="AV210" s="179" t="n">
        <v>167296</v>
      </c>
      <c r="AW210" s="179" t="n">
        <v>300000</v>
      </c>
      <c r="AX210" s="179" t="n">
        <v>378159</v>
      </c>
      <c r="AY210" s="179" t="n">
        <v>626000</v>
      </c>
      <c r="AZ210" s="177" t="n">
        <v>30</v>
      </c>
      <c r="BA210" s="180" t="n">
        <v>3583798</v>
      </c>
      <c r="BB210" s="180" t="n">
        <v>1364099</v>
      </c>
      <c r="BC210" s="177" t="n">
        <v>6837683</v>
      </c>
      <c r="BD210" s="177" t="n">
        <v>12573071</v>
      </c>
      <c r="BE210" s="177" t="n">
        <v>346176</v>
      </c>
    </row>
    <row r="211" customFormat="false" ht="12.75" hidden="false" customHeight="true" outlineLevel="0" collapsed="false">
      <c r="A211" s="174" t="str">
        <f aca="false">C211&amp;" "&amp;E211&amp;" "&amp;F211&amp;" "&amp;G211&amp;" "&amp;J211</f>
        <v>Colombia Mangrove Restoration Hydrology Small</v>
      </c>
      <c r="B211" s="176" t="s">
        <v>165</v>
      </c>
      <c r="C211" s="174" t="s">
        <v>189</v>
      </c>
      <c r="D211" s="176" t="s">
        <v>593</v>
      </c>
      <c r="E211" s="174" t="s">
        <v>160</v>
      </c>
      <c r="F211" s="175" t="s">
        <v>174</v>
      </c>
      <c r="G211" s="176" t="s">
        <v>903</v>
      </c>
      <c r="H211" s="176" t="s">
        <v>906</v>
      </c>
      <c r="I211" s="177" t="n">
        <v>100</v>
      </c>
      <c r="J211" s="178" t="s">
        <v>909</v>
      </c>
      <c r="K211" s="176" t="n">
        <v>356578.1811</v>
      </c>
      <c r="L211" s="177" t="n">
        <v>2161590</v>
      </c>
      <c r="M211" s="177" t="n">
        <v>2727091</v>
      </c>
      <c r="N211" s="177" t="n">
        <v>1463061</v>
      </c>
      <c r="O211" s="177" t="n">
        <v>1570586</v>
      </c>
      <c r="P211" s="177" t="n">
        <v>698529</v>
      </c>
      <c r="Q211" s="177" t="n">
        <v>1156505</v>
      </c>
      <c r="R211" s="177" t="n">
        <v>39</v>
      </c>
      <c r="S211" s="177" t="n">
        <v>39</v>
      </c>
      <c r="T211" s="177" t="n">
        <v>50000</v>
      </c>
      <c r="U211" s="177" t="n">
        <v>50000</v>
      </c>
      <c r="V211" s="177" t="n">
        <v>629559</v>
      </c>
      <c r="W211" s="177" t="n">
        <v>667067</v>
      </c>
      <c r="X211" s="177" t="n">
        <v>76963</v>
      </c>
      <c r="Y211" s="177" t="n">
        <v>80000</v>
      </c>
      <c r="Z211" s="177" t="n">
        <v>244644</v>
      </c>
      <c r="AA211" s="177" t="n">
        <v>259219</v>
      </c>
      <c r="AB211" s="177" t="n">
        <v>88900</v>
      </c>
      <c r="AC211" s="177" t="n">
        <v>100000</v>
      </c>
      <c r="AD211" s="177" t="n">
        <v>120254</v>
      </c>
      <c r="AE211" s="177" t="n">
        <v>130000</v>
      </c>
      <c r="AF211" s="177" t="n">
        <v>44450</v>
      </c>
      <c r="AG211" s="177" t="n">
        <v>50000</v>
      </c>
      <c r="AH211" s="177" t="n">
        <v>208292</v>
      </c>
      <c r="AI211" s="177" t="n">
        <v>234300</v>
      </c>
      <c r="AJ211" s="177" t="n">
        <v>78531</v>
      </c>
      <c r="AK211" s="177" t="n">
        <v>130000</v>
      </c>
      <c r="AL211" s="177" t="n">
        <v>48150</v>
      </c>
      <c r="AM211" s="177" t="n">
        <v>58552</v>
      </c>
      <c r="AN211" s="177" t="n">
        <f aca="false">AJ:AJ+AL:AL</f>
        <v>126681</v>
      </c>
      <c r="AO211" s="177" t="n">
        <f aca="false">AK:AK+AM:AM</f>
        <v>188552</v>
      </c>
      <c r="AP211" s="177" t="n">
        <v>116597</v>
      </c>
      <c r="AQ211" s="177" t="n">
        <v>196775</v>
      </c>
      <c r="AR211" s="177" t="n">
        <v>6753</v>
      </c>
      <c r="AS211" s="177" t="n">
        <v>11179</v>
      </c>
      <c r="AT211" s="179" t="n">
        <v>75812</v>
      </c>
      <c r="AU211" s="179" t="n">
        <v>120000</v>
      </c>
      <c r="AV211" s="179" t="n">
        <v>167296</v>
      </c>
      <c r="AW211" s="179" t="n">
        <v>300000</v>
      </c>
      <c r="AX211" s="179" t="n">
        <v>205390</v>
      </c>
      <c r="AY211" s="179" t="n">
        <v>340000</v>
      </c>
      <c r="AZ211" s="177" t="n">
        <v>30</v>
      </c>
      <c r="BA211" s="180" t="n">
        <v>-1240672</v>
      </c>
      <c r="BB211" s="180" t="n">
        <v>-1277835</v>
      </c>
      <c r="BC211" s="177" t="n">
        <v>1165968</v>
      </c>
      <c r="BD211" s="177" t="n">
        <v>1967750</v>
      </c>
      <c r="BE211" s="177" t="n">
        <v>55893</v>
      </c>
    </row>
    <row r="212" customFormat="false" ht="12.75" hidden="false" customHeight="true" outlineLevel="0" collapsed="false">
      <c r="A212" s="174" t="str">
        <f aca="false">C212&amp;" "&amp;E212&amp;" "&amp;F212&amp;" "&amp;G212&amp;" "&amp;J212</f>
        <v>Colombia Mangrove Conservation  Small</v>
      </c>
      <c r="B212" s="176" t="s">
        <v>165</v>
      </c>
      <c r="C212" s="174" t="s">
        <v>189</v>
      </c>
      <c r="D212" s="176" t="s">
        <v>593</v>
      </c>
      <c r="E212" s="174" t="s">
        <v>160</v>
      </c>
      <c r="F212" s="175" t="s">
        <v>175</v>
      </c>
      <c r="G212" s="176"/>
      <c r="H212" s="176" t="s">
        <v>906</v>
      </c>
      <c r="I212" s="177" t="n">
        <v>4000</v>
      </c>
      <c r="J212" s="178" t="s">
        <v>909</v>
      </c>
      <c r="K212" s="176" t="n">
        <v>1041159.833</v>
      </c>
      <c r="L212" s="177" t="n">
        <v>2284932</v>
      </c>
      <c r="M212" s="177" t="n">
        <v>3137226</v>
      </c>
      <c r="N212" s="177" t="n">
        <v>1254769</v>
      </c>
      <c r="O212" s="177" t="n">
        <v>1336286</v>
      </c>
      <c r="P212" s="177" t="n">
        <v>1030163</v>
      </c>
      <c r="Q212" s="177" t="n">
        <v>1800940</v>
      </c>
      <c r="R212" s="177" t="n">
        <v>10</v>
      </c>
      <c r="S212" s="177" t="n">
        <v>10</v>
      </c>
      <c r="T212" s="177" t="n">
        <v>50000</v>
      </c>
      <c r="U212" s="177" t="n">
        <v>50000</v>
      </c>
      <c r="V212" s="177" t="n">
        <v>629559</v>
      </c>
      <c r="W212" s="177" t="n">
        <v>667067</v>
      </c>
      <c r="X212" s="177" t="n">
        <v>76963</v>
      </c>
      <c r="Y212" s="177" t="n">
        <v>80000</v>
      </c>
      <c r="Z212" s="177" t="n">
        <v>244644</v>
      </c>
      <c r="AA212" s="177" t="n">
        <v>259219</v>
      </c>
      <c r="AB212" s="177" t="n">
        <v>88900</v>
      </c>
      <c r="AC212" s="177" t="n">
        <v>100000</v>
      </c>
      <c r="AD212" s="177" t="n">
        <v>120254</v>
      </c>
      <c r="AE212" s="177" t="n">
        <v>130000</v>
      </c>
      <c r="AF212" s="177" t="n">
        <v>44450</v>
      </c>
      <c r="AG212" s="177" t="n">
        <v>50000</v>
      </c>
      <c r="AH212" s="177" t="n">
        <v>0</v>
      </c>
      <c r="AI212" s="177" t="n">
        <v>0</v>
      </c>
      <c r="AJ212" s="177" t="n">
        <v>78531</v>
      </c>
      <c r="AK212" s="177" t="n">
        <v>130000</v>
      </c>
      <c r="AL212" s="177" t="n">
        <v>0</v>
      </c>
      <c r="AM212" s="177" t="n">
        <v>0</v>
      </c>
      <c r="AN212" s="177" t="n">
        <f aca="false">AJ:AJ+AL:AL</f>
        <v>78531</v>
      </c>
      <c r="AO212" s="177" t="n">
        <f aca="false">AK:AK+AM:AM</f>
        <v>130000</v>
      </c>
      <c r="AP212" s="177" t="n">
        <v>476329</v>
      </c>
      <c r="AQ212" s="177" t="n">
        <v>863168</v>
      </c>
      <c r="AR212" s="177" t="n">
        <v>26805</v>
      </c>
      <c r="AS212" s="177" t="n">
        <v>47772</v>
      </c>
      <c r="AT212" s="179" t="n">
        <v>75812</v>
      </c>
      <c r="AU212" s="179" t="n">
        <v>120000</v>
      </c>
      <c r="AV212" s="179" t="n">
        <v>167296</v>
      </c>
      <c r="AW212" s="179" t="n">
        <v>300000</v>
      </c>
      <c r="AX212" s="179" t="n">
        <v>205390</v>
      </c>
      <c r="AY212" s="179" t="n">
        <v>340000</v>
      </c>
      <c r="AZ212" s="177" t="n">
        <v>30</v>
      </c>
      <c r="BA212" s="180" t="n">
        <v>2059083</v>
      </c>
      <c r="BB212" s="180" t="n">
        <v>594012</v>
      </c>
      <c r="BC212" s="177" t="n">
        <v>4763287</v>
      </c>
      <c r="BD212" s="177" t="n">
        <v>8631678</v>
      </c>
      <c r="BE212" s="177" t="n">
        <v>238862</v>
      </c>
    </row>
    <row r="213" customFormat="false" ht="12.75" hidden="false" customHeight="true" outlineLevel="0" collapsed="false">
      <c r="A213" s="174" t="str">
        <f aca="false">C213&amp;" "&amp;E213&amp;" "&amp;F213&amp;" "&amp;G213&amp;" "&amp;J213</f>
        <v>India Mangrove Restoration Hydrology Small</v>
      </c>
      <c r="B213" s="176" t="s">
        <v>162</v>
      </c>
      <c r="C213" s="174" t="s">
        <v>190</v>
      </c>
      <c r="D213" s="176" t="s">
        <v>594</v>
      </c>
      <c r="E213" s="174" t="s">
        <v>160</v>
      </c>
      <c r="F213" s="175" t="s">
        <v>174</v>
      </c>
      <c r="G213" s="176" t="s">
        <v>903</v>
      </c>
      <c r="H213" s="176" t="s">
        <v>906</v>
      </c>
      <c r="I213" s="177" t="n">
        <v>100</v>
      </c>
      <c r="J213" s="178" t="s">
        <v>909</v>
      </c>
      <c r="K213" s="176" t="n">
        <v>214284.0211</v>
      </c>
      <c r="L213" s="177" t="n">
        <v>3889320</v>
      </c>
      <c r="M213" s="177" t="n">
        <v>4698832</v>
      </c>
      <c r="N213" s="177" t="n">
        <v>2866001</v>
      </c>
      <c r="O213" s="177" t="n">
        <v>3147600</v>
      </c>
      <c r="P213" s="177" t="n">
        <v>1023319</v>
      </c>
      <c r="Q213" s="177" t="n">
        <v>1551232</v>
      </c>
      <c r="R213" s="177" t="n">
        <v>201</v>
      </c>
      <c r="S213" s="177" t="n">
        <v>201</v>
      </c>
      <c r="T213" s="177" t="n">
        <v>50000</v>
      </c>
      <c r="U213" s="177" t="n">
        <v>50000</v>
      </c>
      <c r="V213" s="177" t="n">
        <v>629559</v>
      </c>
      <c r="W213" s="177" t="n">
        <v>667067</v>
      </c>
      <c r="X213" s="177" t="n">
        <v>76963</v>
      </c>
      <c r="Y213" s="177" t="n">
        <v>80000</v>
      </c>
      <c r="Z213" s="177" t="n">
        <v>255322</v>
      </c>
      <c r="AA213" s="177" t="n">
        <v>270533</v>
      </c>
      <c r="AB213" s="177" t="n">
        <v>88900</v>
      </c>
      <c r="AC213" s="177" t="n">
        <v>100000</v>
      </c>
      <c r="AD213" s="177" t="n">
        <v>129504</v>
      </c>
      <c r="AE213" s="177" t="n">
        <v>140000</v>
      </c>
      <c r="AF213" s="177" t="n">
        <v>44450</v>
      </c>
      <c r="AG213" s="177" t="n">
        <v>50000</v>
      </c>
      <c r="AH213" s="177" t="n">
        <v>1591303</v>
      </c>
      <c r="AI213" s="177" t="n">
        <v>1790000</v>
      </c>
      <c r="AJ213" s="177" t="n">
        <v>101487</v>
      </c>
      <c r="AK213" s="177" t="n">
        <v>168000</v>
      </c>
      <c r="AL213" s="177" t="n">
        <v>367854</v>
      </c>
      <c r="AM213" s="177" t="n">
        <v>447321</v>
      </c>
      <c r="AN213" s="177" t="n">
        <f aca="false">AJ:AJ+AL:AL</f>
        <v>469341</v>
      </c>
      <c r="AO213" s="177" t="n">
        <f aca="false">AK:AK+AM:AM</f>
        <v>615321</v>
      </c>
      <c r="AP213" s="177" t="n">
        <v>40320</v>
      </c>
      <c r="AQ213" s="177" t="n">
        <v>68046</v>
      </c>
      <c r="AR213" s="177" t="n">
        <v>2335</v>
      </c>
      <c r="AS213" s="177" t="n">
        <v>3866</v>
      </c>
      <c r="AT213" s="179" t="n">
        <v>75812</v>
      </c>
      <c r="AU213" s="179" t="n">
        <v>120000</v>
      </c>
      <c r="AV213" s="179" t="n">
        <v>167296</v>
      </c>
      <c r="AW213" s="179" t="n">
        <v>300000</v>
      </c>
      <c r="AX213" s="179" t="n">
        <v>268215</v>
      </c>
      <c r="AY213" s="179" t="n">
        <v>444000</v>
      </c>
      <c r="AZ213" s="177" t="n">
        <v>30</v>
      </c>
      <c r="BA213" s="180" t="n">
        <v>-4025827</v>
      </c>
      <c r="BB213" s="180" t="n">
        <v>-3489541</v>
      </c>
      <c r="BC213" s="177" t="n">
        <v>403197</v>
      </c>
      <c r="BD213" s="177" t="n">
        <v>680457</v>
      </c>
      <c r="BE213" s="177" t="n">
        <v>19328</v>
      </c>
    </row>
    <row r="214" customFormat="false" ht="12.75" hidden="false" customHeight="true" outlineLevel="0" collapsed="false">
      <c r="A214" s="174" t="str">
        <f aca="false">C214&amp;" "&amp;E214&amp;" "&amp;F214&amp;" "&amp;G214&amp;" "&amp;J214</f>
        <v>India Mangrove Conservation  Small</v>
      </c>
      <c r="B214" s="176" t="s">
        <v>162</v>
      </c>
      <c r="C214" s="174" t="s">
        <v>190</v>
      </c>
      <c r="D214" s="176" t="s">
        <v>594</v>
      </c>
      <c r="E214" s="174" t="s">
        <v>160</v>
      </c>
      <c r="F214" s="175" t="s">
        <v>175</v>
      </c>
      <c r="G214" s="176"/>
      <c r="H214" s="176" t="s">
        <v>906</v>
      </c>
      <c r="I214" s="177" t="n">
        <v>4000</v>
      </c>
      <c r="J214" s="178" t="s">
        <v>909</v>
      </c>
      <c r="K214" s="176" t="n">
        <v>551055.3111</v>
      </c>
      <c r="L214" s="177" t="n">
        <v>2121650</v>
      </c>
      <c r="M214" s="177" t="n">
        <v>2820408</v>
      </c>
      <c r="N214" s="177" t="n">
        <v>1274698</v>
      </c>
      <c r="O214" s="177" t="n">
        <v>1357600</v>
      </c>
      <c r="P214" s="177" t="n">
        <v>846953</v>
      </c>
      <c r="Q214" s="177" t="n">
        <v>1462808</v>
      </c>
      <c r="R214" s="177" t="n">
        <v>19</v>
      </c>
      <c r="S214" s="177" t="n">
        <v>19</v>
      </c>
      <c r="T214" s="177" t="n">
        <v>50000</v>
      </c>
      <c r="U214" s="177" t="n">
        <v>50000</v>
      </c>
      <c r="V214" s="177" t="n">
        <v>629559</v>
      </c>
      <c r="W214" s="177" t="n">
        <v>667067</v>
      </c>
      <c r="X214" s="177" t="n">
        <v>76963</v>
      </c>
      <c r="Y214" s="177" t="n">
        <v>80000</v>
      </c>
      <c r="Z214" s="177" t="n">
        <v>255322</v>
      </c>
      <c r="AA214" s="177" t="n">
        <v>270533</v>
      </c>
      <c r="AB214" s="177" t="n">
        <v>88900</v>
      </c>
      <c r="AC214" s="177" t="n">
        <v>100000</v>
      </c>
      <c r="AD214" s="177" t="n">
        <v>129504</v>
      </c>
      <c r="AE214" s="177" t="n">
        <v>140000</v>
      </c>
      <c r="AF214" s="177" t="n">
        <v>44450</v>
      </c>
      <c r="AG214" s="177" t="n">
        <v>50000</v>
      </c>
      <c r="AH214" s="177" t="n">
        <v>0</v>
      </c>
      <c r="AI214" s="177" t="n">
        <v>0</v>
      </c>
      <c r="AJ214" s="177" t="n">
        <v>101487</v>
      </c>
      <c r="AK214" s="177" t="n">
        <v>168000</v>
      </c>
      <c r="AL214" s="177" t="n">
        <v>0</v>
      </c>
      <c r="AM214" s="177" t="n">
        <v>0</v>
      </c>
      <c r="AN214" s="177" t="n">
        <f aca="false">AJ:AJ+AL:AL</f>
        <v>101487</v>
      </c>
      <c r="AO214" s="177" t="n">
        <f aca="false">AK:AK+AM:AM</f>
        <v>168000</v>
      </c>
      <c r="AP214" s="177" t="n">
        <v>221754</v>
      </c>
      <c r="AQ214" s="177" t="n">
        <v>408334</v>
      </c>
      <c r="AR214" s="177" t="n">
        <v>12389</v>
      </c>
      <c r="AS214" s="177" t="n">
        <v>22474</v>
      </c>
      <c r="AT214" s="179" t="n">
        <v>75812</v>
      </c>
      <c r="AU214" s="179" t="n">
        <v>120000</v>
      </c>
      <c r="AV214" s="179" t="n">
        <v>167296</v>
      </c>
      <c r="AW214" s="179" t="n">
        <v>300000</v>
      </c>
      <c r="AX214" s="179" t="n">
        <v>268215</v>
      </c>
      <c r="AY214" s="179" t="n">
        <v>444000</v>
      </c>
      <c r="AZ214" s="177" t="n">
        <v>30</v>
      </c>
      <c r="BA214" s="180" t="n">
        <v>-70509</v>
      </c>
      <c r="BB214" s="180" t="n">
        <v>-609618</v>
      </c>
      <c r="BC214" s="177" t="n">
        <v>2217535</v>
      </c>
      <c r="BD214" s="177" t="n">
        <v>4083343</v>
      </c>
      <c r="BE214" s="177" t="n">
        <v>112369</v>
      </c>
    </row>
    <row r="215" customFormat="false" ht="12.75" hidden="false" customHeight="true" outlineLevel="0" collapsed="false">
      <c r="A215" s="174" t="str">
        <f aca="false">C215&amp;" "&amp;E215&amp;" "&amp;F215&amp;" "&amp;G215&amp;" "&amp;J215</f>
        <v>China Mangrove Restoration Hydrology Small</v>
      </c>
      <c r="B215" s="176" t="s">
        <v>162</v>
      </c>
      <c r="C215" s="174" t="s">
        <v>191</v>
      </c>
      <c r="D215" s="176" t="s">
        <v>595</v>
      </c>
      <c r="E215" s="174" t="s">
        <v>160</v>
      </c>
      <c r="F215" s="175" t="s">
        <v>174</v>
      </c>
      <c r="G215" s="176" t="s">
        <v>903</v>
      </c>
      <c r="H215" s="176" t="s">
        <v>906</v>
      </c>
      <c r="I215" s="177" t="n">
        <v>100</v>
      </c>
      <c r="J215" s="178" t="s">
        <v>909</v>
      </c>
      <c r="K215" s="176" t="n">
        <v>26227.39629</v>
      </c>
      <c r="L215" s="177" t="n">
        <v>18303194</v>
      </c>
      <c r="M215" s="177" t="n">
        <v>21387760</v>
      </c>
      <c r="N215" s="177" t="n">
        <v>14215062</v>
      </c>
      <c r="O215" s="177" t="n">
        <v>15909500</v>
      </c>
      <c r="P215" s="177" t="n">
        <v>4088132</v>
      </c>
      <c r="Q215" s="177" t="n">
        <v>5478260</v>
      </c>
      <c r="R215" s="177" t="n">
        <v>2013</v>
      </c>
      <c r="S215" s="177" t="n">
        <v>2013</v>
      </c>
      <c r="T215" s="177" t="n">
        <v>50000</v>
      </c>
      <c r="U215" s="177" t="n">
        <v>50000</v>
      </c>
      <c r="V215" s="177" t="n">
        <v>629559</v>
      </c>
      <c r="W215" s="177" t="n">
        <v>667067</v>
      </c>
      <c r="X215" s="177" t="n">
        <v>76963</v>
      </c>
      <c r="Y215" s="177" t="n">
        <v>80000</v>
      </c>
      <c r="Z215" s="177" t="n">
        <v>314213</v>
      </c>
      <c r="AA215" s="177" t="n">
        <v>332933</v>
      </c>
      <c r="AB215" s="177" t="n">
        <v>88900</v>
      </c>
      <c r="AC215" s="177" t="n">
        <v>100000</v>
      </c>
      <c r="AD215" s="177" t="n">
        <v>138755</v>
      </c>
      <c r="AE215" s="177" t="n">
        <v>150000</v>
      </c>
      <c r="AF215" s="177" t="n">
        <v>44450</v>
      </c>
      <c r="AG215" s="177" t="n">
        <v>50000</v>
      </c>
      <c r="AH215" s="177" t="n">
        <v>12872223</v>
      </c>
      <c r="AI215" s="177" t="n">
        <v>14479500</v>
      </c>
      <c r="AJ215" s="177" t="n">
        <v>234386</v>
      </c>
      <c r="AK215" s="177" t="n">
        <v>388000</v>
      </c>
      <c r="AL215" s="177" t="n">
        <v>2975608</v>
      </c>
      <c r="AM215" s="177" t="n">
        <v>3618427</v>
      </c>
      <c r="AN215" s="177" t="n">
        <f aca="false">AJ:AJ+AL:AL</f>
        <v>3209994</v>
      </c>
      <c r="AO215" s="177" t="n">
        <f aca="false">AK:AK+AM:AM</f>
        <v>4006427</v>
      </c>
      <c r="AP215" s="177" t="n">
        <v>18969</v>
      </c>
      <c r="AQ215" s="177" t="n">
        <v>32014</v>
      </c>
      <c r="AR215" s="177" t="n">
        <v>1099</v>
      </c>
      <c r="AS215" s="177" t="n">
        <v>1819</v>
      </c>
      <c r="AT215" s="179" t="n">
        <v>75812</v>
      </c>
      <c r="AU215" s="179" t="n">
        <v>120000</v>
      </c>
      <c r="AV215" s="179" t="n">
        <v>167296</v>
      </c>
      <c r="AW215" s="179" t="n">
        <v>300000</v>
      </c>
      <c r="AX215" s="179" t="n">
        <v>614961</v>
      </c>
      <c r="AY215" s="179" t="n">
        <v>1018000</v>
      </c>
      <c r="AZ215" s="177" t="n">
        <v>30</v>
      </c>
      <c r="BA215" s="180" t="n">
        <v>-21067622</v>
      </c>
      <c r="BB215" s="180" t="n">
        <v>-18113500</v>
      </c>
      <c r="BC215" s="177" t="n">
        <v>189694</v>
      </c>
      <c r="BD215" s="177" t="n">
        <v>320138</v>
      </c>
      <c r="BE215" s="177" t="n">
        <v>9093</v>
      </c>
    </row>
    <row r="216" customFormat="false" ht="12.75" hidden="false" customHeight="true" outlineLevel="0" collapsed="false">
      <c r="A216" s="174" t="str">
        <f aca="false">C216&amp;" "&amp;E216&amp;" "&amp;F216&amp;" "&amp;G216&amp;" "&amp;J216</f>
        <v>China Mangrove Conservation  Small</v>
      </c>
      <c r="B216" s="176" t="s">
        <v>162</v>
      </c>
      <c r="C216" s="174" t="s">
        <v>191</v>
      </c>
      <c r="D216" s="176" t="s">
        <v>595</v>
      </c>
      <c r="E216" s="174" t="s">
        <v>160</v>
      </c>
      <c r="F216" s="175" t="s">
        <v>175</v>
      </c>
      <c r="G216" s="176"/>
      <c r="H216" s="176" t="s">
        <v>906</v>
      </c>
      <c r="I216" s="177" t="n">
        <v>4000</v>
      </c>
      <c r="J216" s="178" t="s">
        <v>909</v>
      </c>
      <c r="K216" s="176" t="n">
        <v>6053.882773</v>
      </c>
      <c r="L216" s="177" t="n">
        <v>2483333</v>
      </c>
      <c r="M216" s="177" t="n">
        <v>3343846</v>
      </c>
      <c r="N216" s="177" t="n">
        <v>1342839</v>
      </c>
      <c r="O216" s="177" t="n">
        <v>1430000</v>
      </c>
      <c r="P216" s="177" t="n">
        <v>1140494</v>
      </c>
      <c r="Q216" s="177" t="n">
        <v>1913846</v>
      </c>
      <c r="R216" s="177" t="n">
        <v>108</v>
      </c>
      <c r="S216" s="177" t="n">
        <v>108</v>
      </c>
      <c r="T216" s="177" t="n">
        <v>50000</v>
      </c>
      <c r="U216" s="177" t="n">
        <v>50000</v>
      </c>
      <c r="V216" s="177" t="n">
        <v>629559</v>
      </c>
      <c r="W216" s="177" t="n">
        <v>667067</v>
      </c>
      <c r="X216" s="177" t="n">
        <v>76963</v>
      </c>
      <c r="Y216" s="177" t="n">
        <v>80000</v>
      </c>
      <c r="Z216" s="177" t="n">
        <v>314213</v>
      </c>
      <c r="AA216" s="177" t="n">
        <v>332933</v>
      </c>
      <c r="AB216" s="177" t="n">
        <v>88900</v>
      </c>
      <c r="AC216" s="177" t="n">
        <v>100000</v>
      </c>
      <c r="AD216" s="177" t="n">
        <v>138755</v>
      </c>
      <c r="AE216" s="177" t="n">
        <v>150000</v>
      </c>
      <c r="AF216" s="177" t="n">
        <v>44450</v>
      </c>
      <c r="AG216" s="177" t="n">
        <v>50000</v>
      </c>
      <c r="AH216" s="177" t="n">
        <v>0</v>
      </c>
      <c r="AI216" s="177" t="n">
        <v>0</v>
      </c>
      <c r="AJ216" s="177" t="n">
        <v>234386</v>
      </c>
      <c r="AK216" s="177" t="n">
        <v>388000</v>
      </c>
      <c r="AL216" s="177" t="n">
        <v>0</v>
      </c>
      <c r="AM216" s="177" t="n">
        <v>0</v>
      </c>
      <c r="AN216" s="177" t="n">
        <f aca="false">AJ:AJ+AL:AL</f>
        <v>234386</v>
      </c>
      <c r="AO216" s="177" t="n">
        <f aca="false">AK:AK+AM:AM</f>
        <v>388000</v>
      </c>
      <c r="AP216" s="177" t="n">
        <v>45491</v>
      </c>
      <c r="AQ216" s="177" t="n">
        <v>83254</v>
      </c>
      <c r="AR216" s="177" t="n">
        <v>2548</v>
      </c>
      <c r="AS216" s="177" t="n">
        <v>4592</v>
      </c>
      <c r="AT216" s="179" t="n">
        <v>75812</v>
      </c>
      <c r="AU216" s="179" t="n">
        <v>120000</v>
      </c>
      <c r="AV216" s="179" t="n">
        <v>167296</v>
      </c>
      <c r="AW216" s="179" t="n">
        <v>300000</v>
      </c>
      <c r="AX216" s="179" t="n">
        <v>614961</v>
      </c>
      <c r="AY216" s="179" t="n">
        <v>1018000</v>
      </c>
      <c r="AZ216" s="177" t="n">
        <v>30</v>
      </c>
      <c r="BA216" s="180" t="n">
        <v>-2511308</v>
      </c>
      <c r="BB216" s="180" t="n">
        <v>-2028427</v>
      </c>
      <c r="BC216" s="177" t="n">
        <v>454906</v>
      </c>
      <c r="BD216" s="177" t="n">
        <v>832538</v>
      </c>
      <c r="BE216" s="177" t="n">
        <v>22961</v>
      </c>
    </row>
    <row r="217" customFormat="false" ht="12.75" hidden="false" customHeight="true" outlineLevel="0" collapsed="false">
      <c r="A217" s="174" t="str">
        <f aca="false">C217&amp;" "&amp;E217&amp;" "&amp;F217&amp;" "&amp;G217&amp;" "&amp;J217</f>
        <v>Indonesia Seagrass Conservation  Small</v>
      </c>
      <c r="B217" s="176" t="s">
        <v>162</v>
      </c>
      <c r="C217" s="174" t="s">
        <v>184</v>
      </c>
      <c r="D217" s="176" t="s">
        <v>588</v>
      </c>
      <c r="E217" s="174" t="s">
        <v>167</v>
      </c>
      <c r="F217" s="175" t="s">
        <v>175</v>
      </c>
      <c r="G217" s="176"/>
      <c r="H217" s="176" t="s">
        <v>906</v>
      </c>
      <c r="I217" s="177" t="n">
        <v>400</v>
      </c>
      <c r="J217" s="178" t="s">
        <v>909</v>
      </c>
      <c r="K217" s="176" t="n">
        <v>21303.35269</v>
      </c>
      <c r="L217" s="177" t="n">
        <v>2032336</v>
      </c>
      <c r="M217" s="177" t="n">
        <v>2621605</v>
      </c>
      <c r="N217" s="177" t="n">
        <v>1288099</v>
      </c>
      <c r="O217" s="177" t="n">
        <v>1371800</v>
      </c>
      <c r="P217" s="177" t="n">
        <v>744237</v>
      </c>
      <c r="Q217" s="177" t="n">
        <v>1249805</v>
      </c>
      <c r="R217" s="177" t="n">
        <v>4374</v>
      </c>
      <c r="S217" s="177" t="n">
        <v>4374</v>
      </c>
      <c r="T217" s="177" t="n">
        <v>50000</v>
      </c>
      <c r="U217" s="177" t="n">
        <v>50000</v>
      </c>
      <c r="V217" s="177" t="n">
        <v>629559</v>
      </c>
      <c r="W217" s="177" t="n">
        <v>667067</v>
      </c>
      <c r="X217" s="177" t="n">
        <v>76963</v>
      </c>
      <c r="Y217" s="177" t="n">
        <v>80000</v>
      </c>
      <c r="Z217" s="177" t="n">
        <v>268724</v>
      </c>
      <c r="AA217" s="177" t="n">
        <v>284733</v>
      </c>
      <c r="AB217" s="177" t="n">
        <v>88900</v>
      </c>
      <c r="AC217" s="177" t="n">
        <v>100000</v>
      </c>
      <c r="AD217" s="177" t="n">
        <v>129504</v>
      </c>
      <c r="AE217" s="177" t="n">
        <v>140000</v>
      </c>
      <c r="AF217" s="177" t="n">
        <v>44450</v>
      </c>
      <c r="AG217" s="177" t="n">
        <v>50000</v>
      </c>
      <c r="AH217" s="177" t="n">
        <v>0</v>
      </c>
      <c r="AI217" s="177" t="n">
        <v>0</v>
      </c>
      <c r="AJ217" s="177" t="n">
        <v>181226</v>
      </c>
      <c r="AK217" s="177" t="n">
        <v>300000</v>
      </c>
      <c r="AL217" s="177" t="n">
        <v>0</v>
      </c>
      <c r="AM217" s="177" t="n">
        <v>0</v>
      </c>
      <c r="AN217" s="177" t="n">
        <f aca="false">AJ:AJ+AL:AL</f>
        <v>181226</v>
      </c>
      <c r="AO217" s="177" t="n">
        <f aca="false">AK:AK+AM:AM</f>
        <v>300000</v>
      </c>
      <c r="AP217" s="177" t="n">
        <v>895</v>
      </c>
      <c r="AQ217" s="177" t="n">
        <v>1712</v>
      </c>
      <c r="AR217" s="177" t="n">
        <v>49</v>
      </c>
      <c r="AS217" s="177" t="n">
        <v>93</v>
      </c>
      <c r="AT217" s="179" t="n">
        <v>75812</v>
      </c>
      <c r="AU217" s="179" t="n">
        <v>120000</v>
      </c>
      <c r="AV217" s="179" t="n">
        <v>167296</v>
      </c>
      <c r="AW217" s="179" t="n">
        <v>300000</v>
      </c>
      <c r="AX217" s="179" t="n">
        <v>318958</v>
      </c>
      <c r="AY217" s="179" t="n">
        <v>528000</v>
      </c>
      <c r="AZ217" s="177" t="n">
        <v>30</v>
      </c>
      <c r="BA217" s="180" t="n">
        <v>-2604483</v>
      </c>
      <c r="BB217" s="180" t="n">
        <v>-2023385</v>
      </c>
      <c r="BC217" s="177" t="n">
        <v>8952</v>
      </c>
      <c r="BD217" s="177" t="n">
        <v>17122</v>
      </c>
      <c r="BE217" s="177" t="n">
        <v>465</v>
      </c>
    </row>
    <row r="218" customFormat="false" ht="12.75" hidden="false" customHeight="true" outlineLevel="0" collapsed="false">
      <c r="A218" s="174" t="str">
        <f aca="false">C218&amp;" "&amp;E218&amp;" "&amp;F218&amp;" "&amp;G218&amp;" "&amp;J218</f>
        <v>United States Seagrass Conservation  Small</v>
      </c>
      <c r="B218" s="176" t="s">
        <v>161</v>
      </c>
      <c r="C218" s="174" t="s">
        <v>183</v>
      </c>
      <c r="D218" s="176" t="s">
        <v>586</v>
      </c>
      <c r="E218" s="174" t="s">
        <v>167</v>
      </c>
      <c r="F218" s="175" t="s">
        <v>175</v>
      </c>
      <c r="G218" s="176"/>
      <c r="H218" s="176" t="s">
        <v>906</v>
      </c>
      <c r="I218" s="177" t="n">
        <v>400</v>
      </c>
      <c r="J218" s="178" t="s">
        <v>909</v>
      </c>
      <c r="K218" s="176" t="n">
        <v>104695.9926</v>
      </c>
      <c r="L218" s="177" t="n">
        <v>3871324</v>
      </c>
      <c r="M218" s="177" t="n">
        <v>5567372</v>
      </c>
      <c r="N218" s="177" t="n">
        <v>1475926</v>
      </c>
      <c r="O218" s="177" t="n">
        <v>1576567</v>
      </c>
      <c r="P218" s="177" t="n">
        <v>2395398</v>
      </c>
      <c r="Q218" s="177" t="n">
        <v>3990805</v>
      </c>
      <c r="R218" s="177" t="n">
        <v>8333</v>
      </c>
      <c r="S218" s="177" t="n">
        <v>8333</v>
      </c>
      <c r="T218" s="177" t="n">
        <v>100000</v>
      </c>
      <c r="U218" s="177" t="n">
        <v>100000</v>
      </c>
      <c r="V218" s="177" t="n">
        <v>629559</v>
      </c>
      <c r="W218" s="177" t="n">
        <v>667067</v>
      </c>
      <c r="X218" s="177" t="n">
        <v>76963</v>
      </c>
      <c r="Y218" s="177" t="n">
        <v>80000</v>
      </c>
      <c r="Z218" s="177" t="n">
        <v>351049</v>
      </c>
      <c r="AA218" s="177" t="n">
        <v>379500</v>
      </c>
      <c r="AB218" s="177" t="n">
        <v>88900</v>
      </c>
      <c r="AC218" s="177" t="n">
        <v>100000</v>
      </c>
      <c r="AD218" s="177" t="n">
        <v>185006</v>
      </c>
      <c r="AE218" s="177" t="n">
        <v>200000</v>
      </c>
      <c r="AF218" s="177" t="n">
        <v>44450</v>
      </c>
      <c r="AG218" s="177" t="n">
        <v>50000</v>
      </c>
      <c r="AH218" s="177" t="n">
        <v>0</v>
      </c>
      <c r="AI218" s="177" t="n">
        <v>0</v>
      </c>
      <c r="AJ218" s="177" t="n">
        <v>517703</v>
      </c>
      <c r="AK218" s="177" t="n">
        <v>857000</v>
      </c>
      <c r="AL218" s="177" t="n">
        <v>0</v>
      </c>
      <c r="AM218" s="177" t="n">
        <v>0</v>
      </c>
      <c r="AN218" s="177" t="n">
        <f aca="false">AJ:AJ+AL:AL</f>
        <v>517703</v>
      </c>
      <c r="AO218" s="177" t="n">
        <f aca="false">AK:AK+AM:AM</f>
        <v>857000</v>
      </c>
      <c r="AP218" s="177" t="n">
        <v>895</v>
      </c>
      <c r="AQ218" s="177" t="n">
        <v>1712</v>
      </c>
      <c r="AR218" s="177" t="n">
        <v>49</v>
      </c>
      <c r="AS218" s="177" t="n">
        <v>93</v>
      </c>
      <c r="AT218" s="179" t="n">
        <v>75812</v>
      </c>
      <c r="AU218" s="179" t="n">
        <v>120000</v>
      </c>
      <c r="AV218" s="179" t="n">
        <v>223062</v>
      </c>
      <c r="AW218" s="179" t="n">
        <v>400000</v>
      </c>
      <c r="AX218" s="179" t="n">
        <v>1577877</v>
      </c>
      <c r="AY218" s="179" t="n">
        <v>2612000</v>
      </c>
      <c r="AZ218" s="177" t="n">
        <v>30</v>
      </c>
      <c r="BA218" s="180" t="n">
        <v>-5550249</v>
      </c>
      <c r="BB218" s="180" t="n">
        <v>-3862373</v>
      </c>
      <c r="BC218" s="177" t="n">
        <v>8952</v>
      </c>
      <c r="BD218" s="177" t="n">
        <v>17122</v>
      </c>
      <c r="BE218" s="177" t="n">
        <v>465</v>
      </c>
    </row>
    <row r="219" customFormat="false" ht="12.75" hidden="false" customHeight="true" outlineLevel="0" collapsed="false">
      <c r="A219" s="174" t="str">
        <f aca="false">C219&amp;" "&amp;E219&amp;" "&amp;F219&amp;" "&amp;G219&amp;" "&amp;J219</f>
        <v>Australia Seagrass Conservation  Small</v>
      </c>
      <c r="B219" s="176" t="s">
        <v>163</v>
      </c>
      <c r="C219" s="174" t="s">
        <v>185</v>
      </c>
      <c r="D219" s="176" t="s">
        <v>589</v>
      </c>
      <c r="E219" s="174" t="s">
        <v>167</v>
      </c>
      <c r="F219" s="175" t="s">
        <v>175</v>
      </c>
      <c r="G219" s="176"/>
      <c r="H219" s="176" t="s">
        <v>906</v>
      </c>
      <c r="I219" s="177" t="n">
        <v>400</v>
      </c>
      <c r="J219" s="178" t="s">
        <v>909</v>
      </c>
      <c r="K219" s="176" t="n">
        <v>602613.878</v>
      </c>
      <c r="L219" s="177" t="n">
        <v>3633602</v>
      </c>
      <c r="M219" s="177" t="n">
        <v>5122922</v>
      </c>
      <c r="N219" s="177" t="n">
        <v>1569849</v>
      </c>
      <c r="O219" s="177" t="n">
        <v>1681117</v>
      </c>
      <c r="P219" s="177" t="n">
        <v>2063754</v>
      </c>
      <c r="Q219" s="177" t="n">
        <v>3441805</v>
      </c>
      <c r="R219" s="177" t="n">
        <v>7821</v>
      </c>
      <c r="S219" s="177" t="n">
        <v>7821</v>
      </c>
      <c r="T219" s="177" t="n">
        <v>70000</v>
      </c>
      <c r="U219" s="177" t="n">
        <v>70000</v>
      </c>
      <c r="V219" s="177" t="n">
        <v>629559</v>
      </c>
      <c r="W219" s="177" t="n">
        <v>667067</v>
      </c>
      <c r="X219" s="177" t="n">
        <v>76963</v>
      </c>
      <c r="Y219" s="177" t="n">
        <v>80000</v>
      </c>
      <c r="Z219" s="177" t="n">
        <v>313632</v>
      </c>
      <c r="AA219" s="177" t="n">
        <v>339050</v>
      </c>
      <c r="AB219" s="177" t="n">
        <v>102235</v>
      </c>
      <c r="AC219" s="177" t="n">
        <v>115000</v>
      </c>
      <c r="AD219" s="177" t="n">
        <v>333011</v>
      </c>
      <c r="AE219" s="177" t="n">
        <v>360000</v>
      </c>
      <c r="AF219" s="177" t="n">
        <v>44450</v>
      </c>
      <c r="AG219" s="177" t="n">
        <v>50000</v>
      </c>
      <c r="AH219" s="177" t="n">
        <v>0</v>
      </c>
      <c r="AI219" s="177" t="n">
        <v>0</v>
      </c>
      <c r="AJ219" s="177" t="n">
        <v>485686</v>
      </c>
      <c r="AK219" s="177" t="n">
        <v>804000</v>
      </c>
      <c r="AL219" s="177" t="n">
        <v>0</v>
      </c>
      <c r="AM219" s="177" t="n">
        <v>0</v>
      </c>
      <c r="AN219" s="177" t="n">
        <f aca="false">AJ:AJ+AL:AL</f>
        <v>485686</v>
      </c>
      <c r="AO219" s="177" t="n">
        <f aca="false">AK:AK+AM:AM</f>
        <v>804000</v>
      </c>
      <c r="AP219" s="177" t="n">
        <v>895</v>
      </c>
      <c r="AQ219" s="177" t="n">
        <v>1712</v>
      </c>
      <c r="AR219" s="177" t="n">
        <v>49</v>
      </c>
      <c r="AS219" s="177" t="n">
        <v>93</v>
      </c>
      <c r="AT219" s="179" t="n">
        <v>75812</v>
      </c>
      <c r="AU219" s="179" t="n">
        <v>120000</v>
      </c>
      <c r="AV219" s="179" t="n">
        <v>223062</v>
      </c>
      <c r="AW219" s="179" t="n">
        <v>400000</v>
      </c>
      <c r="AX219" s="179" t="n">
        <v>1278249</v>
      </c>
      <c r="AY219" s="179" t="n">
        <v>2116000</v>
      </c>
      <c r="AZ219" s="177" t="n">
        <v>30</v>
      </c>
      <c r="BA219" s="180" t="n">
        <v>-5105799</v>
      </c>
      <c r="BB219" s="180" t="n">
        <v>-3624651</v>
      </c>
      <c r="BC219" s="177" t="n">
        <v>8952</v>
      </c>
      <c r="BD219" s="177" t="n">
        <v>17122</v>
      </c>
      <c r="BE219" s="177" t="n">
        <v>465</v>
      </c>
    </row>
    <row r="220" customFormat="false" ht="12.75" hidden="false" customHeight="true" outlineLevel="0" collapsed="false">
      <c r="A220" s="174" t="str">
        <f aca="false">C220&amp;" "&amp;E220&amp;" "&amp;F220&amp;" "&amp;G220&amp;" "&amp;J220</f>
        <v>The Bahamas Seagrass Conservation  Small</v>
      </c>
      <c r="B220" s="176" t="s">
        <v>161</v>
      </c>
      <c r="C220" s="174" t="s">
        <v>277</v>
      </c>
      <c r="D220" s="176" t="s">
        <v>590</v>
      </c>
      <c r="E220" s="174" t="s">
        <v>167</v>
      </c>
      <c r="F220" s="175" t="s">
        <v>175</v>
      </c>
      <c r="G220" s="176"/>
      <c r="H220" s="176" t="s">
        <v>906</v>
      </c>
      <c r="I220" s="177" t="n">
        <v>400</v>
      </c>
      <c r="J220" s="178" t="s">
        <v>909</v>
      </c>
      <c r="K220" s="176" t="n">
        <v>16337.06631</v>
      </c>
      <c r="L220" s="177" t="n">
        <v>3273511</v>
      </c>
      <c r="M220" s="177" t="n">
        <v>4559172</v>
      </c>
      <c r="N220" s="177" t="n">
        <v>1514218</v>
      </c>
      <c r="O220" s="177" t="n">
        <v>1621367</v>
      </c>
      <c r="P220" s="177" t="n">
        <v>1759294</v>
      </c>
      <c r="Q220" s="177" t="n">
        <v>2937805</v>
      </c>
      <c r="R220" s="177" t="n">
        <v>7046</v>
      </c>
      <c r="S220" s="177" t="n">
        <v>7046</v>
      </c>
      <c r="T220" s="177" t="n">
        <v>70000</v>
      </c>
      <c r="U220" s="177" t="n">
        <v>70000</v>
      </c>
      <c r="V220" s="177" t="n">
        <v>629559</v>
      </c>
      <c r="W220" s="177" t="n">
        <v>667067</v>
      </c>
      <c r="X220" s="177" t="n">
        <v>76963</v>
      </c>
      <c r="Y220" s="177" t="n">
        <v>80000</v>
      </c>
      <c r="Z220" s="177" t="n">
        <v>286112</v>
      </c>
      <c r="AA220" s="177" t="n">
        <v>309300</v>
      </c>
      <c r="AB220" s="177" t="n">
        <v>111125</v>
      </c>
      <c r="AC220" s="177" t="n">
        <v>125000</v>
      </c>
      <c r="AD220" s="177" t="n">
        <v>296010</v>
      </c>
      <c r="AE220" s="177" t="n">
        <v>320000</v>
      </c>
      <c r="AF220" s="177" t="n">
        <v>44450</v>
      </c>
      <c r="AG220" s="177" t="n">
        <v>50000</v>
      </c>
      <c r="AH220" s="177" t="n">
        <v>0</v>
      </c>
      <c r="AI220" s="177" t="n">
        <v>0</v>
      </c>
      <c r="AJ220" s="177" t="n">
        <v>402322</v>
      </c>
      <c r="AK220" s="177" t="n">
        <v>666000</v>
      </c>
      <c r="AL220" s="177" t="n">
        <v>0</v>
      </c>
      <c r="AM220" s="177" t="n">
        <v>0</v>
      </c>
      <c r="AN220" s="177" t="n">
        <f aca="false">AJ:AJ+AL:AL</f>
        <v>402322</v>
      </c>
      <c r="AO220" s="177" t="n">
        <f aca="false">AK:AK+AM:AM</f>
        <v>666000</v>
      </c>
      <c r="AP220" s="177" t="n">
        <v>895</v>
      </c>
      <c r="AQ220" s="177" t="n">
        <v>1712</v>
      </c>
      <c r="AR220" s="177" t="n">
        <v>49</v>
      </c>
      <c r="AS220" s="177" t="n">
        <v>93</v>
      </c>
      <c r="AT220" s="179" t="n">
        <v>75812</v>
      </c>
      <c r="AU220" s="179" t="n">
        <v>120000</v>
      </c>
      <c r="AV220" s="179" t="n">
        <v>223062</v>
      </c>
      <c r="AW220" s="179" t="n">
        <v>400000</v>
      </c>
      <c r="AX220" s="179" t="n">
        <v>1057153</v>
      </c>
      <c r="AY220" s="179" t="n">
        <v>1750000</v>
      </c>
      <c r="AZ220" s="177" t="n">
        <v>30</v>
      </c>
      <c r="BA220" s="180" t="n">
        <v>-4542049</v>
      </c>
      <c r="BB220" s="180" t="n">
        <v>-3264560</v>
      </c>
      <c r="BC220" s="177" t="n">
        <v>8952</v>
      </c>
      <c r="BD220" s="177" t="n">
        <v>17122</v>
      </c>
      <c r="BE220" s="177" t="n">
        <v>465</v>
      </c>
    </row>
    <row r="221" customFormat="false" ht="12.75" hidden="false" customHeight="true" outlineLevel="0" collapsed="false">
      <c r="A221" s="174" t="str">
        <f aca="false">C221&amp;" "&amp;E221&amp;" "&amp;F221&amp;" "&amp;G221&amp;" "&amp;J221</f>
        <v>Kenya Seagrass Conservation  Small</v>
      </c>
      <c r="B221" s="176" t="s">
        <v>164</v>
      </c>
      <c r="C221" s="174" t="s">
        <v>187</v>
      </c>
      <c r="D221" s="176" t="s">
        <v>591</v>
      </c>
      <c r="E221" s="174" t="s">
        <v>167</v>
      </c>
      <c r="F221" s="175" t="s">
        <v>175</v>
      </c>
      <c r="G221" s="176"/>
      <c r="H221" s="176" t="s">
        <v>906</v>
      </c>
      <c r="I221" s="177" t="n">
        <v>400</v>
      </c>
      <c r="J221" s="178" t="s">
        <v>909</v>
      </c>
      <c r="K221" s="176" t="n">
        <v>821.8948803</v>
      </c>
      <c r="L221" s="177" t="n">
        <v>1871601</v>
      </c>
      <c r="M221" s="177" t="n">
        <v>2367072</v>
      </c>
      <c r="N221" s="177" t="n">
        <v>1268720</v>
      </c>
      <c r="O221" s="177" t="n">
        <v>1351267</v>
      </c>
      <c r="P221" s="177" t="n">
        <v>602881</v>
      </c>
      <c r="Q221" s="177" t="n">
        <v>1015805</v>
      </c>
      <c r="R221" s="177" t="n">
        <v>4028</v>
      </c>
      <c r="S221" s="177" t="n">
        <v>4028</v>
      </c>
      <c r="T221" s="177" t="n">
        <v>50000</v>
      </c>
      <c r="U221" s="177" t="n">
        <v>50000</v>
      </c>
      <c r="V221" s="177" t="n">
        <v>629559</v>
      </c>
      <c r="W221" s="177" t="n">
        <v>667067</v>
      </c>
      <c r="X221" s="177" t="n">
        <v>76963</v>
      </c>
      <c r="Y221" s="177" t="n">
        <v>80000</v>
      </c>
      <c r="Z221" s="177" t="n">
        <v>249345</v>
      </c>
      <c r="AA221" s="177" t="n">
        <v>264200</v>
      </c>
      <c r="AB221" s="177" t="n">
        <v>88900</v>
      </c>
      <c r="AC221" s="177" t="n">
        <v>100000</v>
      </c>
      <c r="AD221" s="177" t="n">
        <v>129504</v>
      </c>
      <c r="AE221" s="177" t="n">
        <v>140000</v>
      </c>
      <c r="AF221" s="177" t="n">
        <v>44450</v>
      </c>
      <c r="AG221" s="177" t="n">
        <v>50000</v>
      </c>
      <c r="AH221" s="177" t="n">
        <v>0</v>
      </c>
      <c r="AI221" s="177" t="n">
        <v>0</v>
      </c>
      <c r="AJ221" s="177" t="n">
        <v>144981</v>
      </c>
      <c r="AK221" s="177" t="n">
        <v>240000</v>
      </c>
      <c r="AL221" s="177" t="n">
        <v>0</v>
      </c>
      <c r="AM221" s="177" t="n">
        <v>0</v>
      </c>
      <c r="AN221" s="177" t="n">
        <f aca="false">AJ:AJ+AL:AL</f>
        <v>144981</v>
      </c>
      <c r="AO221" s="177" t="n">
        <f aca="false">AK:AK+AM:AM</f>
        <v>240000</v>
      </c>
      <c r="AP221" s="177" t="n">
        <v>895</v>
      </c>
      <c r="AQ221" s="177" t="n">
        <v>1712</v>
      </c>
      <c r="AR221" s="177" t="n">
        <v>49</v>
      </c>
      <c r="AS221" s="177" t="n">
        <v>93</v>
      </c>
      <c r="AT221" s="179" t="n">
        <v>75812</v>
      </c>
      <c r="AU221" s="179" t="n">
        <v>120000</v>
      </c>
      <c r="AV221" s="179" t="n">
        <v>167296</v>
      </c>
      <c r="AW221" s="179" t="n">
        <v>300000</v>
      </c>
      <c r="AX221" s="179" t="n">
        <v>213847</v>
      </c>
      <c r="AY221" s="179" t="n">
        <v>354000</v>
      </c>
      <c r="AZ221" s="177" t="n">
        <v>30</v>
      </c>
      <c r="BA221" s="180" t="n">
        <v>-2349949</v>
      </c>
      <c r="BB221" s="180" t="n">
        <v>-1862649</v>
      </c>
      <c r="BC221" s="177" t="n">
        <v>8952</v>
      </c>
      <c r="BD221" s="177" t="n">
        <v>17122</v>
      </c>
      <c r="BE221" s="177" t="n">
        <v>465</v>
      </c>
    </row>
    <row r="222" customFormat="false" ht="12.75" hidden="false" customHeight="true" outlineLevel="0" collapsed="false">
      <c r="A222" s="174" t="str">
        <f aca="false">C222&amp;" "&amp;E222&amp;" "&amp;F222&amp;" "&amp;G222&amp;" "&amp;J222</f>
        <v>Mexico Seagrass Conservation  Small</v>
      </c>
      <c r="B222" s="176" t="s">
        <v>161</v>
      </c>
      <c r="C222" s="174" t="s">
        <v>188</v>
      </c>
      <c r="D222" s="176" t="s">
        <v>592</v>
      </c>
      <c r="E222" s="174" t="s">
        <v>167</v>
      </c>
      <c r="F222" s="175" t="s">
        <v>175</v>
      </c>
      <c r="G222" s="176"/>
      <c r="H222" s="176" t="s">
        <v>906</v>
      </c>
      <c r="I222" s="177" t="n">
        <v>400</v>
      </c>
      <c r="J222" s="178" t="s">
        <v>909</v>
      </c>
      <c r="K222" s="176" t="n">
        <v>69524.8153</v>
      </c>
      <c r="L222" s="177" t="n">
        <v>2059432</v>
      </c>
      <c r="M222" s="177" t="n">
        <v>2663272</v>
      </c>
      <c r="N222" s="177" t="n">
        <v>1293447</v>
      </c>
      <c r="O222" s="177" t="n">
        <v>1377467</v>
      </c>
      <c r="P222" s="177" t="n">
        <v>765984</v>
      </c>
      <c r="Q222" s="177" t="n">
        <v>1285805</v>
      </c>
      <c r="R222" s="177" t="n">
        <v>4433</v>
      </c>
      <c r="S222" s="177" t="n">
        <v>4433</v>
      </c>
      <c r="T222" s="177" t="n">
        <v>50000</v>
      </c>
      <c r="U222" s="177" t="n">
        <v>50000</v>
      </c>
      <c r="V222" s="177" t="n">
        <v>629559</v>
      </c>
      <c r="W222" s="177" t="n">
        <v>667067</v>
      </c>
      <c r="X222" s="177" t="n">
        <v>76963</v>
      </c>
      <c r="Y222" s="177" t="n">
        <v>80000</v>
      </c>
      <c r="Z222" s="177" t="n">
        <v>274072</v>
      </c>
      <c r="AA222" s="177" t="n">
        <v>290400</v>
      </c>
      <c r="AB222" s="177" t="n">
        <v>88900</v>
      </c>
      <c r="AC222" s="177" t="n">
        <v>100000</v>
      </c>
      <c r="AD222" s="177" t="n">
        <v>129504</v>
      </c>
      <c r="AE222" s="177" t="n">
        <v>140000</v>
      </c>
      <c r="AF222" s="177" t="n">
        <v>44450</v>
      </c>
      <c r="AG222" s="177" t="n">
        <v>50000</v>
      </c>
      <c r="AH222" s="177" t="n">
        <v>0</v>
      </c>
      <c r="AI222" s="177" t="n">
        <v>0</v>
      </c>
      <c r="AJ222" s="177" t="n">
        <v>143773</v>
      </c>
      <c r="AK222" s="177" t="n">
        <v>238000</v>
      </c>
      <c r="AL222" s="177" t="n">
        <v>0</v>
      </c>
      <c r="AM222" s="177" t="n">
        <v>0</v>
      </c>
      <c r="AN222" s="177" t="n">
        <f aca="false">AJ:AJ+AL:AL</f>
        <v>143773</v>
      </c>
      <c r="AO222" s="177" t="n">
        <f aca="false">AK:AK+AM:AM</f>
        <v>238000</v>
      </c>
      <c r="AP222" s="177" t="n">
        <v>895</v>
      </c>
      <c r="AQ222" s="177" t="n">
        <v>1712</v>
      </c>
      <c r="AR222" s="177" t="n">
        <v>49</v>
      </c>
      <c r="AS222" s="177" t="n">
        <v>93</v>
      </c>
      <c r="AT222" s="179" t="n">
        <v>75812</v>
      </c>
      <c r="AU222" s="179" t="n">
        <v>120000</v>
      </c>
      <c r="AV222" s="179" t="n">
        <v>167296</v>
      </c>
      <c r="AW222" s="179" t="n">
        <v>300000</v>
      </c>
      <c r="AX222" s="179" t="n">
        <v>378159</v>
      </c>
      <c r="AY222" s="179" t="n">
        <v>626000</v>
      </c>
      <c r="AZ222" s="177" t="n">
        <v>30</v>
      </c>
      <c r="BA222" s="180" t="n">
        <v>-2646149</v>
      </c>
      <c r="BB222" s="180" t="n">
        <v>-2050480</v>
      </c>
      <c r="BC222" s="177" t="n">
        <v>8952</v>
      </c>
      <c r="BD222" s="177" t="n">
        <v>17122</v>
      </c>
      <c r="BE222" s="177" t="n">
        <v>465</v>
      </c>
    </row>
    <row r="223" customFormat="false" ht="12.75" hidden="false" customHeight="true" outlineLevel="0" collapsed="false">
      <c r="A223" s="174" t="str">
        <f aca="false">C223&amp;" "&amp;E223&amp;" "&amp;F223&amp;" "&amp;G223&amp;" "&amp;J223</f>
        <v>Colombia Seagrass Conservation  Small</v>
      </c>
      <c r="B223" s="176" t="s">
        <v>165</v>
      </c>
      <c r="C223" s="174" t="s">
        <v>189</v>
      </c>
      <c r="D223" s="176" t="s">
        <v>593</v>
      </c>
      <c r="E223" s="174" t="s">
        <v>167</v>
      </c>
      <c r="F223" s="175" t="s">
        <v>175</v>
      </c>
      <c r="G223" s="176"/>
      <c r="H223" s="176" t="s">
        <v>906</v>
      </c>
      <c r="I223" s="177" t="n">
        <v>400</v>
      </c>
      <c r="J223" s="178" t="s">
        <v>909</v>
      </c>
      <c r="K223" s="176" t="n">
        <v>3147.039997</v>
      </c>
      <c r="L223" s="177" t="n">
        <v>1782743</v>
      </c>
      <c r="M223" s="177" t="n">
        <v>2228091</v>
      </c>
      <c r="N223" s="177" t="n">
        <v>1254769</v>
      </c>
      <c r="O223" s="177" t="n">
        <v>1336286</v>
      </c>
      <c r="P223" s="177" t="n">
        <v>527974</v>
      </c>
      <c r="Q223" s="177" t="n">
        <v>891805</v>
      </c>
      <c r="R223" s="177" t="n">
        <v>3837</v>
      </c>
      <c r="S223" s="177" t="n">
        <v>3837</v>
      </c>
      <c r="T223" s="177" t="n">
        <v>50000</v>
      </c>
      <c r="U223" s="177" t="n">
        <v>50000</v>
      </c>
      <c r="V223" s="177" t="n">
        <v>629559</v>
      </c>
      <c r="W223" s="177" t="n">
        <v>667067</v>
      </c>
      <c r="X223" s="177" t="n">
        <v>76963</v>
      </c>
      <c r="Y223" s="177" t="n">
        <v>80000</v>
      </c>
      <c r="Z223" s="177" t="n">
        <v>244644</v>
      </c>
      <c r="AA223" s="177" t="n">
        <v>259219</v>
      </c>
      <c r="AB223" s="177" t="n">
        <v>88900</v>
      </c>
      <c r="AC223" s="177" t="n">
        <v>100000</v>
      </c>
      <c r="AD223" s="177" t="n">
        <v>120254</v>
      </c>
      <c r="AE223" s="177" t="n">
        <v>130000</v>
      </c>
      <c r="AF223" s="177" t="n">
        <v>44450</v>
      </c>
      <c r="AG223" s="177" t="n">
        <v>50000</v>
      </c>
      <c r="AH223" s="177" t="n">
        <v>0</v>
      </c>
      <c r="AI223" s="177" t="n">
        <v>0</v>
      </c>
      <c r="AJ223" s="177" t="n">
        <v>78531</v>
      </c>
      <c r="AK223" s="177" t="n">
        <v>130000</v>
      </c>
      <c r="AL223" s="177" t="n">
        <v>0</v>
      </c>
      <c r="AM223" s="177" t="n">
        <v>0</v>
      </c>
      <c r="AN223" s="177" t="n">
        <f aca="false">AJ:AJ+AL:AL</f>
        <v>78531</v>
      </c>
      <c r="AO223" s="177" t="n">
        <f aca="false">AK:AK+AM:AM</f>
        <v>130000</v>
      </c>
      <c r="AP223" s="177" t="n">
        <v>895</v>
      </c>
      <c r="AQ223" s="177" t="n">
        <v>1712</v>
      </c>
      <c r="AR223" s="177" t="n">
        <v>49</v>
      </c>
      <c r="AS223" s="177" t="n">
        <v>93</v>
      </c>
      <c r="AT223" s="179" t="n">
        <v>75812</v>
      </c>
      <c r="AU223" s="179" t="n">
        <v>120000</v>
      </c>
      <c r="AV223" s="179" t="n">
        <v>167296</v>
      </c>
      <c r="AW223" s="179" t="n">
        <v>300000</v>
      </c>
      <c r="AX223" s="179" t="n">
        <v>205390</v>
      </c>
      <c r="AY223" s="179" t="n">
        <v>340000</v>
      </c>
      <c r="AZ223" s="177" t="n">
        <v>30</v>
      </c>
      <c r="BA223" s="180" t="n">
        <v>-2210969</v>
      </c>
      <c r="BB223" s="180" t="n">
        <v>-1773792</v>
      </c>
      <c r="BC223" s="177" t="n">
        <v>8952</v>
      </c>
      <c r="BD223" s="177" t="n">
        <v>17122</v>
      </c>
      <c r="BE223" s="177" t="n">
        <v>465</v>
      </c>
    </row>
    <row r="224" customFormat="false" ht="12.75" hidden="false" customHeight="true" outlineLevel="0" collapsed="false">
      <c r="A224" s="174" t="str">
        <f aca="false">C224&amp;" "&amp;E224&amp;" "&amp;F224&amp;" "&amp;G224&amp;" "&amp;J224</f>
        <v>India Seagrass Conservation  Small</v>
      </c>
      <c r="B224" s="176" t="s">
        <v>162</v>
      </c>
      <c r="C224" s="174" t="s">
        <v>190</v>
      </c>
      <c r="D224" s="176" t="s">
        <v>594</v>
      </c>
      <c r="E224" s="174" t="s">
        <v>167</v>
      </c>
      <c r="F224" s="175" t="s">
        <v>175</v>
      </c>
      <c r="G224" s="176"/>
      <c r="H224" s="176" t="s">
        <v>906</v>
      </c>
      <c r="I224" s="177" t="n">
        <v>400</v>
      </c>
      <c r="J224" s="178" t="s">
        <v>909</v>
      </c>
      <c r="K224" s="176" t="n">
        <v>3750.067799</v>
      </c>
      <c r="L224" s="177" t="n">
        <v>1888452</v>
      </c>
      <c r="M224" s="177" t="n">
        <v>2391405</v>
      </c>
      <c r="N224" s="177" t="n">
        <v>1274698</v>
      </c>
      <c r="O224" s="177" t="n">
        <v>1357600</v>
      </c>
      <c r="P224" s="177" t="n">
        <v>613754</v>
      </c>
      <c r="Q224" s="177" t="n">
        <v>1033805</v>
      </c>
      <c r="R224" s="177" t="n">
        <v>4065</v>
      </c>
      <c r="S224" s="177" t="n">
        <v>4065</v>
      </c>
      <c r="T224" s="177" t="n">
        <v>50000</v>
      </c>
      <c r="U224" s="177" t="n">
        <v>50000</v>
      </c>
      <c r="V224" s="177" t="n">
        <v>629559</v>
      </c>
      <c r="W224" s="177" t="n">
        <v>667067</v>
      </c>
      <c r="X224" s="177" t="n">
        <v>76963</v>
      </c>
      <c r="Y224" s="177" t="n">
        <v>80000</v>
      </c>
      <c r="Z224" s="177" t="n">
        <v>255322</v>
      </c>
      <c r="AA224" s="177" t="n">
        <v>270533</v>
      </c>
      <c r="AB224" s="177" t="n">
        <v>88900</v>
      </c>
      <c r="AC224" s="177" t="n">
        <v>100000</v>
      </c>
      <c r="AD224" s="177" t="n">
        <v>129504</v>
      </c>
      <c r="AE224" s="177" t="n">
        <v>140000</v>
      </c>
      <c r="AF224" s="177" t="n">
        <v>44450</v>
      </c>
      <c r="AG224" s="177" t="n">
        <v>50000</v>
      </c>
      <c r="AH224" s="177" t="n">
        <v>0</v>
      </c>
      <c r="AI224" s="177" t="n">
        <v>0</v>
      </c>
      <c r="AJ224" s="177" t="n">
        <v>101487</v>
      </c>
      <c r="AK224" s="177" t="n">
        <v>168000</v>
      </c>
      <c r="AL224" s="177" t="n">
        <v>0</v>
      </c>
      <c r="AM224" s="177" t="n">
        <v>0</v>
      </c>
      <c r="AN224" s="177" t="n">
        <f aca="false">AJ:AJ+AL:AL</f>
        <v>101487</v>
      </c>
      <c r="AO224" s="177" t="n">
        <f aca="false">AK:AK+AM:AM</f>
        <v>168000</v>
      </c>
      <c r="AP224" s="177" t="n">
        <v>895</v>
      </c>
      <c r="AQ224" s="177" t="n">
        <v>1712</v>
      </c>
      <c r="AR224" s="177" t="n">
        <v>49</v>
      </c>
      <c r="AS224" s="177" t="n">
        <v>93</v>
      </c>
      <c r="AT224" s="179" t="n">
        <v>75812</v>
      </c>
      <c r="AU224" s="179" t="n">
        <v>120000</v>
      </c>
      <c r="AV224" s="179" t="n">
        <v>167296</v>
      </c>
      <c r="AW224" s="179" t="n">
        <v>300000</v>
      </c>
      <c r="AX224" s="179" t="n">
        <v>268215</v>
      </c>
      <c r="AY224" s="179" t="n">
        <v>444000</v>
      </c>
      <c r="AZ224" s="177" t="n">
        <v>30</v>
      </c>
      <c r="BA224" s="180" t="n">
        <v>-2374283</v>
      </c>
      <c r="BB224" s="180" t="n">
        <v>-1879500</v>
      </c>
      <c r="BC224" s="177" t="n">
        <v>8952</v>
      </c>
      <c r="BD224" s="177" t="n">
        <v>17122</v>
      </c>
      <c r="BE224" s="177" t="n">
        <v>465</v>
      </c>
    </row>
    <row r="225" customFormat="false" ht="12.75" hidden="false" customHeight="true" outlineLevel="0" collapsed="false">
      <c r="A225" s="174" t="str">
        <f aca="false">C225&amp;" "&amp;E225&amp;" "&amp;F225&amp;" "&amp;G225&amp;" "&amp;J225</f>
        <v>China Seagrass Conservation  Small</v>
      </c>
      <c r="B225" s="176" t="s">
        <v>162</v>
      </c>
      <c r="C225" s="174" t="s">
        <v>191</v>
      </c>
      <c r="D225" s="176" t="s">
        <v>595</v>
      </c>
      <c r="E225" s="174" t="s">
        <v>167</v>
      </c>
      <c r="F225" s="175" t="s">
        <v>175</v>
      </c>
      <c r="G225" s="176"/>
      <c r="H225" s="176" t="s">
        <v>906</v>
      </c>
      <c r="I225" s="177" t="n">
        <v>400</v>
      </c>
      <c r="J225" s="178" t="s">
        <v>909</v>
      </c>
      <c r="K225" s="176" t="n">
        <v>576.7056781</v>
      </c>
      <c r="L225" s="177" t="n">
        <v>2436239</v>
      </c>
      <c r="M225" s="177" t="n">
        <v>3257805</v>
      </c>
      <c r="N225" s="177" t="n">
        <v>1342839</v>
      </c>
      <c r="O225" s="177" t="n">
        <v>1430000</v>
      </c>
      <c r="P225" s="177" t="n">
        <v>1093400</v>
      </c>
      <c r="Q225" s="177" t="n">
        <v>1827805</v>
      </c>
      <c r="R225" s="177" t="n">
        <v>5244</v>
      </c>
      <c r="S225" s="177" t="n">
        <v>5244</v>
      </c>
      <c r="T225" s="177" t="n">
        <v>50000</v>
      </c>
      <c r="U225" s="177" t="n">
        <v>50000</v>
      </c>
      <c r="V225" s="177" t="n">
        <v>629559</v>
      </c>
      <c r="W225" s="177" t="n">
        <v>667067</v>
      </c>
      <c r="X225" s="177" t="n">
        <v>76963</v>
      </c>
      <c r="Y225" s="177" t="n">
        <v>80000</v>
      </c>
      <c r="Z225" s="177" t="n">
        <v>314213</v>
      </c>
      <c r="AA225" s="177" t="n">
        <v>332933</v>
      </c>
      <c r="AB225" s="177" t="n">
        <v>88900</v>
      </c>
      <c r="AC225" s="177" t="n">
        <v>100000</v>
      </c>
      <c r="AD225" s="177" t="n">
        <v>138755</v>
      </c>
      <c r="AE225" s="177" t="n">
        <v>150000</v>
      </c>
      <c r="AF225" s="177" t="n">
        <v>44450</v>
      </c>
      <c r="AG225" s="177" t="n">
        <v>50000</v>
      </c>
      <c r="AH225" s="177" t="n">
        <v>0</v>
      </c>
      <c r="AI225" s="177" t="n">
        <v>0</v>
      </c>
      <c r="AJ225" s="177" t="n">
        <v>234386</v>
      </c>
      <c r="AK225" s="177" t="n">
        <v>388000</v>
      </c>
      <c r="AL225" s="177" t="n">
        <v>0</v>
      </c>
      <c r="AM225" s="177" t="n">
        <v>0</v>
      </c>
      <c r="AN225" s="177" t="n">
        <f aca="false">AJ:AJ+AL:AL</f>
        <v>234386</v>
      </c>
      <c r="AO225" s="177" t="n">
        <f aca="false">AK:AK+AM:AM</f>
        <v>388000</v>
      </c>
      <c r="AP225" s="177" t="n">
        <v>895</v>
      </c>
      <c r="AQ225" s="177" t="n">
        <v>1712</v>
      </c>
      <c r="AR225" s="177" t="n">
        <v>49</v>
      </c>
      <c r="AS225" s="177" t="n">
        <v>93</v>
      </c>
      <c r="AT225" s="179" t="n">
        <v>75812</v>
      </c>
      <c r="AU225" s="179" t="n">
        <v>120000</v>
      </c>
      <c r="AV225" s="179" t="n">
        <v>167296</v>
      </c>
      <c r="AW225" s="179" t="n">
        <v>300000</v>
      </c>
      <c r="AX225" s="179" t="n">
        <v>614961</v>
      </c>
      <c r="AY225" s="179" t="n">
        <v>1018000</v>
      </c>
      <c r="AZ225" s="177" t="n">
        <v>30</v>
      </c>
      <c r="BA225" s="180" t="n">
        <v>-3240683</v>
      </c>
      <c r="BB225" s="180" t="n">
        <v>-2427287</v>
      </c>
      <c r="BC225" s="177" t="n">
        <v>8952</v>
      </c>
      <c r="BD225" s="177" t="n">
        <v>17122</v>
      </c>
      <c r="BE225" s="177" t="n">
        <v>465</v>
      </c>
    </row>
    <row r="226" customFormat="false" ht="12.75" hidden="false" customHeight="true" outlineLevel="0" collapsed="false">
      <c r="A226" s="174" t="str">
        <f aca="false">C226&amp;" "&amp;E226&amp;" "&amp;F226&amp;" "&amp;G226&amp;" "&amp;J226</f>
        <v>Indonesia Salt marsh Restoration Hydrology Small</v>
      </c>
      <c r="B226" s="176" t="s">
        <v>162</v>
      </c>
      <c r="C226" s="174" t="s">
        <v>184</v>
      </c>
      <c r="D226" s="176" t="s">
        <v>588</v>
      </c>
      <c r="E226" s="174" t="s">
        <v>168</v>
      </c>
      <c r="F226" s="175" t="s">
        <v>174</v>
      </c>
      <c r="G226" s="176" t="s">
        <v>903</v>
      </c>
      <c r="H226" s="176" t="s">
        <v>906</v>
      </c>
      <c r="I226" s="177" t="n">
        <v>100</v>
      </c>
      <c r="J226" s="178" t="s">
        <v>909</v>
      </c>
      <c r="K226" s="176" t="n">
        <v>1538.032167</v>
      </c>
      <c r="L226" s="177" t="n">
        <v>2778230</v>
      </c>
      <c r="M226" s="177" t="n">
        <v>3479083</v>
      </c>
      <c r="N226" s="177" t="n">
        <v>1885140</v>
      </c>
      <c r="O226" s="177" t="n">
        <v>2043390</v>
      </c>
      <c r="P226" s="177" t="n">
        <v>893090</v>
      </c>
      <c r="Q226" s="177" t="n">
        <v>1435693</v>
      </c>
      <c r="R226" s="177" t="n">
        <v>520</v>
      </c>
      <c r="S226" s="177" t="n">
        <v>520</v>
      </c>
      <c r="T226" s="177" t="n">
        <v>50000</v>
      </c>
      <c r="U226" s="177" t="n">
        <v>50000</v>
      </c>
      <c r="V226" s="177" t="n">
        <v>629559</v>
      </c>
      <c r="W226" s="177" t="n">
        <v>667067</v>
      </c>
      <c r="X226" s="177" t="n">
        <v>76963</v>
      </c>
      <c r="Y226" s="177" t="n">
        <v>80000</v>
      </c>
      <c r="Z226" s="177" t="n">
        <v>268724</v>
      </c>
      <c r="AA226" s="177" t="n">
        <v>284733</v>
      </c>
      <c r="AB226" s="177" t="n">
        <v>88900</v>
      </c>
      <c r="AC226" s="177" t="n">
        <v>100000</v>
      </c>
      <c r="AD226" s="177" t="n">
        <v>129504</v>
      </c>
      <c r="AE226" s="177" t="n">
        <v>140000</v>
      </c>
      <c r="AF226" s="177" t="n">
        <v>44450</v>
      </c>
      <c r="AG226" s="177" t="n">
        <v>50000</v>
      </c>
      <c r="AH226" s="177" t="n">
        <v>597041</v>
      </c>
      <c r="AI226" s="177" t="n">
        <v>671590</v>
      </c>
      <c r="AJ226" s="177" t="n">
        <v>181226</v>
      </c>
      <c r="AK226" s="177" t="n">
        <v>300000</v>
      </c>
      <c r="AL226" s="177" t="n">
        <v>138015</v>
      </c>
      <c r="AM226" s="177" t="n">
        <v>167830</v>
      </c>
      <c r="AN226" s="177" t="n">
        <f aca="false">AJ:AJ+AL:AL</f>
        <v>319241</v>
      </c>
      <c r="AO226" s="177" t="n">
        <f aca="false">AK:AK+AM:AM</f>
        <v>467830</v>
      </c>
      <c r="AP226" s="177" t="n">
        <v>11137</v>
      </c>
      <c r="AQ226" s="177" t="n">
        <v>18795</v>
      </c>
      <c r="AR226" s="177" t="n">
        <v>645</v>
      </c>
      <c r="AS226" s="177" t="n">
        <v>1068</v>
      </c>
      <c r="AT226" s="179" t="n">
        <v>75812</v>
      </c>
      <c r="AU226" s="179" t="n">
        <v>120000</v>
      </c>
      <c r="AV226" s="179" t="n">
        <v>167296</v>
      </c>
      <c r="AW226" s="179" t="n">
        <v>300000</v>
      </c>
      <c r="AX226" s="179" t="n">
        <v>318958</v>
      </c>
      <c r="AY226" s="179" t="n">
        <v>528000</v>
      </c>
      <c r="AZ226" s="177" t="n">
        <v>30</v>
      </c>
      <c r="BA226" s="180" t="n">
        <v>-3291131</v>
      </c>
      <c r="BB226" s="180" t="n">
        <v>-2666861</v>
      </c>
      <c r="BC226" s="177" t="n">
        <v>111369</v>
      </c>
      <c r="BD226" s="177" t="n">
        <v>187952</v>
      </c>
      <c r="BE226" s="177" t="n">
        <v>5339</v>
      </c>
    </row>
    <row r="227" customFormat="false" ht="12.75" hidden="false" customHeight="true" outlineLevel="0" collapsed="false">
      <c r="A227" s="174" t="str">
        <f aca="false">C227&amp;" "&amp;E227&amp;" "&amp;F227&amp;" "&amp;G227&amp;" "&amp;J227</f>
        <v>Indonesia Salt marsh Conservation  Small</v>
      </c>
      <c r="B227" s="176" t="s">
        <v>162</v>
      </c>
      <c r="C227" s="174" t="s">
        <v>184</v>
      </c>
      <c r="D227" s="176" t="s">
        <v>588</v>
      </c>
      <c r="E227" s="174" t="s">
        <v>168</v>
      </c>
      <c r="F227" s="175" t="s">
        <v>175</v>
      </c>
      <c r="G227" s="176"/>
      <c r="H227" s="176" t="s">
        <v>906</v>
      </c>
      <c r="I227" s="177" t="n">
        <v>800</v>
      </c>
      <c r="J227" s="178" t="s">
        <v>909</v>
      </c>
      <c r="K227" s="176" t="n">
        <v>10200.41753</v>
      </c>
      <c r="L227" s="177" t="n">
        <v>2047348</v>
      </c>
      <c r="M227" s="177" t="n">
        <v>2649090</v>
      </c>
      <c r="N227" s="177" t="n">
        <v>1288099</v>
      </c>
      <c r="O227" s="177" t="n">
        <v>1371800</v>
      </c>
      <c r="P227" s="177" t="n">
        <v>759249</v>
      </c>
      <c r="Q227" s="177" t="n">
        <v>1277290</v>
      </c>
      <c r="R227" s="177" t="n">
        <v>268</v>
      </c>
      <c r="S227" s="177" t="n">
        <v>268</v>
      </c>
      <c r="T227" s="177" t="n">
        <v>50000</v>
      </c>
      <c r="U227" s="177" t="n">
        <v>50000</v>
      </c>
      <c r="V227" s="177" t="n">
        <v>629559</v>
      </c>
      <c r="W227" s="177" t="n">
        <v>667067</v>
      </c>
      <c r="X227" s="177" t="n">
        <v>76963</v>
      </c>
      <c r="Y227" s="177" t="n">
        <v>80000</v>
      </c>
      <c r="Z227" s="177" t="n">
        <v>268724</v>
      </c>
      <c r="AA227" s="177" t="n">
        <v>284733</v>
      </c>
      <c r="AB227" s="177" t="n">
        <v>88900</v>
      </c>
      <c r="AC227" s="177" t="n">
        <v>100000</v>
      </c>
      <c r="AD227" s="177" t="n">
        <v>129504</v>
      </c>
      <c r="AE227" s="177" t="n">
        <v>140000</v>
      </c>
      <c r="AF227" s="177" t="n">
        <v>44450</v>
      </c>
      <c r="AG227" s="177" t="n">
        <v>50000</v>
      </c>
      <c r="AH227" s="177" t="n">
        <v>0</v>
      </c>
      <c r="AI227" s="177" t="n">
        <v>0</v>
      </c>
      <c r="AJ227" s="177" t="n">
        <v>181226</v>
      </c>
      <c r="AK227" s="177" t="n">
        <v>300000</v>
      </c>
      <c r="AL227" s="177" t="n">
        <v>0</v>
      </c>
      <c r="AM227" s="177" t="n">
        <v>0</v>
      </c>
      <c r="AN227" s="177" t="n">
        <f aca="false">AJ:AJ+AL:AL</f>
        <v>181226</v>
      </c>
      <c r="AO227" s="177" t="n">
        <f aca="false">AK:AK+AM:AM</f>
        <v>300000</v>
      </c>
      <c r="AP227" s="177" t="n">
        <v>15111</v>
      </c>
      <c r="AQ227" s="177" t="n">
        <v>27761</v>
      </c>
      <c r="AR227" s="177" t="n">
        <v>845</v>
      </c>
      <c r="AS227" s="177" t="n">
        <v>1530</v>
      </c>
      <c r="AT227" s="179" t="n">
        <v>75812</v>
      </c>
      <c r="AU227" s="179" t="n">
        <v>120000</v>
      </c>
      <c r="AV227" s="179" t="n">
        <v>167296</v>
      </c>
      <c r="AW227" s="179" t="n">
        <v>300000</v>
      </c>
      <c r="AX227" s="179" t="n">
        <v>318958</v>
      </c>
      <c r="AY227" s="179" t="n">
        <v>528000</v>
      </c>
      <c r="AZ227" s="177" t="n">
        <v>30</v>
      </c>
      <c r="BA227" s="180" t="n">
        <v>-2371484</v>
      </c>
      <c r="BB227" s="180" t="n">
        <v>-1896233</v>
      </c>
      <c r="BC227" s="177" t="n">
        <v>151115</v>
      </c>
      <c r="BD227" s="177" t="n">
        <v>277606</v>
      </c>
      <c r="BE227" s="177" t="n">
        <v>7648</v>
      </c>
    </row>
    <row r="228" customFormat="false" ht="12.75" hidden="false" customHeight="true" outlineLevel="0" collapsed="false">
      <c r="A228" s="174" t="str">
        <f aca="false">C228&amp;" "&amp;E228&amp;" "&amp;F228&amp;" "&amp;G228&amp;" "&amp;J228</f>
        <v>United States Salt marsh Restoration Hydrology Small</v>
      </c>
      <c r="B228" s="176" t="s">
        <v>161</v>
      </c>
      <c r="C228" s="174" t="s">
        <v>183</v>
      </c>
      <c r="D228" s="176" t="s">
        <v>586</v>
      </c>
      <c r="E228" s="174" t="s">
        <v>168</v>
      </c>
      <c r="F228" s="175" t="s">
        <v>174</v>
      </c>
      <c r="G228" s="176" t="s">
        <v>903</v>
      </c>
      <c r="H228" s="176" t="s">
        <v>906</v>
      </c>
      <c r="I228" s="177" t="n">
        <v>100</v>
      </c>
      <c r="J228" s="178" t="s">
        <v>909</v>
      </c>
      <c r="K228" s="176" t="n">
        <v>166735.7527</v>
      </c>
      <c r="L228" s="177" t="n">
        <v>24652962</v>
      </c>
      <c r="M228" s="177" t="n">
        <v>29305295</v>
      </c>
      <c r="N228" s="177" t="n">
        <v>18346775</v>
      </c>
      <c r="O228" s="177" t="n">
        <v>20553977</v>
      </c>
      <c r="P228" s="177" t="n">
        <v>6306186</v>
      </c>
      <c r="Q228" s="177" t="n">
        <v>8751318</v>
      </c>
      <c r="R228" s="177" t="n">
        <v>4618</v>
      </c>
      <c r="S228" s="177" t="n">
        <v>4618</v>
      </c>
      <c r="T228" s="177" t="n">
        <v>100000</v>
      </c>
      <c r="U228" s="177" t="n">
        <v>100000</v>
      </c>
      <c r="V228" s="177" t="n">
        <v>629559</v>
      </c>
      <c r="W228" s="177" t="n">
        <v>667067</v>
      </c>
      <c r="X228" s="177" t="n">
        <v>76963</v>
      </c>
      <c r="Y228" s="177" t="n">
        <v>80000</v>
      </c>
      <c r="Z228" s="177" t="n">
        <v>351049</v>
      </c>
      <c r="AA228" s="177" t="n">
        <v>379500</v>
      </c>
      <c r="AB228" s="177" t="n">
        <v>88900</v>
      </c>
      <c r="AC228" s="177" t="n">
        <v>100000</v>
      </c>
      <c r="AD228" s="177" t="n">
        <v>185006</v>
      </c>
      <c r="AE228" s="177" t="n">
        <v>200000</v>
      </c>
      <c r="AF228" s="177" t="n">
        <v>44450</v>
      </c>
      <c r="AG228" s="177" t="n">
        <v>50000</v>
      </c>
      <c r="AH228" s="177" t="n">
        <v>16870849</v>
      </c>
      <c r="AI228" s="177" t="n">
        <v>18977410</v>
      </c>
      <c r="AJ228" s="177" t="n">
        <v>517703</v>
      </c>
      <c r="AK228" s="177" t="n">
        <v>857000</v>
      </c>
      <c r="AL228" s="177" t="n">
        <v>3899951</v>
      </c>
      <c r="AM228" s="177" t="n">
        <v>4742455</v>
      </c>
      <c r="AN228" s="177" t="n">
        <f aca="false">AJ:AJ+AL:AL</f>
        <v>4417654</v>
      </c>
      <c r="AO228" s="177" t="n">
        <f aca="false">AK:AK+AM:AM</f>
        <v>5599455</v>
      </c>
      <c r="AP228" s="177" t="n">
        <v>11137</v>
      </c>
      <c r="AQ228" s="177" t="n">
        <v>18795</v>
      </c>
      <c r="AR228" s="177" t="n">
        <v>645</v>
      </c>
      <c r="AS228" s="177" t="n">
        <v>1068</v>
      </c>
      <c r="AT228" s="179" t="n">
        <v>75812</v>
      </c>
      <c r="AU228" s="179" t="n">
        <v>120000</v>
      </c>
      <c r="AV228" s="179" t="n">
        <v>223062</v>
      </c>
      <c r="AW228" s="179" t="n">
        <v>400000</v>
      </c>
      <c r="AX228" s="179" t="n">
        <v>1577877</v>
      </c>
      <c r="AY228" s="179" t="n">
        <v>2612000</v>
      </c>
      <c r="AZ228" s="177" t="n">
        <v>30</v>
      </c>
      <c r="BA228" s="180" t="n">
        <v>-29117343</v>
      </c>
      <c r="BB228" s="180" t="n">
        <v>-24541593</v>
      </c>
      <c r="BC228" s="177" t="n">
        <v>111369</v>
      </c>
      <c r="BD228" s="177" t="n">
        <v>187952</v>
      </c>
      <c r="BE228" s="177" t="n">
        <v>5339</v>
      </c>
    </row>
    <row r="229" customFormat="false" ht="12.75" hidden="false" customHeight="true" outlineLevel="0" collapsed="false">
      <c r="A229" s="174" t="str">
        <f aca="false">C229&amp;" "&amp;E229&amp;" "&amp;F229&amp;" "&amp;G229&amp;" "&amp;J229</f>
        <v>United States Salt marsh Conservation  Small</v>
      </c>
      <c r="B229" s="176" t="s">
        <v>161</v>
      </c>
      <c r="C229" s="174" t="s">
        <v>183</v>
      </c>
      <c r="D229" s="176" t="s">
        <v>586</v>
      </c>
      <c r="E229" s="174" t="s">
        <v>168</v>
      </c>
      <c r="F229" s="175" t="s">
        <v>175</v>
      </c>
      <c r="G229" s="176"/>
      <c r="H229" s="176" t="s">
        <v>906</v>
      </c>
      <c r="I229" s="177" t="n">
        <v>800</v>
      </c>
      <c r="J229" s="178" t="s">
        <v>909</v>
      </c>
      <c r="K229" s="176" t="n">
        <v>227817.1858</v>
      </c>
      <c r="L229" s="177" t="n">
        <v>3873664</v>
      </c>
      <c r="M229" s="177" t="n">
        <v>5571604</v>
      </c>
      <c r="N229" s="177" t="n">
        <v>1475926</v>
      </c>
      <c r="O229" s="177" t="n">
        <v>1576567</v>
      </c>
      <c r="P229" s="177" t="n">
        <v>2397738</v>
      </c>
      <c r="Q229" s="177" t="n">
        <v>3995037</v>
      </c>
      <c r="R229" s="177" t="n">
        <v>2459</v>
      </c>
      <c r="S229" s="177" t="n">
        <v>2459</v>
      </c>
      <c r="T229" s="177" t="n">
        <v>100000</v>
      </c>
      <c r="U229" s="177" t="n">
        <v>100000</v>
      </c>
      <c r="V229" s="177" t="n">
        <v>629559</v>
      </c>
      <c r="W229" s="177" t="n">
        <v>667067</v>
      </c>
      <c r="X229" s="177" t="n">
        <v>76963</v>
      </c>
      <c r="Y229" s="177" t="n">
        <v>80000</v>
      </c>
      <c r="Z229" s="177" t="n">
        <v>351049</v>
      </c>
      <c r="AA229" s="177" t="n">
        <v>379500</v>
      </c>
      <c r="AB229" s="177" t="n">
        <v>88900</v>
      </c>
      <c r="AC229" s="177" t="n">
        <v>100000</v>
      </c>
      <c r="AD229" s="177" t="n">
        <v>185006</v>
      </c>
      <c r="AE229" s="177" t="n">
        <v>200000</v>
      </c>
      <c r="AF229" s="177" t="n">
        <v>44450</v>
      </c>
      <c r="AG229" s="177" t="n">
        <v>50000</v>
      </c>
      <c r="AH229" s="177" t="n">
        <v>0</v>
      </c>
      <c r="AI229" s="177" t="n">
        <v>0</v>
      </c>
      <c r="AJ229" s="177" t="n">
        <v>517703</v>
      </c>
      <c r="AK229" s="177" t="n">
        <v>857000</v>
      </c>
      <c r="AL229" s="177" t="n">
        <v>0</v>
      </c>
      <c r="AM229" s="177" t="n">
        <v>0</v>
      </c>
      <c r="AN229" s="177" t="n">
        <f aca="false">AJ:AJ+AL:AL</f>
        <v>517703</v>
      </c>
      <c r="AO229" s="177" t="n">
        <f aca="false">AK:AK+AM:AM</f>
        <v>857000</v>
      </c>
      <c r="AP229" s="177" t="n">
        <v>3111</v>
      </c>
      <c r="AQ229" s="177" t="n">
        <v>5722</v>
      </c>
      <c r="AR229" s="177" t="n">
        <v>174</v>
      </c>
      <c r="AS229" s="177" t="n">
        <v>315</v>
      </c>
      <c r="AT229" s="179" t="n">
        <v>75812</v>
      </c>
      <c r="AU229" s="179" t="n">
        <v>120000</v>
      </c>
      <c r="AV229" s="179" t="n">
        <v>223062</v>
      </c>
      <c r="AW229" s="179" t="n">
        <v>400000</v>
      </c>
      <c r="AX229" s="179" t="n">
        <v>1577877</v>
      </c>
      <c r="AY229" s="179" t="n">
        <v>2612000</v>
      </c>
      <c r="AZ229" s="177" t="n">
        <v>30</v>
      </c>
      <c r="BA229" s="180" t="n">
        <v>-5514385</v>
      </c>
      <c r="BB229" s="180" t="n">
        <v>-3842557</v>
      </c>
      <c r="BC229" s="177" t="n">
        <v>31108</v>
      </c>
      <c r="BD229" s="177" t="n">
        <v>57219</v>
      </c>
      <c r="BE229" s="177" t="n">
        <v>1576</v>
      </c>
    </row>
    <row r="230" customFormat="false" ht="12.75" hidden="false" customHeight="true" outlineLevel="0" collapsed="false">
      <c r="A230" s="174" t="str">
        <f aca="false">C230&amp;" "&amp;E230&amp;" "&amp;F230&amp;" "&amp;G230&amp;" "&amp;J230</f>
        <v>Australia Salt marsh Restoration Hydrology Small</v>
      </c>
      <c r="B230" s="176" t="s">
        <v>163</v>
      </c>
      <c r="C230" s="174" t="s">
        <v>185</v>
      </c>
      <c r="D230" s="176" t="s">
        <v>589</v>
      </c>
      <c r="E230" s="174" t="s">
        <v>168</v>
      </c>
      <c r="F230" s="175" t="s">
        <v>174</v>
      </c>
      <c r="G230" s="176" t="s">
        <v>903</v>
      </c>
      <c r="H230" s="176" t="s">
        <v>906</v>
      </c>
      <c r="I230" s="177" t="n">
        <v>100</v>
      </c>
      <c r="J230" s="178" t="s">
        <v>909</v>
      </c>
      <c r="K230" s="176" t="n">
        <v>18742.40858</v>
      </c>
      <c r="L230" s="177" t="n">
        <v>6094627</v>
      </c>
      <c r="M230" s="177" t="n">
        <v>7939047</v>
      </c>
      <c r="N230" s="177" t="n">
        <v>3559986</v>
      </c>
      <c r="O230" s="177" t="n">
        <v>3919750</v>
      </c>
      <c r="P230" s="177" t="n">
        <v>2534641</v>
      </c>
      <c r="Q230" s="177" t="n">
        <v>4019297</v>
      </c>
      <c r="R230" s="177" t="n">
        <v>1142</v>
      </c>
      <c r="S230" s="177" t="n">
        <v>1142</v>
      </c>
      <c r="T230" s="177" t="n">
        <v>70000</v>
      </c>
      <c r="U230" s="177" t="n">
        <v>70000</v>
      </c>
      <c r="V230" s="177" t="n">
        <v>629559</v>
      </c>
      <c r="W230" s="177" t="n">
        <v>667067</v>
      </c>
      <c r="X230" s="177" t="n">
        <v>76963</v>
      </c>
      <c r="Y230" s="177" t="n">
        <v>80000</v>
      </c>
      <c r="Z230" s="177" t="n">
        <v>313632</v>
      </c>
      <c r="AA230" s="177" t="n">
        <v>339050</v>
      </c>
      <c r="AB230" s="177" t="n">
        <v>102235</v>
      </c>
      <c r="AC230" s="177" t="n">
        <v>115000</v>
      </c>
      <c r="AD230" s="177" t="n">
        <v>333011</v>
      </c>
      <c r="AE230" s="177" t="n">
        <v>360000</v>
      </c>
      <c r="AF230" s="177" t="n">
        <v>44450</v>
      </c>
      <c r="AG230" s="177" t="n">
        <v>50000</v>
      </c>
      <c r="AH230" s="177" t="n">
        <v>1990137</v>
      </c>
      <c r="AI230" s="177" t="n">
        <v>2238633</v>
      </c>
      <c r="AJ230" s="177" t="n">
        <v>485686</v>
      </c>
      <c r="AK230" s="177" t="n">
        <v>804000</v>
      </c>
      <c r="AL230" s="177" t="n">
        <v>460050</v>
      </c>
      <c r="AM230" s="177" t="n">
        <v>559434</v>
      </c>
      <c r="AN230" s="177" t="n">
        <f aca="false">AJ:AJ+AL:AL</f>
        <v>945736</v>
      </c>
      <c r="AO230" s="177" t="n">
        <f aca="false">AK:AK+AM:AM</f>
        <v>1363434</v>
      </c>
      <c r="AP230" s="177" t="n">
        <v>11137</v>
      </c>
      <c r="AQ230" s="177" t="n">
        <v>18795</v>
      </c>
      <c r="AR230" s="177" t="n">
        <v>645</v>
      </c>
      <c r="AS230" s="177" t="n">
        <v>1068</v>
      </c>
      <c r="AT230" s="179" t="n">
        <v>75812</v>
      </c>
      <c r="AU230" s="179" t="n">
        <v>120000</v>
      </c>
      <c r="AV230" s="179" t="n">
        <v>223062</v>
      </c>
      <c r="AW230" s="179" t="n">
        <v>400000</v>
      </c>
      <c r="AX230" s="179" t="n">
        <v>1278249</v>
      </c>
      <c r="AY230" s="179" t="n">
        <v>2116000</v>
      </c>
      <c r="AZ230" s="177" t="n">
        <v>30</v>
      </c>
      <c r="BA230" s="180" t="n">
        <v>-7751095</v>
      </c>
      <c r="BB230" s="180" t="n">
        <v>-5983258</v>
      </c>
      <c r="BC230" s="177" t="n">
        <v>111369</v>
      </c>
      <c r="BD230" s="177" t="n">
        <v>187952</v>
      </c>
      <c r="BE230" s="177" t="n">
        <v>5339</v>
      </c>
    </row>
    <row r="231" customFormat="false" ht="12.75" hidden="false" customHeight="true" outlineLevel="0" collapsed="false">
      <c r="A231" s="174" t="str">
        <f aca="false">C231&amp;" "&amp;E231&amp;" "&amp;F231&amp;" "&amp;G231&amp;" "&amp;J231</f>
        <v>Australia Salt marsh Conservation  Small</v>
      </c>
      <c r="B231" s="176" t="s">
        <v>163</v>
      </c>
      <c r="C231" s="174" t="s">
        <v>185</v>
      </c>
      <c r="D231" s="176" t="s">
        <v>589</v>
      </c>
      <c r="E231" s="174" t="s">
        <v>168</v>
      </c>
      <c r="F231" s="175" t="s">
        <v>175</v>
      </c>
      <c r="G231" s="176"/>
      <c r="H231" s="176" t="s">
        <v>906</v>
      </c>
      <c r="I231" s="177" t="n">
        <v>800</v>
      </c>
      <c r="J231" s="178" t="s">
        <v>909</v>
      </c>
      <c r="K231" s="176" t="n">
        <v>3049835.066</v>
      </c>
      <c r="L231" s="177" t="n">
        <v>3646142</v>
      </c>
      <c r="M231" s="177" t="n">
        <v>5145881</v>
      </c>
      <c r="N231" s="177" t="n">
        <v>1569849</v>
      </c>
      <c r="O231" s="177" t="n">
        <v>1681117</v>
      </c>
      <c r="P231" s="177" t="n">
        <v>2076293</v>
      </c>
      <c r="Q231" s="177" t="n">
        <v>3464764</v>
      </c>
      <c r="R231" s="177" t="n">
        <v>564</v>
      </c>
      <c r="S231" s="177" t="n">
        <v>564</v>
      </c>
      <c r="T231" s="177" t="n">
        <v>70000</v>
      </c>
      <c r="U231" s="177" t="n">
        <v>70000</v>
      </c>
      <c r="V231" s="177" t="n">
        <v>629559</v>
      </c>
      <c r="W231" s="177" t="n">
        <v>667067</v>
      </c>
      <c r="X231" s="177" t="n">
        <v>76963</v>
      </c>
      <c r="Y231" s="177" t="n">
        <v>80000</v>
      </c>
      <c r="Z231" s="177" t="n">
        <v>313632</v>
      </c>
      <c r="AA231" s="177" t="n">
        <v>339050</v>
      </c>
      <c r="AB231" s="177" t="n">
        <v>102235</v>
      </c>
      <c r="AC231" s="177" t="n">
        <v>115000</v>
      </c>
      <c r="AD231" s="177" t="n">
        <v>333011</v>
      </c>
      <c r="AE231" s="177" t="n">
        <v>360000</v>
      </c>
      <c r="AF231" s="177" t="n">
        <v>44450</v>
      </c>
      <c r="AG231" s="177" t="n">
        <v>50000</v>
      </c>
      <c r="AH231" s="177" t="n">
        <v>0</v>
      </c>
      <c r="AI231" s="177" t="n">
        <v>0</v>
      </c>
      <c r="AJ231" s="177" t="n">
        <v>485686</v>
      </c>
      <c r="AK231" s="177" t="n">
        <v>804000</v>
      </c>
      <c r="AL231" s="177" t="n">
        <v>0</v>
      </c>
      <c r="AM231" s="177" t="n">
        <v>0</v>
      </c>
      <c r="AN231" s="177" t="n">
        <f aca="false">AJ:AJ+AL:AL</f>
        <v>485686</v>
      </c>
      <c r="AO231" s="177" t="n">
        <f aca="false">AK:AK+AM:AM</f>
        <v>804000</v>
      </c>
      <c r="AP231" s="177" t="n">
        <v>12770</v>
      </c>
      <c r="AQ231" s="177" t="n">
        <v>23471</v>
      </c>
      <c r="AR231" s="177" t="n">
        <v>714</v>
      </c>
      <c r="AS231" s="177" t="n">
        <v>1293</v>
      </c>
      <c r="AT231" s="179" t="n">
        <v>75812</v>
      </c>
      <c r="AU231" s="179" t="n">
        <v>120000</v>
      </c>
      <c r="AV231" s="179" t="n">
        <v>223062</v>
      </c>
      <c r="AW231" s="179" t="n">
        <v>400000</v>
      </c>
      <c r="AX231" s="179" t="n">
        <v>1278249</v>
      </c>
      <c r="AY231" s="179" t="n">
        <v>2116000</v>
      </c>
      <c r="AZ231" s="177" t="n">
        <v>30</v>
      </c>
      <c r="BA231" s="180" t="n">
        <v>-4911166</v>
      </c>
      <c r="BB231" s="180" t="n">
        <v>-3518441</v>
      </c>
      <c r="BC231" s="177" t="n">
        <v>127701</v>
      </c>
      <c r="BD231" s="177" t="n">
        <v>234715</v>
      </c>
      <c r="BE231" s="177" t="n">
        <v>6465</v>
      </c>
    </row>
    <row r="232" customFormat="false" ht="12.75" hidden="false" customHeight="true" outlineLevel="0" collapsed="false">
      <c r="A232" s="174" t="str">
        <f aca="false">C232&amp;" "&amp;E232&amp;" "&amp;F232&amp;" "&amp;G232&amp;" "&amp;J232</f>
        <v>The Bahamas Salt marsh Restoration Hydrology Small</v>
      </c>
      <c r="B232" s="174" t="s">
        <v>161</v>
      </c>
      <c r="C232" s="174" t="s">
        <v>277</v>
      </c>
      <c r="D232" s="174" t="s">
        <v>590</v>
      </c>
      <c r="E232" s="174" t="s">
        <v>168</v>
      </c>
      <c r="F232" s="175" t="s">
        <v>174</v>
      </c>
      <c r="G232" s="176" t="s">
        <v>903</v>
      </c>
      <c r="H232" s="176" t="s">
        <v>906</v>
      </c>
      <c r="I232" s="177" t="n">
        <v>100</v>
      </c>
      <c r="J232" s="178" t="s">
        <v>909</v>
      </c>
      <c r="K232" s="176" t="n">
        <v>1047.626473</v>
      </c>
      <c r="L232" s="177" t="n">
        <v>11042206</v>
      </c>
      <c r="M232" s="177" t="n">
        <v>13436558</v>
      </c>
      <c r="N232" s="177" t="n">
        <v>7815450</v>
      </c>
      <c r="O232" s="177" t="n">
        <v>8709396</v>
      </c>
      <c r="P232" s="177" t="n">
        <v>3226756</v>
      </c>
      <c r="Q232" s="177" t="n">
        <v>4727161</v>
      </c>
      <c r="R232" s="177" t="n">
        <v>2068</v>
      </c>
      <c r="S232" s="177" t="n">
        <v>2068</v>
      </c>
      <c r="T232" s="177" t="n">
        <v>70000</v>
      </c>
      <c r="U232" s="177" t="n">
        <v>70000</v>
      </c>
      <c r="V232" s="177" t="n">
        <v>629559</v>
      </c>
      <c r="W232" s="177" t="n">
        <v>667067</v>
      </c>
      <c r="X232" s="177" t="n">
        <v>76963</v>
      </c>
      <c r="Y232" s="177" t="n">
        <v>80000</v>
      </c>
      <c r="Z232" s="177" t="n">
        <v>286112</v>
      </c>
      <c r="AA232" s="177" t="n">
        <v>309300</v>
      </c>
      <c r="AB232" s="177" t="n">
        <v>111125</v>
      </c>
      <c r="AC232" s="177" t="n">
        <v>125000</v>
      </c>
      <c r="AD232" s="177" t="n">
        <v>296010</v>
      </c>
      <c r="AE232" s="177" t="n">
        <v>320000</v>
      </c>
      <c r="AF232" s="177" t="n">
        <v>44450</v>
      </c>
      <c r="AG232" s="177" t="n">
        <v>50000</v>
      </c>
      <c r="AH232" s="177" t="n">
        <v>6301232</v>
      </c>
      <c r="AI232" s="177" t="n">
        <v>7088029</v>
      </c>
      <c r="AJ232" s="177" t="n">
        <v>402322</v>
      </c>
      <c r="AK232" s="177" t="n">
        <v>666000</v>
      </c>
      <c r="AL232" s="177" t="n">
        <v>1456625</v>
      </c>
      <c r="AM232" s="177" t="n">
        <v>1771299</v>
      </c>
      <c r="AN232" s="177" t="n">
        <f aca="false">AJ:AJ+AL:AL</f>
        <v>1858947</v>
      </c>
      <c r="AO232" s="177" t="n">
        <f aca="false">AK:AK+AM:AM</f>
        <v>2437299</v>
      </c>
      <c r="AP232" s="177" t="n">
        <v>11137</v>
      </c>
      <c r="AQ232" s="177" t="n">
        <v>18795</v>
      </c>
      <c r="AR232" s="177" t="n">
        <v>645</v>
      </c>
      <c r="AS232" s="177" t="n">
        <v>1068</v>
      </c>
      <c r="AT232" s="179" t="n">
        <v>75812</v>
      </c>
      <c r="AU232" s="179" t="n">
        <v>120000</v>
      </c>
      <c r="AV232" s="179" t="n">
        <v>223062</v>
      </c>
      <c r="AW232" s="179" t="n">
        <v>400000</v>
      </c>
      <c r="AX232" s="179" t="n">
        <v>1057153</v>
      </c>
      <c r="AY232" s="179" t="n">
        <v>1750000</v>
      </c>
      <c r="AZ232" s="177" t="n">
        <v>30</v>
      </c>
      <c r="BA232" s="180" t="n">
        <v>-13248606</v>
      </c>
      <c r="BB232" s="180" t="n">
        <v>-10930837</v>
      </c>
      <c r="BC232" s="177" t="n">
        <v>111369</v>
      </c>
      <c r="BD232" s="177" t="n">
        <v>187952</v>
      </c>
      <c r="BE232" s="177" t="n">
        <v>5339</v>
      </c>
    </row>
    <row r="233" customFormat="false" ht="12.75" hidden="false" customHeight="true" outlineLevel="0" collapsed="false">
      <c r="A233" s="174" t="str">
        <f aca="false">C233&amp;" "&amp;E233&amp;" "&amp;F233&amp;" "&amp;G233&amp;" "&amp;J233</f>
        <v>The Bahamas Salt marsh Conservation  Small</v>
      </c>
      <c r="B233" s="174" t="s">
        <v>161</v>
      </c>
      <c r="C233" s="174" t="s">
        <v>277</v>
      </c>
      <c r="D233" s="174" t="s">
        <v>590</v>
      </c>
      <c r="E233" s="174" t="s">
        <v>168</v>
      </c>
      <c r="F233" s="175" t="s">
        <v>175</v>
      </c>
      <c r="G233" s="176"/>
      <c r="H233" s="176" t="s">
        <v>906</v>
      </c>
      <c r="I233" s="177" t="n">
        <v>800</v>
      </c>
      <c r="J233" s="178" t="s">
        <v>909</v>
      </c>
      <c r="K233" s="176" t="n">
        <v>6472.618477</v>
      </c>
      <c r="L233" s="177" t="n">
        <v>3287426</v>
      </c>
      <c r="M233" s="177" t="n">
        <v>4584658</v>
      </c>
      <c r="N233" s="177" t="n">
        <v>1514218</v>
      </c>
      <c r="O233" s="177" t="n">
        <v>1621367</v>
      </c>
      <c r="P233" s="177" t="n">
        <v>1773208</v>
      </c>
      <c r="Q233" s="177" t="n">
        <v>2963292</v>
      </c>
      <c r="R233" s="177" t="n">
        <v>461</v>
      </c>
      <c r="S233" s="177" t="n">
        <v>461</v>
      </c>
      <c r="T233" s="177" t="n">
        <v>70000</v>
      </c>
      <c r="U233" s="177" t="n">
        <v>70000</v>
      </c>
      <c r="V233" s="177" t="n">
        <v>629559</v>
      </c>
      <c r="W233" s="177" t="n">
        <v>667067</v>
      </c>
      <c r="X233" s="177" t="n">
        <v>76963</v>
      </c>
      <c r="Y233" s="177" t="n">
        <v>80000</v>
      </c>
      <c r="Z233" s="177" t="n">
        <v>286112</v>
      </c>
      <c r="AA233" s="177" t="n">
        <v>309300</v>
      </c>
      <c r="AB233" s="177" t="n">
        <v>111125</v>
      </c>
      <c r="AC233" s="177" t="n">
        <v>125000</v>
      </c>
      <c r="AD233" s="177" t="n">
        <v>296010</v>
      </c>
      <c r="AE233" s="177" t="n">
        <v>320000</v>
      </c>
      <c r="AF233" s="177" t="n">
        <v>44450</v>
      </c>
      <c r="AG233" s="177" t="n">
        <v>50000</v>
      </c>
      <c r="AH233" s="177" t="n">
        <v>0</v>
      </c>
      <c r="AI233" s="177" t="n">
        <v>0</v>
      </c>
      <c r="AJ233" s="177" t="n">
        <v>402322</v>
      </c>
      <c r="AK233" s="177" t="n">
        <v>666000</v>
      </c>
      <c r="AL233" s="177" t="n">
        <v>0</v>
      </c>
      <c r="AM233" s="177" t="n">
        <v>0</v>
      </c>
      <c r="AN233" s="177" t="n">
        <f aca="false">AJ:AJ+AL:AL</f>
        <v>402322</v>
      </c>
      <c r="AO233" s="177" t="n">
        <f aca="false">AK:AK+AM:AM</f>
        <v>666000</v>
      </c>
      <c r="AP233" s="177" t="n">
        <v>14073</v>
      </c>
      <c r="AQ233" s="177" t="n">
        <v>25867</v>
      </c>
      <c r="AR233" s="177" t="n">
        <v>786</v>
      </c>
      <c r="AS233" s="177" t="n">
        <v>1425</v>
      </c>
      <c r="AT233" s="179" t="n">
        <v>75812</v>
      </c>
      <c r="AU233" s="179" t="n">
        <v>120000</v>
      </c>
      <c r="AV233" s="179" t="n">
        <v>223062</v>
      </c>
      <c r="AW233" s="179" t="n">
        <v>400000</v>
      </c>
      <c r="AX233" s="179" t="n">
        <v>1057153</v>
      </c>
      <c r="AY233" s="179" t="n">
        <v>1750000</v>
      </c>
      <c r="AZ233" s="177" t="n">
        <v>30</v>
      </c>
      <c r="BA233" s="180" t="n">
        <v>-4325991</v>
      </c>
      <c r="BB233" s="180" t="n">
        <v>-3146699</v>
      </c>
      <c r="BC233" s="177" t="n">
        <v>140727</v>
      </c>
      <c r="BD233" s="177" t="n">
        <v>258668</v>
      </c>
      <c r="BE233" s="177" t="n">
        <v>7125</v>
      </c>
    </row>
    <row r="234" customFormat="false" ht="12.75" hidden="false" customHeight="true" outlineLevel="0" collapsed="false">
      <c r="A234" s="174" t="str">
        <f aca="false">C234&amp;" "&amp;E234&amp;" "&amp;F234&amp;" "&amp;G234&amp;" "&amp;J234</f>
        <v>Kenya Salt marsh Restoration Hydrology Small</v>
      </c>
      <c r="B234" s="174" t="s">
        <v>164</v>
      </c>
      <c r="C234" s="174" t="s">
        <v>187</v>
      </c>
      <c r="D234" s="174" t="s">
        <v>591</v>
      </c>
      <c r="E234" s="174" t="s">
        <v>168</v>
      </c>
      <c r="F234" s="175" t="s">
        <v>174</v>
      </c>
      <c r="G234" s="176" t="s">
        <v>903</v>
      </c>
      <c r="H234" s="176" t="s">
        <v>906</v>
      </c>
      <c r="I234" s="177" t="n">
        <v>100</v>
      </c>
      <c r="J234" s="178" t="s">
        <v>909</v>
      </c>
      <c r="K234" s="176" t="n">
        <v>14.1653053</v>
      </c>
      <c r="L234" s="177" t="n">
        <v>1993639</v>
      </c>
      <c r="M234" s="177" t="n">
        <v>2512119</v>
      </c>
      <c r="N234" s="177" t="n">
        <v>1359042</v>
      </c>
      <c r="O234" s="177" t="n">
        <v>1452866</v>
      </c>
      <c r="P234" s="177" t="n">
        <v>634597</v>
      </c>
      <c r="Q234" s="177" t="n">
        <v>1059253</v>
      </c>
      <c r="R234" s="177" t="n">
        <v>373</v>
      </c>
      <c r="S234" s="177" t="n">
        <v>373</v>
      </c>
      <c r="T234" s="177" t="n">
        <v>50000</v>
      </c>
      <c r="U234" s="177" t="n">
        <v>50000</v>
      </c>
      <c r="V234" s="177" t="n">
        <v>629559</v>
      </c>
      <c r="W234" s="177" t="n">
        <v>667067</v>
      </c>
      <c r="X234" s="177" t="n">
        <v>76963</v>
      </c>
      <c r="Y234" s="177" t="n">
        <v>80000</v>
      </c>
      <c r="Z234" s="177" t="n">
        <v>249345</v>
      </c>
      <c r="AA234" s="177" t="n">
        <v>264200</v>
      </c>
      <c r="AB234" s="177" t="n">
        <v>88900</v>
      </c>
      <c r="AC234" s="177" t="n">
        <v>100000</v>
      </c>
      <c r="AD234" s="177" t="n">
        <v>129504</v>
      </c>
      <c r="AE234" s="177" t="n">
        <v>140000</v>
      </c>
      <c r="AF234" s="177" t="n">
        <v>44450</v>
      </c>
      <c r="AG234" s="177" t="n">
        <v>50000</v>
      </c>
      <c r="AH234" s="177" t="n">
        <v>90322</v>
      </c>
      <c r="AI234" s="177" t="n">
        <v>101600</v>
      </c>
      <c r="AJ234" s="177" t="n">
        <v>144981</v>
      </c>
      <c r="AK234" s="177" t="n">
        <v>240000</v>
      </c>
      <c r="AL234" s="177" t="n">
        <v>20879</v>
      </c>
      <c r="AM234" s="177" t="n">
        <v>25390</v>
      </c>
      <c r="AN234" s="177" t="n">
        <f aca="false">AJ:AJ+AL:AL</f>
        <v>165860</v>
      </c>
      <c r="AO234" s="177" t="n">
        <f aca="false">AK:AK+AM:AM</f>
        <v>265390</v>
      </c>
      <c r="AP234" s="177" t="n">
        <v>11137</v>
      </c>
      <c r="AQ234" s="177" t="n">
        <v>18795</v>
      </c>
      <c r="AR234" s="177" t="n">
        <v>645</v>
      </c>
      <c r="AS234" s="177" t="n">
        <v>1068</v>
      </c>
      <c r="AT234" s="179" t="n">
        <v>75812</v>
      </c>
      <c r="AU234" s="179" t="n">
        <v>120000</v>
      </c>
      <c r="AV234" s="179" t="n">
        <v>167296</v>
      </c>
      <c r="AW234" s="179" t="n">
        <v>300000</v>
      </c>
      <c r="AX234" s="179" t="n">
        <v>213847</v>
      </c>
      <c r="AY234" s="179" t="n">
        <v>354000</v>
      </c>
      <c r="AZ234" s="177" t="n">
        <v>30</v>
      </c>
      <c r="BA234" s="180" t="n">
        <v>-2324167</v>
      </c>
      <c r="BB234" s="180" t="n">
        <v>-1882270</v>
      </c>
      <c r="BC234" s="177" t="n">
        <v>111369</v>
      </c>
      <c r="BD234" s="177" t="n">
        <v>187952</v>
      </c>
      <c r="BE234" s="177" t="n">
        <v>5339</v>
      </c>
    </row>
    <row r="235" customFormat="false" ht="12.75" hidden="false" customHeight="true" outlineLevel="0" collapsed="false">
      <c r="A235" s="174" t="str">
        <f aca="false">C235&amp;" "&amp;E235&amp;" "&amp;F235&amp;" "&amp;G235&amp;" "&amp;J235</f>
        <v>Kenya Salt marsh Conservation  Small</v>
      </c>
      <c r="B235" s="174" t="s">
        <v>164</v>
      </c>
      <c r="C235" s="174" t="s">
        <v>187</v>
      </c>
      <c r="D235" s="174" t="s">
        <v>591</v>
      </c>
      <c r="E235" s="174" t="s">
        <v>168</v>
      </c>
      <c r="F235" s="175" t="s">
        <v>175</v>
      </c>
      <c r="G235" s="176"/>
      <c r="H235" s="176" t="s">
        <v>906</v>
      </c>
      <c r="I235" s="177" t="n">
        <v>800</v>
      </c>
      <c r="J235" s="178" t="s">
        <v>909</v>
      </c>
      <c r="K235" s="176" t="n">
        <v>78.51213355</v>
      </c>
      <c r="L235" s="177" t="n">
        <v>1883979</v>
      </c>
      <c r="M235" s="177" t="n">
        <v>2389758</v>
      </c>
      <c r="N235" s="177" t="n">
        <v>1268720</v>
      </c>
      <c r="O235" s="177" t="n">
        <v>1351267</v>
      </c>
      <c r="P235" s="177" t="n">
        <v>615258</v>
      </c>
      <c r="Q235" s="177" t="n">
        <v>1038491</v>
      </c>
      <c r="R235" s="177" t="n">
        <v>295</v>
      </c>
      <c r="S235" s="177" t="n">
        <v>295</v>
      </c>
      <c r="T235" s="177" t="n">
        <v>50000</v>
      </c>
      <c r="U235" s="177" t="n">
        <v>50000</v>
      </c>
      <c r="V235" s="177" t="n">
        <v>629559</v>
      </c>
      <c r="W235" s="177" t="n">
        <v>667067</v>
      </c>
      <c r="X235" s="177" t="n">
        <v>76963</v>
      </c>
      <c r="Y235" s="177" t="n">
        <v>80000</v>
      </c>
      <c r="Z235" s="177" t="n">
        <v>249345</v>
      </c>
      <c r="AA235" s="177" t="n">
        <v>264200</v>
      </c>
      <c r="AB235" s="177" t="n">
        <v>88900</v>
      </c>
      <c r="AC235" s="177" t="n">
        <v>100000</v>
      </c>
      <c r="AD235" s="177" t="n">
        <v>129504</v>
      </c>
      <c r="AE235" s="177" t="n">
        <v>140000</v>
      </c>
      <c r="AF235" s="177" t="n">
        <v>44450</v>
      </c>
      <c r="AG235" s="177" t="n">
        <v>50000</v>
      </c>
      <c r="AH235" s="177" t="n">
        <v>0</v>
      </c>
      <c r="AI235" s="177" t="n">
        <v>0</v>
      </c>
      <c r="AJ235" s="177" t="n">
        <v>144981</v>
      </c>
      <c r="AK235" s="177" t="n">
        <v>240000</v>
      </c>
      <c r="AL235" s="177" t="n">
        <v>0</v>
      </c>
      <c r="AM235" s="177" t="n">
        <v>0</v>
      </c>
      <c r="AN235" s="177" t="n">
        <f aca="false">AJ:AJ+AL:AL</f>
        <v>144981</v>
      </c>
      <c r="AO235" s="177" t="n">
        <f aca="false">AK:AK+AM:AM</f>
        <v>240000</v>
      </c>
      <c r="AP235" s="177" t="n">
        <v>12617</v>
      </c>
      <c r="AQ235" s="177" t="n">
        <v>23213</v>
      </c>
      <c r="AR235" s="177" t="n">
        <v>705</v>
      </c>
      <c r="AS235" s="177" t="n">
        <v>1278</v>
      </c>
      <c r="AT235" s="179" t="n">
        <v>75812</v>
      </c>
      <c r="AU235" s="179" t="n">
        <v>120000</v>
      </c>
      <c r="AV235" s="179" t="n">
        <v>167296</v>
      </c>
      <c r="AW235" s="179" t="n">
        <v>300000</v>
      </c>
      <c r="AX235" s="179" t="n">
        <v>213847</v>
      </c>
      <c r="AY235" s="179" t="n">
        <v>354000</v>
      </c>
      <c r="AZ235" s="177" t="n">
        <v>30</v>
      </c>
      <c r="BA235" s="180" t="n">
        <v>-2157626</v>
      </c>
      <c r="BB235" s="180" t="n">
        <v>-1757806</v>
      </c>
      <c r="BC235" s="177" t="n">
        <v>126172</v>
      </c>
      <c r="BD235" s="177" t="n">
        <v>232132</v>
      </c>
      <c r="BE235" s="177" t="n">
        <v>6391</v>
      </c>
    </row>
    <row r="236" customFormat="false" ht="12.75" hidden="false" customHeight="true" outlineLevel="0" collapsed="false">
      <c r="A236" s="174" t="str">
        <f aca="false">C236&amp;" "&amp;E236&amp;" "&amp;F236&amp;" "&amp;G236&amp;" "&amp;J236</f>
        <v>Mexico Salt marsh Restoration Hydrology Small</v>
      </c>
      <c r="B236" s="174" t="s">
        <v>161</v>
      </c>
      <c r="C236" s="174" t="s">
        <v>188</v>
      </c>
      <c r="D236" s="174" t="s">
        <v>592</v>
      </c>
      <c r="E236" s="174" t="s">
        <v>168</v>
      </c>
      <c r="F236" s="175" t="s">
        <v>174</v>
      </c>
      <c r="G236" s="176" t="s">
        <v>903</v>
      </c>
      <c r="H236" s="176" t="s">
        <v>906</v>
      </c>
      <c r="I236" s="177" t="n">
        <v>100</v>
      </c>
      <c r="J236" s="178" t="s">
        <v>909</v>
      </c>
      <c r="K236" s="176" t="n">
        <v>10765.47301</v>
      </c>
      <c r="L236" s="177" t="n">
        <v>2575384</v>
      </c>
      <c r="M236" s="177" t="n">
        <v>3258162</v>
      </c>
      <c r="N236" s="177" t="n">
        <v>1703722</v>
      </c>
      <c r="O236" s="177" t="n">
        <v>1838970</v>
      </c>
      <c r="P236" s="177" t="n">
        <v>871663</v>
      </c>
      <c r="Q236" s="177" t="n">
        <v>1419192</v>
      </c>
      <c r="R236" s="177" t="n">
        <v>482</v>
      </c>
      <c r="S236" s="177" t="n">
        <v>482</v>
      </c>
      <c r="T236" s="177" t="n">
        <v>50000</v>
      </c>
      <c r="U236" s="177" t="n">
        <v>50000</v>
      </c>
      <c r="V236" s="177" t="n">
        <v>629559</v>
      </c>
      <c r="W236" s="177" t="n">
        <v>667067</v>
      </c>
      <c r="X236" s="177" t="n">
        <v>76963</v>
      </c>
      <c r="Y236" s="177" t="n">
        <v>80000</v>
      </c>
      <c r="Z236" s="177" t="n">
        <v>274072</v>
      </c>
      <c r="AA236" s="177" t="n">
        <v>290400</v>
      </c>
      <c r="AB236" s="177" t="n">
        <v>88900</v>
      </c>
      <c r="AC236" s="177" t="n">
        <v>100000</v>
      </c>
      <c r="AD236" s="177" t="n">
        <v>129504</v>
      </c>
      <c r="AE236" s="177" t="n">
        <v>140000</v>
      </c>
      <c r="AF236" s="177" t="n">
        <v>44450</v>
      </c>
      <c r="AG236" s="177" t="n">
        <v>50000</v>
      </c>
      <c r="AH236" s="177" t="n">
        <v>410274</v>
      </c>
      <c r="AI236" s="177" t="n">
        <v>461503</v>
      </c>
      <c r="AJ236" s="177" t="n">
        <v>143773</v>
      </c>
      <c r="AK236" s="177" t="n">
        <v>238000</v>
      </c>
      <c r="AL236" s="177" t="n">
        <v>94841</v>
      </c>
      <c r="AM236" s="177" t="n">
        <v>115330</v>
      </c>
      <c r="AN236" s="177" t="n">
        <f aca="false">AJ:AJ+AL:AL</f>
        <v>238614</v>
      </c>
      <c r="AO236" s="177" t="n">
        <f aca="false">AK:AK+AM:AM</f>
        <v>353330</v>
      </c>
      <c r="AP236" s="177" t="n">
        <v>11137</v>
      </c>
      <c r="AQ236" s="177" t="n">
        <v>18795</v>
      </c>
      <c r="AR236" s="177" t="n">
        <v>645</v>
      </c>
      <c r="AS236" s="177" t="n">
        <v>1068</v>
      </c>
      <c r="AT236" s="179" t="n">
        <v>75812</v>
      </c>
      <c r="AU236" s="179" t="n">
        <v>120000</v>
      </c>
      <c r="AV236" s="179" t="n">
        <v>167296</v>
      </c>
      <c r="AW236" s="179" t="n">
        <v>300000</v>
      </c>
      <c r="AX236" s="179" t="n">
        <v>378159</v>
      </c>
      <c r="AY236" s="179" t="n">
        <v>626000</v>
      </c>
      <c r="AZ236" s="177" t="n">
        <v>30</v>
      </c>
      <c r="BA236" s="180" t="n">
        <v>-3070210</v>
      </c>
      <c r="BB236" s="180" t="n">
        <v>-2464016</v>
      </c>
      <c r="BC236" s="177" t="n">
        <v>111369</v>
      </c>
      <c r="BD236" s="177" t="n">
        <v>187952</v>
      </c>
      <c r="BE236" s="177" t="n">
        <v>5339</v>
      </c>
    </row>
    <row r="237" customFormat="false" ht="12.75" hidden="false" customHeight="true" outlineLevel="0" collapsed="false">
      <c r="A237" s="174" t="str">
        <f aca="false">C237&amp;" "&amp;E237&amp;" "&amp;F237&amp;" "&amp;G237&amp;" "&amp;J237</f>
        <v>Mexico Salt marsh Conservation  Small</v>
      </c>
      <c r="B237" s="174" t="s">
        <v>161</v>
      </c>
      <c r="C237" s="174" t="s">
        <v>188</v>
      </c>
      <c r="D237" s="174" t="s">
        <v>592</v>
      </c>
      <c r="E237" s="174" t="s">
        <v>168</v>
      </c>
      <c r="F237" s="175" t="s">
        <v>175</v>
      </c>
      <c r="G237" s="176"/>
      <c r="H237" s="176" t="s">
        <v>906</v>
      </c>
      <c r="I237" s="177" t="n">
        <v>800</v>
      </c>
      <c r="J237" s="178" t="s">
        <v>909</v>
      </c>
      <c r="K237" s="176" t="n">
        <v>14195.78127</v>
      </c>
      <c r="L237" s="177" t="n">
        <v>2061655</v>
      </c>
      <c r="M237" s="177" t="n">
        <v>2667295</v>
      </c>
      <c r="N237" s="177" t="n">
        <v>1293447</v>
      </c>
      <c r="O237" s="177" t="n">
        <v>1377467</v>
      </c>
      <c r="P237" s="177" t="n">
        <v>768208</v>
      </c>
      <c r="Q237" s="177" t="n">
        <v>1289828</v>
      </c>
      <c r="R237" s="177" t="n">
        <v>1356</v>
      </c>
      <c r="S237" s="177" t="n">
        <v>1356</v>
      </c>
      <c r="T237" s="177" t="n">
        <v>50000</v>
      </c>
      <c r="U237" s="177" t="n">
        <v>50000</v>
      </c>
      <c r="V237" s="177" t="n">
        <v>629559</v>
      </c>
      <c r="W237" s="177" t="n">
        <v>667067</v>
      </c>
      <c r="X237" s="177" t="n">
        <v>76963</v>
      </c>
      <c r="Y237" s="177" t="n">
        <v>80000</v>
      </c>
      <c r="Z237" s="177" t="n">
        <v>274072</v>
      </c>
      <c r="AA237" s="177" t="n">
        <v>290400</v>
      </c>
      <c r="AB237" s="177" t="n">
        <v>88900</v>
      </c>
      <c r="AC237" s="177" t="n">
        <v>100000</v>
      </c>
      <c r="AD237" s="177" t="n">
        <v>129504</v>
      </c>
      <c r="AE237" s="177" t="n">
        <v>140000</v>
      </c>
      <c r="AF237" s="177" t="n">
        <v>44450</v>
      </c>
      <c r="AG237" s="177" t="n">
        <v>50000</v>
      </c>
      <c r="AH237" s="177" t="n">
        <v>0</v>
      </c>
      <c r="AI237" s="177" t="n">
        <v>0</v>
      </c>
      <c r="AJ237" s="177" t="n">
        <v>143773</v>
      </c>
      <c r="AK237" s="177" t="n">
        <v>238000</v>
      </c>
      <c r="AL237" s="177" t="n">
        <v>0</v>
      </c>
      <c r="AM237" s="177" t="n">
        <v>0</v>
      </c>
      <c r="AN237" s="177" t="n">
        <f aca="false">AJ:AJ+AL:AL</f>
        <v>143773</v>
      </c>
      <c r="AO237" s="177" t="n">
        <f aca="false">AK:AK+AM:AM</f>
        <v>238000</v>
      </c>
      <c r="AP237" s="177" t="n">
        <v>3001</v>
      </c>
      <c r="AQ237" s="177" t="n">
        <v>5524</v>
      </c>
      <c r="AR237" s="177" t="n">
        <v>168</v>
      </c>
      <c r="AS237" s="177" t="n">
        <v>304</v>
      </c>
      <c r="AT237" s="179" t="n">
        <v>75812</v>
      </c>
      <c r="AU237" s="179" t="n">
        <v>120000</v>
      </c>
      <c r="AV237" s="179" t="n">
        <v>167296</v>
      </c>
      <c r="AW237" s="179" t="n">
        <v>300000</v>
      </c>
      <c r="AX237" s="179" t="n">
        <v>378159</v>
      </c>
      <c r="AY237" s="179" t="n">
        <v>626000</v>
      </c>
      <c r="AZ237" s="177" t="n">
        <v>30</v>
      </c>
      <c r="BA237" s="180" t="n">
        <v>-2612057</v>
      </c>
      <c r="BB237" s="180" t="n">
        <v>-2031648</v>
      </c>
      <c r="BC237" s="177" t="n">
        <v>30007</v>
      </c>
      <c r="BD237" s="177" t="n">
        <v>55238</v>
      </c>
      <c r="BE237" s="177" t="n">
        <v>1521</v>
      </c>
    </row>
    <row r="238" customFormat="false" ht="12.75" hidden="false" customHeight="true" outlineLevel="0" collapsed="false">
      <c r="A238" s="174" t="str">
        <f aca="false">C238&amp;" "&amp;E238&amp;" "&amp;F238&amp;" "&amp;G238&amp;" "&amp;J238</f>
        <v>Colombia Salt marsh Restoration Hydrology Small</v>
      </c>
      <c r="B238" s="174" t="s">
        <v>165</v>
      </c>
      <c r="C238" s="174" t="s">
        <v>189</v>
      </c>
      <c r="D238" s="174" t="s">
        <v>593</v>
      </c>
      <c r="E238" s="174" t="s">
        <v>168</v>
      </c>
      <c r="F238" s="175" t="s">
        <v>174</v>
      </c>
      <c r="G238" s="176" t="s">
        <v>903</v>
      </c>
      <c r="H238" s="176" t="s">
        <v>906</v>
      </c>
      <c r="I238" s="177" t="n">
        <v>100</v>
      </c>
      <c r="J238" s="178" t="s">
        <v>909</v>
      </c>
      <c r="K238" s="176" t="n">
        <v>413.7689513</v>
      </c>
      <c r="L238" s="177" t="n">
        <v>2235180</v>
      </c>
      <c r="M238" s="177" t="n">
        <v>2750447</v>
      </c>
      <c r="N238" s="177" t="n">
        <v>1613453</v>
      </c>
      <c r="O238" s="177" t="n">
        <v>1739757</v>
      </c>
      <c r="P238" s="177" t="n">
        <v>621726</v>
      </c>
      <c r="Q238" s="177" t="n">
        <v>1010690</v>
      </c>
      <c r="R238" s="177" t="n">
        <v>419</v>
      </c>
      <c r="S238" s="177" t="n">
        <v>419</v>
      </c>
      <c r="T238" s="177" t="n">
        <v>50000</v>
      </c>
      <c r="U238" s="177" t="n">
        <v>50000</v>
      </c>
      <c r="V238" s="177" t="n">
        <v>629559</v>
      </c>
      <c r="W238" s="177" t="n">
        <v>667067</v>
      </c>
      <c r="X238" s="177" t="n">
        <v>76963</v>
      </c>
      <c r="Y238" s="177" t="n">
        <v>80000</v>
      </c>
      <c r="Z238" s="177" t="n">
        <v>244644</v>
      </c>
      <c r="AA238" s="177" t="n">
        <v>259219</v>
      </c>
      <c r="AB238" s="177" t="n">
        <v>88900</v>
      </c>
      <c r="AC238" s="177" t="n">
        <v>100000</v>
      </c>
      <c r="AD238" s="177" t="n">
        <v>120254</v>
      </c>
      <c r="AE238" s="177" t="n">
        <v>130000</v>
      </c>
      <c r="AF238" s="177" t="n">
        <v>44450</v>
      </c>
      <c r="AG238" s="177" t="n">
        <v>50000</v>
      </c>
      <c r="AH238" s="177" t="n">
        <v>358684</v>
      </c>
      <c r="AI238" s="177" t="n">
        <v>403471</v>
      </c>
      <c r="AJ238" s="177" t="n">
        <v>78531</v>
      </c>
      <c r="AK238" s="177" t="n">
        <v>130000</v>
      </c>
      <c r="AL238" s="177" t="n">
        <v>82915</v>
      </c>
      <c r="AM238" s="177" t="n">
        <v>100827</v>
      </c>
      <c r="AN238" s="177" t="n">
        <f aca="false">AJ:AJ+AL:AL</f>
        <v>161446</v>
      </c>
      <c r="AO238" s="177" t="n">
        <f aca="false">AK:AK+AM:AM</f>
        <v>230827</v>
      </c>
      <c r="AP238" s="177" t="n">
        <v>11137</v>
      </c>
      <c r="AQ238" s="177" t="n">
        <v>18795</v>
      </c>
      <c r="AR238" s="177" t="n">
        <v>645</v>
      </c>
      <c r="AS238" s="177" t="n">
        <v>1068</v>
      </c>
      <c r="AT238" s="179" t="n">
        <v>75812</v>
      </c>
      <c r="AU238" s="179" t="n">
        <v>120000</v>
      </c>
      <c r="AV238" s="179" t="n">
        <v>167296</v>
      </c>
      <c r="AW238" s="179" t="n">
        <v>300000</v>
      </c>
      <c r="AX238" s="179" t="n">
        <v>205390</v>
      </c>
      <c r="AY238" s="179" t="n">
        <v>340000</v>
      </c>
      <c r="AZ238" s="177" t="n">
        <v>30</v>
      </c>
      <c r="BA238" s="180" t="n">
        <v>-2562495</v>
      </c>
      <c r="BB238" s="180" t="n">
        <v>-2123811</v>
      </c>
      <c r="BC238" s="177" t="n">
        <v>111369</v>
      </c>
      <c r="BD238" s="177" t="n">
        <v>187952</v>
      </c>
      <c r="BE238" s="177" t="n">
        <v>5339</v>
      </c>
    </row>
    <row r="239" customFormat="false" ht="12.75" hidden="false" customHeight="true" outlineLevel="0" collapsed="false">
      <c r="A239" s="174" t="str">
        <f aca="false">C239&amp;" "&amp;E239&amp;" "&amp;F239&amp;" "&amp;G239&amp;" "&amp;J239</f>
        <v>Colombia Salt marsh Conservation  Small</v>
      </c>
      <c r="B239" s="174" t="s">
        <v>165</v>
      </c>
      <c r="C239" s="174" t="s">
        <v>189</v>
      </c>
      <c r="D239" s="174" t="s">
        <v>593</v>
      </c>
      <c r="E239" s="174" t="s">
        <v>168</v>
      </c>
      <c r="F239" s="175" t="s">
        <v>175</v>
      </c>
      <c r="G239" s="176"/>
      <c r="H239" s="176" t="s">
        <v>906</v>
      </c>
      <c r="I239" s="177" t="n">
        <v>800</v>
      </c>
      <c r="J239" s="178" t="s">
        <v>909</v>
      </c>
      <c r="K239" s="176" t="n">
        <v>2652.153914</v>
      </c>
      <c r="L239" s="177" t="n">
        <v>1797217</v>
      </c>
      <c r="M239" s="177" t="n">
        <v>2254597</v>
      </c>
      <c r="N239" s="177" t="n">
        <v>1254769</v>
      </c>
      <c r="O239" s="177" t="n">
        <v>1336286</v>
      </c>
      <c r="P239" s="177" t="n">
        <v>542448</v>
      </c>
      <c r="Q239" s="177" t="n">
        <v>918311</v>
      </c>
      <c r="R239" s="177" t="n">
        <v>243</v>
      </c>
      <c r="S239" s="177" t="n">
        <v>243</v>
      </c>
      <c r="T239" s="177" t="n">
        <v>50000</v>
      </c>
      <c r="U239" s="177" t="n">
        <v>50000</v>
      </c>
      <c r="V239" s="177" t="n">
        <v>629559</v>
      </c>
      <c r="W239" s="177" t="n">
        <v>667067</v>
      </c>
      <c r="X239" s="177" t="n">
        <v>76963</v>
      </c>
      <c r="Y239" s="177" t="n">
        <v>80000</v>
      </c>
      <c r="Z239" s="177" t="n">
        <v>244644</v>
      </c>
      <c r="AA239" s="177" t="n">
        <v>259219</v>
      </c>
      <c r="AB239" s="177" t="n">
        <v>88900</v>
      </c>
      <c r="AC239" s="177" t="n">
        <v>100000</v>
      </c>
      <c r="AD239" s="177" t="n">
        <v>120254</v>
      </c>
      <c r="AE239" s="177" t="n">
        <v>130000</v>
      </c>
      <c r="AF239" s="177" t="n">
        <v>44450</v>
      </c>
      <c r="AG239" s="177" t="n">
        <v>50000</v>
      </c>
      <c r="AH239" s="177" t="n">
        <v>0</v>
      </c>
      <c r="AI239" s="177" t="n">
        <v>0</v>
      </c>
      <c r="AJ239" s="177" t="n">
        <v>78531</v>
      </c>
      <c r="AK239" s="177" t="n">
        <v>130000</v>
      </c>
      <c r="AL239" s="177" t="n">
        <v>0</v>
      </c>
      <c r="AM239" s="177" t="n">
        <v>0</v>
      </c>
      <c r="AN239" s="177" t="n">
        <f aca="false">AJ:AJ+AL:AL</f>
        <v>78531</v>
      </c>
      <c r="AO239" s="177" t="n">
        <f aca="false">AK:AK+AM:AM</f>
        <v>130000</v>
      </c>
      <c r="AP239" s="177" t="n">
        <v>14602</v>
      </c>
      <c r="AQ239" s="177" t="n">
        <v>26832</v>
      </c>
      <c r="AR239" s="177" t="n">
        <v>816</v>
      </c>
      <c r="AS239" s="177" t="n">
        <v>1478</v>
      </c>
      <c r="AT239" s="179" t="n">
        <v>75812</v>
      </c>
      <c r="AU239" s="179" t="n">
        <v>120000</v>
      </c>
      <c r="AV239" s="179" t="n">
        <v>167296</v>
      </c>
      <c r="AW239" s="179" t="n">
        <v>300000</v>
      </c>
      <c r="AX239" s="179" t="n">
        <v>205390</v>
      </c>
      <c r="AY239" s="179" t="n">
        <v>340000</v>
      </c>
      <c r="AZ239" s="177" t="n">
        <v>30</v>
      </c>
      <c r="BA239" s="180" t="n">
        <v>-1986272</v>
      </c>
      <c r="BB239" s="180" t="n">
        <v>-1651193</v>
      </c>
      <c r="BC239" s="177" t="n">
        <v>146024</v>
      </c>
      <c r="BD239" s="177" t="n">
        <v>268325</v>
      </c>
      <c r="BE239" s="177" t="n">
        <v>7391</v>
      </c>
    </row>
    <row r="240" customFormat="false" ht="12.75" hidden="false" customHeight="true" outlineLevel="0" collapsed="false">
      <c r="A240" s="174" t="str">
        <f aca="false">C240&amp;" "&amp;E240&amp;" "&amp;F240&amp;" "&amp;G240&amp;" "&amp;J240</f>
        <v>India Salt marsh Restoration Hydrology Small</v>
      </c>
      <c r="B240" s="174" t="s">
        <v>162</v>
      </c>
      <c r="C240" s="174" t="s">
        <v>190</v>
      </c>
      <c r="D240" s="174" t="s">
        <v>594</v>
      </c>
      <c r="E240" s="174" t="s">
        <v>168</v>
      </c>
      <c r="F240" s="175" t="s">
        <v>174</v>
      </c>
      <c r="G240" s="176" t="s">
        <v>903</v>
      </c>
      <c r="H240" s="176" t="s">
        <v>906</v>
      </c>
      <c r="I240" s="177" t="n">
        <v>100</v>
      </c>
      <c r="J240" s="178" t="s">
        <v>909</v>
      </c>
      <c r="K240" s="176" t="n">
        <v>471.1372922</v>
      </c>
      <c r="L240" s="177" t="n">
        <v>5273008</v>
      </c>
      <c r="M240" s="177" t="n">
        <v>6262187</v>
      </c>
      <c r="N240" s="177" t="n">
        <v>4014963</v>
      </c>
      <c r="O240" s="177" t="n">
        <v>4440026</v>
      </c>
      <c r="P240" s="177" t="n">
        <v>1258045</v>
      </c>
      <c r="Q240" s="177" t="n">
        <v>1822161</v>
      </c>
      <c r="R240" s="177" t="n">
        <v>988</v>
      </c>
      <c r="S240" s="177" t="n">
        <v>988</v>
      </c>
      <c r="T240" s="177" t="n">
        <v>50000</v>
      </c>
      <c r="U240" s="177" t="n">
        <v>50000</v>
      </c>
      <c r="V240" s="177" t="n">
        <v>629559</v>
      </c>
      <c r="W240" s="177" t="n">
        <v>667067</v>
      </c>
      <c r="X240" s="177" t="n">
        <v>76963</v>
      </c>
      <c r="Y240" s="177" t="n">
        <v>80000</v>
      </c>
      <c r="Z240" s="177" t="n">
        <v>255322</v>
      </c>
      <c r="AA240" s="177" t="n">
        <v>270533</v>
      </c>
      <c r="AB240" s="177" t="n">
        <v>88900</v>
      </c>
      <c r="AC240" s="177" t="n">
        <v>100000</v>
      </c>
      <c r="AD240" s="177" t="n">
        <v>129504</v>
      </c>
      <c r="AE240" s="177" t="n">
        <v>140000</v>
      </c>
      <c r="AF240" s="177" t="n">
        <v>44450</v>
      </c>
      <c r="AG240" s="177" t="n">
        <v>50000</v>
      </c>
      <c r="AH240" s="177" t="n">
        <v>2740265</v>
      </c>
      <c r="AI240" s="177" t="n">
        <v>3082426</v>
      </c>
      <c r="AJ240" s="177" t="n">
        <v>101487</v>
      </c>
      <c r="AK240" s="177" t="n">
        <v>168000</v>
      </c>
      <c r="AL240" s="177" t="n">
        <v>633454</v>
      </c>
      <c r="AM240" s="177" t="n">
        <v>770298</v>
      </c>
      <c r="AN240" s="177" t="n">
        <f aca="false">AJ:AJ+AL:AL</f>
        <v>734941</v>
      </c>
      <c r="AO240" s="177" t="n">
        <f aca="false">AK:AK+AM:AM</f>
        <v>938298</v>
      </c>
      <c r="AP240" s="177" t="n">
        <v>11137</v>
      </c>
      <c r="AQ240" s="177" t="n">
        <v>18795</v>
      </c>
      <c r="AR240" s="177" t="n">
        <v>645</v>
      </c>
      <c r="AS240" s="177" t="n">
        <v>1068</v>
      </c>
      <c r="AT240" s="179" t="n">
        <v>75812</v>
      </c>
      <c r="AU240" s="179" t="n">
        <v>120000</v>
      </c>
      <c r="AV240" s="179" t="n">
        <v>167296</v>
      </c>
      <c r="AW240" s="179" t="n">
        <v>300000</v>
      </c>
      <c r="AX240" s="179" t="n">
        <v>268215</v>
      </c>
      <c r="AY240" s="179" t="n">
        <v>444000</v>
      </c>
      <c r="AZ240" s="177" t="n">
        <v>30</v>
      </c>
      <c r="BA240" s="180" t="n">
        <v>-6074235</v>
      </c>
      <c r="BB240" s="180" t="n">
        <v>-5161639</v>
      </c>
      <c r="BC240" s="177" t="n">
        <v>111369</v>
      </c>
      <c r="BD240" s="177" t="n">
        <v>187952</v>
      </c>
      <c r="BE240" s="177" t="n">
        <v>5339</v>
      </c>
    </row>
    <row r="241" customFormat="false" ht="12.75" hidden="false" customHeight="true" outlineLevel="0" collapsed="false">
      <c r="A241" s="174" t="str">
        <f aca="false">C241&amp;" "&amp;E241&amp;" "&amp;F241&amp;" "&amp;G241&amp;" "&amp;J241</f>
        <v>India Salt marsh Conservation  Small</v>
      </c>
      <c r="B241" s="174" t="s">
        <v>162</v>
      </c>
      <c r="C241" s="174" t="s">
        <v>190</v>
      </c>
      <c r="D241" s="174" t="s">
        <v>594</v>
      </c>
      <c r="E241" s="174" t="s">
        <v>168</v>
      </c>
      <c r="F241" s="175" t="s">
        <v>175</v>
      </c>
      <c r="G241" s="176"/>
      <c r="H241" s="176" t="s">
        <v>906</v>
      </c>
      <c r="I241" s="177" t="n">
        <v>800</v>
      </c>
      <c r="J241" s="178" t="s">
        <v>909</v>
      </c>
      <c r="K241" s="176" t="n">
        <v>3101.067604</v>
      </c>
      <c r="L241" s="177" t="n">
        <v>1903343</v>
      </c>
      <c r="M241" s="177" t="n">
        <v>2418670</v>
      </c>
      <c r="N241" s="177" t="n">
        <v>1274698</v>
      </c>
      <c r="O241" s="177" t="n">
        <v>1357600</v>
      </c>
      <c r="P241" s="177" t="n">
        <v>628645</v>
      </c>
      <c r="Q241" s="177" t="n">
        <v>1061070</v>
      </c>
      <c r="R241" s="177" t="n">
        <v>251</v>
      </c>
      <c r="S241" s="177" t="n">
        <v>251</v>
      </c>
      <c r="T241" s="177" t="n">
        <v>50000</v>
      </c>
      <c r="U241" s="177" t="n">
        <v>50000</v>
      </c>
      <c r="V241" s="177" t="n">
        <v>629559</v>
      </c>
      <c r="W241" s="177" t="n">
        <v>667067</v>
      </c>
      <c r="X241" s="177" t="n">
        <v>76963</v>
      </c>
      <c r="Y241" s="177" t="n">
        <v>80000</v>
      </c>
      <c r="Z241" s="177" t="n">
        <v>255322</v>
      </c>
      <c r="AA241" s="177" t="n">
        <v>270533</v>
      </c>
      <c r="AB241" s="177" t="n">
        <v>88900</v>
      </c>
      <c r="AC241" s="177" t="n">
        <v>100000</v>
      </c>
      <c r="AD241" s="177" t="n">
        <v>129504</v>
      </c>
      <c r="AE241" s="177" t="n">
        <v>140000</v>
      </c>
      <c r="AF241" s="177" t="n">
        <v>44450</v>
      </c>
      <c r="AG241" s="177" t="n">
        <v>50000</v>
      </c>
      <c r="AH241" s="177" t="n">
        <v>0</v>
      </c>
      <c r="AI241" s="177" t="n">
        <v>0</v>
      </c>
      <c r="AJ241" s="177" t="n">
        <v>101487</v>
      </c>
      <c r="AK241" s="177" t="n">
        <v>168000</v>
      </c>
      <c r="AL241" s="177" t="n">
        <v>0</v>
      </c>
      <c r="AM241" s="177" t="n">
        <v>0</v>
      </c>
      <c r="AN241" s="177" t="n">
        <f aca="false">AJ:AJ+AL:AL</f>
        <v>101487</v>
      </c>
      <c r="AO241" s="177" t="n">
        <f aca="false">AK:AK+AM:AM</f>
        <v>168000</v>
      </c>
      <c r="AP241" s="177" t="n">
        <v>14997</v>
      </c>
      <c r="AQ241" s="177" t="n">
        <v>27552</v>
      </c>
      <c r="AR241" s="177" t="n">
        <v>838</v>
      </c>
      <c r="AS241" s="177" t="n">
        <v>1518</v>
      </c>
      <c r="AT241" s="179" t="n">
        <v>75812</v>
      </c>
      <c r="AU241" s="179" t="n">
        <v>120000</v>
      </c>
      <c r="AV241" s="179" t="n">
        <v>167296</v>
      </c>
      <c r="AW241" s="179" t="n">
        <v>300000</v>
      </c>
      <c r="AX241" s="179" t="n">
        <v>268215</v>
      </c>
      <c r="AY241" s="179" t="n">
        <v>444000</v>
      </c>
      <c r="AZ241" s="177" t="n">
        <v>30</v>
      </c>
      <c r="BA241" s="180" t="n">
        <v>-2143152</v>
      </c>
      <c r="BB241" s="180" t="n">
        <v>-1753373</v>
      </c>
      <c r="BC241" s="177" t="n">
        <v>149970</v>
      </c>
      <c r="BD241" s="177" t="n">
        <v>275518</v>
      </c>
      <c r="BE241" s="177" t="n">
        <v>7590</v>
      </c>
    </row>
    <row r="242" customFormat="false" ht="12.75" hidden="false" customHeight="true" outlineLevel="0" collapsed="false">
      <c r="A242" s="174" t="str">
        <f aca="false">C242&amp;" "&amp;E242&amp;" "&amp;F242&amp;" "&amp;G242&amp;" "&amp;J242</f>
        <v>China Salt marsh Restoration Hydrology Small</v>
      </c>
      <c r="B242" s="174" t="s">
        <v>162</v>
      </c>
      <c r="C242" s="174" t="s">
        <v>191</v>
      </c>
      <c r="D242" s="174" t="s">
        <v>595</v>
      </c>
      <c r="E242" s="174" t="s">
        <v>168</v>
      </c>
      <c r="F242" s="175" t="s">
        <v>174</v>
      </c>
      <c r="G242" s="176" t="s">
        <v>903</v>
      </c>
      <c r="H242" s="176" t="s">
        <v>906</v>
      </c>
      <c r="I242" s="177" t="n">
        <v>100</v>
      </c>
      <c r="J242" s="178" t="s">
        <v>909</v>
      </c>
      <c r="K242" s="176" t="n">
        <v>10513.23013</v>
      </c>
      <c r="L242" s="177" t="n">
        <v>29737447</v>
      </c>
      <c r="M242" s="177" t="n">
        <v>34440956</v>
      </c>
      <c r="N242" s="177" t="n">
        <v>23509136</v>
      </c>
      <c r="O242" s="177" t="n">
        <v>26364069</v>
      </c>
      <c r="P242" s="177" t="n">
        <v>6228311</v>
      </c>
      <c r="Q242" s="177" t="n">
        <v>8076887</v>
      </c>
      <c r="R242" s="177" t="n">
        <v>5570</v>
      </c>
      <c r="S242" s="177" t="n">
        <v>5570</v>
      </c>
      <c r="T242" s="177" t="n">
        <v>50000</v>
      </c>
      <c r="U242" s="177" t="n">
        <v>50000</v>
      </c>
      <c r="V242" s="177" t="n">
        <v>629559</v>
      </c>
      <c r="W242" s="177" t="n">
        <v>667067</v>
      </c>
      <c r="X242" s="177" t="n">
        <v>76963</v>
      </c>
      <c r="Y242" s="177" t="n">
        <v>80000</v>
      </c>
      <c r="Z242" s="177" t="n">
        <v>314213</v>
      </c>
      <c r="AA242" s="177" t="n">
        <v>332933</v>
      </c>
      <c r="AB242" s="177" t="n">
        <v>88900</v>
      </c>
      <c r="AC242" s="177" t="n">
        <v>100000</v>
      </c>
      <c r="AD242" s="177" t="n">
        <v>138755</v>
      </c>
      <c r="AE242" s="177" t="n">
        <v>150000</v>
      </c>
      <c r="AF242" s="177" t="n">
        <v>44450</v>
      </c>
      <c r="AG242" s="177" t="n">
        <v>50000</v>
      </c>
      <c r="AH242" s="177" t="n">
        <v>22166297</v>
      </c>
      <c r="AI242" s="177" t="n">
        <v>24934069</v>
      </c>
      <c r="AJ242" s="177" t="n">
        <v>234386</v>
      </c>
      <c r="AK242" s="177" t="n">
        <v>388000</v>
      </c>
      <c r="AL242" s="177" t="n">
        <v>5124074</v>
      </c>
      <c r="AM242" s="177" t="n">
        <v>6231024</v>
      </c>
      <c r="AN242" s="177" t="n">
        <f aca="false">AJ:AJ+AL:AL</f>
        <v>5358460</v>
      </c>
      <c r="AO242" s="177" t="n">
        <f aca="false">AK:AK+AM:AM</f>
        <v>6619024</v>
      </c>
      <c r="AP242" s="177" t="n">
        <v>11137</v>
      </c>
      <c r="AQ242" s="177" t="n">
        <v>18795</v>
      </c>
      <c r="AR242" s="177" t="n">
        <v>645</v>
      </c>
      <c r="AS242" s="177" t="n">
        <v>1068</v>
      </c>
      <c r="AT242" s="179" t="n">
        <v>75812</v>
      </c>
      <c r="AU242" s="179" t="n">
        <v>120000</v>
      </c>
      <c r="AV242" s="179" t="n">
        <v>167296</v>
      </c>
      <c r="AW242" s="179" t="n">
        <v>300000</v>
      </c>
      <c r="AX242" s="179" t="n">
        <v>614961</v>
      </c>
      <c r="AY242" s="179" t="n">
        <v>1018000</v>
      </c>
      <c r="AZ242" s="177" t="n">
        <v>30</v>
      </c>
      <c r="BA242" s="180" t="n">
        <v>-34253004</v>
      </c>
      <c r="BB242" s="180" t="n">
        <v>-29626078</v>
      </c>
      <c r="BC242" s="177" t="n">
        <v>111369</v>
      </c>
      <c r="BD242" s="177" t="n">
        <v>187952</v>
      </c>
      <c r="BE242" s="177" t="n">
        <v>5339</v>
      </c>
    </row>
    <row r="243" customFormat="false" ht="12.75" hidden="false" customHeight="true" outlineLevel="0" collapsed="false">
      <c r="A243" s="174" t="str">
        <f aca="false">C243&amp;" "&amp;E243&amp;" "&amp;F243&amp;" "&amp;G243&amp;" "&amp;J243</f>
        <v>Indonesia Mangrove Restoration Planting Small</v>
      </c>
      <c r="B243" s="174" t="s">
        <v>162</v>
      </c>
      <c r="C243" s="174" t="s">
        <v>184</v>
      </c>
      <c r="D243" s="174" t="s">
        <v>588</v>
      </c>
      <c r="E243" s="174" t="s">
        <v>160</v>
      </c>
      <c r="F243" s="175" t="s">
        <v>174</v>
      </c>
      <c r="G243" s="176" t="s">
        <v>907</v>
      </c>
      <c r="H243" s="176" t="s">
        <v>904</v>
      </c>
      <c r="I243" s="177" t="n">
        <v>100</v>
      </c>
      <c r="J243" s="178" t="s">
        <v>909</v>
      </c>
      <c r="K243" s="176" t="n">
        <v>13194628.19</v>
      </c>
      <c r="L243" s="177" t="n">
        <v>2516565</v>
      </c>
      <c r="M243" s="177" t="n">
        <v>3318915</v>
      </c>
      <c r="N243" s="177" t="n">
        <v>1465898</v>
      </c>
      <c r="O243" s="177" t="n">
        <v>1571800</v>
      </c>
      <c r="P243" s="177" t="n">
        <v>1050667</v>
      </c>
      <c r="Q243" s="177" t="n">
        <v>1747115</v>
      </c>
      <c r="R243" s="177" t="n">
        <v>41</v>
      </c>
      <c r="S243" s="177" t="n">
        <v>41</v>
      </c>
      <c r="T243" s="177" t="n">
        <v>50000</v>
      </c>
      <c r="U243" s="177" t="n">
        <v>50000</v>
      </c>
      <c r="V243" s="177" t="n">
        <v>629559</v>
      </c>
      <c r="W243" s="177" t="n">
        <v>667067</v>
      </c>
      <c r="X243" s="177" t="n">
        <v>76963</v>
      </c>
      <c r="Y243" s="177" t="n">
        <v>80000</v>
      </c>
      <c r="Z243" s="177" t="n">
        <v>268724</v>
      </c>
      <c r="AA243" s="177" t="n">
        <v>284733</v>
      </c>
      <c r="AB243" s="177" t="n">
        <v>88900</v>
      </c>
      <c r="AC243" s="177" t="n">
        <v>100000</v>
      </c>
      <c r="AD243" s="177" t="n">
        <v>129504</v>
      </c>
      <c r="AE243" s="177" t="n">
        <v>140000</v>
      </c>
      <c r="AF243" s="177" t="n">
        <v>44450</v>
      </c>
      <c r="AG243" s="177" t="n">
        <v>50000</v>
      </c>
      <c r="AH243" s="177" t="n">
        <v>177799</v>
      </c>
      <c r="AI243" s="177" t="n">
        <v>200000</v>
      </c>
      <c r="AJ243" s="177" t="n">
        <v>181226</v>
      </c>
      <c r="AK243" s="177" t="n">
        <v>300000</v>
      </c>
      <c r="AL243" s="177" t="n">
        <v>41101</v>
      </c>
      <c r="AM243" s="177" t="n">
        <v>49980</v>
      </c>
      <c r="AN243" s="177" t="n">
        <f aca="false">AJ:AJ+AL:AL</f>
        <v>222327</v>
      </c>
      <c r="AO243" s="177" t="n">
        <f aca="false">AK:AK+AM:AM</f>
        <v>349980</v>
      </c>
      <c r="AP243" s="177" t="n">
        <v>258791</v>
      </c>
      <c r="AQ243" s="177" t="n">
        <v>436749</v>
      </c>
      <c r="AR243" s="177" t="n">
        <v>7482</v>
      </c>
      <c r="AS243" s="177" t="n">
        <v>12386</v>
      </c>
      <c r="AT243" s="179" t="n">
        <v>75812</v>
      </c>
      <c r="AU243" s="179" t="n">
        <v>120000</v>
      </c>
      <c r="AV243" s="179" t="n">
        <v>167296</v>
      </c>
      <c r="AW243" s="179" t="n">
        <v>300000</v>
      </c>
      <c r="AX243" s="179" t="n">
        <v>318958</v>
      </c>
      <c r="AY243" s="179" t="n">
        <v>528000</v>
      </c>
      <c r="AZ243" s="177" t="n">
        <v>60</v>
      </c>
      <c r="BA243" s="180" t="n">
        <v>-281612</v>
      </c>
      <c r="BB243" s="180" t="n">
        <v>-715057</v>
      </c>
      <c r="BC243" s="177" t="n">
        <v>2587909</v>
      </c>
      <c r="BD243" s="177" t="n">
        <v>4367492</v>
      </c>
      <c r="BE243" s="177" t="n">
        <v>61930</v>
      </c>
    </row>
    <row r="244" customFormat="false" ht="12.75" hidden="false" customHeight="true" outlineLevel="0" collapsed="false">
      <c r="A244" s="174" t="str">
        <f aca="false">C244&amp;" "&amp;E244&amp;" "&amp;F244&amp;" "&amp;G244&amp;" "&amp;J244</f>
        <v>United States Mangrove Restoration Planting Small</v>
      </c>
      <c r="B244" s="174" t="s">
        <v>161</v>
      </c>
      <c r="C244" s="174" t="s">
        <v>183</v>
      </c>
      <c r="D244" s="174" t="s">
        <v>586</v>
      </c>
      <c r="E244" s="174" t="s">
        <v>160</v>
      </c>
      <c r="F244" s="175" t="s">
        <v>174</v>
      </c>
      <c r="G244" s="176" t="s">
        <v>907</v>
      </c>
      <c r="H244" s="176" t="s">
        <v>904</v>
      </c>
      <c r="I244" s="177" t="n">
        <v>100</v>
      </c>
      <c r="J244" s="178" t="s">
        <v>909</v>
      </c>
      <c r="K244" s="176" t="n">
        <v>166588.7605</v>
      </c>
      <c r="L244" s="177" t="n">
        <v>5638391</v>
      </c>
      <c r="M244" s="177" t="n">
        <v>7704976</v>
      </c>
      <c r="N244" s="177" t="n">
        <v>2732701</v>
      </c>
      <c r="O244" s="177" t="n">
        <v>2990267</v>
      </c>
      <c r="P244" s="177" t="n">
        <v>2905691</v>
      </c>
      <c r="Q244" s="177" t="n">
        <v>4714709</v>
      </c>
      <c r="R244" s="177" t="n">
        <v>341</v>
      </c>
      <c r="S244" s="177" t="n">
        <v>341</v>
      </c>
      <c r="T244" s="177" t="n">
        <v>100000</v>
      </c>
      <c r="U244" s="177" t="n">
        <v>100000</v>
      </c>
      <c r="V244" s="177" t="n">
        <v>629559</v>
      </c>
      <c r="W244" s="177" t="n">
        <v>667067</v>
      </c>
      <c r="X244" s="177" t="n">
        <v>76963</v>
      </c>
      <c r="Y244" s="177" t="n">
        <v>80000</v>
      </c>
      <c r="Z244" s="177" t="n">
        <v>351049</v>
      </c>
      <c r="AA244" s="177" t="n">
        <v>379500</v>
      </c>
      <c r="AB244" s="177" t="n">
        <v>88900</v>
      </c>
      <c r="AC244" s="177" t="n">
        <v>100000</v>
      </c>
      <c r="AD244" s="177" t="n">
        <v>185006</v>
      </c>
      <c r="AE244" s="177" t="n">
        <v>200000</v>
      </c>
      <c r="AF244" s="177" t="n">
        <v>44450</v>
      </c>
      <c r="AG244" s="177" t="n">
        <v>50000</v>
      </c>
      <c r="AH244" s="177" t="n">
        <v>1256774</v>
      </c>
      <c r="AI244" s="177" t="n">
        <v>1413700</v>
      </c>
      <c r="AJ244" s="177" t="n">
        <v>517703</v>
      </c>
      <c r="AK244" s="177" t="n">
        <v>857000</v>
      </c>
      <c r="AL244" s="177" t="n">
        <v>290522</v>
      </c>
      <c r="AM244" s="177" t="n">
        <v>353284</v>
      </c>
      <c r="AN244" s="177" t="n">
        <f aca="false">AJ:AJ+AL:AL</f>
        <v>808225</v>
      </c>
      <c r="AO244" s="177" t="n">
        <f aca="false">AK:AK+AM:AM</f>
        <v>1210284</v>
      </c>
      <c r="AP244" s="177" t="n">
        <v>218716</v>
      </c>
      <c r="AQ244" s="177" t="n">
        <v>369116</v>
      </c>
      <c r="AR244" s="177" t="n">
        <v>1999</v>
      </c>
      <c r="AS244" s="177" t="n">
        <v>3309</v>
      </c>
      <c r="AT244" s="179" t="n">
        <v>75812</v>
      </c>
      <c r="AU244" s="179" t="n">
        <v>120000</v>
      </c>
      <c r="AV244" s="179" t="n">
        <v>223062</v>
      </c>
      <c r="AW244" s="179" t="n">
        <v>400000</v>
      </c>
      <c r="AX244" s="179" t="n">
        <v>1577877</v>
      </c>
      <c r="AY244" s="179" t="n">
        <v>2612000</v>
      </c>
      <c r="AZ244" s="177" t="n">
        <v>190</v>
      </c>
      <c r="BA244" s="180" t="n">
        <v>-4034336</v>
      </c>
      <c r="BB244" s="180" t="n">
        <v>-3460330</v>
      </c>
      <c r="BC244" s="177" t="n">
        <v>2187159</v>
      </c>
      <c r="BD244" s="177" t="n">
        <v>3691165</v>
      </c>
      <c r="BE244" s="177" t="n">
        <v>16546</v>
      </c>
    </row>
    <row r="245" customFormat="false" ht="12.75" hidden="false" customHeight="true" outlineLevel="0" collapsed="false">
      <c r="A245" s="174" t="str">
        <f aca="false">C245&amp;" "&amp;E245&amp;" "&amp;F245&amp;" "&amp;G245&amp;" "&amp;J245</f>
        <v>Australia Mangrove Restoration Planting Small</v>
      </c>
      <c r="B245" s="174" t="s">
        <v>163</v>
      </c>
      <c r="C245" s="174" t="s">
        <v>185</v>
      </c>
      <c r="D245" s="174" t="s">
        <v>589</v>
      </c>
      <c r="E245" s="174" t="s">
        <v>160</v>
      </c>
      <c r="F245" s="175" t="s">
        <v>174</v>
      </c>
      <c r="G245" s="176" t="s">
        <v>907</v>
      </c>
      <c r="H245" s="176" t="s">
        <v>904</v>
      </c>
      <c r="I245" s="177" t="n">
        <v>100</v>
      </c>
      <c r="J245" s="178" t="s">
        <v>909</v>
      </c>
      <c r="K245" s="176" t="n">
        <v>503833.494</v>
      </c>
      <c r="L245" s="177" t="n">
        <v>4796098</v>
      </c>
      <c r="M245" s="177" t="n">
        <v>6547058</v>
      </c>
      <c r="N245" s="177" t="n">
        <v>2369945</v>
      </c>
      <c r="O245" s="177" t="n">
        <v>2581117</v>
      </c>
      <c r="P245" s="177" t="n">
        <v>2426153</v>
      </c>
      <c r="Q245" s="177" t="n">
        <v>3965941</v>
      </c>
      <c r="R245" s="177" t="n">
        <v>686</v>
      </c>
      <c r="S245" s="177" t="n">
        <v>686</v>
      </c>
      <c r="T245" s="177" t="n">
        <v>70000</v>
      </c>
      <c r="U245" s="177" t="n">
        <v>70000</v>
      </c>
      <c r="V245" s="177" t="n">
        <v>629559</v>
      </c>
      <c r="W245" s="177" t="n">
        <v>667067</v>
      </c>
      <c r="X245" s="177" t="n">
        <v>76963</v>
      </c>
      <c r="Y245" s="177" t="n">
        <v>80000</v>
      </c>
      <c r="Z245" s="177" t="n">
        <v>313632</v>
      </c>
      <c r="AA245" s="177" t="n">
        <v>339050</v>
      </c>
      <c r="AB245" s="177" t="n">
        <v>102235</v>
      </c>
      <c r="AC245" s="177" t="n">
        <v>115000</v>
      </c>
      <c r="AD245" s="177" t="n">
        <v>333011</v>
      </c>
      <c r="AE245" s="177" t="n">
        <v>360000</v>
      </c>
      <c r="AF245" s="177" t="n">
        <v>44450</v>
      </c>
      <c r="AG245" s="177" t="n">
        <v>50000</v>
      </c>
      <c r="AH245" s="177" t="n">
        <v>800097</v>
      </c>
      <c r="AI245" s="177" t="n">
        <v>900000</v>
      </c>
      <c r="AJ245" s="177" t="n">
        <v>485686</v>
      </c>
      <c r="AK245" s="177" t="n">
        <v>804000</v>
      </c>
      <c r="AL245" s="177" t="n">
        <v>184954</v>
      </c>
      <c r="AM245" s="177" t="n">
        <v>224910</v>
      </c>
      <c r="AN245" s="177" t="n">
        <f aca="false">AJ:AJ+AL:AL</f>
        <v>670640</v>
      </c>
      <c r="AO245" s="177" t="n">
        <f aca="false">AK:AK+AM:AM</f>
        <v>1028910</v>
      </c>
      <c r="AP245" s="177" t="n">
        <v>177544</v>
      </c>
      <c r="AQ245" s="177" t="n">
        <v>299633</v>
      </c>
      <c r="AR245" s="177" t="n">
        <v>845</v>
      </c>
      <c r="AS245" s="177" t="n">
        <v>1399</v>
      </c>
      <c r="AT245" s="179" t="n">
        <v>75812</v>
      </c>
      <c r="AU245" s="179" t="n">
        <v>120000</v>
      </c>
      <c r="AV245" s="179" t="n">
        <v>223062</v>
      </c>
      <c r="AW245" s="179" t="n">
        <v>400000</v>
      </c>
      <c r="AX245" s="179" t="n">
        <v>1278249</v>
      </c>
      <c r="AY245" s="179" t="n">
        <v>2116000</v>
      </c>
      <c r="AZ245" s="177" t="n">
        <v>365</v>
      </c>
      <c r="BA245" s="180" t="n">
        <v>-3556958</v>
      </c>
      <c r="BB245" s="180" t="n">
        <v>-3023354</v>
      </c>
      <c r="BC245" s="177" t="n">
        <v>1775440</v>
      </c>
      <c r="BD245" s="177" t="n">
        <v>2996326</v>
      </c>
      <c r="BE245" s="177" t="n">
        <v>6994</v>
      </c>
    </row>
    <row r="246" customFormat="false" ht="12.75" hidden="false" customHeight="true" outlineLevel="0" collapsed="false">
      <c r="A246" s="174" t="str">
        <f aca="false">C246&amp;" "&amp;E246&amp;" "&amp;F246&amp;" "&amp;G246&amp;" "&amp;J246</f>
        <v>The Bahamas Mangrove Restoration Planting Small</v>
      </c>
      <c r="B246" s="174" t="s">
        <v>161</v>
      </c>
      <c r="C246" s="174" t="s">
        <v>277</v>
      </c>
      <c r="D246" s="174" t="s">
        <v>590</v>
      </c>
      <c r="E246" s="174" t="s">
        <v>160</v>
      </c>
      <c r="F246" s="175" t="s">
        <v>174</v>
      </c>
      <c r="G246" s="176" t="s">
        <v>907</v>
      </c>
      <c r="H246" s="176" t="s">
        <v>904</v>
      </c>
      <c r="I246" s="177" t="n">
        <v>100</v>
      </c>
      <c r="J246" s="178" t="s">
        <v>909</v>
      </c>
      <c r="K246" s="176" t="n">
        <v>103500.258</v>
      </c>
      <c r="L246" s="177" t="n">
        <v>7807500</v>
      </c>
      <c r="M246" s="177" t="n">
        <v>10619379</v>
      </c>
      <c r="N246" s="177" t="n">
        <v>3882949</v>
      </c>
      <c r="O246" s="177" t="n">
        <v>4285867</v>
      </c>
      <c r="P246" s="177" t="n">
        <v>3924551</v>
      </c>
      <c r="Q246" s="177" t="n">
        <v>6333512</v>
      </c>
      <c r="R246" s="177" t="n">
        <v>773</v>
      </c>
      <c r="S246" s="177" t="n">
        <v>773</v>
      </c>
      <c r="T246" s="177" t="n">
        <v>70000</v>
      </c>
      <c r="U246" s="177" t="n">
        <v>70000</v>
      </c>
      <c r="V246" s="177" t="n">
        <v>629559</v>
      </c>
      <c r="W246" s="177" t="n">
        <v>667067</v>
      </c>
      <c r="X246" s="177" t="n">
        <v>76963</v>
      </c>
      <c r="Y246" s="177" t="n">
        <v>80000</v>
      </c>
      <c r="Z246" s="177" t="n">
        <v>286112</v>
      </c>
      <c r="AA246" s="177" t="n">
        <v>309300</v>
      </c>
      <c r="AB246" s="177" t="n">
        <v>111125</v>
      </c>
      <c r="AC246" s="177" t="n">
        <v>125000</v>
      </c>
      <c r="AD246" s="177" t="n">
        <v>296010</v>
      </c>
      <c r="AE246" s="177" t="n">
        <v>320000</v>
      </c>
      <c r="AF246" s="177" t="n">
        <v>44450</v>
      </c>
      <c r="AG246" s="177" t="n">
        <v>50000</v>
      </c>
      <c r="AH246" s="177" t="n">
        <v>2368731</v>
      </c>
      <c r="AI246" s="177" t="n">
        <v>2664500</v>
      </c>
      <c r="AJ246" s="177" t="n">
        <v>402322</v>
      </c>
      <c r="AK246" s="177" t="n">
        <v>666000</v>
      </c>
      <c r="AL246" s="177" t="n">
        <v>547568</v>
      </c>
      <c r="AM246" s="177" t="n">
        <v>665859</v>
      </c>
      <c r="AN246" s="177" t="n">
        <f aca="false">AJ:AJ+AL:AL</f>
        <v>949890</v>
      </c>
      <c r="AO246" s="177" t="n">
        <f aca="false">AK:AK+AM:AM</f>
        <v>1331859</v>
      </c>
      <c r="AP246" s="177" t="n">
        <v>1617415</v>
      </c>
      <c r="AQ246" s="177" t="n">
        <v>2729635</v>
      </c>
      <c r="AR246" s="177" t="n">
        <v>1220</v>
      </c>
      <c r="AS246" s="177" t="n">
        <v>2019</v>
      </c>
      <c r="AT246" s="179" t="n">
        <v>75812</v>
      </c>
      <c r="AU246" s="179" t="n">
        <v>120000</v>
      </c>
      <c r="AV246" s="179" t="n">
        <v>223062</v>
      </c>
      <c r="AW246" s="179" t="n">
        <v>400000</v>
      </c>
      <c r="AX246" s="179" t="n">
        <v>1057153</v>
      </c>
      <c r="AY246" s="179" t="n">
        <v>1750000</v>
      </c>
      <c r="AZ246" s="177" t="n">
        <v>2304</v>
      </c>
      <c r="BA246" s="180" t="n">
        <v>6175550</v>
      </c>
      <c r="BB246" s="180" t="n">
        <v>2224069</v>
      </c>
      <c r="BC246" s="177" t="n">
        <v>16174147</v>
      </c>
      <c r="BD246" s="177" t="n">
        <v>27296346</v>
      </c>
      <c r="BE246" s="177" t="n">
        <v>10095</v>
      </c>
    </row>
    <row r="247" customFormat="false" ht="12.75" hidden="false" customHeight="true" outlineLevel="0" collapsed="false">
      <c r="A247" s="174" t="str">
        <f aca="false">C247&amp;" "&amp;E247&amp;" "&amp;F247&amp;" "&amp;G247&amp;" "&amp;J247</f>
        <v>Kenya Mangrove Restoration Planting Small</v>
      </c>
      <c r="B247" s="174" t="s">
        <v>164</v>
      </c>
      <c r="C247" s="174" t="s">
        <v>187</v>
      </c>
      <c r="D247" s="174" t="s">
        <v>591</v>
      </c>
      <c r="E247" s="174" t="s">
        <v>160</v>
      </c>
      <c r="F247" s="175" t="s">
        <v>174</v>
      </c>
      <c r="G247" s="176" t="s">
        <v>907</v>
      </c>
      <c r="H247" s="176" t="s">
        <v>904</v>
      </c>
      <c r="I247" s="177" t="n">
        <v>100</v>
      </c>
      <c r="J247" s="178" t="s">
        <v>909</v>
      </c>
      <c r="K247" s="176" t="n">
        <v>40145.87061</v>
      </c>
      <c r="L247" s="177" t="n">
        <v>2049394</v>
      </c>
      <c r="M247" s="177" t="n">
        <v>2636958</v>
      </c>
      <c r="N247" s="177" t="n">
        <v>1313170</v>
      </c>
      <c r="O247" s="177" t="n">
        <v>1401267</v>
      </c>
      <c r="P247" s="177" t="n">
        <v>736224</v>
      </c>
      <c r="Q247" s="177" t="n">
        <v>1235692</v>
      </c>
      <c r="R247" s="177" t="n">
        <v>86</v>
      </c>
      <c r="S247" s="177" t="n">
        <v>86</v>
      </c>
      <c r="T247" s="177" t="n">
        <v>50000</v>
      </c>
      <c r="U247" s="177" t="n">
        <v>50000</v>
      </c>
      <c r="V247" s="177" t="n">
        <v>629559</v>
      </c>
      <c r="W247" s="177" t="n">
        <v>667067</v>
      </c>
      <c r="X247" s="177" t="n">
        <v>76963</v>
      </c>
      <c r="Y247" s="177" t="n">
        <v>80000</v>
      </c>
      <c r="Z247" s="177" t="n">
        <v>249345</v>
      </c>
      <c r="AA247" s="177" t="n">
        <v>264200</v>
      </c>
      <c r="AB247" s="177" t="n">
        <v>88900</v>
      </c>
      <c r="AC247" s="177" t="n">
        <v>100000</v>
      </c>
      <c r="AD247" s="177" t="n">
        <v>129504</v>
      </c>
      <c r="AE247" s="177" t="n">
        <v>140000</v>
      </c>
      <c r="AF247" s="177" t="n">
        <v>44450</v>
      </c>
      <c r="AG247" s="177" t="n">
        <v>50000</v>
      </c>
      <c r="AH247" s="177" t="n">
        <v>44450</v>
      </c>
      <c r="AI247" s="177" t="n">
        <v>50000</v>
      </c>
      <c r="AJ247" s="177" t="n">
        <v>144981</v>
      </c>
      <c r="AK247" s="177" t="n">
        <v>240000</v>
      </c>
      <c r="AL247" s="177" t="n">
        <v>10275</v>
      </c>
      <c r="AM247" s="177" t="n">
        <v>12495</v>
      </c>
      <c r="AN247" s="177" t="n">
        <f aca="false">AJ:AJ+AL:AL</f>
        <v>155256</v>
      </c>
      <c r="AO247" s="177" t="n">
        <f aca="false">AK:AK+AM:AM</f>
        <v>252495</v>
      </c>
      <c r="AP247" s="177" t="n">
        <v>121120</v>
      </c>
      <c r="AQ247" s="177" t="n">
        <v>204408</v>
      </c>
      <c r="AR247" s="177" t="n">
        <v>2893</v>
      </c>
      <c r="AS247" s="177" t="n">
        <v>4788</v>
      </c>
      <c r="AT247" s="179" t="n">
        <v>75812</v>
      </c>
      <c r="AU247" s="179" t="n">
        <v>120000</v>
      </c>
      <c r="AV247" s="179" t="n">
        <v>167296</v>
      </c>
      <c r="AW247" s="179" t="n">
        <v>300000</v>
      </c>
      <c r="AX247" s="179" t="n">
        <v>213847</v>
      </c>
      <c r="AY247" s="179" t="n">
        <v>354000</v>
      </c>
      <c r="AZ247" s="177" t="n">
        <v>73</v>
      </c>
      <c r="BA247" s="180" t="n">
        <v>-1077465</v>
      </c>
      <c r="BB247" s="180" t="n">
        <v>-1126861</v>
      </c>
      <c r="BC247" s="177" t="n">
        <v>1211198</v>
      </c>
      <c r="BD247" s="177" t="n">
        <v>2044081</v>
      </c>
      <c r="BE247" s="177" t="n">
        <v>23942</v>
      </c>
    </row>
    <row r="248" customFormat="false" ht="12.75" hidden="false" customHeight="true" outlineLevel="0" collapsed="false">
      <c r="A248" s="174" t="str">
        <f aca="false">C248&amp;" "&amp;E248&amp;" "&amp;F248&amp;" "&amp;G248&amp;" "&amp;J248</f>
        <v>Mexico Mangrove Restoration Planting Small</v>
      </c>
      <c r="B248" s="174" t="s">
        <v>161</v>
      </c>
      <c r="C248" s="174" t="s">
        <v>188</v>
      </c>
      <c r="D248" s="174" t="s">
        <v>592</v>
      </c>
      <c r="E248" s="174" t="s">
        <v>160</v>
      </c>
      <c r="F248" s="175" t="s">
        <v>174</v>
      </c>
      <c r="G248" s="176" t="s">
        <v>907</v>
      </c>
      <c r="H248" s="176" t="s">
        <v>904</v>
      </c>
      <c r="I248" s="177" t="n">
        <v>100</v>
      </c>
      <c r="J248" s="178" t="s">
        <v>909</v>
      </c>
      <c r="K248" s="176" t="n">
        <v>1258400.8</v>
      </c>
      <c r="L248" s="177" t="n">
        <v>3974743</v>
      </c>
      <c r="M248" s="177" t="n">
        <v>4940627</v>
      </c>
      <c r="N248" s="177" t="n">
        <v>2714597</v>
      </c>
      <c r="O248" s="177" t="n">
        <v>2976067</v>
      </c>
      <c r="P248" s="177" t="n">
        <v>1260146</v>
      </c>
      <c r="Q248" s="177" t="n">
        <v>1964560</v>
      </c>
      <c r="R248" s="177" t="n">
        <v>226</v>
      </c>
      <c r="S248" s="177" t="n">
        <v>226</v>
      </c>
      <c r="T248" s="177" t="n">
        <v>50000</v>
      </c>
      <c r="U248" s="177" t="n">
        <v>50000</v>
      </c>
      <c r="V248" s="177" t="n">
        <v>629559</v>
      </c>
      <c r="W248" s="177" t="n">
        <v>667067</v>
      </c>
      <c r="X248" s="177" t="n">
        <v>76963</v>
      </c>
      <c r="Y248" s="177" t="n">
        <v>80000</v>
      </c>
      <c r="Z248" s="177" t="n">
        <v>274072</v>
      </c>
      <c r="AA248" s="177" t="n">
        <v>290400</v>
      </c>
      <c r="AB248" s="177" t="n">
        <v>88900</v>
      </c>
      <c r="AC248" s="177" t="n">
        <v>100000</v>
      </c>
      <c r="AD248" s="177" t="n">
        <v>129504</v>
      </c>
      <c r="AE248" s="177" t="n">
        <v>140000</v>
      </c>
      <c r="AF248" s="177" t="n">
        <v>44450</v>
      </c>
      <c r="AG248" s="177" t="n">
        <v>50000</v>
      </c>
      <c r="AH248" s="177" t="n">
        <v>1421150</v>
      </c>
      <c r="AI248" s="177" t="n">
        <v>1598600</v>
      </c>
      <c r="AJ248" s="177" t="n">
        <v>143773</v>
      </c>
      <c r="AK248" s="177" t="n">
        <v>238000</v>
      </c>
      <c r="AL248" s="177" t="n">
        <v>328520</v>
      </c>
      <c r="AM248" s="177" t="n">
        <v>399490</v>
      </c>
      <c r="AN248" s="177" t="n">
        <f aca="false">AJ:AJ+AL:AL</f>
        <v>472293</v>
      </c>
      <c r="AO248" s="177" t="n">
        <f aca="false">AK:AK+AM:AM</f>
        <v>637490</v>
      </c>
      <c r="AP248" s="177" t="n">
        <v>164459</v>
      </c>
      <c r="AQ248" s="177" t="n">
        <v>277550</v>
      </c>
      <c r="AR248" s="177" t="n">
        <v>2126</v>
      </c>
      <c r="AS248" s="177" t="n">
        <v>3520</v>
      </c>
      <c r="AT248" s="179" t="n">
        <v>75812</v>
      </c>
      <c r="AU248" s="179" t="n">
        <v>120000</v>
      </c>
      <c r="AV248" s="179" t="n">
        <v>167296</v>
      </c>
      <c r="AW248" s="179" t="n">
        <v>300000</v>
      </c>
      <c r="AX248" s="179" t="n">
        <v>378159</v>
      </c>
      <c r="AY248" s="179" t="n">
        <v>626000</v>
      </c>
      <c r="AZ248" s="177" t="n">
        <v>134</v>
      </c>
      <c r="BA248" s="180" t="n">
        <v>-2717730</v>
      </c>
      <c r="BB248" s="180" t="n">
        <v>-2637587</v>
      </c>
      <c r="BC248" s="177" t="n">
        <v>1644593</v>
      </c>
      <c r="BD248" s="177" t="n">
        <v>2775502</v>
      </c>
      <c r="BE248" s="177" t="n">
        <v>17600</v>
      </c>
    </row>
    <row r="249" customFormat="false" ht="12.75" hidden="false" customHeight="true" outlineLevel="0" collapsed="false">
      <c r="A249" s="174" t="str">
        <f aca="false">C249&amp;" "&amp;E249&amp;" "&amp;F249&amp;" "&amp;G249&amp;" "&amp;J249</f>
        <v>Colombia Mangrove Restoration Planting Small</v>
      </c>
      <c r="B249" s="174" t="s">
        <v>165</v>
      </c>
      <c r="C249" s="174" t="s">
        <v>189</v>
      </c>
      <c r="D249" s="174" t="s">
        <v>593</v>
      </c>
      <c r="E249" s="174" t="s">
        <v>160</v>
      </c>
      <c r="F249" s="175" t="s">
        <v>174</v>
      </c>
      <c r="G249" s="176" t="s">
        <v>907</v>
      </c>
      <c r="H249" s="176" t="s">
        <v>904</v>
      </c>
      <c r="I249" s="177" t="n">
        <v>100</v>
      </c>
      <c r="J249" s="178" t="s">
        <v>909</v>
      </c>
      <c r="K249" s="176" t="n">
        <v>356578.1811</v>
      </c>
      <c r="L249" s="177" t="n">
        <v>2825299</v>
      </c>
      <c r="M249" s="177" t="n">
        <v>3718644</v>
      </c>
      <c r="N249" s="177" t="n">
        <v>1654551</v>
      </c>
      <c r="O249" s="177" t="n">
        <v>1785986</v>
      </c>
      <c r="P249" s="177" t="n">
        <v>1170748</v>
      </c>
      <c r="Q249" s="177" t="n">
        <v>1932658</v>
      </c>
      <c r="R249" s="177" t="n">
        <v>84</v>
      </c>
      <c r="S249" s="177" t="n">
        <v>84</v>
      </c>
      <c r="T249" s="177" t="n">
        <v>50000</v>
      </c>
      <c r="U249" s="177" t="n">
        <v>50000</v>
      </c>
      <c r="V249" s="177" t="n">
        <v>629559</v>
      </c>
      <c r="W249" s="177" t="n">
        <v>667067</v>
      </c>
      <c r="X249" s="177" t="n">
        <v>76963</v>
      </c>
      <c r="Y249" s="177" t="n">
        <v>80000</v>
      </c>
      <c r="Z249" s="177" t="n">
        <v>244644</v>
      </c>
      <c r="AA249" s="177" t="n">
        <v>259219</v>
      </c>
      <c r="AB249" s="177" t="n">
        <v>88900</v>
      </c>
      <c r="AC249" s="177" t="n">
        <v>100000</v>
      </c>
      <c r="AD249" s="177" t="n">
        <v>120254</v>
      </c>
      <c r="AE249" s="177" t="n">
        <v>130000</v>
      </c>
      <c r="AF249" s="177" t="n">
        <v>44450</v>
      </c>
      <c r="AG249" s="177" t="n">
        <v>50000</v>
      </c>
      <c r="AH249" s="177" t="n">
        <v>399782</v>
      </c>
      <c r="AI249" s="177" t="n">
        <v>449700</v>
      </c>
      <c r="AJ249" s="177" t="n">
        <v>78531</v>
      </c>
      <c r="AK249" s="177" t="n">
        <v>130000</v>
      </c>
      <c r="AL249" s="177" t="n">
        <v>92416</v>
      </c>
      <c r="AM249" s="177" t="n">
        <v>112380</v>
      </c>
      <c r="AN249" s="177" t="n">
        <f aca="false">AJ:AJ+AL:AL</f>
        <v>170947</v>
      </c>
      <c r="AO249" s="177" t="n">
        <f aca="false">AK:AK+AM:AM</f>
        <v>242380</v>
      </c>
      <c r="AP249" s="177" t="n">
        <v>547252</v>
      </c>
      <c r="AQ249" s="177" t="n">
        <v>923571</v>
      </c>
      <c r="AR249" s="177" t="n">
        <v>4052</v>
      </c>
      <c r="AS249" s="177" t="n">
        <v>6707</v>
      </c>
      <c r="AT249" s="179" t="n">
        <v>75812</v>
      </c>
      <c r="AU249" s="179" t="n">
        <v>120000</v>
      </c>
      <c r="AV249" s="179" t="n">
        <v>167296</v>
      </c>
      <c r="AW249" s="179" t="n">
        <v>300000</v>
      </c>
      <c r="AX249" s="179" t="n">
        <v>205390</v>
      </c>
      <c r="AY249" s="179" t="n">
        <v>340000</v>
      </c>
      <c r="AZ249" s="177" t="n">
        <v>235</v>
      </c>
      <c r="BA249" s="180" t="n">
        <v>1845538</v>
      </c>
      <c r="BB249" s="180" t="n">
        <v>478553</v>
      </c>
      <c r="BC249" s="177" t="n">
        <v>5472515</v>
      </c>
      <c r="BD249" s="177" t="n">
        <v>9235706</v>
      </c>
      <c r="BE249" s="177" t="n">
        <v>33536</v>
      </c>
    </row>
    <row r="250" customFormat="false" ht="12.75" hidden="false" customHeight="true" outlineLevel="0" collapsed="false">
      <c r="A250" s="174" t="str">
        <f aca="false">C250&amp;" "&amp;E250&amp;" "&amp;F250&amp;" "&amp;G250&amp;" "&amp;J250</f>
        <v>India Mangrove Restoration Planting Small</v>
      </c>
      <c r="B250" s="174" t="s">
        <v>162</v>
      </c>
      <c r="C250" s="174" t="s">
        <v>190</v>
      </c>
      <c r="D250" s="174" t="s">
        <v>594</v>
      </c>
      <c r="E250" s="174" t="s">
        <v>160</v>
      </c>
      <c r="F250" s="175" t="s">
        <v>174</v>
      </c>
      <c r="G250" s="176" t="s">
        <v>907</v>
      </c>
      <c r="H250" s="176" t="s">
        <v>904</v>
      </c>
      <c r="I250" s="177" t="n">
        <v>100</v>
      </c>
      <c r="J250" s="178" t="s">
        <v>909</v>
      </c>
      <c r="K250" s="176" t="n">
        <v>214284.0211</v>
      </c>
      <c r="L250" s="177" t="n">
        <v>2058308</v>
      </c>
      <c r="M250" s="177" t="n">
        <v>2636836</v>
      </c>
      <c r="N250" s="177" t="n">
        <v>1335683</v>
      </c>
      <c r="O250" s="177" t="n">
        <v>1426200</v>
      </c>
      <c r="P250" s="177" t="n">
        <v>722625</v>
      </c>
      <c r="Q250" s="177" t="n">
        <v>1210636</v>
      </c>
      <c r="R250" s="177" t="n">
        <v>177</v>
      </c>
      <c r="S250" s="177" t="n">
        <v>177</v>
      </c>
      <c r="T250" s="177" t="n">
        <v>50000</v>
      </c>
      <c r="U250" s="177" t="n">
        <v>50000</v>
      </c>
      <c r="V250" s="177" t="n">
        <v>629559</v>
      </c>
      <c r="W250" s="177" t="n">
        <v>667067</v>
      </c>
      <c r="X250" s="177" t="n">
        <v>76963</v>
      </c>
      <c r="Y250" s="177" t="n">
        <v>80000</v>
      </c>
      <c r="Z250" s="177" t="n">
        <v>255322</v>
      </c>
      <c r="AA250" s="177" t="n">
        <v>270533</v>
      </c>
      <c r="AB250" s="177" t="n">
        <v>88900</v>
      </c>
      <c r="AC250" s="177" t="n">
        <v>100000</v>
      </c>
      <c r="AD250" s="177" t="n">
        <v>129504</v>
      </c>
      <c r="AE250" s="177" t="n">
        <v>140000</v>
      </c>
      <c r="AF250" s="177" t="n">
        <v>44450</v>
      </c>
      <c r="AG250" s="177" t="n">
        <v>50000</v>
      </c>
      <c r="AH250" s="177" t="n">
        <v>60985</v>
      </c>
      <c r="AI250" s="177" t="n">
        <v>68600</v>
      </c>
      <c r="AJ250" s="177" t="n">
        <v>101487</v>
      </c>
      <c r="AK250" s="177" t="n">
        <v>168000</v>
      </c>
      <c r="AL250" s="177" t="n">
        <v>14098</v>
      </c>
      <c r="AM250" s="177" t="n">
        <v>17143</v>
      </c>
      <c r="AN250" s="177" t="n">
        <f aca="false">AJ:AJ+AL:AL</f>
        <v>115585</v>
      </c>
      <c r="AO250" s="177" t="n">
        <f aca="false">AK:AK+AM:AM</f>
        <v>185143</v>
      </c>
      <c r="AP250" s="177" t="n">
        <v>94316</v>
      </c>
      <c r="AQ250" s="177" t="n">
        <v>159173</v>
      </c>
      <c r="AR250" s="177" t="n">
        <v>1401</v>
      </c>
      <c r="AS250" s="177" t="n">
        <v>2319</v>
      </c>
      <c r="AT250" s="179" t="n">
        <v>75812</v>
      </c>
      <c r="AU250" s="179" t="n">
        <v>120000</v>
      </c>
      <c r="AV250" s="179" t="n">
        <v>167296</v>
      </c>
      <c r="AW250" s="179" t="n">
        <v>300000</v>
      </c>
      <c r="AX250" s="179" t="n">
        <v>268215</v>
      </c>
      <c r="AY250" s="179" t="n">
        <v>444000</v>
      </c>
      <c r="AZ250" s="177" t="n">
        <v>117</v>
      </c>
      <c r="BA250" s="180" t="n">
        <v>-1359530</v>
      </c>
      <c r="BB250" s="180" t="n">
        <v>-1300420</v>
      </c>
      <c r="BC250" s="177" t="n">
        <v>943163</v>
      </c>
      <c r="BD250" s="177" t="n">
        <v>1591732</v>
      </c>
      <c r="BE250" s="177" t="n">
        <v>11597</v>
      </c>
    </row>
    <row r="251" customFormat="false" ht="12.75" hidden="false" customHeight="true" outlineLevel="0" collapsed="false">
      <c r="A251" s="174" t="str">
        <f aca="false">C251&amp;" "&amp;E251&amp;" "&amp;F251&amp;" "&amp;G251&amp;" "&amp;J251</f>
        <v>China Mangrove Restoration Planting Small</v>
      </c>
      <c r="B251" s="174" t="s">
        <v>162</v>
      </c>
      <c r="C251" s="174" t="s">
        <v>191</v>
      </c>
      <c r="D251" s="174" t="s">
        <v>595</v>
      </c>
      <c r="E251" s="174" t="s">
        <v>160</v>
      </c>
      <c r="F251" s="175" t="s">
        <v>174</v>
      </c>
      <c r="G251" s="176" t="s">
        <v>907</v>
      </c>
      <c r="H251" s="176" t="s">
        <v>904</v>
      </c>
      <c r="I251" s="177" t="n">
        <v>100</v>
      </c>
      <c r="J251" s="178" t="s">
        <v>909</v>
      </c>
      <c r="K251" s="176" t="n">
        <v>26227.39629</v>
      </c>
      <c r="L251" s="177" t="n">
        <v>2922585</v>
      </c>
      <c r="M251" s="177" t="n">
        <v>3907128</v>
      </c>
      <c r="N251" s="177" t="n">
        <v>1597715</v>
      </c>
      <c r="O251" s="177" t="n">
        <v>1716700</v>
      </c>
      <c r="P251" s="177" t="n">
        <v>1324871</v>
      </c>
      <c r="Q251" s="177" t="n">
        <v>2190428</v>
      </c>
      <c r="R251" s="177" t="n">
        <v>536</v>
      </c>
      <c r="S251" s="177" t="n">
        <v>536</v>
      </c>
      <c r="T251" s="177" t="n">
        <v>50000</v>
      </c>
      <c r="U251" s="177" t="n">
        <v>50000</v>
      </c>
      <c r="V251" s="177" t="n">
        <v>629559</v>
      </c>
      <c r="W251" s="177" t="n">
        <v>667067</v>
      </c>
      <c r="X251" s="177" t="n">
        <v>76963</v>
      </c>
      <c r="Y251" s="177" t="n">
        <v>80000</v>
      </c>
      <c r="Z251" s="177" t="n">
        <v>314213</v>
      </c>
      <c r="AA251" s="177" t="n">
        <v>332933</v>
      </c>
      <c r="AB251" s="177" t="n">
        <v>88900</v>
      </c>
      <c r="AC251" s="177" t="n">
        <v>100000</v>
      </c>
      <c r="AD251" s="177" t="n">
        <v>138755</v>
      </c>
      <c r="AE251" s="177" t="n">
        <v>150000</v>
      </c>
      <c r="AF251" s="177" t="n">
        <v>44450</v>
      </c>
      <c r="AG251" s="177" t="n">
        <v>50000</v>
      </c>
      <c r="AH251" s="177" t="n">
        <v>254875</v>
      </c>
      <c r="AI251" s="177" t="n">
        <v>286700</v>
      </c>
      <c r="AJ251" s="177" t="n">
        <v>234386</v>
      </c>
      <c r="AK251" s="177" t="n">
        <v>388000</v>
      </c>
      <c r="AL251" s="177" t="n">
        <v>58918</v>
      </c>
      <c r="AM251" s="177" t="n">
        <v>71646</v>
      </c>
      <c r="AN251" s="177" t="n">
        <f aca="false">AJ:AJ+AL:AL</f>
        <v>293304</v>
      </c>
      <c r="AO251" s="177" t="n">
        <f aca="false">AK:AK+AM:AM</f>
        <v>459646</v>
      </c>
      <c r="AP251" s="177" t="n">
        <v>172838</v>
      </c>
      <c r="AQ251" s="177" t="n">
        <v>291690</v>
      </c>
      <c r="AR251" s="177" t="n">
        <v>659</v>
      </c>
      <c r="AS251" s="177" t="n">
        <v>1091</v>
      </c>
      <c r="AT251" s="179" t="n">
        <v>75812</v>
      </c>
      <c r="AU251" s="179" t="n">
        <v>120000</v>
      </c>
      <c r="AV251" s="179" t="n">
        <v>167296</v>
      </c>
      <c r="AW251" s="179" t="n">
        <v>300000</v>
      </c>
      <c r="AX251" s="179" t="n">
        <v>614961</v>
      </c>
      <c r="AY251" s="179" t="n">
        <v>1018000</v>
      </c>
      <c r="AZ251" s="177" t="n">
        <v>456</v>
      </c>
      <c r="BA251" s="180" t="n">
        <v>-1433775</v>
      </c>
      <c r="BB251" s="180" t="n">
        <v>-1447904</v>
      </c>
      <c r="BC251" s="177" t="n">
        <v>1728379</v>
      </c>
      <c r="BD251" s="177" t="n">
        <v>2916903</v>
      </c>
      <c r="BE251" s="177" t="n">
        <v>5456</v>
      </c>
    </row>
    <row r="252" customFormat="false" ht="12.75" hidden="false" customHeight="true" outlineLevel="0" collapsed="false">
      <c r="A252" s="174" t="str">
        <f aca="false">C252&amp;" "&amp;E252&amp;" "&amp;F252&amp;" "&amp;G252&amp;" "&amp;J252</f>
        <v>Indonesia Seagrass Restoration Planting Small</v>
      </c>
      <c r="B252" s="174" t="s">
        <v>162</v>
      </c>
      <c r="C252" s="174" t="s">
        <v>184</v>
      </c>
      <c r="D252" s="174" t="s">
        <v>588</v>
      </c>
      <c r="E252" s="174" t="s">
        <v>167</v>
      </c>
      <c r="F252" s="175" t="s">
        <v>174</v>
      </c>
      <c r="G252" s="176" t="s">
        <v>907</v>
      </c>
      <c r="H252" s="176" t="s">
        <v>904</v>
      </c>
      <c r="I252" s="177" t="n">
        <v>100</v>
      </c>
      <c r="J252" s="178" t="s">
        <v>909</v>
      </c>
      <c r="K252" s="176" t="n">
        <v>21283.96571</v>
      </c>
      <c r="L252" s="177" t="n">
        <v>2759619</v>
      </c>
      <c r="M252" s="177" t="n">
        <v>3521590</v>
      </c>
      <c r="N252" s="177" t="n">
        <v>1775138</v>
      </c>
      <c r="O252" s="177" t="n">
        <v>1919653</v>
      </c>
      <c r="P252" s="177" t="n">
        <v>984481</v>
      </c>
      <c r="Q252" s="177" t="n">
        <v>1601937</v>
      </c>
      <c r="R252" s="177" t="n">
        <v>1823</v>
      </c>
      <c r="S252" s="177" t="n">
        <v>1823</v>
      </c>
      <c r="T252" s="177" t="n">
        <v>50000</v>
      </c>
      <c r="U252" s="177" t="n">
        <v>50000</v>
      </c>
      <c r="V252" s="177" t="n">
        <v>629559</v>
      </c>
      <c r="W252" s="177" t="n">
        <v>667067</v>
      </c>
      <c r="X252" s="177" t="n">
        <v>76963</v>
      </c>
      <c r="Y252" s="177" t="n">
        <v>80000</v>
      </c>
      <c r="Z252" s="177" t="n">
        <v>268724</v>
      </c>
      <c r="AA252" s="177" t="n">
        <v>284733</v>
      </c>
      <c r="AB252" s="177" t="n">
        <v>88900</v>
      </c>
      <c r="AC252" s="177" t="n">
        <v>100000</v>
      </c>
      <c r="AD252" s="177" t="n">
        <v>129504</v>
      </c>
      <c r="AE252" s="177" t="n">
        <v>140000</v>
      </c>
      <c r="AF252" s="177" t="n">
        <v>44450</v>
      </c>
      <c r="AG252" s="177" t="n">
        <v>50000</v>
      </c>
      <c r="AH252" s="177" t="n">
        <v>487039</v>
      </c>
      <c r="AI252" s="177" t="n">
        <v>547853</v>
      </c>
      <c r="AJ252" s="177" t="n">
        <v>181226</v>
      </c>
      <c r="AK252" s="177" t="n">
        <v>300000</v>
      </c>
      <c r="AL252" s="177" t="n">
        <v>112586</v>
      </c>
      <c r="AM252" s="177" t="n">
        <v>136908</v>
      </c>
      <c r="AN252" s="177" t="n">
        <f aca="false">AJ:AJ+AL:AL</f>
        <v>293812</v>
      </c>
      <c r="AO252" s="177" t="n">
        <f aca="false">AK:AK+AM:AM</f>
        <v>436908</v>
      </c>
      <c r="AP252" s="177" t="n">
        <v>128418</v>
      </c>
      <c r="AQ252" s="177" t="n">
        <v>216726</v>
      </c>
      <c r="AR252" s="177" t="n">
        <v>183</v>
      </c>
      <c r="AS252" s="177" t="n">
        <v>303</v>
      </c>
      <c r="AT252" s="179" t="n">
        <v>75812</v>
      </c>
      <c r="AU252" s="179" t="n">
        <v>120000</v>
      </c>
      <c r="AV252" s="179" t="n">
        <v>167296</v>
      </c>
      <c r="AW252" s="179" t="n">
        <v>300000</v>
      </c>
      <c r="AX252" s="179" t="n">
        <v>318958</v>
      </c>
      <c r="AY252" s="179" t="n">
        <v>528000</v>
      </c>
      <c r="AZ252" s="177" t="n">
        <v>1220</v>
      </c>
      <c r="BA252" s="180" t="n">
        <v>-1731060</v>
      </c>
      <c r="BB252" s="180" t="n">
        <v>-1684811</v>
      </c>
      <c r="BC252" s="177" t="n">
        <v>1284185</v>
      </c>
      <c r="BD252" s="177" t="n">
        <v>2167258</v>
      </c>
      <c r="BE252" s="177" t="n">
        <v>1514</v>
      </c>
    </row>
    <row r="253" customFormat="false" ht="12.75" hidden="false" customHeight="true" outlineLevel="0" collapsed="false">
      <c r="A253" s="174" t="str">
        <f aca="false">C253&amp;" "&amp;E253&amp;" "&amp;F253&amp;" "&amp;G253&amp;" "&amp;J253</f>
        <v>United States Seagrass Restoration Planting Small</v>
      </c>
      <c r="B253" s="174" t="s">
        <v>161</v>
      </c>
      <c r="C253" s="174" t="s">
        <v>183</v>
      </c>
      <c r="D253" s="174" t="s">
        <v>586</v>
      </c>
      <c r="E253" s="174" t="s">
        <v>167</v>
      </c>
      <c r="F253" s="175" t="s">
        <v>174</v>
      </c>
      <c r="G253" s="176" t="s">
        <v>907</v>
      </c>
      <c r="H253" s="176" t="s">
        <v>904</v>
      </c>
      <c r="I253" s="177" t="n">
        <v>100</v>
      </c>
      <c r="J253" s="178" t="s">
        <v>909</v>
      </c>
      <c r="K253" s="176" t="n">
        <v>104600.7147</v>
      </c>
      <c r="L253" s="177" t="n">
        <v>8367433</v>
      </c>
      <c r="M253" s="177" t="n">
        <v>10842222</v>
      </c>
      <c r="N253" s="177" t="n">
        <v>4918563</v>
      </c>
      <c r="O253" s="177" t="n">
        <v>5449065</v>
      </c>
      <c r="P253" s="177" t="n">
        <v>3448870</v>
      </c>
      <c r="Q253" s="177" t="n">
        <v>5393157</v>
      </c>
      <c r="R253" s="177" t="n">
        <v>5528</v>
      </c>
      <c r="S253" s="177" t="n">
        <v>5528</v>
      </c>
      <c r="T253" s="177" t="n">
        <v>100000</v>
      </c>
      <c r="U253" s="177" t="n">
        <v>100000</v>
      </c>
      <c r="V253" s="177" t="n">
        <v>629559</v>
      </c>
      <c r="W253" s="177" t="n">
        <v>667067</v>
      </c>
      <c r="X253" s="177" t="n">
        <v>76963</v>
      </c>
      <c r="Y253" s="177" t="n">
        <v>80000</v>
      </c>
      <c r="Z253" s="177" t="n">
        <v>351049</v>
      </c>
      <c r="AA253" s="177" t="n">
        <v>379500</v>
      </c>
      <c r="AB253" s="177" t="n">
        <v>88900</v>
      </c>
      <c r="AC253" s="177" t="n">
        <v>100000</v>
      </c>
      <c r="AD253" s="177" t="n">
        <v>185006</v>
      </c>
      <c r="AE253" s="177" t="n">
        <v>200000</v>
      </c>
      <c r="AF253" s="177" t="n">
        <v>44450</v>
      </c>
      <c r="AG253" s="177" t="n">
        <v>50000</v>
      </c>
      <c r="AH253" s="177" t="n">
        <v>3442637</v>
      </c>
      <c r="AI253" s="177" t="n">
        <v>3872498</v>
      </c>
      <c r="AJ253" s="177" t="n">
        <v>517703</v>
      </c>
      <c r="AK253" s="177" t="n">
        <v>857000</v>
      </c>
      <c r="AL253" s="177" t="n">
        <v>795817</v>
      </c>
      <c r="AM253" s="177" t="n">
        <v>967737</v>
      </c>
      <c r="AN253" s="177" t="n">
        <f aca="false">AJ:AJ+AL:AL</f>
        <v>1313520</v>
      </c>
      <c r="AO253" s="177" t="n">
        <f aca="false">AK:AK+AM:AM</f>
        <v>1824737</v>
      </c>
      <c r="AP253" s="177" t="n">
        <v>258416</v>
      </c>
      <c r="AQ253" s="177" t="n">
        <v>436117</v>
      </c>
      <c r="AR253" s="177" t="n">
        <v>183</v>
      </c>
      <c r="AS253" s="177" t="n">
        <v>303</v>
      </c>
      <c r="AT253" s="179" t="n">
        <v>75812</v>
      </c>
      <c r="AU253" s="179" t="n">
        <v>120000</v>
      </c>
      <c r="AV253" s="179" t="n">
        <v>223062</v>
      </c>
      <c r="AW253" s="179" t="n">
        <v>400000</v>
      </c>
      <c r="AX253" s="179" t="n">
        <v>1577877</v>
      </c>
      <c r="AY253" s="179" t="n">
        <v>2612000</v>
      </c>
      <c r="AZ253" s="177" t="n">
        <v>2455</v>
      </c>
      <c r="BA253" s="180" t="n">
        <v>-6653323</v>
      </c>
      <c r="BB253" s="180" t="n">
        <v>-5871851</v>
      </c>
      <c r="BC253" s="177" t="n">
        <v>2584164</v>
      </c>
      <c r="BD253" s="177" t="n">
        <v>4361172</v>
      </c>
      <c r="BE253" s="177" t="n">
        <v>1514</v>
      </c>
    </row>
    <row r="254" customFormat="false" ht="12.75" hidden="false" customHeight="true" outlineLevel="0" collapsed="false">
      <c r="A254" s="174" t="str">
        <f aca="false">C254&amp;" "&amp;E254&amp;" "&amp;F254&amp;" "&amp;G254&amp;" "&amp;J254</f>
        <v>Australia Seagrass Restoration Planting Small</v>
      </c>
      <c r="B254" s="174" t="s">
        <v>163</v>
      </c>
      <c r="C254" s="174" t="s">
        <v>185</v>
      </c>
      <c r="D254" s="174" t="s">
        <v>589</v>
      </c>
      <c r="E254" s="174" t="s">
        <v>167</v>
      </c>
      <c r="F254" s="175" t="s">
        <v>174</v>
      </c>
      <c r="G254" s="176" t="s">
        <v>907</v>
      </c>
      <c r="H254" s="176" t="s">
        <v>904</v>
      </c>
      <c r="I254" s="177" t="n">
        <v>100</v>
      </c>
      <c r="J254" s="178" t="s">
        <v>909</v>
      </c>
      <c r="K254" s="176" t="n">
        <v>602065.4729</v>
      </c>
      <c r="L254" s="177" t="n">
        <v>6534027</v>
      </c>
      <c r="M254" s="177" t="n">
        <v>8545220</v>
      </c>
      <c r="N254" s="177" t="n">
        <v>3761525</v>
      </c>
      <c r="O254" s="177" t="n">
        <v>4146455</v>
      </c>
      <c r="P254" s="177" t="n">
        <v>2772502</v>
      </c>
      <c r="Q254" s="177" t="n">
        <v>4398766</v>
      </c>
      <c r="R254" s="177" t="n">
        <v>4317</v>
      </c>
      <c r="S254" s="177" t="n">
        <v>4317</v>
      </c>
      <c r="T254" s="177" t="n">
        <v>70000</v>
      </c>
      <c r="U254" s="177" t="n">
        <v>70000</v>
      </c>
      <c r="V254" s="177" t="n">
        <v>629559</v>
      </c>
      <c r="W254" s="177" t="n">
        <v>667067</v>
      </c>
      <c r="X254" s="177" t="n">
        <v>76963</v>
      </c>
      <c r="Y254" s="177" t="n">
        <v>80000</v>
      </c>
      <c r="Z254" s="177" t="n">
        <v>313632</v>
      </c>
      <c r="AA254" s="177" t="n">
        <v>339050</v>
      </c>
      <c r="AB254" s="177" t="n">
        <v>102235</v>
      </c>
      <c r="AC254" s="177" t="n">
        <v>115000</v>
      </c>
      <c r="AD254" s="177" t="n">
        <v>333011</v>
      </c>
      <c r="AE254" s="177" t="n">
        <v>360000</v>
      </c>
      <c r="AF254" s="177" t="n">
        <v>44450</v>
      </c>
      <c r="AG254" s="177" t="n">
        <v>50000</v>
      </c>
      <c r="AH254" s="177" t="n">
        <v>2191676</v>
      </c>
      <c r="AI254" s="177" t="n">
        <v>2465338</v>
      </c>
      <c r="AJ254" s="177" t="n">
        <v>485686</v>
      </c>
      <c r="AK254" s="177" t="n">
        <v>804000</v>
      </c>
      <c r="AL254" s="177" t="n">
        <v>506639</v>
      </c>
      <c r="AM254" s="177" t="n">
        <v>616088</v>
      </c>
      <c r="AN254" s="177" t="n">
        <f aca="false">AJ:AJ+AL:AL</f>
        <v>992325</v>
      </c>
      <c r="AO254" s="177" t="n">
        <f aca="false">AK:AK+AM:AM</f>
        <v>1420088</v>
      </c>
      <c r="AP254" s="177" t="n">
        <v>202870</v>
      </c>
      <c r="AQ254" s="177" t="n">
        <v>342375</v>
      </c>
      <c r="AR254" s="177" t="n">
        <v>183</v>
      </c>
      <c r="AS254" s="177" t="n">
        <v>303</v>
      </c>
      <c r="AT254" s="179" t="n">
        <v>75812</v>
      </c>
      <c r="AU254" s="179" t="n">
        <v>120000</v>
      </c>
      <c r="AV254" s="179" t="n">
        <v>223062</v>
      </c>
      <c r="AW254" s="179" t="n">
        <v>400000</v>
      </c>
      <c r="AX254" s="179" t="n">
        <v>1278249</v>
      </c>
      <c r="AY254" s="179" t="n">
        <v>2116000</v>
      </c>
      <c r="AZ254" s="177" t="n">
        <v>1928</v>
      </c>
      <c r="BA254" s="180" t="n">
        <v>-5197501</v>
      </c>
      <c r="BB254" s="180" t="n">
        <v>-4542053</v>
      </c>
      <c r="BC254" s="177" t="n">
        <v>2028704</v>
      </c>
      <c r="BD254" s="177" t="n">
        <v>3423749</v>
      </c>
      <c r="BE254" s="177" t="n">
        <v>1514</v>
      </c>
    </row>
    <row r="255" customFormat="false" ht="12.75" hidden="false" customHeight="true" outlineLevel="0" collapsed="false">
      <c r="A255" s="174" t="str">
        <f aca="false">C255&amp;" "&amp;E255&amp;" "&amp;F255&amp;" "&amp;G255&amp;" "&amp;J255</f>
        <v>The Bahamas Seagrass Restoration Planting Small</v>
      </c>
      <c r="B255" s="174" t="s">
        <v>161</v>
      </c>
      <c r="C255" s="174" t="s">
        <v>277</v>
      </c>
      <c r="D255" s="174" t="s">
        <v>590</v>
      </c>
      <c r="E255" s="174" t="s">
        <v>167</v>
      </c>
      <c r="F255" s="175" t="s">
        <v>174</v>
      </c>
      <c r="G255" s="176" t="s">
        <v>907</v>
      </c>
      <c r="H255" s="176" t="s">
        <v>904</v>
      </c>
      <c r="I255" s="177" t="n">
        <v>100</v>
      </c>
      <c r="J255" s="178" t="s">
        <v>909</v>
      </c>
      <c r="K255" s="176" t="n">
        <v>16322.19886</v>
      </c>
      <c r="L255" s="177" t="n">
        <v>12890526</v>
      </c>
      <c r="M255" s="177" t="n">
        <v>16430032</v>
      </c>
      <c r="N255" s="177" t="n">
        <v>8002797</v>
      </c>
      <c r="O255" s="177" t="n">
        <v>8920136</v>
      </c>
      <c r="P255" s="177" t="n">
        <v>4887728</v>
      </c>
      <c r="Q255" s="177" t="n">
        <v>7509896</v>
      </c>
      <c r="R255" s="177" t="n">
        <v>8516</v>
      </c>
      <c r="S255" s="177" t="n">
        <v>8516</v>
      </c>
      <c r="T255" s="177" t="n">
        <v>70000</v>
      </c>
      <c r="U255" s="177" t="n">
        <v>70000</v>
      </c>
      <c r="V255" s="177" t="n">
        <v>629559</v>
      </c>
      <c r="W255" s="177" t="n">
        <v>667067</v>
      </c>
      <c r="X255" s="177" t="n">
        <v>76963</v>
      </c>
      <c r="Y255" s="177" t="n">
        <v>80000</v>
      </c>
      <c r="Z255" s="177" t="n">
        <v>286112</v>
      </c>
      <c r="AA255" s="177" t="n">
        <v>309300</v>
      </c>
      <c r="AB255" s="177" t="n">
        <v>111125</v>
      </c>
      <c r="AC255" s="177" t="n">
        <v>125000</v>
      </c>
      <c r="AD255" s="177" t="n">
        <v>296010</v>
      </c>
      <c r="AE255" s="177" t="n">
        <v>320000</v>
      </c>
      <c r="AF255" s="177" t="n">
        <v>44450</v>
      </c>
      <c r="AG255" s="177" t="n">
        <v>50000</v>
      </c>
      <c r="AH255" s="177" t="n">
        <v>6488580</v>
      </c>
      <c r="AI255" s="177" t="n">
        <v>7298770</v>
      </c>
      <c r="AJ255" s="177" t="n">
        <v>402322</v>
      </c>
      <c r="AK255" s="177" t="n">
        <v>666000</v>
      </c>
      <c r="AL255" s="177" t="n">
        <v>1499933</v>
      </c>
      <c r="AM255" s="177" t="n">
        <v>1823963</v>
      </c>
      <c r="AN255" s="177" t="n">
        <f aca="false">AJ:AJ+AL:AL</f>
        <v>1902255</v>
      </c>
      <c r="AO255" s="177" t="n">
        <f aca="false">AK:AK+AM:AM</f>
        <v>2489963</v>
      </c>
      <c r="AP255" s="177" t="n">
        <v>1629263</v>
      </c>
      <c r="AQ255" s="177" t="n">
        <v>2749630</v>
      </c>
      <c r="AR255" s="177" t="n">
        <v>183</v>
      </c>
      <c r="AS255" s="177" t="n">
        <v>303</v>
      </c>
      <c r="AT255" s="179" t="n">
        <v>75812</v>
      </c>
      <c r="AU255" s="179" t="n">
        <v>120000</v>
      </c>
      <c r="AV255" s="179" t="n">
        <v>223062</v>
      </c>
      <c r="AW255" s="179" t="n">
        <v>400000</v>
      </c>
      <c r="AX255" s="179" t="n">
        <v>1057153</v>
      </c>
      <c r="AY255" s="179" t="n">
        <v>1750000</v>
      </c>
      <c r="AZ255" s="177" t="n">
        <v>15480</v>
      </c>
      <c r="BA255" s="180" t="n">
        <v>1053068</v>
      </c>
      <c r="BB255" s="180" t="n">
        <v>-2318126</v>
      </c>
      <c r="BC255" s="177" t="n">
        <v>16292631</v>
      </c>
      <c r="BD255" s="177" t="n">
        <v>27496305</v>
      </c>
      <c r="BE255" s="177" t="n">
        <v>1514</v>
      </c>
    </row>
    <row r="256" customFormat="false" ht="12.75" hidden="false" customHeight="true" outlineLevel="0" collapsed="false">
      <c r="A256" s="174" t="str">
        <f aca="false">C256&amp;" "&amp;E256&amp;" "&amp;F256&amp;" "&amp;G256&amp;" "&amp;J256</f>
        <v>Kenya Seagrass Restoration Planting Small</v>
      </c>
      <c r="B256" s="176" t="s">
        <v>164</v>
      </c>
      <c r="C256" s="174" t="s">
        <v>187</v>
      </c>
      <c r="D256" s="176" t="s">
        <v>591</v>
      </c>
      <c r="E256" s="174" t="s">
        <v>167</v>
      </c>
      <c r="F256" s="175" t="s">
        <v>174</v>
      </c>
      <c r="G256" s="176" t="s">
        <v>907</v>
      </c>
      <c r="H256" s="176" t="s">
        <v>904</v>
      </c>
      <c r="I256" s="177" t="n">
        <v>100</v>
      </c>
      <c r="J256" s="178" t="s">
        <v>909</v>
      </c>
      <c r="K256" s="176" t="n">
        <v>821.14692</v>
      </c>
      <c r="L256" s="177" t="n">
        <v>2115295</v>
      </c>
      <c r="M256" s="177" t="n">
        <v>2696326</v>
      </c>
      <c r="N256" s="177" t="n">
        <v>1390480</v>
      </c>
      <c r="O256" s="177" t="n">
        <v>1488230</v>
      </c>
      <c r="P256" s="177" t="n">
        <v>724815</v>
      </c>
      <c r="Q256" s="177" t="n">
        <v>1208096</v>
      </c>
      <c r="R256" s="177" t="n">
        <v>1398</v>
      </c>
      <c r="S256" s="177" t="n">
        <v>1398</v>
      </c>
      <c r="T256" s="177" t="n">
        <v>50000</v>
      </c>
      <c r="U256" s="177" t="n">
        <v>50000</v>
      </c>
      <c r="V256" s="177" t="n">
        <v>629559</v>
      </c>
      <c r="W256" s="177" t="n">
        <v>667067</v>
      </c>
      <c r="X256" s="177" t="n">
        <v>76963</v>
      </c>
      <c r="Y256" s="177" t="n">
        <v>80000</v>
      </c>
      <c r="Z256" s="177" t="n">
        <v>249345</v>
      </c>
      <c r="AA256" s="177" t="n">
        <v>264200</v>
      </c>
      <c r="AB256" s="177" t="n">
        <v>88900</v>
      </c>
      <c r="AC256" s="177" t="n">
        <v>100000</v>
      </c>
      <c r="AD256" s="177" t="n">
        <v>129504</v>
      </c>
      <c r="AE256" s="177" t="n">
        <v>140000</v>
      </c>
      <c r="AF256" s="177" t="n">
        <v>44450</v>
      </c>
      <c r="AG256" s="177" t="n">
        <v>50000</v>
      </c>
      <c r="AH256" s="177" t="n">
        <v>121760</v>
      </c>
      <c r="AI256" s="177" t="n">
        <v>136963</v>
      </c>
      <c r="AJ256" s="177" t="n">
        <v>144981</v>
      </c>
      <c r="AK256" s="177" t="n">
        <v>240000</v>
      </c>
      <c r="AL256" s="177" t="n">
        <v>28147</v>
      </c>
      <c r="AM256" s="177" t="n">
        <v>34227</v>
      </c>
      <c r="AN256" s="177" t="n">
        <f aca="false">AJ:AJ+AL:AL</f>
        <v>173128</v>
      </c>
      <c r="AO256" s="177" t="n">
        <f aca="false">AK:AK+AM:AM</f>
        <v>274227</v>
      </c>
      <c r="AP256" s="177" t="n">
        <v>94549</v>
      </c>
      <c r="AQ256" s="177" t="n">
        <v>159566</v>
      </c>
      <c r="AR256" s="177" t="n">
        <v>183</v>
      </c>
      <c r="AS256" s="177" t="n">
        <v>303</v>
      </c>
      <c r="AT256" s="179" t="n">
        <v>75812</v>
      </c>
      <c r="AU256" s="179" t="n">
        <v>120000</v>
      </c>
      <c r="AV256" s="179" t="n">
        <v>167296</v>
      </c>
      <c r="AW256" s="179" t="n">
        <v>300000</v>
      </c>
      <c r="AX256" s="179" t="n">
        <v>213847</v>
      </c>
      <c r="AY256" s="179" t="n">
        <v>354000</v>
      </c>
      <c r="AZ256" s="177" t="n">
        <v>898</v>
      </c>
      <c r="BA256" s="180" t="n">
        <v>-1415961</v>
      </c>
      <c r="BB256" s="180" t="n">
        <v>-1353834</v>
      </c>
      <c r="BC256" s="177" t="n">
        <v>945490</v>
      </c>
      <c r="BD256" s="177" t="n">
        <v>1595659</v>
      </c>
      <c r="BE256" s="177" t="n">
        <v>1514</v>
      </c>
    </row>
    <row r="257" customFormat="false" ht="12.75" hidden="false" customHeight="true" outlineLevel="0" collapsed="false">
      <c r="A257" s="174" t="str">
        <f aca="false">C257&amp;" "&amp;E257&amp;" "&amp;F257&amp;" "&amp;G257&amp;" "&amp;J257</f>
        <v>Mexico Seagrass Restoration Planting Small</v>
      </c>
      <c r="B257" s="176" t="s">
        <v>161</v>
      </c>
      <c r="C257" s="174" t="s">
        <v>188</v>
      </c>
      <c r="D257" s="176" t="s">
        <v>592</v>
      </c>
      <c r="E257" s="174" t="s">
        <v>167</v>
      </c>
      <c r="F257" s="175" t="s">
        <v>174</v>
      </c>
      <c r="G257" s="176" t="s">
        <v>907</v>
      </c>
      <c r="H257" s="176" t="s">
        <v>904</v>
      </c>
      <c r="I257" s="177" t="n">
        <v>100</v>
      </c>
      <c r="J257" s="178" t="s">
        <v>909</v>
      </c>
      <c r="K257" s="176" t="n">
        <v>69461.54468</v>
      </c>
      <c r="L257" s="177" t="n">
        <v>7101256</v>
      </c>
      <c r="M257" s="177" t="n">
        <v>8556605</v>
      </c>
      <c r="N257" s="177" t="n">
        <v>5186351</v>
      </c>
      <c r="O257" s="177" t="n">
        <v>5756455</v>
      </c>
      <c r="P257" s="177" t="n">
        <v>1914904</v>
      </c>
      <c r="Q257" s="177" t="n">
        <v>2800151</v>
      </c>
      <c r="R257" s="177" t="n">
        <v>4692</v>
      </c>
      <c r="S257" s="177" t="n">
        <v>4692</v>
      </c>
      <c r="T257" s="177" t="n">
        <v>50000</v>
      </c>
      <c r="U257" s="177" t="n">
        <v>50000</v>
      </c>
      <c r="V257" s="177" t="n">
        <v>629559</v>
      </c>
      <c r="W257" s="177" t="n">
        <v>667067</v>
      </c>
      <c r="X257" s="177" t="n">
        <v>76963</v>
      </c>
      <c r="Y257" s="177" t="n">
        <v>80000</v>
      </c>
      <c r="Z257" s="177" t="n">
        <v>274072</v>
      </c>
      <c r="AA257" s="177" t="n">
        <v>290400</v>
      </c>
      <c r="AB257" s="177" t="n">
        <v>88900</v>
      </c>
      <c r="AC257" s="177" t="n">
        <v>100000</v>
      </c>
      <c r="AD257" s="177" t="n">
        <v>129504</v>
      </c>
      <c r="AE257" s="177" t="n">
        <v>140000</v>
      </c>
      <c r="AF257" s="177" t="n">
        <v>44450</v>
      </c>
      <c r="AG257" s="177" t="n">
        <v>50000</v>
      </c>
      <c r="AH257" s="177" t="n">
        <v>3892904</v>
      </c>
      <c r="AI257" s="177" t="n">
        <v>4378988</v>
      </c>
      <c r="AJ257" s="177" t="n">
        <v>143773</v>
      </c>
      <c r="AK257" s="177" t="n">
        <v>238000</v>
      </c>
      <c r="AL257" s="177" t="n">
        <v>899904</v>
      </c>
      <c r="AM257" s="177" t="n">
        <v>1094309</v>
      </c>
      <c r="AN257" s="177" t="n">
        <f aca="false">AJ:AJ+AL:AL</f>
        <v>1043677</v>
      </c>
      <c r="AO257" s="177" t="n">
        <f aca="false">AK:AK+AM:AM</f>
        <v>1332309</v>
      </c>
      <c r="AP257" s="177" t="n">
        <v>249778</v>
      </c>
      <c r="AQ257" s="177" t="n">
        <v>421539</v>
      </c>
      <c r="AR257" s="177" t="n">
        <v>183</v>
      </c>
      <c r="AS257" s="177" t="n">
        <v>303</v>
      </c>
      <c r="AT257" s="179" t="n">
        <v>75812</v>
      </c>
      <c r="AU257" s="179" t="n">
        <v>120000</v>
      </c>
      <c r="AV257" s="179" t="n">
        <v>167296</v>
      </c>
      <c r="AW257" s="179" t="n">
        <v>300000</v>
      </c>
      <c r="AX257" s="179" t="n">
        <v>378159</v>
      </c>
      <c r="AY257" s="179" t="n">
        <v>626000</v>
      </c>
      <c r="AZ257" s="177" t="n">
        <v>2373</v>
      </c>
      <c r="BA257" s="180" t="n">
        <v>-5431002</v>
      </c>
      <c r="BB257" s="180" t="n">
        <v>-5210599</v>
      </c>
      <c r="BC257" s="177" t="n">
        <v>2497781</v>
      </c>
      <c r="BD257" s="177" t="n">
        <v>4215387</v>
      </c>
      <c r="BE257" s="177" t="n">
        <v>1514</v>
      </c>
    </row>
    <row r="258" customFormat="false" ht="12.75" hidden="false" customHeight="true" outlineLevel="0" collapsed="false">
      <c r="A258" s="174" t="str">
        <f aca="false">C258&amp;" "&amp;E258&amp;" "&amp;F258&amp;" "&amp;G258&amp;" "&amp;J258</f>
        <v>Colombia Seagrass Restoration Planting Small</v>
      </c>
      <c r="B258" s="176" t="s">
        <v>165</v>
      </c>
      <c r="C258" s="174" t="s">
        <v>189</v>
      </c>
      <c r="D258" s="176" t="s">
        <v>593</v>
      </c>
      <c r="E258" s="174" t="s">
        <v>167</v>
      </c>
      <c r="F258" s="175" t="s">
        <v>174</v>
      </c>
      <c r="G258" s="176" t="s">
        <v>907</v>
      </c>
      <c r="H258" s="176" t="s">
        <v>904</v>
      </c>
      <c r="I258" s="177" t="n">
        <v>100</v>
      </c>
      <c r="J258" s="178" t="s">
        <v>909</v>
      </c>
      <c r="K258" s="176" t="n">
        <v>3144.176053</v>
      </c>
      <c r="L258" s="177" t="n">
        <v>3247304</v>
      </c>
      <c r="M258" s="177" t="n">
        <v>3963837</v>
      </c>
      <c r="N258" s="177" t="n">
        <v>2349877</v>
      </c>
      <c r="O258" s="177" t="n">
        <v>2568133</v>
      </c>
      <c r="P258" s="177" t="n">
        <v>897427</v>
      </c>
      <c r="Q258" s="177" t="n">
        <v>1395704</v>
      </c>
      <c r="R258" s="177" t="n">
        <v>2145</v>
      </c>
      <c r="S258" s="177" t="n">
        <v>2145</v>
      </c>
      <c r="T258" s="177" t="n">
        <v>50000</v>
      </c>
      <c r="U258" s="177" t="n">
        <v>50000</v>
      </c>
      <c r="V258" s="177" t="n">
        <v>629559</v>
      </c>
      <c r="W258" s="177" t="n">
        <v>667067</v>
      </c>
      <c r="X258" s="177" t="n">
        <v>76963</v>
      </c>
      <c r="Y258" s="177" t="n">
        <v>80000</v>
      </c>
      <c r="Z258" s="177" t="n">
        <v>244644</v>
      </c>
      <c r="AA258" s="177" t="n">
        <v>259219</v>
      </c>
      <c r="AB258" s="177" t="n">
        <v>88900</v>
      </c>
      <c r="AC258" s="177" t="n">
        <v>100000</v>
      </c>
      <c r="AD258" s="177" t="n">
        <v>120254</v>
      </c>
      <c r="AE258" s="177" t="n">
        <v>130000</v>
      </c>
      <c r="AF258" s="177" t="n">
        <v>44450</v>
      </c>
      <c r="AG258" s="177" t="n">
        <v>50000</v>
      </c>
      <c r="AH258" s="177" t="n">
        <v>1095108</v>
      </c>
      <c r="AI258" s="177" t="n">
        <v>1231847</v>
      </c>
      <c r="AJ258" s="177" t="n">
        <v>78531</v>
      </c>
      <c r="AK258" s="177" t="n">
        <v>130000</v>
      </c>
      <c r="AL258" s="177" t="n">
        <v>253151</v>
      </c>
      <c r="AM258" s="177" t="n">
        <v>307839</v>
      </c>
      <c r="AN258" s="177" t="n">
        <f aca="false">AJ:AJ+AL:AL</f>
        <v>331682</v>
      </c>
      <c r="AO258" s="177" t="n">
        <f aca="false">AK:AK+AM:AM</f>
        <v>437839</v>
      </c>
      <c r="AP258" s="177" t="n">
        <v>117064</v>
      </c>
      <c r="AQ258" s="177" t="n">
        <v>197563</v>
      </c>
      <c r="AR258" s="177" t="n">
        <v>183</v>
      </c>
      <c r="AS258" s="177" t="n">
        <v>303</v>
      </c>
      <c r="AT258" s="179" t="n">
        <v>75812</v>
      </c>
      <c r="AU258" s="179" t="n">
        <v>120000</v>
      </c>
      <c r="AV258" s="179" t="n">
        <v>167296</v>
      </c>
      <c r="AW258" s="179" t="n">
        <v>300000</v>
      </c>
      <c r="AX258" s="179" t="n">
        <v>205390</v>
      </c>
      <c r="AY258" s="179" t="n">
        <v>340000</v>
      </c>
      <c r="AZ258" s="177" t="n">
        <v>1112</v>
      </c>
      <c r="BA258" s="180" t="n">
        <v>-2424175</v>
      </c>
      <c r="BB258" s="180" t="n">
        <v>-2320099</v>
      </c>
      <c r="BC258" s="177" t="n">
        <v>1170636</v>
      </c>
      <c r="BD258" s="177" t="n">
        <v>1975627</v>
      </c>
      <c r="BE258" s="177" t="n">
        <v>1514</v>
      </c>
    </row>
    <row r="259" customFormat="false" ht="12.75" hidden="false" customHeight="true" outlineLevel="0" collapsed="false">
      <c r="A259" s="174" t="str">
        <f aca="false">C259&amp;" "&amp;E259&amp;" "&amp;F259&amp;" "&amp;G259&amp;" "&amp;J259</f>
        <v>India Seagrass Restoration Planting Small</v>
      </c>
      <c r="B259" s="176" t="s">
        <v>162</v>
      </c>
      <c r="C259" s="174" t="s">
        <v>190</v>
      </c>
      <c r="D259" s="176" t="s">
        <v>594</v>
      </c>
      <c r="E259" s="174" t="s">
        <v>167</v>
      </c>
      <c r="F259" s="175" t="s">
        <v>174</v>
      </c>
      <c r="G259" s="176" t="s">
        <v>907</v>
      </c>
      <c r="H259" s="176" t="s">
        <v>904</v>
      </c>
      <c r="I259" s="177" t="n">
        <v>100</v>
      </c>
      <c r="J259" s="178" t="s">
        <v>909</v>
      </c>
      <c r="K259" s="176" t="n">
        <v>3746.655073</v>
      </c>
      <c r="L259" s="177" t="n">
        <v>2191113</v>
      </c>
      <c r="M259" s="177" t="n">
        <v>2789745</v>
      </c>
      <c r="N259" s="177" t="n">
        <v>1441752</v>
      </c>
      <c r="O259" s="177" t="n">
        <v>1545514</v>
      </c>
      <c r="P259" s="177" t="n">
        <v>749360</v>
      </c>
      <c r="Q259" s="177" t="n">
        <v>1244231</v>
      </c>
      <c r="R259" s="177" t="n">
        <v>1448</v>
      </c>
      <c r="S259" s="177" t="n">
        <v>1448</v>
      </c>
      <c r="T259" s="177" t="n">
        <v>50000</v>
      </c>
      <c r="U259" s="177" t="n">
        <v>50000</v>
      </c>
      <c r="V259" s="177" t="n">
        <v>629559</v>
      </c>
      <c r="W259" s="177" t="n">
        <v>667067</v>
      </c>
      <c r="X259" s="177" t="n">
        <v>76963</v>
      </c>
      <c r="Y259" s="177" t="n">
        <v>80000</v>
      </c>
      <c r="Z259" s="177" t="n">
        <v>255322</v>
      </c>
      <c r="AA259" s="177" t="n">
        <v>270533</v>
      </c>
      <c r="AB259" s="177" t="n">
        <v>88900</v>
      </c>
      <c r="AC259" s="177" t="n">
        <v>100000</v>
      </c>
      <c r="AD259" s="177" t="n">
        <v>129504</v>
      </c>
      <c r="AE259" s="177" t="n">
        <v>140000</v>
      </c>
      <c r="AF259" s="177" t="n">
        <v>44450</v>
      </c>
      <c r="AG259" s="177" t="n">
        <v>50000</v>
      </c>
      <c r="AH259" s="177" t="n">
        <v>167054</v>
      </c>
      <c r="AI259" s="177" t="n">
        <v>187914</v>
      </c>
      <c r="AJ259" s="177" t="n">
        <v>101487</v>
      </c>
      <c r="AK259" s="177" t="n">
        <v>168000</v>
      </c>
      <c r="AL259" s="177" t="n">
        <v>38617</v>
      </c>
      <c r="AM259" s="177" t="n">
        <v>46960</v>
      </c>
      <c r="AN259" s="177" t="n">
        <f aca="false">AJ:AJ+AL:AL</f>
        <v>140104</v>
      </c>
      <c r="AO259" s="177" t="n">
        <f aca="false">AK:AK+AM:AM</f>
        <v>214960</v>
      </c>
      <c r="AP259" s="177" t="n">
        <v>97751</v>
      </c>
      <c r="AQ259" s="177" t="n">
        <v>164969</v>
      </c>
      <c r="AR259" s="177" t="n">
        <v>183</v>
      </c>
      <c r="AS259" s="177" t="n">
        <v>303</v>
      </c>
      <c r="AT259" s="179" t="n">
        <v>75812</v>
      </c>
      <c r="AU259" s="179" t="n">
        <v>120000</v>
      </c>
      <c r="AV259" s="179" t="n">
        <v>167296</v>
      </c>
      <c r="AW259" s="179" t="n">
        <v>300000</v>
      </c>
      <c r="AX259" s="179" t="n">
        <v>268215</v>
      </c>
      <c r="AY259" s="179" t="n">
        <v>444000</v>
      </c>
      <c r="AZ259" s="177" t="n">
        <v>929</v>
      </c>
      <c r="BA259" s="180" t="n">
        <v>-1461088</v>
      </c>
      <c r="BB259" s="180" t="n">
        <v>-1399631</v>
      </c>
      <c r="BC259" s="177" t="n">
        <v>977506</v>
      </c>
      <c r="BD259" s="177" t="n">
        <v>1649691</v>
      </c>
      <c r="BE259" s="177" t="n">
        <v>1514</v>
      </c>
    </row>
    <row r="260" customFormat="false" ht="12.75" hidden="false" customHeight="true" outlineLevel="0" collapsed="false">
      <c r="A260" s="174" t="str">
        <f aca="false">C260&amp;" "&amp;E260&amp;" "&amp;F260&amp;" "&amp;G260&amp;" "&amp;J260</f>
        <v>China Seagrass Restoration Planting Small</v>
      </c>
      <c r="B260" s="176" t="s">
        <v>162</v>
      </c>
      <c r="C260" s="174" t="s">
        <v>191</v>
      </c>
      <c r="D260" s="176" t="s">
        <v>595</v>
      </c>
      <c r="E260" s="174" t="s">
        <v>167</v>
      </c>
      <c r="F260" s="175" t="s">
        <v>174</v>
      </c>
      <c r="G260" s="176" t="s">
        <v>907</v>
      </c>
      <c r="H260" s="176" t="s">
        <v>904</v>
      </c>
      <c r="I260" s="177" t="n">
        <v>100</v>
      </c>
      <c r="J260" s="178" t="s">
        <v>909</v>
      </c>
      <c r="K260" s="176" t="n">
        <v>576.1808507</v>
      </c>
      <c r="L260" s="177" t="n">
        <v>3483155</v>
      </c>
      <c r="M260" s="177" t="n">
        <v>4555379</v>
      </c>
      <c r="N260" s="177" t="n">
        <v>2041010</v>
      </c>
      <c r="O260" s="177" t="n">
        <v>2215347</v>
      </c>
      <c r="P260" s="177" t="n">
        <v>1442145</v>
      </c>
      <c r="Q260" s="177" t="n">
        <v>2340032</v>
      </c>
      <c r="R260" s="177" t="n">
        <v>2301</v>
      </c>
      <c r="S260" s="177" t="n">
        <v>2301</v>
      </c>
      <c r="T260" s="177" t="n">
        <v>50000</v>
      </c>
      <c r="U260" s="177" t="n">
        <v>50000</v>
      </c>
      <c r="V260" s="177" t="n">
        <v>629559</v>
      </c>
      <c r="W260" s="177" t="n">
        <v>667067</v>
      </c>
      <c r="X260" s="177" t="n">
        <v>76963</v>
      </c>
      <c r="Y260" s="177" t="n">
        <v>80000</v>
      </c>
      <c r="Z260" s="177" t="n">
        <v>314213</v>
      </c>
      <c r="AA260" s="177" t="n">
        <v>332933</v>
      </c>
      <c r="AB260" s="177" t="n">
        <v>88900</v>
      </c>
      <c r="AC260" s="177" t="n">
        <v>100000</v>
      </c>
      <c r="AD260" s="177" t="n">
        <v>138755</v>
      </c>
      <c r="AE260" s="177" t="n">
        <v>150000</v>
      </c>
      <c r="AF260" s="177" t="n">
        <v>44450</v>
      </c>
      <c r="AG260" s="177" t="n">
        <v>50000</v>
      </c>
      <c r="AH260" s="177" t="n">
        <v>698171</v>
      </c>
      <c r="AI260" s="177" t="n">
        <v>785347</v>
      </c>
      <c r="AJ260" s="177" t="n">
        <v>234386</v>
      </c>
      <c r="AK260" s="177" t="n">
        <v>388000</v>
      </c>
      <c r="AL260" s="177" t="n">
        <v>161393</v>
      </c>
      <c r="AM260" s="177" t="n">
        <v>196258</v>
      </c>
      <c r="AN260" s="177" t="n">
        <f aca="false">AJ:AJ+AL:AL</f>
        <v>395779</v>
      </c>
      <c r="AO260" s="177" t="n">
        <f aca="false">AK:AK+AM:AM</f>
        <v>584258</v>
      </c>
      <c r="AP260" s="177" t="n">
        <v>188114</v>
      </c>
      <c r="AQ260" s="177" t="n">
        <v>317471</v>
      </c>
      <c r="AR260" s="177" t="n">
        <v>183</v>
      </c>
      <c r="AS260" s="177" t="n">
        <v>303</v>
      </c>
      <c r="AT260" s="179" t="n">
        <v>75812</v>
      </c>
      <c r="AU260" s="179" t="n">
        <v>120000</v>
      </c>
      <c r="AV260" s="179" t="n">
        <v>167296</v>
      </c>
      <c r="AW260" s="179" t="n">
        <v>300000</v>
      </c>
      <c r="AX260" s="179" t="n">
        <v>614961</v>
      </c>
      <c r="AY260" s="179" t="n">
        <v>1018000</v>
      </c>
      <c r="AZ260" s="177" t="n">
        <v>1787</v>
      </c>
      <c r="BA260" s="180" t="n">
        <v>-1873250</v>
      </c>
      <c r="BB260" s="180" t="n">
        <v>-1874801</v>
      </c>
      <c r="BC260" s="177" t="n">
        <v>1881138</v>
      </c>
      <c r="BD260" s="177" t="n">
        <v>3174708</v>
      </c>
      <c r="BE260" s="177" t="n">
        <v>1514</v>
      </c>
    </row>
    <row r="261" customFormat="false" ht="12.75" hidden="false" customHeight="true" outlineLevel="0" collapsed="false">
      <c r="A261" s="174" t="str">
        <f aca="false">C261&amp;" "&amp;E261&amp;" "&amp;F261&amp;" "&amp;G261&amp;" "&amp;J261</f>
        <v>Indonesia Salt marsh Restoration Planting Small</v>
      </c>
      <c r="B261" s="176" t="s">
        <v>162</v>
      </c>
      <c r="C261" s="174" t="s">
        <v>184</v>
      </c>
      <c r="D261" s="176" t="s">
        <v>588</v>
      </c>
      <c r="E261" s="174" t="s">
        <v>168</v>
      </c>
      <c r="F261" s="175" t="s">
        <v>174</v>
      </c>
      <c r="G261" s="176" t="s">
        <v>907</v>
      </c>
      <c r="H261" s="176" t="s">
        <v>904</v>
      </c>
      <c r="I261" s="177" t="n">
        <v>100</v>
      </c>
      <c r="J261" s="178" t="s">
        <v>909</v>
      </c>
      <c r="K261" s="176" t="n">
        <v>1538.032167</v>
      </c>
      <c r="L261" s="177" t="n">
        <v>2530919</v>
      </c>
      <c r="M261" s="177" t="n">
        <v>3257123</v>
      </c>
      <c r="N261" s="177" t="n">
        <v>1594274</v>
      </c>
      <c r="O261" s="177" t="n">
        <v>1716205</v>
      </c>
      <c r="P261" s="177" t="n">
        <v>936645</v>
      </c>
      <c r="Q261" s="177" t="n">
        <v>1540918</v>
      </c>
      <c r="R261" s="177" t="n">
        <v>790</v>
      </c>
      <c r="S261" s="177" t="n">
        <v>790</v>
      </c>
      <c r="T261" s="177" t="n">
        <v>50000</v>
      </c>
      <c r="U261" s="177" t="n">
        <v>50000</v>
      </c>
      <c r="V261" s="177" t="n">
        <v>629559</v>
      </c>
      <c r="W261" s="177" t="n">
        <v>667067</v>
      </c>
      <c r="X261" s="177" t="n">
        <v>76963</v>
      </c>
      <c r="Y261" s="177" t="n">
        <v>80000</v>
      </c>
      <c r="Z261" s="177" t="n">
        <v>268724</v>
      </c>
      <c r="AA261" s="177" t="n">
        <v>284733</v>
      </c>
      <c r="AB261" s="177" t="n">
        <v>88900</v>
      </c>
      <c r="AC261" s="177" t="n">
        <v>100000</v>
      </c>
      <c r="AD261" s="177" t="n">
        <v>129504</v>
      </c>
      <c r="AE261" s="177" t="n">
        <v>140000</v>
      </c>
      <c r="AF261" s="177" t="n">
        <v>44450</v>
      </c>
      <c r="AG261" s="177" t="n">
        <v>50000</v>
      </c>
      <c r="AH261" s="177" t="n">
        <v>306175</v>
      </c>
      <c r="AI261" s="177" t="n">
        <v>344405</v>
      </c>
      <c r="AJ261" s="177" t="n">
        <v>181226</v>
      </c>
      <c r="AK261" s="177" t="n">
        <v>300000</v>
      </c>
      <c r="AL261" s="177" t="n">
        <v>70777</v>
      </c>
      <c r="AM261" s="177" t="n">
        <v>86067</v>
      </c>
      <c r="AN261" s="177" t="n">
        <f aca="false">AJ:AJ+AL:AL</f>
        <v>252003</v>
      </c>
      <c r="AO261" s="177" t="n">
        <f aca="false">AK:AK+AM:AM</f>
        <v>386067</v>
      </c>
      <c r="AP261" s="177" t="n">
        <v>122188</v>
      </c>
      <c r="AQ261" s="177" t="n">
        <v>206211</v>
      </c>
      <c r="AR261" s="177" t="n">
        <v>387</v>
      </c>
      <c r="AS261" s="177" t="n">
        <v>641</v>
      </c>
      <c r="AT261" s="179" t="n">
        <v>75812</v>
      </c>
      <c r="AU261" s="179" t="n">
        <v>120000</v>
      </c>
      <c r="AV261" s="179" t="n">
        <v>167296</v>
      </c>
      <c r="AW261" s="179" t="n">
        <v>300000</v>
      </c>
      <c r="AX261" s="179" t="n">
        <v>318958</v>
      </c>
      <c r="AY261" s="179" t="n">
        <v>528000</v>
      </c>
      <c r="AZ261" s="177" t="n">
        <v>549</v>
      </c>
      <c r="BA261" s="180" t="n">
        <v>-1557318</v>
      </c>
      <c r="BB261" s="180" t="n">
        <v>-1514737</v>
      </c>
      <c r="BC261" s="177" t="n">
        <v>1221879</v>
      </c>
      <c r="BD261" s="177" t="n">
        <v>2062107</v>
      </c>
      <c r="BE261" s="177" t="n">
        <v>3203</v>
      </c>
    </row>
    <row r="262" customFormat="false" ht="12.75" hidden="false" customHeight="true" outlineLevel="0" collapsed="false">
      <c r="A262" s="174" t="str">
        <f aca="false">C262&amp;" "&amp;E262&amp;" "&amp;F262&amp;" "&amp;G262&amp;" "&amp;J262</f>
        <v>United States Salt marsh Restoration Planting Small</v>
      </c>
      <c r="B262" s="176" t="s">
        <v>161</v>
      </c>
      <c r="C262" s="174" t="s">
        <v>183</v>
      </c>
      <c r="D262" s="176" t="s">
        <v>586</v>
      </c>
      <c r="E262" s="174" t="s">
        <v>168</v>
      </c>
      <c r="F262" s="175" t="s">
        <v>174</v>
      </c>
      <c r="G262" s="176" t="s">
        <v>907</v>
      </c>
      <c r="H262" s="176" t="s">
        <v>904</v>
      </c>
      <c r="I262" s="177" t="n">
        <v>100</v>
      </c>
      <c r="J262" s="178" t="s">
        <v>909</v>
      </c>
      <c r="K262" s="176" t="n">
        <v>166735.7527</v>
      </c>
      <c r="L262" s="177" t="n">
        <v>6770357</v>
      </c>
      <c r="M262" s="177" t="n">
        <v>9005776</v>
      </c>
      <c r="N262" s="177" t="n">
        <v>3640124</v>
      </c>
      <c r="O262" s="177" t="n">
        <v>4010994</v>
      </c>
      <c r="P262" s="177" t="n">
        <v>3130234</v>
      </c>
      <c r="Q262" s="177" t="n">
        <v>4994782</v>
      </c>
      <c r="R262" s="177" t="n">
        <v>2114</v>
      </c>
      <c r="S262" s="177" t="n">
        <v>2114</v>
      </c>
      <c r="T262" s="177" t="n">
        <v>100000</v>
      </c>
      <c r="U262" s="177" t="n">
        <v>100000</v>
      </c>
      <c r="V262" s="177" t="n">
        <v>629559</v>
      </c>
      <c r="W262" s="177" t="n">
        <v>667067</v>
      </c>
      <c r="X262" s="177" t="n">
        <v>76963</v>
      </c>
      <c r="Y262" s="177" t="n">
        <v>80000</v>
      </c>
      <c r="Z262" s="177" t="n">
        <v>351049</v>
      </c>
      <c r="AA262" s="177" t="n">
        <v>379500</v>
      </c>
      <c r="AB262" s="177" t="n">
        <v>88900</v>
      </c>
      <c r="AC262" s="177" t="n">
        <v>100000</v>
      </c>
      <c r="AD262" s="177" t="n">
        <v>185006</v>
      </c>
      <c r="AE262" s="177" t="n">
        <v>200000</v>
      </c>
      <c r="AF262" s="177" t="n">
        <v>44450</v>
      </c>
      <c r="AG262" s="177" t="n">
        <v>50000</v>
      </c>
      <c r="AH262" s="177" t="n">
        <v>2164197</v>
      </c>
      <c r="AI262" s="177" t="n">
        <v>2434428</v>
      </c>
      <c r="AJ262" s="177" t="n">
        <v>517703</v>
      </c>
      <c r="AK262" s="177" t="n">
        <v>857000</v>
      </c>
      <c r="AL262" s="177" t="n">
        <v>500287</v>
      </c>
      <c r="AM262" s="177" t="n">
        <v>608363</v>
      </c>
      <c r="AN262" s="177" t="n">
        <f aca="false">AJ:AJ+AL:AL</f>
        <v>1017990</v>
      </c>
      <c r="AO262" s="177" t="n">
        <f aca="false">AK:AK+AM:AM</f>
        <v>1465363</v>
      </c>
      <c r="AP262" s="177" t="n">
        <v>235107</v>
      </c>
      <c r="AQ262" s="177" t="n">
        <v>396778</v>
      </c>
      <c r="AR262" s="177" t="n">
        <v>387</v>
      </c>
      <c r="AS262" s="177" t="n">
        <v>641</v>
      </c>
      <c r="AT262" s="179" t="n">
        <v>75812</v>
      </c>
      <c r="AU262" s="179" t="n">
        <v>120000</v>
      </c>
      <c r="AV262" s="179" t="n">
        <v>223062</v>
      </c>
      <c r="AW262" s="179" t="n">
        <v>400000</v>
      </c>
      <c r="AX262" s="179" t="n">
        <v>1577877</v>
      </c>
      <c r="AY262" s="179" t="n">
        <v>2612000</v>
      </c>
      <c r="AZ262" s="177" t="n">
        <v>1056</v>
      </c>
      <c r="BA262" s="180" t="n">
        <v>-5105824</v>
      </c>
      <c r="BB262" s="180" t="n">
        <v>-4451349</v>
      </c>
      <c r="BC262" s="177" t="n">
        <v>2351065</v>
      </c>
      <c r="BD262" s="177" t="n">
        <v>3967782</v>
      </c>
      <c r="BE262" s="177" t="n">
        <v>3203</v>
      </c>
    </row>
    <row r="263" customFormat="false" ht="12.75" hidden="false" customHeight="true" outlineLevel="0" collapsed="false">
      <c r="A263" s="174" t="str">
        <f aca="false">C263&amp;" "&amp;E263&amp;" "&amp;F263&amp;" "&amp;G263&amp;" "&amp;J263</f>
        <v>Australia Salt marsh Restoration Planting Small</v>
      </c>
      <c r="B263" s="176" t="s">
        <v>163</v>
      </c>
      <c r="C263" s="174" t="s">
        <v>185</v>
      </c>
      <c r="D263" s="176" t="s">
        <v>589</v>
      </c>
      <c r="E263" s="174" t="s">
        <v>168</v>
      </c>
      <c r="F263" s="175" t="s">
        <v>174</v>
      </c>
      <c r="G263" s="176" t="s">
        <v>907</v>
      </c>
      <c r="H263" s="176" t="s">
        <v>904</v>
      </c>
      <c r="I263" s="177" t="n">
        <v>100</v>
      </c>
      <c r="J263" s="178" t="s">
        <v>909</v>
      </c>
      <c r="K263" s="176" t="n">
        <v>18742.40858</v>
      </c>
      <c r="L263" s="177" t="n">
        <v>5517367</v>
      </c>
      <c r="M263" s="177" t="n">
        <v>7376225</v>
      </c>
      <c r="N263" s="177" t="n">
        <v>2947636</v>
      </c>
      <c r="O263" s="177" t="n">
        <v>3230940</v>
      </c>
      <c r="P263" s="177" t="n">
        <v>2569731</v>
      </c>
      <c r="Q263" s="177" t="n">
        <v>4145285</v>
      </c>
      <c r="R263" s="177" t="n">
        <v>1722</v>
      </c>
      <c r="S263" s="177" t="n">
        <v>1722</v>
      </c>
      <c r="T263" s="177" t="n">
        <v>70000</v>
      </c>
      <c r="U263" s="177" t="n">
        <v>70000</v>
      </c>
      <c r="V263" s="177" t="n">
        <v>629559</v>
      </c>
      <c r="W263" s="177" t="n">
        <v>667067</v>
      </c>
      <c r="X263" s="177" t="n">
        <v>76963</v>
      </c>
      <c r="Y263" s="177" t="n">
        <v>80000</v>
      </c>
      <c r="Z263" s="177" t="n">
        <v>313632</v>
      </c>
      <c r="AA263" s="177" t="n">
        <v>339050</v>
      </c>
      <c r="AB263" s="177" t="n">
        <v>102235</v>
      </c>
      <c r="AC263" s="177" t="n">
        <v>115000</v>
      </c>
      <c r="AD263" s="177" t="n">
        <v>333011</v>
      </c>
      <c r="AE263" s="177" t="n">
        <v>360000</v>
      </c>
      <c r="AF263" s="177" t="n">
        <v>44450</v>
      </c>
      <c r="AG263" s="177" t="n">
        <v>50000</v>
      </c>
      <c r="AH263" s="177" t="n">
        <v>1377787</v>
      </c>
      <c r="AI263" s="177" t="n">
        <v>1549823</v>
      </c>
      <c r="AJ263" s="177" t="n">
        <v>485686</v>
      </c>
      <c r="AK263" s="177" t="n">
        <v>804000</v>
      </c>
      <c r="AL263" s="177" t="n">
        <v>318496</v>
      </c>
      <c r="AM263" s="177" t="n">
        <v>387301</v>
      </c>
      <c r="AN263" s="177" t="n">
        <f aca="false">AJ:AJ+AL:AL</f>
        <v>804182</v>
      </c>
      <c r="AO263" s="177" t="n">
        <f aca="false">AK:AK+AM:AM</f>
        <v>1191301</v>
      </c>
      <c r="AP263" s="177" t="n">
        <v>188039</v>
      </c>
      <c r="AQ263" s="177" t="n">
        <v>317344</v>
      </c>
      <c r="AR263" s="177" t="n">
        <v>387</v>
      </c>
      <c r="AS263" s="177" t="n">
        <v>641</v>
      </c>
      <c r="AT263" s="179" t="n">
        <v>75812</v>
      </c>
      <c r="AU263" s="179" t="n">
        <v>120000</v>
      </c>
      <c r="AV263" s="179" t="n">
        <v>223062</v>
      </c>
      <c r="AW263" s="179" t="n">
        <v>400000</v>
      </c>
      <c r="AX263" s="179" t="n">
        <v>1278249</v>
      </c>
      <c r="AY263" s="179" t="n">
        <v>2116000</v>
      </c>
      <c r="AZ263" s="177" t="n">
        <v>844</v>
      </c>
      <c r="BA263" s="180" t="n">
        <v>-4229335</v>
      </c>
      <c r="BB263" s="180" t="n">
        <v>-3648967</v>
      </c>
      <c r="BC263" s="177" t="n">
        <v>1880385</v>
      </c>
      <c r="BD263" s="177" t="n">
        <v>3173438</v>
      </c>
      <c r="BE263" s="177" t="n">
        <v>3203</v>
      </c>
    </row>
    <row r="264" customFormat="false" ht="12.75" hidden="false" customHeight="true" outlineLevel="0" collapsed="false">
      <c r="A264" s="174" t="str">
        <f aca="false">C264&amp;" "&amp;E264&amp;" "&amp;F264&amp;" "&amp;G264&amp;" "&amp;J264</f>
        <v>The Bahamas Salt marsh Restoration Planting Small</v>
      </c>
      <c r="B264" s="176" t="s">
        <v>161</v>
      </c>
      <c r="C264" s="174" t="s">
        <v>277</v>
      </c>
      <c r="D264" s="176" t="s">
        <v>590</v>
      </c>
      <c r="E264" s="174" t="s">
        <v>168</v>
      </c>
      <c r="F264" s="175" t="s">
        <v>174</v>
      </c>
      <c r="G264" s="176" t="s">
        <v>907</v>
      </c>
      <c r="H264" s="176" t="s">
        <v>904</v>
      </c>
      <c r="I264" s="177" t="n">
        <v>100</v>
      </c>
      <c r="J264" s="178" t="s">
        <v>909</v>
      </c>
      <c r="K264" s="176" t="n">
        <v>1047.626473</v>
      </c>
      <c r="L264" s="177" t="n">
        <v>9645790</v>
      </c>
      <c r="M264" s="177" t="n">
        <v>12572813</v>
      </c>
      <c r="N264" s="177" t="n">
        <v>5593233</v>
      </c>
      <c r="O264" s="177" t="n">
        <v>6209704</v>
      </c>
      <c r="P264" s="177" t="n">
        <v>4052558</v>
      </c>
      <c r="Q264" s="177" t="n">
        <v>6363109</v>
      </c>
      <c r="R264" s="177" t="n">
        <v>3011</v>
      </c>
      <c r="S264" s="177" t="n">
        <v>3011</v>
      </c>
      <c r="T264" s="177" t="n">
        <v>70000</v>
      </c>
      <c r="U264" s="177" t="n">
        <v>70000</v>
      </c>
      <c r="V264" s="177" t="n">
        <v>629559</v>
      </c>
      <c r="W264" s="177" t="n">
        <v>667067</v>
      </c>
      <c r="X264" s="177" t="n">
        <v>76963</v>
      </c>
      <c r="Y264" s="177" t="n">
        <v>80000</v>
      </c>
      <c r="Z264" s="177" t="n">
        <v>286112</v>
      </c>
      <c r="AA264" s="177" t="n">
        <v>309300</v>
      </c>
      <c r="AB264" s="177" t="n">
        <v>111125</v>
      </c>
      <c r="AC264" s="177" t="n">
        <v>125000</v>
      </c>
      <c r="AD264" s="177" t="n">
        <v>296010</v>
      </c>
      <c r="AE264" s="177" t="n">
        <v>320000</v>
      </c>
      <c r="AF264" s="177" t="n">
        <v>44450</v>
      </c>
      <c r="AG264" s="177" t="n">
        <v>50000</v>
      </c>
      <c r="AH264" s="177" t="n">
        <v>4079015</v>
      </c>
      <c r="AI264" s="177" t="n">
        <v>4588337</v>
      </c>
      <c r="AJ264" s="177" t="n">
        <v>402322</v>
      </c>
      <c r="AK264" s="177" t="n">
        <v>666000</v>
      </c>
      <c r="AL264" s="177" t="n">
        <v>942926</v>
      </c>
      <c r="AM264" s="177" t="n">
        <v>1146625</v>
      </c>
      <c r="AN264" s="177" t="n">
        <f aca="false">AJ:AJ+AL:AL</f>
        <v>1345248</v>
      </c>
      <c r="AO264" s="177" t="n">
        <f aca="false">AK:AK+AM:AM</f>
        <v>1812625</v>
      </c>
      <c r="AP264" s="177" t="n">
        <v>1350896</v>
      </c>
      <c r="AQ264" s="177" t="n">
        <v>2279843</v>
      </c>
      <c r="AR264" s="177" t="n">
        <v>387</v>
      </c>
      <c r="AS264" s="177" t="n">
        <v>641</v>
      </c>
      <c r="AT264" s="179" t="n">
        <v>75812</v>
      </c>
      <c r="AU264" s="179" t="n">
        <v>120000</v>
      </c>
      <c r="AV264" s="179" t="n">
        <v>223062</v>
      </c>
      <c r="AW264" s="179" t="n">
        <v>400000</v>
      </c>
      <c r="AX264" s="179" t="n">
        <v>1057153</v>
      </c>
      <c r="AY264" s="179" t="n">
        <v>1750000</v>
      </c>
      <c r="AZ264" s="177" t="n">
        <v>6065</v>
      </c>
      <c r="BA264" s="180" t="n">
        <v>1987955</v>
      </c>
      <c r="BB264" s="180" t="n">
        <v>-882814</v>
      </c>
      <c r="BC264" s="177" t="n">
        <v>13508955</v>
      </c>
      <c r="BD264" s="177" t="n">
        <v>22798427</v>
      </c>
      <c r="BE264" s="177" t="n">
        <v>3203</v>
      </c>
    </row>
    <row r="265" customFormat="false" ht="12.75" hidden="false" customHeight="true" outlineLevel="0" collapsed="false">
      <c r="A265" s="174" t="str">
        <f aca="false">C265&amp;" "&amp;E265&amp;" "&amp;F265&amp;" "&amp;G265&amp;" "&amp;J265</f>
        <v>Kenya Salt marsh Restoration Planting Small</v>
      </c>
      <c r="B265" s="176" t="s">
        <v>164</v>
      </c>
      <c r="C265" s="174" t="s">
        <v>187</v>
      </c>
      <c r="D265" s="176" t="s">
        <v>591</v>
      </c>
      <c r="E265" s="174" t="s">
        <v>168</v>
      </c>
      <c r="F265" s="175" t="s">
        <v>174</v>
      </c>
      <c r="G265" s="176" t="s">
        <v>907</v>
      </c>
      <c r="H265" s="176" t="s">
        <v>904</v>
      </c>
      <c r="I265" s="177" t="n">
        <v>100</v>
      </c>
      <c r="J265" s="178" t="s">
        <v>909</v>
      </c>
      <c r="K265" s="176" t="n">
        <v>14.1653053</v>
      </c>
      <c r="L265" s="177" t="n">
        <v>2058304</v>
      </c>
      <c r="M265" s="177" t="n">
        <v>2630514</v>
      </c>
      <c r="N265" s="177" t="n">
        <v>1345264</v>
      </c>
      <c r="O265" s="177" t="n">
        <v>1437368</v>
      </c>
      <c r="P265" s="177" t="n">
        <v>713039</v>
      </c>
      <c r="Q265" s="177" t="n">
        <v>1193146</v>
      </c>
      <c r="R265" s="177" t="n">
        <v>643</v>
      </c>
      <c r="S265" s="177" t="n">
        <v>643</v>
      </c>
      <c r="T265" s="177" t="n">
        <v>50000</v>
      </c>
      <c r="U265" s="177" t="n">
        <v>50000</v>
      </c>
      <c r="V265" s="177" t="n">
        <v>629559</v>
      </c>
      <c r="W265" s="177" t="n">
        <v>667067</v>
      </c>
      <c r="X265" s="177" t="n">
        <v>76963</v>
      </c>
      <c r="Y265" s="177" t="n">
        <v>80000</v>
      </c>
      <c r="Z265" s="177" t="n">
        <v>249345</v>
      </c>
      <c r="AA265" s="177" t="n">
        <v>264200</v>
      </c>
      <c r="AB265" s="177" t="n">
        <v>88900</v>
      </c>
      <c r="AC265" s="177" t="n">
        <v>100000</v>
      </c>
      <c r="AD265" s="177" t="n">
        <v>129504</v>
      </c>
      <c r="AE265" s="177" t="n">
        <v>140000</v>
      </c>
      <c r="AF265" s="177" t="n">
        <v>44450</v>
      </c>
      <c r="AG265" s="177" t="n">
        <v>50000</v>
      </c>
      <c r="AH265" s="177" t="n">
        <v>76544</v>
      </c>
      <c r="AI265" s="177" t="n">
        <v>86101</v>
      </c>
      <c r="AJ265" s="177" t="n">
        <v>144981</v>
      </c>
      <c r="AK265" s="177" t="n">
        <v>240000</v>
      </c>
      <c r="AL265" s="177" t="n">
        <v>17694</v>
      </c>
      <c r="AM265" s="177" t="n">
        <v>21517</v>
      </c>
      <c r="AN265" s="177" t="n">
        <f aca="false">AJ:AJ+AL:AL</f>
        <v>162675</v>
      </c>
      <c r="AO265" s="177" t="n">
        <f aca="false">AK:AK+AM:AM</f>
        <v>261517</v>
      </c>
      <c r="AP265" s="177" t="n">
        <v>93022</v>
      </c>
      <c r="AQ265" s="177" t="n">
        <v>156989</v>
      </c>
      <c r="AR265" s="177" t="n">
        <v>387</v>
      </c>
      <c r="AS265" s="177" t="n">
        <v>641</v>
      </c>
      <c r="AT265" s="179" t="n">
        <v>75812</v>
      </c>
      <c r="AU265" s="179" t="n">
        <v>120000</v>
      </c>
      <c r="AV265" s="179" t="n">
        <v>167296</v>
      </c>
      <c r="AW265" s="179" t="n">
        <v>300000</v>
      </c>
      <c r="AX265" s="179" t="n">
        <v>213847</v>
      </c>
      <c r="AY265" s="179" t="n">
        <v>354000</v>
      </c>
      <c r="AZ265" s="177" t="n">
        <v>418</v>
      </c>
      <c r="BA265" s="180" t="n">
        <v>-1372933</v>
      </c>
      <c r="BB265" s="180" t="n">
        <v>-1311692</v>
      </c>
      <c r="BC265" s="177" t="n">
        <v>930220</v>
      </c>
      <c r="BD265" s="177" t="n">
        <v>1569888</v>
      </c>
      <c r="BE265" s="177" t="n">
        <v>3203</v>
      </c>
    </row>
    <row r="266" customFormat="false" ht="12.75" hidden="false" customHeight="true" outlineLevel="0" collapsed="false">
      <c r="A266" s="174" t="str">
        <f aca="false">C266&amp;" "&amp;E266&amp;" "&amp;F266&amp;" "&amp;G266&amp;" "&amp;J266</f>
        <v>Mexico Salt marsh Restoration Planting Small</v>
      </c>
      <c r="B266" s="176" t="s">
        <v>161</v>
      </c>
      <c r="C266" s="174" t="s">
        <v>188</v>
      </c>
      <c r="D266" s="176" t="s">
        <v>592</v>
      </c>
      <c r="E266" s="174" t="s">
        <v>168</v>
      </c>
      <c r="F266" s="175" t="s">
        <v>174</v>
      </c>
      <c r="G266" s="176" t="s">
        <v>907</v>
      </c>
      <c r="H266" s="176" t="s">
        <v>904</v>
      </c>
      <c r="I266" s="177" t="n">
        <v>100</v>
      </c>
      <c r="J266" s="178" t="s">
        <v>909</v>
      </c>
      <c r="K266" s="176" t="n">
        <v>10765.47301</v>
      </c>
      <c r="L266" s="177" t="n">
        <v>5271541</v>
      </c>
      <c r="M266" s="177" t="n">
        <v>6439879</v>
      </c>
      <c r="N266" s="177" t="n">
        <v>3740703</v>
      </c>
      <c r="O266" s="177" t="n">
        <v>4130297</v>
      </c>
      <c r="P266" s="177" t="n">
        <v>1530838</v>
      </c>
      <c r="Q266" s="177" t="n">
        <v>2309583</v>
      </c>
      <c r="R266" s="177" t="n">
        <v>1646</v>
      </c>
      <c r="S266" s="177" t="n">
        <v>1646</v>
      </c>
      <c r="T266" s="177" t="n">
        <v>50000</v>
      </c>
      <c r="U266" s="177" t="n">
        <v>50000</v>
      </c>
      <c r="V266" s="177" t="n">
        <v>629559</v>
      </c>
      <c r="W266" s="177" t="n">
        <v>667067</v>
      </c>
      <c r="X266" s="177" t="n">
        <v>76963</v>
      </c>
      <c r="Y266" s="177" t="n">
        <v>80000</v>
      </c>
      <c r="Z266" s="177" t="n">
        <v>274072</v>
      </c>
      <c r="AA266" s="177" t="n">
        <v>290400</v>
      </c>
      <c r="AB266" s="177" t="n">
        <v>88900</v>
      </c>
      <c r="AC266" s="177" t="n">
        <v>100000</v>
      </c>
      <c r="AD266" s="177" t="n">
        <v>129504</v>
      </c>
      <c r="AE266" s="177" t="n">
        <v>140000</v>
      </c>
      <c r="AF266" s="177" t="n">
        <v>44450</v>
      </c>
      <c r="AG266" s="177" t="n">
        <v>50000</v>
      </c>
      <c r="AH266" s="177" t="n">
        <v>2447256</v>
      </c>
      <c r="AI266" s="177" t="n">
        <v>2752830</v>
      </c>
      <c r="AJ266" s="177" t="n">
        <v>143773</v>
      </c>
      <c r="AK266" s="177" t="n">
        <v>238000</v>
      </c>
      <c r="AL266" s="177" t="n">
        <v>565720</v>
      </c>
      <c r="AM266" s="177" t="n">
        <v>687932</v>
      </c>
      <c r="AN266" s="177" t="n">
        <f aca="false">AJ:AJ+AL:AL</f>
        <v>709493</v>
      </c>
      <c r="AO266" s="177" t="n">
        <f aca="false">AK:AK+AM:AM</f>
        <v>925932</v>
      </c>
      <c r="AP266" s="177" t="n">
        <v>199691</v>
      </c>
      <c r="AQ266" s="177" t="n">
        <v>337010</v>
      </c>
      <c r="AR266" s="177" t="n">
        <v>387</v>
      </c>
      <c r="AS266" s="177" t="n">
        <v>641</v>
      </c>
      <c r="AT266" s="179" t="n">
        <v>75812</v>
      </c>
      <c r="AU266" s="179" t="n">
        <v>120000</v>
      </c>
      <c r="AV266" s="179" t="n">
        <v>167296</v>
      </c>
      <c r="AW266" s="179" t="n">
        <v>300000</v>
      </c>
      <c r="AX266" s="179" t="n">
        <v>378159</v>
      </c>
      <c r="AY266" s="179" t="n">
        <v>626000</v>
      </c>
      <c r="AZ266" s="177" t="n">
        <v>897</v>
      </c>
      <c r="BA266" s="180" t="n">
        <v>-3833263</v>
      </c>
      <c r="BB266" s="180" t="n">
        <v>-3699938</v>
      </c>
      <c r="BC266" s="177" t="n">
        <v>1996914</v>
      </c>
      <c r="BD266" s="177" t="n">
        <v>3370098</v>
      </c>
      <c r="BE266" s="177" t="n">
        <v>3203</v>
      </c>
    </row>
    <row r="267" customFormat="false" ht="12.75" hidden="false" customHeight="true" outlineLevel="0" collapsed="false">
      <c r="A267" s="174" t="str">
        <f aca="false">C267&amp;" "&amp;E267&amp;" "&amp;F267&amp;" "&amp;G267&amp;" "&amp;J267</f>
        <v>Colombia Salt marsh Restoration Planting Small</v>
      </c>
      <c r="B267" s="176" t="s">
        <v>165</v>
      </c>
      <c r="C267" s="174" t="s">
        <v>189</v>
      </c>
      <c r="D267" s="176" t="s">
        <v>593</v>
      </c>
      <c r="E267" s="174" t="s">
        <v>168</v>
      </c>
      <c r="F267" s="175" t="s">
        <v>174</v>
      </c>
      <c r="G267" s="176" t="s">
        <v>907</v>
      </c>
      <c r="H267" s="176" t="s">
        <v>904</v>
      </c>
      <c r="I267" s="177" t="n">
        <v>100</v>
      </c>
      <c r="J267" s="178" t="s">
        <v>909</v>
      </c>
      <c r="K267" s="176" t="n">
        <v>413.7689513</v>
      </c>
      <c r="L267" s="177" t="n">
        <v>2732765</v>
      </c>
      <c r="M267" s="177" t="n">
        <v>3368676</v>
      </c>
      <c r="N267" s="177" t="n">
        <v>1943204</v>
      </c>
      <c r="O267" s="177" t="n">
        <v>2110681</v>
      </c>
      <c r="P267" s="177" t="n">
        <v>789561</v>
      </c>
      <c r="Q267" s="177" t="n">
        <v>1257995</v>
      </c>
      <c r="R267" s="177" t="n">
        <v>853</v>
      </c>
      <c r="S267" s="177" t="n">
        <v>853</v>
      </c>
      <c r="T267" s="177" t="n">
        <v>50000</v>
      </c>
      <c r="U267" s="177" t="n">
        <v>50000</v>
      </c>
      <c r="V267" s="177" t="n">
        <v>629559</v>
      </c>
      <c r="W267" s="177" t="n">
        <v>667067</v>
      </c>
      <c r="X267" s="177" t="n">
        <v>76963</v>
      </c>
      <c r="Y267" s="177" t="n">
        <v>80000</v>
      </c>
      <c r="Z267" s="177" t="n">
        <v>244644</v>
      </c>
      <c r="AA267" s="177" t="n">
        <v>259219</v>
      </c>
      <c r="AB267" s="177" t="n">
        <v>88900</v>
      </c>
      <c r="AC267" s="177" t="n">
        <v>100000</v>
      </c>
      <c r="AD267" s="177" t="n">
        <v>120254</v>
      </c>
      <c r="AE267" s="177" t="n">
        <v>130000</v>
      </c>
      <c r="AF267" s="177" t="n">
        <v>44450</v>
      </c>
      <c r="AG267" s="177" t="n">
        <v>50000</v>
      </c>
      <c r="AH267" s="177" t="n">
        <v>688434</v>
      </c>
      <c r="AI267" s="177" t="n">
        <v>774395</v>
      </c>
      <c r="AJ267" s="177" t="n">
        <v>78531</v>
      </c>
      <c r="AK267" s="177" t="n">
        <v>130000</v>
      </c>
      <c r="AL267" s="177" t="n">
        <v>159142</v>
      </c>
      <c r="AM267" s="177" t="n">
        <v>193521</v>
      </c>
      <c r="AN267" s="177" t="n">
        <f aca="false">AJ:AJ+AL:AL</f>
        <v>237673</v>
      </c>
      <c r="AO267" s="177" t="n">
        <f aca="false">AK:AK+AM:AM</f>
        <v>323521</v>
      </c>
      <c r="AP267" s="177" t="n">
        <v>103003</v>
      </c>
      <c r="AQ267" s="177" t="n">
        <v>173833</v>
      </c>
      <c r="AR267" s="177" t="n">
        <v>387</v>
      </c>
      <c r="AS267" s="177" t="n">
        <v>641</v>
      </c>
      <c r="AT267" s="179" t="n">
        <v>75812</v>
      </c>
      <c r="AU267" s="179" t="n">
        <v>120000</v>
      </c>
      <c r="AV267" s="179" t="n">
        <v>167296</v>
      </c>
      <c r="AW267" s="179" t="n">
        <v>300000</v>
      </c>
      <c r="AX267" s="179" t="n">
        <v>205390</v>
      </c>
      <c r="AY267" s="179" t="n">
        <v>340000</v>
      </c>
      <c r="AZ267" s="177" t="n">
        <v>462</v>
      </c>
      <c r="BA267" s="180" t="n">
        <v>-1995474</v>
      </c>
      <c r="BB267" s="180" t="n">
        <v>-1906437</v>
      </c>
      <c r="BC267" s="177" t="n">
        <v>1030031</v>
      </c>
      <c r="BD267" s="177" t="n">
        <v>1738335</v>
      </c>
      <c r="BE267" s="177" t="n">
        <v>3203</v>
      </c>
    </row>
    <row r="268" customFormat="false" ht="12.75" hidden="false" customHeight="true" outlineLevel="0" collapsed="false">
      <c r="A268" s="174" t="str">
        <f aca="false">C268&amp;" "&amp;E268&amp;" "&amp;F268&amp;" "&amp;G268&amp;" "&amp;J268</f>
        <v>India Salt marsh Restoration Planting Small</v>
      </c>
      <c r="B268" s="176" t="s">
        <v>162</v>
      </c>
      <c r="C268" s="174" t="s">
        <v>190</v>
      </c>
      <c r="D268" s="176" t="s">
        <v>594</v>
      </c>
      <c r="E268" s="174" t="s">
        <v>168</v>
      </c>
      <c r="F268" s="175" t="s">
        <v>174</v>
      </c>
      <c r="G268" s="176" t="s">
        <v>907</v>
      </c>
      <c r="H268" s="176" t="s">
        <v>904</v>
      </c>
      <c r="I268" s="177" t="n">
        <v>100</v>
      </c>
      <c r="J268" s="178" t="s">
        <v>909</v>
      </c>
      <c r="K268" s="176" t="n">
        <v>471.1372922</v>
      </c>
      <c r="L268" s="177" t="n">
        <v>2112829</v>
      </c>
      <c r="M268" s="177" t="n">
        <v>2699300</v>
      </c>
      <c r="N268" s="177" t="n">
        <v>1379716</v>
      </c>
      <c r="O268" s="177" t="n">
        <v>1475731</v>
      </c>
      <c r="P268" s="177" t="n">
        <v>733114</v>
      </c>
      <c r="Q268" s="177" t="n">
        <v>1223569</v>
      </c>
      <c r="R268" s="177" t="n">
        <v>660</v>
      </c>
      <c r="S268" s="177" t="n">
        <v>660</v>
      </c>
      <c r="T268" s="177" t="n">
        <v>50000</v>
      </c>
      <c r="U268" s="177" t="n">
        <v>50000</v>
      </c>
      <c r="V268" s="177" t="n">
        <v>629559</v>
      </c>
      <c r="W268" s="177" t="n">
        <v>667067</v>
      </c>
      <c r="X268" s="177" t="n">
        <v>76963</v>
      </c>
      <c r="Y268" s="177" t="n">
        <v>80000</v>
      </c>
      <c r="Z268" s="177" t="n">
        <v>255322</v>
      </c>
      <c r="AA268" s="177" t="n">
        <v>270533</v>
      </c>
      <c r="AB268" s="177" t="n">
        <v>88900</v>
      </c>
      <c r="AC268" s="177" t="n">
        <v>100000</v>
      </c>
      <c r="AD268" s="177" t="n">
        <v>129504</v>
      </c>
      <c r="AE268" s="177" t="n">
        <v>140000</v>
      </c>
      <c r="AF268" s="177" t="n">
        <v>44450</v>
      </c>
      <c r="AG268" s="177" t="n">
        <v>50000</v>
      </c>
      <c r="AH268" s="177" t="n">
        <v>105018</v>
      </c>
      <c r="AI268" s="177" t="n">
        <v>118131</v>
      </c>
      <c r="AJ268" s="177" t="n">
        <v>101487</v>
      </c>
      <c r="AK268" s="177" t="n">
        <v>168000</v>
      </c>
      <c r="AL268" s="177" t="n">
        <v>24276</v>
      </c>
      <c r="AM268" s="177" t="n">
        <v>29521</v>
      </c>
      <c r="AN268" s="177" t="n">
        <f aca="false">AJ:AJ+AL:AL</f>
        <v>125763</v>
      </c>
      <c r="AO268" s="177" t="n">
        <f aca="false">AK:AK+AM:AM</f>
        <v>197521</v>
      </c>
      <c r="AP268" s="177" t="n">
        <v>95640</v>
      </c>
      <c r="AQ268" s="177" t="n">
        <v>161408</v>
      </c>
      <c r="AR268" s="177" t="n">
        <v>387</v>
      </c>
      <c r="AS268" s="177" t="n">
        <v>641</v>
      </c>
      <c r="AT268" s="179" t="n">
        <v>75812</v>
      </c>
      <c r="AU268" s="179" t="n">
        <v>120000</v>
      </c>
      <c r="AV268" s="179" t="n">
        <v>167296</v>
      </c>
      <c r="AW268" s="179" t="n">
        <v>300000</v>
      </c>
      <c r="AX268" s="179" t="n">
        <v>268215</v>
      </c>
      <c r="AY268" s="179" t="n">
        <v>444000</v>
      </c>
      <c r="AZ268" s="177" t="n">
        <v>429</v>
      </c>
      <c r="BA268" s="180" t="n">
        <v>-1402117</v>
      </c>
      <c r="BB268" s="180" t="n">
        <v>-1341850</v>
      </c>
      <c r="BC268" s="177" t="n">
        <v>956404</v>
      </c>
      <c r="BD268" s="177" t="n">
        <v>1614077</v>
      </c>
      <c r="BE268" s="177" t="n">
        <v>3203</v>
      </c>
    </row>
    <row r="269" customFormat="false" ht="12.75" hidden="false" customHeight="true" outlineLevel="0" collapsed="false">
      <c r="A269" s="174" t="str">
        <f aca="false">C269&amp;" "&amp;E269&amp;" "&amp;F269&amp;" "&amp;G269&amp;" "&amp;J269</f>
        <v>China Salt marsh Restoration Planting Small</v>
      </c>
      <c r="B269" s="176" t="s">
        <v>162</v>
      </c>
      <c r="C269" s="174" t="s">
        <v>191</v>
      </c>
      <c r="D269" s="176" t="s">
        <v>595</v>
      </c>
      <c r="E269" s="174" t="s">
        <v>168</v>
      </c>
      <c r="F269" s="175" t="s">
        <v>174</v>
      </c>
      <c r="G269" s="176" t="s">
        <v>907</v>
      </c>
      <c r="H269" s="176" t="s">
        <v>904</v>
      </c>
      <c r="I269" s="177" t="n">
        <v>100</v>
      </c>
      <c r="J269" s="178" t="s">
        <v>909</v>
      </c>
      <c r="K269" s="176" t="n">
        <v>10513.23013</v>
      </c>
      <c r="L269" s="177" t="n">
        <v>3155207</v>
      </c>
      <c r="M269" s="177" t="n">
        <v>4176090</v>
      </c>
      <c r="N269" s="177" t="n">
        <v>1781741</v>
      </c>
      <c r="O269" s="177" t="n">
        <v>1923705</v>
      </c>
      <c r="P269" s="177" t="n">
        <v>1373466</v>
      </c>
      <c r="Q269" s="177" t="n">
        <v>2252385</v>
      </c>
      <c r="R269" s="177" t="n">
        <v>985</v>
      </c>
      <c r="S269" s="177" t="n">
        <v>985</v>
      </c>
      <c r="T269" s="177" t="n">
        <v>50000</v>
      </c>
      <c r="U269" s="177" t="n">
        <v>50000</v>
      </c>
      <c r="V269" s="177" t="n">
        <v>629559</v>
      </c>
      <c r="W269" s="177" t="n">
        <v>667067</v>
      </c>
      <c r="X269" s="177" t="n">
        <v>76963</v>
      </c>
      <c r="Y269" s="177" t="n">
        <v>80000</v>
      </c>
      <c r="Z269" s="177" t="n">
        <v>314213</v>
      </c>
      <c r="AA269" s="177" t="n">
        <v>332933</v>
      </c>
      <c r="AB269" s="177" t="n">
        <v>88900</v>
      </c>
      <c r="AC269" s="177" t="n">
        <v>100000</v>
      </c>
      <c r="AD269" s="177" t="n">
        <v>138755</v>
      </c>
      <c r="AE269" s="177" t="n">
        <v>150000</v>
      </c>
      <c r="AF269" s="177" t="n">
        <v>44450</v>
      </c>
      <c r="AG269" s="177" t="n">
        <v>50000</v>
      </c>
      <c r="AH269" s="177" t="n">
        <v>438902</v>
      </c>
      <c r="AI269" s="177" t="n">
        <v>493705</v>
      </c>
      <c r="AJ269" s="177" t="n">
        <v>234386</v>
      </c>
      <c r="AK269" s="177" t="n">
        <v>388000</v>
      </c>
      <c r="AL269" s="177" t="n">
        <v>101459</v>
      </c>
      <c r="AM269" s="177" t="n">
        <v>123377</v>
      </c>
      <c r="AN269" s="177" t="n">
        <f aca="false">AJ:AJ+AL:AL</f>
        <v>335845</v>
      </c>
      <c r="AO269" s="177" t="n">
        <f aca="false">AK:AK+AM:AM</f>
        <v>511377</v>
      </c>
      <c r="AP269" s="177" t="n">
        <v>179165</v>
      </c>
      <c r="AQ269" s="177" t="n">
        <v>302368</v>
      </c>
      <c r="AR269" s="177" t="n">
        <v>387</v>
      </c>
      <c r="AS269" s="177" t="n">
        <v>641</v>
      </c>
      <c r="AT269" s="179" t="n">
        <v>75812</v>
      </c>
      <c r="AU269" s="179" t="n">
        <v>120000</v>
      </c>
      <c r="AV269" s="179" t="n">
        <v>167296</v>
      </c>
      <c r="AW269" s="179" t="n">
        <v>300000</v>
      </c>
      <c r="AX269" s="179" t="n">
        <v>614961</v>
      </c>
      <c r="AY269" s="179" t="n">
        <v>1018000</v>
      </c>
      <c r="AZ269" s="177" t="n">
        <v>804</v>
      </c>
      <c r="BA269" s="180" t="n">
        <v>-1608430</v>
      </c>
      <c r="BB269" s="180" t="n">
        <v>-1619149</v>
      </c>
      <c r="BC269" s="177" t="n">
        <v>1791645</v>
      </c>
      <c r="BD269" s="177" t="n">
        <v>3023675</v>
      </c>
      <c r="BE269" s="177" t="n">
        <v>3203</v>
      </c>
    </row>
    <row r="270" customFormat="false" ht="12.75" hidden="false" customHeight="true" outlineLevel="0" collapsed="false">
      <c r="A270" s="174" t="str">
        <f aca="false">C270&amp;" "&amp;E270&amp;" "&amp;F270&amp;" "&amp;G270&amp;" "&amp;J270</f>
        <v>Indonesia Mangrove Restoration Planting Small</v>
      </c>
      <c r="B270" s="176" t="s">
        <v>162</v>
      </c>
      <c r="C270" s="174" t="s">
        <v>184</v>
      </c>
      <c r="D270" s="176" t="s">
        <v>588</v>
      </c>
      <c r="E270" s="174" t="s">
        <v>160</v>
      </c>
      <c r="F270" s="175" t="s">
        <v>174</v>
      </c>
      <c r="G270" s="176" t="s">
        <v>907</v>
      </c>
      <c r="H270" s="176" t="s">
        <v>906</v>
      </c>
      <c r="I270" s="177" t="n">
        <v>100</v>
      </c>
      <c r="J270" s="178" t="s">
        <v>909</v>
      </c>
      <c r="K270" s="176" t="n">
        <v>13194628.19</v>
      </c>
      <c r="L270" s="177" t="n">
        <v>2386964</v>
      </c>
      <c r="M270" s="177" t="n">
        <v>3100194</v>
      </c>
      <c r="N270" s="177" t="n">
        <v>1465898</v>
      </c>
      <c r="O270" s="177" t="n">
        <v>1571800</v>
      </c>
      <c r="P270" s="177" t="n">
        <v>921066</v>
      </c>
      <c r="Q270" s="177" t="n">
        <v>1528394</v>
      </c>
      <c r="R270" s="177" t="n">
        <v>39</v>
      </c>
      <c r="S270" s="177" t="n">
        <v>39</v>
      </c>
      <c r="T270" s="177" t="n">
        <v>50000</v>
      </c>
      <c r="U270" s="177" t="n">
        <v>50000</v>
      </c>
      <c r="V270" s="177" t="n">
        <v>629559</v>
      </c>
      <c r="W270" s="177" t="n">
        <v>667067</v>
      </c>
      <c r="X270" s="177" t="n">
        <v>76963</v>
      </c>
      <c r="Y270" s="177" t="n">
        <v>80000</v>
      </c>
      <c r="Z270" s="177" t="n">
        <v>268724</v>
      </c>
      <c r="AA270" s="177" t="n">
        <v>284733</v>
      </c>
      <c r="AB270" s="177" t="n">
        <v>88900</v>
      </c>
      <c r="AC270" s="177" t="n">
        <v>100000</v>
      </c>
      <c r="AD270" s="177" t="n">
        <v>129504</v>
      </c>
      <c r="AE270" s="177" t="n">
        <v>140000</v>
      </c>
      <c r="AF270" s="177" t="n">
        <v>44450</v>
      </c>
      <c r="AG270" s="177" t="n">
        <v>50000</v>
      </c>
      <c r="AH270" s="177" t="n">
        <v>177799</v>
      </c>
      <c r="AI270" s="177" t="n">
        <v>200000</v>
      </c>
      <c r="AJ270" s="177" t="n">
        <v>181226</v>
      </c>
      <c r="AK270" s="177" t="n">
        <v>300000</v>
      </c>
      <c r="AL270" s="177" t="n">
        <v>41101</v>
      </c>
      <c r="AM270" s="177" t="n">
        <v>49980</v>
      </c>
      <c r="AN270" s="177" t="n">
        <f aca="false">AJ:AJ+AL:AL</f>
        <v>222327</v>
      </c>
      <c r="AO270" s="177" t="n">
        <f aca="false">AK:AK+AM:AM</f>
        <v>349980</v>
      </c>
      <c r="AP270" s="177" t="n">
        <v>129190</v>
      </c>
      <c r="AQ270" s="177" t="n">
        <v>218028</v>
      </c>
      <c r="AR270" s="177" t="n">
        <v>7482</v>
      </c>
      <c r="AS270" s="177" t="n">
        <v>12386</v>
      </c>
      <c r="AT270" s="179" t="n">
        <v>75812</v>
      </c>
      <c r="AU270" s="179" t="n">
        <v>120000</v>
      </c>
      <c r="AV270" s="179" t="n">
        <v>167296</v>
      </c>
      <c r="AW270" s="179" t="n">
        <v>300000</v>
      </c>
      <c r="AX270" s="179" t="n">
        <v>318958</v>
      </c>
      <c r="AY270" s="179" t="n">
        <v>528000</v>
      </c>
      <c r="AZ270" s="177" t="n">
        <v>30</v>
      </c>
      <c r="BA270" s="180" t="n">
        <v>-1337784</v>
      </c>
      <c r="BB270" s="180" t="n">
        <v>-1338217</v>
      </c>
      <c r="BC270" s="177" t="n">
        <v>1291901</v>
      </c>
      <c r="BD270" s="177" t="n">
        <v>2180280</v>
      </c>
      <c r="BE270" s="177" t="n">
        <v>61930</v>
      </c>
    </row>
    <row r="271" customFormat="false" ht="12.75" hidden="false" customHeight="true" outlineLevel="0" collapsed="false">
      <c r="A271" s="174" t="str">
        <f aca="false">C271&amp;" "&amp;E271&amp;" "&amp;F271&amp;" "&amp;G271&amp;" "&amp;J271</f>
        <v>United States Mangrove Restoration Planting Small</v>
      </c>
      <c r="B271" s="176" t="s">
        <v>161</v>
      </c>
      <c r="C271" s="174" t="s">
        <v>183</v>
      </c>
      <c r="D271" s="176" t="s">
        <v>586</v>
      </c>
      <c r="E271" s="174" t="s">
        <v>160</v>
      </c>
      <c r="F271" s="175" t="s">
        <v>174</v>
      </c>
      <c r="G271" s="176" t="s">
        <v>907</v>
      </c>
      <c r="H271" s="176" t="s">
        <v>906</v>
      </c>
      <c r="I271" s="177" t="n">
        <v>100</v>
      </c>
      <c r="J271" s="178" t="s">
        <v>909</v>
      </c>
      <c r="K271" s="176" t="n">
        <v>166588.7605</v>
      </c>
      <c r="L271" s="177" t="n">
        <v>5454190</v>
      </c>
      <c r="M271" s="177" t="n">
        <v>7394109</v>
      </c>
      <c r="N271" s="177" t="n">
        <v>2732701</v>
      </c>
      <c r="O271" s="177" t="n">
        <v>2990267</v>
      </c>
      <c r="P271" s="177" t="n">
        <v>2721490</v>
      </c>
      <c r="Q271" s="177" t="n">
        <v>4403842</v>
      </c>
      <c r="R271" s="177" t="n">
        <v>330</v>
      </c>
      <c r="S271" s="177" t="n">
        <v>330</v>
      </c>
      <c r="T271" s="177" t="n">
        <v>100000</v>
      </c>
      <c r="U271" s="177" t="n">
        <v>100000</v>
      </c>
      <c r="V271" s="177" t="n">
        <v>629559</v>
      </c>
      <c r="W271" s="177" t="n">
        <v>667067</v>
      </c>
      <c r="X271" s="177" t="n">
        <v>76963</v>
      </c>
      <c r="Y271" s="177" t="n">
        <v>80000</v>
      </c>
      <c r="Z271" s="177" t="n">
        <v>351049</v>
      </c>
      <c r="AA271" s="177" t="n">
        <v>379500</v>
      </c>
      <c r="AB271" s="177" t="n">
        <v>88900</v>
      </c>
      <c r="AC271" s="177" t="n">
        <v>100000</v>
      </c>
      <c r="AD271" s="177" t="n">
        <v>185006</v>
      </c>
      <c r="AE271" s="177" t="n">
        <v>200000</v>
      </c>
      <c r="AF271" s="177" t="n">
        <v>44450</v>
      </c>
      <c r="AG271" s="177" t="n">
        <v>50000</v>
      </c>
      <c r="AH271" s="177" t="n">
        <v>1256774</v>
      </c>
      <c r="AI271" s="177" t="n">
        <v>1413700</v>
      </c>
      <c r="AJ271" s="177" t="n">
        <v>517703</v>
      </c>
      <c r="AK271" s="177" t="n">
        <v>857000</v>
      </c>
      <c r="AL271" s="177" t="n">
        <v>290522</v>
      </c>
      <c r="AM271" s="177" t="n">
        <v>353284</v>
      </c>
      <c r="AN271" s="177" t="n">
        <f aca="false">AJ:AJ+AL:AL</f>
        <v>808225</v>
      </c>
      <c r="AO271" s="177" t="n">
        <f aca="false">AK:AK+AM:AM</f>
        <v>1210284</v>
      </c>
      <c r="AP271" s="177" t="n">
        <v>34515</v>
      </c>
      <c r="AQ271" s="177" t="n">
        <v>58250</v>
      </c>
      <c r="AR271" s="177" t="n">
        <v>1999</v>
      </c>
      <c r="AS271" s="177" t="n">
        <v>3309</v>
      </c>
      <c r="AT271" s="179" t="n">
        <v>75812</v>
      </c>
      <c r="AU271" s="179" t="n">
        <v>120000</v>
      </c>
      <c r="AV271" s="179" t="n">
        <v>223062</v>
      </c>
      <c r="AW271" s="179" t="n">
        <v>400000</v>
      </c>
      <c r="AX271" s="179" t="n">
        <v>1577877</v>
      </c>
      <c r="AY271" s="179" t="n">
        <v>2612000</v>
      </c>
      <c r="AZ271" s="177" t="n">
        <v>30</v>
      </c>
      <c r="BA271" s="180" t="n">
        <v>-6811612</v>
      </c>
      <c r="BB271" s="180" t="n">
        <v>-5109038</v>
      </c>
      <c r="BC271" s="177" t="n">
        <v>345152</v>
      </c>
      <c r="BD271" s="177" t="n">
        <v>582497</v>
      </c>
      <c r="BE271" s="177" t="n">
        <v>16546</v>
      </c>
    </row>
    <row r="272" customFormat="false" ht="12.75" hidden="false" customHeight="true" outlineLevel="0" collapsed="false">
      <c r="A272" s="174" t="str">
        <f aca="false">C272&amp;" "&amp;E272&amp;" "&amp;F272&amp;" "&amp;G272&amp;" "&amp;J272</f>
        <v>Australia Mangrove Restoration Planting Small</v>
      </c>
      <c r="B272" s="176" t="s">
        <v>163</v>
      </c>
      <c r="C272" s="174" t="s">
        <v>185</v>
      </c>
      <c r="D272" s="176" t="s">
        <v>589</v>
      </c>
      <c r="E272" s="174" t="s">
        <v>160</v>
      </c>
      <c r="F272" s="175" t="s">
        <v>174</v>
      </c>
      <c r="G272" s="176" t="s">
        <v>907</v>
      </c>
      <c r="H272" s="176" t="s">
        <v>906</v>
      </c>
      <c r="I272" s="177" t="n">
        <v>100</v>
      </c>
      <c r="J272" s="178" t="s">
        <v>909</v>
      </c>
      <c r="K272" s="176" t="n">
        <v>503833.494</v>
      </c>
      <c r="L272" s="177" t="n">
        <v>4633143</v>
      </c>
      <c r="M272" s="177" t="n">
        <v>6272047</v>
      </c>
      <c r="N272" s="177" t="n">
        <v>2369945</v>
      </c>
      <c r="O272" s="177" t="n">
        <v>2581117</v>
      </c>
      <c r="P272" s="177" t="n">
        <v>2263198</v>
      </c>
      <c r="Q272" s="177" t="n">
        <v>3690930</v>
      </c>
      <c r="R272" s="177" t="n">
        <v>662</v>
      </c>
      <c r="S272" s="177" t="n">
        <v>662</v>
      </c>
      <c r="T272" s="177" t="n">
        <v>70000</v>
      </c>
      <c r="U272" s="177" t="n">
        <v>70000</v>
      </c>
      <c r="V272" s="177" t="n">
        <v>629559</v>
      </c>
      <c r="W272" s="177" t="n">
        <v>667067</v>
      </c>
      <c r="X272" s="177" t="n">
        <v>76963</v>
      </c>
      <c r="Y272" s="177" t="n">
        <v>80000</v>
      </c>
      <c r="Z272" s="177" t="n">
        <v>313632</v>
      </c>
      <c r="AA272" s="177" t="n">
        <v>339050</v>
      </c>
      <c r="AB272" s="177" t="n">
        <v>102235</v>
      </c>
      <c r="AC272" s="177" t="n">
        <v>115000</v>
      </c>
      <c r="AD272" s="177" t="n">
        <v>333011</v>
      </c>
      <c r="AE272" s="177" t="n">
        <v>360000</v>
      </c>
      <c r="AF272" s="177" t="n">
        <v>44450</v>
      </c>
      <c r="AG272" s="177" t="n">
        <v>50000</v>
      </c>
      <c r="AH272" s="177" t="n">
        <v>800097</v>
      </c>
      <c r="AI272" s="177" t="n">
        <v>900000</v>
      </c>
      <c r="AJ272" s="177" t="n">
        <v>485686</v>
      </c>
      <c r="AK272" s="177" t="n">
        <v>804000</v>
      </c>
      <c r="AL272" s="177" t="n">
        <v>184954</v>
      </c>
      <c r="AM272" s="177" t="n">
        <v>224910</v>
      </c>
      <c r="AN272" s="177" t="n">
        <f aca="false">AJ:AJ+AL:AL</f>
        <v>670640</v>
      </c>
      <c r="AO272" s="177" t="n">
        <f aca="false">AK:AK+AM:AM</f>
        <v>1028910</v>
      </c>
      <c r="AP272" s="177" t="n">
        <v>14589</v>
      </c>
      <c r="AQ272" s="177" t="n">
        <v>24622</v>
      </c>
      <c r="AR272" s="177" t="n">
        <v>845</v>
      </c>
      <c r="AS272" s="177" t="n">
        <v>1399</v>
      </c>
      <c r="AT272" s="179" t="n">
        <v>75812</v>
      </c>
      <c r="AU272" s="179" t="n">
        <v>120000</v>
      </c>
      <c r="AV272" s="179" t="n">
        <v>223062</v>
      </c>
      <c r="AW272" s="179" t="n">
        <v>400000</v>
      </c>
      <c r="AX272" s="179" t="n">
        <v>1278249</v>
      </c>
      <c r="AY272" s="179" t="n">
        <v>2116000</v>
      </c>
      <c r="AZ272" s="177" t="n">
        <v>30</v>
      </c>
      <c r="BA272" s="180" t="n">
        <v>-6025832</v>
      </c>
      <c r="BB272" s="180" t="n">
        <v>-4487251</v>
      </c>
      <c r="BC272" s="177" t="n">
        <v>145892</v>
      </c>
      <c r="BD272" s="177" t="n">
        <v>246215</v>
      </c>
      <c r="BE272" s="177" t="n">
        <v>6994</v>
      </c>
    </row>
    <row r="273" customFormat="false" ht="12.75" hidden="false" customHeight="true" outlineLevel="0" collapsed="false">
      <c r="A273" s="174" t="str">
        <f aca="false">C273&amp;" "&amp;E273&amp;" "&amp;F273&amp;" "&amp;G273&amp;" "&amp;J273</f>
        <v>The Bahamas Mangrove Restoration Planting Small</v>
      </c>
      <c r="B273" s="176" t="s">
        <v>161</v>
      </c>
      <c r="C273" s="174" t="s">
        <v>277</v>
      </c>
      <c r="D273" s="176" t="s">
        <v>590</v>
      </c>
      <c r="E273" s="174" t="s">
        <v>160</v>
      </c>
      <c r="F273" s="175" t="s">
        <v>174</v>
      </c>
      <c r="G273" s="176" t="s">
        <v>907</v>
      </c>
      <c r="H273" s="176" t="s">
        <v>906</v>
      </c>
      <c r="I273" s="177" t="n">
        <v>100</v>
      </c>
      <c r="J273" s="178" t="s">
        <v>909</v>
      </c>
      <c r="K273" s="176" t="n">
        <v>103500.258</v>
      </c>
      <c r="L273" s="177" t="n">
        <v>6211145</v>
      </c>
      <c r="M273" s="177" t="n">
        <v>7925286</v>
      </c>
      <c r="N273" s="177" t="n">
        <v>3882949</v>
      </c>
      <c r="O273" s="177" t="n">
        <v>4285867</v>
      </c>
      <c r="P273" s="177" t="n">
        <v>2328196</v>
      </c>
      <c r="Q273" s="177" t="n">
        <v>3639419</v>
      </c>
      <c r="R273" s="177" t="n">
        <v>615</v>
      </c>
      <c r="S273" s="177" t="n">
        <v>615</v>
      </c>
      <c r="T273" s="177" t="n">
        <v>70000</v>
      </c>
      <c r="U273" s="177" t="n">
        <v>70000</v>
      </c>
      <c r="V273" s="177" t="n">
        <v>629559</v>
      </c>
      <c r="W273" s="177" t="n">
        <v>667067</v>
      </c>
      <c r="X273" s="177" t="n">
        <v>76963</v>
      </c>
      <c r="Y273" s="177" t="n">
        <v>80000</v>
      </c>
      <c r="Z273" s="177" t="n">
        <v>286112</v>
      </c>
      <c r="AA273" s="177" t="n">
        <v>309300</v>
      </c>
      <c r="AB273" s="177" t="n">
        <v>111125</v>
      </c>
      <c r="AC273" s="177" t="n">
        <v>125000</v>
      </c>
      <c r="AD273" s="177" t="n">
        <v>296010</v>
      </c>
      <c r="AE273" s="177" t="n">
        <v>320000</v>
      </c>
      <c r="AF273" s="177" t="n">
        <v>44450</v>
      </c>
      <c r="AG273" s="177" t="n">
        <v>50000</v>
      </c>
      <c r="AH273" s="177" t="n">
        <v>2368731</v>
      </c>
      <c r="AI273" s="177" t="n">
        <v>2664500</v>
      </c>
      <c r="AJ273" s="177" t="n">
        <v>402322</v>
      </c>
      <c r="AK273" s="177" t="n">
        <v>666000</v>
      </c>
      <c r="AL273" s="177" t="n">
        <v>547568</v>
      </c>
      <c r="AM273" s="177" t="n">
        <v>665859</v>
      </c>
      <c r="AN273" s="177" t="n">
        <f aca="false">AJ:AJ+AL:AL</f>
        <v>949890</v>
      </c>
      <c r="AO273" s="177" t="n">
        <f aca="false">AK:AK+AM:AM</f>
        <v>1331859</v>
      </c>
      <c r="AP273" s="177" t="n">
        <v>21060</v>
      </c>
      <c r="AQ273" s="177" t="n">
        <v>35542</v>
      </c>
      <c r="AR273" s="177" t="n">
        <v>1220</v>
      </c>
      <c r="AS273" s="177" t="n">
        <v>2019</v>
      </c>
      <c r="AT273" s="179" t="n">
        <v>75812</v>
      </c>
      <c r="AU273" s="179" t="n">
        <v>120000</v>
      </c>
      <c r="AV273" s="179" t="n">
        <v>223062</v>
      </c>
      <c r="AW273" s="179" t="n">
        <v>400000</v>
      </c>
      <c r="AX273" s="179" t="n">
        <v>1057153</v>
      </c>
      <c r="AY273" s="179" t="n">
        <v>1750000</v>
      </c>
      <c r="AZ273" s="177" t="n">
        <v>30</v>
      </c>
      <c r="BA273" s="180" t="n">
        <v>-7569871</v>
      </c>
      <c r="BB273" s="180" t="n">
        <v>-6000548</v>
      </c>
      <c r="BC273" s="177" t="n">
        <v>210597</v>
      </c>
      <c r="BD273" s="177" t="n">
        <v>355415</v>
      </c>
      <c r="BE273" s="177" t="n">
        <v>10095</v>
      </c>
    </row>
    <row r="274" customFormat="false" ht="12.75" hidden="false" customHeight="true" outlineLevel="0" collapsed="false">
      <c r="A274" s="174" t="str">
        <f aca="false">C274&amp;" "&amp;E274&amp;" "&amp;F274&amp;" "&amp;G274&amp;" "&amp;J274</f>
        <v>Kenya Mangrove Restoration Planting Small</v>
      </c>
      <c r="B274" s="176" t="s">
        <v>164</v>
      </c>
      <c r="C274" s="174" t="s">
        <v>187</v>
      </c>
      <c r="D274" s="176" t="s">
        <v>591</v>
      </c>
      <c r="E274" s="174" t="s">
        <v>160</v>
      </c>
      <c r="F274" s="175" t="s">
        <v>174</v>
      </c>
      <c r="G274" s="176" t="s">
        <v>907</v>
      </c>
      <c r="H274" s="176" t="s">
        <v>906</v>
      </c>
      <c r="I274" s="177" t="n">
        <v>100</v>
      </c>
      <c r="J274" s="178" t="s">
        <v>909</v>
      </c>
      <c r="K274" s="176" t="n">
        <v>40145.87061</v>
      </c>
      <c r="L274" s="177" t="n">
        <v>1978220</v>
      </c>
      <c r="M274" s="177" t="n">
        <v>2516841</v>
      </c>
      <c r="N274" s="177" t="n">
        <v>1313170</v>
      </c>
      <c r="O274" s="177" t="n">
        <v>1401267</v>
      </c>
      <c r="P274" s="177" t="n">
        <v>665050</v>
      </c>
      <c r="Q274" s="177" t="n">
        <v>1115575</v>
      </c>
      <c r="R274" s="177" t="n">
        <v>83</v>
      </c>
      <c r="S274" s="177" t="n">
        <v>83</v>
      </c>
      <c r="T274" s="177" t="n">
        <v>50000</v>
      </c>
      <c r="U274" s="177" t="n">
        <v>50000</v>
      </c>
      <c r="V274" s="177" t="n">
        <v>629559</v>
      </c>
      <c r="W274" s="177" t="n">
        <v>667067</v>
      </c>
      <c r="X274" s="177" t="n">
        <v>76963</v>
      </c>
      <c r="Y274" s="177" t="n">
        <v>80000</v>
      </c>
      <c r="Z274" s="177" t="n">
        <v>249345</v>
      </c>
      <c r="AA274" s="177" t="n">
        <v>264200</v>
      </c>
      <c r="AB274" s="177" t="n">
        <v>88900</v>
      </c>
      <c r="AC274" s="177" t="n">
        <v>100000</v>
      </c>
      <c r="AD274" s="177" t="n">
        <v>129504</v>
      </c>
      <c r="AE274" s="177" t="n">
        <v>140000</v>
      </c>
      <c r="AF274" s="177" t="n">
        <v>44450</v>
      </c>
      <c r="AG274" s="177" t="n">
        <v>50000</v>
      </c>
      <c r="AH274" s="177" t="n">
        <v>44450</v>
      </c>
      <c r="AI274" s="177" t="n">
        <v>50000</v>
      </c>
      <c r="AJ274" s="177" t="n">
        <v>144981</v>
      </c>
      <c r="AK274" s="177" t="n">
        <v>240000</v>
      </c>
      <c r="AL274" s="177" t="n">
        <v>10275</v>
      </c>
      <c r="AM274" s="177" t="n">
        <v>12495</v>
      </c>
      <c r="AN274" s="177" t="n">
        <f aca="false">AJ:AJ+AL:AL</f>
        <v>155256</v>
      </c>
      <c r="AO274" s="177" t="n">
        <f aca="false">AK:AK+AM:AM</f>
        <v>252495</v>
      </c>
      <c r="AP274" s="177" t="n">
        <v>49946</v>
      </c>
      <c r="AQ274" s="177" t="n">
        <v>84291</v>
      </c>
      <c r="AR274" s="177" t="n">
        <v>2893</v>
      </c>
      <c r="AS274" s="177" t="n">
        <v>4788</v>
      </c>
      <c r="AT274" s="179" t="n">
        <v>75812</v>
      </c>
      <c r="AU274" s="179" t="n">
        <v>120000</v>
      </c>
      <c r="AV274" s="179" t="n">
        <v>167296</v>
      </c>
      <c r="AW274" s="179" t="n">
        <v>300000</v>
      </c>
      <c r="AX274" s="179" t="n">
        <v>213847</v>
      </c>
      <c r="AY274" s="179" t="n">
        <v>354000</v>
      </c>
      <c r="AZ274" s="177" t="n">
        <v>30</v>
      </c>
      <c r="BA274" s="180" t="n">
        <v>-1730544</v>
      </c>
      <c r="BB274" s="180" t="n">
        <v>-1509128</v>
      </c>
      <c r="BC274" s="177" t="n">
        <v>499458</v>
      </c>
      <c r="BD274" s="177" t="n">
        <v>842911</v>
      </c>
      <c r="BE274" s="177" t="n">
        <v>23942</v>
      </c>
    </row>
    <row r="275" customFormat="false" ht="12.75" hidden="false" customHeight="true" outlineLevel="0" collapsed="false">
      <c r="A275" s="174" t="str">
        <f aca="false">C275&amp;" "&amp;E275&amp;" "&amp;F275&amp;" "&amp;G275&amp;" "&amp;J275</f>
        <v>Mexico Mangrove Restoration Planting Small</v>
      </c>
      <c r="B275" s="176" t="s">
        <v>161</v>
      </c>
      <c r="C275" s="174" t="s">
        <v>188</v>
      </c>
      <c r="D275" s="176" t="s">
        <v>592</v>
      </c>
      <c r="E275" s="174" t="s">
        <v>160</v>
      </c>
      <c r="F275" s="175" t="s">
        <v>174</v>
      </c>
      <c r="G275" s="176" t="s">
        <v>907</v>
      </c>
      <c r="H275" s="176" t="s">
        <v>906</v>
      </c>
      <c r="I275" s="177" t="n">
        <v>100</v>
      </c>
      <c r="J275" s="178" t="s">
        <v>909</v>
      </c>
      <c r="K275" s="176" t="n">
        <v>1258400.8</v>
      </c>
      <c r="L275" s="177" t="n">
        <v>3846998</v>
      </c>
      <c r="M275" s="177" t="n">
        <v>4725039</v>
      </c>
      <c r="N275" s="177" t="n">
        <v>2714597</v>
      </c>
      <c r="O275" s="177" t="n">
        <v>2976067</v>
      </c>
      <c r="P275" s="177" t="n">
        <v>1132401</v>
      </c>
      <c r="Q275" s="177" t="n">
        <v>1748972</v>
      </c>
      <c r="R275" s="177" t="n">
        <v>219</v>
      </c>
      <c r="S275" s="177" t="n">
        <v>219</v>
      </c>
      <c r="T275" s="177" t="n">
        <v>50000</v>
      </c>
      <c r="U275" s="177" t="n">
        <v>50000</v>
      </c>
      <c r="V275" s="177" t="n">
        <v>629559</v>
      </c>
      <c r="W275" s="177" t="n">
        <v>667067</v>
      </c>
      <c r="X275" s="177" t="n">
        <v>76963</v>
      </c>
      <c r="Y275" s="177" t="n">
        <v>80000</v>
      </c>
      <c r="Z275" s="177" t="n">
        <v>274072</v>
      </c>
      <c r="AA275" s="177" t="n">
        <v>290400</v>
      </c>
      <c r="AB275" s="177" t="n">
        <v>88900</v>
      </c>
      <c r="AC275" s="177" t="n">
        <v>100000</v>
      </c>
      <c r="AD275" s="177" t="n">
        <v>129504</v>
      </c>
      <c r="AE275" s="177" t="n">
        <v>140000</v>
      </c>
      <c r="AF275" s="177" t="n">
        <v>44450</v>
      </c>
      <c r="AG275" s="177" t="n">
        <v>50000</v>
      </c>
      <c r="AH275" s="177" t="n">
        <v>1421150</v>
      </c>
      <c r="AI275" s="177" t="n">
        <v>1598600</v>
      </c>
      <c r="AJ275" s="177" t="n">
        <v>143773</v>
      </c>
      <c r="AK275" s="177" t="n">
        <v>238000</v>
      </c>
      <c r="AL275" s="177" t="n">
        <v>328520</v>
      </c>
      <c r="AM275" s="177" t="n">
        <v>399490</v>
      </c>
      <c r="AN275" s="177" t="n">
        <f aca="false">AJ:AJ+AL:AL</f>
        <v>472293</v>
      </c>
      <c r="AO275" s="177" t="n">
        <f aca="false">AK:AK+AM:AM</f>
        <v>637490</v>
      </c>
      <c r="AP275" s="177" t="n">
        <v>36715</v>
      </c>
      <c r="AQ275" s="177" t="n">
        <v>61962</v>
      </c>
      <c r="AR275" s="177" t="n">
        <v>2126</v>
      </c>
      <c r="AS275" s="177" t="n">
        <v>3520</v>
      </c>
      <c r="AT275" s="179" t="n">
        <v>75812</v>
      </c>
      <c r="AU275" s="179" t="n">
        <v>120000</v>
      </c>
      <c r="AV275" s="179" t="n">
        <v>167296</v>
      </c>
      <c r="AW275" s="179" t="n">
        <v>300000</v>
      </c>
      <c r="AX275" s="179" t="n">
        <v>378159</v>
      </c>
      <c r="AY275" s="179" t="n">
        <v>626000</v>
      </c>
      <c r="AZ275" s="177" t="n">
        <v>30</v>
      </c>
      <c r="BA275" s="180" t="n">
        <v>-4105417</v>
      </c>
      <c r="BB275" s="180" t="n">
        <v>-3479848</v>
      </c>
      <c r="BC275" s="177" t="n">
        <v>367150</v>
      </c>
      <c r="BD275" s="177" t="n">
        <v>619622</v>
      </c>
      <c r="BE275" s="177" t="n">
        <v>17600</v>
      </c>
    </row>
    <row r="276" customFormat="false" ht="12.75" hidden="false" customHeight="true" outlineLevel="0" collapsed="false">
      <c r="A276" s="174" t="str">
        <f aca="false">C276&amp;" "&amp;E276&amp;" "&amp;F276&amp;" "&amp;G276&amp;" "&amp;J276</f>
        <v>Colombia Mangrove Restoration Planting Small</v>
      </c>
      <c r="B276" s="176" t="s">
        <v>165</v>
      </c>
      <c r="C276" s="174" t="s">
        <v>189</v>
      </c>
      <c r="D276" s="176" t="s">
        <v>593</v>
      </c>
      <c r="E276" s="174" t="s">
        <v>160</v>
      </c>
      <c r="F276" s="175" t="s">
        <v>174</v>
      </c>
      <c r="G276" s="176" t="s">
        <v>907</v>
      </c>
      <c r="H276" s="176" t="s">
        <v>906</v>
      </c>
      <c r="I276" s="177" t="n">
        <v>100</v>
      </c>
      <c r="J276" s="178" t="s">
        <v>909</v>
      </c>
      <c r="K276" s="176" t="n">
        <v>356578.1811</v>
      </c>
      <c r="L276" s="177" t="n">
        <v>2348006</v>
      </c>
      <c r="M276" s="177" t="n">
        <v>2913138</v>
      </c>
      <c r="N276" s="177" t="n">
        <v>1654551</v>
      </c>
      <c r="O276" s="177" t="n">
        <v>1785986</v>
      </c>
      <c r="P276" s="177" t="n">
        <v>693455</v>
      </c>
      <c r="Q276" s="177" t="n">
        <v>1127152</v>
      </c>
      <c r="R276" s="177" t="n">
        <v>70</v>
      </c>
      <c r="S276" s="177" t="n">
        <v>70</v>
      </c>
      <c r="T276" s="177" t="n">
        <v>50000</v>
      </c>
      <c r="U276" s="177" t="n">
        <v>50000</v>
      </c>
      <c r="V276" s="177" t="n">
        <v>629559</v>
      </c>
      <c r="W276" s="177" t="n">
        <v>667067</v>
      </c>
      <c r="X276" s="177" t="n">
        <v>76963</v>
      </c>
      <c r="Y276" s="177" t="n">
        <v>80000</v>
      </c>
      <c r="Z276" s="177" t="n">
        <v>244644</v>
      </c>
      <c r="AA276" s="177" t="n">
        <v>259219</v>
      </c>
      <c r="AB276" s="177" t="n">
        <v>88900</v>
      </c>
      <c r="AC276" s="177" t="n">
        <v>100000</v>
      </c>
      <c r="AD276" s="177" t="n">
        <v>120254</v>
      </c>
      <c r="AE276" s="177" t="n">
        <v>130000</v>
      </c>
      <c r="AF276" s="177" t="n">
        <v>44450</v>
      </c>
      <c r="AG276" s="177" t="n">
        <v>50000</v>
      </c>
      <c r="AH276" s="177" t="n">
        <v>399782</v>
      </c>
      <c r="AI276" s="177" t="n">
        <v>449700</v>
      </c>
      <c r="AJ276" s="177" t="n">
        <v>78531</v>
      </c>
      <c r="AK276" s="177" t="n">
        <v>130000</v>
      </c>
      <c r="AL276" s="177" t="n">
        <v>92416</v>
      </c>
      <c r="AM276" s="177" t="n">
        <v>112380</v>
      </c>
      <c r="AN276" s="177" t="n">
        <f aca="false">AJ:AJ+AL:AL</f>
        <v>170947</v>
      </c>
      <c r="AO276" s="177" t="n">
        <f aca="false">AK:AK+AM:AM</f>
        <v>242380</v>
      </c>
      <c r="AP276" s="177" t="n">
        <v>69958</v>
      </c>
      <c r="AQ276" s="177" t="n">
        <v>118065</v>
      </c>
      <c r="AR276" s="177" t="n">
        <v>4052</v>
      </c>
      <c r="AS276" s="177" t="n">
        <v>6707</v>
      </c>
      <c r="AT276" s="179" t="n">
        <v>75812</v>
      </c>
      <c r="AU276" s="179" t="n">
        <v>120000</v>
      </c>
      <c r="AV276" s="179" t="n">
        <v>167296</v>
      </c>
      <c r="AW276" s="179" t="n">
        <v>300000</v>
      </c>
      <c r="AX276" s="179" t="n">
        <v>205390</v>
      </c>
      <c r="AY276" s="179" t="n">
        <v>340000</v>
      </c>
      <c r="AZ276" s="177" t="n">
        <v>30</v>
      </c>
      <c r="BA276" s="180" t="n">
        <v>-1929438</v>
      </c>
      <c r="BB276" s="180" t="n">
        <v>-1757784</v>
      </c>
      <c r="BC276" s="177" t="n">
        <v>699581</v>
      </c>
      <c r="BD276" s="177" t="n">
        <v>1180650</v>
      </c>
      <c r="BE276" s="177" t="n">
        <v>33536</v>
      </c>
    </row>
    <row r="277" customFormat="false" ht="12.75" hidden="false" customHeight="true" outlineLevel="0" collapsed="false">
      <c r="A277" s="174" t="str">
        <f aca="false">C277&amp;" "&amp;E277&amp;" "&amp;F277&amp;" "&amp;G277&amp;" "&amp;J277</f>
        <v>India Mangrove Restoration Planting Small</v>
      </c>
      <c r="B277" s="176" t="s">
        <v>162</v>
      </c>
      <c r="C277" s="174" t="s">
        <v>190</v>
      </c>
      <c r="D277" s="176" t="s">
        <v>594</v>
      </c>
      <c r="E277" s="174" t="s">
        <v>160</v>
      </c>
      <c r="F277" s="175" t="s">
        <v>174</v>
      </c>
      <c r="G277" s="176" t="s">
        <v>907</v>
      </c>
      <c r="H277" s="176" t="s">
        <v>906</v>
      </c>
      <c r="I277" s="177" t="n">
        <v>100</v>
      </c>
      <c r="J277" s="178" t="s">
        <v>909</v>
      </c>
      <c r="K277" s="176" t="n">
        <v>214284.0211</v>
      </c>
      <c r="L277" s="177" t="n">
        <v>1988183</v>
      </c>
      <c r="M277" s="177" t="n">
        <v>2518490</v>
      </c>
      <c r="N277" s="177" t="n">
        <v>1335683</v>
      </c>
      <c r="O277" s="177" t="n">
        <v>1426200</v>
      </c>
      <c r="P277" s="177" t="n">
        <v>652500</v>
      </c>
      <c r="Q277" s="177" t="n">
        <v>1092290</v>
      </c>
      <c r="R277" s="177" t="n">
        <v>171</v>
      </c>
      <c r="S277" s="177" t="n">
        <v>171</v>
      </c>
      <c r="T277" s="177" t="n">
        <v>50000</v>
      </c>
      <c r="U277" s="177" t="n">
        <v>50000</v>
      </c>
      <c r="V277" s="177" t="n">
        <v>629559</v>
      </c>
      <c r="W277" s="177" t="n">
        <v>667067</v>
      </c>
      <c r="X277" s="177" t="n">
        <v>76963</v>
      </c>
      <c r="Y277" s="177" t="n">
        <v>80000</v>
      </c>
      <c r="Z277" s="177" t="n">
        <v>255322</v>
      </c>
      <c r="AA277" s="177" t="n">
        <v>270533</v>
      </c>
      <c r="AB277" s="177" t="n">
        <v>88900</v>
      </c>
      <c r="AC277" s="177" t="n">
        <v>100000</v>
      </c>
      <c r="AD277" s="177" t="n">
        <v>129504</v>
      </c>
      <c r="AE277" s="177" t="n">
        <v>140000</v>
      </c>
      <c r="AF277" s="177" t="n">
        <v>44450</v>
      </c>
      <c r="AG277" s="177" t="n">
        <v>50000</v>
      </c>
      <c r="AH277" s="177" t="n">
        <v>60985</v>
      </c>
      <c r="AI277" s="177" t="n">
        <v>68600</v>
      </c>
      <c r="AJ277" s="177" t="n">
        <v>101487</v>
      </c>
      <c r="AK277" s="177" t="n">
        <v>168000</v>
      </c>
      <c r="AL277" s="177" t="n">
        <v>14098</v>
      </c>
      <c r="AM277" s="177" t="n">
        <v>17143</v>
      </c>
      <c r="AN277" s="177" t="n">
        <f aca="false">AJ:AJ+AL:AL</f>
        <v>115585</v>
      </c>
      <c r="AO277" s="177" t="n">
        <f aca="false">AK:AK+AM:AM</f>
        <v>185143</v>
      </c>
      <c r="AP277" s="177" t="n">
        <v>24192</v>
      </c>
      <c r="AQ277" s="177" t="n">
        <v>40827</v>
      </c>
      <c r="AR277" s="177" t="n">
        <v>1401</v>
      </c>
      <c r="AS277" s="177" t="n">
        <v>2319</v>
      </c>
      <c r="AT277" s="179" t="n">
        <v>75812</v>
      </c>
      <c r="AU277" s="179" t="n">
        <v>120000</v>
      </c>
      <c r="AV277" s="179" t="n">
        <v>167296</v>
      </c>
      <c r="AW277" s="179" t="n">
        <v>300000</v>
      </c>
      <c r="AX277" s="179" t="n">
        <v>268215</v>
      </c>
      <c r="AY277" s="179" t="n">
        <v>444000</v>
      </c>
      <c r="AZ277" s="177" t="n">
        <v>30</v>
      </c>
      <c r="BA277" s="180" t="n">
        <v>-2110216</v>
      </c>
      <c r="BB277" s="180" t="n">
        <v>-1746265</v>
      </c>
      <c r="BC277" s="177" t="n">
        <v>241918</v>
      </c>
      <c r="BD277" s="177" t="n">
        <v>408274</v>
      </c>
      <c r="BE277" s="177" t="n">
        <v>11597</v>
      </c>
    </row>
    <row r="278" customFormat="false" ht="12.75" hidden="false" customHeight="true" outlineLevel="0" collapsed="false">
      <c r="A278" s="174" t="str">
        <f aca="false">C278&amp;" "&amp;E278&amp;" "&amp;F278&amp;" "&amp;G278&amp;" "&amp;J278</f>
        <v>China Mangrove Restoration Planting Small</v>
      </c>
      <c r="B278" s="176" t="s">
        <v>162</v>
      </c>
      <c r="C278" s="174" t="s">
        <v>191</v>
      </c>
      <c r="D278" s="176" t="s">
        <v>595</v>
      </c>
      <c r="E278" s="174" t="s">
        <v>160</v>
      </c>
      <c r="F278" s="175" t="s">
        <v>174</v>
      </c>
      <c r="G278" s="176" t="s">
        <v>907</v>
      </c>
      <c r="H278" s="176" t="s">
        <v>906</v>
      </c>
      <c r="I278" s="177" t="n">
        <v>100</v>
      </c>
      <c r="J278" s="178" t="s">
        <v>909</v>
      </c>
      <c r="K278" s="176" t="n">
        <v>26227.39629</v>
      </c>
      <c r="L278" s="177" t="n">
        <v>2761129</v>
      </c>
      <c r="M278" s="177" t="n">
        <v>3634646</v>
      </c>
      <c r="N278" s="177" t="n">
        <v>1597715</v>
      </c>
      <c r="O278" s="177" t="n">
        <v>1716700</v>
      </c>
      <c r="P278" s="177" t="n">
        <v>1163414</v>
      </c>
      <c r="Q278" s="177" t="n">
        <v>1917946</v>
      </c>
      <c r="R278" s="177" t="n">
        <v>506</v>
      </c>
      <c r="S278" s="177" t="n">
        <v>506</v>
      </c>
      <c r="T278" s="177" t="n">
        <v>50000</v>
      </c>
      <c r="U278" s="177" t="n">
        <v>50000</v>
      </c>
      <c r="V278" s="177" t="n">
        <v>629559</v>
      </c>
      <c r="W278" s="177" t="n">
        <v>667067</v>
      </c>
      <c r="X278" s="177" t="n">
        <v>76963</v>
      </c>
      <c r="Y278" s="177" t="n">
        <v>80000</v>
      </c>
      <c r="Z278" s="177" t="n">
        <v>314213</v>
      </c>
      <c r="AA278" s="177" t="n">
        <v>332933</v>
      </c>
      <c r="AB278" s="177" t="n">
        <v>88900</v>
      </c>
      <c r="AC278" s="177" t="n">
        <v>100000</v>
      </c>
      <c r="AD278" s="177" t="n">
        <v>138755</v>
      </c>
      <c r="AE278" s="177" t="n">
        <v>150000</v>
      </c>
      <c r="AF278" s="177" t="n">
        <v>44450</v>
      </c>
      <c r="AG278" s="177" t="n">
        <v>50000</v>
      </c>
      <c r="AH278" s="177" t="n">
        <v>254875</v>
      </c>
      <c r="AI278" s="177" t="n">
        <v>286700</v>
      </c>
      <c r="AJ278" s="177" t="n">
        <v>234386</v>
      </c>
      <c r="AK278" s="177" t="n">
        <v>388000</v>
      </c>
      <c r="AL278" s="177" t="n">
        <v>58918</v>
      </c>
      <c r="AM278" s="177" t="n">
        <v>71646</v>
      </c>
      <c r="AN278" s="177" t="n">
        <f aca="false">AJ:AJ+AL:AL</f>
        <v>293304</v>
      </c>
      <c r="AO278" s="177" t="n">
        <f aca="false">AK:AK+AM:AM</f>
        <v>459646</v>
      </c>
      <c r="AP278" s="177" t="n">
        <v>11382</v>
      </c>
      <c r="AQ278" s="177" t="n">
        <v>19208</v>
      </c>
      <c r="AR278" s="177" t="n">
        <v>659</v>
      </c>
      <c r="AS278" s="177" t="n">
        <v>1091</v>
      </c>
      <c r="AT278" s="179" t="n">
        <v>75812</v>
      </c>
      <c r="AU278" s="179" t="n">
        <v>120000</v>
      </c>
      <c r="AV278" s="179" t="n">
        <v>167296</v>
      </c>
      <c r="AW278" s="179" t="n">
        <v>300000</v>
      </c>
      <c r="AX278" s="179" t="n">
        <v>614961</v>
      </c>
      <c r="AY278" s="179" t="n">
        <v>1018000</v>
      </c>
      <c r="AZ278" s="177" t="n">
        <v>30</v>
      </c>
      <c r="BA278" s="180" t="n">
        <v>-3442563</v>
      </c>
      <c r="BB278" s="180" t="n">
        <v>-2647312</v>
      </c>
      <c r="BC278" s="177" t="n">
        <v>113816</v>
      </c>
      <c r="BD278" s="177" t="n">
        <v>192083</v>
      </c>
      <c r="BE278" s="177" t="n">
        <v>5456</v>
      </c>
    </row>
    <row r="279" customFormat="false" ht="12.75" hidden="false" customHeight="true" outlineLevel="0" collapsed="false">
      <c r="A279" s="174" t="str">
        <f aca="false">C279&amp;" "&amp;E279&amp;" "&amp;F279&amp;" "&amp;G279&amp;" "&amp;J279</f>
        <v>Indonesia Seagrass Restoration Planting Small</v>
      </c>
      <c r="B279" s="176" t="s">
        <v>162</v>
      </c>
      <c r="C279" s="174" t="s">
        <v>184</v>
      </c>
      <c r="D279" s="176" t="s">
        <v>588</v>
      </c>
      <c r="E279" s="174" t="s">
        <v>167</v>
      </c>
      <c r="F279" s="175" t="s">
        <v>174</v>
      </c>
      <c r="G279" s="176" t="s">
        <v>907</v>
      </c>
      <c r="H279" s="176" t="s">
        <v>906</v>
      </c>
      <c r="I279" s="177" t="n">
        <v>100</v>
      </c>
      <c r="J279" s="178" t="s">
        <v>909</v>
      </c>
      <c r="K279" s="176" t="n">
        <v>21283.96571</v>
      </c>
      <c r="L279" s="177" t="n">
        <v>2634358</v>
      </c>
      <c r="M279" s="177" t="n">
        <v>3310193</v>
      </c>
      <c r="N279" s="177" t="n">
        <v>1775138</v>
      </c>
      <c r="O279" s="177" t="n">
        <v>1919653</v>
      </c>
      <c r="P279" s="177" t="n">
        <v>859220</v>
      </c>
      <c r="Q279" s="177" t="n">
        <v>1390540</v>
      </c>
      <c r="R279" s="177" t="n">
        <v>1740</v>
      </c>
      <c r="S279" s="177" t="n">
        <v>1740</v>
      </c>
      <c r="T279" s="177" t="n">
        <v>50000</v>
      </c>
      <c r="U279" s="177" t="n">
        <v>50000</v>
      </c>
      <c r="V279" s="177" t="n">
        <v>629559</v>
      </c>
      <c r="W279" s="177" t="n">
        <v>667067</v>
      </c>
      <c r="X279" s="177" t="n">
        <v>76963</v>
      </c>
      <c r="Y279" s="177" t="n">
        <v>80000</v>
      </c>
      <c r="Z279" s="177" t="n">
        <v>268724</v>
      </c>
      <c r="AA279" s="177" t="n">
        <v>284733</v>
      </c>
      <c r="AB279" s="177" t="n">
        <v>88900</v>
      </c>
      <c r="AC279" s="177" t="n">
        <v>100000</v>
      </c>
      <c r="AD279" s="177" t="n">
        <v>129504</v>
      </c>
      <c r="AE279" s="177" t="n">
        <v>140000</v>
      </c>
      <c r="AF279" s="177" t="n">
        <v>44450</v>
      </c>
      <c r="AG279" s="177" t="n">
        <v>50000</v>
      </c>
      <c r="AH279" s="177" t="n">
        <v>487039</v>
      </c>
      <c r="AI279" s="177" t="n">
        <v>547853</v>
      </c>
      <c r="AJ279" s="177" t="n">
        <v>181226</v>
      </c>
      <c r="AK279" s="177" t="n">
        <v>300000</v>
      </c>
      <c r="AL279" s="177" t="n">
        <v>112586</v>
      </c>
      <c r="AM279" s="177" t="n">
        <v>136908</v>
      </c>
      <c r="AN279" s="177" t="n">
        <f aca="false">AJ:AJ+AL:AL</f>
        <v>293812</v>
      </c>
      <c r="AO279" s="177" t="n">
        <f aca="false">AK:AK+AM:AM</f>
        <v>436908</v>
      </c>
      <c r="AP279" s="177" t="n">
        <v>3157</v>
      </c>
      <c r="AQ279" s="177" t="n">
        <v>5329</v>
      </c>
      <c r="AR279" s="177" t="n">
        <v>183</v>
      </c>
      <c r="AS279" s="177" t="n">
        <v>303</v>
      </c>
      <c r="AT279" s="179" t="n">
        <v>75812</v>
      </c>
      <c r="AU279" s="179" t="n">
        <v>120000</v>
      </c>
      <c r="AV279" s="179" t="n">
        <v>167296</v>
      </c>
      <c r="AW279" s="179" t="n">
        <v>300000</v>
      </c>
      <c r="AX279" s="179" t="n">
        <v>318958</v>
      </c>
      <c r="AY279" s="179" t="n">
        <v>528000</v>
      </c>
      <c r="AZ279" s="177" t="n">
        <v>30</v>
      </c>
      <c r="BA279" s="180" t="n">
        <v>-3256905</v>
      </c>
      <c r="BB279" s="180" t="n">
        <v>-2602783</v>
      </c>
      <c r="BC279" s="177" t="n">
        <v>31575</v>
      </c>
      <c r="BD279" s="177" t="n">
        <v>53287</v>
      </c>
      <c r="BE279" s="177" t="n">
        <v>1514</v>
      </c>
    </row>
    <row r="280" customFormat="false" ht="12.75" hidden="false" customHeight="true" outlineLevel="0" collapsed="false">
      <c r="A280" s="174" t="str">
        <f aca="false">C280&amp;" "&amp;E280&amp;" "&amp;F280&amp;" "&amp;G280&amp;" "&amp;J280</f>
        <v>United States Seagrass Restoration Planting Small</v>
      </c>
      <c r="B280" s="176" t="s">
        <v>161</v>
      </c>
      <c r="C280" s="174" t="s">
        <v>183</v>
      </c>
      <c r="D280" s="176" t="s">
        <v>586</v>
      </c>
      <c r="E280" s="174" t="s">
        <v>167</v>
      </c>
      <c r="F280" s="175" t="s">
        <v>174</v>
      </c>
      <c r="G280" s="176" t="s">
        <v>907</v>
      </c>
      <c r="H280" s="176" t="s">
        <v>906</v>
      </c>
      <c r="I280" s="177" t="n">
        <v>100</v>
      </c>
      <c r="J280" s="178" t="s">
        <v>909</v>
      </c>
      <c r="K280" s="176" t="n">
        <v>104600.7147</v>
      </c>
      <c r="L280" s="177" t="n">
        <v>8112174</v>
      </c>
      <c r="M280" s="177" t="n">
        <v>10411433</v>
      </c>
      <c r="N280" s="177" t="n">
        <v>4918563</v>
      </c>
      <c r="O280" s="177" t="n">
        <v>5449065</v>
      </c>
      <c r="P280" s="177" t="n">
        <v>3193611</v>
      </c>
      <c r="Q280" s="177" t="n">
        <v>4962369</v>
      </c>
      <c r="R280" s="177" t="n">
        <v>5360</v>
      </c>
      <c r="S280" s="177" t="n">
        <v>5360</v>
      </c>
      <c r="T280" s="177" t="n">
        <v>100000</v>
      </c>
      <c r="U280" s="177" t="n">
        <v>100000</v>
      </c>
      <c r="V280" s="177" t="n">
        <v>629559</v>
      </c>
      <c r="W280" s="177" t="n">
        <v>667067</v>
      </c>
      <c r="X280" s="177" t="n">
        <v>76963</v>
      </c>
      <c r="Y280" s="177" t="n">
        <v>80000</v>
      </c>
      <c r="Z280" s="177" t="n">
        <v>351049</v>
      </c>
      <c r="AA280" s="177" t="n">
        <v>379500</v>
      </c>
      <c r="AB280" s="177" t="n">
        <v>88900</v>
      </c>
      <c r="AC280" s="177" t="n">
        <v>100000</v>
      </c>
      <c r="AD280" s="177" t="n">
        <v>185006</v>
      </c>
      <c r="AE280" s="177" t="n">
        <v>200000</v>
      </c>
      <c r="AF280" s="177" t="n">
        <v>44450</v>
      </c>
      <c r="AG280" s="177" t="n">
        <v>50000</v>
      </c>
      <c r="AH280" s="177" t="n">
        <v>3442637</v>
      </c>
      <c r="AI280" s="177" t="n">
        <v>3872498</v>
      </c>
      <c r="AJ280" s="177" t="n">
        <v>517703</v>
      </c>
      <c r="AK280" s="177" t="n">
        <v>857000</v>
      </c>
      <c r="AL280" s="177" t="n">
        <v>795817</v>
      </c>
      <c r="AM280" s="177" t="n">
        <v>967737</v>
      </c>
      <c r="AN280" s="177" t="n">
        <f aca="false">AJ:AJ+AL:AL</f>
        <v>1313520</v>
      </c>
      <c r="AO280" s="177" t="n">
        <f aca="false">AK:AK+AM:AM</f>
        <v>1824737</v>
      </c>
      <c r="AP280" s="177" t="n">
        <v>3157</v>
      </c>
      <c r="AQ280" s="177" t="n">
        <v>5329</v>
      </c>
      <c r="AR280" s="177" t="n">
        <v>183</v>
      </c>
      <c r="AS280" s="177" t="n">
        <v>303</v>
      </c>
      <c r="AT280" s="179" t="n">
        <v>75812</v>
      </c>
      <c r="AU280" s="179" t="n">
        <v>120000</v>
      </c>
      <c r="AV280" s="179" t="n">
        <v>223062</v>
      </c>
      <c r="AW280" s="179" t="n">
        <v>400000</v>
      </c>
      <c r="AX280" s="179" t="n">
        <v>1577877</v>
      </c>
      <c r="AY280" s="179" t="n">
        <v>2612000</v>
      </c>
      <c r="AZ280" s="177" t="n">
        <v>30</v>
      </c>
      <c r="BA280" s="180" t="n">
        <v>-10358146</v>
      </c>
      <c r="BB280" s="180" t="n">
        <v>-8080599</v>
      </c>
      <c r="BC280" s="177" t="n">
        <v>31575</v>
      </c>
      <c r="BD280" s="177" t="n">
        <v>53287</v>
      </c>
      <c r="BE280" s="177" t="n">
        <v>1514</v>
      </c>
    </row>
    <row r="281" customFormat="false" ht="12.75" hidden="false" customHeight="true" outlineLevel="0" collapsed="false">
      <c r="A281" s="174" t="str">
        <f aca="false">C281&amp;" "&amp;E281&amp;" "&amp;F281&amp;" "&amp;G281&amp;" "&amp;J281</f>
        <v>Australia Seagrass Restoration Planting Small</v>
      </c>
      <c r="B281" s="176" t="s">
        <v>163</v>
      </c>
      <c r="C281" s="174" t="s">
        <v>185</v>
      </c>
      <c r="D281" s="176" t="s">
        <v>589</v>
      </c>
      <c r="E281" s="174" t="s">
        <v>167</v>
      </c>
      <c r="F281" s="175" t="s">
        <v>174</v>
      </c>
      <c r="G281" s="176" t="s">
        <v>907</v>
      </c>
      <c r="H281" s="176" t="s">
        <v>906</v>
      </c>
      <c r="I281" s="177" t="n">
        <v>100</v>
      </c>
      <c r="J281" s="178" t="s">
        <v>909</v>
      </c>
      <c r="K281" s="176" t="n">
        <v>602065.4729</v>
      </c>
      <c r="L281" s="177" t="n">
        <v>6334314</v>
      </c>
      <c r="M281" s="177" t="n">
        <v>8208174</v>
      </c>
      <c r="N281" s="177" t="n">
        <v>3761525</v>
      </c>
      <c r="O281" s="177" t="n">
        <v>4146455</v>
      </c>
      <c r="P281" s="177" t="n">
        <v>2572789</v>
      </c>
      <c r="Q281" s="177" t="n">
        <v>4061719</v>
      </c>
      <c r="R281" s="177" t="n">
        <v>4185</v>
      </c>
      <c r="S281" s="177" t="n">
        <v>4185</v>
      </c>
      <c r="T281" s="177" t="n">
        <v>70000</v>
      </c>
      <c r="U281" s="177" t="n">
        <v>70000</v>
      </c>
      <c r="V281" s="177" t="n">
        <v>629559</v>
      </c>
      <c r="W281" s="177" t="n">
        <v>667067</v>
      </c>
      <c r="X281" s="177" t="n">
        <v>76963</v>
      </c>
      <c r="Y281" s="177" t="n">
        <v>80000</v>
      </c>
      <c r="Z281" s="177" t="n">
        <v>313632</v>
      </c>
      <c r="AA281" s="177" t="n">
        <v>339050</v>
      </c>
      <c r="AB281" s="177" t="n">
        <v>102235</v>
      </c>
      <c r="AC281" s="177" t="n">
        <v>115000</v>
      </c>
      <c r="AD281" s="177" t="n">
        <v>333011</v>
      </c>
      <c r="AE281" s="177" t="n">
        <v>360000</v>
      </c>
      <c r="AF281" s="177" t="n">
        <v>44450</v>
      </c>
      <c r="AG281" s="177" t="n">
        <v>50000</v>
      </c>
      <c r="AH281" s="177" t="n">
        <v>2191676</v>
      </c>
      <c r="AI281" s="177" t="n">
        <v>2465338</v>
      </c>
      <c r="AJ281" s="177" t="n">
        <v>485686</v>
      </c>
      <c r="AK281" s="177" t="n">
        <v>804000</v>
      </c>
      <c r="AL281" s="177" t="n">
        <v>506639</v>
      </c>
      <c r="AM281" s="177" t="n">
        <v>616088</v>
      </c>
      <c r="AN281" s="177" t="n">
        <f aca="false">AJ:AJ+AL:AL</f>
        <v>992325</v>
      </c>
      <c r="AO281" s="177" t="n">
        <f aca="false">AK:AK+AM:AM</f>
        <v>1420088</v>
      </c>
      <c r="AP281" s="177" t="n">
        <v>3157</v>
      </c>
      <c r="AQ281" s="177" t="n">
        <v>5329</v>
      </c>
      <c r="AR281" s="177" t="n">
        <v>183</v>
      </c>
      <c r="AS281" s="177" t="n">
        <v>303</v>
      </c>
      <c r="AT281" s="179" t="n">
        <v>75812</v>
      </c>
      <c r="AU281" s="179" t="n">
        <v>120000</v>
      </c>
      <c r="AV281" s="179" t="n">
        <v>223062</v>
      </c>
      <c r="AW281" s="179" t="n">
        <v>400000</v>
      </c>
      <c r="AX281" s="179" t="n">
        <v>1278249</v>
      </c>
      <c r="AY281" s="179" t="n">
        <v>2116000</v>
      </c>
      <c r="AZ281" s="177" t="n">
        <v>30</v>
      </c>
      <c r="BA281" s="180" t="n">
        <v>-8154886</v>
      </c>
      <c r="BB281" s="180" t="n">
        <v>-6302739</v>
      </c>
      <c r="BC281" s="177" t="n">
        <v>31575</v>
      </c>
      <c r="BD281" s="177" t="n">
        <v>53287</v>
      </c>
      <c r="BE281" s="177" t="n">
        <v>1514</v>
      </c>
    </row>
    <row r="282" customFormat="false" ht="12.75" hidden="false" customHeight="true" outlineLevel="0" collapsed="false">
      <c r="A282" s="174" t="str">
        <f aca="false">C282&amp;" "&amp;E282&amp;" "&amp;F282&amp;" "&amp;G282&amp;" "&amp;J282</f>
        <v>The Bahamas Seagrass Restoration Planting Small</v>
      </c>
      <c r="B282" s="176" t="s">
        <v>161</v>
      </c>
      <c r="C282" s="174" t="s">
        <v>277</v>
      </c>
      <c r="D282" s="176" t="s">
        <v>590</v>
      </c>
      <c r="E282" s="174" t="s">
        <v>167</v>
      </c>
      <c r="F282" s="175" t="s">
        <v>174</v>
      </c>
      <c r="G282" s="176" t="s">
        <v>907</v>
      </c>
      <c r="H282" s="176" t="s">
        <v>906</v>
      </c>
      <c r="I282" s="177" t="n">
        <v>100</v>
      </c>
      <c r="J282" s="178" t="s">
        <v>909</v>
      </c>
      <c r="K282" s="176" t="n">
        <v>16322.19886</v>
      </c>
      <c r="L282" s="177" t="n">
        <v>11264420</v>
      </c>
      <c r="M282" s="177" t="n">
        <v>13685730</v>
      </c>
      <c r="N282" s="177" t="n">
        <v>8002797</v>
      </c>
      <c r="O282" s="177" t="n">
        <v>8920136</v>
      </c>
      <c r="P282" s="177" t="n">
        <v>3261623</v>
      </c>
      <c r="Q282" s="177" t="n">
        <v>4765594</v>
      </c>
      <c r="R282" s="177" t="n">
        <v>7442</v>
      </c>
      <c r="S282" s="177" t="n">
        <v>7442</v>
      </c>
      <c r="T282" s="177" t="n">
        <v>70000</v>
      </c>
      <c r="U282" s="177" t="n">
        <v>70000</v>
      </c>
      <c r="V282" s="177" t="n">
        <v>629559</v>
      </c>
      <c r="W282" s="177" t="n">
        <v>667067</v>
      </c>
      <c r="X282" s="177" t="n">
        <v>76963</v>
      </c>
      <c r="Y282" s="177" t="n">
        <v>80000</v>
      </c>
      <c r="Z282" s="177" t="n">
        <v>286112</v>
      </c>
      <c r="AA282" s="177" t="n">
        <v>309300</v>
      </c>
      <c r="AB282" s="177" t="n">
        <v>111125</v>
      </c>
      <c r="AC282" s="177" t="n">
        <v>125000</v>
      </c>
      <c r="AD282" s="177" t="n">
        <v>296010</v>
      </c>
      <c r="AE282" s="177" t="n">
        <v>320000</v>
      </c>
      <c r="AF282" s="177" t="n">
        <v>44450</v>
      </c>
      <c r="AG282" s="177" t="n">
        <v>50000</v>
      </c>
      <c r="AH282" s="177" t="n">
        <v>6488580</v>
      </c>
      <c r="AI282" s="177" t="n">
        <v>7298770</v>
      </c>
      <c r="AJ282" s="177" t="n">
        <v>402322</v>
      </c>
      <c r="AK282" s="177" t="n">
        <v>666000</v>
      </c>
      <c r="AL282" s="177" t="n">
        <v>1499933</v>
      </c>
      <c r="AM282" s="177" t="n">
        <v>1823963</v>
      </c>
      <c r="AN282" s="177" t="n">
        <f aca="false">AJ:AJ+AL:AL</f>
        <v>1902255</v>
      </c>
      <c r="AO282" s="177" t="n">
        <f aca="false">AK:AK+AM:AM</f>
        <v>2489963</v>
      </c>
      <c r="AP282" s="177" t="n">
        <v>3157</v>
      </c>
      <c r="AQ282" s="177" t="n">
        <v>5329</v>
      </c>
      <c r="AR282" s="177" t="n">
        <v>183</v>
      </c>
      <c r="AS282" s="177" t="n">
        <v>303</v>
      </c>
      <c r="AT282" s="179" t="n">
        <v>75812</v>
      </c>
      <c r="AU282" s="179" t="n">
        <v>120000</v>
      </c>
      <c r="AV282" s="179" t="n">
        <v>223062</v>
      </c>
      <c r="AW282" s="179" t="n">
        <v>400000</v>
      </c>
      <c r="AX282" s="179" t="n">
        <v>1057153</v>
      </c>
      <c r="AY282" s="179" t="n">
        <v>1750000</v>
      </c>
      <c r="AZ282" s="177" t="n">
        <v>30</v>
      </c>
      <c r="BA282" s="180" t="n">
        <v>-13632443</v>
      </c>
      <c r="BB282" s="180" t="n">
        <v>-11232845</v>
      </c>
      <c r="BC282" s="177" t="n">
        <v>31575</v>
      </c>
      <c r="BD282" s="177" t="n">
        <v>53287</v>
      </c>
      <c r="BE282" s="177" t="n">
        <v>1514</v>
      </c>
    </row>
    <row r="283" customFormat="false" ht="12.75" hidden="false" customHeight="true" outlineLevel="0" collapsed="false">
      <c r="A283" s="174" t="str">
        <f aca="false">C283&amp;" "&amp;E283&amp;" "&amp;F283&amp;" "&amp;G283&amp;" "&amp;J283</f>
        <v>Kenya Seagrass Restoration Planting Small</v>
      </c>
      <c r="B283" s="176" t="s">
        <v>164</v>
      </c>
      <c r="C283" s="174" t="s">
        <v>187</v>
      </c>
      <c r="D283" s="176" t="s">
        <v>591</v>
      </c>
      <c r="E283" s="174" t="s">
        <v>167</v>
      </c>
      <c r="F283" s="175" t="s">
        <v>174</v>
      </c>
      <c r="G283" s="176" t="s">
        <v>907</v>
      </c>
      <c r="H283" s="176" t="s">
        <v>906</v>
      </c>
      <c r="I283" s="177" t="n">
        <v>100</v>
      </c>
      <c r="J283" s="178" t="s">
        <v>909</v>
      </c>
      <c r="K283" s="176" t="n">
        <v>821.14692</v>
      </c>
      <c r="L283" s="177" t="n">
        <v>2023903</v>
      </c>
      <c r="M283" s="177" t="n">
        <v>2542088</v>
      </c>
      <c r="N283" s="177" t="n">
        <v>1390480</v>
      </c>
      <c r="O283" s="177" t="n">
        <v>1488230</v>
      </c>
      <c r="P283" s="177" t="n">
        <v>633423</v>
      </c>
      <c r="Q283" s="177" t="n">
        <v>1053859</v>
      </c>
      <c r="R283" s="177" t="n">
        <v>1337</v>
      </c>
      <c r="S283" s="177" t="n">
        <v>1337</v>
      </c>
      <c r="T283" s="177" t="n">
        <v>50000</v>
      </c>
      <c r="U283" s="177" t="n">
        <v>50000</v>
      </c>
      <c r="V283" s="177" t="n">
        <v>629559</v>
      </c>
      <c r="W283" s="177" t="n">
        <v>667067</v>
      </c>
      <c r="X283" s="177" t="n">
        <v>76963</v>
      </c>
      <c r="Y283" s="177" t="n">
        <v>80000</v>
      </c>
      <c r="Z283" s="177" t="n">
        <v>249345</v>
      </c>
      <c r="AA283" s="177" t="n">
        <v>264200</v>
      </c>
      <c r="AB283" s="177" t="n">
        <v>88900</v>
      </c>
      <c r="AC283" s="177" t="n">
        <v>100000</v>
      </c>
      <c r="AD283" s="177" t="n">
        <v>129504</v>
      </c>
      <c r="AE283" s="177" t="n">
        <v>140000</v>
      </c>
      <c r="AF283" s="177" t="n">
        <v>44450</v>
      </c>
      <c r="AG283" s="177" t="n">
        <v>50000</v>
      </c>
      <c r="AH283" s="177" t="n">
        <v>121760</v>
      </c>
      <c r="AI283" s="177" t="n">
        <v>136963</v>
      </c>
      <c r="AJ283" s="177" t="n">
        <v>144981</v>
      </c>
      <c r="AK283" s="177" t="n">
        <v>240000</v>
      </c>
      <c r="AL283" s="177" t="n">
        <v>28147</v>
      </c>
      <c r="AM283" s="177" t="n">
        <v>34227</v>
      </c>
      <c r="AN283" s="177" t="n">
        <f aca="false">AJ:AJ+AL:AL</f>
        <v>173128</v>
      </c>
      <c r="AO283" s="177" t="n">
        <f aca="false">AK:AK+AM:AM</f>
        <v>274227</v>
      </c>
      <c r="AP283" s="177" t="n">
        <v>3157</v>
      </c>
      <c r="AQ283" s="177" t="n">
        <v>5329</v>
      </c>
      <c r="AR283" s="177" t="n">
        <v>183</v>
      </c>
      <c r="AS283" s="177" t="n">
        <v>303</v>
      </c>
      <c r="AT283" s="179" t="n">
        <v>75812</v>
      </c>
      <c r="AU283" s="179" t="n">
        <v>120000</v>
      </c>
      <c r="AV283" s="179" t="n">
        <v>167296</v>
      </c>
      <c r="AW283" s="179" t="n">
        <v>300000</v>
      </c>
      <c r="AX283" s="179" t="n">
        <v>213847</v>
      </c>
      <c r="AY283" s="179" t="n">
        <v>354000</v>
      </c>
      <c r="AZ283" s="177" t="n">
        <v>30</v>
      </c>
      <c r="BA283" s="180" t="n">
        <v>-2488801</v>
      </c>
      <c r="BB283" s="180" t="n">
        <v>-1992328</v>
      </c>
      <c r="BC283" s="177" t="n">
        <v>31575</v>
      </c>
      <c r="BD283" s="177" t="n">
        <v>53287</v>
      </c>
      <c r="BE283" s="177" t="n">
        <v>1514</v>
      </c>
    </row>
    <row r="284" customFormat="false" ht="12.75" hidden="false" customHeight="true" outlineLevel="0" collapsed="false">
      <c r="A284" s="174" t="str">
        <f aca="false">C284&amp;" "&amp;E284&amp;" "&amp;F284&amp;" "&amp;G284&amp;" "&amp;J284</f>
        <v>Mexico Seagrass Restoration Planting Small</v>
      </c>
      <c r="B284" s="176" t="s">
        <v>161</v>
      </c>
      <c r="C284" s="174" t="s">
        <v>188</v>
      </c>
      <c r="D284" s="176" t="s">
        <v>592</v>
      </c>
      <c r="E284" s="174" t="s">
        <v>167</v>
      </c>
      <c r="F284" s="175" t="s">
        <v>174</v>
      </c>
      <c r="G284" s="176" t="s">
        <v>907</v>
      </c>
      <c r="H284" s="176" t="s">
        <v>906</v>
      </c>
      <c r="I284" s="177" t="n">
        <v>100</v>
      </c>
      <c r="J284" s="178" t="s">
        <v>909</v>
      </c>
      <c r="K284" s="176" t="n">
        <v>69461.54468</v>
      </c>
      <c r="L284" s="177" t="n">
        <v>6854635</v>
      </c>
      <c r="M284" s="177" t="n">
        <v>8140395</v>
      </c>
      <c r="N284" s="177" t="n">
        <v>5186351</v>
      </c>
      <c r="O284" s="177" t="n">
        <v>5756455</v>
      </c>
      <c r="P284" s="177" t="n">
        <v>1668284</v>
      </c>
      <c r="Q284" s="177" t="n">
        <v>2383941</v>
      </c>
      <c r="R284" s="177" t="n">
        <v>4529</v>
      </c>
      <c r="S284" s="177" t="n">
        <v>4529</v>
      </c>
      <c r="T284" s="177" t="n">
        <v>50000</v>
      </c>
      <c r="U284" s="177" t="n">
        <v>50000</v>
      </c>
      <c r="V284" s="177" t="n">
        <v>629559</v>
      </c>
      <c r="W284" s="177" t="n">
        <v>667067</v>
      </c>
      <c r="X284" s="177" t="n">
        <v>76963</v>
      </c>
      <c r="Y284" s="177" t="n">
        <v>80000</v>
      </c>
      <c r="Z284" s="177" t="n">
        <v>274072</v>
      </c>
      <c r="AA284" s="177" t="n">
        <v>290400</v>
      </c>
      <c r="AB284" s="177" t="n">
        <v>88900</v>
      </c>
      <c r="AC284" s="177" t="n">
        <v>100000</v>
      </c>
      <c r="AD284" s="177" t="n">
        <v>129504</v>
      </c>
      <c r="AE284" s="177" t="n">
        <v>140000</v>
      </c>
      <c r="AF284" s="177" t="n">
        <v>44450</v>
      </c>
      <c r="AG284" s="177" t="n">
        <v>50000</v>
      </c>
      <c r="AH284" s="177" t="n">
        <v>3892904</v>
      </c>
      <c r="AI284" s="177" t="n">
        <v>4378988</v>
      </c>
      <c r="AJ284" s="177" t="n">
        <v>143773</v>
      </c>
      <c r="AK284" s="177" t="n">
        <v>238000</v>
      </c>
      <c r="AL284" s="177" t="n">
        <v>899904</v>
      </c>
      <c r="AM284" s="177" t="n">
        <v>1094309</v>
      </c>
      <c r="AN284" s="177" t="n">
        <f aca="false">AJ:AJ+AL:AL</f>
        <v>1043677</v>
      </c>
      <c r="AO284" s="177" t="n">
        <f aca="false">AK:AK+AM:AM</f>
        <v>1332309</v>
      </c>
      <c r="AP284" s="177" t="n">
        <v>3157</v>
      </c>
      <c r="AQ284" s="177" t="n">
        <v>5329</v>
      </c>
      <c r="AR284" s="177" t="n">
        <v>183</v>
      </c>
      <c r="AS284" s="177" t="n">
        <v>303</v>
      </c>
      <c r="AT284" s="179" t="n">
        <v>75812</v>
      </c>
      <c r="AU284" s="179" t="n">
        <v>120000</v>
      </c>
      <c r="AV284" s="179" t="n">
        <v>167296</v>
      </c>
      <c r="AW284" s="179" t="n">
        <v>300000</v>
      </c>
      <c r="AX284" s="179" t="n">
        <v>378159</v>
      </c>
      <c r="AY284" s="179" t="n">
        <v>626000</v>
      </c>
      <c r="AZ284" s="177" t="n">
        <v>30</v>
      </c>
      <c r="BA284" s="180" t="n">
        <v>-8087108</v>
      </c>
      <c r="BB284" s="180" t="n">
        <v>-6823060</v>
      </c>
      <c r="BC284" s="177" t="n">
        <v>31575</v>
      </c>
      <c r="BD284" s="177" t="n">
        <v>53287</v>
      </c>
      <c r="BE284" s="177" t="n">
        <v>1514</v>
      </c>
    </row>
    <row r="285" customFormat="false" ht="12.75" hidden="false" customHeight="true" outlineLevel="0" collapsed="false">
      <c r="A285" s="174" t="str">
        <f aca="false">C285&amp;" "&amp;E285&amp;" "&amp;F285&amp;" "&amp;G285&amp;" "&amp;J285</f>
        <v>Colombia Seagrass Restoration Planting Small</v>
      </c>
      <c r="B285" s="176" t="s">
        <v>165</v>
      </c>
      <c r="C285" s="174" t="s">
        <v>189</v>
      </c>
      <c r="D285" s="176" t="s">
        <v>593</v>
      </c>
      <c r="E285" s="174" t="s">
        <v>167</v>
      </c>
      <c r="F285" s="175" t="s">
        <v>174</v>
      </c>
      <c r="G285" s="176" t="s">
        <v>907</v>
      </c>
      <c r="H285" s="176" t="s">
        <v>906</v>
      </c>
      <c r="I285" s="177" t="n">
        <v>100</v>
      </c>
      <c r="J285" s="178" t="s">
        <v>909</v>
      </c>
      <c r="K285" s="176" t="n">
        <v>3144.176053</v>
      </c>
      <c r="L285" s="177" t="n">
        <v>3133397</v>
      </c>
      <c r="M285" s="177" t="n">
        <v>3771603</v>
      </c>
      <c r="N285" s="177" t="n">
        <v>2349877</v>
      </c>
      <c r="O285" s="177" t="n">
        <v>2568133</v>
      </c>
      <c r="P285" s="177" t="n">
        <v>783520</v>
      </c>
      <c r="Q285" s="177" t="n">
        <v>1203470</v>
      </c>
      <c r="R285" s="177" t="n">
        <v>2070</v>
      </c>
      <c r="S285" s="177" t="n">
        <v>2070</v>
      </c>
      <c r="T285" s="177" t="n">
        <v>50000</v>
      </c>
      <c r="U285" s="177" t="n">
        <v>50000</v>
      </c>
      <c r="V285" s="177" t="n">
        <v>629559</v>
      </c>
      <c r="W285" s="177" t="n">
        <v>667067</v>
      </c>
      <c r="X285" s="177" t="n">
        <v>76963</v>
      </c>
      <c r="Y285" s="177" t="n">
        <v>80000</v>
      </c>
      <c r="Z285" s="177" t="n">
        <v>244644</v>
      </c>
      <c r="AA285" s="177" t="n">
        <v>259219</v>
      </c>
      <c r="AB285" s="177" t="n">
        <v>88900</v>
      </c>
      <c r="AC285" s="177" t="n">
        <v>100000</v>
      </c>
      <c r="AD285" s="177" t="n">
        <v>120254</v>
      </c>
      <c r="AE285" s="177" t="n">
        <v>130000</v>
      </c>
      <c r="AF285" s="177" t="n">
        <v>44450</v>
      </c>
      <c r="AG285" s="177" t="n">
        <v>50000</v>
      </c>
      <c r="AH285" s="177" t="n">
        <v>1095108</v>
      </c>
      <c r="AI285" s="177" t="n">
        <v>1231847</v>
      </c>
      <c r="AJ285" s="177" t="n">
        <v>78531</v>
      </c>
      <c r="AK285" s="177" t="n">
        <v>130000</v>
      </c>
      <c r="AL285" s="177" t="n">
        <v>253151</v>
      </c>
      <c r="AM285" s="177" t="n">
        <v>307839</v>
      </c>
      <c r="AN285" s="177" t="n">
        <f aca="false">AJ:AJ+AL:AL</f>
        <v>331682</v>
      </c>
      <c r="AO285" s="177" t="n">
        <f aca="false">AK:AK+AM:AM</f>
        <v>437839</v>
      </c>
      <c r="AP285" s="177" t="n">
        <v>3157</v>
      </c>
      <c r="AQ285" s="177" t="n">
        <v>5329</v>
      </c>
      <c r="AR285" s="177" t="n">
        <v>183</v>
      </c>
      <c r="AS285" s="177" t="n">
        <v>303</v>
      </c>
      <c r="AT285" s="179" t="n">
        <v>75812</v>
      </c>
      <c r="AU285" s="179" t="n">
        <v>120000</v>
      </c>
      <c r="AV285" s="179" t="n">
        <v>167296</v>
      </c>
      <c r="AW285" s="179" t="n">
        <v>300000</v>
      </c>
      <c r="AX285" s="179" t="n">
        <v>205390</v>
      </c>
      <c r="AY285" s="179" t="n">
        <v>340000</v>
      </c>
      <c r="AZ285" s="177" t="n">
        <v>30</v>
      </c>
      <c r="BA285" s="180" t="n">
        <v>-3718316</v>
      </c>
      <c r="BB285" s="180" t="n">
        <v>-3101823</v>
      </c>
      <c r="BC285" s="177" t="n">
        <v>31575</v>
      </c>
      <c r="BD285" s="177" t="n">
        <v>53287</v>
      </c>
      <c r="BE285" s="177" t="n">
        <v>1514</v>
      </c>
    </row>
    <row r="286" customFormat="false" ht="12.75" hidden="false" customHeight="true" outlineLevel="0" collapsed="false">
      <c r="A286" s="174" t="str">
        <f aca="false">C286&amp;" "&amp;E286&amp;" "&amp;F286&amp;" "&amp;G286&amp;" "&amp;J286</f>
        <v>India Seagrass Restoration Planting Small</v>
      </c>
      <c r="B286" s="176" t="s">
        <v>162</v>
      </c>
      <c r="C286" s="174" t="s">
        <v>190</v>
      </c>
      <c r="D286" s="176" t="s">
        <v>594</v>
      </c>
      <c r="E286" s="174" t="s">
        <v>167</v>
      </c>
      <c r="F286" s="175" t="s">
        <v>174</v>
      </c>
      <c r="G286" s="176" t="s">
        <v>907</v>
      </c>
      <c r="H286" s="176" t="s">
        <v>906</v>
      </c>
      <c r="I286" s="177" t="n">
        <v>100</v>
      </c>
      <c r="J286" s="178" t="s">
        <v>909</v>
      </c>
      <c r="K286" s="176" t="n">
        <v>3746.655073</v>
      </c>
      <c r="L286" s="177" t="n">
        <v>2096519</v>
      </c>
      <c r="M286" s="177" t="n">
        <v>2630105</v>
      </c>
      <c r="N286" s="177" t="n">
        <v>1441752</v>
      </c>
      <c r="O286" s="177" t="n">
        <v>1545514</v>
      </c>
      <c r="P286" s="177" t="n">
        <v>654767</v>
      </c>
      <c r="Q286" s="177" t="n">
        <v>1084591</v>
      </c>
      <c r="R286" s="177" t="n">
        <v>1385</v>
      </c>
      <c r="S286" s="177" t="n">
        <v>1385</v>
      </c>
      <c r="T286" s="177" t="n">
        <v>50000</v>
      </c>
      <c r="U286" s="177" t="n">
        <v>50000</v>
      </c>
      <c r="V286" s="177" t="n">
        <v>629559</v>
      </c>
      <c r="W286" s="177" t="n">
        <v>667067</v>
      </c>
      <c r="X286" s="177" t="n">
        <v>76963</v>
      </c>
      <c r="Y286" s="177" t="n">
        <v>80000</v>
      </c>
      <c r="Z286" s="177" t="n">
        <v>255322</v>
      </c>
      <c r="AA286" s="177" t="n">
        <v>270533</v>
      </c>
      <c r="AB286" s="177" t="n">
        <v>88900</v>
      </c>
      <c r="AC286" s="177" t="n">
        <v>100000</v>
      </c>
      <c r="AD286" s="177" t="n">
        <v>129504</v>
      </c>
      <c r="AE286" s="177" t="n">
        <v>140000</v>
      </c>
      <c r="AF286" s="177" t="n">
        <v>44450</v>
      </c>
      <c r="AG286" s="177" t="n">
        <v>50000</v>
      </c>
      <c r="AH286" s="177" t="n">
        <v>167054</v>
      </c>
      <c r="AI286" s="177" t="n">
        <v>187914</v>
      </c>
      <c r="AJ286" s="177" t="n">
        <v>101487</v>
      </c>
      <c r="AK286" s="177" t="n">
        <v>168000</v>
      </c>
      <c r="AL286" s="177" t="n">
        <v>38617</v>
      </c>
      <c r="AM286" s="177" t="n">
        <v>46960</v>
      </c>
      <c r="AN286" s="177" t="n">
        <f aca="false">AJ:AJ+AL:AL</f>
        <v>140104</v>
      </c>
      <c r="AO286" s="177" t="n">
        <f aca="false">AK:AK+AM:AM</f>
        <v>214960</v>
      </c>
      <c r="AP286" s="177" t="n">
        <v>3157</v>
      </c>
      <c r="AQ286" s="177" t="n">
        <v>5329</v>
      </c>
      <c r="AR286" s="177" t="n">
        <v>183</v>
      </c>
      <c r="AS286" s="177" t="n">
        <v>303</v>
      </c>
      <c r="AT286" s="179" t="n">
        <v>75812</v>
      </c>
      <c r="AU286" s="179" t="n">
        <v>120000</v>
      </c>
      <c r="AV286" s="179" t="n">
        <v>167296</v>
      </c>
      <c r="AW286" s="179" t="n">
        <v>300000</v>
      </c>
      <c r="AX286" s="179" t="n">
        <v>268215</v>
      </c>
      <c r="AY286" s="179" t="n">
        <v>444000</v>
      </c>
      <c r="AZ286" s="177" t="n">
        <v>30</v>
      </c>
      <c r="BA286" s="180" t="n">
        <v>-2576817</v>
      </c>
      <c r="BB286" s="180" t="n">
        <v>-2064944</v>
      </c>
      <c r="BC286" s="177" t="n">
        <v>31575</v>
      </c>
      <c r="BD286" s="177" t="n">
        <v>53287</v>
      </c>
      <c r="BE286" s="177" t="n">
        <v>1514</v>
      </c>
    </row>
    <row r="287" customFormat="false" ht="12.75" hidden="false" customHeight="true" outlineLevel="0" collapsed="false">
      <c r="A287" s="174" t="str">
        <f aca="false">C287&amp;" "&amp;E287&amp;" "&amp;F287&amp;" "&amp;G287&amp;" "&amp;J287</f>
        <v>China Seagrass Restoration Planting Small</v>
      </c>
      <c r="B287" s="176" t="s">
        <v>162</v>
      </c>
      <c r="C287" s="174" t="s">
        <v>191</v>
      </c>
      <c r="D287" s="176" t="s">
        <v>595</v>
      </c>
      <c r="E287" s="174" t="s">
        <v>167</v>
      </c>
      <c r="F287" s="175" t="s">
        <v>174</v>
      </c>
      <c r="G287" s="176" t="s">
        <v>907</v>
      </c>
      <c r="H287" s="176" t="s">
        <v>906</v>
      </c>
      <c r="I287" s="177" t="n">
        <v>100</v>
      </c>
      <c r="J287" s="178" t="s">
        <v>909</v>
      </c>
      <c r="K287" s="176" t="n">
        <v>576.1808507</v>
      </c>
      <c r="L287" s="177" t="n">
        <v>3298198</v>
      </c>
      <c r="M287" s="177" t="n">
        <v>4243237</v>
      </c>
      <c r="N287" s="177" t="n">
        <v>2041010</v>
      </c>
      <c r="O287" s="177" t="n">
        <v>2215347</v>
      </c>
      <c r="P287" s="177" t="n">
        <v>1257188</v>
      </c>
      <c r="Q287" s="177" t="n">
        <v>2027890</v>
      </c>
      <c r="R287" s="177" t="n">
        <v>2179</v>
      </c>
      <c r="S287" s="177" t="n">
        <v>2179</v>
      </c>
      <c r="T287" s="177" t="n">
        <v>50000</v>
      </c>
      <c r="U287" s="177" t="n">
        <v>50000</v>
      </c>
      <c r="V287" s="177" t="n">
        <v>629559</v>
      </c>
      <c r="W287" s="177" t="n">
        <v>667067</v>
      </c>
      <c r="X287" s="177" t="n">
        <v>76963</v>
      </c>
      <c r="Y287" s="177" t="n">
        <v>80000</v>
      </c>
      <c r="Z287" s="177" t="n">
        <v>314213</v>
      </c>
      <c r="AA287" s="177" t="n">
        <v>332933</v>
      </c>
      <c r="AB287" s="177" t="n">
        <v>88900</v>
      </c>
      <c r="AC287" s="177" t="n">
        <v>100000</v>
      </c>
      <c r="AD287" s="177" t="n">
        <v>138755</v>
      </c>
      <c r="AE287" s="177" t="n">
        <v>150000</v>
      </c>
      <c r="AF287" s="177" t="n">
        <v>44450</v>
      </c>
      <c r="AG287" s="177" t="n">
        <v>50000</v>
      </c>
      <c r="AH287" s="177" t="n">
        <v>698171</v>
      </c>
      <c r="AI287" s="177" t="n">
        <v>785347</v>
      </c>
      <c r="AJ287" s="177" t="n">
        <v>234386</v>
      </c>
      <c r="AK287" s="177" t="n">
        <v>388000</v>
      </c>
      <c r="AL287" s="177" t="n">
        <v>161393</v>
      </c>
      <c r="AM287" s="177" t="n">
        <v>196258</v>
      </c>
      <c r="AN287" s="177" t="n">
        <f aca="false">AJ:AJ+AL:AL</f>
        <v>395779</v>
      </c>
      <c r="AO287" s="177" t="n">
        <f aca="false">AK:AK+AM:AM</f>
        <v>584258</v>
      </c>
      <c r="AP287" s="177" t="n">
        <v>3157</v>
      </c>
      <c r="AQ287" s="177" t="n">
        <v>5329</v>
      </c>
      <c r="AR287" s="177" t="n">
        <v>183</v>
      </c>
      <c r="AS287" s="177" t="n">
        <v>303</v>
      </c>
      <c r="AT287" s="179" t="n">
        <v>75812</v>
      </c>
      <c r="AU287" s="179" t="n">
        <v>120000</v>
      </c>
      <c r="AV287" s="179" t="n">
        <v>167296</v>
      </c>
      <c r="AW287" s="179" t="n">
        <v>300000</v>
      </c>
      <c r="AX287" s="179" t="n">
        <v>614961</v>
      </c>
      <c r="AY287" s="179" t="n">
        <v>1018000</v>
      </c>
      <c r="AZ287" s="177" t="n">
        <v>30</v>
      </c>
      <c r="BA287" s="180" t="n">
        <v>-4189949</v>
      </c>
      <c r="BB287" s="180" t="n">
        <v>-3266623</v>
      </c>
      <c r="BC287" s="177" t="n">
        <v>31575</v>
      </c>
      <c r="BD287" s="177" t="n">
        <v>53287</v>
      </c>
      <c r="BE287" s="177" t="n">
        <v>1514</v>
      </c>
    </row>
    <row r="288" customFormat="false" ht="12.75" hidden="false" customHeight="true" outlineLevel="0" collapsed="false">
      <c r="A288" s="174" t="str">
        <f aca="false">C288&amp;" "&amp;E288&amp;" "&amp;F288&amp;" "&amp;G288&amp;" "&amp;J288</f>
        <v>Indonesia Salt marsh Restoration Planting Small</v>
      </c>
      <c r="B288" s="176" t="s">
        <v>162</v>
      </c>
      <c r="C288" s="174" t="s">
        <v>184</v>
      </c>
      <c r="D288" s="176" t="s">
        <v>588</v>
      </c>
      <c r="E288" s="174" t="s">
        <v>168</v>
      </c>
      <c r="F288" s="175" t="s">
        <v>174</v>
      </c>
      <c r="G288" s="176" t="s">
        <v>907</v>
      </c>
      <c r="H288" s="176" t="s">
        <v>906</v>
      </c>
      <c r="I288" s="177" t="n">
        <v>100</v>
      </c>
      <c r="J288" s="178" t="s">
        <v>909</v>
      </c>
      <c r="K288" s="176" t="n">
        <v>1538.032167</v>
      </c>
      <c r="L288" s="177" t="n">
        <v>2415413</v>
      </c>
      <c r="M288" s="177" t="n">
        <v>3062190</v>
      </c>
      <c r="N288" s="177" t="n">
        <v>1594274</v>
      </c>
      <c r="O288" s="177" t="n">
        <v>1716205</v>
      </c>
      <c r="P288" s="177" t="n">
        <v>821139</v>
      </c>
      <c r="Q288" s="177" t="n">
        <v>1345985</v>
      </c>
      <c r="R288" s="177" t="n">
        <v>754</v>
      </c>
      <c r="S288" s="177" t="n">
        <v>754</v>
      </c>
      <c r="T288" s="177" t="n">
        <v>50000</v>
      </c>
      <c r="U288" s="177" t="n">
        <v>50000</v>
      </c>
      <c r="V288" s="177" t="n">
        <v>629559</v>
      </c>
      <c r="W288" s="177" t="n">
        <v>667067</v>
      </c>
      <c r="X288" s="177" t="n">
        <v>76963</v>
      </c>
      <c r="Y288" s="177" t="n">
        <v>80000</v>
      </c>
      <c r="Z288" s="177" t="n">
        <v>268724</v>
      </c>
      <c r="AA288" s="177" t="n">
        <v>284733</v>
      </c>
      <c r="AB288" s="177" t="n">
        <v>88900</v>
      </c>
      <c r="AC288" s="177" t="n">
        <v>100000</v>
      </c>
      <c r="AD288" s="177" t="n">
        <v>129504</v>
      </c>
      <c r="AE288" s="177" t="n">
        <v>140000</v>
      </c>
      <c r="AF288" s="177" t="n">
        <v>44450</v>
      </c>
      <c r="AG288" s="177" t="n">
        <v>50000</v>
      </c>
      <c r="AH288" s="177" t="n">
        <v>306175</v>
      </c>
      <c r="AI288" s="177" t="n">
        <v>344405</v>
      </c>
      <c r="AJ288" s="177" t="n">
        <v>181226</v>
      </c>
      <c r="AK288" s="177" t="n">
        <v>300000</v>
      </c>
      <c r="AL288" s="177" t="n">
        <v>70777</v>
      </c>
      <c r="AM288" s="177" t="n">
        <v>86067</v>
      </c>
      <c r="AN288" s="177" t="n">
        <f aca="false">AJ:AJ+AL:AL</f>
        <v>252003</v>
      </c>
      <c r="AO288" s="177" t="n">
        <f aca="false">AK:AK+AM:AM</f>
        <v>386067</v>
      </c>
      <c r="AP288" s="177" t="n">
        <v>6682</v>
      </c>
      <c r="AQ288" s="177" t="n">
        <v>11277</v>
      </c>
      <c r="AR288" s="177" t="n">
        <v>387</v>
      </c>
      <c r="AS288" s="177" t="n">
        <v>641</v>
      </c>
      <c r="AT288" s="179" t="n">
        <v>75812</v>
      </c>
      <c r="AU288" s="179" t="n">
        <v>120000</v>
      </c>
      <c r="AV288" s="179" t="n">
        <v>167296</v>
      </c>
      <c r="AW288" s="179" t="n">
        <v>300000</v>
      </c>
      <c r="AX288" s="179" t="n">
        <v>318958</v>
      </c>
      <c r="AY288" s="179" t="n">
        <v>528000</v>
      </c>
      <c r="AZ288" s="177" t="n">
        <v>30</v>
      </c>
      <c r="BA288" s="180" t="n">
        <v>-2949419</v>
      </c>
      <c r="BB288" s="180" t="n">
        <v>-2348592</v>
      </c>
      <c r="BC288" s="177" t="n">
        <v>66821</v>
      </c>
      <c r="BD288" s="177" t="n">
        <v>112771</v>
      </c>
      <c r="BE288" s="177" t="n">
        <v>3203</v>
      </c>
    </row>
    <row r="289" customFormat="false" ht="12.75" hidden="false" customHeight="true" outlineLevel="0" collapsed="false">
      <c r="A289" s="174" t="str">
        <f aca="false">C289&amp;" "&amp;E289&amp;" "&amp;F289&amp;" "&amp;G289&amp;" "&amp;J289</f>
        <v>United States Salt marsh Restoration Planting Small</v>
      </c>
      <c r="B289" s="176" t="s">
        <v>161</v>
      </c>
      <c r="C289" s="174" t="s">
        <v>183</v>
      </c>
      <c r="D289" s="176" t="s">
        <v>586</v>
      </c>
      <c r="E289" s="174" t="s">
        <v>168</v>
      </c>
      <c r="F289" s="175" t="s">
        <v>174</v>
      </c>
      <c r="G289" s="176" t="s">
        <v>907</v>
      </c>
      <c r="H289" s="176" t="s">
        <v>906</v>
      </c>
      <c r="I289" s="177" t="n">
        <v>100</v>
      </c>
      <c r="J289" s="178" t="s">
        <v>909</v>
      </c>
      <c r="K289" s="176" t="n">
        <v>166735.7527</v>
      </c>
      <c r="L289" s="177" t="n">
        <v>6541933</v>
      </c>
      <c r="M289" s="177" t="n">
        <v>8620275</v>
      </c>
      <c r="N289" s="177" t="n">
        <v>3640124</v>
      </c>
      <c r="O289" s="177" t="n">
        <v>4010994</v>
      </c>
      <c r="P289" s="177" t="n">
        <v>2901809</v>
      </c>
      <c r="Q289" s="177" t="n">
        <v>4609281</v>
      </c>
      <c r="R289" s="177" t="n">
        <v>2042</v>
      </c>
      <c r="S289" s="177" t="n">
        <v>2042</v>
      </c>
      <c r="T289" s="177" t="n">
        <v>100000</v>
      </c>
      <c r="U289" s="177" t="n">
        <v>100000</v>
      </c>
      <c r="V289" s="177" t="n">
        <v>629559</v>
      </c>
      <c r="W289" s="177" t="n">
        <v>667067</v>
      </c>
      <c r="X289" s="177" t="n">
        <v>76963</v>
      </c>
      <c r="Y289" s="177" t="n">
        <v>80000</v>
      </c>
      <c r="Z289" s="177" t="n">
        <v>351049</v>
      </c>
      <c r="AA289" s="177" t="n">
        <v>379500</v>
      </c>
      <c r="AB289" s="177" t="n">
        <v>88900</v>
      </c>
      <c r="AC289" s="177" t="n">
        <v>100000</v>
      </c>
      <c r="AD289" s="177" t="n">
        <v>185006</v>
      </c>
      <c r="AE289" s="177" t="n">
        <v>200000</v>
      </c>
      <c r="AF289" s="177" t="n">
        <v>44450</v>
      </c>
      <c r="AG289" s="177" t="n">
        <v>50000</v>
      </c>
      <c r="AH289" s="177" t="n">
        <v>2164197</v>
      </c>
      <c r="AI289" s="177" t="n">
        <v>2434428</v>
      </c>
      <c r="AJ289" s="177" t="n">
        <v>517703</v>
      </c>
      <c r="AK289" s="177" t="n">
        <v>857000</v>
      </c>
      <c r="AL289" s="177" t="n">
        <v>500287</v>
      </c>
      <c r="AM289" s="177" t="n">
        <v>608363</v>
      </c>
      <c r="AN289" s="177" t="n">
        <f aca="false">AJ:AJ+AL:AL</f>
        <v>1017990</v>
      </c>
      <c r="AO289" s="177" t="n">
        <f aca="false">AK:AK+AM:AM</f>
        <v>1465363</v>
      </c>
      <c r="AP289" s="177" t="n">
        <v>6682</v>
      </c>
      <c r="AQ289" s="177" t="n">
        <v>11277</v>
      </c>
      <c r="AR289" s="177" t="n">
        <v>387</v>
      </c>
      <c r="AS289" s="177" t="n">
        <v>641</v>
      </c>
      <c r="AT289" s="179" t="n">
        <v>75812</v>
      </c>
      <c r="AU289" s="179" t="n">
        <v>120000</v>
      </c>
      <c r="AV289" s="179" t="n">
        <v>223062</v>
      </c>
      <c r="AW289" s="179" t="n">
        <v>400000</v>
      </c>
      <c r="AX289" s="179" t="n">
        <v>1577877</v>
      </c>
      <c r="AY289" s="179" t="n">
        <v>2612000</v>
      </c>
      <c r="AZ289" s="177" t="n">
        <v>30</v>
      </c>
      <c r="BA289" s="180" t="n">
        <v>-8507504</v>
      </c>
      <c r="BB289" s="180" t="n">
        <v>-6475112</v>
      </c>
      <c r="BC289" s="177" t="n">
        <v>66821</v>
      </c>
      <c r="BD289" s="177" t="n">
        <v>112771</v>
      </c>
      <c r="BE289" s="177" t="n">
        <v>3203</v>
      </c>
    </row>
    <row r="290" customFormat="false" ht="12.75" hidden="false" customHeight="true" outlineLevel="0" collapsed="false">
      <c r="A290" s="174" t="str">
        <f aca="false">C290&amp;" "&amp;E290&amp;" "&amp;F290&amp;" "&amp;G290&amp;" "&amp;J290</f>
        <v>Australia Salt marsh Restoration Planting Small</v>
      </c>
      <c r="B290" s="176" t="s">
        <v>163</v>
      </c>
      <c r="C290" s="174" t="s">
        <v>185</v>
      </c>
      <c r="D290" s="176" t="s">
        <v>589</v>
      </c>
      <c r="E290" s="174" t="s">
        <v>168</v>
      </c>
      <c r="F290" s="175" t="s">
        <v>174</v>
      </c>
      <c r="G290" s="176" t="s">
        <v>907</v>
      </c>
      <c r="H290" s="176" t="s">
        <v>906</v>
      </c>
      <c r="I290" s="177" t="n">
        <v>100</v>
      </c>
      <c r="J290" s="178" t="s">
        <v>909</v>
      </c>
      <c r="K290" s="176" t="n">
        <v>18742.40858</v>
      </c>
      <c r="L290" s="177" t="n">
        <v>5336010</v>
      </c>
      <c r="M290" s="177" t="n">
        <v>7070158</v>
      </c>
      <c r="N290" s="177" t="n">
        <v>2947636</v>
      </c>
      <c r="O290" s="177" t="n">
        <v>3230940</v>
      </c>
      <c r="P290" s="177" t="n">
        <v>2388375</v>
      </c>
      <c r="Q290" s="177" t="n">
        <v>3839219</v>
      </c>
      <c r="R290" s="177" t="n">
        <v>1666</v>
      </c>
      <c r="S290" s="177" t="n">
        <v>1666</v>
      </c>
      <c r="T290" s="177" t="n">
        <v>70000</v>
      </c>
      <c r="U290" s="177" t="n">
        <v>70000</v>
      </c>
      <c r="V290" s="177" t="n">
        <v>629559</v>
      </c>
      <c r="W290" s="177" t="n">
        <v>667067</v>
      </c>
      <c r="X290" s="177" t="n">
        <v>76963</v>
      </c>
      <c r="Y290" s="177" t="n">
        <v>80000</v>
      </c>
      <c r="Z290" s="177" t="n">
        <v>313632</v>
      </c>
      <c r="AA290" s="177" t="n">
        <v>339050</v>
      </c>
      <c r="AB290" s="177" t="n">
        <v>102235</v>
      </c>
      <c r="AC290" s="177" t="n">
        <v>115000</v>
      </c>
      <c r="AD290" s="177" t="n">
        <v>333011</v>
      </c>
      <c r="AE290" s="177" t="n">
        <v>360000</v>
      </c>
      <c r="AF290" s="177" t="n">
        <v>44450</v>
      </c>
      <c r="AG290" s="177" t="n">
        <v>50000</v>
      </c>
      <c r="AH290" s="177" t="n">
        <v>1377787</v>
      </c>
      <c r="AI290" s="177" t="n">
        <v>1549823</v>
      </c>
      <c r="AJ290" s="177" t="n">
        <v>485686</v>
      </c>
      <c r="AK290" s="177" t="n">
        <v>804000</v>
      </c>
      <c r="AL290" s="177" t="n">
        <v>318496</v>
      </c>
      <c r="AM290" s="177" t="n">
        <v>387301</v>
      </c>
      <c r="AN290" s="177" t="n">
        <f aca="false">AJ:AJ+AL:AL</f>
        <v>804182</v>
      </c>
      <c r="AO290" s="177" t="n">
        <f aca="false">AK:AK+AM:AM</f>
        <v>1191301</v>
      </c>
      <c r="AP290" s="177" t="n">
        <v>6682</v>
      </c>
      <c r="AQ290" s="177" t="n">
        <v>11277</v>
      </c>
      <c r="AR290" s="177" t="n">
        <v>387</v>
      </c>
      <c r="AS290" s="177" t="n">
        <v>641</v>
      </c>
      <c r="AT290" s="179" t="n">
        <v>75812</v>
      </c>
      <c r="AU290" s="179" t="n">
        <v>120000</v>
      </c>
      <c r="AV290" s="179" t="n">
        <v>223062</v>
      </c>
      <c r="AW290" s="179" t="n">
        <v>400000</v>
      </c>
      <c r="AX290" s="179" t="n">
        <v>1278249</v>
      </c>
      <c r="AY290" s="179" t="n">
        <v>2116000</v>
      </c>
      <c r="AZ290" s="177" t="n">
        <v>30</v>
      </c>
      <c r="BA290" s="180" t="n">
        <v>-6957387</v>
      </c>
      <c r="BB290" s="180" t="n">
        <v>-5269189</v>
      </c>
      <c r="BC290" s="177" t="n">
        <v>66821</v>
      </c>
      <c r="BD290" s="177" t="n">
        <v>112771</v>
      </c>
      <c r="BE290" s="177" t="n">
        <v>3203</v>
      </c>
    </row>
    <row r="291" customFormat="false" ht="12.75" hidden="false" customHeight="true" outlineLevel="0" collapsed="false">
      <c r="A291" s="174" t="str">
        <f aca="false">C291&amp;" "&amp;E291&amp;" "&amp;F291&amp;" "&amp;G291&amp;" "&amp;J291</f>
        <v>The Bahamas Salt marsh Restoration Planting Small</v>
      </c>
      <c r="B291" s="176" t="s">
        <v>161</v>
      </c>
      <c r="C291" s="174" t="s">
        <v>277</v>
      </c>
      <c r="D291" s="176" t="s">
        <v>590</v>
      </c>
      <c r="E291" s="174" t="s">
        <v>168</v>
      </c>
      <c r="F291" s="175" t="s">
        <v>174</v>
      </c>
      <c r="G291" s="176" t="s">
        <v>907</v>
      </c>
      <c r="H291" s="176" t="s">
        <v>906</v>
      </c>
      <c r="I291" s="177" t="n">
        <v>100</v>
      </c>
      <c r="J291" s="178" t="s">
        <v>909</v>
      </c>
      <c r="K291" s="176" t="n">
        <v>1047.626473</v>
      </c>
      <c r="L291" s="177" t="n">
        <v>8301577</v>
      </c>
      <c r="M291" s="177" t="n">
        <v>10304247</v>
      </c>
      <c r="N291" s="177" t="n">
        <v>5593233</v>
      </c>
      <c r="O291" s="177" t="n">
        <v>6209704</v>
      </c>
      <c r="P291" s="177" t="n">
        <v>2708344</v>
      </c>
      <c r="Q291" s="177" t="n">
        <v>4094543</v>
      </c>
      <c r="R291" s="177" t="n">
        <v>2592</v>
      </c>
      <c r="S291" s="177" t="n">
        <v>2592</v>
      </c>
      <c r="T291" s="177" t="n">
        <v>70000</v>
      </c>
      <c r="U291" s="177" t="n">
        <v>70000</v>
      </c>
      <c r="V291" s="177" t="n">
        <v>629559</v>
      </c>
      <c r="W291" s="177" t="n">
        <v>667067</v>
      </c>
      <c r="X291" s="177" t="n">
        <v>76963</v>
      </c>
      <c r="Y291" s="177" t="n">
        <v>80000</v>
      </c>
      <c r="Z291" s="177" t="n">
        <v>286112</v>
      </c>
      <c r="AA291" s="177" t="n">
        <v>309300</v>
      </c>
      <c r="AB291" s="177" t="n">
        <v>111125</v>
      </c>
      <c r="AC291" s="177" t="n">
        <v>125000</v>
      </c>
      <c r="AD291" s="177" t="n">
        <v>296010</v>
      </c>
      <c r="AE291" s="177" t="n">
        <v>320000</v>
      </c>
      <c r="AF291" s="177" t="n">
        <v>44450</v>
      </c>
      <c r="AG291" s="177" t="n">
        <v>50000</v>
      </c>
      <c r="AH291" s="177" t="n">
        <v>4079015</v>
      </c>
      <c r="AI291" s="177" t="n">
        <v>4588337</v>
      </c>
      <c r="AJ291" s="177" t="n">
        <v>402322</v>
      </c>
      <c r="AK291" s="177" t="n">
        <v>666000</v>
      </c>
      <c r="AL291" s="177" t="n">
        <v>942926</v>
      </c>
      <c r="AM291" s="177" t="n">
        <v>1146625</v>
      </c>
      <c r="AN291" s="177" t="n">
        <f aca="false">AJ:AJ+AL:AL</f>
        <v>1345248</v>
      </c>
      <c r="AO291" s="177" t="n">
        <f aca="false">AK:AK+AM:AM</f>
        <v>1812625</v>
      </c>
      <c r="AP291" s="177" t="n">
        <v>6682</v>
      </c>
      <c r="AQ291" s="177" t="n">
        <v>11277</v>
      </c>
      <c r="AR291" s="177" t="n">
        <v>387</v>
      </c>
      <c r="AS291" s="177" t="n">
        <v>641</v>
      </c>
      <c r="AT291" s="179" t="n">
        <v>75812</v>
      </c>
      <c r="AU291" s="179" t="n">
        <v>120000</v>
      </c>
      <c r="AV291" s="179" t="n">
        <v>223062</v>
      </c>
      <c r="AW291" s="179" t="n">
        <v>400000</v>
      </c>
      <c r="AX291" s="179" t="n">
        <v>1057153</v>
      </c>
      <c r="AY291" s="179" t="n">
        <v>1750000</v>
      </c>
      <c r="AZ291" s="177" t="n">
        <v>30</v>
      </c>
      <c r="BA291" s="180" t="n">
        <v>-10191476</v>
      </c>
      <c r="BB291" s="180" t="n">
        <v>-8234756</v>
      </c>
      <c r="BC291" s="177" t="n">
        <v>66821</v>
      </c>
      <c r="BD291" s="177" t="n">
        <v>112771</v>
      </c>
      <c r="BE291" s="177" t="n">
        <v>3203</v>
      </c>
    </row>
    <row r="292" customFormat="false" ht="12.75" hidden="false" customHeight="true" outlineLevel="0" collapsed="false">
      <c r="A292" s="174" t="str">
        <f aca="false">C292&amp;" "&amp;E292&amp;" "&amp;F292&amp;" "&amp;G292&amp;" "&amp;J292</f>
        <v>Kenya Salt marsh Restoration Planting Small</v>
      </c>
      <c r="B292" s="176" t="s">
        <v>164</v>
      </c>
      <c r="C292" s="174" t="s">
        <v>187</v>
      </c>
      <c r="D292" s="176" t="s">
        <v>591</v>
      </c>
      <c r="E292" s="174" t="s">
        <v>168</v>
      </c>
      <c r="F292" s="175" t="s">
        <v>174</v>
      </c>
      <c r="G292" s="176" t="s">
        <v>907</v>
      </c>
      <c r="H292" s="176" t="s">
        <v>906</v>
      </c>
      <c r="I292" s="177" t="n">
        <v>100</v>
      </c>
      <c r="J292" s="178" t="s">
        <v>909</v>
      </c>
      <c r="K292" s="176" t="n">
        <v>14.1653053</v>
      </c>
      <c r="L292" s="177" t="n">
        <v>1971964</v>
      </c>
      <c r="M292" s="177" t="n">
        <v>2484802</v>
      </c>
      <c r="N292" s="177" t="n">
        <v>1345264</v>
      </c>
      <c r="O292" s="177" t="n">
        <v>1437368</v>
      </c>
      <c r="P292" s="177" t="n">
        <v>626700</v>
      </c>
      <c r="Q292" s="177" t="n">
        <v>1047434</v>
      </c>
      <c r="R292" s="177" t="n">
        <v>616</v>
      </c>
      <c r="S292" s="177" t="n">
        <v>616</v>
      </c>
      <c r="T292" s="177" t="n">
        <v>50000</v>
      </c>
      <c r="U292" s="177" t="n">
        <v>50000</v>
      </c>
      <c r="V292" s="177" t="n">
        <v>629559</v>
      </c>
      <c r="W292" s="177" t="n">
        <v>667067</v>
      </c>
      <c r="X292" s="177" t="n">
        <v>76963</v>
      </c>
      <c r="Y292" s="177" t="n">
        <v>80000</v>
      </c>
      <c r="Z292" s="177" t="n">
        <v>249345</v>
      </c>
      <c r="AA292" s="177" t="n">
        <v>264200</v>
      </c>
      <c r="AB292" s="177" t="n">
        <v>88900</v>
      </c>
      <c r="AC292" s="177" t="n">
        <v>100000</v>
      </c>
      <c r="AD292" s="177" t="n">
        <v>129504</v>
      </c>
      <c r="AE292" s="177" t="n">
        <v>140000</v>
      </c>
      <c r="AF292" s="177" t="n">
        <v>44450</v>
      </c>
      <c r="AG292" s="177" t="n">
        <v>50000</v>
      </c>
      <c r="AH292" s="177" t="n">
        <v>76544</v>
      </c>
      <c r="AI292" s="177" t="n">
        <v>86101</v>
      </c>
      <c r="AJ292" s="177" t="n">
        <v>144981</v>
      </c>
      <c r="AK292" s="177" t="n">
        <v>240000</v>
      </c>
      <c r="AL292" s="177" t="n">
        <v>17694</v>
      </c>
      <c r="AM292" s="177" t="n">
        <v>21517</v>
      </c>
      <c r="AN292" s="177" t="n">
        <f aca="false">AJ:AJ+AL:AL</f>
        <v>162675</v>
      </c>
      <c r="AO292" s="177" t="n">
        <f aca="false">AK:AK+AM:AM</f>
        <v>261517</v>
      </c>
      <c r="AP292" s="177" t="n">
        <v>6682</v>
      </c>
      <c r="AQ292" s="177" t="n">
        <v>11277</v>
      </c>
      <c r="AR292" s="177" t="n">
        <v>387</v>
      </c>
      <c r="AS292" s="177" t="n">
        <v>641</v>
      </c>
      <c r="AT292" s="179" t="n">
        <v>75812</v>
      </c>
      <c r="AU292" s="179" t="n">
        <v>120000</v>
      </c>
      <c r="AV292" s="179" t="n">
        <v>167296</v>
      </c>
      <c r="AW292" s="179" t="n">
        <v>300000</v>
      </c>
      <c r="AX292" s="179" t="n">
        <v>213847</v>
      </c>
      <c r="AY292" s="179" t="n">
        <v>354000</v>
      </c>
      <c r="AZ292" s="177" t="n">
        <v>30</v>
      </c>
      <c r="BA292" s="180" t="n">
        <v>-2372031</v>
      </c>
      <c r="BB292" s="180" t="n">
        <v>-1905142</v>
      </c>
      <c r="BC292" s="177" t="n">
        <v>66821</v>
      </c>
      <c r="BD292" s="177" t="n">
        <v>112771</v>
      </c>
      <c r="BE292" s="177" t="n">
        <v>3203</v>
      </c>
    </row>
    <row r="293" customFormat="false" ht="12.75" hidden="false" customHeight="true" outlineLevel="0" collapsed="false">
      <c r="A293" s="174" t="str">
        <f aca="false">C293&amp;" "&amp;E293&amp;" "&amp;F293&amp;" "&amp;G293&amp;" "&amp;J293</f>
        <v>Mexico Salt marsh Restoration Planting Small</v>
      </c>
      <c r="B293" s="176" t="s">
        <v>161</v>
      </c>
      <c r="C293" s="174" t="s">
        <v>188</v>
      </c>
      <c r="D293" s="176" t="s">
        <v>592</v>
      </c>
      <c r="E293" s="174" t="s">
        <v>168</v>
      </c>
      <c r="F293" s="175" t="s">
        <v>174</v>
      </c>
      <c r="G293" s="176" t="s">
        <v>907</v>
      </c>
      <c r="H293" s="176" t="s">
        <v>906</v>
      </c>
      <c r="I293" s="177" t="n">
        <v>100</v>
      </c>
      <c r="J293" s="178" t="s">
        <v>909</v>
      </c>
      <c r="K293" s="176" t="n">
        <v>10765.47301</v>
      </c>
      <c r="L293" s="177" t="n">
        <v>5078532</v>
      </c>
      <c r="M293" s="177" t="n">
        <v>6114147</v>
      </c>
      <c r="N293" s="177" t="n">
        <v>3740703</v>
      </c>
      <c r="O293" s="177" t="n">
        <v>4130297</v>
      </c>
      <c r="P293" s="177" t="n">
        <v>1337829</v>
      </c>
      <c r="Q293" s="177" t="n">
        <v>1983850</v>
      </c>
      <c r="R293" s="177" t="n">
        <v>1585</v>
      </c>
      <c r="S293" s="177" t="n">
        <v>1585</v>
      </c>
      <c r="T293" s="177" t="n">
        <v>50000</v>
      </c>
      <c r="U293" s="177" t="n">
        <v>50000</v>
      </c>
      <c r="V293" s="177" t="n">
        <v>629559</v>
      </c>
      <c r="W293" s="177" t="n">
        <v>667067</v>
      </c>
      <c r="X293" s="177" t="n">
        <v>76963</v>
      </c>
      <c r="Y293" s="177" t="n">
        <v>80000</v>
      </c>
      <c r="Z293" s="177" t="n">
        <v>274072</v>
      </c>
      <c r="AA293" s="177" t="n">
        <v>290400</v>
      </c>
      <c r="AB293" s="177" t="n">
        <v>88900</v>
      </c>
      <c r="AC293" s="177" t="n">
        <v>100000</v>
      </c>
      <c r="AD293" s="177" t="n">
        <v>129504</v>
      </c>
      <c r="AE293" s="177" t="n">
        <v>140000</v>
      </c>
      <c r="AF293" s="177" t="n">
        <v>44450</v>
      </c>
      <c r="AG293" s="177" t="n">
        <v>50000</v>
      </c>
      <c r="AH293" s="177" t="n">
        <v>2447256</v>
      </c>
      <c r="AI293" s="177" t="n">
        <v>2752830</v>
      </c>
      <c r="AJ293" s="177" t="n">
        <v>143773</v>
      </c>
      <c r="AK293" s="177" t="n">
        <v>238000</v>
      </c>
      <c r="AL293" s="177" t="n">
        <v>565720</v>
      </c>
      <c r="AM293" s="177" t="n">
        <v>687932</v>
      </c>
      <c r="AN293" s="177" t="n">
        <f aca="false">AJ:AJ+AL:AL</f>
        <v>709493</v>
      </c>
      <c r="AO293" s="177" t="n">
        <f aca="false">AK:AK+AM:AM</f>
        <v>925932</v>
      </c>
      <c r="AP293" s="177" t="n">
        <v>6682</v>
      </c>
      <c r="AQ293" s="177" t="n">
        <v>11277</v>
      </c>
      <c r="AR293" s="177" t="n">
        <v>387</v>
      </c>
      <c r="AS293" s="177" t="n">
        <v>641</v>
      </c>
      <c r="AT293" s="179" t="n">
        <v>75812</v>
      </c>
      <c r="AU293" s="179" t="n">
        <v>120000</v>
      </c>
      <c r="AV293" s="179" t="n">
        <v>167296</v>
      </c>
      <c r="AW293" s="179" t="n">
        <v>300000</v>
      </c>
      <c r="AX293" s="179" t="n">
        <v>378159</v>
      </c>
      <c r="AY293" s="179" t="n">
        <v>626000</v>
      </c>
      <c r="AZ293" s="177" t="n">
        <v>30</v>
      </c>
      <c r="BA293" s="180" t="n">
        <v>-6001376</v>
      </c>
      <c r="BB293" s="180" t="n">
        <v>-5011711</v>
      </c>
      <c r="BC293" s="177" t="n">
        <v>66821</v>
      </c>
      <c r="BD293" s="177" t="n">
        <v>112771</v>
      </c>
      <c r="BE293" s="177" t="n">
        <v>3203</v>
      </c>
    </row>
    <row r="294" customFormat="false" ht="12.75" hidden="false" customHeight="true" outlineLevel="0" collapsed="false">
      <c r="A294" s="174" t="str">
        <f aca="false">C294&amp;" "&amp;E294&amp;" "&amp;F294&amp;" "&amp;G294&amp;" "&amp;J294</f>
        <v>Colombia Salt marsh Restoration Planting Small</v>
      </c>
      <c r="B294" s="176" t="s">
        <v>165</v>
      </c>
      <c r="C294" s="174" t="s">
        <v>189</v>
      </c>
      <c r="D294" s="176" t="s">
        <v>593</v>
      </c>
      <c r="E294" s="174" t="s">
        <v>168</v>
      </c>
      <c r="F294" s="175" t="s">
        <v>174</v>
      </c>
      <c r="G294" s="176" t="s">
        <v>907</v>
      </c>
      <c r="H294" s="176" t="s">
        <v>906</v>
      </c>
      <c r="I294" s="177" t="n">
        <v>100</v>
      </c>
      <c r="J294" s="178" t="s">
        <v>909</v>
      </c>
      <c r="K294" s="176" t="n">
        <v>413.7689513</v>
      </c>
      <c r="L294" s="177" t="n">
        <v>2636444</v>
      </c>
      <c r="M294" s="177" t="n">
        <v>3206120</v>
      </c>
      <c r="N294" s="177" t="n">
        <v>1943204</v>
      </c>
      <c r="O294" s="177" t="n">
        <v>2110681</v>
      </c>
      <c r="P294" s="177" t="n">
        <v>693241</v>
      </c>
      <c r="Q294" s="177" t="n">
        <v>1095439</v>
      </c>
      <c r="R294" s="177" t="n">
        <v>823</v>
      </c>
      <c r="S294" s="177" t="n">
        <v>823</v>
      </c>
      <c r="T294" s="177" t="n">
        <v>50000</v>
      </c>
      <c r="U294" s="177" t="n">
        <v>50000</v>
      </c>
      <c r="V294" s="177" t="n">
        <v>629559</v>
      </c>
      <c r="W294" s="177" t="n">
        <v>667067</v>
      </c>
      <c r="X294" s="177" t="n">
        <v>76963</v>
      </c>
      <c r="Y294" s="177" t="n">
        <v>80000</v>
      </c>
      <c r="Z294" s="177" t="n">
        <v>244644</v>
      </c>
      <c r="AA294" s="177" t="n">
        <v>259219</v>
      </c>
      <c r="AB294" s="177" t="n">
        <v>88900</v>
      </c>
      <c r="AC294" s="177" t="n">
        <v>100000</v>
      </c>
      <c r="AD294" s="177" t="n">
        <v>120254</v>
      </c>
      <c r="AE294" s="177" t="n">
        <v>130000</v>
      </c>
      <c r="AF294" s="177" t="n">
        <v>44450</v>
      </c>
      <c r="AG294" s="177" t="n">
        <v>50000</v>
      </c>
      <c r="AH294" s="177" t="n">
        <v>688434</v>
      </c>
      <c r="AI294" s="177" t="n">
        <v>774395</v>
      </c>
      <c r="AJ294" s="177" t="n">
        <v>78531</v>
      </c>
      <c r="AK294" s="177" t="n">
        <v>130000</v>
      </c>
      <c r="AL294" s="177" t="n">
        <v>159142</v>
      </c>
      <c r="AM294" s="177" t="n">
        <v>193521</v>
      </c>
      <c r="AN294" s="177" t="n">
        <f aca="false">AJ:AJ+AL:AL</f>
        <v>237673</v>
      </c>
      <c r="AO294" s="177" t="n">
        <f aca="false">AK:AK+AM:AM</f>
        <v>323521</v>
      </c>
      <c r="AP294" s="177" t="n">
        <v>6682</v>
      </c>
      <c r="AQ294" s="177" t="n">
        <v>11277</v>
      </c>
      <c r="AR294" s="177" t="n">
        <v>387</v>
      </c>
      <c r="AS294" s="177" t="n">
        <v>641</v>
      </c>
      <c r="AT294" s="179" t="n">
        <v>75812</v>
      </c>
      <c r="AU294" s="179" t="n">
        <v>120000</v>
      </c>
      <c r="AV294" s="179" t="n">
        <v>167296</v>
      </c>
      <c r="AW294" s="179" t="n">
        <v>300000</v>
      </c>
      <c r="AX294" s="179" t="n">
        <v>205390</v>
      </c>
      <c r="AY294" s="179" t="n">
        <v>340000</v>
      </c>
      <c r="AZ294" s="177" t="n">
        <v>30</v>
      </c>
      <c r="BA294" s="180" t="n">
        <v>-3093349</v>
      </c>
      <c r="BB294" s="180" t="n">
        <v>-2569623</v>
      </c>
      <c r="BC294" s="177" t="n">
        <v>66821</v>
      </c>
      <c r="BD294" s="177" t="n">
        <v>112771</v>
      </c>
      <c r="BE294" s="177" t="n">
        <v>3203</v>
      </c>
    </row>
    <row r="295" customFormat="false" ht="12.75" hidden="false" customHeight="true" outlineLevel="0" collapsed="false">
      <c r="A295" s="174" t="str">
        <f aca="false">C295&amp;" "&amp;E295&amp;" "&amp;F295&amp;" "&amp;G295&amp;" "&amp;J295</f>
        <v>India Salt marsh Restoration Planting Small</v>
      </c>
      <c r="B295" s="176" t="s">
        <v>162</v>
      </c>
      <c r="C295" s="174" t="s">
        <v>190</v>
      </c>
      <c r="D295" s="176" t="s">
        <v>594</v>
      </c>
      <c r="E295" s="174" t="s">
        <v>168</v>
      </c>
      <c r="F295" s="175" t="s">
        <v>174</v>
      </c>
      <c r="G295" s="176" t="s">
        <v>907</v>
      </c>
      <c r="H295" s="176" t="s">
        <v>906</v>
      </c>
      <c r="I295" s="177" t="n">
        <v>100</v>
      </c>
      <c r="J295" s="178" t="s">
        <v>909</v>
      </c>
      <c r="K295" s="176" t="n">
        <v>471.1372922</v>
      </c>
      <c r="L295" s="177" t="n">
        <v>2023871</v>
      </c>
      <c r="M295" s="177" t="n">
        <v>2549170</v>
      </c>
      <c r="N295" s="177" t="n">
        <v>1379716</v>
      </c>
      <c r="O295" s="177" t="n">
        <v>1475731</v>
      </c>
      <c r="P295" s="177" t="n">
        <v>644155</v>
      </c>
      <c r="Q295" s="177" t="n">
        <v>1073439</v>
      </c>
      <c r="R295" s="177" t="n">
        <v>632</v>
      </c>
      <c r="S295" s="177" t="n">
        <v>632</v>
      </c>
      <c r="T295" s="177" t="n">
        <v>50000</v>
      </c>
      <c r="U295" s="177" t="n">
        <v>50000</v>
      </c>
      <c r="V295" s="177" t="n">
        <v>629559</v>
      </c>
      <c r="W295" s="177" t="n">
        <v>667067</v>
      </c>
      <c r="X295" s="177" t="n">
        <v>76963</v>
      </c>
      <c r="Y295" s="177" t="n">
        <v>80000</v>
      </c>
      <c r="Z295" s="177" t="n">
        <v>255322</v>
      </c>
      <c r="AA295" s="177" t="n">
        <v>270533</v>
      </c>
      <c r="AB295" s="177" t="n">
        <v>88900</v>
      </c>
      <c r="AC295" s="177" t="n">
        <v>100000</v>
      </c>
      <c r="AD295" s="177" t="n">
        <v>129504</v>
      </c>
      <c r="AE295" s="177" t="n">
        <v>140000</v>
      </c>
      <c r="AF295" s="177" t="n">
        <v>44450</v>
      </c>
      <c r="AG295" s="177" t="n">
        <v>50000</v>
      </c>
      <c r="AH295" s="177" t="n">
        <v>105018</v>
      </c>
      <c r="AI295" s="177" t="n">
        <v>118131</v>
      </c>
      <c r="AJ295" s="177" t="n">
        <v>101487</v>
      </c>
      <c r="AK295" s="177" t="n">
        <v>168000</v>
      </c>
      <c r="AL295" s="177" t="n">
        <v>24276</v>
      </c>
      <c r="AM295" s="177" t="n">
        <v>29521</v>
      </c>
      <c r="AN295" s="177" t="n">
        <f aca="false">AJ:AJ+AL:AL</f>
        <v>125763</v>
      </c>
      <c r="AO295" s="177" t="n">
        <f aca="false">AK:AK+AM:AM</f>
        <v>197521</v>
      </c>
      <c r="AP295" s="177" t="n">
        <v>6682</v>
      </c>
      <c r="AQ295" s="177" t="n">
        <v>11277</v>
      </c>
      <c r="AR295" s="177" t="n">
        <v>387</v>
      </c>
      <c r="AS295" s="177" t="n">
        <v>641</v>
      </c>
      <c r="AT295" s="179" t="n">
        <v>75812</v>
      </c>
      <c r="AU295" s="179" t="n">
        <v>120000</v>
      </c>
      <c r="AV295" s="179" t="n">
        <v>167296</v>
      </c>
      <c r="AW295" s="179" t="n">
        <v>300000</v>
      </c>
      <c r="AX295" s="179" t="n">
        <v>268215</v>
      </c>
      <c r="AY295" s="179" t="n">
        <v>444000</v>
      </c>
      <c r="AZ295" s="177" t="n">
        <v>30</v>
      </c>
      <c r="BA295" s="180" t="n">
        <v>-2436398</v>
      </c>
      <c r="BB295" s="180" t="n">
        <v>-1957050</v>
      </c>
      <c r="BC295" s="177" t="n">
        <v>66821</v>
      </c>
      <c r="BD295" s="177" t="n">
        <v>112771</v>
      </c>
      <c r="BE295" s="177" t="n">
        <v>3203</v>
      </c>
    </row>
    <row r="296" customFormat="false" ht="12.75" hidden="false" customHeight="true" outlineLevel="0" collapsed="false">
      <c r="A296" s="174" t="str">
        <f aca="false">C296&amp;" "&amp;E296&amp;" "&amp;F296&amp;" "&amp;G296&amp;" "&amp;J296</f>
        <v>China Salt marsh Restoration Planting Small</v>
      </c>
      <c r="B296" s="176" t="s">
        <v>162</v>
      </c>
      <c r="C296" s="174" t="s">
        <v>191</v>
      </c>
      <c r="D296" s="176" t="s">
        <v>595</v>
      </c>
      <c r="E296" s="174" t="s">
        <v>168</v>
      </c>
      <c r="F296" s="175" t="s">
        <v>174</v>
      </c>
      <c r="G296" s="176" t="s">
        <v>907</v>
      </c>
      <c r="H296" s="176" t="s">
        <v>906</v>
      </c>
      <c r="I296" s="177" t="n">
        <v>100</v>
      </c>
      <c r="J296" s="178" t="s">
        <v>909</v>
      </c>
      <c r="K296" s="176" t="n">
        <v>10513.23013</v>
      </c>
      <c r="L296" s="177" t="n">
        <v>2982724</v>
      </c>
      <c r="M296" s="177" t="n">
        <v>3884999</v>
      </c>
      <c r="N296" s="177" t="n">
        <v>1781741</v>
      </c>
      <c r="O296" s="177" t="n">
        <v>1923705</v>
      </c>
      <c r="P296" s="177" t="n">
        <v>1200983</v>
      </c>
      <c r="Q296" s="177" t="n">
        <v>1961295</v>
      </c>
      <c r="R296" s="177" t="n">
        <v>931</v>
      </c>
      <c r="S296" s="177" t="n">
        <v>931</v>
      </c>
      <c r="T296" s="177" t="n">
        <v>50000</v>
      </c>
      <c r="U296" s="177" t="n">
        <v>50000</v>
      </c>
      <c r="V296" s="177" t="n">
        <v>629559</v>
      </c>
      <c r="W296" s="177" t="n">
        <v>667067</v>
      </c>
      <c r="X296" s="177" t="n">
        <v>76963</v>
      </c>
      <c r="Y296" s="177" t="n">
        <v>80000</v>
      </c>
      <c r="Z296" s="177" t="n">
        <v>314213</v>
      </c>
      <c r="AA296" s="177" t="n">
        <v>332933</v>
      </c>
      <c r="AB296" s="177" t="n">
        <v>88900</v>
      </c>
      <c r="AC296" s="177" t="n">
        <v>100000</v>
      </c>
      <c r="AD296" s="177" t="n">
        <v>138755</v>
      </c>
      <c r="AE296" s="177" t="n">
        <v>150000</v>
      </c>
      <c r="AF296" s="177" t="n">
        <v>44450</v>
      </c>
      <c r="AG296" s="177" t="n">
        <v>50000</v>
      </c>
      <c r="AH296" s="177" t="n">
        <v>438902</v>
      </c>
      <c r="AI296" s="177" t="n">
        <v>493705</v>
      </c>
      <c r="AJ296" s="177" t="n">
        <v>234386</v>
      </c>
      <c r="AK296" s="177" t="n">
        <v>388000</v>
      </c>
      <c r="AL296" s="177" t="n">
        <v>101459</v>
      </c>
      <c r="AM296" s="177" t="n">
        <v>123377</v>
      </c>
      <c r="AN296" s="177" t="n">
        <f aca="false">AJ:AJ+AL:AL</f>
        <v>335845</v>
      </c>
      <c r="AO296" s="177" t="n">
        <f aca="false">AK:AK+AM:AM</f>
        <v>511377</v>
      </c>
      <c r="AP296" s="177" t="n">
        <v>6682</v>
      </c>
      <c r="AQ296" s="177" t="n">
        <v>11277</v>
      </c>
      <c r="AR296" s="177" t="n">
        <v>387</v>
      </c>
      <c r="AS296" s="177" t="n">
        <v>641</v>
      </c>
      <c r="AT296" s="179" t="n">
        <v>75812</v>
      </c>
      <c r="AU296" s="179" t="n">
        <v>120000</v>
      </c>
      <c r="AV296" s="179" t="n">
        <v>167296</v>
      </c>
      <c r="AW296" s="179" t="n">
        <v>300000</v>
      </c>
      <c r="AX296" s="179" t="n">
        <v>614961</v>
      </c>
      <c r="AY296" s="179" t="n">
        <v>1018000</v>
      </c>
      <c r="AZ296" s="177" t="n">
        <v>30</v>
      </c>
      <c r="BA296" s="180" t="n">
        <v>-3772228</v>
      </c>
      <c r="BB296" s="180" t="n">
        <v>-2915903</v>
      </c>
      <c r="BC296" s="177" t="n">
        <v>66821</v>
      </c>
      <c r="BD296" s="177" t="n">
        <v>112771</v>
      </c>
      <c r="BE296" s="177" t="n">
        <v>3203</v>
      </c>
    </row>
    <row r="297" customFormat="false" ht="12.75" hidden="false" customHeight="true" outlineLevel="0" collapsed="false">
      <c r="A297" s="174" t="str">
        <f aca="false">C297&amp;" "&amp;E297&amp;" "&amp;F297&amp;" "&amp;G297&amp;" "&amp;J297</f>
        <v>United States Mangrove Restoration Hybrid Small</v>
      </c>
      <c r="B297" s="176" t="s">
        <v>161</v>
      </c>
      <c r="C297" s="174" t="s">
        <v>183</v>
      </c>
      <c r="D297" s="176" t="s">
        <v>586</v>
      </c>
      <c r="E297" s="174" t="s">
        <v>160</v>
      </c>
      <c r="F297" s="175" t="s">
        <v>174</v>
      </c>
      <c r="G297" s="176" t="s">
        <v>908</v>
      </c>
      <c r="H297" s="176" t="s">
        <v>904</v>
      </c>
      <c r="I297" s="177" t="n">
        <v>100</v>
      </c>
      <c r="J297" s="178" t="s">
        <v>909</v>
      </c>
      <c r="K297" s="176" t="n">
        <v>166588.7605</v>
      </c>
      <c r="L297" s="177" t="n">
        <v>15583894</v>
      </c>
      <c r="M297" s="177" t="n">
        <v>19207455</v>
      </c>
      <c r="N297" s="177" t="n">
        <v>10595073</v>
      </c>
      <c r="O297" s="177" t="n">
        <v>11834367</v>
      </c>
      <c r="P297" s="177" t="n">
        <v>4988821</v>
      </c>
      <c r="Q297" s="177" t="n">
        <v>7373089</v>
      </c>
      <c r="R297" s="177" t="n">
        <v>565</v>
      </c>
      <c r="S297" s="177" t="n">
        <v>565</v>
      </c>
      <c r="T297" s="177" t="n">
        <v>100000</v>
      </c>
      <c r="U297" s="177" t="n">
        <v>100000</v>
      </c>
      <c r="V297" s="177" t="n">
        <v>629559</v>
      </c>
      <c r="W297" s="177" t="n">
        <v>667067</v>
      </c>
      <c r="X297" s="177" t="n">
        <v>76963</v>
      </c>
      <c r="Y297" s="177" t="n">
        <v>80000</v>
      </c>
      <c r="Z297" s="177" t="n">
        <v>351049</v>
      </c>
      <c r="AA297" s="177" t="n">
        <v>379500</v>
      </c>
      <c r="AB297" s="177" t="n">
        <v>88900</v>
      </c>
      <c r="AC297" s="177" t="n">
        <v>100000</v>
      </c>
      <c r="AD297" s="177" t="n">
        <v>185006</v>
      </c>
      <c r="AE297" s="177" t="n">
        <v>200000</v>
      </c>
      <c r="AF297" s="177" t="n">
        <v>44450</v>
      </c>
      <c r="AG297" s="177" t="n">
        <v>50000</v>
      </c>
      <c r="AH297" s="177" t="n">
        <v>9119147</v>
      </c>
      <c r="AI297" s="177" t="n">
        <v>10257800</v>
      </c>
      <c r="AJ297" s="177" t="n">
        <v>517703</v>
      </c>
      <c r="AK297" s="177" t="n">
        <v>857000</v>
      </c>
      <c r="AL297" s="177" t="n">
        <v>2108028</v>
      </c>
      <c r="AM297" s="177" t="n">
        <v>2563424</v>
      </c>
      <c r="AN297" s="177" t="n">
        <f aca="false">AJ:AJ+AL:AL</f>
        <v>2625731</v>
      </c>
      <c r="AO297" s="177" t="n">
        <f aca="false">AK:AK+AM:AM</f>
        <v>3420424</v>
      </c>
      <c r="AP297" s="177" t="n">
        <v>483008</v>
      </c>
      <c r="AQ297" s="177" t="n">
        <v>815149</v>
      </c>
      <c r="AR297" s="177" t="n">
        <v>3332</v>
      </c>
      <c r="AS297" s="177" t="n">
        <v>5515</v>
      </c>
      <c r="AT297" s="179" t="n">
        <v>75812</v>
      </c>
      <c r="AU297" s="179" t="n">
        <v>120000</v>
      </c>
      <c r="AV297" s="179" t="n">
        <v>223062</v>
      </c>
      <c r="AW297" s="179" t="n">
        <v>400000</v>
      </c>
      <c r="AX297" s="179" t="n">
        <v>1577877</v>
      </c>
      <c r="AY297" s="179" t="n">
        <v>2612000</v>
      </c>
      <c r="AZ297" s="177" t="n">
        <v>252</v>
      </c>
      <c r="BA297" s="180" t="n">
        <v>-12524392</v>
      </c>
      <c r="BB297" s="180" t="n">
        <v>-11563435</v>
      </c>
      <c r="BC297" s="177" t="n">
        <v>4830077</v>
      </c>
      <c r="BD297" s="177" t="n">
        <v>8151494</v>
      </c>
      <c r="BE297" s="177" t="n">
        <v>27576</v>
      </c>
    </row>
    <row r="298" customFormat="false" ht="12.75" hidden="false" customHeight="true" outlineLevel="0" collapsed="false">
      <c r="A298" s="174" t="str">
        <f aca="false">C298&amp;" "&amp;E298&amp;" "&amp;F298&amp;" "&amp;G298&amp;" "&amp;J298</f>
        <v>Mexico Mangrove Restoration Hybrid Small</v>
      </c>
      <c r="B298" s="176" t="s">
        <v>161</v>
      </c>
      <c r="C298" s="174" t="s">
        <v>188</v>
      </c>
      <c r="D298" s="176" t="s">
        <v>592</v>
      </c>
      <c r="E298" s="174" t="s">
        <v>160</v>
      </c>
      <c r="F298" s="175" t="s">
        <v>174</v>
      </c>
      <c r="G298" s="176" t="s">
        <v>908</v>
      </c>
      <c r="H298" s="176" t="s">
        <v>904</v>
      </c>
      <c r="I298" s="177" t="n">
        <v>100</v>
      </c>
      <c r="J298" s="178" t="s">
        <v>909</v>
      </c>
      <c r="K298" s="176" t="n">
        <v>1258400.8</v>
      </c>
      <c r="L298" s="177" t="n">
        <v>3121050</v>
      </c>
      <c r="M298" s="177" t="n">
        <v>3978471</v>
      </c>
      <c r="N298" s="177" t="n">
        <v>2002155</v>
      </c>
      <c r="O298" s="177" t="n">
        <v>2174667</v>
      </c>
      <c r="P298" s="177" t="n">
        <v>1118895</v>
      </c>
      <c r="Q298" s="177" t="n">
        <v>1803805</v>
      </c>
      <c r="R298" s="177" t="n">
        <v>106</v>
      </c>
      <c r="S298" s="177" t="n">
        <v>106</v>
      </c>
      <c r="T298" s="177" t="n">
        <v>50000</v>
      </c>
      <c r="U298" s="177" t="n">
        <v>50000</v>
      </c>
      <c r="V298" s="177" t="n">
        <v>629559</v>
      </c>
      <c r="W298" s="177" t="n">
        <v>667067</v>
      </c>
      <c r="X298" s="177" t="n">
        <v>76963</v>
      </c>
      <c r="Y298" s="177" t="n">
        <v>80000</v>
      </c>
      <c r="Z298" s="177" t="n">
        <v>274072</v>
      </c>
      <c r="AA298" s="177" t="n">
        <v>290400</v>
      </c>
      <c r="AB298" s="177" t="n">
        <v>88900</v>
      </c>
      <c r="AC298" s="177" t="n">
        <v>100000</v>
      </c>
      <c r="AD298" s="177" t="n">
        <v>129504</v>
      </c>
      <c r="AE298" s="177" t="n">
        <v>140000</v>
      </c>
      <c r="AF298" s="177" t="n">
        <v>44450</v>
      </c>
      <c r="AG298" s="177" t="n">
        <v>50000</v>
      </c>
      <c r="AH298" s="177" t="n">
        <v>708708</v>
      </c>
      <c r="AI298" s="177" t="n">
        <v>797200</v>
      </c>
      <c r="AJ298" s="177" t="n">
        <v>143773</v>
      </c>
      <c r="AK298" s="177" t="n">
        <v>238000</v>
      </c>
      <c r="AL298" s="177" t="n">
        <v>163829</v>
      </c>
      <c r="AM298" s="177" t="n">
        <v>199220</v>
      </c>
      <c r="AN298" s="177" t="n">
        <f aca="false">AJ:AJ+AL:AL</f>
        <v>307602</v>
      </c>
      <c r="AO298" s="177" t="n">
        <f aca="false">AK:AK+AM:AM</f>
        <v>437220</v>
      </c>
      <c r="AP298" s="177" t="n">
        <v>186482</v>
      </c>
      <c r="AQ298" s="177" t="n">
        <v>314718</v>
      </c>
      <c r="AR298" s="177" t="n">
        <v>3544</v>
      </c>
      <c r="AS298" s="177" t="n">
        <v>5867</v>
      </c>
      <c r="AT298" s="179" t="n">
        <v>75812</v>
      </c>
      <c r="AU298" s="179" t="n">
        <v>120000</v>
      </c>
      <c r="AV298" s="179" t="n">
        <v>167296</v>
      </c>
      <c r="AW298" s="179" t="n">
        <v>300000</v>
      </c>
      <c r="AX298" s="179" t="n">
        <v>378159</v>
      </c>
      <c r="AY298" s="179" t="n">
        <v>626000</v>
      </c>
      <c r="AZ298" s="177" t="n">
        <v>91</v>
      </c>
      <c r="BA298" s="180" t="n">
        <v>-1532199</v>
      </c>
      <c r="BB298" s="180" t="n">
        <v>-1652507</v>
      </c>
      <c r="BC298" s="177" t="n">
        <v>1864825</v>
      </c>
      <c r="BD298" s="177" t="n">
        <v>3147177</v>
      </c>
      <c r="BE298" s="177" t="n">
        <v>29333</v>
      </c>
    </row>
    <row r="299" customFormat="false" ht="12.75" hidden="false" customHeight="true" outlineLevel="0" collapsed="false">
      <c r="A299" s="174" t="str">
        <f aca="false">C299&amp;" "&amp;E299&amp;" "&amp;F299&amp;" "&amp;G299&amp;" "&amp;J299</f>
        <v>United States Salt marsh Restoration Hybrid Small</v>
      </c>
      <c r="B299" s="174" t="s">
        <v>161</v>
      </c>
      <c r="C299" s="174" t="s">
        <v>183</v>
      </c>
      <c r="D299" s="174" t="s">
        <v>586</v>
      </c>
      <c r="E299" s="174" t="s">
        <v>168</v>
      </c>
      <c r="F299" s="175" t="s">
        <v>174</v>
      </c>
      <c r="G299" s="176" t="s">
        <v>908</v>
      </c>
      <c r="H299" s="176" t="s">
        <v>904</v>
      </c>
      <c r="I299" s="177" t="n">
        <v>100</v>
      </c>
      <c r="J299" s="178" t="s">
        <v>909</v>
      </c>
      <c r="K299" s="176" t="n">
        <v>166735.7527</v>
      </c>
      <c r="L299" s="177" t="n">
        <v>23847448</v>
      </c>
      <c r="M299" s="177" t="n">
        <v>28730171</v>
      </c>
      <c r="N299" s="177" t="n">
        <v>17179330</v>
      </c>
      <c r="O299" s="177" t="n">
        <v>19240760</v>
      </c>
      <c r="P299" s="177" t="n">
        <v>6668118</v>
      </c>
      <c r="Q299" s="177" t="n">
        <v>9489411</v>
      </c>
      <c r="R299" s="177" t="n">
        <v>4467</v>
      </c>
      <c r="S299" s="177" t="n">
        <v>4467</v>
      </c>
      <c r="T299" s="177" t="n">
        <v>100000</v>
      </c>
      <c r="U299" s="177" t="n">
        <v>100000</v>
      </c>
      <c r="V299" s="177" t="n">
        <v>629559</v>
      </c>
      <c r="W299" s="177" t="n">
        <v>667067</v>
      </c>
      <c r="X299" s="177" t="n">
        <v>76963</v>
      </c>
      <c r="Y299" s="177" t="n">
        <v>80000</v>
      </c>
      <c r="Z299" s="177" t="n">
        <v>351049</v>
      </c>
      <c r="AA299" s="177" t="n">
        <v>379500</v>
      </c>
      <c r="AB299" s="177" t="n">
        <v>88900</v>
      </c>
      <c r="AC299" s="177" t="n">
        <v>100000</v>
      </c>
      <c r="AD299" s="177" t="n">
        <v>185006</v>
      </c>
      <c r="AE299" s="177" t="n">
        <v>200000</v>
      </c>
      <c r="AF299" s="177" t="n">
        <v>44450</v>
      </c>
      <c r="AG299" s="177" t="n">
        <v>50000</v>
      </c>
      <c r="AH299" s="177" t="n">
        <v>15703404</v>
      </c>
      <c r="AI299" s="177" t="n">
        <v>17664194</v>
      </c>
      <c r="AJ299" s="177" t="n">
        <v>517703</v>
      </c>
      <c r="AK299" s="177" t="n">
        <v>857000</v>
      </c>
      <c r="AL299" s="177" t="n">
        <v>3630079</v>
      </c>
      <c r="AM299" s="177" t="n">
        <v>4414282</v>
      </c>
      <c r="AN299" s="177" t="n">
        <f aca="false">AJ:AJ+AL:AL</f>
        <v>4147782</v>
      </c>
      <c r="AO299" s="177" t="n">
        <f aca="false">AK:AK+AM:AM</f>
        <v>5271282</v>
      </c>
      <c r="AP299" s="177" t="n">
        <v>642941</v>
      </c>
      <c r="AQ299" s="177" t="n">
        <v>1085061</v>
      </c>
      <c r="AR299" s="177" t="n">
        <v>645</v>
      </c>
      <c r="AS299" s="177" t="n">
        <v>1068</v>
      </c>
      <c r="AT299" s="179" t="n">
        <v>75812</v>
      </c>
      <c r="AU299" s="179" t="n">
        <v>120000</v>
      </c>
      <c r="AV299" s="179" t="n">
        <v>223062</v>
      </c>
      <c r="AW299" s="179" t="n">
        <v>400000</v>
      </c>
      <c r="AX299" s="179" t="n">
        <v>1577877</v>
      </c>
      <c r="AY299" s="179" t="n">
        <v>2612000</v>
      </c>
      <c r="AZ299" s="177" t="n">
        <v>1732</v>
      </c>
      <c r="BA299" s="180" t="n">
        <v>-20404531</v>
      </c>
      <c r="BB299" s="180" t="n">
        <v>-18816938</v>
      </c>
      <c r="BC299" s="177" t="n">
        <v>6429407</v>
      </c>
      <c r="BD299" s="177" t="n">
        <v>10850608</v>
      </c>
      <c r="BE299" s="177" t="n">
        <v>5339</v>
      </c>
    </row>
    <row r="300" customFormat="false" ht="12.75" hidden="false" customHeight="true" outlineLevel="0" collapsed="false">
      <c r="A300" s="174" t="str">
        <f aca="false">C300&amp;" "&amp;E300&amp;" "&amp;F300&amp;" "&amp;G300&amp;" "&amp;J300</f>
        <v>Mexico Salt marsh Restoration Hybrid Small</v>
      </c>
      <c r="B300" s="174" t="s">
        <v>161</v>
      </c>
      <c r="C300" s="174" t="s">
        <v>188</v>
      </c>
      <c r="D300" s="174" t="s">
        <v>592</v>
      </c>
      <c r="E300" s="174" t="s">
        <v>168</v>
      </c>
      <c r="F300" s="175" t="s">
        <v>174</v>
      </c>
      <c r="G300" s="176" t="s">
        <v>908</v>
      </c>
      <c r="H300" s="176" t="s">
        <v>904</v>
      </c>
      <c r="I300" s="177" t="n">
        <v>100</v>
      </c>
      <c r="J300" s="178" t="s">
        <v>909</v>
      </c>
      <c r="K300" s="176" t="n">
        <v>10765.47301</v>
      </c>
      <c r="L300" s="177" t="n">
        <v>3771222</v>
      </c>
      <c r="M300" s="177" t="n">
        <v>4732061</v>
      </c>
      <c r="N300" s="177" t="n">
        <v>2513860</v>
      </c>
      <c r="O300" s="177" t="n">
        <v>2750265</v>
      </c>
      <c r="P300" s="177" t="n">
        <v>1257362</v>
      </c>
      <c r="Q300" s="177" t="n">
        <v>1981795</v>
      </c>
      <c r="R300" s="177" t="n">
        <v>706</v>
      </c>
      <c r="S300" s="177" t="n">
        <v>706</v>
      </c>
      <c r="T300" s="177" t="n">
        <v>50000</v>
      </c>
      <c r="U300" s="177" t="n">
        <v>50000</v>
      </c>
      <c r="V300" s="177" t="n">
        <v>629559</v>
      </c>
      <c r="W300" s="177" t="n">
        <v>667067</v>
      </c>
      <c r="X300" s="177" t="n">
        <v>76963</v>
      </c>
      <c r="Y300" s="177" t="n">
        <v>80000</v>
      </c>
      <c r="Z300" s="177" t="n">
        <v>274072</v>
      </c>
      <c r="AA300" s="177" t="n">
        <v>290400</v>
      </c>
      <c r="AB300" s="177" t="n">
        <v>88900</v>
      </c>
      <c r="AC300" s="177" t="n">
        <v>100000</v>
      </c>
      <c r="AD300" s="177" t="n">
        <v>129504</v>
      </c>
      <c r="AE300" s="177" t="n">
        <v>140000</v>
      </c>
      <c r="AF300" s="177" t="n">
        <v>44450</v>
      </c>
      <c r="AG300" s="177" t="n">
        <v>50000</v>
      </c>
      <c r="AH300" s="177" t="n">
        <v>1220413</v>
      </c>
      <c r="AI300" s="177" t="n">
        <v>1372799</v>
      </c>
      <c r="AJ300" s="177" t="n">
        <v>143773</v>
      </c>
      <c r="AK300" s="177" t="n">
        <v>238000</v>
      </c>
      <c r="AL300" s="177" t="n">
        <v>282117</v>
      </c>
      <c r="AM300" s="177" t="n">
        <v>343062</v>
      </c>
      <c r="AN300" s="177" t="n">
        <f aca="false">AJ:AJ+AL:AL</f>
        <v>425890</v>
      </c>
      <c r="AO300" s="177" t="n">
        <f aca="false">AK:AK+AM:AM</f>
        <v>581062</v>
      </c>
      <c r="AP300" s="177" t="n">
        <v>209560</v>
      </c>
      <c r="AQ300" s="177" t="n">
        <v>353665</v>
      </c>
      <c r="AR300" s="177" t="n">
        <v>645</v>
      </c>
      <c r="AS300" s="177" t="n">
        <v>1068</v>
      </c>
      <c r="AT300" s="179" t="n">
        <v>75812</v>
      </c>
      <c r="AU300" s="179" t="n">
        <v>120000</v>
      </c>
      <c r="AV300" s="179" t="n">
        <v>167296</v>
      </c>
      <c r="AW300" s="179" t="n">
        <v>300000</v>
      </c>
      <c r="AX300" s="179" t="n">
        <v>378159</v>
      </c>
      <c r="AY300" s="179" t="n">
        <v>626000</v>
      </c>
      <c r="AZ300" s="177" t="n">
        <v>565</v>
      </c>
      <c r="BA300" s="180" t="n">
        <v>-2020093</v>
      </c>
      <c r="BB300" s="180" t="n">
        <v>-2134904</v>
      </c>
      <c r="BC300" s="177" t="n">
        <v>2095604</v>
      </c>
      <c r="BD300" s="177" t="n">
        <v>3536651</v>
      </c>
      <c r="BE300" s="177" t="n">
        <v>5339</v>
      </c>
    </row>
    <row r="301" customFormat="false" ht="12.75" hidden="false" customHeight="true" outlineLevel="0" collapsed="false">
      <c r="A301" s="174" t="str">
        <f aca="false">C301&amp;" "&amp;E301&amp;" "&amp;F301&amp;" "&amp;G301&amp;" "&amp;J301</f>
        <v>United States Mangrove Restoration Hybrid Small</v>
      </c>
      <c r="B301" s="176" t="s">
        <v>161</v>
      </c>
      <c r="C301" s="174" t="s">
        <v>183</v>
      </c>
      <c r="D301" s="176" t="s">
        <v>586</v>
      </c>
      <c r="E301" s="174" t="s">
        <v>160</v>
      </c>
      <c r="F301" s="175" t="s">
        <v>174</v>
      </c>
      <c r="G301" s="176" t="s">
        <v>908</v>
      </c>
      <c r="H301" s="176" t="s">
        <v>906</v>
      </c>
      <c r="I301" s="177" t="n">
        <v>100</v>
      </c>
      <c r="J301" s="178" t="s">
        <v>909</v>
      </c>
      <c r="K301" s="176" t="n">
        <v>166588.7605</v>
      </c>
      <c r="L301" s="177" t="n">
        <v>15158412</v>
      </c>
      <c r="M301" s="177" t="n">
        <v>18489389</v>
      </c>
      <c r="N301" s="177" t="n">
        <v>10595073</v>
      </c>
      <c r="O301" s="177" t="n">
        <v>11834367</v>
      </c>
      <c r="P301" s="177" t="n">
        <v>4563339</v>
      </c>
      <c r="Q301" s="177" t="n">
        <v>6655022</v>
      </c>
      <c r="R301" s="177" t="n">
        <v>550</v>
      </c>
      <c r="S301" s="177" t="n">
        <v>550</v>
      </c>
      <c r="T301" s="177" t="n">
        <v>100000</v>
      </c>
      <c r="U301" s="177" t="n">
        <v>100000</v>
      </c>
      <c r="V301" s="177" t="n">
        <v>629559</v>
      </c>
      <c r="W301" s="177" t="n">
        <v>667067</v>
      </c>
      <c r="X301" s="177" t="n">
        <v>76963</v>
      </c>
      <c r="Y301" s="177" t="n">
        <v>80000</v>
      </c>
      <c r="Z301" s="177" t="n">
        <v>351049</v>
      </c>
      <c r="AA301" s="177" t="n">
        <v>379500</v>
      </c>
      <c r="AB301" s="177" t="n">
        <v>88900</v>
      </c>
      <c r="AC301" s="177" t="n">
        <v>100000</v>
      </c>
      <c r="AD301" s="177" t="n">
        <v>185006</v>
      </c>
      <c r="AE301" s="177" t="n">
        <v>200000</v>
      </c>
      <c r="AF301" s="177" t="n">
        <v>44450</v>
      </c>
      <c r="AG301" s="177" t="n">
        <v>50000</v>
      </c>
      <c r="AH301" s="177" t="n">
        <v>9119147</v>
      </c>
      <c r="AI301" s="177" t="n">
        <v>10257800</v>
      </c>
      <c r="AJ301" s="177" t="n">
        <v>517703</v>
      </c>
      <c r="AK301" s="177" t="n">
        <v>857000</v>
      </c>
      <c r="AL301" s="177" t="n">
        <v>2108028</v>
      </c>
      <c r="AM301" s="177" t="n">
        <v>2563424</v>
      </c>
      <c r="AN301" s="177" t="n">
        <f aca="false">AJ:AJ+AL:AL</f>
        <v>2625731</v>
      </c>
      <c r="AO301" s="177" t="n">
        <f aca="false">AK:AK+AM:AM</f>
        <v>3420424</v>
      </c>
      <c r="AP301" s="177" t="n">
        <v>57525</v>
      </c>
      <c r="AQ301" s="177" t="n">
        <v>97083</v>
      </c>
      <c r="AR301" s="177" t="n">
        <v>3332</v>
      </c>
      <c r="AS301" s="177" t="n">
        <v>5515</v>
      </c>
      <c r="AT301" s="179" t="n">
        <v>75812</v>
      </c>
      <c r="AU301" s="179" t="n">
        <v>120000</v>
      </c>
      <c r="AV301" s="179" t="n">
        <v>223062</v>
      </c>
      <c r="AW301" s="179" t="n">
        <v>400000</v>
      </c>
      <c r="AX301" s="179" t="n">
        <v>1577877</v>
      </c>
      <c r="AY301" s="179" t="n">
        <v>2612000</v>
      </c>
      <c r="AZ301" s="177" t="n">
        <v>30</v>
      </c>
      <c r="BA301" s="180" t="n">
        <v>-17518560</v>
      </c>
      <c r="BB301" s="180" t="n">
        <v>-14583158</v>
      </c>
      <c r="BC301" s="177" t="n">
        <v>575254</v>
      </c>
      <c r="BD301" s="177" t="n">
        <v>970829</v>
      </c>
      <c r="BE301" s="177" t="n">
        <v>27576</v>
      </c>
    </row>
    <row r="302" customFormat="false" ht="12.75" hidden="false" customHeight="true" outlineLevel="0" collapsed="false">
      <c r="A302" s="174" t="str">
        <f aca="false">C302&amp;" "&amp;E302&amp;" "&amp;F302&amp;" "&amp;G302&amp;" "&amp;J302</f>
        <v>Mexico Mangrove Restoration Hybrid Small</v>
      </c>
      <c r="B302" s="176" t="s">
        <v>161</v>
      </c>
      <c r="C302" s="174" t="s">
        <v>188</v>
      </c>
      <c r="D302" s="176" t="s">
        <v>592</v>
      </c>
      <c r="E302" s="174" t="s">
        <v>160</v>
      </c>
      <c r="F302" s="175" t="s">
        <v>174</v>
      </c>
      <c r="G302" s="176" t="s">
        <v>908</v>
      </c>
      <c r="H302" s="176" t="s">
        <v>906</v>
      </c>
      <c r="I302" s="177" t="n">
        <v>100</v>
      </c>
      <c r="J302" s="178" t="s">
        <v>909</v>
      </c>
      <c r="K302" s="176" t="n">
        <v>1258400.8</v>
      </c>
      <c r="L302" s="177" t="n">
        <v>2995759</v>
      </c>
      <c r="M302" s="177" t="n">
        <v>3767024</v>
      </c>
      <c r="N302" s="177" t="n">
        <v>2002155</v>
      </c>
      <c r="O302" s="177" t="n">
        <v>2174667</v>
      </c>
      <c r="P302" s="177" t="n">
        <v>993604</v>
      </c>
      <c r="Q302" s="177" t="n">
        <v>1592357</v>
      </c>
      <c r="R302" s="177" t="n">
        <v>102</v>
      </c>
      <c r="S302" s="177" t="n">
        <v>102</v>
      </c>
      <c r="T302" s="177" t="n">
        <v>50000</v>
      </c>
      <c r="U302" s="177" t="n">
        <v>50000</v>
      </c>
      <c r="V302" s="177" t="n">
        <v>629559</v>
      </c>
      <c r="W302" s="177" t="n">
        <v>667067</v>
      </c>
      <c r="X302" s="177" t="n">
        <v>76963</v>
      </c>
      <c r="Y302" s="177" t="n">
        <v>80000</v>
      </c>
      <c r="Z302" s="177" t="n">
        <v>274072</v>
      </c>
      <c r="AA302" s="177" t="n">
        <v>290400</v>
      </c>
      <c r="AB302" s="177" t="n">
        <v>88900</v>
      </c>
      <c r="AC302" s="177" t="n">
        <v>100000</v>
      </c>
      <c r="AD302" s="177" t="n">
        <v>129504</v>
      </c>
      <c r="AE302" s="177" t="n">
        <v>140000</v>
      </c>
      <c r="AF302" s="177" t="n">
        <v>44450</v>
      </c>
      <c r="AG302" s="177" t="n">
        <v>50000</v>
      </c>
      <c r="AH302" s="177" t="n">
        <v>708708</v>
      </c>
      <c r="AI302" s="177" t="n">
        <v>797200</v>
      </c>
      <c r="AJ302" s="177" t="n">
        <v>143773</v>
      </c>
      <c r="AK302" s="177" t="n">
        <v>238000</v>
      </c>
      <c r="AL302" s="177" t="n">
        <v>163829</v>
      </c>
      <c r="AM302" s="177" t="n">
        <v>199220</v>
      </c>
      <c r="AN302" s="177" t="n">
        <f aca="false">AJ:AJ+AL:AL</f>
        <v>307602</v>
      </c>
      <c r="AO302" s="177" t="n">
        <f aca="false">AK:AK+AM:AM</f>
        <v>437220</v>
      </c>
      <c r="AP302" s="177" t="n">
        <v>61192</v>
      </c>
      <c r="AQ302" s="177" t="n">
        <v>103270</v>
      </c>
      <c r="AR302" s="177" t="n">
        <v>3544</v>
      </c>
      <c r="AS302" s="177" t="n">
        <v>5867</v>
      </c>
      <c r="AT302" s="179" t="n">
        <v>75812</v>
      </c>
      <c r="AU302" s="179" t="n">
        <v>120000</v>
      </c>
      <c r="AV302" s="179" t="n">
        <v>167296</v>
      </c>
      <c r="AW302" s="179" t="n">
        <v>300000</v>
      </c>
      <c r="AX302" s="179" t="n">
        <v>378159</v>
      </c>
      <c r="AY302" s="179" t="n">
        <v>626000</v>
      </c>
      <c r="AZ302" s="177" t="n">
        <v>30</v>
      </c>
      <c r="BA302" s="180" t="n">
        <v>-2760228</v>
      </c>
      <c r="BB302" s="180" t="n">
        <v>-2396516</v>
      </c>
      <c r="BC302" s="177" t="n">
        <v>611917</v>
      </c>
      <c r="BD302" s="177" t="n">
        <v>1032703</v>
      </c>
      <c r="BE302" s="177" t="n">
        <v>29333</v>
      </c>
    </row>
    <row r="303" customFormat="false" ht="12.75" hidden="false" customHeight="true" outlineLevel="0" collapsed="false">
      <c r="A303" s="174" t="str">
        <f aca="false">C303&amp;" "&amp;E303&amp;" "&amp;F303&amp;" "&amp;G303&amp;" "&amp;J303</f>
        <v>United States Salt marsh Restoration Hybrid Small</v>
      </c>
      <c r="B303" s="176" t="s">
        <v>161</v>
      </c>
      <c r="C303" s="174" t="s">
        <v>183</v>
      </c>
      <c r="D303" s="176" t="s">
        <v>586</v>
      </c>
      <c r="E303" s="174" t="s">
        <v>168</v>
      </c>
      <c r="F303" s="175" t="s">
        <v>174</v>
      </c>
      <c r="G303" s="176" t="s">
        <v>908</v>
      </c>
      <c r="H303" s="176" t="s">
        <v>906</v>
      </c>
      <c r="I303" s="177" t="n">
        <v>100</v>
      </c>
      <c r="J303" s="178" t="s">
        <v>909</v>
      </c>
      <c r="K303" s="176" t="n">
        <v>166735.7527</v>
      </c>
      <c r="L303" s="177" t="n">
        <v>23215644</v>
      </c>
      <c r="M303" s="177" t="n">
        <v>27663905</v>
      </c>
      <c r="N303" s="177" t="n">
        <v>17179330</v>
      </c>
      <c r="O303" s="177" t="n">
        <v>19240760</v>
      </c>
      <c r="P303" s="177" t="n">
        <v>6036314</v>
      </c>
      <c r="Q303" s="177" t="n">
        <v>8423145</v>
      </c>
      <c r="R303" s="177" t="n">
        <v>4349</v>
      </c>
      <c r="S303" s="177" t="n">
        <v>4349</v>
      </c>
      <c r="T303" s="177" t="n">
        <v>100000</v>
      </c>
      <c r="U303" s="177" t="n">
        <v>100000</v>
      </c>
      <c r="V303" s="177" t="n">
        <v>629559</v>
      </c>
      <c r="W303" s="177" t="n">
        <v>667067</v>
      </c>
      <c r="X303" s="177" t="n">
        <v>76963</v>
      </c>
      <c r="Y303" s="177" t="n">
        <v>80000</v>
      </c>
      <c r="Z303" s="177" t="n">
        <v>351049</v>
      </c>
      <c r="AA303" s="177" t="n">
        <v>379500</v>
      </c>
      <c r="AB303" s="177" t="n">
        <v>88900</v>
      </c>
      <c r="AC303" s="177" t="n">
        <v>100000</v>
      </c>
      <c r="AD303" s="177" t="n">
        <v>185006</v>
      </c>
      <c r="AE303" s="177" t="n">
        <v>200000</v>
      </c>
      <c r="AF303" s="177" t="n">
        <v>44450</v>
      </c>
      <c r="AG303" s="177" t="n">
        <v>50000</v>
      </c>
      <c r="AH303" s="177" t="n">
        <v>15703404</v>
      </c>
      <c r="AI303" s="177" t="n">
        <v>17664194</v>
      </c>
      <c r="AJ303" s="177" t="n">
        <v>517703</v>
      </c>
      <c r="AK303" s="177" t="n">
        <v>857000</v>
      </c>
      <c r="AL303" s="177" t="n">
        <v>3630079</v>
      </c>
      <c r="AM303" s="177" t="n">
        <v>4414282</v>
      </c>
      <c r="AN303" s="177" t="n">
        <f aca="false">AJ:AJ+AL:AL</f>
        <v>4147782</v>
      </c>
      <c r="AO303" s="177" t="n">
        <f aca="false">AK:AK+AM:AM</f>
        <v>5271282</v>
      </c>
      <c r="AP303" s="177" t="n">
        <v>11137</v>
      </c>
      <c r="AQ303" s="177" t="n">
        <v>18795</v>
      </c>
      <c r="AR303" s="177" t="n">
        <v>645</v>
      </c>
      <c r="AS303" s="177" t="n">
        <v>1068</v>
      </c>
      <c r="AT303" s="179" t="n">
        <v>75812</v>
      </c>
      <c r="AU303" s="179" t="n">
        <v>120000</v>
      </c>
      <c r="AV303" s="179" t="n">
        <v>223062</v>
      </c>
      <c r="AW303" s="179" t="n">
        <v>400000</v>
      </c>
      <c r="AX303" s="179" t="n">
        <v>1577877</v>
      </c>
      <c r="AY303" s="179" t="n">
        <v>2612000</v>
      </c>
      <c r="AZ303" s="177" t="n">
        <v>30</v>
      </c>
      <c r="BA303" s="180" t="n">
        <v>-27475953</v>
      </c>
      <c r="BB303" s="180" t="n">
        <v>-23104275</v>
      </c>
      <c r="BC303" s="177" t="n">
        <v>111369</v>
      </c>
      <c r="BD303" s="177" t="n">
        <v>187952</v>
      </c>
      <c r="BE303" s="177" t="n">
        <v>5339</v>
      </c>
    </row>
    <row r="304" customFormat="false" ht="12.75" hidden="false" customHeight="true" outlineLevel="0" collapsed="false">
      <c r="A304" s="174" t="str">
        <f aca="false">C304&amp;" "&amp;E304&amp;" "&amp;F304&amp;" "&amp;G304&amp;" "&amp;J304</f>
        <v>Mexico Salt marsh Restoration Hybrid Small</v>
      </c>
      <c r="B304" s="176" t="s">
        <v>161</v>
      </c>
      <c r="C304" s="174" t="s">
        <v>188</v>
      </c>
      <c r="D304" s="176" t="s">
        <v>592</v>
      </c>
      <c r="E304" s="174" t="s">
        <v>168</v>
      </c>
      <c r="F304" s="175" t="s">
        <v>174</v>
      </c>
      <c r="G304" s="176" t="s">
        <v>908</v>
      </c>
      <c r="H304" s="176" t="s">
        <v>906</v>
      </c>
      <c r="I304" s="177" t="n">
        <v>100</v>
      </c>
      <c r="J304" s="178" t="s">
        <v>909</v>
      </c>
      <c r="K304" s="176" t="n">
        <v>10765.47301</v>
      </c>
      <c r="L304" s="177" t="n">
        <v>3572799</v>
      </c>
      <c r="M304" s="177" t="n">
        <v>4397191</v>
      </c>
      <c r="N304" s="177" t="n">
        <v>2513860</v>
      </c>
      <c r="O304" s="177" t="n">
        <v>2750265</v>
      </c>
      <c r="P304" s="177" t="n">
        <v>1058939</v>
      </c>
      <c r="Q304" s="177" t="n">
        <v>1646925</v>
      </c>
      <c r="R304" s="177" t="n">
        <v>669</v>
      </c>
      <c r="S304" s="177" t="n">
        <v>669</v>
      </c>
      <c r="T304" s="177" t="n">
        <v>50000</v>
      </c>
      <c r="U304" s="177" t="n">
        <v>50000</v>
      </c>
      <c r="V304" s="177" t="n">
        <v>629559</v>
      </c>
      <c r="W304" s="177" t="n">
        <v>667067</v>
      </c>
      <c r="X304" s="177" t="n">
        <v>76963</v>
      </c>
      <c r="Y304" s="177" t="n">
        <v>80000</v>
      </c>
      <c r="Z304" s="177" t="n">
        <v>274072</v>
      </c>
      <c r="AA304" s="177" t="n">
        <v>290400</v>
      </c>
      <c r="AB304" s="177" t="n">
        <v>88900</v>
      </c>
      <c r="AC304" s="177" t="n">
        <v>100000</v>
      </c>
      <c r="AD304" s="177" t="n">
        <v>129504</v>
      </c>
      <c r="AE304" s="177" t="n">
        <v>140000</v>
      </c>
      <c r="AF304" s="177" t="n">
        <v>44450</v>
      </c>
      <c r="AG304" s="177" t="n">
        <v>50000</v>
      </c>
      <c r="AH304" s="177" t="n">
        <v>1220413</v>
      </c>
      <c r="AI304" s="177" t="n">
        <v>1372799</v>
      </c>
      <c r="AJ304" s="177" t="n">
        <v>143773</v>
      </c>
      <c r="AK304" s="177" t="n">
        <v>238000</v>
      </c>
      <c r="AL304" s="177" t="n">
        <v>282117</v>
      </c>
      <c r="AM304" s="177" t="n">
        <v>343062</v>
      </c>
      <c r="AN304" s="177" t="n">
        <f aca="false">AJ:AJ+AL:AL</f>
        <v>425890</v>
      </c>
      <c r="AO304" s="177" t="n">
        <f aca="false">AK:AK+AM:AM</f>
        <v>581062</v>
      </c>
      <c r="AP304" s="177" t="n">
        <v>11137</v>
      </c>
      <c r="AQ304" s="177" t="n">
        <v>18795</v>
      </c>
      <c r="AR304" s="177" t="n">
        <v>645</v>
      </c>
      <c r="AS304" s="177" t="n">
        <v>1068</v>
      </c>
      <c r="AT304" s="179" t="n">
        <v>75812</v>
      </c>
      <c r="AU304" s="179" t="n">
        <v>120000</v>
      </c>
      <c r="AV304" s="179" t="n">
        <v>167296</v>
      </c>
      <c r="AW304" s="179" t="n">
        <v>300000</v>
      </c>
      <c r="AX304" s="179" t="n">
        <v>378159</v>
      </c>
      <c r="AY304" s="179" t="n">
        <v>626000</v>
      </c>
      <c r="AZ304" s="177" t="n">
        <v>30</v>
      </c>
      <c r="BA304" s="180" t="n">
        <v>-4209239</v>
      </c>
      <c r="BB304" s="180" t="n">
        <v>-3461430</v>
      </c>
      <c r="BC304" s="177" t="n">
        <v>111369</v>
      </c>
      <c r="BD304" s="177" t="n">
        <v>187952</v>
      </c>
      <c r="BE304" s="177" t="n">
        <v>5339</v>
      </c>
    </row>
    <row r="305" customFormat="false" ht="12.75" hidden="false" customHeight="true" outlineLevel="0" collapsed="false">
      <c r="A305" s="174" t="str">
        <f aca="false">C305&amp;" "&amp;E305&amp;" "&amp;F305&amp;" "&amp;G305&amp;" "&amp;J305</f>
        <v>China Salt marsh Conservation  Small</v>
      </c>
      <c r="B305" s="176" t="s">
        <v>162</v>
      </c>
      <c r="C305" s="174" t="s">
        <v>191</v>
      </c>
      <c r="D305" s="176" t="s">
        <v>595</v>
      </c>
      <c r="E305" s="174" t="s">
        <v>168</v>
      </c>
      <c r="F305" s="175" t="s">
        <v>175</v>
      </c>
      <c r="G305" s="176"/>
      <c r="H305" s="176" t="s">
        <v>906</v>
      </c>
      <c r="I305" s="177" t="n">
        <v>800</v>
      </c>
      <c r="J305" s="178" t="s">
        <v>909</v>
      </c>
      <c r="K305" s="176" t="n">
        <v>9438.230134</v>
      </c>
      <c r="L305" s="177" t="n">
        <v>2437449</v>
      </c>
      <c r="M305" s="177" t="n">
        <v>3259970</v>
      </c>
      <c r="N305" s="177" t="n">
        <v>1342839</v>
      </c>
      <c r="O305" s="177" t="n">
        <v>1430000</v>
      </c>
      <c r="P305" s="177" t="n">
        <v>1094610</v>
      </c>
      <c r="Q305" s="177" t="n">
        <v>1829970</v>
      </c>
      <c r="R305" s="177" t="n">
        <v>2354</v>
      </c>
      <c r="S305" s="177" t="n">
        <v>2354</v>
      </c>
      <c r="T305" s="177" t="n">
        <v>50000</v>
      </c>
      <c r="U305" s="177" t="n">
        <v>50000</v>
      </c>
      <c r="V305" s="177" t="n">
        <v>629559</v>
      </c>
      <c r="W305" s="177" t="n">
        <v>667067</v>
      </c>
      <c r="X305" s="177" t="n">
        <v>76963</v>
      </c>
      <c r="Y305" s="177" t="n">
        <v>80000</v>
      </c>
      <c r="Z305" s="177" t="n">
        <v>314213</v>
      </c>
      <c r="AA305" s="177" t="n">
        <v>332933</v>
      </c>
      <c r="AB305" s="177" t="n">
        <v>88900</v>
      </c>
      <c r="AC305" s="177" t="n">
        <v>100000</v>
      </c>
      <c r="AD305" s="177" t="n">
        <v>138755</v>
      </c>
      <c r="AE305" s="177" t="n">
        <v>150000</v>
      </c>
      <c r="AF305" s="177" t="n">
        <v>44450</v>
      </c>
      <c r="AG305" s="177" t="n">
        <v>50000</v>
      </c>
      <c r="AH305" s="177" t="n">
        <v>0</v>
      </c>
      <c r="AI305" s="177" t="n">
        <v>0</v>
      </c>
      <c r="AJ305" s="177" t="n">
        <v>234386</v>
      </c>
      <c r="AK305" s="177" t="n">
        <v>388000</v>
      </c>
      <c r="AL305" s="177" t="n">
        <v>0</v>
      </c>
      <c r="AM305" s="177" t="n">
        <v>0</v>
      </c>
      <c r="AN305" s="177" t="n">
        <f aca="false">AJ:AJ+AL:AL</f>
        <v>234386</v>
      </c>
      <c r="AO305" s="177" t="n">
        <f aca="false">AK:AK+AM:AM</f>
        <v>388000</v>
      </c>
      <c r="AP305" s="177" t="n">
        <v>2041</v>
      </c>
      <c r="AQ305" s="177" t="n">
        <v>3763</v>
      </c>
      <c r="AR305" s="177" t="n">
        <v>114</v>
      </c>
      <c r="AS305" s="177" t="n">
        <v>207</v>
      </c>
      <c r="AT305" s="179" t="n">
        <v>75812</v>
      </c>
      <c r="AU305" s="179" t="n">
        <v>120000</v>
      </c>
      <c r="AV305" s="179" t="n">
        <v>167296</v>
      </c>
      <c r="AW305" s="179" t="n">
        <v>300000</v>
      </c>
      <c r="AX305" s="179" t="n">
        <v>614961</v>
      </c>
      <c r="AY305" s="179" t="n">
        <v>1018000</v>
      </c>
      <c r="AZ305" s="177" t="n">
        <v>30</v>
      </c>
      <c r="BA305" s="180" t="n">
        <v>-3222339</v>
      </c>
      <c r="BB305" s="180" t="n">
        <v>-2417042</v>
      </c>
      <c r="BC305" s="177" t="n">
        <v>20408</v>
      </c>
      <c r="BD305" s="177" t="n">
        <v>37631</v>
      </c>
      <c r="BE305" s="177" t="n">
        <v>1035</v>
      </c>
    </row>
    <row r="306" customFormat="false" ht="12.75" hidden="false" customHeight="true" outlineLevel="0" collapsed="false">
      <c r="A306" s="174" t="str">
        <f aca="false">C306&amp;" "&amp;E306&amp;" "&amp;F306&amp;" "&amp;G306&amp;" "&amp;J306</f>
        <v>Indonesia Mangrove Restoration Hydrology Large</v>
      </c>
      <c r="B306" s="176" t="s">
        <v>162</v>
      </c>
      <c r="C306" s="174" t="s">
        <v>184</v>
      </c>
      <c r="D306" s="176" t="s">
        <v>588</v>
      </c>
      <c r="E306" s="174" t="s">
        <v>160</v>
      </c>
      <c r="F306" s="175" t="s">
        <v>174</v>
      </c>
      <c r="G306" s="176" t="s">
        <v>903</v>
      </c>
      <c r="H306" s="176" t="s">
        <v>904</v>
      </c>
      <c r="I306" s="177" t="n">
        <v>1000</v>
      </c>
      <c r="J306" s="178" t="s">
        <v>910</v>
      </c>
      <c r="K306" s="176" t="n">
        <v>13194628.19</v>
      </c>
      <c r="L306" s="177" t="n">
        <v>6926968</v>
      </c>
      <c r="M306" s="177" t="n">
        <v>8943530</v>
      </c>
      <c r="N306" s="177" t="n">
        <v>4637203</v>
      </c>
      <c r="O306" s="177" t="n">
        <v>5351800</v>
      </c>
      <c r="P306" s="177" t="n">
        <v>2289765</v>
      </c>
      <c r="Q306" s="177" t="n">
        <v>3591730</v>
      </c>
      <c r="R306" s="177" t="n">
        <v>7</v>
      </c>
      <c r="S306" s="177" t="n">
        <v>7</v>
      </c>
      <c r="T306" s="177" t="n">
        <v>50000</v>
      </c>
      <c r="U306" s="177" t="n">
        <v>50000</v>
      </c>
      <c r="V306" s="177" t="n">
        <v>629559</v>
      </c>
      <c r="W306" s="177" t="n">
        <v>667067</v>
      </c>
      <c r="X306" s="177" t="n">
        <v>153925</v>
      </c>
      <c r="Y306" s="177" t="n">
        <v>160000</v>
      </c>
      <c r="Z306" s="177" t="n">
        <v>268724</v>
      </c>
      <c r="AA306" s="177" t="n">
        <v>284733</v>
      </c>
      <c r="AB306" s="177" t="n">
        <v>88900</v>
      </c>
      <c r="AC306" s="177" t="n">
        <v>100000</v>
      </c>
      <c r="AD306" s="177" t="n">
        <v>129504</v>
      </c>
      <c r="AE306" s="177" t="n">
        <v>140000</v>
      </c>
      <c r="AF306" s="177" t="n">
        <v>44450</v>
      </c>
      <c r="AG306" s="177" t="n">
        <v>50000</v>
      </c>
      <c r="AH306" s="177" t="n">
        <v>3272141</v>
      </c>
      <c r="AI306" s="177" t="n">
        <v>3900000</v>
      </c>
      <c r="AJ306" s="177" t="n">
        <v>181226</v>
      </c>
      <c r="AK306" s="177" t="n">
        <v>300000</v>
      </c>
      <c r="AL306" s="177" t="n">
        <v>756405</v>
      </c>
      <c r="AM306" s="177" t="n">
        <v>974610</v>
      </c>
      <c r="AN306" s="177" t="n">
        <f aca="false">AJ:AJ+AL:AL</f>
        <v>937631</v>
      </c>
      <c r="AO306" s="177" t="n">
        <f aca="false">AK:AK+AM:AM</f>
        <v>1274610</v>
      </c>
      <c r="AP306" s="177" t="n">
        <v>678263</v>
      </c>
      <c r="AQ306" s="177" t="n">
        <v>1178170</v>
      </c>
      <c r="AR306" s="177" t="n">
        <v>111805</v>
      </c>
      <c r="AS306" s="177" t="n">
        <v>190950</v>
      </c>
      <c r="AT306" s="179" t="n">
        <v>75812</v>
      </c>
      <c r="AU306" s="179" t="n">
        <v>120000</v>
      </c>
      <c r="AV306" s="179" t="n">
        <v>167296</v>
      </c>
      <c r="AW306" s="179" t="n">
        <v>300000</v>
      </c>
      <c r="AX306" s="179" t="n">
        <v>318958</v>
      </c>
      <c r="AY306" s="179" t="n">
        <v>528000</v>
      </c>
      <c r="AZ306" s="177" t="n">
        <v>10</v>
      </c>
      <c r="BA306" s="180" t="n">
        <v>-1278073</v>
      </c>
      <c r="BB306" s="180" t="n">
        <v>-2409630</v>
      </c>
      <c r="BC306" s="177" t="n">
        <v>6782625</v>
      </c>
      <c r="BD306" s="177" t="n">
        <v>11781704</v>
      </c>
      <c r="BE306" s="177" t="n">
        <v>954748</v>
      </c>
    </row>
    <row r="307" customFormat="false" ht="12.75" hidden="false" customHeight="true" outlineLevel="0" collapsed="false">
      <c r="A307" s="174" t="str">
        <f aca="false">C307&amp;" "&amp;E307&amp;" "&amp;F307&amp;" "&amp;G307&amp;" "&amp;J307</f>
        <v>Indonesia Mangrove Conservation  Large</v>
      </c>
      <c r="B307" s="176" t="s">
        <v>162</v>
      </c>
      <c r="C307" s="174" t="s">
        <v>184</v>
      </c>
      <c r="D307" s="176" t="s">
        <v>588</v>
      </c>
      <c r="E307" s="174" t="s">
        <v>160</v>
      </c>
      <c r="F307" s="175" t="s">
        <v>175</v>
      </c>
      <c r="G307" s="176"/>
      <c r="H307" s="176" t="s">
        <v>904</v>
      </c>
      <c r="I307" s="177" t="n">
        <v>40000</v>
      </c>
      <c r="J307" s="178" t="s">
        <v>910</v>
      </c>
      <c r="K307" s="176" t="n">
        <v>17771181.28</v>
      </c>
      <c r="L307" s="177" t="n">
        <v>3379563</v>
      </c>
      <c r="M307" s="177" t="n">
        <v>4720097</v>
      </c>
      <c r="N307" s="177" t="n">
        <v>1656813</v>
      </c>
      <c r="O307" s="177" t="n">
        <v>1760933</v>
      </c>
      <c r="P307" s="177" t="n">
        <v>1722750</v>
      </c>
      <c r="Q307" s="177" t="n">
        <v>2959164</v>
      </c>
      <c r="R307" s="177" t="n">
        <v>1</v>
      </c>
      <c r="S307" s="177" t="n">
        <v>1</v>
      </c>
      <c r="T307" s="177" t="n">
        <v>50000</v>
      </c>
      <c r="U307" s="177" t="n">
        <v>50000</v>
      </c>
      <c r="V307" s="177" t="n">
        <v>786949</v>
      </c>
      <c r="W307" s="177" t="n">
        <v>833833</v>
      </c>
      <c r="X307" s="177" t="n">
        <v>153925</v>
      </c>
      <c r="Y307" s="177" t="n">
        <v>160000</v>
      </c>
      <c r="Z307" s="177" t="n">
        <v>403085</v>
      </c>
      <c r="AA307" s="177" t="n">
        <v>427100</v>
      </c>
      <c r="AB307" s="177" t="n">
        <v>88900</v>
      </c>
      <c r="AC307" s="177" t="n">
        <v>100000</v>
      </c>
      <c r="AD307" s="177" t="n">
        <v>129504</v>
      </c>
      <c r="AE307" s="177" t="n">
        <v>140000</v>
      </c>
      <c r="AF307" s="177" t="n">
        <v>44450</v>
      </c>
      <c r="AG307" s="177" t="n">
        <v>50000</v>
      </c>
      <c r="AH307" s="177" t="n">
        <v>0</v>
      </c>
      <c r="AI307" s="177" t="n">
        <v>0</v>
      </c>
      <c r="AJ307" s="177" t="n">
        <v>362453</v>
      </c>
      <c r="AK307" s="177" t="n">
        <v>600000</v>
      </c>
      <c r="AL307" s="177" t="n">
        <v>0</v>
      </c>
      <c r="AM307" s="177" t="n">
        <v>0</v>
      </c>
      <c r="AN307" s="177" t="n">
        <f aca="false">AJ:AJ+AL:AL</f>
        <v>362453</v>
      </c>
      <c r="AO307" s="177" t="n">
        <f aca="false">AK:AK+AM:AM</f>
        <v>600000</v>
      </c>
      <c r="AP307" s="177" t="n">
        <v>356191</v>
      </c>
      <c r="AQ307" s="177" t="n">
        <v>639547</v>
      </c>
      <c r="AR307" s="177" t="n">
        <v>362300</v>
      </c>
      <c r="AS307" s="177" t="n">
        <v>639618</v>
      </c>
      <c r="AT307" s="179" t="n">
        <v>75812</v>
      </c>
      <c r="AU307" s="179" t="n">
        <v>120000</v>
      </c>
      <c r="AV307" s="179" t="n">
        <v>167296</v>
      </c>
      <c r="AW307" s="179" t="n">
        <v>300000</v>
      </c>
      <c r="AX307" s="179" t="n">
        <v>398698</v>
      </c>
      <c r="AY307" s="179" t="n">
        <v>660000</v>
      </c>
      <c r="AZ307" s="177" t="n">
        <v>2</v>
      </c>
      <c r="BA307" s="180" t="n">
        <v>-62783</v>
      </c>
      <c r="BB307" s="180" t="n">
        <v>-755015</v>
      </c>
      <c r="BC307" s="177" t="n">
        <v>3561906</v>
      </c>
      <c r="BD307" s="177" t="n">
        <v>6395465</v>
      </c>
      <c r="BE307" s="177" t="n">
        <v>3198088</v>
      </c>
    </row>
    <row r="308" customFormat="false" ht="12.75" hidden="false" customHeight="true" outlineLevel="0" collapsed="false">
      <c r="A308" s="174" t="str">
        <f aca="false">C308&amp;" "&amp;E308&amp;" "&amp;F308&amp;" "&amp;G308&amp;" "&amp;J308</f>
        <v>United States Mangrove Restoration Hydrology Large</v>
      </c>
      <c r="B308" s="176" t="s">
        <v>161</v>
      </c>
      <c r="C308" s="174" t="s">
        <v>183</v>
      </c>
      <c r="D308" s="176" t="s">
        <v>586</v>
      </c>
      <c r="E308" s="174" t="s">
        <v>160</v>
      </c>
      <c r="F308" s="175" t="s">
        <v>174</v>
      </c>
      <c r="G308" s="176" t="s">
        <v>903</v>
      </c>
      <c r="H308" s="176" t="s">
        <v>904</v>
      </c>
      <c r="I308" s="177" t="n">
        <v>1000</v>
      </c>
      <c r="J308" s="178" t="s">
        <v>910</v>
      </c>
      <c r="K308" s="176" t="n">
        <v>166588.7605</v>
      </c>
      <c r="L308" s="177" t="n">
        <v>120327395</v>
      </c>
      <c r="M308" s="177" t="n">
        <v>147807145</v>
      </c>
      <c r="N308" s="177" t="n">
        <v>94015207</v>
      </c>
      <c r="O308" s="177" t="n">
        <v>111860567</v>
      </c>
      <c r="P308" s="177" t="n">
        <v>26312188</v>
      </c>
      <c r="Q308" s="177" t="n">
        <v>35946579</v>
      </c>
      <c r="R308" s="177" t="n">
        <v>472</v>
      </c>
      <c r="S308" s="177" t="n">
        <v>472</v>
      </c>
      <c r="T308" s="177" t="n">
        <v>100000</v>
      </c>
      <c r="U308" s="177" t="n">
        <v>100000</v>
      </c>
      <c r="V308" s="177" t="n">
        <v>629559</v>
      </c>
      <c r="W308" s="177" t="n">
        <v>667067</v>
      </c>
      <c r="X308" s="177" t="n">
        <v>153925</v>
      </c>
      <c r="Y308" s="177" t="n">
        <v>160000</v>
      </c>
      <c r="Z308" s="177" t="n">
        <v>351049</v>
      </c>
      <c r="AA308" s="177" t="n">
        <v>379500</v>
      </c>
      <c r="AB308" s="177" t="n">
        <v>88900</v>
      </c>
      <c r="AC308" s="177" t="n">
        <v>100000</v>
      </c>
      <c r="AD308" s="177" t="n">
        <v>185006</v>
      </c>
      <c r="AE308" s="177" t="n">
        <v>200000</v>
      </c>
      <c r="AF308" s="177" t="n">
        <v>44450</v>
      </c>
      <c r="AG308" s="177" t="n">
        <v>50000</v>
      </c>
      <c r="AH308" s="177" t="n">
        <v>92462318</v>
      </c>
      <c r="AI308" s="177" t="n">
        <v>110204000</v>
      </c>
      <c r="AJ308" s="177" t="n">
        <v>517703</v>
      </c>
      <c r="AK308" s="177" t="n">
        <v>857000</v>
      </c>
      <c r="AL308" s="177" t="n">
        <v>21374059</v>
      </c>
      <c r="AM308" s="177" t="n">
        <v>27539980</v>
      </c>
      <c r="AN308" s="177" t="n">
        <f aca="false">AJ:AJ+AL:AL</f>
        <v>21891762</v>
      </c>
      <c r="AO308" s="177" t="n">
        <f aca="false">AK:AK+AM:AM</f>
        <v>28396980</v>
      </c>
      <c r="AP308" s="177" t="n">
        <v>2513805</v>
      </c>
      <c r="AQ308" s="177" t="n">
        <v>4366584</v>
      </c>
      <c r="AR308" s="177" t="n">
        <v>29870</v>
      </c>
      <c r="AS308" s="177" t="n">
        <v>51015</v>
      </c>
      <c r="AT308" s="179" t="n">
        <v>75812</v>
      </c>
      <c r="AU308" s="179" t="n">
        <v>120000</v>
      </c>
      <c r="AV308" s="179" t="n">
        <v>223062</v>
      </c>
      <c r="AW308" s="179" t="n">
        <v>400000</v>
      </c>
      <c r="AX308" s="179" t="n">
        <v>1577877</v>
      </c>
      <c r="AY308" s="179" t="n">
        <v>2612000</v>
      </c>
      <c r="AZ308" s="177" t="n">
        <v>144</v>
      </c>
      <c r="BA308" s="180" t="n">
        <v>-118080392</v>
      </c>
      <c r="BB308" s="180" t="n">
        <v>-102507475</v>
      </c>
      <c r="BC308" s="177" t="n">
        <v>25138046</v>
      </c>
      <c r="BD308" s="177" t="n">
        <v>43665836</v>
      </c>
      <c r="BE308" s="177" t="n">
        <v>255077</v>
      </c>
    </row>
    <row r="309" customFormat="false" ht="12.75" hidden="false" customHeight="true" outlineLevel="0" collapsed="false">
      <c r="A309" s="174" t="str">
        <f aca="false">C309&amp;" "&amp;E309&amp;" "&amp;F309&amp;" "&amp;G309&amp;" "&amp;J309</f>
        <v>United States Mangrove Conservation  Large</v>
      </c>
      <c r="B309" s="176" t="s">
        <v>161</v>
      </c>
      <c r="C309" s="174" t="s">
        <v>183</v>
      </c>
      <c r="D309" s="176" t="s">
        <v>586</v>
      </c>
      <c r="E309" s="174" t="s">
        <v>160</v>
      </c>
      <c r="F309" s="175" t="s">
        <v>175</v>
      </c>
      <c r="G309" s="176"/>
      <c r="H309" s="176" t="s">
        <v>904</v>
      </c>
      <c r="I309" s="177" t="n">
        <v>40000</v>
      </c>
      <c r="J309" s="178" t="s">
        <v>910</v>
      </c>
      <c r="K309" s="176" t="n">
        <v>1350471.591</v>
      </c>
      <c r="L309" s="177" t="n">
        <v>6338339</v>
      </c>
      <c r="M309" s="177" t="n">
        <v>9605613</v>
      </c>
      <c r="N309" s="177" t="n">
        <v>1885803</v>
      </c>
      <c r="O309" s="177" t="n">
        <v>2013083</v>
      </c>
      <c r="P309" s="177" t="n">
        <v>4452536</v>
      </c>
      <c r="Q309" s="177" t="n">
        <v>7592529</v>
      </c>
      <c r="R309" s="177" t="n">
        <v>1</v>
      </c>
      <c r="S309" s="177" t="n">
        <v>1</v>
      </c>
      <c r="T309" s="177" t="n">
        <v>100000</v>
      </c>
      <c r="U309" s="177" t="n">
        <v>100000</v>
      </c>
      <c r="V309" s="177" t="n">
        <v>786949</v>
      </c>
      <c r="W309" s="177" t="n">
        <v>833833</v>
      </c>
      <c r="X309" s="177" t="n">
        <v>153925</v>
      </c>
      <c r="Y309" s="177" t="n">
        <v>160000</v>
      </c>
      <c r="Z309" s="177" t="n">
        <v>526574</v>
      </c>
      <c r="AA309" s="177" t="n">
        <v>569250</v>
      </c>
      <c r="AB309" s="177" t="n">
        <v>88900</v>
      </c>
      <c r="AC309" s="177" t="n">
        <v>100000</v>
      </c>
      <c r="AD309" s="177" t="n">
        <v>185006</v>
      </c>
      <c r="AE309" s="177" t="n">
        <v>200000</v>
      </c>
      <c r="AF309" s="177" t="n">
        <v>44450</v>
      </c>
      <c r="AG309" s="177" t="n">
        <v>50000</v>
      </c>
      <c r="AH309" s="177" t="n">
        <v>0</v>
      </c>
      <c r="AI309" s="177" t="n">
        <v>0</v>
      </c>
      <c r="AJ309" s="177" t="n">
        <v>1035406</v>
      </c>
      <c r="AK309" s="177" t="n">
        <v>1714000</v>
      </c>
      <c r="AL309" s="177" t="n">
        <v>0</v>
      </c>
      <c r="AM309" s="177" t="n">
        <v>0</v>
      </c>
      <c r="AN309" s="177" t="n">
        <f aca="false">AJ:AJ+AL:AL</f>
        <v>1035406</v>
      </c>
      <c r="AO309" s="177" t="n">
        <f aca="false">AK:AK+AM:AM</f>
        <v>1714000</v>
      </c>
      <c r="AP309" s="177" t="n">
        <v>623695</v>
      </c>
      <c r="AQ309" s="177" t="n">
        <v>1147310</v>
      </c>
      <c r="AR309" s="177" t="n">
        <v>522215</v>
      </c>
      <c r="AS309" s="177" t="n">
        <v>946219</v>
      </c>
      <c r="AT309" s="179" t="n">
        <v>75812</v>
      </c>
      <c r="AU309" s="179" t="n">
        <v>120000</v>
      </c>
      <c r="AV309" s="179" t="n">
        <v>223062</v>
      </c>
      <c r="AW309" s="179" t="n">
        <v>400000</v>
      </c>
      <c r="AX309" s="179" t="n">
        <v>1972346</v>
      </c>
      <c r="AY309" s="179" t="n">
        <v>3265000</v>
      </c>
      <c r="AZ309" s="177" t="n">
        <v>2</v>
      </c>
      <c r="BA309" s="180" t="n">
        <v>-348145</v>
      </c>
      <c r="BB309" s="180" t="n">
        <v>-1217573</v>
      </c>
      <c r="BC309" s="177" t="n">
        <v>6236946</v>
      </c>
      <c r="BD309" s="177" t="n">
        <v>11473103</v>
      </c>
      <c r="BE309" s="177" t="n">
        <v>4731096</v>
      </c>
    </row>
    <row r="310" customFormat="false" ht="12.75" hidden="false" customHeight="true" outlineLevel="0" collapsed="false">
      <c r="A310" s="174" t="str">
        <f aca="false">C310&amp;" "&amp;E310&amp;" "&amp;F310&amp;" "&amp;G310&amp;" "&amp;J310</f>
        <v>Australia Mangrove Restoration Hydrology Large</v>
      </c>
      <c r="B310" s="176" t="s">
        <v>163</v>
      </c>
      <c r="C310" s="174" t="s">
        <v>185</v>
      </c>
      <c r="D310" s="176" t="s">
        <v>589</v>
      </c>
      <c r="E310" s="174" t="s">
        <v>160</v>
      </c>
      <c r="F310" s="175" t="s">
        <v>174</v>
      </c>
      <c r="G310" s="176" t="s">
        <v>903</v>
      </c>
      <c r="H310" s="176" t="s">
        <v>904</v>
      </c>
      <c r="I310" s="177" t="n">
        <v>1000</v>
      </c>
      <c r="J310" s="178" t="s">
        <v>910</v>
      </c>
      <c r="K310" s="176" t="n">
        <v>503833.494</v>
      </c>
      <c r="L310" s="177" t="n">
        <v>17634605</v>
      </c>
      <c r="M310" s="177" t="n">
        <v>22311886</v>
      </c>
      <c r="N310" s="177" t="n">
        <v>12553948</v>
      </c>
      <c r="O310" s="177" t="n">
        <v>14761117</v>
      </c>
      <c r="P310" s="177" t="n">
        <v>5080657</v>
      </c>
      <c r="Q310" s="177" t="n">
        <v>7550770</v>
      </c>
      <c r="R310" s="177" t="n">
        <v>164</v>
      </c>
      <c r="S310" s="177" t="n">
        <v>164</v>
      </c>
      <c r="T310" s="177" t="n">
        <v>70000</v>
      </c>
      <c r="U310" s="177" t="n">
        <v>70000</v>
      </c>
      <c r="V310" s="177" t="n">
        <v>629559</v>
      </c>
      <c r="W310" s="177" t="n">
        <v>667067</v>
      </c>
      <c r="X310" s="177" t="n">
        <v>153925</v>
      </c>
      <c r="Y310" s="177" t="n">
        <v>160000</v>
      </c>
      <c r="Z310" s="177" t="n">
        <v>313632</v>
      </c>
      <c r="AA310" s="177" t="n">
        <v>339050</v>
      </c>
      <c r="AB310" s="177" t="n">
        <v>102235</v>
      </c>
      <c r="AC310" s="177" t="n">
        <v>115000</v>
      </c>
      <c r="AD310" s="177" t="n">
        <v>333011</v>
      </c>
      <c r="AE310" s="177" t="n">
        <v>360000</v>
      </c>
      <c r="AF310" s="177" t="n">
        <v>44450</v>
      </c>
      <c r="AG310" s="177" t="n">
        <v>50000</v>
      </c>
      <c r="AH310" s="177" t="n">
        <v>10907137</v>
      </c>
      <c r="AI310" s="177" t="n">
        <v>13000000</v>
      </c>
      <c r="AJ310" s="177" t="n">
        <v>485686</v>
      </c>
      <c r="AK310" s="177" t="n">
        <v>804000</v>
      </c>
      <c r="AL310" s="177" t="n">
        <v>2521349</v>
      </c>
      <c r="AM310" s="177" t="n">
        <v>3248700</v>
      </c>
      <c r="AN310" s="177" t="n">
        <f aca="false">AJ:AJ+AL:AL</f>
        <v>3007035</v>
      </c>
      <c r="AO310" s="177" t="n">
        <f aca="false">AK:AK+AM:AM</f>
        <v>4052700</v>
      </c>
      <c r="AP310" s="177" t="n">
        <v>483872</v>
      </c>
      <c r="AQ310" s="177" t="n">
        <v>840506</v>
      </c>
      <c r="AR310" s="177" t="n">
        <v>12626</v>
      </c>
      <c r="AS310" s="177" t="n">
        <v>21564</v>
      </c>
      <c r="AT310" s="179" t="n">
        <v>75812</v>
      </c>
      <c r="AU310" s="179" t="n">
        <v>120000</v>
      </c>
      <c r="AV310" s="179" t="n">
        <v>223062</v>
      </c>
      <c r="AW310" s="179" t="n">
        <v>400000</v>
      </c>
      <c r="AX310" s="179" t="n">
        <v>1278249</v>
      </c>
      <c r="AY310" s="179" t="n">
        <v>2116000</v>
      </c>
      <c r="AZ310" s="177" t="n">
        <v>66</v>
      </c>
      <c r="BA310" s="180" t="n">
        <v>-15643740</v>
      </c>
      <c r="BB310" s="180" t="n">
        <v>-13707472</v>
      </c>
      <c r="BC310" s="177" t="n">
        <v>4838721</v>
      </c>
      <c r="BD310" s="177" t="n">
        <v>8405060</v>
      </c>
      <c r="BE310" s="177" t="n">
        <v>107818</v>
      </c>
    </row>
    <row r="311" customFormat="false" ht="12.75" hidden="false" customHeight="true" outlineLevel="0" collapsed="false">
      <c r="A311" s="174" t="str">
        <f aca="false">C311&amp;" "&amp;E311&amp;" "&amp;F311&amp;" "&amp;G311&amp;" "&amp;J311</f>
        <v>Australia Mangrove Conservation  Large</v>
      </c>
      <c r="B311" s="176" t="s">
        <v>163</v>
      </c>
      <c r="C311" s="174" t="s">
        <v>185</v>
      </c>
      <c r="D311" s="176" t="s">
        <v>589</v>
      </c>
      <c r="E311" s="174" t="s">
        <v>160</v>
      </c>
      <c r="F311" s="175" t="s">
        <v>175</v>
      </c>
      <c r="G311" s="176"/>
      <c r="H311" s="176" t="s">
        <v>904</v>
      </c>
      <c r="I311" s="177" t="n">
        <v>40000</v>
      </c>
      <c r="J311" s="178" t="s">
        <v>910</v>
      </c>
      <c r="K311" s="176" t="n">
        <v>1183318.779</v>
      </c>
      <c r="L311" s="177" t="n">
        <v>5405830</v>
      </c>
      <c r="M311" s="177" t="n">
        <v>7916142</v>
      </c>
      <c r="N311" s="177" t="n">
        <v>1961017</v>
      </c>
      <c r="O311" s="177" t="n">
        <v>2097408</v>
      </c>
      <c r="P311" s="177" t="n">
        <v>3444813</v>
      </c>
      <c r="Q311" s="177" t="n">
        <v>5818734</v>
      </c>
      <c r="R311" s="177" t="n">
        <v>5</v>
      </c>
      <c r="S311" s="177" t="n">
        <v>5</v>
      </c>
      <c r="T311" s="177" t="n">
        <v>70000</v>
      </c>
      <c r="U311" s="177" t="n">
        <v>70000</v>
      </c>
      <c r="V311" s="177" t="n">
        <v>786949</v>
      </c>
      <c r="W311" s="177" t="n">
        <v>833833</v>
      </c>
      <c r="X311" s="177" t="n">
        <v>153925</v>
      </c>
      <c r="Y311" s="177" t="n">
        <v>160000</v>
      </c>
      <c r="Z311" s="177" t="n">
        <v>470447</v>
      </c>
      <c r="AA311" s="177" t="n">
        <v>508575</v>
      </c>
      <c r="AB311" s="177" t="n">
        <v>102235</v>
      </c>
      <c r="AC311" s="177" t="n">
        <v>115000</v>
      </c>
      <c r="AD311" s="177" t="n">
        <v>333011</v>
      </c>
      <c r="AE311" s="177" t="n">
        <v>360000</v>
      </c>
      <c r="AF311" s="177" t="n">
        <v>44450</v>
      </c>
      <c r="AG311" s="177" t="n">
        <v>50000</v>
      </c>
      <c r="AH311" s="177" t="n">
        <v>0</v>
      </c>
      <c r="AI311" s="177" t="n">
        <v>0</v>
      </c>
      <c r="AJ311" s="177" t="n">
        <v>971373</v>
      </c>
      <c r="AK311" s="177" t="n">
        <v>1608000</v>
      </c>
      <c r="AL311" s="177" t="n">
        <v>0</v>
      </c>
      <c r="AM311" s="177" t="n">
        <v>0</v>
      </c>
      <c r="AN311" s="177" t="n">
        <f aca="false">AJ:AJ+AL:AL</f>
        <v>971373</v>
      </c>
      <c r="AO311" s="177" t="n">
        <f aca="false">AK:AK+AM:AM</f>
        <v>1608000</v>
      </c>
      <c r="AP311" s="177" t="n">
        <v>461655</v>
      </c>
      <c r="AQ311" s="177" t="n">
        <v>839744</v>
      </c>
      <c r="AR311" s="177" t="n">
        <v>115100</v>
      </c>
      <c r="AS311" s="177" t="n">
        <v>205990</v>
      </c>
      <c r="AT311" s="179" t="n">
        <v>75812</v>
      </c>
      <c r="AU311" s="179" t="n">
        <v>120000</v>
      </c>
      <c r="AV311" s="179" t="n">
        <v>223062</v>
      </c>
      <c r="AW311" s="179" t="n">
        <v>400000</v>
      </c>
      <c r="AX311" s="179" t="n">
        <v>1597812</v>
      </c>
      <c r="AY311" s="179" t="n">
        <v>2645000</v>
      </c>
      <c r="AZ311" s="177" t="n">
        <v>7</v>
      </c>
      <c r="BA311" s="180" t="n">
        <v>-1009272</v>
      </c>
      <c r="BB311" s="180" t="n">
        <v>-1538010</v>
      </c>
      <c r="BC311" s="177" t="n">
        <v>4616551</v>
      </c>
      <c r="BD311" s="177" t="n">
        <v>8397440</v>
      </c>
      <c r="BE311" s="177" t="n">
        <v>1029948</v>
      </c>
    </row>
    <row r="312" customFormat="false" ht="12.75" hidden="false" customHeight="true" outlineLevel="0" collapsed="false">
      <c r="A312" s="174" t="str">
        <f aca="false">C312&amp;" "&amp;E312&amp;" "&amp;F312&amp;" "&amp;G312&amp;" "&amp;J312</f>
        <v>The Bahamas Mangrove Restoration Hydrology Large</v>
      </c>
      <c r="B312" s="174" t="s">
        <v>161</v>
      </c>
      <c r="C312" s="174" t="s">
        <v>277</v>
      </c>
      <c r="D312" s="174" t="s">
        <v>590</v>
      </c>
      <c r="E312" s="174" t="s">
        <v>160</v>
      </c>
      <c r="F312" s="175" t="s">
        <v>174</v>
      </c>
      <c r="G312" s="176" t="s">
        <v>903</v>
      </c>
      <c r="H312" s="176" t="s">
        <v>904</v>
      </c>
      <c r="I312" s="177" t="n">
        <v>1000</v>
      </c>
      <c r="J312" s="178" t="s">
        <v>910</v>
      </c>
      <c r="K312" s="176" t="n">
        <v>103500.258</v>
      </c>
      <c r="L312" s="177" t="n">
        <v>55003535</v>
      </c>
      <c r="M312" s="177" t="n">
        <v>71954137</v>
      </c>
      <c r="N312" s="177" t="n">
        <v>36125693</v>
      </c>
      <c r="O312" s="177" t="n">
        <v>42862367</v>
      </c>
      <c r="P312" s="177" t="n">
        <v>18877841</v>
      </c>
      <c r="Q312" s="177" t="n">
        <v>29091770</v>
      </c>
      <c r="R312" s="177" t="n">
        <v>353</v>
      </c>
      <c r="S312" s="177" t="n">
        <v>353</v>
      </c>
      <c r="T312" s="177" t="n">
        <v>70000</v>
      </c>
      <c r="U312" s="177" t="n">
        <v>70000</v>
      </c>
      <c r="V312" s="177" t="n">
        <v>629559</v>
      </c>
      <c r="W312" s="177" t="n">
        <v>667067</v>
      </c>
      <c r="X312" s="177" t="n">
        <v>153925</v>
      </c>
      <c r="Y312" s="177" t="n">
        <v>160000</v>
      </c>
      <c r="Z312" s="177" t="n">
        <v>286112</v>
      </c>
      <c r="AA312" s="177" t="n">
        <v>309300</v>
      </c>
      <c r="AB312" s="177" t="n">
        <v>111125</v>
      </c>
      <c r="AC312" s="177" t="n">
        <v>125000</v>
      </c>
      <c r="AD312" s="177" t="n">
        <v>296010</v>
      </c>
      <c r="AE312" s="177" t="n">
        <v>320000</v>
      </c>
      <c r="AF312" s="177" t="n">
        <v>44450</v>
      </c>
      <c r="AG312" s="177" t="n">
        <v>50000</v>
      </c>
      <c r="AH312" s="177" t="n">
        <v>34534513</v>
      </c>
      <c r="AI312" s="177" t="n">
        <v>41161000</v>
      </c>
      <c r="AJ312" s="177" t="n">
        <v>402322</v>
      </c>
      <c r="AK312" s="177" t="n">
        <v>666000</v>
      </c>
      <c r="AL312" s="177" t="n">
        <v>7983174</v>
      </c>
      <c r="AM312" s="177" t="n">
        <v>10286134</v>
      </c>
      <c r="AN312" s="177" t="n">
        <f aca="false">AJ:AJ+AL:AL</f>
        <v>8385496</v>
      </c>
      <c r="AO312" s="177" t="n">
        <f aca="false">AK:AK+AM:AM</f>
        <v>10952134</v>
      </c>
      <c r="AP312" s="177" t="n">
        <v>9118093</v>
      </c>
      <c r="AQ312" s="177" t="n">
        <v>15838509</v>
      </c>
      <c r="AR312" s="177" t="n">
        <v>18226</v>
      </c>
      <c r="AS312" s="177" t="n">
        <v>31127</v>
      </c>
      <c r="AT312" s="179" t="n">
        <v>75812</v>
      </c>
      <c r="AU312" s="179" t="n">
        <v>120000</v>
      </c>
      <c r="AV312" s="179" t="n">
        <v>223062</v>
      </c>
      <c r="AW312" s="179" t="n">
        <v>400000</v>
      </c>
      <c r="AX312" s="179" t="n">
        <v>1057153</v>
      </c>
      <c r="AY312" s="179" t="n">
        <v>1750000</v>
      </c>
      <c r="AZ312" s="177" t="n">
        <v>858</v>
      </c>
      <c r="BA312" s="180" t="n">
        <v>21764292</v>
      </c>
      <c r="BB312" s="180" t="n">
        <v>8071</v>
      </c>
      <c r="BC312" s="177" t="n">
        <v>91180930</v>
      </c>
      <c r="BD312" s="177" t="n">
        <v>158385088</v>
      </c>
      <c r="BE312" s="177" t="n">
        <v>155637</v>
      </c>
    </row>
    <row r="313" customFormat="false" ht="12.75" hidden="false" customHeight="true" outlineLevel="0" collapsed="false">
      <c r="A313" s="174" t="str">
        <f aca="false">C313&amp;" "&amp;E313&amp;" "&amp;F313&amp;" "&amp;G313&amp;" "&amp;J313</f>
        <v>The Bahamas Mangrove Conservation  Large</v>
      </c>
      <c r="B313" s="174" t="s">
        <v>161</v>
      </c>
      <c r="C313" s="174" t="s">
        <v>277</v>
      </c>
      <c r="D313" s="174" t="s">
        <v>590</v>
      </c>
      <c r="E313" s="174" t="s">
        <v>160</v>
      </c>
      <c r="F313" s="175" t="s">
        <v>175</v>
      </c>
      <c r="G313" s="176"/>
      <c r="H313" s="176" t="s">
        <v>904</v>
      </c>
      <c r="I313" s="177" t="n">
        <v>40000</v>
      </c>
      <c r="J313" s="178" t="s">
        <v>910</v>
      </c>
      <c r="K313" s="176" t="n">
        <v>1020317.378</v>
      </c>
      <c r="L313" s="177" t="n">
        <v>7476722</v>
      </c>
      <c r="M313" s="177" t="n">
        <v>11860342</v>
      </c>
      <c r="N313" s="177" t="n">
        <v>1891626</v>
      </c>
      <c r="O313" s="177" t="n">
        <v>2022783</v>
      </c>
      <c r="P313" s="177" t="n">
        <v>5585096</v>
      </c>
      <c r="Q313" s="177" t="n">
        <v>9837559</v>
      </c>
      <c r="R313" s="177" t="n">
        <v>1</v>
      </c>
      <c r="S313" s="177" t="n">
        <v>1</v>
      </c>
      <c r="T313" s="177" t="n">
        <v>70000</v>
      </c>
      <c r="U313" s="177" t="n">
        <v>70000</v>
      </c>
      <c r="V313" s="177" t="n">
        <v>786949</v>
      </c>
      <c r="W313" s="177" t="n">
        <v>833833</v>
      </c>
      <c r="X313" s="177" t="n">
        <v>153925</v>
      </c>
      <c r="Y313" s="177" t="n">
        <v>160000</v>
      </c>
      <c r="Z313" s="177" t="n">
        <v>429168</v>
      </c>
      <c r="AA313" s="177" t="n">
        <v>463950</v>
      </c>
      <c r="AB313" s="177" t="n">
        <v>111125</v>
      </c>
      <c r="AC313" s="177" t="n">
        <v>125000</v>
      </c>
      <c r="AD313" s="177" t="n">
        <v>296010</v>
      </c>
      <c r="AE313" s="177" t="n">
        <v>320000</v>
      </c>
      <c r="AF313" s="177" t="n">
        <v>44450</v>
      </c>
      <c r="AG313" s="177" t="n">
        <v>50000</v>
      </c>
      <c r="AH313" s="177" t="n">
        <v>0</v>
      </c>
      <c r="AI313" s="177" t="n">
        <v>0</v>
      </c>
      <c r="AJ313" s="177" t="n">
        <v>804645</v>
      </c>
      <c r="AK313" s="177" t="n">
        <v>1332000</v>
      </c>
      <c r="AL313" s="177" t="n">
        <v>0</v>
      </c>
      <c r="AM313" s="177" t="n">
        <v>0</v>
      </c>
      <c r="AN313" s="177" t="n">
        <f aca="false">AJ:AJ+AL:AL</f>
        <v>804645</v>
      </c>
      <c r="AO313" s="177" t="n">
        <f aca="false">AK:AK+AM:AM</f>
        <v>1332000</v>
      </c>
      <c r="AP313" s="177" t="n">
        <v>2556089</v>
      </c>
      <c r="AQ313" s="177" t="n">
        <v>4702777</v>
      </c>
      <c r="AR313" s="177" t="n">
        <v>604047</v>
      </c>
      <c r="AS313" s="177" t="n">
        <v>1095282</v>
      </c>
      <c r="AT313" s="179" t="n">
        <v>75812</v>
      </c>
      <c r="AU313" s="179" t="n">
        <v>120000</v>
      </c>
      <c r="AV313" s="179" t="n">
        <v>223062</v>
      </c>
      <c r="AW313" s="179" t="n">
        <v>400000</v>
      </c>
      <c r="AX313" s="179" t="n">
        <v>1321441</v>
      </c>
      <c r="AY313" s="179" t="n">
        <v>2187500</v>
      </c>
      <c r="AZ313" s="177" t="n">
        <v>7</v>
      </c>
      <c r="BA313" s="180" t="n">
        <v>16552323</v>
      </c>
      <c r="BB313" s="180" t="n">
        <v>8078493</v>
      </c>
      <c r="BC313" s="177" t="n">
        <v>25560895</v>
      </c>
      <c r="BD313" s="177" t="n">
        <v>47027771</v>
      </c>
      <c r="BE313" s="177" t="n">
        <v>5476408</v>
      </c>
    </row>
    <row r="314" customFormat="false" ht="12.75" hidden="false" customHeight="true" outlineLevel="0" collapsed="false">
      <c r="A314" s="174" t="str">
        <f aca="false">C314&amp;" "&amp;E314&amp;" "&amp;F314&amp;" "&amp;G314&amp;" "&amp;J314</f>
        <v>Kenya Mangrove Restoration Hydrology Large</v>
      </c>
      <c r="B314" s="174" t="s">
        <v>164</v>
      </c>
      <c r="C314" s="174" t="s">
        <v>187</v>
      </c>
      <c r="D314" s="174" t="s">
        <v>591</v>
      </c>
      <c r="E314" s="174" t="s">
        <v>160</v>
      </c>
      <c r="F314" s="175" t="s">
        <v>174</v>
      </c>
      <c r="G314" s="176" t="s">
        <v>903</v>
      </c>
      <c r="H314" s="176" t="s">
        <v>904</v>
      </c>
      <c r="I314" s="177" t="n">
        <v>1000</v>
      </c>
      <c r="J314" s="178" t="s">
        <v>910</v>
      </c>
      <c r="K314" s="176" t="n">
        <v>40145.87061</v>
      </c>
      <c r="L314" s="177" t="n">
        <v>2797000</v>
      </c>
      <c r="M314" s="177" t="n">
        <v>3598224</v>
      </c>
      <c r="N314" s="177" t="n">
        <v>1840699</v>
      </c>
      <c r="O314" s="177" t="n">
        <v>2021267</v>
      </c>
      <c r="P314" s="177" t="n">
        <v>956301</v>
      </c>
      <c r="Q314" s="177" t="n">
        <v>1576957</v>
      </c>
      <c r="R314" s="177" t="n">
        <v>8</v>
      </c>
      <c r="S314" s="177" t="n">
        <v>8</v>
      </c>
      <c r="T314" s="177" t="n">
        <v>50000</v>
      </c>
      <c r="U314" s="177" t="n">
        <v>50000</v>
      </c>
      <c r="V314" s="177" t="n">
        <v>629559</v>
      </c>
      <c r="W314" s="177" t="n">
        <v>667067</v>
      </c>
      <c r="X314" s="177" t="n">
        <v>153925</v>
      </c>
      <c r="Y314" s="177" t="n">
        <v>160000</v>
      </c>
      <c r="Z314" s="177" t="n">
        <v>249345</v>
      </c>
      <c r="AA314" s="177" t="n">
        <v>264200</v>
      </c>
      <c r="AB314" s="177" t="n">
        <v>88900</v>
      </c>
      <c r="AC314" s="177" t="n">
        <v>100000</v>
      </c>
      <c r="AD314" s="177" t="n">
        <v>129504</v>
      </c>
      <c r="AE314" s="177" t="n">
        <v>140000</v>
      </c>
      <c r="AF314" s="177" t="n">
        <v>44450</v>
      </c>
      <c r="AG314" s="177" t="n">
        <v>50000</v>
      </c>
      <c r="AH314" s="177" t="n">
        <v>495016</v>
      </c>
      <c r="AI314" s="177" t="n">
        <v>590000</v>
      </c>
      <c r="AJ314" s="177" t="n">
        <v>144981</v>
      </c>
      <c r="AK314" s="177" t="n">
        <v>240000</v>
      </c>
      <c r="AL314" s="177" t="n">
        <v>114430</v>
      </c>
      <c r="AM314" s="177" t="n">
        <v>147441</v>
      </c>
      <c r="AN314" s="177" t="n">
        <f aca="false">AJ:AJ+AL:AL</f>
        <v>259411</v>
      </c>
      <c r="AO314" s="177" t="n">
        <f aca="false">AK:AK+AM:AM</f>
        <v>387441</v>
      </c>
      <c r="AP314" s="177" t="n">
        <v>196710</v>
      </c>
      <c r="AQ314" s="177" t="n">
        <v>341694</v>
      </c>
      <c r="AR314" s="177" t="n">
        <v>43224</v>
      </c>
      <c r="AS314" s="177" t="n">
        <v>73822</v>
      </c>
      <c r="AT314" s="179" t="n">
        <v>75812</v>
      </c>
      <c r="AU314" s="179" t="n">
        <v>120000</v>
      </c>
      <c r="AV314" s="179" t="n">
        <v>167296</v>
      </c>
      <c r="AW314" s="179" t="n">
        <v>300000</v>
      </c>
      <c r="AX314" s="179" t="n">
        <v>213847</v>
      </c>
      <c r="AY314" s="179" t="n">
        <v>354000</v>
      </c>
      <c r="AZ314" s="177" t="n">
        <v>8</v>
      </c>
      <c r="BA314" s="180" t="n">
        <v>-1124980</v>
      </c>
      <c r="BB314" s="180" t="n">
        <v>-1356245</v>
      </c>
      <c r="BC314" s="177" t="n">
        <v>1967100</v>
      </c>
      <c r="BD314" s="177" t="n">
        <v>3416935</v>
      </c>
      <c r="BE314" s="177" t="n">
        <v>369112</v>
      </c>
    </row>
    <row r="315" customFormat="false" ht="12.75" hidden="false" customHeight="true" outlineLevel="0" collapsed="false">
      <c r="A315" s="174" t="str">
        <f aca="false">C315&amp;" "&amp;E315&amp;" "&amp;F315&amp;" "&amp;G315&amp;" "&amp;J315</f>
        <v>Kenya Mangrove Conservation  Large</v>
      </c>
      <c r="B315" s="174" t="s">
        <v>164</v>
      </c>
      <c r="C315" s="174" t="s">
        <v>187</v>
      </c>
      <c r="D315" s="174" t="s">
        <v>591</v>
      </c>
      <c r="E315" s="174" t="s">
        <v>160</v>
      </c>
      <c r="F315" s="175" t="s">
        <v>175</v>
      </c>
      <c r="G315" s="176"/>
      <c r="H315" s="176" t="s">
        <v>904</v>
      </c>
      <c r="I315" s="177" t="n">
        <v>40000</v>
      </c>
      <c r="J315" s="178" t="s">
        <v>910</v>
      </c>
      <c r="K315" s="176" t="n">
        <v>146459.4927</v>
      </c>
      <c r="L315" s="177" t="n">
        <v>2910256</v>
      </c>
      <c r="M315" s="177" t="n">
        <v>3951894</v>
      </c>
      <c r="N315" s="177" t="n">
        <v>1627745</v>
      </c>
      <c r="O315" s="177" t="n">
        <v>1730133</v>
      </c>
      <c r="P315" s="177" t="n">
        <v>1282511</v>
      </c>
      <c r="Q315" s="177" t="n">
        <v>2221761</v>
      </c>
      <c r="R315" s="177" t="n">
        <v>2</v>
      </c>
      <c r="S315" s="177" t="n">
        <v>2</v>
      </c>
      <c r="T315" s="177" t="n">
        <v>50000</v>
      </c>
      <c r="U315" s="177" t="n">
        <v>50000</v>
      </c>
      <c r="V315" s="177" t="n">
        <v>786949</v>
      </c>
      <c r="W315" s="177" t="n">
        <v>833833</v>
      </c>
      <c r="X315" s="177" t="n">
        <v>153925</v>
      </c>
      <c r="Y315" s="177" t="n">
        <v>160000</v>
      </c>
      <c r="Z315" s="177" t="n">
        <v>374017</v>
      </c>
      <c r="AA315" s="177" t="n">
        <v>396300</v>
      </c>
      <c r="AB315" s="177" t="n">
        <v>88900</v>
      </c>
      <c r="AC315" s="177" t="n">
        <v>100000</v>
      </c>
      <c r="AD315" s="177" t="n">
        <v>129504</v>
      </c>
      <c r="AE315" s="177" t="n">
        <v>140000</v>
      </c>
      <c r="AF315" s="177" t="n">
        <v>44450</v>
      </c>
      <c r="AG315" s="177" t="n">
        <v>50000</v>
      </c>
      <c r="AH315" s="177" t="n">
        <v>0</v>
      </c>
      <c r="AI315" s="177" t="n">
        <v>0</v>
      </c>
      <c r="AJ315" s="177" t="n">
        <v>289962</v>
      </c>
      <c r="AK315" s="177" t="n">
        <v>480000</v>
      </c>
      <c r="AL315" s="177" t="n">
        <v>0</v>
      </c>
      <c r="AM315" s="177" t="n">
        <v>0</v>
      </c>
      <c r="AN315" s="177" t="n">
        <f aca="false">AJ:AJ+AL:AL</f>
        <v>289962</v>
      </c>
      <c r="AO315" s="177" t="n">
        <f aca="false">AK:AK+AM:AM</f>
        <v>480000</v>
      </c>
      <c r="AP315" s="177" t="n">
        <v>270261</v>
      </c>
      <c r="AQ315" s="177" t="n">
        <v>496176</v>
      </c>
      <c r="AR315" s="177" t="n">
        <v>211870</v>
      </c>
      <c r="AS315" s="177" t="n">
        <v>383085</v>
      </c>
      <c r="AT315" s="179" t="n">
        <v>75812</v>
      </c>
      <c r="AU315" s="179" t="n">
        <v>120000</v>
      </c>
      <c r="AV315" s="179" t="n">
        <v>167296</v>
      </c>
      <c r="AW315" s="179" t="n">
        <v>300000</v>
      </c>
      <c r="AX315" s="179" t="n">
        <v>267309</v>
      </c>
      <c r="AY315" s="179" t="n">
        <v>442500</v>
      </c>
      <c r="AZ315" s="177" t="n">
        <v>2</v>
      </c>
      <c r="BA315" s="180" t="n">
        <v>-388456</v>
      </c>
      <c r="BB315" s="180" t="n">
        <v>-942158</v>
      </c>
      <c r="BC315" s="177" t="n">
        <v>2702614</v>
      </c>
      <c r="BD315" s="177" t="n">
        <v>4961758</v>
      </c>
      <c r="BE315" s="177" t="n">
        <v>1915426</v>
      </c>
    </row>
    <row r="316" customFormat="false" ht="12.75" hidden="false" customHeight="true" outlineLevel="0" collapsed="false">
      <c r="A316" s="174" t="str">
        <f aca="false">C316&amp;" "&amp;E316&amp;" "&amp;F316&amp;" "&amp;G316&amp;" "&amp;J316</f>
        <v>Mexico Mangrove Restoration Hydrology Large</v>
      </c>
      <c r="B316" s="174" t="s">
        <v>161</v>
      </c>
      <c r="C316" s="174" t="s">
        <v>188</v>
      </c>
      <c r="D316" s="174" t="s">
        <v>592</v>
      </c>
      <c r="E316" s="174" t="s">
        <v>160</v>
      </c>
      <c r="F316" s="175" t="s">
        <v>174</v>
      </c>
      <c r="G316" s="176" t="s">
        <v>903</v>
      </c>
      <c r="H316" s="176" t="s">
        <v>904</v>
      </c>
      <c r="I316" s="177" t="n">
        <v>1000</v>
      </c>
      <c r="J316" s="178" t="s">
        <v>910</v>
      </c>
      <c r="K316" s="176" t="n">
        <v>1258400.8</v>
      </c>
      <c r="L316" s="177" t="n">
        <v>5198878</v>
      </c>
      <c r="M316" s="177" t="n">
        <v>6602863</v>
      </c>
      <c r="N316" s="177" t="n">
        <v>3618958</v>
      </c>
      <c r="O316" s="177" t="n">
        <v>4137467</v>
      </c>
      <c r="P316" s="177" t="n">
        <v>1579920</v>
      </c>
      <c r="Q316" s="177" t="n">
        <v>2465396</v>
      </c>
      <c r="R316" s="177" t="n">
        <v>19</v>
      </c>
      <c r="S316" s="177" t="n">
        <v>19</v>
      </c>
      <c r="T316" s="177" t="n">
        <v>50000</v>
      </c>
      <c r="U316" s="177" t="n">
        <v>50000</v>
      </c>
      <c r="V316" s="177" t="n">
        <v>629559</v>
      </c>
      <c r="W316" s="177" t="n">
        <v>667067</v>
      </c>
      <c r="X316" s="177" t="n">
        <v>153925</v>
      </c>
      <c r="Y316" s="177" t="n">
        <v>160000</v>
      </c>
      <c r="Z316" s="177" t="n">
        <v>274072</v>
      </c>
      <c r="AA316" s="177" t="n">
        <v>290400</v>
      </c>
      <c r="AB316" s="177" t="n">
        <v>88900</v>
      </c>
      <c r="AC316" s="177" t="n">
        <v>100000</v>
      </c>
      <c r="AD316" s="177" t="n">
        <v>129504</v>
      </c>
      <c r="AE316" s="177" t="n">
        <v>140000</v>
      </c>
      <c r="AF316" s="177" t="n">
        <v>44450</v>
      </c>
      <c r="AG316" s="177" t="n">
        <v>50000</v>
      </c>
      <c r="AH316" s="177" t="n">
        <v>2248548</v>
      </c>
      <c r="AI316" s="177" t="n">
        <v>2680000</v>
      </c>
      <c r="AJ316" s="177" t="n">
        <v>143773</v>
      </c>
      <c r="AK316" s="177" t="n">
        <v>238000</v>
      </c>
      <c r="AL316" s="177" t="n">
        <v>519786</v>
      </c>
      <c r="AM316" s="177" t="n">
        <v>669732</v>
      </c>
      <c r="AN316" s="177" t="n">
        <f aca="false">AJ:AJ+AL:AL</f>
        <v>663559</v>
      </c>
      <c r="AO316" s="177" t="n">
        <f aca="false">AK:AK+AM:AM</f>
        <v>907732</v>
      </c>
      <c r="AP316" s="177" t="n">
        <v>263320</v>
      </c>
      <c r="AQ316" s="177" t="n">
        <v>457398</v>
      </c>
      <c r="AR316" s="177" t="n">
        <v>31774</v>
      </c>
      <c r="AS316" s="177" t="n">
        <v>54267</v>
      </c>
      <c r="AT316" s="179" t="n">
        <v>75812</v>
      </c>
      <c r="AU316" s="179" t="n">
        <v>120000</v>
      </c>
      <c r="AV316" s="179" t="n">
        <v>167296</v>
      </c>
      <c r="AW316" s="179" t="n">
        <v>300000</v>
      </c>
      <c r="AX316" s="179" t="n">
        <v>378159</v>
      </c>
      <c r="AY316" s="179" t="n">
        <v>626000</v>
      </c>
      <c r="AZ316" s="177" t="n">
        <v>14</v>
      </c>
      <c r="BA316" s="180" t="n">
        <v>-3214314</v>
      </c>
      <c r="BB316" s="180" t="n">
        <v>-3199425</v>
      </c>
      <c r="BC316" s="177" t="n">
        <v>2633200</v>
      </c>
      <c r="BD316" s="177" t="n">
        <v>4573978</v>
      </c>
      <c r="BE316" s="177" t="n">
        <v>271333</v>
      </c>
    </row>
    <row r="317" customFormat="false" ht="12.75" hidden="false" customHeight="true" outlineLevel="0" collapsed="false">
      <c r="A317" s="174" t="str">
        <f aca="false">C317&amp;" "&amp;E317&amp;" "&amp;F317&amp;" "&amp;G317&amp;" "&amp;J317</f>
        <v>Mexico Mangrove Conservation  Large</v>
      </c>
      <c r="B317" s="174" t="s">
        <v>161</v>
      </c>
      <c r="C317" s="174" t="s">
        <v>188</v>
      </c>
      <c r="D317" s="174" t="s">
        <v>592</v>
      </c>
      <c r="E317" s="174" t="s">
        <v>160</v>
      </c>
      <c r="F317" s="175" t="s">
        <v>175</v>
      </c>
      <c r="G317" s="176"/>
      <c r="H317" s="176" t="s">
        <v>904</v>
      </c>
      <c r="I317" s="177" t="n">
        <v>40000</v>
      </c>
      <c r="J317" s="178" t="s">
        <v>910</v>
      </c>
      <c r="K317" s="176" t="n">
        <v>4451571.912</v>
      </c>
      <c r="L317" s="177" t="n">
        <v>3417814</v>
      </c>
      <c r="M317" s="177" t="n">
        <v>4815839</v>
      </c>
      <c r="N317" s="177" t="n">
        <v>1664835</v>
      </c>
      <c r="O317" s="177" t="n">
        <v>1769433</v>
      </c>
      <c r="P317" s="177" t="n">
        <v>1752979</v>
      </c>
      <c r="Q317" s="177" t="n">
        <v>3046406</v>
      </c>
      <c r="R317" s="177" t="n">
        <v>1</v>
      </c>
      <c r="S317" s="177" t="n">
        <v>1</v>
      </c>
      <c r="T317" s="177" t="n">
        <v>50000</v>
      </c>
      <c r="U317" s="177" t="n">
        <v>50000</v>
      </c>
      <c r="V317" s="177" t="n">
        <v>786949</v>
      </c>
      <c r="W317" s="177" t="n">
        <v>833833</v>
      </c>
      <c r="X317" s="177" t="n">
        <v>153925</v>
      </c>
      <c r="Y317" s="177" t="n">
        <v>160000</v>
      </c>
      <c r="Z317" s="177" t="n">
        <v>411107</v>
      </c>
      <c r="AA317" s="177" t="n">
        <v>435600</v>
      </c>
      <c r="AB317" s="177" t="n">
        <v>88900</v>
      </c>
      <c r="AC317" s="177" t="n">
        <v>100000</v>
      </c>
      <c r="AD317" s="177" t="n">
        <v>129504</v>
      </c>
      <c r="AE317" s="177" t="n">
        <v>140000</v>
      </c>
      <c r="AF317" s="177" t="n">
        <v>44450</v>
      </c>
      <c r="AG317" s="177" t="n">
        <v>50000</v>
      </c>
      <c r="AH317" s="177" t="n">
        <v>0</v>
      </c>
      <c r="AI317" s="177" t="n">
        <v>0</v>
      </c>
      <c r="AJ317" s="177" t="n">
        <v>287546</v>
      </c>
      <c r="AK317" s="177" t="n">
        <v>476000</v>
      </c>
      <c r="AL317" s="177" t="n">
        <v>0</v>
      </c>
      <c r="AM317" s="177" t="n">
        <v>0</v>
      </c>
      <c r="AN317" s="177" t="n">
        <f aca="false">AJ:AJ+AL:AL</f>
        <v>287546</v>
      </c>
      <c r="AO317" s="177" t="n">
        <f aca="false">AK:AK+AM:AM</f>
        <v>476000</v>
      </c>
      <c r="AP317" s="177" t="n">
        <v>367390</v>
      </c>
      <c r="AQ317" s="177" t="n">
        <v>675553</v>
      </c>
      <c r="AR317" s="177" t="n">
        <v>382237</v>
      </c>
      <c r="AS317" s="177" t="n">
        <v>692352</v>
      </c>
      <c r="AT317" s="179" t="n">
        <v>75812</v>
      </c>
      <c r="AU317" s="179" t="n">
        <v>120000</v>
      </c>
      <c r="AV317" s="179" t="n">
        <v>167296</v>
      </c>
      <c r="AW317" s="179" t="n">
        <v>300000</v>
      </c>
      <c r="AX317" s="179" t="n">
        <v>472698</v>
      </c>
      <c r="AY317" s="179" t="n">
        <v>782500</v>
      </c>
      <c r="AZ317" s="177" t="n">
        <v>2</v>
      </c>
      <c r="BA317" s="180" t="n">
        <v>55005</v>
      </c>
      <c r="BB317" s="180" t="n">
        <v>-730810</v>
      </c>
      <c r="BC317" s="177" t="n">
        <v>3673900</v>
      </c>
      <c r="BD317" s="177" t="n">
        <v>6755534</v>
      </c>
      <c r="BE317" s="177" t="n">
        <v>3461761</v>
      </c>
    </row>
    <row r="318" customFormat="false" ht="12.75" hidden="false" customHeight="true" outlineLevel="0" collapsed="false">
      <c r="A318" s="174" t="str">
        <f aca="false">C318&amp;" "&amp;E318&amp;" "&amp;F318&amp;" "&amp;G318&amp;" "&amp;J318</f>
        <v>Colombia Mangrove Restoration Hydrology Large</v>
      </c>
      <c r="B318" s="174" t="s">
        <v>165</v>
      </c>
      <c r="C318" s="174" t="s">
        <v>189</v>
      </c>
      <c r="D318" s="174" t="s">
        <v>593</v>
      </c>
      <c r="E318" s="174" t="s">
        <v>160</v>
      </c>
      <c r="F318" s="175" t="s">
        <v>174</v>
      </c>
      <c r="G318" s="176" t="s">
        <v>903</v>
      </c>
      <c r="H318" s="176" t="s">
        <v>904</v>
      </c>
      <c r="I318" s="177" t="n">
        <v>1000</v>
      </c>
      <c r="J318" s="178" t="s">
        <v>910</v>
      </c>
      <c r="K318" s="176" t="n">
        <v>356578.1811</v>
      </c>
      <c r="L318" s="177" t="n">
        <v>5506022</v>
      </c>
      <c r="M318" s="177" t="n">
        <v>7364446</v>
      </c>
      <c r="N318" s="177" t="n">
        <v>3297534</v>
      </c>
      <c r="O318" s="177" t="n">
        <v>3759286</v>
      </c>
      <c r="P318" s="177" t="n">
        <v>2208488</v>
      </c>
      <c r="Q318" s="177" t="n">
        <v>3605160</v>
      </c>
      <c r="R318" s="177" t="n">
        <v>11</v>
      </c>
      <c r="S318" s="177" t="n">
        <v>11</v>
      </c>
      <c r="T318" s="177" t="n">
        <v>50000</v>
      </c>
      <c r="U318" s="177" t="n">
        <v>50000</v>
      </c>
      <c r="V318" s="177" t="n">
        <v>629559</v>
      </c>
      <c r="W318" s="177" t="n">
        <v>667067</v>
      </c>
      <c r="X318" s="177" t="n">
        <v>153925</v>
      </c>
      <c r="Y318" s="177" t="n">
        <v>160000</v>
      </c>
      <c r="Z318" s="177" t="n">
        <v>244644</v>
      </c>
      <c r="AA318" s="177" t="n">
        <v>259219</v>
      </c>
      <c r="AB318" s="177" t="n">
        <v>88900</v>
      </c>
      <c r="AC318" s="177" t="n">
        <v>100000</v>
      </c>
      <c r="AD318" s="177" t="n">
        <v>120254</v>
      </c>
      <c r="AE318" s="177" t="n">
        <v>130000</v>
      </c>
      <c r="AF318" s="177" t="n">
        <v>44450</v>
      </c>
      <c r="AG318" s="177" t="n">
        <v>50000</v>
      </c>
      <c r="AH318" s="177" t="n">
        <v>1965802</v>
      </c>
      <c r="AI318" s="177" t="n">
        <v>2343000</v>
      </c>
      <c r="AJ318" s="177" t="n">
        <v>78531</v>
      </c>
      <c r="AK318" s="177" t="n">
        <v>130000</v>
      </c>
      <c r="AL318" s="177" t="n">
        <v>454425</v>
      </c>
      <c r="AM318" s="177" t="n">
        <v>585516</v>
      </c>
      <c r="AN318" s="177" t="n">
        <f aca="false">AJ:AJ+AL:AL</f>
        <v>532956</v>
      </c>
      <c r="AO318" s="177" t="n">
        <f aca="false">AK:AK+AM:AM</f>
        <v>715516</v>
      </c>
      <c r="AP318" s="177" t="n">
        <v>1166490</v>
      </c>
      <c r="AQ318" s="177" t="n">
        <v>2026243</v>
      </c>
      <c r="AR318" s="177" t="n">
        <v>60544</v>
      </c>
      <c r="AS318" s="177" t="n">
        <v>103402</v>
      </c>
      <c r="AT318" s="179" t="n">
        <v>75812</v>
      </c>
      <c r="AU318" s="179" t="n">
        <v>120000</v>
      </c>
      <c r="AV318" s="179" t="n">
        <v>167296</v>
      </c>
      <c r="AW318" s="179" t="n">
        <v>300000</v>
      </c>
      <c r="AX318" s="179" t="n">
        <v>205390</v>
      </c>
      <c r="AY318" s="179" t="n">
        <v>340000</v>
      </c>
      <c r="AZ318" s="177" t="n">
        <v>33</v>
      </c>
      <c r="BA318" s="180" t="n">
        <v>4549347</v>
      </c>
      <c r="BB318" s="180" t="n">
        <v>1412895</v>
      </c>
      <c r="BC318" s="177" t="n">
        <v>11664905</v>
      </c>
      <c r="BD318" s="177" t="n">
        <v>20262427</v>
      </c>
      <c r="BE318" s="177" t="n">
        <v>517008</v>
      </c>
    </row>
    <row r="319" customFormat="false" ht="12.75" hidden="false" customHeight="true" outlineLevel="0" collapsed="false">
      <c r="A319" s="174" t="str">
        <f aca="false">C319&amp;" "&amp;E319&amp;" "&amp;F319&amp;" "&amp;G319&amp;" "&amp;J319</f>
        <v>Colombia Mangrove Conservation  Large</v>
      </c>
      <c r="B319" s="174" t="s">
        <v>165</v>
      </c>
      <c r="C319" s="174" t="s">
        <v>189</v>
      </c>
      <c r="D319" s="174" t="s">
        <v>593</v>
      </c>
      <c r="E319" s="174" t="s">
        <v>160</v>
      </c>
      <c r="F319" s="175" t="s">
        <v>175</v>
      </c>
      <c r="G319" s="176"/>
      <c r="H319" s="176" t="s">
        <v>904</v>
      </c>
      <c r="I319" s="177" t="n">
        <v>40000</v>
      </c>
      <c r="J319" s="178" t="s">
        <v>910</v>
      </c>
      <c r="K319" s="176" t="n">
        <v>1041159.833</v>
      </c>
      <c r="L319" s="177" t="n">
        <v>2796976</v>
      </c>
      <c r="M319" s="177" t="n">
        <v>3767581</v>
      </c>
      <c r="N319" s="177" t="n">
        <v>1611444</v>
      </c>
      <c r="O319" s="177" t="n">
        <v>1712662</v>
      </c>
      <c r="P319" s="177" t="n">
        <v>1185532</v>
      </c>
      <c r="Q319" s="177" t="n">
        <v>2054919</v>
      </c>
      <c r="R319" s="177" t="n">
        <v>1</v>
      </c>
      <c r="S319" s="177" t="n">
        <v>1</v>
      </c>
      <c r="T319" s="177" t="n">
        <v>50000</v>
      </c>
      <c r="U319" s="177" t="n">
        <v>50000</v>
      </c>
      <c r="V319" s="177" t="n">
        <v>786949</v>
      </c>
      <c r="W319" s="177" t="n">
        <v>833833</v>
      </c>
      <c r="X319" s="177" t="n">
        <v>153925</v>
      </c>
      <c r="Y319" s="177" t="n">
        <v>160000</v>
      </c>
      <c r="Z319" s="177" t="n">
        <v>366966</v>
      </c>
      <c r="AA319" s="177" t="n">
        <v>388829</v>
      </c>
      <c r="AB319" s="177" t="n">
        <v>88900</v>
      </c>
      <c r="AC319" s="177" t="n">
        <v>100000</v>
      </c>
      <c r="AD319" s="177" t="n">
        <v>120254</v>
      </c>
      <c r="AE319" s="177" t="n">
        <v>130000</v>
      </c>
      <c r="AF319" s="177" t="n">
        <v>44450</v>
      </c>
      <c r="AG319" s="177" t="n">
        <v>50000</v>
      </c>
      <c r="AH319" s="177" t="n">
        <v>0</v>
      </c>
      <c r="AI319" s="177" t="n">
        <v>0</v>
      </c>
      <c r="AJ319" s="177" t="n">
        <v>157063</v>
      </c>
      <c r="AK319" s="177" t="n">
        <v>260000</v>
      </c>
      <c r="AL319" s="177" t="n">
        <v>0</v>
      </c>
      <c r="AM319" s="177" t="n">
        <v>0</v>
      </c>
      <c r="AN319" s="177" t="n">
        <f aca="false">AJ:AJ+AL:AL</f>
        <v>157063</v>
      </c>
      <c r="AO319" s="177" t="n">
        <f aca="false">AK:AK+AM:AM</f>
        <v>260000</v>
      </c>
      <c r="AP319" s="177" t="n">
        <v>260575</v>
      </c>
      <c r="AQ319" s="177" t="n">
        <v>472194</v>
      </c>
      <c r="AR319" s="177" t="n">
        <v>268049</v>
      </c>
      <c r="AS319" s="177" t="n">
        <v>477725</v>
      </c>
      <c r="AT319" s="179" t="n">
        <v>75812</v>
      </c>
      <c r="AU319" s="179" t="n">
        <v>120000</v>
      </c>
      <c r="AV319" s="179" t="n">
        <v>167296</v>
      </c>
      <c r="AW319" s="179" t="n">
        <v>300000</v>
      </c>
      <c r="AX319" s="179" t="n">
        <v>256737</v>
      </c>
      <c r="AY319" s="179" t="n">
        <v>425000</v>
      </c>
      <c r="AZ319" s="177" t="n">
        <v>2</v>
      </c>
      <c r="BA319" s="180" t="n">
        <v>-399150</v>
      </c>
      <c r="BB319" s="180" t="n">
        <v>-919116</v>
      </c>
      <c r="BC319" s="177" t="n">
        <v>2605747</v>
      </c>
      <c r="BD319" s="177" t="n">
        <v>4721943</v>
      </c>
      <c r="BE319" s="177" t="n">
        <v>2388623</v>
      </c>
    </row>
    <row r="320" customFormat="false" ht="12.75" hidden="false" customHeight="true" outlineLevel="0" collapsed="false">
      <c r="A320" s="174" t="str">
        <f aca="false">C320&amp;" "&amp;E320&amp;" "&amp;F320&amp;" "&amp;G320&amp;" "&amp;J320</f>
        <v>India Mangrove Restoration Hydrology Large</v>
      </c>
      <c r="B320" s="174" t="s">
        <v>162</v>
      </c>
      <c r="C320" s="174" t="s">
        <v>190</v>
      </c>
      <c r="D320" s="174" t="s">
        <v>594</v>
      </c>
      <c r="E320" s="174" t="s">
        <v>160</v>
      </c>
      <c r="F320" s="175" t="s">
        <v>174</v>
      </c>
      <c r="G320" s="176" t="s">
        <v>903</v>
      </c>
      <c r="H320" s="176" t="s">
        <v>904</v>
      </c>
      <c r="I320" s="177" t="n">
        <v>1000</v>
      </c>
      <c r="J320" s="178" t="s">
        <v>910</v>
      </c>
      <c r="K320" s="176" t="n">
        <v>214284.0211</v>
      </c>
      <c r="L320" s="177" t="n">
        <v>21296489</v>
      </c>
      <c r="M320" s="177" t="n">
        <v>26304835</v>
      </c>
      <c r="N320" s="177" t="n">
        <v>16369949</v>
      </c>
      <c r="O320" s="177" t="n">
        <v>19337600</v>
      </c>
      <c r="P320" s="177" t="n">
        <v>4926540</v>
      </c>
      <c r="Q320" s="177" t="n">
        <v>6967235</v>
      </c>
      <c r="R320" s="177" t="n">
        <v>119</v>
      </c>
      <c r="S320" s="177" t="n">
        <v>119</v>
      </c>
      <c r="T320" s="177" t="n">
        <v>50000</v>
      </c>
      <c r="U320" s="177" t="n">
        <v>50000</v>
      </c>
      <c r="V320" s="177" t="n">
        <v>629559</v>
      </c>
      <c r="W320" s="177" t="n">
        <v>667067</v>
      </c>
      <c r="X320" s="177" t="n">
        <v>153925</v>
      </c>
      <c r="Y320" s="177" t="n">
        <v>160000</v>
      </c>
      <c r="Z320" s="177" t="n">
        <v>255322</v>
      </c>
      <c r="AA320" s="177" t="n">
        <v>270533</v>
      </c>
      <c r="AB320" s="177" t="n">
        <v>88900</v>
      </c>
      <c r="AC320" s="177" t="n">
        <v>100000</v>
      </c>
      <c r="AD320" s="177" t="n">
        <v>129504</v>
      </c>
      <c r="AE320" s="177" t="n">
        <v>140000</v>
      </c>
      <c r="AF320" s="177" t="n">
        <v>44450</v>
      </c>
      <c r="AG320" s="177" t="n">
        <v>50000</v>
      </c>
      <c r="AH320" s="177" t="n">
        <v>15018289</v>
      </c>
      <c r="AI320" s="177" t="n">
        <v>17900000</v>
      </c>
      <c r="AJ320" s="177" t="n">
        <v>101487</v>
      </c>
      <c r="AK320" s="177" t="n">
        <v>168000</v>
      </c>
      <c r="AL320" s="177" t="n">
        <v>3471704</v>
      </c>
      <c r="AM320" s="177" t="n">
        <v>4473210</v>
      </c>
      <c r="AN320" s="177" t="n">
        <f aca="false">AJ:AJ+AL:AL</f>
        <v>3573191</v>
      </c>
      <c r="AO320" s="177" t="n">
        <f aca="false">AK:AK+AM:AM</f>
        <v>4641210</v>
      </c>
      <c r="AP320" s="177" t="n">
        <v>821090</v>
      </c>
      <c r="AQ320" s="177" t="n">
        <v>1426268</v>
      </c>
      <c r="AR320" s="177" t="n">
        <v>20936</v>
      </c>
      <c r="AS320" s="177" t="n">
        <v>35757</v>
      </c>
      <c r="AT320" s="179" t="n">
        <v>75812</v>
      </c>
      <c r="AU320" s="179" t="n">
        <v>120000</v>
      </c>
      <c r="AV320" s="179" t="n">
        <v>167296</v>
      </c>
      <c r="AW320" s="179" t="n">
        <v>300000</v>
      </c>
      <c r="AX320" s="179" t="n">
        <v>268215</v>
      </c>
      <c r="AY320" s="179" t="n">
        <v>444000</v>
      </c>
      <c r="AZ320" s="177" t="n">
        <v>67</v>
      </c>
      <c r="BA320" s="180" t="n">
        <v>-16797156</v>
      </c>
      <c r="BB320" s="180" t="n">
        <v>-15605905</v>
      </c>
      <c r="BC320" s="177" t="n">
        <v>8210900</v>
      </c>
      <c r="BD320" s="177" t="n">
        <v>14262677</v>
      </c>
      <c r="BE320" s="177" t="n">
        <v>178784</v>
      </c>
    </row>
    <row r="321" customFormat="false" ht="12.75" hidden="false" customHeight="true" outlineLevel="0" collapsed="false">
      <c r="A321" s="174" t="str">
        <f aca="false">C321&amp;" "&amp;E321&amp;" "&amp;F321&amp;" "&amp;G321&amp;" "&amp;J321</f>
        <v>India Mangrove Conservation  Large</v>
      </c>
      <c r="B321" s="174" t="s">
        <v>162</v>
      </c>
      <c r="C321" s="174" t="s">
        <v>190</v>
      </c>
      <c r="D321" s="174" t="s">
        <v>594</v>
      </c>
      <c r="E321" s="174" t="s">
        <v>160</v>
      </c>
      <c r="F321" s="175" t="s">
        <v>175</v>
      </c>
      <c r="G321" s="176"/>
      <c r="H321" s="176" t="s">
        <v>904</v>
      </c>
      <c r="I321" s="177" t="n">
        <v>40000</v>
      </c>
      <c r="J321" s="178" t="s">
        <v>910</v>
      </c>
      <c r="K321" s="176" t="n">
        <v>551055.3111</v>
      </c>
      <c r="L321" s="177" t="n">
        <v>2785542</v>
      </c>
      <c r="M321" s="177" t="n">
        <v>3723913</v>
      </c>
      <c r="N321" s="177" t="n">
        <v>1636711</v>
      </c>
      <c r="O321" s="177" t="n">
        <v>1739633</v>
      </c>
      <c r="P321" s="177" t="n">
        <v>1148831</v>
      </c>
      <c r="Q321" s="177" t="n">
        <v>1984279</v>
      </c>
      <c r="R321" s="177" t="n">
        <v>2</v>
      </c>
      <c r="S321" s="177" t="n">
        <v>2</v>
      </c>
      <c r="T321" s="177" t="n">
        <v>50000</v>
      </c>
      <c r="U321" s="177" t="n">
        <v>50000</v>
      </c>
      <c r="V321" s="177" t="n">
        <v>786949</v>
      </c>
      <c r="W321" s="177" t="n">
        <v>833833</v>
      </c>
      <c r="X321" s="177" t="n">
        <v>153925</v>
      </c>
      <c r="Y321" s="177" t="n">
        <v>160000</v>
      </c>
      <c r="Z321" s="177" t="n">
        <v>382983</v>
      </c>
      <c r="AA321" s="177" t="n">
        <v>405800</v>
      </c>
      <c r="AB321" s="177" t="n">
        <v>88900</v>
      </c>
      <c r="AC321" s="177" t="n">
        <v>100000</v>
      </c>
      <c r="AD321" s="177" t="n">
        <v>129504</v>
      </c>
      <c r="AE321" s="177" t="n">
        <v>140000</v>
      </c>
      <c r="AF321" s="177" t="n">
        <v>44450</v>
      </c>
      <c r="AG321" s="177" t="n">
        <v>50000</v>
      </c>
      <c r="AH321" s="177" t="n">
        <v>0</v>
      </c>
      <c r="AI321" s="177" t="n">
        <v>0</v>
      </c>
      <c r="AJ321" s="177" t="n">
        <v>202973</v>
      </c>
      <c r="AK321" s="177" t="n">
        <v>336000</v>
      </c>
      <c r="AL321" s="177" t="n">
        <v>0</v>
      </c>
      <c r="AM321" s="177" t="n">
        <v>0</v>
      </c>
      <c r="AN321" s="177" t="n">
        <f aca="false">AJ:AJ+AL:AL</f>
        <v>202973</v>
      </c>
      <c r="AO321" s="177" t="n">
        <f aca="false">AK:AK+AM:AM</f>
        <v>336000</v>
      </c>
      <c r="AP321" s="177" t="n">
        <v>243588</v>
      </c>
      <c r="AQ321" s="177" t="n">
        <v>448541</v>
      </c>
      <c r="AR321" s="177" t="n">
        <v>123892</v>
      </c>
      <c r="AS321" s="177" t="n">
        <v>224738</v>
      </c>
      <c r="AT321" s="179" t="n">
        <v>75812</v>
      </c>
      <c r="AU321" s="179" t="n">
        <v>120000</v>
      </c>
      <c r="AV321" s="179" t="n">
        <v>167296</v>
      </c>
      <c r="AW321" s="179" t="n">
        <v>300000</v>
      </c>
      <c r="AX321" s="179" t="n">
        <v>335269</v>
      </c>
      <c r="AY321" s="179" t="n">
        <v>555000</v>
      </c>
      <c r="AZ321" s="177" t="n">
        <v>3</v>
      </c>
      <c r="BA321" s="180" t="n">
        <v>-523859</v>
      </c>
      <c r="BB321" s="180" t="n">
        <v>-1022688</v>
      </c>
      <c r="BC321" s="177" t="n">
        <v>2435884</v>
      </c>
      <c r="BD321" s="177" t="n">
        <v>4485408</v>
      </c>
      <c r="BE321" s="177" t="n">
        <v>1123692</v>
      </c>
    </row>
    <row r="322" customFormat="false" ht="12.75" hidden="false" customHeight="true" outlineLevel="0" collapsed="false">
      <c r="A322" s="174" t="str">
        <f aca="false">C322&amp;" "&amp;E322&amp;" "&amp;F322&amp;" "&amp;G322&amp;" "&amp;J322</f>
        <v>China Mangrove Restoration Hydrology Large</v>
      </c>
      <c r="B322" s="174" t="s">
        <v>162</v>
      </c>
      <c r="C322" s="174" t="s">
        <v>191</v>
      </c>
      <c r="D322" s="174" t="s">
        <v>595</v>
      </c>
      <c r="E322" s="174" t="s">
        <v>160</v>
      </c>
      <c r="F322" s="175" t="s">
        <v>174</v>
      </c>
      <c r="G322" s="176" t="s">
        <v>903</v>
      </c>
      <c r="H322" s="176" t="s">
        <v>904</v>
      </c>
      <c r="I322" s="177" t="n">
        <v>1000</v>
      </c>
      <c r="J322" s="178" t="s">
        <v>910</v>
      </c>
      <c r="K322" s="176" t="n">
        <v>26227.39629</v>
      </c>
      <c r="L322" s="177" t="n">
        <v>157926678</v>
      </c>
      <c r="M322" s="177" t="n">
        <v>194471306</v>
      </c>
      <c r="N322" s="177" t="n">
        <v>122904334</v>
      </c>
      <c r="O322" s="177" t="n">
        <v>146305000</v>
      </c>
      <c r="P322" s="177" t="n">
        <v>35022345</v>
      </c>
      <c r="Q322" s="177" t="n">
        <v>48166306</v>
      </c>
      <c r="R322" s="177" t="n">
        <v>1878</v>
      </c>
      <c r="S322" s="177" t="n">
        <v>1878</v>
      </c>
      <c r="T322" s="177" t="n">
        <v>50000</v>
      </c>
      <c r="U322" s="177" t="n">
        <v>50000</v>
      </c>
      <c r="V322" s="177" t="n">
        <v>629559</v>
      </c>
      <c r="W322" s="177" t="n">
        <v>667067</v>
      </c>
      <c r="X322" s="177" t="n">
        <v>153925</v>
      </c>
      <c r="Y322" s="177" t="n">
        <v>160000</v>
      </c>
      <c r="Z322" s="177" t="n">
        <v>314213</v>
      </c>
      <c r="AA322" s="177" t="n">
        <v>332933</v>
      </c>
      <c r="AB322" s="177" t="n">
        <v>88900</v>
      </c>
      <c r="AC322" s="177" t="n">
        <v>100000</v>
      </c>
      <c r="AD322" s="177" t="n">
        <v>138755</v>
      </c>
      <c r="AE322" s="177" t="n">
        <v>150000</v>
      </c>
      <c r="AF322" s="177" t="n">
        <v>44450</v>
      </c>
      <c r="AG322" s="177" t="n">
        <v>50000</v>
      </c>
      <c r="AH322" s="177" t="n">
        <v>121484532</v>
      </c>
      <c r="AI322" s="177" t="n">
        <v>144795000</v>
      </c>
      <c r="AJ322" s="177" t="n">
        <v>234386</v>
      </c>
      <c r="AK322" s="177" t="n">
        <v>388000</v>
      </c>
      <c r="AL322" s="177" t="n">
        <v>28082982</v>
      </c>
      <c r="AM322" s="177" t="n">
        <v>36184271</v>
      </c>
      <c r="AN322" s="177" t="n">
        <f aca="false">AJ:AJ+AL:AL</f>
        <v>28317368</v>
      </c>
      <c r="AO322" s="177" t="n">
        <f aca="false">AK:AK+AM:AM</f>
        <v>36572271</v>
      </c>
      <c r="AP322" s="177" t="n">
        <v>5837057</v>
      </c>
      <c r="AQ322" s="177" t="n">
        <v>10139213</v>
      </c>
      <c r="AR322" s="177" t="n">
        <v>9850</v>
      </c>
      <c r="AS322" s="177" t="n">
        <v>16823</v>
      </c>
      <c r="AT322" s="179" t="n">
        <v>75812</v>
      </c>
      <c r="AU322" s="179" t="n">
        <v>120000</v>
      </c>
      <c r="AV322" s="179" t="n">
        <v>167296</v>
      </c>
      <c r="AW322" s="179" t="n">
        <v>300000</v>
      </c>
      <c r="AX322" s="179" t="n">
        <v>614961</v>
      </c>
      <c r="AY322" s="179" t="n">
        <v>1018000</v>
      </c>
      <c r="AZ322" s="177" t="n">
        <v>1017</v>
      </c>
      <c r="BA322" s="180" t="n">
        <v>-128831438</v>
      </c>
      <c r="BB322" s="180" t="n">
        <v>-118461201</v>
      </c>
      <c r="BC322" s="177" t="n">
        <v>58370575</v>
      </c>
      <c r="BD322" s="177" t="n">
        <v>101392129</v>
      </c>
      <c r="BE322" s="177" t="n">
        <v>84113</v>
      </c>
    </row>
    <row r="323" customFormat="false" ht="12.75" hidden="false" customHeight="true" outlineLevel="0" collapsed="false">
      <c r="A323" s="174" t="str">
        <f aca="false">C323&amp;" "&amp;E323&amp;" "&amp;F323&amp;" "&amp;G323&amp;" "&amp;J323</f>
        <v>China Mangrove Conservation  Large</v>
      </c>
      <c r="B323" s="174" t="s">
        <v>162</v>
      </c>
      <c r="C323" s="174" t="s">
        <v>191</v>
      </c>
      <c r="D323" s="174" t="s">
        <v>595</v>
      </c>
      <c r="E323" s="174" t="s">
        <v>160</v>
      </c>
      <c r="F323" s="175" t="s">
        <v>175</v>
      </c>
      <c r="G323" s="176"/>
      <c r="H323" s="176" t="s">
        <v>904</v>
      </c>
      <c r="I323" s="177" t="n">
        <v>40000</v>
      </c>
      <c r="J323" s="178" t="s">
        <v>910</v>
      </c>
      <c r="K323" s="176" t="n">
        <v>6053.882773</v>
      </c>
      <c r="L323" s="177" t="n">
        <v>3636137</v>
      </c>
      <c r="M323" s="177" t="n">
        <v>5081978</v>
      </c>
      <c r="N323" s="177" t="n">
        <v>1734298</v>
      </c>
      <c r="O323" s="177" t="n">
        <v>1843233</v>
      </c>
      <c r="P323" s="177" t="n">
        <v>1901838</v>
      </c>
      <c r="Q323" s="177" t="n">
        <v>3238745</v>
      </c>
      <c r="R323" s="177" t="n">
        <v>16</v>
      </c>
      <c r="S323" s="177" t="n">
        <v>16</v>
      </c>
      <c r="T323" s="177" t="n">
        <v>50000</v>
      </c>
      <c r="U323" s="177" t="n">
        <v>50000</v>
      </c>
      <c r="V323" s="177" t="n">
        <v>786949</v>
      </c>
      <c r="W323" s="177" t="n">
        <v>833833</v>
      </c>
      <c r="X323" s="177" t="n">
        <v>153925</v>
      </c>
      <c r="Y323" s="177" t="n">
        <v>160000</v>
      </c>
      <c r="Z323" s="177" t="n">
        <v>471320</v>
      </c>
      <c r="AA323" s="177" t="n">
        <v>499400</v>
      </c>
      <c r="AB323" s="177" t="n">
        <v>88900</v>
      </c>
      <c r="AC323" s="177" t="n">
        <v>100000</v>
      </c>
      <c r="AD323" s="177" t="n">
        <v>138755</v>
      </c>
      <c r="AE323" s="177" t="n">
        <v>150000</v>
      </c>
      <c r="AF323" s="177" t="n">
        <v>44450</v>
      </c>
      <c r="AG323" s="177" t="n">
        <v>50000</v>
      </c>
      <c r="AH323" s="177" t="n">
        <v>0</v>
      </c>
      <c r="AI323" s="177" t="n">
        <v>0</v>
      </c>
      <c r="AJ323" s="177" t="n">
        <v>468772</v>
      </c>
      <c r="AK323" s="177" t="n">
        <v>776000</v>
      </c>
      <c r="AL323" s="177" t="n">
        <v>0</v>
      </c>
      <c r="AM323" s="177" t="n">
        <v>0</v>
      </c>
      <c r="AN323" s="177" t="n">
        <f aca="false">AJ:AJ+AL:AL</f>
        <v>468772</v>
      </c>
      <c r="AO323" s="177" t="n">
        <f aca="false">AK:AK+AM:AM</f>
        <v>776000</v>
      </c>
      <c r="AP323" s="177" t="n">
        <v>395776</v>
      </c>
      <c r="AQ323" s="177" t="n">
        <v>724322</v>
      </c>
      <c r="AR323" s="177" t="n">
        <v>25481</v>
      </c>
      <c r="AS323" s="177" t="n">
        <v>45923</v>
      </c>
      <c r="AT323" s="179" t="n">
        <v>75812</v>
      </c>
      <c r="AU323" s="179" t="n">
        <v>120000</v>
      </c>
      <c r="AV323" s="179" t="n">
        <v>167296</v>
      </c>
      <c r="AW323" s="179" t="n">
        <v>300000</v>
      </c>
      <c r="AX323" s="179" t="n">
        <v>768701</v>
      </c>
      <c r="AY323" s="179" t="n">
        <v>1272500</v>
      </c>
      <c r="AZ323" s="177" t="n">
        <v>26</v>
      </c>
      <c r="BA323" s="180" t="n">
        <v>114334</v>
      </c>
      <c r="BB323" s="180" t="n">
        <v>-745044</v>
      </c>
      <c r="BC323" s="177" t="n">
        <v>3957760</v>
      </c>
      <c r="BD323" s="177" t="n">
        <v>7243222</v>
      </c>
      <c r="BE323" s="177" t="n">
        <v>229614</v>
      </c>
    </row>
    <row r="324" customFormat="false" ht="12.75" hidden="false" customHeight="true" outlineLevel="0" collapsed="false">
      <c r="A324" s="174" t="str">
        <f aca="false">C324&amp;" "&amp;E324&amp;" "&amp;F324&amp;" "&amp;G324&amp;" "&amp;J324</f>
        <v>Indonesia Seagrass Conservation  Large</v>
      </c>
      <c r="B324" s="176" t="s">
        <v>162</v>
      </c>
      <c r="C324" s="174" t="s">
        <v>184</v>
      </c>
      <c r="D324" s="176" t="s">
        <v>588</v>
      </c>
      <c r="E324" s="176" t="s">
        <v>167</v>
      </c>
      <c r="F324" s="175" t="s">
        <v>175</v>
      </c>
      <c r="G324" s="176"/>
      <c r="H324" s="176" t="s">
        <v>904</v>
      </c>
      <c r="I324" s="177" t="n">
        <v>4000</v>
      </c>
      <c r="J324" s="178" t="s">
        <v>910</v>
      </c>
      <c r="K324" s="176" t="n">
        <v>21303.35269</v>
      </c>
      <c r="L324" s="177" t="n">
        <v>2180642</v>
      </c>
      <c r="M324" s="177" t="n">
        <v>2905266</v>
      </c>
      <c r="N324" s="177" t="n">
        <v>1288099</v>
      </c>
      <c r="O324" s="177" t="n">
        <v>1371800</v>
      </c>
      <c r="P324" s="177" t="n">
        <v>892542</v>
      </c>
      <c r="Q324" s="177" t="n">
        <v>1533466</v>
      </c>
      <c r="R324" s="177" t="n">
        <v>469</v>
      </c>
      <c r="S324" s="177" t="n">
        <v>469</v>
      </c>
      <c r="T324" s="177" t="n">
        <v>50000</v>
      </c>
      <c r="U324" s="177" t="n">
        <v>50000</v>
      </c>
      <c r="V324" s="177" t="n">
        <v>629559</v>
      </c>
      <c r="W324" s="177" t="n">
        <v>667067</v>
      </c>
      <c r="X324" s="177" t="n">
        <v>76963</v>
      </c>
      <c r="Y324" s="177" t="n">
        <v>80000</v>
      </c>
      <c r="Z324" s="177" t="n">
        <v>268724</v>
      </c>
      <c r="AA324" s="177" t="n">
        <v>284733</v>
      </c>
      <c r="AB324" s="177" t="n">
        <v>88900</v>
      </c>
      <c r="AC324" s="177" t="n">
        <v>100000</v>
      </c>
      <c r="AD324" s="177" t="n">
        <v>129504</v>
      </c>
      <c r="AE324" s="177" t="n">
        <v>140000</v>
      </c>
      <c r="AF324" s="177" t="n">
        <v>44450</v>
      </c>
      <c r="AG324" s="177" t="n">
        <v>50000</v>
      </c>
      <c r="AH324" s="177" t="n">
        <v>0</v>
      </c>
      <c r="AI324" s="177" t="n">
        <v>0</v>
      </c>
      <c r="AJ324" s="177" t="n">
        <v>181226</v>
      </c>
      <c r="AK324" s="177" t="n">
        <v>300000</v>
      </c>
      <c r="AL324" s="177" t="n">
        <v>0</v>
      </c>
      <c r="AM324" s="177" t="n">
        <v>0</v>
      </c>
      <c r="AN324" s="177" t="n">
        <f aca="false">AJ:AJ+AL:AL</f>
        <v>181226</v>
      </c>
      <c r="AO324" s="177" t="n">
        <f aca="false">AK:AK+AM:AM</f>
        <v>300000</v>
      </c>
      <c r="AP324" s="177" t="n">
        <v>148757</v>
      </c>
      <c r="AQ324" s="177" t="n">
        <v>284537</v>
      </c>
      <c r="AR324" s="177" t="n">
        <v>493</v>
      </c>
      <c r="AS324" s="177" t="n">
        <v>929</v>
      </c>
      <c r="AT324" s="179" t="n">
        <v>75812</v>
      </c>
      <c r="AU324" s="179" t="n">
        <v>120000</v>
      </c>
      <c r="AV324" s="179" t="n">
        <v>167296</v>
      </c>
      <c r="AW324" s="179" t="n">
        <v>300000</v>
      </c>
      <c r="AX324" s="179" t="n">
        <v>318958</v>
      </c>
      <c r="AY324" s="179" t="n">
        <v>528000</v>
      </c>
      <c r="AZ324" s="177" t="n">
        <v>499</v>
      </c>
      <c r="BA324" s="180" t="n">
        <v>-818670</v>
      </c>
      <c r="BB324" s="180" t="n">
        <v>-1069405</v>
      </c>
      <c r="BC324" s="177" t="n">
        <v>1487571</v>
      </c>
      <c r="BD324" s="177" t="n">
        <v>2845371</v>
      </c>
      <c r="BE324" s="177" t="n">
        <v>4646</v>
      </c>
    </row>
    <row r="325" customFormat="false" ht="12.75" hidden="false" customHeight="true" outlineLevel="0" collapsed="false">
      <c r="A325" s="174" t="str">
        <f aca="false">C325&amp;" "&amp;E325&amp;" "&amp;F325&amp;" "&amp;G325&amp;" "&amp;J325</f>
        <v>United States Seagrass Conservation  Large</v>
      </c>
      <c r="B325" s="176" t="s">
        <v>161</v>
      </c>
      <c r="C325" s="174" t="s">
        <v>183</v>
      </c>
      <c r="D325" s="176" t="s">
        <v>586</v>
      </c>
      <c r="E325" s="176" t="s">
        <v>167</v>
      </c>
      <c r="F325" s="175" t="s">
        <v>175</v>
      </c>
      <c r="G325" s="176"/>
      <c r="H325" s="176" t="s">
        <v>904</v>
      </c>
      <c r="I325" s="177" t="n">
        <v>4000</v>
      </c>
      <c r="J325" s="178" t="s">
        <v>910</v>
      </c>
      <c r="K325" s="176" t="n">
        <v>104695.9926</v>
      </c>
      <c r="L325" s="177" t="n">
        <v>4131684</v>
      </c>
      <c r="M325" s="177" t="n">
        <v>6065366</v>
      </c>
      <c r="N325" s="177" t="n">
        <v>1475926</v>
      </c>
      <c r="O325" s="177" t="n">
        <v>1576567</v>
      </c>
      <c r="P325" s="177" t="n">
        <v>2655757</v>
      </c>
      <c r="Q325" s="177" t="n">
        <v>4488799</v>
      </c>
      <c r="R325" s="177" t="n">
        <v>889</v>
      </c>
      <c r="S325" s="177" t="n">
        <v>889</v>
      </c>
      <c r="T325" s="177" t="n">
        <v>100000</v>
      </c>
      <c r="U325" s="177" t="n">
        <v>100000</v>
      </c>
      <c r="V325" s="177" t="n">
        <v>629559</v>
      </c>
      <c r="W325" s="177" t="n">
        <v>667067</v>
      </c>
      <c r="X325" s="177" t="n">
        <v>76963</v>
      </c>
      <c r="Y325" s="177" t="n">
        <v>80000</v>
      </c>
      <c r="Z325" s="177" t="n">
        <v>351049</v>
      </c>
      <c r="AA325" s="177" t="n">
        <v>379500</v>
      </c>
      <c r="AB325" s="177" t="n">
        <v>88900</v>
      </c>
      <c r="AC325" s="177" t="n">
        <v>100000</v>
      </c>
      <c r="AD325" s="177" t="n">
        <v>185006</v>
      </c>
      <c r="AE325" s="177" t="n">
        <v>200000</v>
      </c>
      <c r="AF325" s="177" t="n">
        <v>44450</v>
      </c>
      <c r="AG325" s="177" t="n">
        <v>50000</v>
      </c>
      <c r="AH325" s="177" t="n">
        <v>0</v>
      </c>
      <c r="AI325" s="177" t="n">
        <v>0</v>
      </c>
      <c r="AJ325" s="177" t="n">
        <v>517703</v>
      </c>
      <c r="AK325" s="177" t="n">
        <v>857000</v>
      </c>
      <c r="AL325" s="177" t="n">
        <v>0</v>
      </c>
      <c r="AM325" s="177" t="n">
        <v>0</v>
      </c>
      <c r="AN325" s="177" t="n">
        <f aca="false">AJ:AJ+AL:AL</f>
        <v>517703</v>
      </c>
      <c r="AO325" s="177" t="n">
        <f aca="false">AK:AK+AM:AM</f>
        <v>857000</v>
      </c>
      <c r="AP325" s="177" t="n">
        <v>260811</v>
      </c>
      <c r="AQ325" s="177" t="n">
        <v>498870</v>
      </c>
      <c r="AR325" s="177" t="n">
        <v>493</v>
      </c>
      <c r="AS325" s="177" t="n">
        <v>929</v>
      </c>
      <c r="AT325" s="179" t="n">
        <v>75812</v>
      </c>
      <c r="AU325" s="179" t="n">
        <v>120000</v>
      </c>
      <c r="AV325" s="179" t="n">
        <v>223062</v>
      </c>
      <c r="AW325" s="179" t="n">
        <v>400000</v>
      </c>
      <c r="AX325" s="179" t="n">
        <v>1577877</v>
      </c>
      <c r="AY325" s="179" t="n">
        <v>2612000</v>
      </c>
      <c r="AZ325" s="177" t="n">
        <v>874</v>
      </c>
      <c r="BA325" s="180" t="n">
        <v>-1803104</v>
      </c>
      <c r="BB325" s="180" t="n">
        <v>-1862248</v>
      </c>
      <c r="BC325" s="177" t="n">
        <v>2608112</v>
      </c>
      <c r="BD325" s="177" t="n">
        <v>4988701</v>
      </c>
      <c r="BE325" s="177" t="n">
        <v>4646</v>
      </c>
    </row>
    <row r="326" customFormat="false" ht="12.75" hidden="false" customHeight="true" outlineLevel="0" collapsed="false">
      <c r="A326" s="174" t="str">
        <f aca="false">C326&amp;" "&amp;E326&amp;" "&amp;F326&amp;" "&amp;G326&amp;" "&amp;J326</f>
        <v>Australia Seagrass Conservation  Large</v>
      </c>
      <c r="B326" s="176" t="s">
        <v>163</v>
      </c>
      <c r="C326" s="174" t="s">
        <v>185</v>
      </c>
      <c r="D326" s="176" t="s">
        <v>589</v>
      </c>
      <c r="E326" s="176" t="s">
        <v>167</v>
      </c>
      <c r="F326" s="175" t="s">
        <v>175</v>
      </c>
      <c r="G326" s="176"/>
      <c r="H326" s="176" t="s">
        <v>904</v>
      </c>
      <c r="I326" s="177" t="n">
        <v>4000</v>
      </c>
      <c r="J326" s="178" t="s">
        <v>910</v>
      </c>
      <c r="K326" s="176" t="n">
        <v>602613.878</v>
      </c>
      <c r="L326" s="177" t="n">
        <v>3850340</v>
      </c>
      <c r="M326" s="177" t="n">
        <v>5537478</v>
      </c>
      <c r="N326" s="177" t="n">
        <v>1569849</v>
      </c>
      <c r="O326" s="177" t="n">
        <v>1681117</v>
      </c>
      <c r="P326" s="177" t="n">
        <v>2280492</v>
      </c>
      <c r="Q326" s="177" t="n">
        <v>3856362</v>
      </c>
      <c r="R326" s="177" t="n">
        <v>829</v>
      </c>
      <c r="S326" s="177" t="n">
        <v>829</v>
      </c>
      <c r="T326" s="177" t="n">
        <v>70000</v>
      </c>
      <c r="U326" s="177" t="n">
        <v>70000</v>
      </c>
      <c r="V326" s="177" t="n">
        <v>629559</v>
      </c>
      <c r="W326" s="177" t="n">
        <v>667067</v>
      </c>
      <c r="X326" s="177" t="n">
        <v>76963</v>
      </c>
      <c r="Y326" s="177" t="n">
        <v>80000</v>
      </c>
      <c r="Z326" s="177" t="n">
        <v>313632</v>
      </c>
      <c r="AA326" s="177" t="n">
        <v>339050</v>
      </c>
      <c r="AB326" s="177" t="n">
        <v>102235</v>
      </c>
      <c r="AC326" s="177" t="n">
        <v>115000</v>
      </c>
      <c r="AD326" s="177" t="n">
        <v>333011</v>
      </c>
      <c r="AE326" s="177" t="n">
        <v>360000</v>
      </c>
      <c r="AF326" s="177" t="n">
        <v>44450</v>
      </c>
      <c r="AG326" s="177" t="n">
        <v>50000</v>
      </c>
      <c r="AH326" s="177" t="n">
        <v>0</v>
      </c>
      <c r="AI326" s="177" t="n">
        <v>0</v>
      </c>
      <c r="AJ326" s="177" t="n">
        <v>485686</v>
      </c>
      <c r="AK326" s="177" t="n">
        <v>804000</v>
      </c>
      <c r="AL326" s="177" t="n">
        <v>0</v>
      </c>
      <c r="AM326" s="177" t="n">
        <v>0</v>
      </c>
      <c r="AN326" s="177" t="n">
        <f aca="false">AJ:AJ+AL:AL</f>
        <v>485686</v>
      </c>
      <c r="AO326" s="177" t="n">
        <f aca="false">AK:AK+AM:AM</f>
        <v>804000</v>
      </c>
      <c r="AP326" s="177" t="n">
        <v>217190</v>
      </c>
      <c r="AQ326" s="177" t="n">
        <v>415432</v>
      </c>
      <c r="AR326" s="177" t="n">
        <v>493</v>
      </c>
      <c r="AS326" s="177" t="n">
        <v>929</v>
      </c>
      <c r="AT326" s="179" t="n">
        <v>75812</v>
      </c>
      <c r="AU326" s="179" t="n">
        <v>120000</v>
      </c>
      <c r="AV326" s="179" t="n">
        <v>223062</v>
      </c>
      <c r="AW326" s="179" t="n">
        <v>400000</v>
      </c>
      <c r="AX326" s="179" t="n">
        <v>1278249</v>
      </c>
      <c r="AY326" s="179" t="n">
        <v>2116000</v>
      </c>
      <c r="AZ326" s="177" t="n">
        <v>728</v>
      </c>
      <c r="BA326" s="180" t="n">
        <v>-1959381</v>
      </c>
      <c r="BB326" s="180" t="n">
        <v>-1947281</v>
      </c>
      <c r="BC326" s="177" t="n">
        <v>2171897</v>
      </c>
      <c r="BD326" s="177" t="n">
        <v>4154325</v>
      </c>
      <c r="BE326" s="177" t="n">
        <v>4646</v>
      </c>
    </row>
    <row r="327" customFormat="false" ht="12.75" hidden="false" customHeight="true" outlineLevel="0" collapsed="false">
      <c r="A327" s="174" t="str">
        <f aca="false">C327&amp;" "&amp;E327&amp;" "&amp;F327&amp;" "&amp;G327&amp;" "&amp;J327</f>
        <v>The Bahamas Seagrass Conservation  Large</v>
      </c>
      <c r="B327" s="176" t="s">
        <v>161</v>
      </c>
      <c r="C327" s="174" t="s">
        <v>277</v>
      </c>
      <c r="D327" s="176" t="s">
        <v>590</v>
      </c>
      <c r="E327" s="176" t="s">
        <v>167</v>
      </c>
      <c r="F327" s="175" t="s">
        <v>175</v>
      </c>
      <c r="G327" s="176"/>
      <c r="H327" s="176" t="s">
        <v>904</v>
      </c>
      <c r="I327" s="177" t="n">
        <v>4000</v>
      </c>
      <c r="J327" s="178" t="s">
        <v>910</v>
      </c>
      <c r="K327" s="176" t="n">
        <v>16337.06631</v>
      </c>
      <c r="L327" s="177" t="n">
        <v>4445621</v>
      </c>
      <c r="M327" s="177" t="n">
        <v>6801128</v>
      </c>
      <c r="N327" s="177" t="n">
        <v>1514218</v>
      </c>
      <c r="O327" s="177" t="n">
        <v>1621367</v>
      </c>
      <c r="P327" s="177" t="n">
        <v>2931403</v>
      </c>
      <c r="Q327" s="177" t="n">
        <v>5179762</v>
      </c>
      <c r="R327" s="177" t="n">
        <v>957</v>
      </c>
      <c r="S327" s="177" t="n">
        <v>957</v>
      </c>
      <c r="T327" s="177" t="n">
        <v>70000</v>
      </c>
      <c r="U327" s="177" t="n">
        <v>70000</v>
      </c>
      <c r="V327" s="177" t="n">
        <v>629559</v>
      </c>
      <c r="W327" s="177" t="n">
        <v>667067</v>
      </c>
      <c r="X327" s="177" t="n">
        <v>76963</v>
      </c>
      <c r="Y327" s="177" t="n">
        <v>80000</v>
      </c>
      <c r="Z327" s="177" t="n">
        <v>286112</v>
      </c>
      <c r="AA327" s="177" t="n">
        <v>309300</v>
      </c>
      <c r="AB327" s="177" t="n">
        <v>111125</v>
      </c>
      <c r="AC327" s="177" t="n">
        <v>125000</v>
      </c>
      <c r="AD327" s="177" t="n">
        <v>296010</v>
      </c>
      <c r="AE327" s="177" t="n">
        <v>320000</v>
      </c>
      <c r="AF327" s="177" t="n">
        <v>44450</v>
      </c>
      <c r="AG327" s="177" t="n">
        <v>50000</v>
      </c>
      <c r="AH327" s="177" t="n">
        <v>0</v>
      </c>
      <c r="AI327" s="177" t="n">
        <v>0</v>
      </c>
      <c r="AJ327" s="177" t="n">
        <v>402322</v>
      </c>
      <c r="AK327" s="177" t="n">
        <v>666000</v>
      </c>
      <c r="AL327" s="177" t="n">
        <v>0</v>
      </c>
      <c r="AM327" s="177" t="n">
        <v>0</v>
      </c>
      <c r="AN327" s="177" t="n">
        <f aca="false">AJ:AJ+AL:AL</f>
        <v>402322</v>
      </c>
      <c r="AO327" s="177" t="n">
        <f aca="false">AK:AK+AM:AM</f>
        <v>666000</v>
      </c>
      <c r="AP327" s="177" t="n">
        <v>1172561</v>
      </c>
      <c r="AQ327" s="177" t="n">
        <v>2242832</v>
      </c>
      <c r="AR327" s="177" t="n">
        <v>493</v>
      </c>
      <c r="AS327" s="177" t="n">
        <v>929</v>
      </c>
      <c r="AT327" s="179" t="n">
        <v>75812</v>
      </c>
      <c r="AU327" s="179" t="n">
        <v>120000</v>
      </c>
      <c r="AV327" s="179" t="n">
        <v>223062</v>
      </c>
      <c r="AW327" s="179" t="n">
        <v>400000</v>
      </c>
      <c r="AX327" s="179" t="n">
        <v>1057153</v>
      </c>
      <c r="AY327" s="179" t="n">
        <v>1750000</v>
      </c>
      <c r="AZ327" s="177" t="n">
        <v>3930</v>
      </c>
      <c r="BA327" s="180" t="n">
        <v>6962575</v>
      </c>
      <c r="BB327" s="180" t="n">
        <v>2847721</v>
      </c>
      <c r="BC327" s="177" t="n">
        <v>11725612</v>
      </c>
      <c r="BD327" s="177" t="n">
        <v>22428323</v>
      </c>
      <c r="BE327" s="177" t="n">
        <v>4646</v>
      </c>
    </row>
    <row r="328" customFormat="false" ht="12.75" hidden="false" customHeight="true" outlineLevel="0" collapsed="false">
      <c r="A328" s="174" t="str">
        <f aca="false">C328&amp;" "&amp;E328&amp;" "&amp;F328&amp;" "&amp;G328&amp;" "&amp;J328</f>
        <v>Kenya Seagrass Conservation  Large</v>
      </c>
      <c r="B328" s="176" t="s">
        <v>164</v>
      </c>
      <c r="C328" s="174" t="s">
        <v>187</v>
      </c>
      <c r="D328" s="176" t="s">
        <v>591</v>
      </c>
      <c r="E328" s="176" t="s">
        <v>167</v>
      </c>
      <c r="F328" s="175" t="s">
        <v>175</v>
      </c>
      <c r="G328" s="176"/>
      <c r="H328" s="176" t="s">
        <v>904</v>
      </c>
      <c r="I328" s="177" t="n">
        <v>4000</v>
      </c>
      <c r="J328" s="178" t="s">
        <v>910</v>
      </c>
      <c r="K328" s="176" t="n">
        <v>821.8948803</v>
      </c>
      <c r="L328" s="177" t="n">
        <v>1991635</v>
      </c>
      <c r="M328" s="177" t="n">
        <v>2596657</v>
      </c>
      <c r="N328" s="177" t="n">
        <v>1268720</v>
      </c>
      <c r="O328" s="177" t="n">
        <v>1351267</v>
      </c>
      <c r="P328" s="177" t="n">
        <v>722915</v>
      </c>
      <c r="Q328" s="177" t="n">
        <v>1245390</v>
      </c>
      <c r="R328" s="177" t="n">
        <v>429</v>
      </c>
      <c r="S328" s="177" t="n">
        <v>429</v>
      </c>
      <c r="T328" s="177" t="n">
        <v>50000</v>
      </c>
      <c r="U328" s="177" t="n">
        <v>50000</v>
      </c>
      <c r="V328" s="177" t="n">
        <v>629559</v>
      </c>
      <c r="W328" s="177" t="n">
        <v>667067</v>
      </c>
      <c r="X328" s="177" t="n">
        <v>76963</v>
      </c>
      <c r="Y328" s="177" t="n">
        <v>80000</v>
      </c>
      <c r="Z328" s="177" t="n">
        <v>249345</v>
      </c>
      <c r="AA328" s="177" t="n">
        <v>264200</v>
      </c>
      <c r="AB328" s="177" t="n">
        <v>88900</v>
      </c>
      <c r="AC328" s="177" t="n">
        <v>100000</v>
      </c>
      <c r="AD328" s="177" t="n">
        <v>129504</v>
      </c>
      <c r="AE328" s="177" t="n">
        <v>140000</v>
      </c>
      <c r="AF328" s="177" t="n">
        <v>44450</v>
      </c>
      <c r="AG328" s="177" t="n">
        <v>50000</v>
      </c>
      <c r="AH328" s="177" t="n">
        <v>0</v>
      </c>
      <c r="AI328" s="177" t="n">
        <v>0</v>
      </c>
      <c r="AJ328" s="177" t="n">
        <v>144981</v>
      </c>
      <c r="AK328" s="177" t="n">
        <v>240000</v>
      </c>
      <c r="AL328" s="177" t="n">
        <v>0</v>
      </c>
      <c r="AM328" s="177" t="n">
        <v>0</v>
      </c>
      <c r="AN328" s="177" t="n">
        <f aca="false">AJ:AJ+AL:AL</f>
        <v>144981</v>
      </c>
      <c r="AO328" s="177" t="n">
        <f aca="false">AK:AK+AM:AM</f>
        <v>240000</v>
      </c>
      <c r="AP328" s="177" t="n">
        <v>120486</v>
      </c>
      <c r="AQ328" s="177" t="n">
        <v>230461</v>
      </c>
      <c r="AR328" s="177" t="n">
        <v>493</v>
      </c>
      <c r="AS328" s="177" t="n">
        <v>929</v>
      </c>
      <c r="AT328" s="179" t="n">
        <v>75812</v>
      </c>
      <c r="AU328" s="179" t="n">
        <v>120000</v>
      </c>
      <c r="AV328" s="179" t="n">
        <v>167296</v>
      </c>
      <c r="AW328" s="179" t="n">
        <v>300000</v>
      </c>
      <c r="AX328" s="179" t="n">
        <v>213847</v>
      </c>
      <c r="AY328" s="179" t="n">
        <v>354000</v>
      </c>
      <c r="AZ328" s="177" t="n">
        <v>404</v>
      </c>
      <c r="BA328" s="180" t="n">
        <v>-917223</v>
      </c>
      <c r="BB328" s="180" t="n">
        <v>-1099467</v>
      </c>
      <c r="BC328" s="177" t="n">
        <v>1204858</v>
      </c>
      <c r="BD328" s="177" t="n">
        <v>2304608</v>
      </c>
      <c r="BE328" s="177" t="n">
        <v>4646</v>
      </c>
    </row>
    <row r="329" customFormat="false" ht="12.75" hidden="false" customHeight="true" outlineLevel="0" collapsed="false">
      <c r="A329" s="174" t="str">
        <f aca="false">C329&amp;" "&amp;E329&amp;" "&amp;F329&amp;" "&amp;G329&amp;" "&amp;J329</f>
        <v>Mexico Seagrass Conservation  Large</v>
      </c>
      <c r="B329" s="176" t="s">
        <v>161</v>
      </c>
      <c r="C329" s="174" t="s">
        <v>188</v>
      </c>
      <c r="D329" s="176" t="s">
        <v>592</v>
      </c>
      <c r="E329" s="176" t="s">
        <v>167</v>
      </c>
      <c r="F329" s="175" t="s">
        <v>175</v>
      </c>
      <c r="G329" s="176"/>
      <c r="H329" s="176" t="s">
        <v>904</v>
      </c>
      <c r="I329" s="177" t="n">
        <v>4000</v>
      </c>
      <c r="J329" s="178" t="s">
        <v>910</v>
      </c>
      <c r="K329" s="176" t="n">
        <v>69524.8153</v>
      </c>
      <c r="L329" s="177" t="n">
        <v>2212086</v>
      </c>
      <c r="M329" s="177" t="n">
        <v>2955252</v>
      </c>
      <c r="N329" s="177" t="n">
        <v>1293447</v>
      </c>
      <c r="O329" s="177" t="n">
        <v>1377467</v>
      </c>
      <c r="P329" s="177" t="n">
        <v>918639</v>
      </c>
      <c r="Q329" s="177" t="n">
        <v>1577786</v>
      </c>
      <c r="R329" s="177" t="n">
        <v>476</v>
      </c>
      <c r="S329" s="177" t="n">
        <v>476</v>
      </c>
      <c r="T329" s="177" t="n">
        <v>50000</v>
      </c>
      <c r="U329" s="177" t="n">
        <v>50000</v>
      </c>
      <c r="V329" s="177" t="n">
        <v>629559</v>
      </c>
      <c r="W329" s="177" t="n">
        <v>667067</v>
      </c>
      <c r="X329" s="177" t="n">
        <v>76963</v>
      </c>
      <c r="Y329" s="177" t="n">
        <v>80000</v>
      </c>
      <c r="Z329" s="177" t="n">
        <v>274072</v>
      </c>
      <c r="AA329" s="177" t="n">
        <v>290400</v>
      </c>
      <c r="AB329" s="177" t="n">
        <v>88900</v>
      </c>
      <c r="AC329" s="177" t="n">
        <v>100000</v>
      </c>
      <c r="AD329" s="177" t="n">
        <v>129504</v>
      </c>
      <c r="AE329" s="177" t="n">
        <v>140000</v>
      </c>
      <c r="AF329" s="177" t="n">
        <v>44450</v>
      </c>
      <c r="AG329" s="177" t="n">
        <v>50000</v>
      </c>
      <c r="AH329" s="177" t="n">
        <v>0</v>
      </c>
      <c r="AI329" s="177" t="n">
        <v>0</v>
      </c>
      <c r="AJ329" s="177" t="n">
        <v>143773</v>
      </c>
      <c r="AK329" s="177" t="n">
        <v>238000</v>
      </c>
      <c r="AL329" s="177" t="n">
        <v>0</v>
      </c>
      <c r="AM329" s="177" t="n">
        <v>0</v>
      </c>
      <c r="AN329" s="177" t="n">
        <f aca="false">AJ:AJ+AL:AL</f>
        <v>143773</v>
      </c>
      <c r="AO329" s="177" t="n">
        <f aca="false">AK:AK+AM:AM</f>
        <v>238000</v>
      </c>
      <c r="AP329" s="177" t="n">
        <v>153107</v>
      </c>
      <c r="AQ329" s="177" t="n">
        <v>292857</v>
      </c>
      <c r="AR329" s="177" t="n">
        <v>493</v>
      </c>
      <c r="AS329" s="177" t="n">
        <v>929</v>
      </c>
      <c r="AT329" s="179" t="n">
        <v>75812</v>
      </c>
      <c r="AU329" s="179" t="n">
        <v>120000</v>
      </c>
      <c r="AV329" s="179" t="n">
        <v>167296</v>
      </c>
      <c r="AW329" s="179" t="n">
        <v>300000</v>
      </c>
      <c r="AX329" s="179" t="n">
        <v>378159</v>
      </c>
      <c r="AY329" s="179" t="n">
        <v>626000</v>
      </c>
      <c r="AZ329" s="177" t="n">
        <v>513</v>
      </c>
      <c r="BA329" s="180" t="n">
        <v>-806016</v>
      </c>
      <c r="BB329" s="180" t="n">
        <v>-1067146</v>
      </c>
      <c r="BC329" s="177" t="n">
        <v>1531065</v>
      </c>
      <c r="BD329" s="177" t="n">
        <v>2928565</v>
      </c>
      <c r="BE329" s="177" t="n">
        <v>4646</v>
      </c>
    </row>
    <row r="330" customFormat="false" ht="12.75" hidden="false" customHeight="true" outlineLevel="0" collapsed="false">
      <c r="A330" s="174" t="str">
        <f aca="false">C330&amp;" "&amp;E330&amp;" "&amp;F330&amp;" "&amp;G330&amp;" "&amp;J330</f>
        <v>Colombia Seagrass Conservation  Large</v>
      </c>
      <c r="B330" s="176" t="s">
        <v>165</v>
      </c>
      <c r="C330" s="174" t="s">
        <v>189</v>
      </c>
      <c r="D330" s="176" t="s">
        <v>593</v>
      </c>
      <c r="E330" s="176" t="s">
        <v>167</v>
      </c>
      <c r="F330" s="175" t="s">
        <v>175</v>
      </c>
      <c r="G330" s="176"/>
      <c r="H330" s="176" t="s">
        <v>904</v>
      </c>
      <c r="I330" s="177" t="n">
        <v>4000</v>
      </c>
      <c r="J330" s="178" t="s">
        <v>910</v>
      </c>
      <c r="K330" s="176" t="n">
        <v>3147.039997</v>
      </c>
      <c r="L330" s="177" t="n">
        <v>1887796</v>
      </c>
      <c r="M330" s="177" t="n">
        <v>2429020</v>
      </c>
      <c r="N330" s="177" t="n">
        <v>1254769</v>
      </c>
      <c r="O330" s="177" t="n">
        <v>1336286</v>
      </c>
      <c r="P330" s="177" t="n">
        <v>633026</v>
      </c>
      <c r="Q330" s="177" t="n">
        <v>1092734</v>
      </c>
      <c r="R330" s="177" t="n">
        <v>406</v>
      </c>
      <c r="S330" s="177" t="n">
        <v>406</v>
      </c>
      <c r="T330" s="177" t="n">
        <v>50000</v>
      </c>
      <c r="U330" s="177" t="n">
        <v>50000</v>
      </c>
      <c r="V330" s="177" t="n">
        <v>629559</v>
      </c>
      <c r="W330" s="177" t="n">
        <v>667067</v>
      </c>
      <c r="X330" s="177" t="n">
        <v>76963</v>
      </c>
      <c r="Y330" s="177" t="n">
        <v>80000</v>
      </c>
      <c r="Z330" s="177" t="n">
        <v>244644</v>
      </c>
      <c r="AA330" s="177" t="n">
        <v>259219</v>
      </c>
      <c r="AB330" s="177" t="n">
        <v>88900</v>
      </c>
      <c r="AC330" s="177" t="n">
        <v>100000</v>
      </c>
      <c r="AD330" s="177" t="n">
        <v>120254</v>
      </c>
      <c r="AE330" s="177" t="n">
        <v>130000</v>
      </c>
      <c r="AF330" s="177" t="n">
        <v>44450</v>
      </c>
      <c r="AG330" s="177" t="n">
        <v>50000</v>
      </c>
      <c r="AH330" s="177" t="n">
        <v>0</v>
      </c>
      <c r="AI330" s="177" t="n">
        <v>0</v>
      </c>
      <c r="AJ330" s="177" t="n">
        <v>78531</v>
      </c>
      <c r="AK330" s="177" t="n">
        <v>130000</v>
      </c>
      <c r="AL330" s="177" t="n">
        <v>0</v>
      </c>
      <c r="AM330" s="177" t="n">
        <v>0</v>
      </c>
      <c r="AN330" s="177" t="n">
        <f aca="false">AJ:AJ+AL:AL</f>
        <v>78531</v>
      </c>
      <c r="AO330" s="177" t="n">
        <f aca="false">AK:AK+AM:AM</f>
        <v>130000</v>
      </c>
      <c r="AP330" s="177" t="n">
        <v>105504</v>
      </c>
      <c r="AQ330" s="177" t="n">
        <v>201805</v>
      </c>
      <c r="AR330" s="177" t="n">
        <v>493</v>
      </c>
      <c r="AS330" s="177" t="n">
        <v>929</v>
      </c>
      <c r="AT330" s="179" t="n">
        <v>75812</v>
      </c>
      <c r="AU330" s="179" t="n">
        <v>120000</v>
      </c>
      <c r="AV330" s="179" t="n">
        <v>167296</v>
      </c>
      <c r="AW330" s="179" t="n">
        <v>300000</v>
      </c>
      <c r="AX330" s="179" t="n">
        <v>205390</v>
      </c>
      <c r="AY330" s="179" t="n">
        <v>340000</v>
      </c>
      <c r="AZ330" s="177" t="n">
        <v>354</v>
      </c>
      <c r="BA330" s="180" t="n">
        <v>-965349</v>
      </c>
      <c r="BB330" s="180" t="n">
        <v>-1111716</v>
      </c>
      <c r="BC330" s="177" t="n">
        <v>1055044</v>
      </c>
      <c r="BD330" s="177" t="n">
        <v>2018050</v>
      </c>
      <c r="BE330" s="177" t="n">
        <v>4646</v>
      </c>
    </row>
    <row r="331" customFormat="false" ht="12.75" hidden="false" customHeight="true" outlineLevel="0" collapsed="false">
      <c r="A331" s="174" t="str">
        <f aca="false">C331&amp;" "&amp;E331&amp;" "&amp;F331&amp;" "&amp;G331&amp;" "&amp;J331</f>
        <v>India Seagrass Conservation  Large</v>
      </c>
      <c r="B331" s="176" t="s">
        <v>162</v>
      </c>
      <c r="C331" s="174" t="s">
        <v>190</v>
      </c>
      <c r="D331" s="176" t="s">
        <v>594</v>
      </c>
      <c r="E331" s="176" t="s">
        <v>167</v>
      </c>
      <c r="F331" s="175" t="s">
        <v>175</v>
      </c>
      <c r="G331" s="176"/>
      <c r="H331" s="176" t="s">
        <v>904</v>
      </c>
      <c r="I331" s="177" t="n">
        <v>4000</v>
      </c>
      <c r="J331" s="178" t="s">
        <v>910</v>
      </c>
      <c r="K331" s="176" t="n">
        <v>3750.067799</v>
      </c>
      <c r="L331" s="177" t="n">
        <v>2010661</v>
      </c>
      <c r="M331" s="177" t="n">
        <v>2625150</v>
      </c>
      <c r="N331" s="177" t="n">
        <v>1274698</v>
      </c>
      <c r="O331" s="177" t="n">
        <v>1357600</v>
      </c>
      <c r="P331" s="177" t="n">
        <v>735963</v>
      </c>
      <c r="Q331" s="177" t="n">
        <v>1267550</v>
      </c>
      <c r="R331" s="177" t="n">
        <v>433</v>
      </c>
      <c r="S331" s="177" t="n">
        <v>433</v>
      </c>
      <c r="T331" s="177" t="n">
        <v>50000</v>
      </c>
      <c r="U331" s="177" t="n">
        <v>50000</v>
      </c>
      <c r="V331" s="177" t="n">
        <v>629559</v>
      </c>
      <c r="W331" s="177" t="n">
        <v>667067</v>
      </c>
      <c r="X331" s="177" t="n">
        <v>76963</v>
      </c>
      <c r="Y331" s="177" t="n">
        <v>80000</v>
      </c>
      <c r="Z331" s="177" t="n">
        <v>255322</v>
      </c>
      <c r="AA331" s="177" t="n">
        <v>270533</v>
      </c>
      <c r="AB331" s="177" t="n">
        <v>88900</v>
      </c>
      <c r="AC331" s="177" t="n">
        <v>100000</v>
      </c>
      <c r="AD331" s="177" t="n">
        <v>129504</v>
      </c>
      <c r="AE331" s="177" t="n">
        <v>140000</v>
      </c>
      <c r="AF331" s="177" t="n">
        <v>44450</v>
      </c>
      <c r="AG331" s="177" t="n">
        <v>50000</v>
      </c>
      <c r="AH331" s="177" t="n">
        <v>0</v>
      </c>
      <c r="AI331" s="177" t="n">
        <v>0</v>
      </c>
      <c r="AJ331" s="177" t="n">
        <v>101487</v>
      </c>
      <c r="AK331" s="177" t="n">
        <v>168000</v>
      </c>
      <c r="AL331" s="177" t="n">
        <v>0</v>
      </c>
      <c r="AM331" s="177" t="n">
        <v>0</v>
      </c>
      <c r="AN331" s="177" t="n">
        <f aca="false">AJ:AJ+AL:AL</f>
        <v>101487</v>
      </c>
      <c r="AO331" s="177" t="n">
        <f aca="false">AK:AK+AM:AM</f>
        <v>168000</v>
      </c>
      <c r="AP331" s="177" t="n">
        <v>122660</v>
      </c>
      <c r="AQ331" s="177" t="n">
        <v>234621</v>
      </c>
      <c r="AR331" s="177" t="n">
        <v>493</v>
      </c>
      <c r="AS331" s="177" t="n">
        <v>929</v>
      </c>
      <c r="AT331" s="179" t="n">
        <v>75812</v>
      </c>
      <c r="AU331" s="179" t="n">
        <v>120000</v>
      </c>
      <c r="AV331" s="179" t="n">
        <v>167296</v>
      </c>
      <c r="AW331" s="179" t="n">
        <v>300000</v>
      </c>
      <c r="AX331" s="179" t="n">
        <v>268215</v>
      </c>
      <c r="AY331" s="179" t="n">
        <v>444000</v>
      </c>
      <c r="AZ331" s="177" t="n">
        <v>411</v>
      </c>
      <c r="BA331" s="180" t="n">
        <v>-914396</v>
      </c>
      <c r="BB331" s="180" t="n">
        <v>-1101641</v>
      </c>
      <c r="BC331" s="177" t="n">
        <v>1226605</v>
      </c>
      <c r="BD331" s="177" t="n">
        <v>2346205</v>
      </c>
      <c r="BE331" s="177" t="n">
        <v>4646</v>
      </c>
    </row>
    <row r="332" customFormat="false" ht="12.75" hidden="false" customHeight="true" outlineLevel="0" collapsed="false">
      <c r="A332" s="174" t="str">
        <f aca="false">C332&amp;" "&amp;E332&amp;" "&amp;F332&amp;" "&amp;G332&amp;" "&amp;J332</f>
        <v>China Seagrass Conservation  Large</v>
      </c>
      <c r="B332" s="176" t="s">
        <v>162</v>
      </c>
      <c r="C332" s="174" t="s">
        <v>191</v>
      </c>
      <c r="D332" s="176" t="s">
        <v>595</v>
      </c>
      <c r="E332" s="176" t="s">
        <v>167</v>
      </c>
      <c r="F332" s="175" t="s">
        <v>175</v>
      </c>
      <c r="G332" s="176"/>
      <c r="H332" s="176" t="s">
        <v>904</v>
      </c>
      <c r="I332" s="177" t="n">
        <v>4000</v>
      </c>
      <c r="J332" s="178" t="s">
        <v>910</v>
      </c>
      <c r="K332" s="176" t="n">
        <v>576.7056781</v>
      </c>
      <c r="L332" s="177" t="n">
        <v>2654377</v>
      </c>
      <c r="M332" s="177" t="n">
        <v>3675039</v>
      </c>
      <c r="N332" s="177" t="n">
        <v>1342839</v>
      </c>
      <c r="O332" s="177" t="n">
        <v>1430000</v>
      </c>
      <c r="P332" s="177" t="n">
        <v>1311538</v>
      </c>
      <c r="Q332" s="177" t="n">
        <v>2245039</v>
      </c>
      <c r="R332" s="177" t="n">
        <v>571</v>
      </c>
      <c r="S332" s="177" t="n">
        <v>571</v>
      </c>
      <c r="T332" s="177" t="n">
        <v>50000</v>
      </c>
      <c r="U332" s="177" t="n">
        <v>50000</v>
      </c>
      <c r="V332" s="177" t="n">
        <v>629559</v>
      </c>
      <c r="W332" s="177" t="n">
        <v>667067</v>
      </c>
      <c r="X332" s="177" t="n">
        <v>76963</v>
      </c>
      <c r="Y332" s="177" t="n">
        <v>80000</v>
      </c>
      <c r="Z332" s="177" t="n">
        <v>314213</v>
      </c>
      <c r="AA332" s="177" t="n">
        <v>332933</v>
      </c>
      <c r="AB332" s="177" t="n">
        <v>88900</v>
      </c>
      <c r="AC332" s="177" t="n">
        <v>100000</v>
      </c>
      <c r="AD332" s="177" t="n">
        <v>138755</v>
      </c>
      <c r="AE332" s="177" t="n">
        <v>150000</v>
      </c>
      <c r="AF332" s="177" t="n">
        <v>44450</v>
      </c>
      <c r="AG332" s="177" t="n">
        <v>50000</v>
      </c>
      <c r="AH332" s="177" t="n">
        <v>0</v>
      </c>
      <c r="AI332" s="177" t="n">
        <v>0</v>
      </c>
      <c r="AJ332" s="177" t="n">
        <v>234386</v>
      </c>
      <c r="AK332" s="177" t="n">
        <v>388000</v>
      </c>
      <c r="AL332" s="177" t="n">
        <v>0</v>
      </c>
      <c r="AM332" s="177" t="n">
        <v>0</v>
      </c>
      <c r="AN332" s="177" t="n">
        <f aca="false">AJ:AJ+AL:AL</f>
        <v>234386</v>
      </c>
      <c r="AO332" s="177" t="n">
        <f aca="false">AK:AK+AM:AM</f>
        <v>388000</v>
      </c>
      <c r="AP332" s="177" t="n">
        <v>218590</v>
      </c>
      <c r="AQ332" s="177" t="n">
        <v>418110</v>
      </c>
      <c r="AR332" s="177" t="n">
        <v>493</v>
      </c>
      <c r="AS332" s="177" t="n">
        <v>929</v>
      </c>
      <c r="AT332" s="179" t="n">
        <v>75812</v>
      </c>
      <c r="AU332" s="179" t="n">
        <v>120000</v>
      </c>
      <c r="AV332" s="179" t="n">
        <v>167296</v>
      </c>
      <c r="AW332" s="179" t="n">
        <v>300000</v>
      </c>
      <c r="AX332" s="179" t="n">
        <v>614961</v>
      </c>
      <c r="AY332" s="179" t="n">
        <v>1018000</v>
      </c>
      <c r="AZ332" s="177" t="n">
        <v>733</v>
      </c>
      <c r="BA332" s="180" t="n">
        <v>-586701</v>
      </c>
      <c r="BB332" s="180" t="n">
        <v>-1005050</v>
      </c>
      <c r="BC332" s="177" t="n">
        <v>2185896</v>
      </c>
      <c r="BD332" s="177" t="n">
        <v>4181102</v>
      </c>
      <c r="BE332" s="177" t="n">
        <v>4646</v>
      </c>
    </row>
    <row r="333" customFormat="false" ht="12.75" hidden="false" customHeight="true" outlineLevel="0" collapsed="false">
      <c r="A333" s="174" t="str">
        <f aca="false">C333&amp;" "&amp;E333&amp;" "&amp;F333&amp;" "&amp;G333&amp;" "&amp;J333</f>
        <v>Indonesia Salt marsh Restoration Hydrology Large</v>
      </c>
      <c r="B333" s="176" t="s">
        <v>162</v>
      </c>
      <c r="C333" s="174" t="s">
        <v>184</v>
      </c>
      <c r="D333" s="176" t="s">
        <v>588</v>
      </c>
      <c r="E333" s="176" t="s">
        <v>168</v>
      </c>
      <c r="F333" s="175" t="s">
        <v>174</v>
      </c>
      <c r="G333" s="176" t="s">
        <v>903</v>
      </c>
      <c r="H333" s="176" t="s">
        <v>904</v>
      </c>
      <c r="I333" s="177" t="n">
        <v>1000</v>
      </c>
      <c r="J333" s="178" t="s">
        <v>910</v>
      </c>
      <c r="K333" s="176" t="n">
        <v>1538.032167</v>
      </c>
      <c r="L333" s="177" t="n">
        <v>9461721</v>
      </c>
      <c r="M333" s="177" t="n">
        <v>11816631</v>
      </c>
      <c r="N333" s="177" t="n">
        <v>6999772</v>
      </c>
      <c r="O333" s="177" t="n">
        <v>8167700</v>
      </c>
      <c r="P333" s="177" t="n">
        <v>2461949</v>
      </c>
      <c r="Q333" s="177" t="n">
        <v>3648931</v>
      </c>
      <c r="R333" s="177" t="n">
        <v>192</v>
      </c>
      <c r="S333" s="177" t="n">
        <v>192</v>
      </c>
      <c r="T333" s="177" t="n">
        <v>50000</v>
      </c>
      <c r="U333" s="177" t="n">
        <v>50000</v>
      </c>
      <c r="V333" s="177" t="n">
        <v>629559</v>
      </c>
      <c r="W333" s="177" t="n">
        <v>667067</v>
      </c>
      <c r="X333" s="177" t="n">
        <v>153925</v>
      </c>
      <c r="Y333" s="177" t="n">
        <v>160000</v>
      </c>
      <c r="Z333" s="177" t="n">
        <v>268724</v>
      </c>
      <c r="AA333" s="177" t="n">
        <v>284733</v>
      </c>
      <c r="AB333" s="177" t="n">
        <v>88900</v>
      </c>
      <c r="AC333" s="177" t="n">
        <v>100000</v>
      </c>
      <c r="AD333" s="177" t="n">
        <v>129504</v>
      </c>
      <c r="AE333" s="177" t="n">
        <v>140000</v>
      </c>
      <c r="AF333" s="177" t="n">
        <v>44450</v>
      </c>
      <c r="AG333" s="177" t="n">
        <v>50000</v>
      </c>
      <c r="AH333" s="177" t="n">
        <v>5634711</v>
      </c>
      <c r="AI333" s="177" t="n">
        <v>6715900</v>
      </c>
      <c r="AJ333" s="177" t="n">
        <v>181226</v>
      </c>
      <c r="AK333" s="177" t="n">
        <v>300000</v>
      </c>
      <c r="AL333" s="177" t="n">
        <v>1302548</v>
      </c>
      <c r="AM333" s="177" t="n">
        <v>1678303</v>
      </c>
      <c r="AN333" s="177" t="n">
        <f aca="false">AJ:AJ+AL:AL</f>
        <v>1483774</v>
      </c>
      <c r="AO333" s="177" t="n">
        <f aca="false">AK:AK+AM:AM</f>
        <v>1978303</v>
      </c>
      <c r="AP333" s="177" t="n">
        <v>410325</v>
      </c>
      <c r="AQ333" s="177" t="n">
        <v>712751</v>
      </c>
      <c r="AR333" s="177" t="n">
        <v>5783</v>
      </c>
      <c r="AS333" s="177" t="n">
        <v>9877</v>
      </c>
      <c r="AT333" s="179" t="n">
        <v>75812</v>
      </c>
      <c r="AU333" s="179" t="n">
        <v>120000</v>
      </c>
      <c r="AV333" s="179" t="n">
        <v>167296</v>
      </c>
      <c r="AW333" s="179" t="n">
        <v>300000</v>
      </c>
      <c r="AX333" s="179" t="n">
        <v>318958</v>
      </c>
      <c r="AY333" s="179" t="n">
        <v>528000</v>
      </c>
      <c r="AZ333" s="177" t="n">
        <v>122</v>
      </c>
      <c r="BA333" s="180" t="n">
        <v>-6819691</v>
      </c>
      <c r="BB333" s="180" t="n">
        <v>-6491759</v>
      </c>
      <c r="BC333" s="177" t="n">
        <v>4103248</v>
      </c>
      <c r="BD333" s="177" t="n">
        <v>7127513</v>
      </c>
      <c r="BE333" s="177" t="n">
        <v>49383</v>
      </c>
    </row>
    <row r="334" customFormat="false" ht="12.75" hidden="false" customHeight="true" outlineLevel="0" collapsed="false">
      <c r="A334" s="174" t="str">
        <f aca="false">C334&amp;" "&amp;E334&amp;" "&amp;F334&amp;" "&amp;G334&amp;" "&amp;J334</f>
        <v>Indonesia Salt marsh Conservation  Large</v>
      </c>
      <c r="B334" s="176" t="s">
        <v>162</v>
      </c>
      <c r="C334" s="174" t="s">
        <v>184</v>
      </c>
      <c r="D334" s="176" t="s">
        <v>588</v>
      </c>
      <c r="E334" s="176" t="s">
        <v>168</v>
      </c>
      <c r="F334" s="175" t="s">
        <v>175</v>
      </c>
      <c r="G334" s="176"/>
      <c r="H334" s="176" t="s">
        <v>904</v>
      </c>
      <c r="I334" s="177" t="n">
        <v>8000</v>
      </c>
      <c r="J334" s="178" t="s">
        <v>910</v>
      </c>
      <c r="K334" s="176" t="n">
        <v>10200.41753</v>
      </c>
      <c r="L334" s="177" t="n">
        <v>2276095</v>
      </c>
      <c r="M334" s="177" t="n">
        <v>3069113</v>
      </c>
      <c r="N334" s="177" t="n">
        <v>1288099</v>
      </c>
      <c r="O334" s="177" t="n">
        <v>1371800</v>
      </c>
      <c r="P334" s="177" t="n">
        <v>987996</v>
      </c>
      <c r="Q334" s="177" t="n">
        <v>1697313</v>
      </c>
      <c r="R334" s="177" t="n">
        <v>30</v>
      </c>
      <c r="S334" s="177" t="n">
        <v>30</v>
      </c>
      <c r="T334" s="177" t="n">
        <v>50000</v>
      </c>
      <c r="U334" s="177" t="n">
        <v>50000</v>
      </c>
      <c r="V334" s="177" t="n">
        <v>629559</v>
      </c>
      <c r="W334" s="177" t="n">
        <v>667067</v>
      </c>
      <c r="X334" s="177" t="n">
        <v>76963</v>
      </c>
      <c r="Y334" s="177" t="n">
        <v>80000</v>
      </c>
      <c r="Z334" s="177" t="n">
        <v>268724</v>
      </c>
      <c r="AA334" s="177" t="n">
        <v>284733</v>
      </c>
      <c r="AB334" s="177" t="n">
        <v>88900</v>
      </c>
      <c r="AC334" s="177" t="n">
        <v>100000</v>
      </c>
      <c r="AD334" s="177" t="n">
        <v>129504</v>
      </c>
      <c r="AE334" s="177" t="n">
        <v>140000</v>
      </c>
      <c r="AF334" s="177" t="n">
        <v>44450</v>
      </c>
      <c r="AG334" s="177" t="n">
        <v>50000</v>
      </c>
      <c r="AH334" s="177" t="n">
        <v>0</v>
      </c>
      <c r="AI334" s="177" t="n">
        <v>0</v>
      </c>
      <c r="AJ334" s="177" t="n">
        <v>181226</v>
      </c>
      <c r="AK334" s="177" t="n">
        <v>300000</v>
      </c>
      <c r="AL334" s="177" t="n">
        <v>0</v>
      </c>
      <c r="AM334" s="177" t="n">
        <v>0</v>
      </c>
      <c r="AN334" s="177" t="n">
        <f aca="false">AJ:AJ+AL:AL</f>
        <v>181226</v>
      </c>
      <c r="AO334" s="177" t="n">
        <f aca="false">AK:AK+AM:AM</f>
        <v>300000</v>
      </c>
      <c r="AP334" s="177" t="n">
        <v>236258</v>
      </c>
      <c r="AQ334" s="177" t="n">
        <v>434018</v>
      </c>
      <c r="AR334" s="177" t="n">
        <v>8446</v>
      </c>
      <c r="AS334" s="177" t="n">
        <v>15296</v>
      </c>
      <c r="AT334" s="179" t="n">
        <v>75812</v>
      </c>
      <c r="AU334" s="179" t="n">
        <v>120000</v>
      </c>
      <c r="AV334" s="179" t="n">
        <v>167296</v>
      </c>
      <c r="AW334" s="179" t="n">
        <v>300000</v>
      </c>
      <c r="AX334" s="179" t="n">
        <v>318958</v>
      </c>
      <c r="AY334" s="179" t="n">
        <v>528000</v>
      </c>
      <c r="AZ334" s="177" t="n">
        <v>47</v>
      </c>
      <c r="BA334" s="180" t="n">
        <v>-84688</v>
      </c>
      <c r="BB334" s="180" t="n">
        <v>-630345</v>
      </c>
      <c r="BC334" s="177" t="n">
        <v>2362576</v>
      </c>
      <c r="BD334" s="177" t="n">
        <v>4340175</v>
      </c>
      <c r="BE334" s="177" t="n">
        <v>76478</v>
      </c>
    </row>
    <row r="335" customFormat="false" ht="12.75" hidden="false" customHeight="true" outlineLevel="0" collapsed="false">
      <c r="A335" s="174" t="str">
        <f aca="false">C335&amp;" "&amp;E335&amp;" "&amp;F335&amp;" "&amp;G335&amp;" "&amp;J335</f>
        <v>United States Salt marsh Restoration Hydrology Large</v>
      </c>
      <c r="B335" s="176" t="s">
        <v>161</v>
      </c>
      <c r="C335" s="174" t="s">
        <v>183</v>
      </c>
      <c r="D335" s="176" t="s">
        <v>586</v>
      </c>
      <c r="E335" s="176" t="s">
        <v>168</v>
      </c>
      <c r="F335" s="175" t="s">
        <v>174</v>
      </c>
      <c r="G335" s="176" t="s">
        <v>903</v>
      </c>
      <c r="H335" s="176" t="s">
        <v>904</v>
      </c>
      <c r="I335" s="177" t="n">
        <v>1000</v>
      </c>
      <c r="J335" s="178" t="s">
        <v>910</v>
      </c>
      <c r="K335" s="176" t="n">
        <v>166735.7527</v>
      </c>
      <c r="L335" s="177" t="n">
        <v>204118031</v>
      </c>
      <c r="M335" s="177" t="n">
        <v>250038075</v>
      </c>
      <c r="N335" s="177" t="n">
        <v>160775363</v>
      </c>
      <c r="O335" s="177" t="n">
        <v>191430670</v>
      </c>
      <c r="P335" s="177" t="n">
        <v>43342668</v>
      </c>
      <c r="Q335" s="177" t="n">
        <v>58607404</v>
      </c>
      <c r="R335" s="177" t="n">
        <v>4133</v>
      </c>
      <c r="S335" s="177" t="n">
        <v>4133</v>
      </c>
      <c r="T335" s="177" t="n">
        <v>100000</v>
      </c>
      <c r="U335" s="177" t="n">
        <v>100000</v>
      </c>
      <c r="V335" s="177" t="n">
        <v>629559</v>
      </c>
      <c r="W335" s="177" t="n">
        <v>667067</v>
      </c>
      <c r="X335" s="177" t="n">
        <v>153925</v>
      </c>
      <c r="Y335" s="177" t="n">
        <v>160000</v>
      </c>
      <c r="Z335" s="177" t="n">
        <v>351049</v>
      </c>
      <c r="AA335" s="177" t="n">
        <v>379500</v>
      </c>
      <c r="AB335" s="177" t="n">
        <v>88900</v>
      </c>
      <c r="AC335" s="177" t="n">
        <v>100000</v>
      </c>
      <c r="AD335" s="177" t="n">
        <v>185006</v>
      </c>
      <c r="AE335" s="177" t="n">
        <v>200000</v>
      </c>
      <c r="AF335" s="177" t="n">
        <v>44450</v>
      </c>
      <c r="AG335" s="177" t="n">
        <v>50000</v>
      </c>
      <c r="AH335" s="177" t="n">
        <v>159222474</v>
      </c>
      <c r="AI335" s="177" t="n">
        <v>189774104</v>
      </c>
      <c r="AJ335" s="177" t="n">
        <v>517703</v>
      </c>
      <c r="AK335" s="177" t="n">
        <v>857000</v>
      </c>
      <c r="AL335" s="177" t="n">
        <v>36806677</v>
      </c>
      <c r="AM335" s="177" t="n">
        <v>47424549</v>
      </c>
      <c r="AN335" s="177" t="n">
        <f aca="false">AJ:AJ+AL:AL</f>
        <v>37324380</v>
      </c>
      <c r="AO335" s="177" t="n">
        <f aca="false">AK:AK+AM:AM</f>
        <v>48281549</v>
      </c>
      <c r="AP335" s="177" t="n">
        <v>4135755</v>
      </c>
      <c r="AQ335" s="177" t="n">
        <v>7183979</v>
      </c>
      <c r="AR335" s="177" t="n">
        <v>5783</v>
      </c>
      <c r="AS335" s="177" t="n">
        <v>9877</v>
      </c>
      <c r="AT335" s="179" t="n">
        <v>75812</v>
      </c>
      <c r="AU335" s="179" t="n">
        <v>120000</v>
      </c>
      <c r="AV335" s="179" t="n">
        <v>223062</v>
      </c>
      <c r="AW335" s="179" t="n">
        <v>400000</v>
      </c>
      <c r="AX335" s="179" t="n">
        <v>1577877</v>
      </c>
      <c r="AY335" s="179" t="n">
        <v>2612000</v>
      </c>
      <c r="AZ335" s="177" t="n">
        <v>1227</v>
      </c>
      <c r="BA335" s="180" t="n">
        <v>-202065106</v>
      </c>
      <c r="BB335" s="180" t="n">
        <v>-175291898</v>
      </c>
      <c r="BC335" s="177" t="n">
        <v>41357550</v>
      </c>
      <c r="BD335" s="177" t="n">
        <v>71839794</v>
      </c>
      <c r="BE335" s="177" t="n">
        <v>49383</v>
      </c>
    </row>
    <row r="336" customFormat="false" ht="12.75" hidden="false" customHeight="true" outlineLevel="0" collapsed="false">
      <c r="A336" s="174" t="str">
        <f aca="false">C336&amp;" "&amp;E336&amp;" "&amp;F336&amp;" "&amp;G336&amp;" "&amp;J336</f>
        <v>United States Salt marsh Conservation  Large</v>
      </c>
      <c r="B336" s="176" t="s">
        <v>161</v>
      </c>
      <c r="C336" s="174" t="s">
        <v>183</v>
      </c>
      <c r="D336" s="176" t="s">
        <v>586</v>
      </c>
      <c r="E336" s="176" t="s">
        <v>168</v>
      </c>
      <c r="F336" s="175" t="s">
        <v>175</v>
      </c>
      <c r="G336" s="176"/>
      <c r="H336" s="176" t="s">
        <v>904</v>
      </c>
      <c r="I336" s="177" t="n">
        <v>8000</v>
      </c>
      <c r="J336" s="178" t="s">
        <v>910</v>
      </c>
      <c r="K336" s="176" t="n">
        <v>227817.1858</v>
      </c>
      <c r="L336" s="177" t="n">
        <v>3957007</v>
      </c>
      <c r="M336" s="177" t="n">
        <v>5724861</v>
      </c>
      <c r="N336" s="177" t="n">
        <v>1475926</v>
      </c>
      <c r="O336" s="177" t="n">
        <v>1576567</v>
      </c>
      <c r="P336" s="177" t="n">
        <v>2481080</v>
      </c>
      <c r="Q336" s="177" t="n">
        <v>4148294</v>
      </c>
      <c r="R336" s="177" t="n">
        <v>251</v>
      </c>
      <c r="S336" s="177" t="n">
        <v>251</v>
      </c>
      <c r="T336" s="177" t="n">
        <v>100000</v>
      </c>
      <c r="U336" s="177" t="n">
        <v>100000</v>
      </c>
      <c r="V336" s="177" t="n">
        <v>629559</v>
      </c>
      <c r="W336" s="177" t="n">
        <v>667067</v>
      </c>
      <c r="X336" s="177" t="n">
        <v>76963</v>
      </c>
      <c r="Y336" s="177" t="n">
        <v>80000</v>
      </c>
      <c r="Z336" s="177" t="n">
        <v>351049</v>
      </c>
      <c r="AA336" s="177" t="n">
        <v>379500</v>
      </c>
      <c r="AB336" s="177" t="n">
        <v>88900</v>
      </c>
      <c r="AC336" s="177" t="n">
        <v>100000</v>
      </c>
      <c r="AD336" s="177" t="n">
        <v>185006</v>
      </c>
      <c r="AE336" s="177" t="n">
        <v>200000</v>
      </c>
      <c r="AF336" s="177" t="n">
        <v>44450</v>
      </c>
      <c r="AG336" s="177" t="n">
        <v>50000</v>
      </c>
      <c r="AH336" s="177" t="n">
        <v>0</v>
      </c>
      <c r="AI336" s="177" t="n">
        <v>0</v>
      </c>
      <c r="AJ336" s="177" t="n">
        <v>517703</v>
      </c>
      <c r="AK336" s="177" t="n">
        <v>857000</v>
      </c>
      <c r="AL336" s="177" t="n">
        <v>0</v>
      </c>
      <c r="AM336" s="177" t="n">
        <v>0</v>
      </c>
      <c r="AN336" s="177" t="n">
        <f aca="false">AJ:AJ+AL:AL</f>
        <v>517703</v>
      </c>
      <c r="AO336" s="177" t="n">
        <f aca="false">AK:AK+AM:AM</f>
        <v>857000</v>
      </c>
      <c r="AP336" s="177" t="n">
        <v>84889</v>
      </c>
      <c r="AQ336" s="177" t="n">
        <v>156143</v>
      </c>
      <c r="AR336" s="177" t="n">
        <v>1738</v>
      </c>
      <c r="AS336" s="177" t="n">
        <v>3151</v>
      </c>
      <c r="AT336" s="179" t="n">
        <v>75812</v>
      </c>
      <c r="AU336" s="179" t="n">
        <v>120000</v>
      </c>
      <c r="AV336" s="179" t="n">
        <v>223062</v>
      </c>
      <c r="AW336" s="179" t="n">
        <v>400000</v>
      </c>
      <c r="AX336" s="179" t="n">
        <v>1577877</v>
      </c>
      <c r="AY336" s="179" t="n">
        <v>2612000</v>
      </c>
      <c r="AZ336" s="177" t="n">
        <v>82</v>
      </c>
      <c r="BA336" s="180" t="n">
        <v>-4163432</v>
      </c>
      <c r="BB336" s="180" t="n">
        <v>-3108117</v>
      </c>
      <c r="BC336" s="177" t="n">
        <v>848890</v>
      </c>
      <c r="BD336" s="177" t="n">
        <v>1561428</v>
      </c>
      <c r="BE336" s="177" t="n">
        <v>15756</v>
      </c>
    </row>
    <row r="337" customFormat="false" ht="12.75" hidden="false" customHeight="true" outlineLevel="0" collapsed="false">
      <c r="A337" s="174" t="str">
        <f aca="false">C337&amp;" "&amp;E337&amp;" "&amp;F337&amp;" "&amp;G337&amp;" "&amp;J337</f>
        <v>Australia Salt marsh Restoration Hydrology Large</v>
      </c>
      <c r="B337" s="176" t="s">
        <v>163</v>
      </c>
      <c r="C337" s="174" t="s">
        <v>185</v>
      </c>
      <c r="D337" s="176" t="s">
        <v>589</v>
      </c>
      <c r="E337" s="176" t="s">
        <v>168</v>
      </c>
      <c r="F337" s="175" t="s">
        <v>174</v>
      </c>
      <c r="G337" s="176" t="s">
        <v>903</v>
      </c>
      <c r="H337" s="176" t="s">
        <v>904</v>
      </c>
      <c r="I337" s="177" t="n">
        <v>1000</v>
      </c>
      <c r="J337" s="178" t="s">
        <v>910</v>
      </c>
      <c r="K337" s="176" t="n">
        <v>18742.40858</v>
      </c>
      <c r="L337" s="177" t="n">
        <v>27514381</v>
      </c>
      <c r="M337" s="177" t="n">
        <v>34363793</v>
      </c>
      <c r="N337" s="177" t="n">
        <v>20429180</v>
      </c>
      <c r="O337" s="177" t="n">
        <v>24147449</v>
      </c>
      <c r="P337" s="177" t="n">
        <v>7085201</v>
      </c>
      <c r="Q337" s="177" t="n">
        <v>10216344</v>
      </c>
      <c r="R337" s="177" t="n">
        <v>557</v>
      </c>
      <c r="S337" s="177" t="n">
        <v>557</v>
      </c>
      <c r="T337" s="177" t="n">
        <v>70000</v>
      </c>
      <c r="U337" s="177" t="n">
        <v>70000</v>
      </c>
      <c r="V337" s="177" t="n">
        <v>629559</v>
      </c>
      <c r="W337" s="177" t="n">
        <v>667067</v>
      </c>
      <c r="X337" s="177" t="n">
        <v>153925</v>
      </c>
      <c r="Y337" s="177" t="n">
        <v>160000</v>
      </c>
      <c r="Z337" s="177" t="n">
        <v>313632</v>
      </c>
      <c r="AA337" s="177" t="n">
        <v>339050</v>
      </c>
      <c r="AB337" s="177" t="n">
        <v>102235</v>
      </c>
      <c r="AC337" s="177" t="n">
        <v>115000</v>
      </c>
      <c r="AD337" s="177" t="n">
        <v>333011</v>
      </c>
      <c r="AE337" s="177" t="n">
        <v>360000</v>
      </c>
      <c r="AF337" s="177" t="n">
        <v>44450</v>
      </c>
      <c r="AG337" s="177" t="n">
        <v>50000</v>
      </c>
      <c r="AH337" s="177" t="n">
        <v>18782369</v>
      </c>
      <c r="AI337" s="177" t="n">
        <v>22386332</v>
      </c>
      <c r="AJ337" s="177" t="n">
        <v>485686</v>
      </c>
      <c r="AK337" s="177" t="n">
        <v>804000</v>
      </c>
      <c r="AL337" s="177" t="n">
        <v>4341828</v>
      </c>
      <c r="AM337" s="177" t="n">
        <v>5594344</v>
      </c>
      <c r="AN337" s="177" t="n">
        <f aca="false">AJ:AJ+AL:AL</f>
        <v>4827514</v>
      </c>
      <c r="AO337" s="177" t="n">
        <f aca="false">AK:AK+AM:AM</f>
        <v>6398344</v>
      </c>
      <c r="AP337" s="177" t="n">
        <v>674781</v>
      </c>
      <c r="AQ337" s="177" t="n">
        <v>1172123</v>
      </c>
      <c r="AR337" s="177" t="n">
        <v>5783</v>
      </c>
      <c r="AS337" s="177" t="n">
        <v>9877</v>
      </c>
      <c r="AT337" s="179" t="n">
        <v>75812</v>
      </c>
      <c r="AU337" s="179" t="n">
        <v>120000</v>
      </c>
      <c r="AV337" s="179" t="n">
        <v>223062</v>
      </c>
      <c r="AW337" s="179" t="n">
        <v>400000</v>
      </c>
      <c r="AX337" s="179" t="n">
        <v>1278249</v>
      </c>
      <c r="AY337" s="179" t="n">
        <v>2116000</v>
      </c>
      <c r="AZ337" s="177" t="n">
        <v>200</v>
      </c>
      <c r="BA337" s="180" t="n">
        <v>-25550595</v>
      </c>
      <c r="BB337" s="180" t="n">
        <v>-22293153</v>
      </c>
      <c r="BC337" s="177" t="n">
        <v>6747811</v>
      </c>
      <c r="BD337" s="177" t="n">
        <v>11721229</v>
      </c>
      <c r="BE337" s="177" t="n">
        <v>49383</v>
      </c>
    </row>
    <row r="338" customFormat="false" ht="12.75" hidden="false" customHeight="true" outlineLevel="0" collapsed="false">
      <c r="A338" s="174" t="str">
        <f aca="false">C338&amp;" "&amp;E338&amp;" "&amp;F338&amp;" "&amp;G338&amp;" "&amp;J338</f>
        <v>Australia Salt marsh Conservation  Large</v>
      </c>
      <c r="B338" s="176" t="s">
        <v>163</v>
      </c>
      <c r="C338" s="174" t="s">
        <v>185</v>
      </c>
      <c r="D338" s="176" t="s">
        <v>589</v>
      </c>
      <c r="E338" s="176" t="s">
        <v>168</v>
      </c>
      <c r="F338" s="175" t="s">
        <v>175</v>
      </c>
      <c r="G338" s="176"/>
      <c r="H338" s="176" t="s">
        <v>904</v>
      </c>
      <c r="I338" s="177" t="n">
        <v>8000</v>
      </c>
      <c r="J338" s="178" t="s">
        <v>910</v>
      </c>
      <c r="K338" s="176" t="n">
        <v>3049835.066</v>
      </c>
      <c r="L338" s="177" t="n">
        <v>3930100</v>
      </c>
      <c r="M338" s="177" t="n">
        <v>5667632</v>
      </c>
      <c r="N338" s="177" t="n">
        <v>1569849</v>
      </c>
      <c r="O338" s="177" t="n">
        <v>1681117</v>
      </c>
      <c r="P338" s="177" t="n">
        <v>2360251</v>
      </c>
      <c r="Q338" s="177" t="n">
        <v>3986516</v>
      </c>
      <c r="R338" s="177" t="n">
        <v>61</v>
      </c>
      <c r="S338" s="177" t="n">
        <v>61</v>
      </c>
      <c r="T338" s="177" t="n">
        <v>70000</v>
      </c>
      <c r="U338" s="177" t="n">
        <v>70000</v>
      </c>
      <c r="V338" s="177" t="n">
        <v>629559</v>
      </c>
      <c r="W338" s="177" t="n">
        <v>667067</v>
      </c>
      <c r="X338" s="177" t="n">
        <v>76963</v>
      </c>
      <c r="Y338" s="177" t="n">
        <v>80000</v>
      </c>
      <c r="Z338" s="177" t="n">
        <v>313632</v>
      </c>
      <c r="AA338" s="177" t="n">
        <v>339050</v>
      </c>
      <c r="AB338" s="177" t="n">
        <v>102235</v>
      </c>
      <c r="AC338" s="177" t="n">
        <v>115000</v>
      </c>
      <c r="AD338" s="177" t="n">
        <v>333011</v>
      </c>
      <c r="AE338" s="177" t="n">
        <v>360000</v>
      </c>
      <c r="AF338" s="177" t="n">
        <v>44450</v>
      </c>
      <c r="AG338" s="177" t="n">
        <v>50000</v>
      </c>
      <c r="AH338" s="177" t="n">
        <v>0</v>
      </c>
      <c r="AI338" s="177" t="n">
        <v>0</v>
      </c>
      <c r="AJ338" s="177" t="n">
        <v>485686</v>
      </c>
      <c r="AK338" s="177" t="n">
        <v>804000</v>
      </c>
      <c r="AL338" s="177" t="n">
        <v>0</v>
      </c>
      <c r="AM338" s="177" t="n">
        <v>0</v>
      </c>
      <c r="AN338" s="177" t="n">
        <f aca="false">AJ:AJ+AL:AL</f>
        <v>485686</v>
      </c>
      <c r="AO338" s="177" t="n">
        <f aca="false">AK:AK+AM:AM</f>
        <v>804000</v>
      </c>
      <c r="AP338" s="177" t="n">
        <v>290306</v>
      </c>
      <c r="AQ338" s="177" t="n">
        <v>533586</v>
      </c>
      <c r="AR338" s="177" t="n">
        <v>7136</v>
      </c>
      <c r="AS338" s="177" t="n">
        <v>12930</v>
      </c>
      <c r="AT338" s="179" t="n">
        <v>75812</v>
      </c>
      <c r="AU338" s="179" t="n">
        <v>120000</v>
      </c>
      <c r="AV338" s="179" t="n">
        <v>223062</v>
      </c>
      <c r="AW338" s="179" t="n">
        <v>400000</v>
      </c>
      <c r="AX338" s="179" t="n">
        <v>1278249</v>
      </c>
      <c r="AY338" s="179" t="n">
        <v>2116000</v>
      </c>
      <c r="AZ338" s="177" t="n">
        <v>68</v>
      </c>
      <c r="BA338" s="180" t="n">
        <v>-1245578</v>
      </c>
      <c r="BB338" s="180" t="n">
        <v>-1490751</v>
      </c>
      <c r="BC338" s="177" t="n">
        <v>2903062</v>
      </c>
      <c r="BD338" s="177" t="n">
        <v>5335856</v>
      </c>
      <c r="BE338" s="177" t="n">
        <v>64650</v>
      </c>
    </row>
    <row r="339" customFormat="false" ht="12.75" hidden="false" customHeight="true" outlineLevel="0" collapsed="false">
      <c r="A339" s="174" t="str">
        <f aca="false">C339&amp;" "&amp;E339&amp;" "&amp;F339&amp;" "&amp;G339&amp;" "&amp;J339</f>
        <v>The Bahamas Salt marsh Restoration Hydrology Large</v>
      </c>
      <c r="B339" s="176" t="s">
        <v>161</v>
      </c>
      <c r="C339" s="174" t="s">
        <v>277</v>
      </c>
      <c r="D339" s="176" t="s">
        <v>590</v>
      </c>
      <c r="E339" s="176" t="s">
        <v>168</v>
      </c>
      <c r="F339" s="175" t="s">
        <v>174</v>
      </c>
      <c r="G339" s="176" t="s">
        <v>903</v>
      </c>
      <c r="H339" s="176" t="s">
        <v>904</v>
      </c>
      <c r="I339" s="177" t="n">
        <v>1000</v>
      </c>
      <c r="J339" s="178" t="s">
        <v>910</v>
      </c>
      <c r="K339" s="176" t="n">
        <v>1047.626473</v>
      </c>
      <c r="L339" s="177" t="n">
        <v>86912763</v>
      </c>
      <c r="M339" s="177" t="n">
        <v>111203111</v>
      </c>
      <c r="N339" s="177" t="n">
        <v>61060494</v>
      </c>
      <c r="O339" s="177" t="n">
        <v>72581660</v>
      </c>
      <c r="P339" s="177" t="n">
        <v>25852268</v>
      </c>
      <c r="Q339" s="177" t="n">
        <v>38621450</v>
      </c>
      <c r="R339" s="177" t="n">
        <v>1760</v>
      </c>
      <c r="S339" s="177" t="n">
        <v>1760</v>
      </c>
      <c r="T339" s="177" t="n">
        <v>70000</v>
      </c>
      <c r="U339" s="177" t="n">
        <v>70000</v>
      </c>
      <c r="V339" s="177" t="n">
        <v>629559</v>
      </c>
      <c r="W339" s="177" t="n">
        <v>667067</v>
      </c>
      <c r="X339" s="177" t="n">
        <v>153925</v>
      </c>
      <c r="Y339" s="177" t="n">
        <v>160000</v>
      </c>
      <c r="Z339" s="177" t="n">
        <v>286112</v>
      </c>
      <c r="AA339" s="177" t="n">
        <v>309300</v>
      </c>
      <c r="AB339" s="177" t="n">
        <v>111125</v>
      </c>
      <c r="AC339" s="177" t="n">
        <v>125000</v>
      </c>
      <c r="AD339" s="177" t="n">
        <v>296010</v>
      </c>
      <c r="AE339" s="177" t="n">
        <v>320000</v>
      </c>
      <c r="AF339" s="177" t="n">
        <v>44450</v>
      </c>
      <c r="AG339" s="177" t="n">
        <v>50000</v>
      </c>
      <c r="AH339" s="177" t="n">
        <v>59469314</v>
      </c>
      <c r="AI339" s="177" t="n">
        <v>70880294</v>
      </c>
      <c r="AJ339" s="177" t="n">
        <v>402322</v>
      </c>
      <c r="AK339" s="177" t="n">
        <v>666000</v>
      </c>
      <c r="AL339" s="177" t="n">
        <v>13747229</v>
      </c>
      <c r="AM339" s="177" t="n">
        <v>17712985</v>
      </c>
      <c r="AN339" s="177" t="n">
        <f aca="false">AJ:AJ+AL:AL</f>
        <v>14149551</v>
      </c>
      <c r="AO339" s="177" t="n">
        <f aca="false">AK:AK+AM:AM</f>
        <v>18378985</v>
      </c>
      <c r="AP339" s="177" t="n">
        <v>10340907</v>
      </c>
      <c r="AQ339" s="177" t="n">
        <v>17962588</v>
      </c>
      <c r="AR339" s="177" t="n">
        <v>5783</v>
      </c>
      <c r="AS339" s="177" t="n">
        <v>9877</v>
      </c>
      <c r="AT339" s="179" t="n">
        <v>75812</v>
      </c>
      <c r="AU339" s="179" t="n">
        <v>120000</v>
      </c>
      <c r="AV339" s="179" t="n">
        <v>223062</v>
      </c>
      <c r="AW339" s="179" t="n">
        <v>400000</v>
      </c>
      <c r="AX339" s="179" t="n">
        <v>1057153</v>
      </c>
      <c r="AY339" s="179" t="n">
        <v>1750000</v>
      </c>
      <c r="AZ339" s="177" t="n">
        <v>3068</v>
      </c>
      <c r="BA339" s="180" t="n">
        <v>-2099443</v>
      </c>
      <c r="BB339" s="180" t="n">
        <v>-22299872</v>
      </c>
      <c r="BC339" s="177" t="n">
        <v>103409073</v>
      </c>
      <c r="BD339" s="177" t="n">
        <v>179625884</v>
      </c>
      <c r="BE339" s="177" t="n">
        <v>49383</v>
      </c>
    </row>
    <row r="340" customFormat="false" ht="12.75" hidden="false" customHeight="true" outlineLevel="0" collapsed="false">
      <c r="A340" s="174" t="str">
        <f aca="false">C340&amp;" "&amp;E340&amp;" "&amp;F340&amp;" "&amp;G340&amp;" "&amp;J340</f>
        <v>The Bahamas Salt marsh Conservation  Large</v>
      </c>
      <c r="B340" s="176" t="s">
        <v>161</v>
      </c>
      <c r="C340" s="174" t="s">
        <v>277</v>
      </c>
      <c r="D340" s="176" t="s">
        <v>590</v>
      </c>
      <c r="E340" s="176" t="s">
        <v>168</v>
      </c>
      <c r="F340" s="175" t="s">
        <v>175</v>
      </c>
      <c r="G340" s="176"/>
      <c r="H340" s="176" t="s">
        <v>904</v>
      </c>
      <c r="I340" s="177" t="n">
        <v>8000</v>
      </c>
      <c r="J340" s="178" t="s">
        <v>910</v>
      </c>
      <c r="K340" s="176" t="n">
        <v>6472.618477</v>
      </c>
      <c r="L340" s="177" t="n">
        <v>5008302</v>
      </c>
      <c r="M340" s="177" t="n">
        <v>7747581</v>
      </c>
      <c r="N340" s="177" t="n">
        <v>1514218</v>
      </c>
      <c r="O340" s="177" t="n">
        <v>1621367</v>
      </c>
      <c r="P340" s="177" t="n">
        <v>3494085</v>
      </c>
      <c r="Q340" s="177" t="n">
        <v>6126214</v>
      </c>
      <c r="R340" s="177" t="n">
        <v>70</v>
      </c>
      <c r="S340" s="177" t="n">
        <v>70</v>
      </c>
      <c r="T340" s="177" t="n">
        <v>70000</v>
      </c>
      <c r="U340" s="177" t="n">
        <v>70000</v>
      </c>
      <c r="V340" s="177" t="n">
        <v>629559</v>
      </c>
      <c r="W340" s="177" t="n">
        <v>667067</v>
      </c>
      <c r="X340" s="177" t="n">
        <v>76963</v>
      </c>
      <c r="Y340" s="177" t="n">
        <v>80000</v>
      </c>
      <c r="Z340" s="177" t="n">
        <v>286112</v>
      </c>
      <c r="AA340" s="177" t="n">
        <v>309300</v>
      </c>
      <c r="AB340" s="177" t="n">
        <v>111125</v>
      </c>
      <c r="AC340" s="177" t="n">
        <v>125000</v>
      </c>
      <c r="AD340" s="177" t="n">
        <v>296010</v>
      </c>
      <c r="AE340" s="177" t="n">
        <v>320000</v>
      </c>
      <c r="AF340" s="177" t="n">
        <v>44450</v>
      </c>
      <c r="AG340" s="177" t="n">
        <v>50000</v>
      </c>
      <c r="AH340" s="177" t="n">
        <v>0</v>
      </c>
      <c r="AI340" s="177" t="n">
        <v>0</v>
      </c>
      <c r="AJ340" s="177" t="n">
        <v>402322</v>
      </c>
      <c r="AK340" s="177" t="n">
        <v>666000</v>
      </c>
      <c r="AL340" s="177" t="n">
        <v>0</v>
      </c>
      <c r="AM340" s="177" t="n">
        <v>0</v>
      </c>
      <c r="AN340" s="177" t="n">
        <f aca="false">AJ:AJ+AL:AL</f>
        <v>402322</v>
      </c>
      <c r="AO340" s="177" t="n">
        <f aca="false">AK:AK+AM:AM</f>
        <v>666000</v>
      </c>
      <c r="AP340" s="177" t="n">
        <v>1727872</v>
      </c>
      <c r="AQ340" s="177" t="n">
        <v>3175965</v>
      </c>
      <c r="AR340" s="177" t="n">
        <v>7864</v>
      </c>
      <c r="AS340" s="177" t="n">
        <v>14249</v>
      </c>
      <c r="AT340" s="179" t="n">
        <v>75812</v>
      </c>
      <c r="AU340" s="179" t="n">
        <v>120000</v>
      </c>
      <c r="AV340" s="179" t="n">
        <v>223062</v>
      </c>
      <c r="AW340" s="179" t="n">
        <v>400000</v>
      </c>
      <c r="AX340" s="179" t="n">
        <v>1057153</v>
      </c>
      <c r="AY340" s="179" t="n">
        <v>1750000</v>
      </c>
      <c r="AZ340" s="177" t="n">
        <v>368</v>
      </c>
      <c r="BA340" s="180" t="n">
        <v>11175350</v>
      </c>
      <c r="BB340" s="180" t="n">
        <v>5360318</v>
      </c>
      <c r="BC340" s="177" t="n">
        <v>17278716</v>
      </c>
      <c r="BD340" s="177" t="n">
        <v>31759648</v>
      </c>
      <c r="BE340" s="177" t="n">
        <v>71246</v>
      </c>
    </row>
    <row r="341" customFormat="false" ht="12.75" hidden="false" customHeight="true" outlineLevel="0" collapsed="false">
      <c r="A341" s="174" t="str">
        <f aca="false">C341&amp;" "&amp;E341&amp;" "&amp;F341&amp;" "&amp;G341&amp;" "&amp;J341</f>
        <v>Kenya Salt marsh Restoration Hydrology Large</v>
      </c>
      <c r="B341" s="176" t="s">
        <v>164</v>
      </c>
      <c r="C341" s="174" t="s">
        <v>187</v>
      </c>
      <c r="D341" s="176" t="s">
        <v>591</v>
      </c>
      <c r="E341" s="176" t="s">
        <v>168</v>
      </c>
      <c r="F341" s="175" t="s">
        <v>174</v>
      </c>
      <c r="G341" s="176" t="s">
        <v>903</v>
      </c>
      <c r="H341" s="176" t="s">
        <v>904</v>
      </c>
      <c r="I341" s="177" t="n">
        <v>1000</v>
      </c>
      <c r="J341" s="178" t="s">
        <v>910</v>
      </c>
      <c r="K341" s="176" t="n">
        <v>14.1653053</v>
      </c>
      <c r="L341" s="177" t="n">
        <v>3163839</v>
      </c>
      <c r="M341" s="177" t="n">
        <v>4004620</v>
      </c>
      <c r="N341" s="177" t="n">
        <v>2198113</v>
      </c>
      <c r="O341" s="177" t="n">
        <v>2447262</v>
      </c>
      <c r="P341" s="177" t="n">
        <v>965726</v>
      </c>
      <c r="Q341" s="177" t="n">
        <v>1557358</v>
      </c>
      <c r="R341" s="177" t="n">
        <v>64</v>
      </c>
      <c r="S341" s="177" t="n">
        <v>64</v>
      </c>
      <c r="T341" s="177" t="n">
        <v>50000</v>
      </c>
      <c r="U341" s="177" t="n">
        <v>50000</v>
      </c>
      <c r="V341" s="177" t="n">
        <v>629559</v>
      </c>
      <c r="W341" s="177" t="n">
        <v>667067</v>
      </c>
      <c r="X341" s="177" t="n">
        <v>153925</v>
      </c>
      <c r="Y341" s="177" t="n">
        <v>160000</v>
      </c>
      <c r="Z341" s="177" t="n">
        <v>249345</v>
      </c>
      <c r="AA341" s="177" t="n">
        <v>264200</v>
      </c>
      <c r="AB341" s="177" t="n">
        <v>88900</v>
      </c>
      <c r="AC341" s="177" t="n">
        <v>100000</v>
      </c>
      <c r="AD341" s="177" t="n">
        <v>129504</v>
      </c>
      <c r="AE341" s="177" t="n">
        <v>140000</v>
      </c>
      <c r="AF341" s="177" t="n">
        <v>44450</v>
      </c>
      <c r="AG341" s="177" t="n">
        <v>50000</v>
      </c>
      <c r="AH341" s="177" t="n">
        <v>852431</v>
      </c>
      <c r="AI341" s="177" t="n">
        <v>1015995</v>
      </c>
      <c r="AJ341" s="177" t="n">
        <v>144981</v>
      </c>
      <c r="AK341" s="177" t="n">
        <v>240000</v>
      </c>
      <c r="AL341" s="177" t="n">
        <v>197052</v>
      </c>
      <c r="AM341" s="177" t="n">
        <v>253897</v>
      </c>
      <c r="AN341" s="177" t="n">
        <f aca="false">AJ:AJ+AL:AL</f>
        <v>342033</v>
      </c>
      <c r="AO341" s="177" t="n">
        <f aca="false">AK:AK+AM:AM</f>
        <v>493897</v>
      </c>
      <c r="AP341" s="177" t="n">
        <v>160954</v>
      </c>
      <c r="AQ341" s="177" t="n">
        <v>279584</v>
      </c>
      <c r="AR341" s="177" t="n">
        <v>5783</v>
      </c>
      <c r="AS341" s="177" t="n">
        <v>9877</v>
      </c>
      <c r="AT341" s="179" t="n">
        <v>75812</v>
      </c>
      <c r="AU341" s="179" t="n">
        <v>120000</v>
      </c>
      <c r="AV341" s="179" t="n">
        <v>167296</v>
      </c>
      <c r="AW341" s="179" t="n">
        <v>300000</v>
      </c>
      <c r="AX341" s="179" t="n">
        <v>213847</v>
      </c>
      <c r="AY341" s="179" t="n">
        <v>354000</v>
      </c>
      <c r="AZ341" s="177" t="n">
        <v>48</v>
      </c>
      <c r="BA341" s="180" t="n">
        <v>-1885376</v>
      </c>
      <c r="BB341" s="180" t="n">
        <v>-1922561</v>
      </c>
      <c r="BC341" s="177" t="n">
        <v>1609543</v>
      </c>
      <c r="BD341" s="177" t="n">
        <v>2795843</v>
      </c>
      <c r="BE341" s="177" t="n">
        <v>49383</v>
      </c>
    </row>
    <row r="342" customFormat="false" ht="12.75" hidden="false" customHeight="true" outlineLevel="0" collapsed="false">
      <c r="A342" s="174" t="str">
        <f aca="false">C342&amp;" "&amp;E342&amp;" "&amp;F342&amp;" "&amp;G342&amp;" "&amp;J342</f>
        <v>Kenya Salt marsh Conservation  Large</v>
      </c>
      <c r="B342" s="176" t="s">
        <v>164</v>
      </c>
      <c r="C342" s="174" t="s">
        <v>187</v>
      </c>
      <c r="D342" s="176" t="s">
        <v>591</v>
      </c>
      <c r="E342" s="176" t="s">
        <v>168</v>
      </c>
      <c r="F342" s="175" t="s">
        <v>175</v>
      </c>
      <c r="G342" s="176"/>
      <c r="H342" s="176" t="s">
        <v>904</v>
      </c>
      <c r="I342" s="177" t="n">
        <v>8000</v>
      </c>
      <c r="J342" s="178" t="s">
        <v>910</v>
      </c>
      <c r="K342" s="176" t="n">
        <v>78.51213355</v>
      </c>
      <c r="L342" s="177" t="n">
        <v>2037716</v>
      </c>
      <c r="M342" s="177" t="n">
        <v>2672438</v>
      </c>
      <c r="N342" s="177" t="n">
        <v>1268720</v>
      </c>
      <c r="O342" s="177" t="n">
        <v>1351267</v>
      </c>
      <c r="P342" s="177" t="n">
        <v>768995</v>
      </c>
      <c r="Q342" s="177" t="n">
        <v>1321172</v>
      </c>
      <c r="R342" s="177" t="n">
        <v>32</v>
      </c>
      <c r="S342" s="177" t="n">
        <v>32</v>
      </c>
      <c r="T342" s="177" t="n">
        <v>50000</v>
      </c>
      <c r="U342" s="177" t="n">
        <v>50000</v>
      </c>
      <c r="V342" s="177" t="n">
        <v>629559</v>
      </c>
      <c r="W342" s="177" t="n">
        <v>667067</v>
      </c>
      <c r="X342" s="177" t="n">
        <v>76963</v>
      </c>
      <c r="Y342" s="177" t="n">
        <v>80000</v>
      </c>
      <c r="Z342" s="177" t="n">
        <v>249345</v>
      </c>
      <c r="AA342" s="177" t="n">
        <v>264200</v>
      </c>
      <c r="AB342" s="177" t="n">
        <v>88900</v>
      </c>
      <c r="AC342" s="177" t="n">
        <v>100000</v>
      </c>
      <c r="AD342" s="177" t="n">
        <v>129504</v>
      </c>
      <c r="AE342" s="177" t="n">
        <v>140000</v>
      </c>
      <c r="AF342" s="177" t="n">
        <v>44450</v>
      </c>
      <c r="AG342" s="177" t="n">
        <v>50000</v>
      </c>
      <c r="AH342" s="177" t="n">
        <v>0</v>
      </c>
      <c r="AI342" s="177" t="n">
        <v>0</v>
      </c>
      <c r="AJ342" s="177" t="n">
        <v>144981</v>
      </c>
      <c r="AK342" s="177" t="n">
        <v>240000</v>
      </c>
      <c r="AL342" s="177" t="n">
        <v>0</v>
      </c>
      <c r="AM342" s="177" t="n">
        <v>0</v>
      </c>
      <c r="AN342" s="177" t="n">
        <f aca="false">AJ:AJ+AL:AL</f>
        <v>144981</v>
      </c>
      <c r="AO342" s="177" t="n">
        <f aca="false">AK:AK+AM:AM</f>
        <v>240000</v>
      </c>
      <c r="AP342" s="177" t="n">
        <v>160011</v>
      </c>
      <c r="AQ342" s="177" t="n">
        <v>294389</v>
      </c>
      <c r="AR342" s="177" t="n">
        <v>7048</v>
      </c>
      <c r="AS342" s="177" t="n">
        <v>12783</v>
      </c>
      <c r="AT342" s="179" t="n">
        <v>75812</v>
      </c>
      <c r="AU342" s="179" t="n">
        <v>120000</v>
      </c>
      <c r="AV342" s="179" t="n">
        <v>167296</v>
      </c>
      <c r="AW342" s="179" t="n">
        <v>300000</v>
      </c>
      <c r="AX342" s="179" t="n">
        <v>213847</v>
      </c>
      <c r="AY342" s="179" t="n">
        <v>354000</v>
      </c>
      <c r="AZ342" s="177" t="n">
        <v>38</v>
      </c>
      <c r="BA342" s="180" t="n">
        <v>-584611</v>
      </c>
      <c r="BB342" s="180" t="n">
        <v>-890056</v>
      </c>
      <c r="BC342" s="177" t="n">
        <v>1600111</v>
      </c>
      <c r="BD342" s="177" t="n">
        <v>2943888</v>
      </c>
      <c r="BE342" s="177" t="n">
        <v>63914</v>
      </c>
    </row>
    <row r="343" customFormat="false" ht="12.75" hidden="false" customHeight="true" outlineLevel="0" collapsed="false">
      <c r="A343" s="174" t="str">
        <f aca="false">C343&amp;" "&amp;E343&amp;" "&amp;F343&amp;" "&amp;G343&amp;" "&amp;J343</f>
        <v>Mexico Salt marsh Restoration Hydrology Large</v>
      </c>
      <c r="B343" s="176" t="s">
        <v>161</v>
      </c>
      <c r="C343" s="174" t="s">
        <v>188</v>
      </c>
      <c r="D343" s="176" t="s">
        <v>592</v>
      </c>
      <c r="E343" s="176" t="s">
        <v>168</v>
      </c>
      <c r="F343" s="175" t="s">
        <v>174</v>
      </c>
      <c r="G343" s="176" t="s">
        <v>903</v>
      </c>
      <c r="H343" s="176" t="s">
        <v>904</v>
      </c>
      <c r="I343" s="177" t="n">
        <v>1000</v>
      </c>
      <c r="J343" s="178" t="s">
        <v>910</v>
      </c>
      <c r="K343" s="176" t="n">
        <v>10765.47301</v>
      </c>
      <c r="L343" s="177" t="n">
        <v>7241556</v>
      </c>
      <c r="M343" s="177" t="n">
        <v>9098417</v>
      </c>
      <c r="N343" s="177" t="n">
        <v>5242467</v>
      </c>
      <c r="O343" s="177" t="n">
        <v>6072495</v>
      </c>
      <c r="P343" s="177" t="n">
        <v>1999089</v>
      </c>
      <c r="Q343" s="177" t="n">
        <v>3025922</v>
      </c>
      <c r="R343" s="177" t="n">
        <v>147</v>
      </c>
      <c r="S343" s="177" t="n">
        <v>147</v>
      </c>
      <c r="T343" s="177" t="n">
        <v>50000</v>
      </c>
      <c r="U343" s="177" t="n">
        <v>50000</v>
      </c>
      <c r="V343" s="177" t="n">
        <v>629559</v>
      </c>
      <c r="W343" s="177" t="n">
        <v>667067</v>
      </c>
      <c r="X343" s="177" t="n">
        <v>153925</v>
      </c>
      <c r="Y343" s="177" t="n">
        <v>160000</v>
      </c>
      <c r="Z343" s="177" t="n">
        <v>274072</v>
      </c>
      <c r="AA343" s="177" t="n">
        <v>290400</v>
      </c>
      <c r="AB343" s="177" t="n">
        <v>88900</v>
      </c>
      <c r="AC343" s="177" t="n">
        <v>100000</v>
      </c>
      <c r="AD343" s="177" t="n">
        <v>129504</v>
      </c>
      <c r="AE343" s="177" t="n">
        <v>140000</v>
      </c>
      <c r="AF343" s="177" t="n">
        <v>44450</v>
      </c>
      <c r="AG343" s="177" t="n">
        <v>50000</v>
      </c>
      <c r="AH343" s="177" t="n">
        <v>3872058</v>
      </c>
      <c r="AI343" s="177" t="n">
        <v>4615028</v>
      </c>
      <c r="AJ343" s="177" t="n">
        <v>143773</v>
      </c>
      <c r="AK343" s="177" t="n">
        <v>238000</v>
      </c>
      <c r="AL343" s="177" t="n">
        <v>895085</v>
      </c>
      <c r="AM343" s="177" t="n">
        <v>1153296</v>
      </c>
      <c r="AN343" s="177" t="n">
        <f aca="false">AJ:AJ+AL:AL</f>
        <v>1038858</v>
      </c>
      <c r="AO343" s="177" t="n">
        <f aca="false">AK:AK+AM:AM</f>
        <v>1391296</v>
      </c>
      <c r="AP343" s="177" t="n">
        <v>333181</v>
      </c>
      <c r="AQ343" s="177" t="n">
        <v>578750</v>
      </c>
      <c r="AR343" s="177" t="n">
        <v>5783</v>
      </c>
      <c r="AS343" s="177" t="n">
        <v>9877</v>
      </c>
      <c r="AT343" s="179" t="n">
        <v>75812</v>
      </c>
      <c r="AU343" s="179" t="n">
        <v>120000</v>
      </c>
      <c r="AV343" s="179" t="n">
        <v>167296</v>
      </c>
      <c r="AW343" s="179" t="n">
        <v>300000</v>
      </c>
      <c r="AX343" s="179" t="n">
        <v>378159</v>
      </c>
      <c r="AY343" s="179" t="n">
        <v>626000</v>
      </c>
      <c r="AZ343" s="177" t="n">
        <v>99</v>
      </c>
      <c r="BA343" s="180" t="n">
        <v>-4948359</v>
      </c>
      <c r="BB343" s="180" t="n">
        <v>-4782401</v>
      </c>
      <c r="BC343" s="177" t="n">
        <v>3331815</v>
      </c>
      <c r="BD343" s="177" t="n">
        <v>5787501</v>
      </c>
      <c r="BE343" s="177" t="n">
        <v>49383</v>
      </c>
    </row>
    <row r="344" customFormat="false" ht="12.75" hidden="false" customHeight="true" outlineLevel="0" collapsed="false">
      <c r="A344" s="174" t="str">
        <f aca="false">C344&amp;" "&amp;E344&amp;" "&amp;F344&amp;" "&amp;G344&amp;" "&amp;J344</f>
        <v>Mexico Salt marsh Conservation  Large</v>
      </c>
      <c r="B344" s="176" t="s">
        <v>161</v>
      </c>
      <c r="C344" s="174" t="s">
        <v>188</v>
      </c>
      <c r="D344" s="176" t="s">
        <v>592</v>
      </c>
      <c r="E344" s="176" t="s">
        <v>168</v>
      </c>
      <c r="F344" s="175" t="s">
        <v>175</v>
      </c>
      <c r="G344" s="176"/>
      <c r="H344" s="176" t="s">
        <v>904</v>
      </c>
      <c r="I344" s="177" t="n">
        <v>8000</v>
      </c>
      <c r="J344" s="178" t="s">
        <v>910</v>
      </c>
      <c r="K344" s="176" t="n">
        <v>14195.78127</v>
      </c>
      <c r="L344" s="177" t="n">
        <v>2108441</v>
      </c>
      <c r="M344" s="177" t="n">
        <v>2753377</v>
      </c>
      <c r="N344" s="177" t="n">
        <v>1293447</v>
      </c>
      <c r="O344" s="177" t="n">
        <v>1377467</v>
      </c>
      <c r="P344" s="177" t="n">
        <v>814993</v>
      </c>
      <c r="Q344" s="177" t="n">
        <v>1375910</v>
      </c>
      <c r="R344" s="177" t="n">
        <v>139</v>
      </c>
      <c r="S344" s="177" t="n">
        <v>139</v>
      </c>
      <c r="T344" s="177" t="n">
        <v>50000</v>
      </c>
      <c r="U344" s="177" t="n">
        <v>50000</v>
      </c>
      <c r="V344" s="177" t="n">
        <v>629559</v>
      </c>
      <c r="W344" s="177" t="n">
        <v>667067</v>
      </c>
      <c r="X344" s="177" t="n">
        <v>76963</v>
      </c>
      <c r="Y344" s="177" t="n">
        <v>80000</v>
      </c>
      <c r="Z344" s="177" t="n">
        <v>274072</v>
      </c>
      <c r="AA344" s="177" t="n">
        <v>290400</v>
      </c>
      <c r="AB344" s="177" t="n">
        <v>88900</v>
      </c>
      <c r="AC344" s="177" t="n">
        <v>100000</v>
      </c>
      <c r="AD344" s="177" t="n">
        <v>129504</v>
      </c>
      <c r="AE344" s="177" t="n">
        <v>140000</v>
      </c>
      <c r="AF344" s="177" t="n">
        <v>44450</v>
      </c>
      <c r="AG344" s="177" t="n">
        <v>50000</v>
      </c>
      <c r="AH344" s="177" t="n">
        <v>0</v>
      </c>
      <c r="AI344" s="177" t="n">
        <v>0</v>
      </c>
      <c r="AJ344" s="177" t="n">
        <v>143773</v>
      </c>
      <c r="AK344" s="177" t="n">
        <v>238000</v>
      </c>
      <c r="AL344" s="177" t="n">
        <v>0</v>
      </c>
      <c r="AM344" s="177" t="n">
        <v>0</v>
      </c>
      <c r="AN344" s="177" t="n">
        <f aca="false">AJ:AJ+AL:AL</f>
        <v>143773</v>
      </c>
      <c r="AO344" s="177" t="n">
        <f aca="false">AK:AK+AM:AM</f>
        <v>238000</v>
      </c>
      <c r="AP344" s="177" t="n">
        <v>48278</v>
      </c>
      <c r="AQ344" s="177" t="n">
        <v>88869</v>
      </c>
      <c r="AR344" s="177" t="n">
        <v>1676</v>
      </c>
      <c r="AS344" s="177" t="n">
        <v>3041</v>
      </c>
      <c r="AT344" s="179" t="n">
        <v>75812</v>
      </c>
      <c r="AU344" s="179" t="n">
        <v>120000</v>
      </c>
      <c r="AV344" s="179" t="n">
        <v>167296</v>
      </c>
      <c r="AW344" s="179" t="n">
        <v>300000</v>
      </c>
      <c r="AX344" s="179" t="n">
        <v>378159</v>
      </c>
      <c r="AY344" s="179" t="n">
        <v>626000</v>
      </c>
      <c r="AZ344" s="177" t="n">
        <v>48</v>
      </c>
      <c r="BA344" s="180" t="n">
        <v>-1908325</v>
      </c>
      <c r="BB344" s="180" t="n">
        <v>-1646490</v>
      </c>
      <c r="BC344" s="177" t="n">
        <v>482776</v>
      </c>
      <c r="BD344" s="177" t="n">
        <v>888693</v>
      </c>
      <c r="BE344" s="177" t="n">
        <v>15206</v>
      </c>
    </row>
    <row r="345" customFormat="false" ht="12.75" hidden="false" customHeight="true" outlineLevel="0" collapsed="false">
      <c r="A345" s="174" t="str">
        <f aca="false">C345&amp;" "&amp;E345&amp;" "&amp;F345&amp;" "&amp;G345&amp;" "&amp;J345</f>
        <v>Colombia Salt marsh Restoration Hydrology Large</v>
      </c>
      <c r="B345" s="176" t="s">
        <v>165</v>
      </c>
      <c r="C345" s="174" t="s">
        <v>189</v>
      </c>
      <c r="D345" s="176" t="s">
        <v>593</v>
      </c>
      <c r="E345" s="176" t="s">
        <v>168</v>
      </c>
      <c r="F345" s="175" t="s">
        <v>174</v>
      </c>
      <c r="G345" s="176" t="s">
        <v>903</v>
      </c>
      <c r="H345" s="176" t="s">
        <v>904</v>
      </c>
      <c r="I345" s="177" t="n">
        <v>1000</v>
      </c>
      <c r="J345" s="178" t="s">
        <v>910</v>
      </c>
      <c r="K345" s="176" t="n">
        <v>413.7689513</v>
      </c>
      <c r="L345" s="177" t="n">
        <v>6295305</v>
      </c>
      <c r="M345" s="177" t="n">
        <v>7816103</v>
      </c>
      <c r="N345" s="177" t="n">
        <v>4716893</v>
      </c>
      <c r="O345" s="177" t="n">
        <v>5450992</v>
      </c>
      <c r="P345" s="177" t="n">
        <v>1578412</v>
      </c>
      <c r="Q345" s="177" t="n">
        <v>2365111</v>
      </c>
      <c r="R345" s="177" t="n">
        <v>127</v>
      </c>
      <c r="S345" s="177" t="n">
        <v>127</v>
      </c>
      <c r="T345" s="177" t="n">
        <v>50000</v>
      </c>
      <c r="U345" s="177" t="n">
        <v>50000</v>
      </c>
      <c r="V345" s="177" t="n">
        <v>629559</v>
      </c>
      <c r="W345" s="177" t="n">
        <v>667067</v>
      </c>
      <c r="X345" s="177" t="n">
        <v>153925</v>
      </c>
      <c r="Y345" s="177" t="n">
        <v>160000</v>
      </c>
      <c r="Z345" s="177" t="n">
        <v>244644</v>
      </c>
      <c r="AA345" s="177" t="n">
        <v>259219</v>
      </c>
      <c r="AB345" s="177" t="n">
        <v>88900</v>
      </c>
      <c r="AC345" s="177" t="n">
        <v>100000</v>
      </c>
      <c r="AD345" s="177" t="n">
        <v>120254</v>
      </c>
      <c r="AE345" s="177" t="n">
        <v>130000</v>
      </c>
      <c r="AF345" s="177" t="n">
        <v>44450</v>
      </c>
      <c r="AG345" s="177" t="n">
        <v>50000</v>
      </c>
      <c r="AH345" s="177" t="n">
        <v>3385161</v>
      </c>
      <c r="AI345" s="177" t="n">
        <v>4034706</v>
      </c>
      <c r="AJ345" s="177" t="n">
        <v>78531</v>
      </c>
      <c r="AK345" s="177" t="n">
        <v>130000</v>
      </c>
      <c r="AL345" s="177" t="n">
        <v>782531</v>
      </c>
      <c r="AM345" s="177" t="n">
        <v>1008273</v>
      </c>
      <c r="AN345" s="177" t="n">
        <f aca="false">AJ:AJ+AL:AL</f>
        <v>861062</v>
      </c>
      <c r="AO345" s="177" t="n">
        <f aca="false">AK:AK+AM:AM</f>
        <v>1138273</v>
      </c>
      <c r="AP345" s="177" t="n">
        <v>263069</v>
      </c>
      <c r="AQ345" s="177" t="n">
        <v>456961</v>
      </c>
      <c r="AR345" s="177" t="n">
        <v>5783</v>
      </c>
      <c r="AS345" s="177" t="n">
        <v>9877</v>
      </c>
      <c r="AT345" s="179" t="n">
        <v>75812</v>
      </c>
      <c r="AU345" s="179" t="n">
        <v>120000</v>
      </c>
      <c r="AV345" s="179" t="n">
        <v>167296</v>
      </c>
      <c r="AW345" s="179" t="n">
        <v>300000</v>
      </c>
      <c r="AX345" s="179" t="n">
        <v>205390</v>
      </c>
      <c r="AY345" s="179" t="n">
        <v>340000</v>
      </c>
      <c r="AZ345" s="177" t="n">
        <v>78</v>
      </c>
      <c r="BA345" s="180" t="n">
        <v>-4581925</v>
      </c>
      <c r="BB345" s="180" t="n">
        <v>-4377348</v>
      </c>
      <c r="BC345" s="177" t="n">
        <v>2630687</v>
      </c>
      <c r="BD345" s="177" t="n">
        <v>4569613</v>
      </c>
      <c r="BE345" s="177" t="n">
        <v>49383</v>
      </c>
    </row>
    <row r="346" customFormat="false" ht="12.75" hidden="false" customHeight="true" outlineLevel="0" collapsed="false">
      <c r="A346" s="174" t="str">
        <f aca="false">C346&amp;" "&amp;E346&amp;" "&amp;F346&amp;" "&amp;G346&amp;" "&amp;J346</f>
        <v>Colombia Salt marsh Conservation  Large</v>
      </c>
      <c r="B346" s="176" t="s">
        <v>165</v>
      </c>
      <c r="C346" s="174" t="s">
        <v>189</v>
      </c>
      <c r="D346" s="176" t="s">
        <v>593</v>
      </c>
      <c r="E346" s="176" t="s">
        <v>168</v>
      </c>
      <c r="F346" s="175" t="s">
        <v>175</v>
      </c>
      <c r="G346" s="176"/>
      <c r="H346" s="176" t="s">
        <v>904</v>
      </c>
      <c r="I346" s="177" t="n">
        <v>8000</v>
      </c>
      <c r="J346" s="178" t="s">
        <v>910</v>
      </c>
      <c r="K346" s="176" t="n">
        <v>2652.153914</v>
      </c>
      <c r="L346" s="177" t="n">
        <v>1952302</v>
      </c>
      <c r="M346" s="177" t="n">
        <v>2539378</v>
      </c>
      <c r="N346" s="177" t="n">
        <v>1254769</v>
      </c>
      <c r="O346" s="177" t="n">
        <v>1336286</v>
      </c>
      <c r="P346" s="177" t="n">
        <v>697532</v>
      </c>
      <c r="Q346" s="177" t="n">
        <v>1203092</v>
      </c>
      <c r="R346" s="177" t="n">
        <v>26</v>
      </c>
      <c r="S346" s="177" t="n">
        <v>26</v>
      </c>
      <c r="T346" s="177" t="n">
        <v>50000</v>
      </c>
      <c r="U346" s="177" t="n">
        <v>50000</v>
      </c>
      <c r="V346" s="177" t="n">
        <v>629559</v>
      </c>
      <c r="W346" s="177" t="n">
        <v>667067</v>
      </c>
      <c r="X346" s="177" t="n">
        <v>76963</v>
      </c>
      <c r="Y346" s="177" t="n">
        <v>80000</v>
      </c>
      <c r="Z346" s="177" t="n">
        <v>244644</v>
      </c>
      <c r="AA346" s="177" t="n">
        <v>259219</v>
      </c>
      <c r="AB346" s="177" t="n">
        <v>88900</v>
      </c>
      <c r="AC346" s="177" t="n">
        <v>100000</v>
      </c>
      <c r="AD346" s="177" t="n">
        <v>120254</v>
      </c>
      <c r="AE346" s="177" t="n">
        <v>130000</v>
      </c>
      <c r="AF346" s="177" t="n">
        <v>44450</v>
      </c>
      <c r="AG346" s="177" t="n">
        <v>50000</v>
      </c>
      <c r="AH346" s="177" t="n">
        <v>0</v>
      </c>
      <c r="AI346" s="177" t="n">
        <v>0</v>
      </c>
      <c r="AJ346" s="177" t="n">
        <v>78531</v>
      </c>
      <c r="AK346" s="177" t="n">
        <v>130000</v>
      </c>
      <c r="AL346" s="177" t="n">
        <v>0</v>
      </c>
      <c r="AM346" s="177" t="n">
        <v>0</v>
      </c>
      <c r="AN346" s="177" t="n">
        <f aca="false">AJ:AJ+AL:AL</f>
        <v>78531</v>
      </c>
      <c r="AO346" s="177" t="n">
        <f aca="false">AK:AK+AM:AM</f>
        <v>130000</v>
      </c>
      <c r="AP346" s="177" t="n">
        <v>162342</v>
      </c>
      <c r="AQ346" s="177" t="n">
        <v>298310</v>
      </c>
      <c r="AR346" s="177" t="n">
        <v>8161</v>
      </c>
      <c r="AS346" s="177" t="n">
        <v>14783</v>
      </c>
      <c r="AT346" s="179" t="n">
        <v>75812</v>
      </c>
      <c r="AU346" s="179" t="n">
        <v>120000</v>
      </c>
      <c r="AV346" s="179" t="n">
        <v>167296</v>
      </c>
      <c r="AW346" s="179" t="n">
        <v>300000</v>
      </c>
      <c r="AX346" s="179" t="n">
        <v>205390</v>
      </c>
      <c r="AY346" s="179" t="n">
        <v>340000</v>
      </c>
      <c r="AZ346" s="177" t="n">
        <v>33</v>
      </c>
      <c r="BA346" s="180" t="n">
        <v>-483049</v>
      </c>
      <c r="BB346" s="180" t="n">
        <v>-822439</v>
      </c>
      <c r="BC346" s="177" t="n">
        <v>1623421</v>
      </c>
      <c r="BD346" s="177" t="n">
        <v>2983097</v>
      </c>
      <c r="BE346" s="177" t="n">
        <v>73914</v>
      </c>
    </row>
    <row r="347" customFormat="false" ht="12.75" hidden="false" customHeight="true" outlineLevel="0" collapsed="false">
      <c r="A347" s="174" t="str">
        <f aca="false">C347&amp;" "&amp;E347&amp;" "&amp;F347&amp;" "&amp;G347&amp;" "&amp;J347</f>
        <v>India Salt marsh Restoration Hydrology Large</v>
      </c>
      <c r="B347" s="176" t="s">
        <v>162</v>
      </c>
      <c r="C347" s="174" t="s">
        <v>190</v>
      </c>
      <c r="D347" s="176" t="s">
        <v>594</v>
      </c>
      <c r="E347" s="176" t="s">
        <v>168</v>
      </c>
      <c r="F347" s="175" t="s">
        <v>174</v>
      </c>
      <c r="G347" s="176" t="s">
        <v>903</v>
      </c>
      <c r="H347" s="176" t="s">
        <v>904</v>
      </c>
      <c r="I347" s="177" t="n">
        <v>1000</v>
      </c>
      <c r="J347" s="178" t="s">
        <v>910</v>
      </c>
      <c r="K347" s="176" t="n">
        <v>471.1372922</v>
      </c>
      <c r="L347" s="177" t="n">
        <v>35129884</v>
      </c>
      <c r="M347" s="177" t="n">
        <v>43298553</v>
      </c>
      <c r="N347" s="177" t="n">
        <v>27213537</v>
      </c>
      <c r="O347" s="177" t="n">
        <v>32261857</v>
      </c>
      <c r="P347" s="177" t="n">
        <v>7916347</v>
      </c>
      <c r="Q347" s="177" t="n">
        <v>11036696</v>
      </c>
      <c r="R347" s="177" t="n">
        <v>711</v>
      </c>
      <c r="S347" s="177" t="n">
        <v>711</v>
      </c>
      <c r="T347" s="177" t="n">
        <v>50000</v>
      </c>
      <c r="U347" s="177" t="n">
        <v>50000</v>
      </c>
      <c r="V347" s="177" t="n">
        <v>629559</v>
      </c>
      <c r="W347" s="177" t="n">
        <v>667067</v>
      </c>
      <c r="X347" s="177" t="n">
        <v>153925</v>
      </c>
      <c r="Y347" s="177" t="n">
        <v>160000</v>
      </c>
      <c r="Z347" s="177" t="n">
        <v>255322</v>
      </c>
      <c r="AA347" s="177" t="n">
        <v>270533</v>
      </c>
      <c r="AB347" s="177" t="n">
        <v>88900</v>
      </c>
      <c r="AC347" s="177" t="n">
        <v>100000</v>
      </c>
      <c r="AD347" s="177" t="n">
        <v>129504</v>
      </c>
      <c r="AE347" s="177" t="n">
        <v>140000</v>
      </c>
      <c r="AF347" s="177" t="n">
        <v>44450</v>
      </c>
      <c r="AG347" s="177" t="n">
        <v>50000</v>
      </c>
      <c r="AH347" s="177" t="n">
        <v>25861877</v>
      </c>
      <c r="AI347" s="177" t="n">
        <v>30824257</v>
      </c>
      <c r="AJ347" s="177" t="n">
        <v>101487</v>
      </c>
      <c r="AK347" s="177" t="n">
        <v>168000</v>
      </c>
      <c r="AL347" s="177" t="n">
        <v>5978363</v>
      </c>
      <c r="AM347" s="177" t="n">
        <v>7702982</v>
      </c>
      <c r="AN347" s="177" t="n">
        <f aca="false">AJ:AJ+AL:AL</f>
        <v>6079850</v>
      </c>
      <c r="AO347" s="177" t="n">
        <f aca="false">AK:AK+AM:AM</f>
        <v>7870982</v>
      </c>
      <c r="AP347" s="177" t="n">
        <v>1319391</v>
      </c>
      <c r="AQ347" s="177" t="n">
        <v>2291838</v>
      </c>
      <c r="AR347" s="177" t="n">
        <v>5783</v>
      </c>
      <c r="AS347" s="177" t="n">
        <v>9877</v>
      </c>
      <c r="AT347" s="179" t="n">
        <v>75812</v>
      </c>
      <c r="AU347" s="179" t="n">
        <v>120000</v>
      </c>
      <c r="AV347" s="179" t="n">
        <v>167296</v>
      </c>
      <c r="AW347" s="179" t="n">
        <v>300000</v>
      </c>
      <c r="AX347" s="179" t="n">
        <v>268215</v>
      </c>
      <c r="AY347" s="179" t="n">
        <v>444000</v>
      </c>
      <c r="AZ347" s="177" t="n">
        <v>391</v>
      </c>
      <c r="BA347" s="180" t="n">
        <v>-28250532</v>
      </c>
      <c r="BB347" s="180" t="n">
        <v>-26102964</v>
      </c>
      <c r="BC347" s="177" t="n">
        <v>13193911</v>
      </c>
      <c r="BD347" s="177" t="n">
        <v>22918376</v>
      </c>
      <c r="BE347" s="177" t="n">
        <v>49383</v>
      </c>
    </row>
    <row r="348" customFormat="false" ht="12.75" hidden="false" customHeight="true" outlineLevel="0" collapsed="false">
      <c r="A348" s="174" t="str">
        <f aca="false">C348&amp;" "&amp;E348&amp;" "&amp;F348&amp;" "&amp;G348&amp;" "&amp;J348</f>
        <v>India Salt marsh Conservation  Large</v>
      </c>
      <c r="B348" s="176" t="s">
        <v>162</v>
      </c>
      <c r="C348" s="174" t="s">
        <v>190</v>
      </c>
      <c r="D348" s="176" t="s">
        <v>594</v>
      </c>
      <c r="E348" s="176" t="s">
        <v>168</v>
      </c>
      <c r="F348" s="175" t="s">
        <v>175</v>
      </c>
      <c r="G348" s="176"/>
      <c r="H348" s="176" t="s">
        <v>904</v>
      </c>
      <c r="I348" s="177" t="n">
        <v>8000</v>
      </c>
      <c r="J348" s="178" t="s">
        <v>910</v>
      </c>
      <c r="K348" s="176" t="n">
        <v>3101.067604</v>
      </c>
      <c r="L348" s="177" t="n">
        <v>2089486</v>
      </c>
      <c r="M348" s="177" t="n">
        <v>2760448</v>
      </c>
      <c r="N348" s="177" t="n">
        <v>1274698</v>
      </c>
      <c r="O348" s="177" t="n">
        <v>1357600</v>
      </c>
      <c r="P348" s="177" t="n">
        <v>814788</v>
      </c>
      <c r="Q348" s="177" t="n">
        <v>1402848</v>
      </c>
      <c r="R348" s="177" t="n">
        <v>28</v>
      </c>
      <c r="S348" s="177" t="n">
        <v>28</v>
      </c>
      <c r="T348" s="177" t="n">
        <v>50000</v>
      </c>
      <c r="U348" s="177" t="n">
        <v>50000</v>
      </c>
      <c r="V348" s="177" t="n">
        <v>629559</v>
      </c>
      <c r="W348" s="177" t="n">
        <v>667067</v>
      </c>
      <c r="X348" s="177" t="n">
        <v>76963</v>
      </c>
      <c r="Y348" s="177" t="n">
        <v>80000</v>
      </c>
      <c r="Z348" s="177" t="n">
        <v>255322</v>
      </c>
      <c r="AA348" s="177" t="n">
        <v>270533</v>
      </c>
      <c r="AB348" s="177" t="n">
        <v>88900</v>
      </c>
      <c r="AC348" s="177" t="n">
        <v>100000</v>
      </c>
      <c r="AD348" s="177" t="n">
        <v>129504</v>
      </c>
      <c r="AE348" s="177" t="n">
        <v>140000</v>
      </c>
      <c r="AF348" s="177" t="n">
        <v>44450</v>
      </c>
      <c r="AG348" s="177" t="n">
        <v>50000</v>
      </c>
      <c r="AH348" s="177" t="n">
        <v>0</v>
      </c>
      <c r="AI348" s="177" t="n">
        <v>0</v>
      </c>
      <c r="AJ348" s="177" t="n">
        <v>101487</v>
      </c>
      <c r="AK348" s="177" t="n">
        <v>168000</v>
      </c>
      <c r="AL348" s="177" t="n">
        <v>0</v>
      </c>
      <c r="AM348" s="177" t="n">
        <v>0</v>
      </c>
      <c r="AN348" s="177" t="n">
        <f aca="false">AJ:AJ+AL:AL</f>
        <v>101487</v>
      </c>
      <c r="AO348" s="177" t="n">
        <f aca="false">AK:AK+AM:AM</f>
        <v>168000</v>
      </c>
      <c r="AP348" s="177" t="n">
        <v>193597</v>
      </c>
      <c r="AQ348" s="177" t="n">
        <v>355668</v>
      </c>
      <c r="AR348" s="177" t="n">
        <v>8382</v>
      </c>
      <c r="AS348" s="177" t="n">
        <v>15180</v>
      </c>
      <c r="AT348" s="179" t="n">
        <v>75812</v>
      </c>
      <c r="AU348" s="179" t="n">
        <v>120000</v>
      </c>
      <c r="AV348" s="179" t="n">
        <v>167296</v>
      </c>
      <c r="AW348" s="179" t="n">
        <v>300000</v>
      </c>
      <c r="AX348" s="179" t="n">
        <v>268215</v>
      </c>
      <c r="AY348" s="179" t="n">
        <v>444000</v>
      </c>
      <c r="AZ348" s="177" t="n">
        <v>39</v>
      </c>
      <c r="BA348" s="180" t="n">
        <v>-315931</v>
      </c>
      <c r="BB348" s="180" t="n">
        <v>-743883</v>
      </c>
      <c r="BC348" s="177" t="n">
        <v>1935967</v>
      </c>
      <c r="BD348" s="177" t="n">
        <v>3556678</v>
      </c>
      <c r="BE348" s="177" t="n">
        <v>75901</v>
      </c>
    </row>
    <row r="349" customFormat="false" ht="12.75" hidden="false" customHeight="true" outlineLevel="0" collapsed="false">
      <c r="A349" s="174" t="str">
        <f aca="false">C349&amp;" "&amp;E349&amp;" "&amp;F349&amp;" "&amp;G349&amp;" "&amp;J349</f>
        <v>China Salt marsh Restoration Hydrology Large</v>
      </c>
      <c r="B349" s="176" t="s">
        <v>162</v>
      </c>
      <c r="C349" s="174" t="s">
        <v>191</v>
      </c>
      <c r="D349" s="176" t="s">
        <v>595</v>
      </c>
      <c r="E349" s="176" t="s">
        <v>168</v>
      </c>
      <c r="F349" s="175" t="s">
        <v>174</v>
      </c>
      <c r="G349" s="176" t="s">
        <v>903</v>
      </c>
      <c r="H349" s="176" t="s">
        <v>904</v>
      </c>
      <c r="I349" s="177" t="n">
        <v>1000</v>
      </c>
      <c r="J349" s="178" t="s">
        <v>910</v>
      </c>
      <c r="K349" s="176" t="n">
        <v>10513.23013</v>
      </c>
      <c r="L349" s="177" t="n">
        <v>269968691</v>
      </c>
      <c r="M349" s="177" t="n">
        <v>332178875</v>
      </c>
      <c r="N349" s="177" t="n">
        <v>210619270</v>
      </c>
      <c r="O349" s="177" t="n">
        <v>250850690</v>
      </c>
      <c r="P349" s="177" t="n">
        <v>59349421</v>
      </c>
      <c r="Q349" s="177" t="n">
        <v>81328186</v>
      </c>
      <c r="R349" s="177" t="n">
        <v>5467</v>
      </c>
      <c r="S349" s="177" t="n">
        <v>5467</v>
      </c>
      <c r="T349" s="177" t="n">
        <v>50000</v>
      </c>
      <c r="U349" s="177" t="n">
        <v>50000</v>
      </c>
      <c r="V349" s="177" t="n">
        <v>629559</v>
      </c>
      <c r="W349" s="177" t="n">
        <v>667067</v>
      </c>
      <c r="X349" s="177" t="n">
        <v>153925</v>
      </c>
      <c r="Y349" s="177" t="n">
        <v>160000</v>
      </c>
      <c r="Z349" s="177" t="n">
        <v>314213</v>
      </c>
      <c r="AA349" s="177" t="n">
        <v>332933</v>
      </c>
      <c r="AB349" s="177" t="n">
        <v>88900</v>
      </c>
      <c r="AC349" s="177" t="n">
        <v>100000</v>
      </c>
      <c r="AD349" s="177" t="n">
        <v>138755</v>
      </c>
      <c r="AE349" s="177" t="n">
        <v>150000</v>
      </c>
      <c r="AF349" s="177" t="n">
        <v>44450</v>
      </c>
      <c r="AG349" s="177" t="n">
        <v>50000</v>
      </c>
      <c r="AH349" s="177" t="n">
        <v>209199468</v>
      </c>
      <c r="AI349" s="177" t="n">
        <v>249340690</v>
      </c>
      <c r="AJ349" s="177" t="n">
        <v>234386</v>
      </c>
      <c r="AK349" s="177" t="n">
        <v>388000</v>
      </c>
      <c r="AL349" s="177" t="n">
        <v>48359612</v>
      </c>
      <c r="AM349" s="177" t="n">
        <v>62310238</v>
      </c>
      <c r="AN349" s="177" t="n">
        <f aca="false">AJ:AJ+AL:AL</f>
        <v>48593998</v>
      </c>
      <c r="AO349" s="177" t="n">
        <f aca="false">AK:AK+AM:AM</f>
        <v>62698238</v>
      </c>
      <c r="AP349" s="177" t="n">
        <v>9891570</v>
      </c>
      <c r="AQ349" s="177" t="n">
        <v>17182071</v>
      </c>
      <c r="AR349" s="177" t="n">
        <v>5783</v>
      </c>
      <c r="AS349" s="177" t="n">
        <v>9877</v>
      </c>
      <c r="AT349" s="179" t="n">
        <v>75812</v>
      </c>
      <c r="AU349" s="179" t="n">
        <v>120000</v>
      </c>
      <c r="AV349" s="179" t="n">
        <v>167296</v>
      </c>
      <c r="AW349" s="179" t="n">
        <v>300000</v>
      </c>
      <c r="AX349" s="179" t="n">
        <v>614961</v>
      </c>
      <c r="AY349" s="179" t="n">
        <v>1018000</v>
      </c>
      <c r="AZ349" s="177" t="n">
        <v>2935</v>
      </c>
      <c r="BA349" s="180" t="n">
        <v>-221382907</v>
      </c>
      <c r="BB349" s="180" t="n">
        <v>-203316330</v>
      </c>
      <c r="BC349" s="177" t="n">
        <v>98915701</v>
      </c>
      <c r="BD349" s="177" t="n">
        <v>171820709</v>
      </c>
      <c r="BE349" s="177" t="n">
        <v>49383</v>
      </c>
    </row>
    <row r="350" customFormat="false" ht="12.75" hidden="false" customHeight="true" outlineLevel="0" collapsed="false">
      <c r="A350" s="174" t="str">
        <f aca="false">C350&amp;" "&amp;E350&amp;" "&amp;F350&amp;" "&amp;G350&amp;" "&amp;J350</f>
        <v>China Salt marsh Conservation  Large</v>
      </c>
      <c r="B350" s="176" t="s">
        <v>162</v>
      </c>
      <c r="C350" s="174" t="s">
        <v>191</v>
      </c>
      <c r="D350" s="176" t="s">
        <v>595</v>
      </c>
      <c r="E350" s="176" t="s">
        <v>168</v>
      </c>
      <c r="F350" s="175" t="s">
        <v>175</v>
      </c>
      <c r="G350" s="176"/>
      <c r="H350" s="176" t="s">
        <v>904</v>
      </c>
      <c r="I350" s="177" t="n">
        <v>8000</v>
      </c>
      <c r="J350" s="178" t="s">
        <v>910</v>
      </c>
      <c r="K350" s="176" t="n">
        <v>9438.230134</v>
      </c>
      <c r="L350" s="177" t="n">
        <v>2483222</v>
      </c>
      <c r="M350" s="177" t="n">
        <v>3344347</v>
      </c>
      <c r="N350" s="177" t="n">
        <v>1342839</v>
      </c>
      <c r="O350" s="177" t="n">
        <v>1430000</v>
      </c>
      <c r="P350" s="177" t="n">
        <v>1140383</v>
      </c>
      <c r="Q350" s="177" t="n">
        <v>1914347</v>
      </c>
      <c r="R350" s="177" t="n">
        <v>240</v>
      </c>
      <c r="S350" s="177" t="n">
        <v>240</v>
      </c>
      <c r="T350" s="177" t="n">
        <v>50000</v>
      </c>
      <c r="U350" s="177" t="n">
        <v>50000</v>
      </c>
      <c r="V350" s="177" t="n">
        <v>629559</v>
      </c>
      <c r="W350" s="177" t="n">
        <v>667067</v>
      </c>
      <c r="X350" s="177" t="n">
        <v>76963</v>
      </c>
      <c r="Y350" s="177" t="n">
        <v>80000</v>
      </c>
      <c r="Z350" s="177" t="n">
        <v>314213</v>
      </c>
      <c r="AA350" s="177" t="n">
        <v>332933</v>
      </c>
      <c r="AB350" s="177" t="n">
        <v>88900</v>
      </c>
      <c r="AC350" s="177" t="n">
        <v>100000</v>
      </c>
      <c r="AD350" s="177" t="n">
        <v>138755</v>
      </c>
      <c r="AE350" s="177" t="n">
        <v>150000</v>
      </c>
      <c r="AF350" s="177" t="n">
        <v>44450</v>
      </c>
      <c r="AG350" s="177" t="n">
        <v>50000</v>
      </c>
      <c r="AH350" s="177" t="n">
        <v>0</v>
      </c>
      <c r="AI350" s="177" t="n">
        <v>0</v>
      </c>
      <c r="AJ350" s="177" t="n">
        <v>234386</v>
      </c>
      <c r="AK350" s="177" t="n">
        <v>388000</v>
      </c>
      <c r="AL350" s="177" t="n">
        <v>0</v>
      </c>
      <c r="AM350" s="177" t="n">
        <v>0</v>
      </c>
      <c r="AN350" s="177" t="n">
        <f aca="false">AJ:AJ+AL:AL</f>
        <v>234386</v>
      </c>
      <c r="AO350" s="177" t="n">
        <f aca="false">AK:AK+AM:AM</f>
        <v>388000</v>
      </c>
      <c r="AP350" s="177" t="n">
        <v>46788</v>
      </c>
      <c r="AQ350" s="177" t="n">
        <v>86277</v>
      </c>
      <c r="AR350" s="177" t="n">
        <v>1139</v>
      </c>
      <c r="AS350" s="177" t="n">
        <v>2070</v>
      </c>
      <c r="AT350" s="179" t="n">
        <v>75812</v>
      </c>
      <c r="AU350" s="179" t="n">
        <v>120000</v>
      </c>
      <c r="AV350" s="179" t="n">
        <v>167296</v>
      </c>
      <c r="AW350" s="179" t="n">
        <v>300000</v>
      </c>
      <c r="AX350" s="179" t="n">
        <v>614961</v>
      </c>
      <c r="AY350" s="179" t="n">
        <v>1018000</v>
      </c>
      <c r="AZ350" s="177" t="n">
        <v>69</v>
      </c>
      <c r="BA350" s="180" t="n">
        <v>-2481581</v>
      </c>
      <c r="BB350" s="180" t="n">
        <v>-2015340</v>
      </c>
      <c r="BC350" s="177" t="n">
        <v>467882</v>
      </c>
      <c r="BD350" s="177" t="n">
        <v>862766</v>
      </c>
      <c r="BE350" s="177" t="n">
        <v>10352</v>
      </c>
    </row>
    <row r="351" customFormat="false" ht="12.75" hidden="false" customHeight="true" outlineLevel="0" collapsed="false">
      <c r="A351" s="174" t="str">
        <f aca="false">C351&amp;" "&amp;E351&amp;" "&amp;F351&amp;" "&amp;G351&amp;" "&amp;J351</f>
        <v>Indonesia Mangrove Restoration Hydrology Large</v>
      </c>
      <c r="B351" s="176" t="s">
        <v>162</v>
      </c>
      <c r="C351" s="174" t="s">
        <v>184</v>
      </c>
      <c r="D351" s="176" t="s">
        <v>588</v>
      </c>
      <c r="E351" s="176" t="s">
        <v>160</v>
      </c>
      <c r="F351" s="175" t="s">
        <v>174</v>
      </c>
      <c r="G351" s="176" t="s">
        <v>903</v>
      </c>
      <c r="H351" s="176" t="s">
        <v>906</v>
      </c>
      <c r="I351" s="177" t="n">
        <v>1000</v>
      </c>
      <c r="J351" s="178" t="s">
        <v>910</v>
      </c>
      <c r="K351" s="176" t="n">
        <v>13194628.19</v>
      </c>
      <c r="L351" s="177" t="n">
        <v>8203589</v>
      </c>
      <c r="M351" s="177" t="n">
        <v>11161074</v>
      </c>
      <c r="N351" s="177" t="n">
        <v>4637203</v>
      </c>
      <c r="O351" s="177" t="n">
        <v>5351800</v>
      </c>
      <c r="P351" s="177" t="n">
        <v>3566386</v>
      </c>
      <c r="Q351" s="177" t="n">
        <v>5809274</v>
      </c>
      <c r="R351" s="177" t="n">
        <v>9</v>
      </c>
      <c r="S351" s="177" t="n">
        <v>9</v>
      </c>
      <c r="T351" s="177" t="n">
        <v>50000</v>
      </c>
      <c r="U351" s="177" t="n">
        <v>50000</v>
      </c>
      <c r="V351" s="177" t="n">
        <v>629559</v>
      </c>
      <c r="W351" s="177" t="n">
        <v>667067</v>
      </c>
      <c r="X351" s="177" t="n">
        <v>153925</v>
      </c>
      <c r="Y351" s="177" t="n">
        <v>160000</v>
      </c>
      <c r="Z351" s="177" t="n">
        <v>268724</v>
      </c>
      <c r="AA351" s="177" t="n">
        <v>284733</v>
      </c>
      <c r="AB351" s="177" t="n">
        <v>88900</v>
      </c>
      <c r="AC351" s="177" t="n">
        <v>100000</v>
      </c>
      <c r="AD351" s="177" t="n">
        <v>129504</v>
      </c>
      <c r="AE351" s="177" t="n">
        <v>140000</v>
      </c>
      <c r="AF351" s="177" t="n">
        <v>44450</v>
      </c>
      <c r="AG351" s="177" t="n">
        <v>50000</v>
      </c>
      <c r="AH351" s="177" t="n">
        <v>3272141</v>
      </c>
      <c r="AI351" s="177" t="n">
        <v>3900000</v>
      </c>
      <c r="AJ351" s="177" t="n">
        <v>181226</v>
      </c>
      <c r="AK351" s="177" t="n">
        <v>300000</v>
      </c>
      <c r="AL351" s="177" t="n">
        <v>756405</v>
      </c>
      <c r="AM351" s="177" t="n">
        <v>974610</v>
      </c>
      <c r="AN351" s="177" t="n">
        <f aca="false">AJ:AJ+AL:AL</f>
        <v>937631</v>
      </c>
      <c r="AO351" s="177" t="n">
        <f aca="false">AK:AK+AM:AM</f>
        <v>1274610</v>
      </c>
      <c r="AP351" s="177" t="n">
        <v>1954884</v>
      </c>
      <c r="AQ351" s="177" t="n">
        <v>3395715</v>
      </c>
      <c r="AR351" s="177" t="n">
        <v>111805</v>
      </c>
      <c r="AS351" s="177" t="n">
        <v>190950</v>
      </c>
      <c r="AT351" s="179" t="n">
        <v>75812</v>
      </c>
      <c r="AU351" s="179" t="n">
        <v>120000</v>
      </c>
      <c r="AV351" s="179" t="n">
        <v>167296</v>
      </c>
      <c r="AW351" s="179" t="n">
        <v>300000</v>
      </c>
      <c r="AX351" s="179" t="n">
        <v>318958</v>
      </c>
      <c r="AY351" s="179" t="n">
        <v>528000</v>
      </c>
      <c r="AZ351" s="177" t="n">
        <v>30</v>
      </c>
      <c r="BA351" s="180" t="n">
        <v>8702136</v>
      </c>
      <c r="BB351" s="180" t="n">
        <v>3336242</v>
      </c>
      <c r="BC351" s="177" t="n">
        <v>19548836</v>
      </c>
      <c r="BD351" s="177" t="n">
        <v>33957145</v>
      </c>
      <c r="BE351" s="177" t="n">
        <v>954748</v>
      </c>
    </row>
    <row r="352" customFormat="false" ht="12.75" hidden="false" customHeight="true" outlineLevel="0" collapsed="false">
      <c r="A352" s="174" t="str">
        <f aca="false">C352&amp;" "&amp;E352&amp;" "&amp;F352&amp;" "&amp;G352&amp;" "&amp;J352</f>
        <v>Indonesia Mangrove Conservation  Large</v>
      </c>
      <c r="B352" s="176" t="s">
        <v>162</v>
      </c>
      <c r="C352" s="174" t="s">
        <v>184</v>
      </c>
      <c r="D352" s="176" t="s">
        <v>588</v>
      </c>
      <c r="E352" s="176" t="s">
        <v>160</v>
      </c>
      <c r="F352" s="175" t="s">
        <v>175</v>
      </c>
      <c r="G352" s="176"/>
      <c r="H352" s="176" t="s">
        <v>906</v>
      </c>
      <c r="I352" s="177" t="n">
        <v>40000</v>
      </c>
      <c r="J352" s="178" t="s">
        <v>910</v>
      </c>
      <c r="K352" s="176" t="n">
        <v>17771181.28</v>
      </c>
      <c r="L352" s="177" t="n">
        <v>9437974</v>
      </c>
      <c r="M352" s="177" t="n">
        <v>15598081</v>
      </c>
      <c r="N352" s="177" t="n">
        <v>1656813</v>
      </c>
      <c r="O352" s="177" t="n">
        <v>1760933</v>
      </c>
      <c r="P352" s="177" t="n">
        <v>7781161</v>
      </c>
      <c r="Q352" s="177" t="n">
        <v>13837148</v>
      </c>
      <c r="R352" s="177" t="n">
        <v>3</v>
      </c>
      <c r="S352" s="177" t="n">
        <v>3</v>
      </c>
      <c r="T352" s="177" t="n">
        <v>50000</v>
      </c>
      <c r="U352" s="177" t="n">
        <v>50000</v>
      </c>
      <c r="V352" s="177" t="n">
        <v>786949</v>
      </c>
      <c r="W352" s="177" t="n">
        <v>833833</v>
      </c>
      <c r="X352" s="177" t="n">
        <v>153925</v>
      </c>
      <c r="Y352" s="177" t="n">
        <v>160000</v>
      </c>
      <c r="Z352" s="177" t="n">
        <v>403085</v>
      </c>
      <c r="AA352" s="177" t="n">
        <v>427100</v>
      </c>
      <c r="AB352" s="177" t="n">
        <v>88900</v>
      </c>
      <c r="AC352" s="177" t="n">
        <v>100000</v>
      </c>
      <c r="AD352" s="177" t="n">
        <v>129504</v>
      </c>
      <c r="AE352" s="177" t="n">
        <v>140000</v>
      </c>
      <c r="AF352" s="177" t="n">
        <v>44450</v>
      </c>
      <c r="AG352" s="177" t="n">
        <v>50000</v>
      </c>
      <c r="AH352" s="177" t="n">
        <v>0</v>
      </c>
      <c r="AI352" s="177" t="n">
        <v>0</v>
      </c>
      <c r="AJ352" s="177" t="n">
        <v>362453</v>
      </c>
      <c r="AK352" s="177" t="n">
        <v>600000</v>
      </c>
      <c r="AL352" s="177" t="n">
        <v>0</v>
      </c>
      <c r="AM352" s="177" t="n">
        <v>0</v>
      </c>
      <c r="AN352" s="177" t="n">
        <f aca="false">AJ:AJ+AL:AL</f>
        <v>362453</v>
      </c>
      <c r="AO352" s="177" t="n">
        <f aca="false">AK:AK+AM:AM</f>
        <v>600000</v>
      </c>
      <c r="AP352" s="177" t="n">
        <v>6414602</v>
      </c>
      <c r="AQ352" s="177" t="n">
        <v>11517531</v>
      </c>
      <c r="AR352" s="177" t="n">
        <v>362300</v>
      </c>
      <c r="AS352" s="177" t="n">
        <v>639618</v>
      </c>
      <c r="AT352" s="179" t="n">
        <v>75812</v>
      </c>
      <c r="AU352" s="179" t="n">
        <v>120000</v>
      </c>
      <c r="AV352" s="179" t="n">
        <v>167296</v>
      </c>
      <c r="AW352" s="179" t="n">
        <v>300000</v>
      </c>
      <c r="AX352" s="179" t="n">
        <v>398698</v>
      </c>
      <c r="AY352" s="179" t="n">
        <v>660000</v>
      </c>
      <c r="AZ352" s="177" t="n">
        <v>30</v>
      </c>
      <c r="BA352" s="180" t="n">
        <v>48888145</v>
      </c>
      <c r="BB352" s="180" t="n">
        <v>26507836</v>
      </c>
      <c r="BC352" s="177" t="n">
        <v>64146020</v>
      </c>
      <c r="BD352" s="177" t="n">
        <v>115175305</v>
      </c>
      <c r="BE352" s="177" t="n">
        <v>3198088</v>
      </c>
    </row>
    <row r="353" customFormat="false" ht="12.75" hidden="false" customHeight="true" outlineLevel="0" collapsed="false">
      <c r="A353" s="174" t="str">
        <f aca="false">C353&amp;" "&amp;E353&amp;" "&amp;F353&amp;" "&amp;G353&amp;" "&amp;J353</f>
        <v>United States Mangrove Restoration Hydrology Large</v>
      </c>
      <c r="B353" s="176" t="s">
        <v>161</v>
      </c>
      <c r="C353" s="174" t="s">
        <v>183</v>
      </c>
      <c r="D353" s="176" t="s">
        <v>586</v>
      </c>
      <c r="E353" s="176" t="s">
        <v>160</v>
      </c>
      <c r="F353" s="175" t="s">
        <v>174</v>
      </c>
      <c r="G353" s="176" t="s">
        <v>903</v>
      </c>
      <c r="H353" s="176" t="s">
        <v>906</v>
      </c>
      <c r="I353" s="177" t="n">
        <v>1000</v>
      </c>
      <c r="J353" s="178" t="s">
        <v>910</v>
      </c>
      <c r="K353" s="176" t="n">
        <v>166588.7605</v>
      </c>
      <c r="L353" s="177" t="n">
        <v>118335869</v>
      </c>
      <c r="M353" s="177" t="n">
        <v>144347782</v>
      </c>
      <c r="N353" s="177" t="n">
        <v>94015207</v>
      </c>
      <c r="O353" s="177" t="n">
        <v>111860567</v>
      </c>
      <c r="P353" s="177" t="n">
        <v>24320662</v>
      </c>
      <c r="Q353" s="177" t="n">
        <v>32487215</v>
      </c>
      <c r="R353" s="177" t="n">
        <v>464</v>
      </c>
      <c r="S353" s="177" t="n">
        <v>464</v>
      </c>
      <c r="T353" s="177" t="n">
        <v>100000</v>
      </c>
      <c r="U353" s="177" t="n">
        <v>100000</v>
      </c>
      <c r="V353" s="177" t="n">
        <v>629559</v>
      </c>
      <c r="W353" s="177" t="n">
        <v>667067</v>
      </c>
      <c r="X353" s="177" t="n">
        <v>153925</v>
      </c>
      <c r="Y353" s="177" t="n">
        <v>160000</v>
      </c>
      <c r="Z353" s="177" t="n">
        <v>351049</v>
      </c>
      <c r="AA353" s="177" t="n">
        <v>379500</v>
      </c>
      <c r="AB353" s="177" t="n">
        <v>88900</v>
      </c>
      <c r="AC353" s="177" t="n">
        <v>100000</v>
      </c>
      <c r="AD353" s="177" t="n">
        <v>185006</v>
      </c>
      <c r="AE353" s="177" t="n">
        <v>200000</v>
      </c>
      <c r="AF353" s="177" t="n">
        <v>44450</v>
      </c>
      <c r="AG353" s="177" t="n">
        <v>50000</v>
      </c>
      <c r="AH353" s="177" t="n">
        <v>92462318</v>
      </c>
      <c r="AI353" s="177" t="n">
        <v>110204000</v>
      </c>
      <c r="AJ353" s="177" t="n">
        <v>517703</v>
      </c>
      <c r="AK353" s="177" t="n">
        <v>857000</v>
      </c>
      <c r="AL353" s="177" t="n">
        <v>21374059</v>
      </c>
      <c r="AM353" s="177" t="n">
        <v>27539980</v>
      </c>
      <c r="AN353" s="177" t="n">
        <f aca="false">AJ:AJ+AL:AL</f>
        <v>21891762</v>
      </c>
      <c r="AO353" s="177" t="n">
        <f aca="false">AK:AK+AM:AM</f>
        <v>28396980</v>
      </c>
      <c r="AP353" s="177" t="n">
        <v>522279</v>
      </c>
      <c r="AQ353" s="177" t="n">
        <v>907221</v>
      </c>
      <c r="AR353" s="177" t="n">
        <v>29870</v>
      </c>
      <c r="AS353" s="177" t="n">
        <v>51015</v>
      </c>
      <c r="AT353" s="179" t="n">
        <v>75812</v>
      </c>
      <c r="AU353" s="179" t="n">
        <v>120000</v>
      </c>
      <c r="AV353" s="179" t="n">
        <v>223062</v>
      </c>
      <c r="AW353" s="179" t="n">
        <v>400000</v>
      </c>
      <c r="AX353" s="179" t="n">
        <v>1577877</v>
      </c>
      <c r="AY353" s="179" t="n">
        <v>2612000</v>
      </c>
      <c r="AZ353" s="177" t="n">
        <v>30</v>
      </c>
      <c r="BA353" s="180" t="n">
        <v>-137043911</v>
      </c>
      <c r="BB353" s="180" t="n">
        <v>-114040151</v>
      </c>
      <c r="BC353" s="177" t="n">
        <v>5222791</v>
      </c>
      <c r="BD353" s="177" t="n">
        <v>9072206</v>
      </c>
      <c r="BE353" s="177" t="n">
        <v>255077</v>
      </c>
    </row>
    <row r="354" customFormat="false" ht="12.75" hidden="false" customHeight="true" outlineLevel="0" collapsed="false">
      <c r="A354" s="174" t="str">
        <f aca="false">C354&amp;" "&amp;E354&amp;" "&amp;F354&amp;" "&amp;G354&amp;" "&amp;J354</f>
        <v>United States Mangrove Conservation  Large</v>
      </c>
      <c r="B354" s="176" t="s">
        <v>161</v>
      </c>
      <c r="C354" s="174" t="s">
        <v>183</v>
      </c>
      <c r="D354" s="176" t="s">
        <v>586</v>
      </c>
      <c r="E354" s="176" t="s">
        <v>160</v>
      </c>
      <c r="F354" s="175" t="s">
        <v>175</v>
      </c>
      <c r="G354" s="176"/>
      <c r="H354" s="176" t="s">
        <v>906</v>
      </c>
      <c r="I354" s="177" t="n">
        <v>40000</v>
      </c>
      <c r="J354" s="178" t="s">
        <v>910</v>
      </c>
      <c r="K354" s="176" t="n">
        <v>1350471.591</v>
      </c>
      <c r="L354" s="177" t="n">
        <v>15057348</v>
      </c>
      <c r="M354" s="177" t="n">
        <v>25644566</v>
      </c>
      <c r="N354" s="177" t="n">
        <v>1885803</v>
      </c>
      <c r="O354" s="177" t="n">
        <v>2013083</v>
      </c>
      <c r="P354" s="177" t="n">
        <v>13171545</v>
      </c>
      <c r="Q354" s="177" t="n">
        <v>23631483</v>
      </c>
      <c r="R354" s="177" t="n">
        <v>3</v>
      </c>
      <c r="S354" s="177" t="n">
        <v>3</v>
      </c>
      <c r="T354" s="177" t="n">
        <v>100000</v>
      </c>
      <c r="U354" s="177" t="n">
        <v>100000</v>
      </c>
      <c r="V354" s="177" t="n">
        <v>786949</v>
      </c>
      <c r="W354" s="177" t="n">
        <v>833833</v>
      </c>
      <c r="X354" s="177" t="n">
        <v>153925</v>
      </c>
      <c r="Y354" s="177" t="n">
        <v>160000</v>
      </c>
      <c r="Z354" s="177" t="n">
        <v>526574</v>
      </c>
      <c r="AA354" s="177" t="n">
        <v>569250</v>
      </c>
      <c r="AB354" s="177" t="n">
        <v>88900</v>
      </c>
      <c r="AC354" s="177" t="n">
        <v>100000</v>
      </c>
      <c r="AD354" s="177" t="n">
        <v>185006</v>
      </c>
      <c r="AE354" s="177" t="n">
        <v>200000</v>
      </c>
      <c r="AF354" s="177" t="n">
        <v>44450</v>
      </c>
      <c r="AG354" s="177" t="n">
        <v>50000</v>
      </c>
      <c r="AH354" s="177" t="n">
        <v>0</v>
      </c>
      <c r="AI354" s="177" t="n">
        <v>0</v>
      </c>
      <c r="AJ354" s="177" t="n">
        <v>1035406</v>
      </c>
      <c r="AK354" s="177" t="n">
        <v>1714000</v>
      </c>
      <c r="AL354" s="177" t="n">
        <v>0</v>
      </c>
      <c r="AM354" s="177" t="n">
        <v>0</v>
      </c>
      <c r="AN354" s="177" t="n">
        <f aca="false">AJ:AJ+AL:AL</f>
        <v>1035406</v>
      </c>
      <c r="AO354" s="177" t="n">
        <f aca="false">AK:AK+AM:AM</f>
        <v>1714000</v>
      </c>
      <c r="AP354" s="177" t="n">
        <v>9342704</v>
      </c>
      <c r="AQ354" s="177" t="n">
        <v>17186264</v>
      </c>
      <c r="AR354" s="177" t="n">
        <v>522215</v>
      </c>
      <c r="AS354" s="177" t="n">
        <v>946219</v>
      </c>
      <c r="AT354" s="179" t="n">
        <v>75812</v>
      </c>
      <c r="AU354" s="179" t="n">
        <v>120000</v>
      </c>
      <c r="AV354" s="179" t="n">
        <v>223062</v>
      </c>
      <c r="AW354" s="179" t="n">
        <v>400000</v>
      </c>
      <c r="AX354" s="179" t="n">
        <v>1972346</v>
      </c>
      <c r="AY354" s="179" t="n">
        <v>3265000</v>
      </c>
      <c r="AZ354" s="177" t="n">
        <v>30</v>
      </c>
      <c r="BA354" s="180" t="n">
        <v>72082494</v>
      </c>
      <c r="BB354" s="180" t="n">
        <v>38224163</v>
      </c>
      <c r="BC354" s="177" t="n">
        <v>93427037</v>
      </c>
      <c r="BD354" s="177" t="n">
        <v>171862637</v>
      </c>
      <c r="BE354" s="177" t="n">
        <v>4731096</v>
      </c>
    </row>
    <row r="355" customFormat="false" ht="12.75" hidden="false" customHeight="true" outlineLevel="0" collapsed="false">
      <c r="A355" s="174" t="str">
        <f aca="false">C355&amp;" "&amp;E355&amp;" "&amp;F355&amp;" "&amp;G355&amp;" "&amp;J355</f>
        <v>Australia Mangrove Restoration Hydrology Large</v>
      </c>
      <c r="B355" s="176" t="s">
        <v>163</v>
      </c>
      <c r="C355" s="174" t="s">
        <v>185</v>
      </c>
      <c r="D355" s="176" t="s">
        <v>589</v>
      </c>
      <c r="E355" s="176" t="s">
        <v>160</v>
      </c>
      <c r="F355" s="175" t="s">
        <v>174</v>
      </c>
      <c r="G355" s="176" t="s">
        <v>903</v>
      </c>
      <c r="H355" s="176" t="s">
        <v>906</v>
      </c>
      <c r="I355" s="177" t="n">
        <v>1000</v>
      </c>
      <c r="J355" s="178" t="s">
        <v>910</v>
      </c>
      <c r="K355" s="176" t="n">
        <v>503833.494</v>
      </c>
      <c r="L355" s="177" t="n">
        <v>17371494</v>
      </c>
      <c r="M355" s="177" t="n">
        <v>21854852</v>
      </c>
      <c r="N355" s="177" t="n">
        <v>12553948</v>
      </c>
      <c r="O355" s="177" t="n">
        <v>14761117</v>
      </c>
      <c r="P355" s="177" t="n">
        <v>4817546</v>
      </c>
      <c r="Q355" s="177" t="n">
        <v>7093736</v>
      </c>
      <c r="R355" s="177" t="n">
        <v>161</v>
      </c>
      <c r="S355" s="177" t="n">
        <v>161</v>
      </c>
      <c r="T355" s="177" t="n">
        <v>70000</v>
      </c>
      <c r="U355" s="177" t="n">
        <v>70000</v>
      </c>
      <c r="V355" s="177" t="n">
        <v>629559</v>
      </c>
      <c r="W355" s="177" t="n">
        <v>667067</v>
      </c>
      <c r="X355" s="177" t="n">
        <v>153925</v>
      </c>
      <c r="Y355" s="177" t="n">
        <v>160000</v>
      </c>
      <c r="Z355" s="177" t="n">
        <v>313632</v>
      </c>
      <c r="AA355" s="177" t="n">
        <v>339050</v>
      </c>
      <c r="AB355" s="177" t="n">
        <v>102235</v>
      </c>
      <c r="AC355" s="177" t="n">
        <v>115000</v>
      </c>
      <c r="AD355" s="177" t="n">
        <v>333011</v>
      </c>
      <c r="AE355" s="177" t="n">
        <v>360000</v>
      </c>
      <c r="AF355" s="177" t="n">
        <v>44450</v>
      </c>
      <c r="AG355" s="177" t="n">
        <v>50000</v>
      </c>
      <c r="AH355" s="177" t="n">
        <v>10907137</v>
      </c>
      <c r="AI355" s="177" t="n">
        <v>13000000</v>
      </c>
      <c r="AJ355" s="177" t="n">
        <v>485686</v>
      </c>
      <c r="AK355" s="177" t="n">
        <v>804000</v>
      </c>
      <c r="AL355" s="177" t="n">
        <v>2521349</v>
      </c>
      <c r="AM355" s="177" t="n">
        <v>3248700</v>
      </c>
      <c r="AN355" s="177" t="n">
        <f aca="false">AJ:AJ+AL:AL</f>
        <v>3007035</v>
      </c>
      <c r="AO355" s="177" t="n">
        <f aca="false">AK:AK+AM:AM</f>
        <v>4052700</v>
      </c>
      <c r="AP355" s="177" t="n">
        <v>220762</v>
      </c>
      <c r="AQ355" s="177" t="n">
        <v>383472</v>
      </c>
      <c r="AR355" s="177" t="n">
        <v>12626</v>
      </c>
      <c r="AS355" s="177" t="n">
        <v>21564</v>
      </c>
      <c r="AT355" s="179" t="n">
        <v>75812</v>
      </c>
      <c r="AU355" s="179" t="n">
        <v>120000</v>
      </c>
      <c r="AV355" s="179" t="n">
        <v>223062</v>
      </c>
      <c r="AW355" s="179" t="n">
        <v>400000</v>
      </c>
      <c r="AX355" s="179" t="n">
        <v>1278249</v>
      </c>
      <c r="AY355" s="179" t="n">
        <v>2116000</v>
      </c>
      <c r="AZ355" s="177" t="n">
        <v>30</v>
      </c>
      <c r="BA355" s="180" t="n">
        <v>-18264212</v>
      </c>
      <c r="BB355" s="180" t="n">
        <v>-15290216</v>
      </c>
      <c r="BC355" s="177" t="n">
        <v>2207615</v>
      </c>
      <c r="BD355" s="177" t="n">
        <v>3834720</v>
      </c>
      <c r="BE355" s="177" t="n">
        <v>107818</v>
      </c>
    </row>
    <row r="356" customFormat="false" ht="12.75" hidden="false" customHeight="true" outlineLevel="0" collapsed="false">
      <c r="A356" s="174" t="str">
        <f aca="false">C356&amp;" "&amp;E356&amp;" "&amp;F356&amp;" "&amp;G356&amp;" "&amp;J356</f>
        <v>Australia Mangrove Conservation  Large</v>
      </c>
      <c r="B356" s="176" t="s">
        <v>163</v>
      </c>
      <c r="C356" s="174" t="s">
        <v>185</v>
      </c>
      <c r="D356" s="176" t="s">
        <v>589</v>
      </c>
      <c r="E356" s="176" t="s">
        <v>160</v>
      </c>
      <c r="F356" s="175" t="s">
        <v>175</v>
      </c>
      <c r="G356" s="176"/>
      <c r="H356" s="176" t="s">
        <v>906</v>
      </c>
      <c r="I356" s="177" t="n">
        <v>40000</v>
      </c>
      <c r="J356" s="178" t="s">
        <v>910</v>
      </c>
      <c r="K356" s="176" t="n">
        <v>1183318.779</v>
      </c>
      <c r="L356" s="177" t="n">
        <v>6993002</v>
      </c>
      <c r="M356" s="177" t="n">
        <v>10803184</v>
      </c>
      <c r="N356" s="177" t="n">
        <v>1961017</v>
      </c>
      <c r="O356" s="177" t="n">
        <v>2097408</v>
      </c>
      <c r="P356" s="177" t="n">
        <v>5031985</v>
      </c>
      <c r="Q356" s="177" t="n">
        <v>8705776</v>
      </c>
      <c r="R356" s="177" t="n">
        <v>7</v>
      </c>
      <c r="S356" s="177" t="n">
        <v>7</v>
      </c>
      <c r="T356" s="177" t="n">
        <v>70000</v>
      </c>
      <c r="U356" s="177" t="n">
        <v>70000</v>
      </c>
      <c r="V356" s="177" t="n">
        <v>786949</v>
      </c>
      <c r="W356" s="177" t="n">
        <v>833833</v>
      </c>
      <c r="X356" s="177" t="n">
        <v>153925</v>
      </c>
      <c r="Y356" s="177" t="n">
        <v>160000</v>
      </c>
      <c r="Z356" s="177" t="n">
        <v>470447</v>
      </c>
      <c r="AA356" s="177" t="n">
        <v>508575</v>
      </c>
      <c r="AB356" s="177" t="n">
        <v>102235</v>
      </c>
      <c r="AC356" s="177" t="n">
        <v>115000</v>
      </c>
      <c r="AD356" s="177" t="n">
        <v>333011</v>
      </c>
      <c r="AE356" s="177" t="n">
        <v>360000</v>
      </c>
      <c r="AF356" s="177" t="n">
        <v>44450</v>
      </c>
      <c r="AG356" s="177" t="n">
        <v>50000</v>
      </c>
      <c r="AH356" s="177" t="n">
        <v>0</v>
      </c>
      <c r="AI356" s="177" t="n">
        <v>0</v>
      </c>
      <c r="AJ356" s="177" t="n">
        <v>971373</v>
      </c>
      <c r="AK356" s="177" t="n">
        <v>1608000</v>
      </c>
      <c r="AL356" s="177" t="n">
        <v>0</v>
      </c>
      <c r="AM356" s="177" t="n">
        <v>0</v>
      </c>
      <c r="AN356" s="177" t="n">
        <f aca="false">AJ:AJ+AL:AL</f>
        <v>971373</v>
      </c>
      <c r="AO356" s="177" t="n">
        <f aca="false">AK:AK+AM:AM</f>
        <v>1608000</v>
      </c>
      <c r="AP356" s="177" t="n">
        <v>2048827</v>
      </c>
      <c r="AQ356" s="177" t="n">
        <v>3726786</v>
      </c>
      <c r="AR356" s="177" t="n">
        <v>115100</v>
      </c>
      <c r="AS356" s="177" t="n">
        <v>205990</v>
      </c>
      <c r="AT356" s="179" t="n">
        <v>75812</v>
      </c>
      <c r="AU356" s="179" t="n">
        <v>120000</v>
      </c>
      <c r="AV356" s="179" t="n">
        <v>223062</v>
      </c>
      <c r="AW356" s="179" t="n">
        <v>400000</v>
      </c>
      <c r="AX356" s="179" t="n">
        <v>1597812</v>
      </c>
      <c r="AY356" s="179" t="n">
        <v>2645000</v>
      </c>
      <c r="AZ356" s="177" t="n">
        <v>30</v>
      </c>
      <c r="BA356" s="180" t="n">
        <v>12163636</v>
      </c>
      <c r="BB356" s="180" t="n">
        <v>5749344</v>
      </c>
      <c r="BC356" s="177" t="n">
        <v>20488266</v>
      </c>
      <c r="BD356" s="177" t="n">
        <v>37267864</v>
      </c>
      <c r="BE356" s="177" t="n">
        <v>1029948</v>
      </c>
    </row>
    <row r="357" customFormat="false" ht="12.75" hidden="false" customHeight="true" outlineLevel="0" collapsed="false">
      <c r="A357" s="174" t="str">
        <f aca="false">C357&amp;" "&amp;E357&amp;" "&amp;F357&amp;" "&amp;G357&amp;" "&amp;J357</f>
        <v>The Bahamas Mangrove Restoration Hydrology Large</v>
      </c>
      <c r="B357" s="176" t="s">
        <v>161</v>
      </c>
      <c r="C357" s="174" t="s">
        <v>277</v>
      </c>
      <c r="D357" s="176" t="s">
        <v>590</v>
      </c>
      <c r="E357" s="176" t="s">
        <v>160</v>
      </c>
      <c r="F357" s="175" t="s">
        <v>174</v>
      </c>
      <c r="G357" s="176" t="s">
        <v>903</v>
      </c>
      <c r="H357" s="176" t="s">
        <v>906</v>
      </c>
      <c r="I357" s="177" t="n">
        <v>1000</v>
      </c>
      <c r="J357" s="178" t="s">
        <v>910</v>
      </c>
      <c r="K357" s="176" t="n">
        <v>103500.258</v>
      </c>
      <c r="L357" s="177" t="n">
        <v>46204114</v>
      </c>
      <c r="M357" s="177" t="n">
        <v>56669175</v>
      </c>
      <c r="N357" s="177" t="n">
        <v>36125693</v>
      </c>
      <c r="O357" s="177" t="n">
        <v>42862367</v>
      </c>
      <c r="P357" s="177" t="n">
        <v>10078421</v>
      </c>
      <c r="Q357" s="177" t="n">
        <v>13806809</v>
      </c>
      <c r="R357" s="177" t="n">
        <v>297</v>
      </c>
      <c r="S357" s="177" t="n">
        <v>297</v>
      </c>
      <c r="T357" s="177" t="n">
        <v>70000</v>
      </c>
      <c r="U357" s="177" t="n">
        <v>70000</v>
      </c>
      <c r="V357" s="177" t="n">
        <v>629559</v>
      </c>
      <c r="W357" s="177" t="n">
        <v>667067</v>
      </c>
      <c r="X357" s="177" t="n">
        <v>153925</v>
      </c>
      <c r="Y357" s="177" t="n">
        <v>160000</v>
      </c>
      <c r="Z357" s="177" t="n">
        <v>286112</v>
      </c>
      <c r="AA357" s="177" t="n">
        <v>309300</v>
      </c>
      <c r="AB357" s="177" t="n">
        <v>111125</v>
      </c>
      <c r="AC357" s="177" t="n">
        <v>125000</v>
      </c>
      <c r="AD357" s="177" t="n">
        <v>296010</v>
      </c>
      <c r="AE357" s="177" t="n">
        <v>320000</v>
      </c>
      <c r="AF357" s="177" t="n">
        <v>44450</v>
      </c>
      <c r="AG357" s="177" t="n">
        <v>50000</v>
      </c>
      <c r="AH357" s="177" t="n">
        <v>34534513</v>
      </c>
      <c r="AI357" s="177" t="n">
        <v>41161000</v>
      </c>
      <c r="AJ357" s="177" t="n">
        <v>402322</v>
      </c>
      <c r="AK357" s="177" t="n">
        <v>666000</v>
      </c>
      <c r="AL357" s="177" t="n">
        <v>7983174</v>
      </c>
      <c r="AM357" s="177" t="n">
        <v>10286134</v>
      </c>
      <c r="AN357" s="177" t="n">
        <f aca="false">AJ:AJ+AL:AL</f>
        <v>8385496</v>
      </c>
      <c r="AO357" s="177" t="n">
        <f aca="false">AK:AK+AM:AM</f>
        <v>10952134</v>
      </c>
      <c r="AP357" s="177" t="n">
        <v>318672</v>
      </c>
      <c r="AQ357" s="177" t="n">
        <v>553547</v>
      </c>
      <c r="AR357" s="177" t="n">
        <v>18226</v>
      </c>
      <c r="AS357" s="177" t="n">
        <v>31127</v>
      </c>
      <c r="AT357" s="179" t="n">
        <v>75812</v>
      </c>
      <c r="AU357" s="179" t="n">
        <v>120000</v>
      </c>
      <c r="AV357" s="179" t="n">
        <v>223062</v>
      </c>
      <c r="AW357" s="179" t="n">
        <v>400000</v>
      </c>
      <c r="AX357" s="179" t="n">
        <v>1057153</v>
      </c>
      <c r="AY357" s="179" t="n">
        <v>1750000</v>
      </c>
      <c r="AZ357" s="177" t="n">
        <v>30</v>
      </c>
      <c r="BA357" s="180" t="n">
        <v>-52033817</v>
      </c>
      <c r="BB357" s="180" t="n">
        <v>-43490424</v>
      </c>
      <c r="BC357" s="177" t="n">
        <v>3186724</v>
      </c>
      <c r="BD357" s="177" t="n">
        <v>5535473</v>
      </c>
      <c r="BE357" s="177" t="n">
        <v>155637</v>
      </c>
    </row>
    <row r="358" customFormat="false" ht="12.75" hidden="false" customHeight="true" outlineLevel="0" collapsed="false">
      <c r="A358" s="174" t="str">
        <f aca="false">C358&amp;" "&amp;E358&amp;" "&amp;F358&amp;" "&amp;G358&amp;" "&amp;J358</f>
        <v>The Bahamas Mangrove Conservation  Large</v>
      </c>
      <c r="B358" s="176" t="s">
        <v>161</v>
      </c>
      <c r="C358" s="174" t="s">
        <v>277</v>
      </c>
      <c r="D358" s="176" t="s">
        <v>590</v>
      </c>
      <c r="E358" s="176" t="s">
        <v>160</v>
      </c>
      <c r="F358" s="175" t="s">
        <v>175</v>
      </c>
      <c r="G358" s="176"/>
      <c r="H358" s="176" t="s">
        <v>906</v>
      </c>
      <c r="I358" s="177" t="n">
        <v>40000</v>
      </c>
      <c r="J358" s="178" t="s">
        <v>910</v>
      </c>
      <c r="K358" s="176" t="n">
        <v>1020317.378</v>
      </c>
      <c r="L358" s="177" t="n">
        <v>15732279</v>
      </c>
      <c r="M358" s="177" t="n">
        <v>27049187</v>
      </c>
      <c r="N358" s="177" t="n">
        <v>1891626</v>
      </c>
      <c r="O358" s="177" t="n">
        <v>2022783</v>
      </c>
      <c r="P358" s="177" t="n">
        <v>13840653</v>
      </c>
      <c r="Q358" s="177" t="n">
        <v>25026403</v>
      </c>
      <c r="R358" s="177" t="n">
        <v>3</v>
      </c>
      <c r="S358" s="177" t="n">
        <v>3</v>
      </c>
      <c r="T358" s="177" t="n">
        <v>70000</v>
      </c>
      <c r="U358" s="177" t="n">
        <v>70000</v>
      </c>
      <c r="V358" s="177" t="n">
        <v>786949</v>
      </c>
      <c r="W358" s="177" t="n">
        <v>833833</v>
      </c>
      <c r="X358" s="177" t="n">
        <v>153925</v>
      </c>
      <c r="Y358" s="177" t="n">
        <v>160000</v>
      </c>
      <c r="Z358" s="177" t="n">
        <v>429168</v>
      </c>
      <c r="AA358" s="177" t="n">
        <v>463950</v>
      </c>
      <c r="AB358" s="177" t="n">
        <v>111125</v>
      </c>
      <c r="AC358" s="177" t="n">
        <v>125000</v>
      </c>
      <c r="AD358" s="177" t="n">
        <v>296010</v>
      </c>
      <c r="AE358" s="177" t="n">
        <v>320000</v>
      </c>
      <c r="AF358" s="177" t="n">
        <v>44450</v>
      </c>
      <c r="AG358" s="177" t="n">
        <v>50000</v>
      </c>
      <c r="AH358" s="177" t="n">
        <v>0</v>
      </c>
      <c r="AI358" s="177" t="n">
        <v>0</v>
      </c>
      <c r="AJ358" s="177" t="n">
        <v>804645</v>
      </c>
      <c r="AK358" s="177" t="n">
        <v>1332000</v>
      </c>
      <c r="AL358" s="177" t="n">
        <v>0</v>
      </c>
      <c r="AM358" s="177" t="n">
        <v>0</v>
      </c>
      <c r="AN358" s="177" t="n">
        <f aca="false">AJ:AJ+AL:AL</f>
        <v>804645</v>
      </c>
      <c r="AO358" s="177" t="n">
        <f aca="false">AK:AK+AM:AM</f>
        <v>1332000</v>
      </c>
      <c r="AP358" s="177" t="n">
        <v>10811647</v>
      </c>
      <c r="AQ358" s="177" t="n">
        <v>19891622</v>
      </c>
      <c r="AR358" s="177" t="n">
        <v>604047</v>
      </c>
      <c r="AS358" s="177" t="n">
        <v>1095282</v>
      </c>
      <c r="AT358" s="179" t="n">
        <v>75812</v>
      </c>
      <c r="AU358" s="179" t="n">
        <v>120000</v>
      </c>
      <c r="AV358" s="179" t="n">
        <v>223062</v>
      </c>
      <c r="AW358" s="179" t="n">
        <v>400000</v>
      </c>
      <c r="AX358" s="179" t="n">
        <v>1321441</v>
      </c>
      <c r="AY358" s="179" t="n">
        <v>2187500</v>
      </c>
      <c r="AZ358" s="177" t="n">
        <v>30</v>
      </c>
      <c r="BA358" s="180" t="n">
        <v>84902124</v>
      </c>
      <c r="BB358" s="180" t="n">
        <v>45228502</v>
      </c>
      <c r="BC358" s="177" t="n">
        <v>108116469</v>
      </c>
      <c r="BD358" s="177" t="n">
        <v>198916218</v>
      </c>
      <c r="BE358" s="177" t="n">
        <v>5476408</v>
      </c>
    </row>
    <row r="359" customFormat="false" ht="12.75" hidden="false" customHeight="true" outlineLevel="0" collapsed="false">
      <c r="A359" s="174" t="str">
        <f aca="false">C359&amp;" "&amp;E359&amp;" "&amp;F359&amp;" "&amp;G359&amp;" "&amp;J359</f>
        <v>Kenya Mangrove Restoration Hydrology Large</v>
      </c>
      <c r="B359" s="176" t="s">
        <v>164</v>
      </c>
      <c r="C359" s="174" t="s">
        <v>187</v>
      </c>
      <c r="D359" s="176" t="s">
        <v>591</v>
      </c>
      <c r="E359" s="176" t="s">
        <v>160</v>
      </c>
      <c r="F359" s="175" t="s">
        <v>174</v>
      </c>
      <c r="G359" s="176" t="s">
        <v>903</v>
      </c>
      <c r="H359" s="176" t="s">
        <v>906</v>
      </c>
      <c r="I359" s="177" t="n">
        <v>1000</v>
      </c>
      <c r="J359" s="178" t="s">
        <v>910</v>
      </c>
      <c r="K359" s="176" t="n">
        <v>40145.87061</v>
      </c>
      <c r="L359" s="177" t="n">
        <v>3356061</v>
      </c>
      <c r="M359" s="177" t="n">
        <v>4569336</v>
      </c>
      <c r="N359" s="177" t="n">
        <v>1840699</v>
      </c>
      <c r="O359" s="177" t="n">
        <v>2021267</v>
      </c>
      <c r="P359" s="177" t="n">
        <v>1515362</v>
      </c>
      <c r="Q359" s="177" t="n">
        <v>2548069</v>
      </c>
      <c r="R359" s="177" t="n">
        <v>9</v>
      </c>
      <c r="S359" s="177" t="n">
        <v>9</v>
      </c>
      <c r="T359" s="177" t="n">
        <v>50000</v>
      </c>
      <c r="U359" s="177" t="n">
        <v>50000</v>
      </c>
      <c r="V359" s="177" t="n">
        <v>629559</v>
      </c>
      <c r="W359" s="177" t="n">
        <v>667067</v>
      </c>
      <c r="X359" s="177" t="n">
        <v>153925</v>
      </c>
      <c r="Y359" s="177" t="n">
        <v>160000</v>
      </c>
      <c r="Z359" s="177" t="n">
        <v>249345</v>
      </c>
      <c r="AA359" s="177" t="n">
        <v>264200</v>
      </c>
      <c r="AB359" s="177" t="n">
        <v>88900</v>
      </c>
      <c r="AC359" s="177" t="n">
        <v>100000</v>
      </c>
      <c r="AD359" s="177" t="n">
        <v>129504</v>
      </c>
      <c r="AE359" s="177" t="n">
        <v>140000</v>
      </c>
      <c r="AF359" s="177" t="n">
        <v>44450</v>
      </c>
      <c r="AG359" s="177" t="n">
        <v>50000</v>
      </c>
      <c r="AH359" s="177" t="n">
        <v>495016</v>
      </c>
      <c r="AI359" s="177" t="n">
        <v>590000</v>
      </c>
      <c r="AJ359" s="177" t="n">
        <v>144981</v>
      </c>
      <c r="AK359" s="177" t="n">
        <v>240000</v>
      </c>
      <c r="AL359" s="177" t="n">
        <v>114430</v>
      </c>
      <c r="AM359" s="177" t="n">
        <v>147441</v>
      </c>
      <c r="AN359" s="177" t="n">
        <f aca="false">AJ:AJ+AL:AL</f>
        <v>259411</v>
      </c>
      <c r="AO359" s="177" t="n">
        <f aca="false">AK:AK+AM:AM</f>
        <v>387441</v>
      </c>
      <c r="AP359" s="177" t="n">
        <v>755771</v>
      </c>
      <c r="AQ359" s="177" t="n">
        <v>1312806</v>
      </c>
      <c r="AR359" s="177" t="n">
        <v>43224</v>
      </c>
      <c r="AS359" s="177" t="n">
        <v>73822</v>
      </c>
      <c r="AT359" s="179" t="n">
        <v>75812</v>
      </c>
      <c r="AU359" s="179" t="n">
        <v>120000</v>
      </c>
      <c r="AV359" s="179" t="n">
        <v>167296</v>
      </c>
      <c r="AW359" s="179" t="n">
        <v>300000</v>
      </c>
      <c r="AX359" s="179" t="n">
        <v>213847</v>
      </c>
      <c r="AY359" s="179" t="n">
        <v>354000</v>
      </c>
      <c r="AZ359" s="177" t="n">
        <v>30</v>
      </c>
      <c r="BA359" s="180" t="n">
        <v>3248729</v>
      </c>
      <c r="BB359" s="180" t="n">
        <v>1162696</v>
      </c>
      <c r="BC359" s="177" t="n">
        <v>7557711</v>
      </c>
      <c r="BD359" s="177" t="n">
        <v>13128061</v>
      </c>
      <c r="BE359" s="177" t="n">
        <v>369112</v>
      </c>
    </row>
    <row r="360" customFormat="false" ht="12.75" hidden="false" customHeight="true" outlineLevel="0" collapsed="false">
      <c r="A360" s="174" t="str">
        <f aca="false">C360&amp;" "&amp;E360&amp;" "&amp;F360&amp;" "&amp;G360&amp;" "&amp;J360</f>
        <v>Kenya Mangrove Conservation  Large</v>
      </c>
      <c r="B360" s="176" t="s">
        <v>164</v>
      </c>
      <c r="C360" s="174" t="s">
        <v>187</v>
      </c>
      <c r="D360" s="176" t="s">
        <v>591</v>
      </c>
      <c r="E360" s="176" t="s">
        <v>160</v>
      </c>
      <c r="F360" s="175" t="s">
        <v>175</v>
      </c>
      <c r="G360" s="176"/>
      <c r="H360" s="176" t="s">
        <v>906</v>
      </c>
      <c r="I360" s="177" t="n">
        <v>40000</v>
      </c>
      <c r="J360" s="178" t="s">
        <v>910</v>
      </c>
      <c r="K360" s="176" t="n">
        <v>146459.4927</v>
      </c>
      <c r="L360" s="177" t="n">
        <v>6427266</v>
      </c>
      <c r="M360" s="177" t="n">
        <v>10408810</v>
      </c>
      <c r="N360" s="177" t="n">
        <v>1627745</v>
      </c>
      <c r="O360" s="177" t="n">
        <v>1730133</v>
      </c>
      <c r="P360" s="177" t="n">
        <v>4799521</v>
      </c>
      <c r="Q360" s="177" t="n">
        <v>8678677</v>
      </c>
      <c r="R360" s="177" t="n">
        <v>3</v>
      </c>
      <c r="S360" s="177" t="n">
        <v>3</v>
      </c>
      <c r="T360" s="177" t="n">
        <v>50000</v>
      </c>
      <c r="U360" s="177" t="n">
        <v>50000</v>
      </c>
      <c r="V360" s="177" t="n">
        <v>786949</v>
      </c>
      <c r="W360" s="177" t="n">
        <v>833833</v>
      </c>
      <c r="X360" s="177" t="n">
        <v>153925</v>
      </c>
      <c r="Y360" s="177" t="n">
        <v>160000</v>
      </c>
      <c r="Z360" s="177" t="n">
        <v>374017</v>
      </c>
      <c r="AA360" s="177" t="n">
        <v>396300</v>
      </c>
      <c r="AB360" s="177" t="n">
        <v>88900</v>
      </c>
      <c r="AC360" s="177" t="n">
        <v>100000</v>
      </c>
      <c r="AD360" s="177" t="n">
        <v>129504</v>
      </c>
      <c r="AE360" s="177" t="n">
        <v>140000</v>
      </c>
      <c r="AF360" s="177" t="n">
        <v>44450</v>
      </c>
      <c r="AG360" s="177" t="n">
        <v>50000</v>
      </c>
      <c r="AH360" s="177" t="n">
        <v>0</v>
      </c>
      <c r="AI360" s="177" t="n">
        <v>0</v>
      </c>
      <c r="AJ360" s="177" t="n">
        <v>289962</v>
      </c>
      <c r="AK360" s="177" t="n">
        <v>480000</v>
      </c>
      <c r="AL360" s="177" t="n">
        <v>0</v>
      </c>
      <c r="AM360" s="177" t="n">
        <v>0</v>
      </c>
      <c r="AN360" s="177" t="n">
        <f aca="false">AJ:AJ+AL:AL</f>
        <v>289962</v>
      </c>
      <c r="AO360" s="177" t="n">
        <f aca="false">AK:AK+AM:AM</f>
        <v>480000</v>
      </c>
      <c r="AP360" s="177" t="n">
        <v>3787272</v>
      </c>
      <c r="AQ360" s="177" t="n">
        <v>6953092</v>
      </c>
      <c r="AR360" s="177" t="n">
        <v>211870</v>
      </c>
      <c r="AS360" s="177" t="n">
        <v>383085</v>
      </c>
      <c r="AT360" s="179" t="n">
        <v>75812</v>
      </c>
      <c r="AU360" s="179" t="n">
        <v>120000</v>
      </c>
      <c r="AV360" s="179" t="n">
        <v>167296</v>
      </c>
      <c r="AW360" s="179" t="n">
        <v>300000</v>
      </c>
      <c r="AX360" s="179" t="n">
        <v>267309</v>
      </c>
      <c r="AY360" s="179" t="n">
        <v>442500</v>
      </c>
      <c r="AZ360" s="177" t="n">
        <v>30</v>
      </c>
      <c r="BA360" s="180" t="n">
        <v>28675988</v>
      </c>
      <c r="BB360" s="180" t="n">
        <v>14891074</v>
      </c>
      <c r="BC360" s="177" t="n">
        <v>37872720</v>
      </c>
      <c r="BD360" s="177" t="n">
        <v>69530919</v>
      </c>
      <c r="BE360" s="177" t="n">
        <v>1915426</v>
      </c>
    </row>
    <row r="361" customFormat="false" ht="12.75" hidden="false" customHeight="true" outlineLevel="0" collapsed="false">
      <c r="A361" s="174" t="str">
        <f aca="false">C361&amp;" "&amp;E361&amp;" "&amp;F361&amp;" "&amp;G361&amp;" "&amp;J361</f>
        <v>Mexico Mangrove Restoration Hydrology Large</v>
      </c>
      <c r="B361" s="176" t="s">
        <v>161</v>
      </c>
      <c r="C361" s="174" t="s">
        <v>188</v>
      </c>
      <c r="D361" s="176" t="s">
        <v>592</v>
      </c>
      <c r="E361" s="176" t="s">
        <v>160</v>
      </c>
      <c r="F361" s="175" t="s">
        <v>174</v>
      </c>
      <c r="G361" s="176" t="s">
        <v>903</v>
      </c>
      <c r="H361" s="176" t="s">
        <v>906</v>
      </c>
      <c r="I361" s="177" t="n">
        <v>1000</v>
      </c>
      <c r="J361" s="178" t="s">
        <v>910</v>
      </c>
      <c r="K361" s="176" t="n">
        <v>1258400.8</v>
      </c>
      <c r="L361" s="177" t="n">
        <v>5491123</v>
      </c>
      <c r="M361" s="177" t="n">
        <v>7110506</v>
      </c>
      <c r="N361" s="177" t="n">
        <v>3618958</v>
      </c>
      <c r="O361" s="177" t="n">
        <v>4137467</v>
      </c>
      <c r="P361" s="177" t="n">
        <v>1872165</v>
      </c>
      <c r="Q361" s="177" t="n">
        <v>2973039</v>
      </c>
      <c r="R361" s="177" t="n">
        <v>20</v>
      </c>
      <c r="S361" s="177" t="n">
        <v>20</v>
      </c>
      <c r="T361" s="177" t="n">
        <v>50000</v>
      </c>
      <c r="U361" s="177" t="n">
        <v>50000</v>
      </c>
      <c r="V361" s="177" t="n">
        <v>629559</v>
      </c>
      <c r="W361" s="177" t="n">
        <v>667067</v>
      </c>
      <c r="X361" s="177" t="n">
        <v>153925</v>
      </c>
      <c r="Y361" s="177" t="n">
        <v>160000</v>
      </c>
      <c r="Z361" s="177" t="n">
        <v>274072</v>
      </c>
      <c r="AA361" s="177" t="n">
        <v>290400</v>
      </c>
      <c r="AB361" s="177" t="n">
        <v>88900</v>
      </c>
      <c r="AC361" s="177" t="n">
        <v>100000</v>
      </c>
      <c r="AD361" s="177" t="n">
        <v>129504</v>
      </c>
      <c r="AE361" s="177" t="n">
        <v>140000</v>
      </c>
      <c r="AF361" s="177" t="n">
        <v>44450</v>
      </c>
      <c r="AG361" s="177" t="n">
        <v>50000</v>
      </c>
      <c r="AH361" s="177" t="n">
        <v>2248548</v>
      </c>
      <c r="AI361" s="177" t="n">
        <v>2680000</v>
      </c>
      <c r="AJ361" s="177" t="n">
        <v>143773</v>
      </c>
      <c r="AK361" s="177" t="n">
        <v>238000</v>
      </c>
      <c r="AL361" s="177" t="n">
        <v>519786</v>
      </c>
      <c r="AM361" s="177" t="n">
        <v>669732</v>
      </c>
      <c r="AN361" s="177" t="n">
        <f aca="false">AJ:AJ+AL:AL</f>
        <v>663559</v>
      </c>
      <c r="AO361" s="177" t="n">
        <f aca="false">AK:AK+AM:AM</f>
        <v>907732</v>
      </c>
      <c r="AP361" s="177" t="n">
        <v>555565</v>
      </c>
      <c r="AQ361" s="177" t="n">
        <v>965040</v>
      </c>
      <c r="AR361" s="177" t="n">
        <v>31774</v>
      </c>
      <c r="AS361" s="177" t="n">
        <v>54267</v>
      </c>
      <c r="AT361" s="179" t="n">
        <v>75812</v>
      </c>
      <c r="AU361" s="179" t="n">
        <v>120000</v>
      </c>
      <c r="AV361" s="179" t="n">
        <v>167296</v>
      </c>
      <c r="AW361" s="179" t="n">
        <v>300000</v>
      </c>
      <c r="AX361" s="179" t="n">
        <v>378159</v>
      </c>
      <c r="AY361" s="179" t="n">
        <v>626000</v>
      </c>
      <c r="AZ361" s="177" t="n">
        <v>30</v>
      </c>
      <c r="BA361" s="180" t="n">
        <v>-818784</v>
      </c>
      <c r="BB361" s="180" t="n">
        <v>-1794993</v>
      </c>
      <c r="BC361" s="177" t="n">
        <v>5555654</v>
      </c>
      <c r="BD361" s="177" t="n">
        <v>9650404</v>
      </c>
      <c r="BE361" s="177" t="n">
        <v>271333</v>
      </c>
    </row>
    <row r="362" customFormat="false" ht="12.75" hidden="false" customHeight="true" outlineLevel="0" collapsed="false">
      <c r="A362" s="174" t="str">
        <f aca="false">C362&amp;" "&amp;E362&amp;" "&amp;F362&amp;" "&amp;G362&amp;" "&amp;J362</f>
        <v>Mexico Mangrove Conservation  Large</v>
      </c>
      <c r="B362" s="176" t="s">
        <v>161</v>
      </c>
      <c r="C362" s="174" t="s">
        <v>188</v>
      </c>
      <c r="D362" s="176" t="s">
        <v>592</v>
      </c>
      <c r="E362" s="176" t="s">
        <v>160</v>
      </c>
      <c r="F362" s="175" t="s">
        <v>175</v>
      </c>
      <c r="G362" s="176"/>
      <c r="H362" s="176" t="s">
        <v>906</v>
      </c>
      <c r="I362" s="177" t="n">
        <v>40000</v>
      </c>
      <c r="J362" s="178" t="s">
        <v>910</v>
      </c>
      <c r="K362" s="176" t="n">
        <v>4451571.912</v>
      </c>
      <c r="L362" s="177" t="n">
        <v>9888108</v>
      </c>
      <c r="M362" s="177" t="n">
        <v>16713357</v>
      </c>
      <c r="N362" s="177" t="n">
        <v>1664835</v>
      </c>
      <c r="O362" s="177" t="n">
        <v>1769433</v>
      </c>
      <c r="P362" s="177" t="n">
        <v>8223272</v>
      </c>
      <c r="Q362" s="177" t="n">
        <v>14943923</v>
      </c>
      <c r="R362" s="177" t="n">
        <v>3</v>
      </c>
      <c r="S362" s="177" t="n">
        <v>3</v>
      </c>
      <c r="T362" s="177" t="n">
        <v>50000</v>
      </c>
      <c r="U362" s="177" t="n">
        <v>50000</v>
      </c>
      <c r="V362" s="177" t="n">
        <v>786949</v>
      </c>
      <c r="W362" s="177" t="n">
        <v>833833</v>
      </c>
      <c r="X362" s="177" t="n">
        <v>153925</v>
      </c>
      <c r="Y362" s="177" t="n">
        <v>160000</v>
      </c>
      <c r="Z362" s="177" t="n">
        <v>411107</v>
      </c>
      <c r="AA362" s="177" t="n">
        <v>435600</v>
      </c>
      <c r="AB362" s="177" t="n">
        <v>88900</v>
      </c>
      <c r="AC362" s="177" t="n">
        <v>100000</v>
      </c>
      <c r="AD362" s="177" t="n">
        <v>129504</v>
      </c>
      <c r="AE362" s="177" t="n">
        <v>140000</v>
      </c>
      <c r="AF362" s="177" t="n">
        <v>44450</v>
      </c>
      <c r="AG362" s="177" t="n">
        <v>50000</v>
      </c>
      <c r="AH362" s="177" t="n">
        <v>0</v>
      </c>
      <c r="AI362" s="177" t="n">
        <v>0</v>
      </c>
      <c r="AJ362" s="177" t="n">
        <v>287546</v>
      </c>
      <c r="AK362" s="177" t="n">
        <v>476000</v>
      </c>
      <c r="AL362" s="177" t="n">
        <v>0</v>
      </c>
      <c r="AM362" s="177" t="n">
        <v>0</v>
      </c>
      <c r="AN362" s="177" t="n">
        <f aca="false">AJ:AJ+AL:AL</f>
        <v>287546</v>
      </c>
      <c r="AO362" s="177" t="n">
        <f aca="false">AK:AK+AM:AM</f>
        <v>476000</v>
      </c>
      <c r="AP362" s="177" t="n">
        <v>6837683</v>
      </c>
      <c r="AQ362" s="177" t="n">
        <v>12573071</v>
      </c>
      <c r="AR362" s="177" t="n">
        <v>382237</v>
      </c>
      <c r="AS362" s="177" t="n">
        <v>692352</v>
      </c>
      <c r="AT362" s="179" t="n">
        <v>75812</v>
      </c>
      <c r="AU362" s="179" t="n">
        <v>120000</v>
      </c>
      <c r="AV362" s="179" t="n">
        <v>167296</v>
      </c>
      <c r="AW362" s="179" t="n">
        <v>300000</v>
      </c>
      <c r="AX362" s="179" t="n">
        <v>472698</v>
      </c>
      <c r="AY362" s="179" t="n">
        <v>782500</v>
      </c>
      <c r="AZ362" s="177" t="n">
        <v>30</v>
      </c>
      <c r="BA362" s="180" t="n">
        <v>53603961</v>
      </c>
      <c r="BB362" s="180" t="n">
        <v>28394166</v>
      </c>
      <c r="BC362" s="177" t="n">
        <v>68376835</v>
      </c>
      <c r="BD362" s="177" t="n">
        <v>125730713</v>
      </c>
      <c r="BE362" s="177" t="n">
        <v>3461761</v>
      </c>
    </row>
    <row r="363" customFormat="false" ht="12.75" hidden="false" customHeight="true" outlineLevel="0" collapsed="false">
      <c r="A363" s="174" t="str">
        <f aca="false">C363&amp;" "&amp;E363&amp;" "&amp;F363&amp;" "&amp;G363&amp;" "&amp;J363</f>
        <v>Colombia Mangrove Restoration Hydrology Large</v>
      </c>
      <c r="B363" s="176" t="s">
        <v>165</v>
      </c>
      <c r="C363" s="174" t="s">
        <v>189</v>
      </c>
      <c r="D363" s="176" t="s">
        <v>593</v>
      </c>
      <c r="E363" s="176" t="s">
        <v>160</v>
      </c>
      <c r="F363" s="175" t="s">
        <v>174</v>
      </c>
      <c r="G363" s="176" t="s">
        <v>903</v>
      </c>
      <c r="H363" s="176" t="s">
        <v>906</v>
      </c>
      <c r="I363" s="177" t="n">
        <v>1000</v>
      </c>
      <c r="J363" s="178" t="s">
        <v>910</v>
      </c>
      <c r="K363" s="176" t="n">
        <v>356578.1811</v>
      </c>
      <c r="L363" s="177" t="n">
        <v>5398126</v>
      </c>
      <c r="M363" s="177" t="n">
        <v>7177027</v>
      </c>
      <c r="N363" s="177" t="n">
        <v>3297534</v>
      </c>
      <c r="O363" s="177" t="n">
        <v>3759286</v>
      </c>
      <c r="P363" s="177" t="n">
        <v>2100593</v>
      </c>
      <c r="Q363" s="177" t="n">
        <v>3417741</v>
      </c>
      <c r="R363" s="177" t="n">
        <v>10</v>
      </c>
      <c r="S363" s="177" t="n">
        <v>10</v>
      </c>
      <c r="T363" s="177" t="n">
        <v>50000</v>
      </c>
      <c r="U363" s="177" t="n">
        <v>50000</v>
      </c>
      <c r="V363" s="177" t="n">
        <v>629559</v>
      </c>
      <c r="W363" s="177" t="n">
        <v>667067</v>
      </c>
      <c r="X363" s="177" t="n">
        <v>153925</v>
      </c>
      <c r="Y363" s="177" t="n">
        <v>160000</v>
      </c>
      <c r="Z363" s="177" t="n">
        <v>244644</v>
      </c>
      <c r="AA363" s="177" t="n">
        <v>259219</v>
      </c>
      <c r="AB363" s="177" t="n">
        <v>88900</v>
      </c>
      <c r="AC363" s="177" t="n">
        <v>100000</v>
      </c>
      <c r="AD363" s="177" t="n">
        <v>120254</v>
      </c>
      <c r="AE363" s="177" t="n">
        <v>130000</v>
      </c>
      <c r="AF363" s="177" t="n">
        <v>44450</v>
      </c>
      <c r="AG363" s="177" t="n">
        <v>50000</v>
      </c>
      <c r="AH363" s="177" t="n">
        <v>1965802</v>
      </c>
      <c r="AI363" s="177" t="n">
        <v>2343000</v>
      </c>
      <c r="AJ363" s="177" t="n">
        <v>78531</v>
      </c>
      <c r="AK363" s="177" t="n">
        <v>130000</v>
      </c>
      <c r="AL363" s="177" t="n">
        <v>454425</v>
      </c>
      <c r="AM363" s="177" t="n">
        <v>585516</v>
      </c>
      <c r="AN363" s="177" t="n">
        <f aca="false">AJ:AJ+AL:AL</f>
        <v>532956</v>
      </c>
      <c r="AO363" s="177" t="n">
        <f aca="false">AK:AK+AM:AM</f>
        <v>715516</v>
      </c>
      <c r="AP363" s="177" t="n">
        <v>1058595</v>
      </c>
      <c r="AQ363" s="177" t="n">
        <v>1838823</v>
      </c>
      <c r="AR363" s="177" t="n">
        <v>60544</v>
      </c>
      <c r="AS363" s="177" t="n">
        <v>103402</v>
      </c>
      <c r="AT363" s="179" t="n">
        <v>75812</v>
      </c>
      <c r="AU363" s="179" t="n">
        <v>120000</v>
      </c>
      <c r="AV363" s="179" t="n">
        <v>167296</v>
      </c>
      <c r="AW363" s="179" t="n">
        <v>300000</v>
      </c>
      <c r="AX363" s="179" t="n">
        <v>205390</v>
      </c>
      <c r="AY363" s="179" t="n">
        <v>340000</v>
      </c>
      <c r="AZ363" s="177" t="n">
        <v>30</v>
      </c>
      <c r="BA363" s="180" t="n">
        <v>3705961</v>
      </c>
      <c r="BB363" s="180" t="n">
        <v>927364</v>
      </c>
      <c r="BC363" s="177" t="n">
        <v>10585948</v>
      </c>
      <c r="BD363" s="177" t="n">
        <v>18388234</v>
      </c>
      <c r="BE363" s="177" t="n">
        <v>517008</v>
      </c>
    </row>
    <row r="364" customFormat="false" ht="12.75" hidden="false" customHeight="true" outlineLevel="0" collapsed="false">
      <c r="A364" s="174" t="str">
        <f aca="false">C364&amp;" "&amp;E364&amp;" "&amp;F364&amp;" "&amp;G364&amp;" "&amp;J364</f>
        <v>Colombia Mangrove Conservation  Large</v>
      </c>
      <c r="B364" s="176" t="s">
        <v>165</v>
      </c>
      <c r="C364" s="174" t="s">
        <v>189</v>
      </c>
      <c r="D364" s="176" t="s">
        <v>593</v>
      </c>
      <c r="E364" s="176" t="s">
        <v>160</v>
      </c>
      <c r="F364" s="175" t="s">
        <v>175</v>
      </c>
      <c r="G364" s="176"/>
      <c r="H364" s="176" t="s">
        <v>906</v>
      </c>
      <c r="I364" s="177" t="n">
        <v>40000</v>
      </c>
      <c r="J364" s="178" t="s">
        <v>910</v>
      </c>
      <c r="K364" s="176" t="n">
        <v>1041159.833</v>
      </c>
      <c r="L364" s="177" t="n">
        <v>7299688</v>
      </c>
      <c r="M364" s="177" t="n">
        <v>11927065</v>
      </c>
      <c r="N364" s="177" t="n">
        <v>1611444</v>
      </c>
      <c r="O364" s="177" t="n">
        <v>1712662</v>
      </c>
      <c r="P364" s="177" t="n">
        <v>5688244</v>
      </c>
      <c r="Q364" s="177" t="n">
        <v>10214403</v>
      </c>
      <c r="R364" s="177" t="n">
        <v>3</v>
      </c>
      <c r="S364" s="177" t="n">
        <v>3</v>
      </c>
      <c r="T364" s="177" t="n">
        <v>50000</v>
      </c>
      <c r="U364" s="177" t="n">
        <v>50000</v>
      </c>
      <c r="V364" s="177" t="n">
        <v>786949</v>
      </c>
      <c r="W364" s="177" t="n">
        <v>833833</v>
      </c>
      <c r="X364" s="177" t="n">
        <v>153925</v>
      </c>
      <c r="Y364" s="177" t="n">
        <v>160000</v>
      </c>
      <c r="Z364" s="177" t="n">
        <v>366966</v>
      </c>
      <c r="AA364" s="177" t="n">
        <v>388829</v>
      </c>
      <c r="AB364" s="177" t="n">
        <v>88900</v>
      </c>
      <c r="AC364" s="177" t="n">
        <v>100000</v>
      </c>
      <c r="AD364" s="177" t="n">
        <v>120254</v>
      </c>
      <c r="AE364" s="177" t="n">
        <v>130000</v>
      </c>
      <c r="AF364" s="177" t="n">
        <v>44450</v>
      </c>
      <c r="AG364" s="177" t="n">
        <v>50000</v>
      </c>
      <c r="AH364" s="177" t="n">
        <v>0</v>
      </c>
      <c r="AI364" s="177" t="n">
        <v>0</v>
      </c>
      <c r="AJ364" s="177" t="n">
        <v>157063</v>
      </c>
      <c r="AK364" s="177" t="n">
        <v>260000</v>
      </c>
      <c r="AL364" s="177" t="n">
        <v>0</v>
      </c>
      <c r="AM364" s="177" t="n">
        <v>0</v>
      </c>
      <c r="AN364" s="177" t="n">
        <f aca="false">AJ:AJ+AL:AL</f>
        <v>157063</v>
      </c>
      <c r="AO364" s="177" t="n">
        <f aca="false">AK:AK+AM:AM</f>
        <v>260000</v>
      </c>
      <c r="AP364" s="177" t="n">
        <v>4763287</v>
      </c>
      <c r="AQ364" s="177" t="n">
        <v>8631678</v>
      </c>
      <c r="AR364" s="177" t="n">
        <v>268049</v>
      </c>
      <c r="AS364" s="177" t="n">
        <v>477725</v>
      </c>
      <c r="AT364" s="179" t="n">
        <v>75812</v>
      </c>
      <c r="AU364" s="179" t="n">
        <v>120000</v>
      </c>
      <c r="AV364" s="179" t="n">
        <v>167296</v>
      </c>
      <c r="AW364" s="179" t="n">
        <v>300000</v>
      </c>
      <c r="AX364" s="179" t="n">
        <v>256737</v>
      </c>
      <c r="AY364" s="179" t="n">
        <v>425000</v>
      </c>
      <c r="AZ364" s="177" t="n">
        <v>30</v>
      </c>
      <c r="BA364" s="180" t="n">
        <v>36318527</v>
      </c>
      <c r="BB364" s="180" t="n">
        <v>19343087</v>
      </c>
      <c r="BC364" s="177" t="n">
        <v>47632865</v>
      </c>
      <c r="BD364" s="177" t="n">
        <v>86316781</v>
      </c>
      <c r="BE364" s="177" t="n">
        <v>2388623</v>
      </c>
    </row>
    <row r="365" customFormat="false" ht="12.75" hidden="false" customHeight="true" outlineLevel="0" collapsed="false">
      <c r="A365" s="174" t="str">
        <f aca="false">C365&amp;" "&amp;E365&amp;" "&amp;F365&amp;" "&amp;G365&amp;" "&amp;J365</f>
        <v>India Mangrove Restoration Hydrology Large</v>
      </c>
      <c r="B365" s="176" t="s">
        <v>162</v>
      </c>
      <c r="C365" s="174" t="s">
        <v>190</v>
      </c>
      <c r="D365" s="176" t="s">
        <v>594</v>
      </c>
      <c r="E365" s="176" t="s">
        <v>160</v>
      </c>
      <c r="F365" s="175" t="s">
        <v>174</v>
      </c>
      <c r="G365" s="176" t="s">
        <v>903</v>
      </c>
      <c r="H365" s="176" t="s">
        <v>906</v>
      </c>
      <c r="I365" s="177" t="n">
        <v>1000</v>
      </c>
      <c r="J365" s="178" t="s">
        <v>910</v>
      </c>
      <c r="K365" s="176" t="n">
        <v>214284.0211</v>
      </c>
      <c r="L365" s="177" t="n">
        <v>20841466</v>
      </c>
      <c r="M365" s="177" t="n">
        <v>25514441</v>
      </c>
      <c r="N365" s="177" t="n">
        <v>16369949</v>
      </c>
      <c r="O365" s="177" t="n">
        <v>19337600</v>
      </c>
      <c r="P365" s="177" t="n">
        <v>4471517</v>
      </c>
      <c r="Q365" s="177" t="n">
        <v>6176841</v>
      </c>
      <c r="R365" s="177" t="n">
        <v>117</v>
      </c>
      <c r="S365" s="177" t="n">
        <v>117</v>
      </c>
      <c r="T365" s="177" t="n">
        <v>50000</v>
      </c>
      <c r="U365" s="177" t="n">
        <v>50000</v>
      </c>
      <c r="V365" s="177" t="n">
        <v>629559</v>
      </c>
      <c r="W365" s="177" t="n">
        <v>667067</v>
      </c>
      <c r="X365" s="177" t="n">
        <v>153925</v>
      </c>
      <c r="Y365" s="177" t="n">
        <v>160000</v>
      </c>
      <c r="Z365" s="177" t="n">
        <v>255322</v>
      </c>
      <c r="AA365" s="177" t="n">
        <v>270533</v>
      </c>
      <c r="AB365" s="177" t="n">
        <v>88900</v>
      </c>
      <c r="AC365" s="177" t="n">
        <v>100000</v>
      </c>
      <c r="AD365" s="177" t="n">
        <v>129504</v>
      </c>
      <c r="AE365" s="177" t="n">
        <v>140000</v>
      </c>
      <c r="AF365" s="177" t="n">
        <v>44450</v>
      </c>
      <c r="AG365" s="177" t="n">
        <v>50000</v>
      </c>
      <c r="AH365" s="177" t="n">
        <v>15018289</v>
      </c>
      <c r="AI365" s="177" t="n">
        <v>17900000</v>
      </c>
      <c r="AJ365" s="177" t="n">
        <v>101487</v>
      </c>
      <c r="AK365" s="177" t="n">
        <v>168000</v>
      </c>
      <c r="AL365" s="177" t="n">
        <v>3471704</v>
      </c>
      <c r="AM365" s="177" t="n">
        <v>4473210</v>
      </c>
      <c r="AN365" s="177" t="n">
        <f aca="false">AJ:AJ+AL:AL</f>
        <v>3573191</v>
      </c>
      <c r="AO365" s="177" t="n">
        <f aca="false">AK:AK+AM:AM</f>
        <v>4641210</v>
      </c>
      <c r="AP365" s="177" t="n">
        <v>366067</v>
      </c>
      <c r="AQ365" s="177" t="n">
        <v>635874</v>
      </c>
      <c r="AR365" s="177" t="n">
        <v>20936</v>
      </c>
      <c r="AS365" s="177" t="n">
        <v>35757</v>
      </c>
      <c r="AT365" s="179" t="n">
        <v>75812</v>
      </c>
      <c r="AU365" s="179" t="n">
        <v>120000</v>
      </c>
      <c r="AV365" s="179" t="n">
        <v>167296</v>
      </c>
      <c r="AW365" s="179" t="n">
        <v>300000</v>
      </c>
      <c r="AX365" s="179" t="n">
        <v>268215</v>
      </c>
      <c r="AY365" s="179" t="n">
        <v>444000</v>
      </c>
      <c r="AZ365" s="177" t="n">
        <v>30</v>
      </c>
      <c r="BA365" s="180" t="n">
        <v>-21012606</v>
      </c>
      <c r="BB365" s="180" t="n">
        <v>-18158455</v>
      </c>
      <c r="BC365" s="177" t="n">
        <v>3660672</v>
      </c>
      <c r="BD365" s="177" t="n">
        <v>6358740</v>
      </c>
      <c r="BE365" s="177" t="n">
        <v>178784</v>
      </c>
    </row>
    <row r="366" customFormat="false" ht="12.75" hidden="false" customHeight="true" outlineLevel="0" collapsed="false">
      <c r="A366" s="174" t="str">
        <f aca="false">C366&amp;" "&amp;E366&amp;" "&amp;F366&amp;" "&amp;G366&amp;" "&amp;J366</f>
        <v>India Mangrove Conservation  Large</v>
      </c>
      <c r="B366" s="176" t="s">
        <v>162</v>
      </c>
      <c r="C366" s="174" t="s">
        <v>190</v>
      </c>
      <c r="D366" s="176" t="s">
        <v>594</v>
      </c>
      <c r="E366" s="176" t="s">
        <v>160</v>
      </c>
      <c r="F366" s="175" t="s">
        <v>175</v>
      </c>
      <c r="G366" s="176"/>
      <c r="H366" s="176" t="s">
        <v>906</v>
      </c>
      <c r="I366" s="177" t="n">
        <v>40000</v>
      </c>
      <c r="J366" s="178" t="s">
        <v>910</v>
      </c>
      <c r="K366" s="176" t="n">
        <v>551055.3111</v>
      </c>
      <c r="L366" s="177" t="n">
        <v>4759488</v>
      </c>
      <c r="M366" s="177" t="n">
        <v>7358715</v>
      </c>
      <c r="N366" s="177" t="n">
        <v>1636711</v>
      </c>
      <c r="O366" s="177" t="n">
        <v>1739633</v>
      </c>
      <c r="P366" s="177" t="n">
        <v>3122778</v>
      </c>
      <c r="Q366" s="177" t="n">
        <v>5619082</v>
      </c>
      <c r="R366" s="177" t="n">
        <v>4</v>
      </c>
      <c r="S366" s="177" t="n">
        <v>4</v>
      </c>
      <c r="T366" s="177" t="n">
        <v>50000</v>
      </c>
      <c r="U366" s="177" t="n">
        <v>50000</v>
      </c>
      <c r="V366" s="177" t="n">
        <v>786949</v>
      </c>
      <c r="W366" s="177" t="n">
        <v>833833</v>
      </c>
      <c r="X366" s="177" t="n">
        <v>153925</v>
      </c>
      <c r="Y366" s="177" t="n">
        <v>160000</v>
      </c>
      <c r="Z366" s="177" t="n">
        <v>382983</v>
      </c>
      <c r="AA366" s="177" t="n">
        <v>405800</v>
      </c>
      <c r="AB366" s="177" t="n">
        <v>88900</v>
      </c>
      <c r="AC366" s="177" t="n">
        <v>100000</v>
      </c>
      <c r="AD366" s="177" t="n">
        <v>129504</v>
      </c>
      <c r="AE366" s="177" t="n">
        <v>140000</v>
      </c>
      <c r="AF366" s="177" t="n">
        <v>44450</v>
      </c>
      <c r="AG366" s="177" t="n">
        <v>50000</v>
      </c>
      <c r="AH366" s="177" t="n">
        <v>0</v>
      </c>
      <c r="AI366" s="177" t="n">
        <v>0</v>
      </c>
      <c r="AJ366" s="177" t="n">
        <v>202973</v>
      </c>
      <c r="AK366" s="177" t="n">
        <v>336000</v>
      </c>
      <c r="AL366" s="177" t="n">
        <v>0</v>
      </c>
      <c r="AM366" s="177" t="n">
        <v>0</v>
      </c>
      <c r="AN366" s="177" t="n">
        <f aca="false">AJ:AJ+AL:AL</f>
        <v>202973</v>
      </c>
      <c r="AO366" s="177" t="n">
        <f aca="false">AK:AK+AM:AM</f>
        <v>336000</v>
      </c>
      <c r="AP366" s="177" t="n">
        <v>2217535</v>
      </c>
      <c r="AQ366" s="177" t="n">
        <v>4083343</v>
      </c>
      <c r="AR366" s="177" t="n">
        <v>123892</v>
      </c>
      <c r="AS366" s="177" t="n">
        <v>224738</v>
      </c>
      <c r="AT366" s="179" t="n">
        <v>75812</v>
      </c>
      <c r="AU366" s="179" t="n">
        <v>120000</v>
      </c>
      <c r="AV366" s="179" t="n">
        <v>167296</v>
      </c>
      <c r="AW366" s="179" t="n">
        <v>300000</v>
      </c>
      <c r="AX366" s="179" t="n">
        <v>335269</v>
      </c>
      <c r="AY366" s="179" t="n">
        <v>555000</v>
      </c>
      <c r="AZ366" s="177" t="n">
        <v>30</v>
      </c>
      <c r="BA366" s="180" t="n">
        <v>15847542</v>
      </c>
      <c r="BB366" s="180" t="n">
        <v>7871796</v>
      </c>
      <c r="BC366" s="177" t="n">
        <v>22175352</v>
      </c>
      <c r="BD366" s="177" t="n">
        <v>40833432</v>
      </c>
      <c r="BE366" s="177" t="n">
        <v>1123692</v>
      </c>
    </row>
    <row r="367" customFormat="false" ht="12.75" hidden="false" customHeight="true" outlineLevel="0" collapsed="false">
      <c r="A367" s="174" t="str">
        <f aca="false">C367&amp;" "&amp;E367&amp;" "&amp;F367&amp;" "&amp;G367&amp;" "&amp;J367</f>
        <v>China Mangrove Restoration Hydrology Large</v>
      </c>
      <c r="B367" s="176" t="s">
        <v>162</v>
      </c>
      <c r="C367" s="174" t="s">
        <v>191</v>
      </c>
      <c r="D367" s="176" t="s">
        <v>595</v>
      </c>
      <c r="E367" s="176" t="s">
        <v>160</v>
      </c>
      <c r="F367" s="175" t="s">
        <v>174</v>
      </c>
      <c r="G367" s="176" t="s">
        <v>903</v>
      </c>
      <c r="H367" s="176" t="s">
        <v>906</v>
      </c>
      <c r="I367" s="177" t="n">
        <v>1000</v>
      </c>
      <c r="J367" s="178" t="s">
        <v>910</v>
      </c>
      <c r="K367" s="176" t="n">
        <v>26227.39629</v>
      </c>
      <c r="L367" s="177" t="n">
        <v>152261846</v>
      </c>
      <c r="M367" s="177" t="n">
        <v>184631256</v>
      </c>
      <c r="N367" s="177" t="n">
        <v>122904334</v>
      </c>
      <c r="O367" s="177" t="n">
        <v>146305000</v>
      </c>
      <c r="P367" s="177" t="n">
        <v>29357513</v>
      </c>
      <c r="Q367" s="177" t="n">
        <v>38326256</v>
      </c>
      <c r="R367" s="177" t="n">
        <v>1810</v>
      </c>
      <c r="S367" s="177" t="n">
        <v>1810</v>
      </c>
      <c r="T367" s="177" t="n">
        <v>50000</v>
      </c>
      <c r="U367" s="177" t="n">
        <v>50000</v>
      </c>
      <c r="V367" s="177" t="n">
        <v>629559</v>
      </c>
      <c r="W367" s="177" t="n">
        <v>667067</v>
      </c>
      <c r="X367" s="177" t="n">
        <v>153925</v>
      </c>
      <c r="Y367" s="177" t="n">
        <v>160000</v>
      </c>
      <c r="Z367" s="177" t="n">
        <v>314213</v>
      </c>
      <c r="AA367" s="177" t="n">
        <v>332933</v>
      </c>
      <c r="AB367" s="177" t="n">
        <v>88900</v>
      </c>
      <c r="AC367" s="177" t="n">
        <v>100000</v>
      </c>
      <c r="AD367" s="177" t="n">
        <v>138755</v>
      </c>
      <c r="AE367" s="177" t="n">
        <v>150000</v>
      </c>
      <c r="AF367" s="177" t="n">
        <v>44450</v>
      </c>
      <c r="AG367" s="177" t="n">
        <v>50000</v>
      </c>
      <c r="AH367" s="177" t="n">
        <v>121484532</v>
      </c>
      <c r="AI367" s="177" t="n">
        <v>144795000</v>
      </c>
      <c r="AJ367" s="177" t="n">
        <v>234386</v>
      </c>
      <c r="AK367" s="177" t="n">
        <v>388000</v>
      </c>
      <c r="AL367" s="177" t="n">
        <v>28082982</v>
      </c>
      <c r="AM367" s="177" t="n">
        <v>36184271</v>
      </c>
      <c r="AN367" s="177" t="n">
        <f aca="false">AJ:AJ+AL:AL</f>
        <v>28317368</v>
      </c>
      <c r="AO367" s="177" t="n">
        <f aca="false">AK:AK+AM:AM</f>
        <v>36572271</v>
      </c>
      <c r="AP367" s="177" t="n">
        <v>172225</v>
      </c>
      <c r="AQ367" s="177" t="n">
        <v>299163</v>
      </c>
      <c r="AR367" s="177" t="n">
        <v>9850</v>
      </c>
      <c r="AS367" s="177" t="n">
        <v>16823</v>
      </c>
      <c r="AT367" s="179" t="n">
        <v>75812</v>
      </c>
      <c r="AU367" s="179" t="n">
        <v>120000</v>
      </c>
      <c r="AV367" s="179" t="n">
        <v>167296</v>
      </c>
      <c r="AW367" s="179" t="n">
        <v>300000</v>
      </c>
      <c r="AX367" s="179" t="n">
        <v>614961</v>
      </c>
      <c r="AY367" s="179" t="n">
        <v>1018000</v>
      </c>
      <c r="AZ367" s="177" t="n">
        <v>30</v>
      </c>
      <c r="BA367" s="180" t="n">
        <v>-182073485</v>
      </c>
      <c r="BB367" s="180" t="n">
        <v>-150769041</v>
      </c>
      <c r="BC367" s="177" t="n">
        <v>1722253</v>
      </c>
      <c r="BD367" s="177" t="n">
        <v>2991626</v>
      </c>
      <c r="BE367" s="177" t="n">
        <v>84113</v>
      </c>
    </row>
    <row r="368" customFormat="false" ht="12.75" hidden="false" customHeight="true" outlineLevel="0" collapsed="false">
      <c r="A368" s="174" t="str">
        <f aca="false">C368&amp;" "&amp;E368&amp;" "&amp;F368&amp;" "&amp;G368&amp;" "&amp;J368</f>
        <v>China Mangrove Conservation  Large</v>
      </c>
      <c r="B368" s="176" t="s">
        <v>162</v>
      </c>
      <c r="C368" s="174" t="s">
        <v>191</v>
      </c>
      <c r="D368" s="176" t="s">
        <v>595</v>
      </c>
      <c r="E368" s="176" t="s">
        <v>160</v>
      </c>
      <c r="F368" s="175" t="s">
        <v>175</v>
      </c>
      <c r="G368" s="176"/>
      <c r="H368" s="176" t="s">
        <v>906</v>
      </c>
      <c r="I368" s="177" t="n">
        <v>40000</v>
      </c>
      <c r="J368" s="178" t="s">
        <v>910</v>
      </c>
      <c r="K368" s="176" t="n">
        <v>6053.882773</v>
      </c>
      <c r="L368" s="177" t="n">
        <v>3695267</v>
      </c>
      <c r="M368" s="177" t="n">
        <v>5190194</v>
      </c>
      <c r="N368" s="177" t="n">
        <v>1734298</v>
      </c>
      <c r="O368" s="177" t="n">
        <v>1843233</v>
      </c>
      <c r="P368" s="177" t="n">
        <v>1960968</v>
      </c>
      <c r="Q368" s="177" t="n">
        <v>3346961</v>
      </c>
      <c r="R368" s="177" t="n">
        <v>16</v>
      </c>
      <c r="S368" s="177" t="n">
        <v>16</v>
      </c>
      <c r="T368" s="177" t="n">
        <v>50000</v>
      </c>
      <c r="U368" s="177" t="n">
        <v>50000</v>
      </c>
      <c r="V368" s="177" t="n">
        <v>786949</v>
      </c>
      <c r="W368" s="177" t="n">
        <v>833833</v>
      </c>
      <c r="X368" s="177" t="n">
        <v>153925</v>
      </c>
      <c r="Y368" s="177" t="n">
        <v>160000</v>
      </c>
      <c r="Z368" s="177" t="n">
        <v>471320</v>
      </c>
      <c r="AA368" s="177" t="n">
        <v>499400</v>
      </c>
      <c r="AB368" s="177" t="n">
        <v>88900</v>
      </c>
      <c r="AC368" s="177" t="n">
        <v>100000</v>
      </c>
      <c r="AD368" s="177" t="n">
        <v>138755</v>
      </c>
      <c r="AE368" s="177" t="n">
        <v>150000</v>
      </c>
      <c r="AF368" s="177" t="n">
        <v>44450</v>
      </c>
      <c r="AG368" s="177" t="n">
        <v>50000</v>
      </c>
      <c r="AH368" s="177" t="n">
        <v>0</v>
      </c>
      <c r="AI368" s="177" t="n">
        <v>0</v>
      </c>
      <c r="AJ368" s="177" t="n">
        <v>468772</v>
      </c>
      <c r="AK368" s="177" t="n">
        <v>776000</v>
      </c>
      <c r="AL368" s="177" t="n">
        <v>0</v>
      </c>
      <c r="AM368" s="177" t="n">
        <v>0</v>
      </c>
      <c r="AN368" s="177" t="n">
        <f aca="false">AJ:AJ+AL:AL</f>
        <v>468772</v>
      </c>
      <c r="AO368" s="177" t="n">
        <f aca="false">AK:AK+AM:AM</f>
        <v>776000</v>
      </c>
      <c r="AP368" s="177" t="n">
        <v>454906</v>
      </c>
      <c r="AQ368" s="177" t="n">
        <v>832538</v>
      </c>
      <c r="AR368" s="177" t="n">
        <v>25481</v>
      </c>
      <c r="AS368" s="177" t="n">
        <v>45923</v>
      </c>
      <c r="AT368" s="179" t="n">
        <v>75812</v>
      </c>
      <c r="AU368" s="179" t="n">
        <v>120000</v>
      </c>
      <c r="AV368" s="179" t="n">
        <v>167296</v>
      </c>
      <c r="AW368" s="179" t="n">
        <v>300000</v>
      </c>
      <c r="AX368" s="179" t="n">
        <v>768701</v>
      </c>
      <c r="AY368" s="179" t="n">
        <v>1272500</v>
      </c>
      <c r="AZ368" s="177" t="n">
        <v>30</v>
      </c>
      <c r="BA368" s="180" t="n">
        <v>610995</v>
      </c>
      <c r="BB368" s="180" t="n">
        <v>-470839</v>
      </c>
      <c r="BC368" s="177" t="n">
        <v>4549061</v>
      </c>
      <c r="BD368" s="177" t="n">
        <v>8325380</v>
      </c>
      <c r="BE368" s="177" t="n">
        <v>229614</v>
      </c>
    </row>
    <row r="369" customFormat="false" ht="12.75" hidden="false" customHeight="true" outlineLevel="0" collapsed="false">
      <c r="A369" s="174" t="str">
        <f aca="false">C369&amp;" "&amp;E369&amp;" "&amp;F369&amp;" "&amp;G369&amp;" "&amp;J369</f>
        <v>Indonesia Seagrass Conservation  Large</v>
      </c>
      <c r="B369" s="176" t="s">
        <v>162</v>
      </c>
      <c r="C369" s="174" t="s">
        <v>184</v>
      </c>
      <c r="D369" s="176" t="s">
        <v>588</v>
      </c>
      <c r="E369" s="176" t="s">
        <v>167</v>
      </c>
      <c r="F369" s="175" t="s">
        <v>175</v>
      </c>
      <c r="G369" s="176"/>
      <c r="H369" s="176" t="s">
        <v>906</v>
      </c>
      <c r="I369" s="177" t="n">
        <v>4000</v>
      </c>
      <c r="J369" s="178" t="s">
        <v>910</v>
      </c>
      <c r="K369" s="176" t="n">
        <v>21303.35269</v>
      </c>
      <c r="L369" s="177" t="n">
        <v>2040836</v>
      </c>
      <c r="M369" s="177" t="n">
        <v>2637852</v>
      </c>
      <c r="N369" s="177" t="n">
        <v>1288099</v>
      </c>
      <c r="O369" s="177" t="n">
        <v>1371800</v>
      </c>
      <c r="P369" s="177" t="n">
        <v>752737</v>
      </c>
      <c r="Q369" s="177" t="n">
        <v>1266052</v>
      </c>
      <c r="R369" s="177" t="n">
        <v>439</v>
      </c>
      <c r="S369" s="177" t="n">
        <v>439</v>
      </c>
      <c r="T369" s="177" t="n">
        <v>50000</v>
      </c>
      <c r="U369" s="177" t="n">
        <v>50000</v>
      </c>
      <c r="V369" s="177" t="n">
        <v>629559</v>
      </c>
      <c r="W369" s="177" t="n">
        <v>667067</v>
      </c>
      <c r="X369" s="177" t="n">
        <v>76963</v>
      </c>
      <c r="Y369" s="177" t="n">
        <v>80000</v>
      </c>
      <c r="Z369" s="177" t="n">
        <v>268724</v>
      </c>
      <c r="AA369" s="177" t="n">
        <v>284733</v>
      </c>
      <c r="AB369" s="177" t="n">
        <v>88900</v>
      </c>
      <c r="AC369" s="177" t="n">
        <v>100000</v>
      </c>
      <c r="AD369" s="177" t="n">
        <v>129504</v>
      </c>
      <c r="AE369" s="177" t="n">
        <v>140000</v>
      </c>
      <c r="AF369" s="177" t="n">
        <v>44450</v>
      </c>
      <c r="AG369" s="177" t="n">
        <v>50000</v>
      </c>
      <c r="AH369" s="177" t="n">
        <v>0</v>
      </c>
      <c r="AI369" s="177" t="n">
        <v>0</v>
      </c>
      <c r="AJ369" s="177" t="n">
        <v>181226</v>
      </c>
      <c r="AK369" s="177" t="n">
        <v>300000</v>
      </c>
      <c r="AL369" s="177" t="n">
        <v>0</v>
      </c>
      <c r="AM369" s="177" t="n">
        <v>0</v>
      </c>
      <c r="AN369" s="177" t="n">
        <f aca="false">AJ:AJ+AL:AL</f>
        <v>181226</v>
      </c>
      <c r="AO369" s="177" t="n">
        <f aca="false">AK:AK+AM:AM</f>
        <v>300000</v>
      </c>
      <c r="AP369" s="177" t="n">
        <v>8952</v>
      </c>
      <c r="AQ369" s="177" t="n">
        <v>17122</v>
      </c>
      <c r="AR369" s="177" t="n">
        <v>493</v>
      </c>
      <c r="AS369" s="177" t="n">
        <v>929</v>
      </c>
      <c r="AT369" s="179" t="n">
        <v>75812</v>
      </c>
      <c r="AU369" s="179" t="n">
        <v>120000</v>
      </c>
      <c r="AV369" s="179" t="n">
        <v>167296</v>
      </c>
      <c r="AW369" s="179" t="n">
        <v>300000</v>
      </c>
      <c r="AX369" s="179" t="n">
        <v>318958</v>
      </c>
      <c r="AY369" s="179" t="n">
        <v>528000</v>
      </c>
      <c r="AZ369" s="177" t="n">
        <v>30</v>
      </c>
      <c r="BA369" s="180" t="n">
        <v>-2466628</v>
      </c>
      <c r="BB369" s="180" t="n">
        <v>-1951320</v>
      </c>
      <c r="BC369" s="177" t="n">
        <v>89516</v>
      </c>
      <c r="BD369" s="177" t="n">
        <v>171223</v>
      </c>
      <c r="BE369" s="177" t="n">
        <v>4646</v>
      </c>
    </row>
    <row r="370" customFormat="false" ht="12.75" hidden="false" customHeight="true" outlineLevel="0" collapsed="false">
      <c r="A370" s="174" t="str">
        <f aca="false">C370&amp;" "&amp;E370&amp;" "&amp;F370&amp;" "&amp;G370&amp;" "&amp;J370</f>
        <v>United States Seagrass Conservation  Large</v>
      </c>
      <c r="B370" s="176" t="s">
        <v>161</v>
      </c>
      <c r="C370" s="174" t="s">
        <v>183</v>
      </c>
      <c r="D370" s="176" t="s">
        <v>586</v>
      </c>
      <c r="E370" s="176" t="s">
        <v>167</v>
      </c>
      <c r="F370" s="175" t="s">
        <v>175</v>
      </c>
      <c r="G370" s="176"/>
      <c r="H370" s="176" t="s">
        <v>906</v>
      </c>
      <c r="I370" s="177" t="n">
        <v>4000</v>
      </c>
      <c r="J370" s="178" t="s">
        <v>910</v>
      </c>
      <c r="K370" s="176" t="n">
        <v>104695.9926</v>
      </c>
      <c r="L370" s="177" t="n">
        <v>3879824</v>
      </c>
      <c r="M370" s="177" t="n">
        <v>5583618</v>
      </c>
      <c r="N370" s="177" t="n">
        <v>1475926</v>
      </c>
      <c r="O370" s="177" t="n">
        <v>1576567</v>
      </c>
      <c r="P370" s="177" t="n">
        <v>2403898</v>
      </c>
      <c r="Q370" s="177" t="n">
        <v>4007052</v>
      </c>
      <c r="R370" s="177" t="n">
        <v>835</v>
      </c>
      <c r="S370" s="177" t="n">
        <v>835</v>
      </c>
      <c r="T370" s="177" t="n">
        <v>100000</v>
      </c>
      <c r="U370" s="177" t="n">
        <v>100000</v>
      </c>
      <c r="V370" s="177" t="n">
        <v>629559</v>
      </c>
      <c r="W370" s="177" t="n">
        <v>667067</v>
      </c>
      <c r="X370" s="177" t="n">
        <v>76963</v>
      </c>
      <c r="Y370" s="177" t="n">
        <v>80000</v>
      </c>
      <c r="Z370" s="177" t="n">
        <v>351049</v>
      </c>
      <c r="AA370" s="177" t="n">
        <v>379500</v>
      </c>
      <c r="AB370" s="177" t="n">
        <v>88900</v>
      </c>
      <c r="AC370" s="177" t="n">
        <v>100000</v>
      </c>
      <c r="AD370" s="177" t="n">
        <v>185006</v>
      </c>
      <c r="AE370" s="177" t="n">
        <v>200000</v>
      </c>
      <c r="AF370" s="177" t="n">
        <v>44450</v>
      </c>
      <c r="AG370" s="177" t="n">
        <v>50000</v>
      </c>
      <c r="AH370" s="177" t="n">
        <v>0</v>
      </c>
      <c r="AI370" s="177" t="n">
        <v>0</v>
      </c>
      <c r="AJ370" s="177" t="n">
        <v>517703</v>
      </c>
      <c r="AK370" s="177" t="n">
        <v>857000</v>
      </c>
      <c r="AL370" s="177" t="n">
        <v>0</v>
      </c>
      <c r="AM370" s="177" t="n">
        <v>0</v>
      </c>
      <c r="AN370" s="177" t="n">
        <f aca="false">AJ:AJ+AL:AL</f>
        <v>517703</v>
      </c>
      <c r="AO370" s="177" t="n">
        <f aca="false">AK:AK+AM:AM</f>
        <v>857000</v>
      </c>
      <c r="AP370" s="177" t="n">
        <v>8952</v>
      </c>
      <c r="AQ370" s="177" t="n">
        <v>17122</v>
      </c>
      <c r="AR370" s="177" t="n">
        <v>493</v>
      </c>
      <c r="AS370" s="177" t="n">
        <v>929</v>
      </c>
      <c r="AT370" s="179" t="n">
        <v>75812</v>
      </c>
      <c r="AU370" s="179" t="n">
        <v>120000</v>
      </c>
      <c r="AV370" s="179" t="n">
        <v>223062</v>
      </c>
      <c r="AW370" s="179" t="n">
        <v>400000</v>
      </c>
      <c r="AX370" s="179" t="n">
        <v>1577877</v>
      </c>
      <c r="AY370" s="179" t="n">
        <v>2612000</v>
      </c>
      <c r="AZ370" s="177" t="n">
        <v>30</v>
      </c>
      <c r="BA370" s="180" t="n">
        <v>-5412395</v>
      </c>
      <c r="BB370" s="180" t="n">
        <v>-3790308</v>
      </c>
      <c r="BC370" s="177" t="n">
        <v>89516</v>
      </c>
      <c r="BD370" s="177" t="n">
        <v>171223</v>
      </c>
      <c r="BE370" s="177" t="n">
        <v>4646</v>
      </c>
    </row>
    <row r="371" customFormat="false" ht="12.75" hidden="false" customHeight="true" outlineLevel="0" collapsed="false">
      <c r="A371" s="174" t="str">
        <f aca="false">C371&amp;" "&amp;E371&amp;" "&amp;F371&amp;" "&amp;G371&amp;" "&amp;J371</f>
        <v>Australia Seagrass Conservation  Large</v>
      </c>
      <c r="B371" s="176" t="s">
        <v>163</v>
      </c>
      <c r="C371" s="174" t="s">
        <v>185</v>
      </c>
      <c r="D371" s="176" t="s">
        <v>589</v>
      </c>
      <c r="E371" s="176" t="s">
        <v>167</v>
      </c>
      <c r="F371" s="175" t="s">
        <v>175</v>
      </c>
      <c r="G371" s="176"/>
      <c r="H371" s="176" t="s">
        <v>906</v>
      </c>
      <c r="I371" s="177" t="n">
        <v>4000</v>
      </c>
      <c r="J371" s="178" t="s">
        <v>910</v>
      </c>
      <c r="K371" s="176" t="n">
        <v>602613.878</v>
      </c>
      <c r="L371" s="177" t="n">
        <v>3642102</v>
      </c>
      <c r="M371" s="177" t="n">
        <v>5139168</v>
      </c>
      <c r="N371" s="177" t="n">
        <v>1569849</v>
      </c>
      <c r="O371" s="177" t="n">
        <v>1681117</v>
      </c>
      <c r="P371" s="177" t="n">
        <v>2072254</v>
      </c>
      <c r="Q371" s="177" t="n">
        <v>3458052</v>
      </c>
      <c r="R371" s="177" t="n">
        <v>784</v>
      </c>
      <c r="S371" s="177" t="n">
        <v>784</v>
      </c>
      <c r="T371" s="177" t="n">
        <v>70000</v>
      </c>
      <c r="U371" s="177" t="n">
        <v>70000</v>
      </c>
      <c r="V371" s="177" t="n">
        <v>629559</v>
      </c>
      <c r="W371" s="177" t="n">
        <v>667067</v>
      </c>
      <c r="X371" s="177" t="n">
        <v>76963</v>
      </c>
      <c r="Y371" s="177" t="n">
        <v>80000</v>
      </c>
      <c r="Z371" s="177" t="n">
        <v>313632</v>
      </c>
      <c r="AA371" s="177" t="n">
        <v>339050</v>
      </c>
      <c r="AB371" s="177" t="n">
        <v>102235</v>
      </c>
      <c r="AC371" s="177" t="n">
        <v>115000</v>
      </c>
      <c r="AD371" s="177" t="n">
        <v>333011</v>
      </c>
      <c r="AE371" s="177" t="n">
        <v>360000</v>
      </c>
      <c r="AF371" s="177" t="n">
        <v>44450</v>
      </c>
      <c r="AG371" s="177" t="n">
        <v>50000</v>
      </c>
      <c r="AH371" s="177" t="n">
        <v>0</v>
      </c>
      <c r="AI371" s="177" t="n">
        <v>0</v>
      </c>
      <c r="AJ371" s="177" t="n">
        <v>485686</v>
      </c>
      <c r="AK371" s="177" t="n">
        <v>804000</v>
      </c>
      <c r="AL371" s="177" t="n">
        <v>0</v>
      </c>
      <c r="AM371" s="177" t="n">
        <v>0</v>
      </c>
      <c r="AN371" s="177" t="n">
        <f aca="false">AJ:AJ+AL:AL</f>
        <v>485686</v>
      </c>
      <c r="AO371" s="177" t="n">
        <f aca="false">AK:AK+AM:AM</f>
        <v>804000</v>
      </c>
      <c r="AP371" s="177" t="n">
        <v>8952</v>
      </c>
      <c r="AQ371" s="177" t="n">
        <v>17122</v>
      </c>
      <c r="AR371" s="177" t="n">
        <v>493</v>
      </c>
      <c r="AS371" s="177" t="n">
        <v>929</v>
      </c>
      <c r="AT371" s="179" t="n">
        <v>75812</v>
      </c>
      <c r="AU371" s="179" t="n">
        <v>120000</v>
      </c>
      <c r="AV371" s="179" t="n">
        <v>223062</v>
      </c>
      <c r="AW371" s="179" t="n">
        <v>400000</v>
      </c>
      <c r="AX371" s="179" t="n">
        <v>1278249</v>
      </c>
      <c r="AY371" s="179" t="n">
        <v>2116000</v>
      </c>
      <c r="AZ371" s="177" t="n">
        <v>30</v>
      </c>
      <c r="BA371" s="180" t="n">
        <v>-4967945</v>
      </c>
      <c r="BB371" s="180" t="n">
        <v>-3552586</v>
      </c>
      <c r="BC371" s="177" t="n">
        <v>89516</v>
      </c>
      <c r="BD371" s="177" t="n">
        <v>171223</v>
      </c>
      <c r="BE371" s="177" t="n">
        <v>4646</v>
      </c>
    </row>
    <row r="372" customFormat="false" ht="12.75" hidden="false" customHeight="true" outlineLevel="0" collapsed="false">
      <c r="A372" s="174" t="str">
        <f aca="false">C372&amp;" "&amp;E372&amp;" "&amp;F372&amp;" "&amp;G372&amp;" "&amp;J372</f>
        <v>The Bahamas Seagrass Conservation  Large</v>
      </c>
      <c r="B372" s="176" t="s">
        <v>161</v>
      </c>
      <c r="C372" s="174" t="s">
        <v>277</v>
      </c>
      <c r="D372" s="176" t="s">
        <v>590</v>
      </c>
      <c r="E372" s="176" t="s">
        <v>167</v>
      </c>
      <c r="F372" s="175" t="s">
        <v>175</v>
      </c>
      <c r="G372" s="176"/>
      <c r="H372" s="176" t="s">
        <v>906</v>
      </c>
      <c r="I372" s="177" t="n">
        <v>4000</v>
      </c>
      <c r="J372" s="178" t="s">
        <v>910</v>
      </c>
      <c r="K372" s="176" t="n">
        <v>16337.06631</v>
      </c>
      <c r="L372" s="177" t="n">
        <v>3282011</v>
      </c>
      <c r="M372" s="177" t="n">
        <v>4575418</v>
      </c>
      <c r="N372" s="177" t="n">
        <v>1514218</v>
      </c>
      <c r="O372" s="177" t="n">
        <v>1621367</v>
      </c>
      <c r="P372" s="177" t="n">
        <v>1767793</v>
      </c>
      <c r="Q372" s="177" t="n">
        <v>2954052</v>
      </c>
      <c r="R372" s="177" t="n">
        <v>706</v>
      </c>
      <c r="S372" s="177" t="n">
        <v>706</v>
      </c>
      <c r="T372" s="177" t="n">
        <v>70000</v>
      </c>
      <c r="U372" s="177" t="n">
        <v>70000</v>
      </c>
      <c r="V372" s="177" t="n">
        <v>629559</v>
      </c>
      <c r="W372" s="177" t="n">
        <v>667067</v>
      </c>
      <c r="X372" s="177" t="n">
        <v>76963</v>
      </c>
      <c r="Y372" s="177" t="n">
        <v>80000</v>
      </c>
      <c r="Z372" s="177" t="n">
        <v>286112</v>
      </c>
      <c r="AA372" s="177" t="n">
        <v>309300</v>
      </c>
      <c r="AB372" s="177" t="n">
        <v>111125</v>
      </c>
      <c r="AC372" s="177" t="n">
        <v>125000</v>
      </c>
      <c r="AD372" s="177" t="n">
        <v>296010</v>
      </c>
      <c r="AE372" s="177" t="n">
        <v>320000</v>
      </c>
      <c r="AF372" s="177" t="n">
        <v>44450</v>
      </c>
      <c r="AG372" s="177" t="n">
        <v>50000</v>
      </c>
      <c r="AH372" s="177" t="n">
        <v>0</v>
      </c>
      <c r="AI372" s="177" t="n">
        <v>0</v>
      </c>
      <c r="AJ372" s="177" t="n">
        <v>402322</v>
      </c>
      <c r="AK372" s="177" t="n">
        <v>666000</v>
      </c>
      <c r="AL372" s="177" t="n">
        <v>0</v>
      </c>
      <c r="AM372" s="177" t="n">
        <v>0</v>
      </c>
      <c r="AN372" s="177" t="n">
        <f aca="false">AJ:AJ+AL:AL</f>
        <v>402322</v>
      </c>
      <c r="AO372" s="177" t="n">
        <f aca="false">AK:AK+AM:AM</f>
        <v>666000</v>
      </c>
      <c r="AP372" s="177" t="n">
        <v>8952</v>
      </c>
      <c r="AQ372" s="177" t="n">
        <v>17122</v>
      </c>
      <c r="AR372" s="177" t="n">
        <v>493</v>
      </c>
      <c r="AS372" s="177" t="n">
        <v>929</v>
      </c>
      <c r="AT372" s="179" t="n">
        <v>75812</v>
      </c>
      <c r="AU372" s="179" t="n">
        <v>120000</v>
      </c>
      <c r="AV372" s="179" t="n">
        <v>223062</v>
      </c>
      <c r="AW372" s="179" t="n">
        <v>400000</v>
      </c>
      <c r="AX372" s="179" t="n">
        <v>1057153</v>
      </c>
      <c r="AY372" s="179" t="n">
        <v>1750000</v>
      </c>
      <c r="AZ372" s="177" t="n">
        <v>30</v>
      </c>
      <c r="BA372" s="180" t="n">
        <v>-4404195</v>
      </c>
      <c r="BB372" s="180" t="n">
        <v>-3192495</v>
      </c>
      <c r="BC372" s="177" t="n">
        <v>89516</v>
      </c>
      <c r="BD372" s="177" t="n">
        <v>171223</v>
      </c>
      <c r="BE372" s="177" t="n">
        <v>4646</v>
      </c>
    </row>
    <row r="373" customFormat="false" ht="12.75" hidden="false" customHeight="true" outlineLevel="0" collapsed="false">
      <c r="A373" s="174" t="str">
        <f aca="false">C373&amp;" "&amp;E373&amp;" "&amp;F373&amp;" "&amp;G373&amp;" "&amp;J373</f>
        <v>Kenya Seagrass Conservation  Large</v>
      </c>
      <c r="B373" s="176" t="s">
        <v>164</v>
      </c>
      <c r="C373" s="174" t="s">
        <v>187</v>
      </c>
      <c r="D373" s="176" t="s">
        <v>591</v>
      </c>
      <c r="E373" s="176" t="s">
        <v>167</v>
      </c>
      <c r="F373" s="175" t="s">
        <v>175</v>
      </c>
      <c r="G373" s="176"/>
      <c r="H373" s="176" t="s">
        <v>906</v>
      </c>
      <c r="I373" s="177" t="n">
        <v>4000</v>
      </c>
      <c r="J373" s="178" t="s">
        <v>910</v>
      </c>
      <c r="K373" s="176" t="n">
        <v>821.8948803</v>
      </c>
      <c r="L373" s="177" t="n">
        <v>1880101</v>
      </c>
      <c r="M373" s="177" t="n">
        <v>2383318</v>
      </c>
      <c r="N373" s="177" t="n">
        <v>1268720</v>
      </c>
      <c r="O373" s="177" t="n">
        <v>1351267</v>
      </c>
      <c r="P373" s="177" t="n">
        <v>611381</v>
      </c>
      <c r="Q373" s="177" t="n">
        <v>1032052</v>
      </c>
      <c r="R373" s="177" t="n">
        <v>405</v>
      </c>
      <c r="S373" s="177" t="n">
        <v>405</v>
      </c>
      <c r="T373" s="177" t="n">
        <v>50000</v>
      </c>
      <c r="U373" s="177" t="n">
        <v>50000</v>
      </c>
      <c r="V373" s="177" t="n">
        <v>629559</v>
      </c>
      <c r="W373" s="177" t="n">
        <v>667067</v>
      </c>
      <c r="X373" s="177" t="n">
        <v>76963</v>
      </c>
      <c r="Y373" s="177" t="n">
        <v>80000</v>
      </c>
      <c r="Z373" s="177" t="n">
        <v>249345</v>
      </c>
      <c r="AA373" s="177" t="n">
        <v>264200</v>
      </c>
      <c r="AB373" s="177" t="n">
        <v>88900</v>
      </c>
      <c r="AC373" s="177" t="n">
        <v>100000</v>
      </c>
      <c r="AD373" s="177" t="n">
        <v>129504</v>
      </c>
      <c r="AE373" s="177" t="n">
        <v>140000</v>
      </c>
      <c r="AF373" s="177" t="n">
        <v>44450</v>
      </c>
      <c r="AG373" s="177" t="n">
        <v>50000</v>
      </c>
      <c r="AH373" s="177" t="n">
        <v>0</v>
      </c>
      <c r="AI373" s="177" t="n">
        <v>0</v>
      </c>
      <c r="AJ373" s="177" t="n">
        <v>144981</v>
      </c>
      <c r="AK373" s="177" t="n">
        <v>240000</v>
      </c>
      <c r="AL373" s="177" t="n">
        <v>0</v>
      </c>
      <c r="AM373" s="177" t="n">
        <v>0</v>
      </c>
      <c r="AN373" s="177" t="n">
        <f aca="false">AJ:AJ+AL:AL</f>
        <v>144981</v>
      </c>
      <c r="AO373" s="177" t="n">
        <f aca="false">AK:AK+AM:AM</f>
        <v>240000</v>
      </c>
      <c r="AP373" s="177" t="n">
        <v>8952</v>
      </c>
      <c r="AQ373" s="177" t="n">
        <v>17122</v>
      </c>
      <c r="AR373" s="177" t="n">
        <v>493</v>
      </c>
      <c r="AS373" s="177" t="n">
        <v>929</v>
      </c>
      <c r="AT373" s="179" t="n">
        <v>75812</v>
      </c>
      <c r="AU373" s="179" t="n">
        <v>120000</v>
      </c>
      <c r="AV373" s="179" t="n">
        <v>167296</v>
      </c>
      <c r="AW373" s="179" t="n">
        <v>300000</v>
      </c>
      <c r="AX373" s="179" t="n">
        <v>213847</v>
      </c>
      <c r="AY373" s="179" t="n">
        <v>354000</v>
      </c>
      <c r="AZ373" s="177" t="n">
        <v>30</v>
      </c>
      <c r="BA373" s="180" t="n">
        <v>-2212095</v>
      </c>
      <c r="BB373" s="180" t="n">
        <v>-1790585</v>
      </c>
      <c r="BC373" s="177" t="n">
        <v>89516</v>
      </c>
      <c r="BD373" s="177" t="n">
        <v>171223</v>
      </c>
      <c r="BE373" s="177" t="n">
        <v>4646</v>
      </c>
    </row>
    <row r="374" customFormat="false" ht="12.75" hidden="false" customHeight="true" outlineLevel="0" collapsed="false">
      <c r="A374" s="174" t="str">
        <f aca="false">C374&amp;" "&amp;E374&amp;" "&amp;F374&amp;" "&amp;G374&amp;" "&amp;J374</f>
        <v>Mexico Seagrass Conservation  Large</v>
      </c>
      <c r="B374" s="176" t="s">
        <v>161</v>
      </c>
      <c r="C374" s="174" t="s">
        <v>188</v>
      </c>
      <c r="D374" s="176" t="s">
        <v>592</v>
      </c>
      <c r="E374" s="176" t="s">
        <v>167</v>
      </c>
      <c r="F374" s="175" t="s">
        <v>175</v>
      </c>
      <c r="G374" s="176"/>
      <c r="H374" s="176" t="s">
        <v>906</v>
      </c>
      <c r="I374" s="177" t="n">
        <v>4000</v>
      </c>
      <c r="J374" s="178" t="s">
        <v>910</v>
      </c>
      <c r="K374" s="176" t="n">
        <v>69524.8153</v>
      </c>
      <c r="L374" s="177" t="n">
        <v>2067931</v>
      </c>
      <c r="M374" s="177" t="n">
        <v>2679518</v>
      </c>
      <c r="N374" s="177" t="n">
        <v>1293447</v>
      </c>
      <c r="O374" s="177" t="n">
        <v>1377467</v>
      </c>
      <c r="P374" s="177" t="n">
        <v>774484</v>
      </c>
      <c r="Q374" s="177" t="n">
        <v>1302052</v>
      </c>
      <c r="R374" s="177" t="n">
        <v>445</v>
      </c>
      <c r="S374" s="177" t="n">
        <v>445</v>
      </c>
      <c r="T374" s="177" t="n">
        <v>50000</v>
      </c>
      <c r="U374" s="177" t="n">
        <v>50000</v>
      </c>
      <c r="V374" s="177" t="n">
        <v>629559</v>
      </c>
      <c r="W374" s="177" t="n">
        <v>667067</v>
      </c>
      <c r="X374" s="177" t="n">
        <v>76963</v>
      </c>
      <c r="Y374" s="177" t="n">
        <v>80000</v>
      </c>
      <c r="Z374" s="177" t="n">
        <v>274072</v>
      </c>
      <c r="AA374" s="177" t="n">
        <v>290400</v>
      </c>
      <c r="AB374" s="177" t="n">
        <v>88900</v>
      </c>
      <c r="AC374" s="177" t="n">
        <v>100000</v>
      </c>
      <c r="AD374" s="177" t="n">
        <v>129504</v>
      </c>
      <c r="AE374" s="177" t="n">
        <v>140000</v>
      </c>
      <c r="AF374" s="177" t="n">
        <v>44450</v>
      </c>
      <c r="AG374" s="177" t="n">
        <v>50000</v>
      </c>
      <c r="AH374" s="177" t="n">
        <v>0</v>
      </c>
      <c r="AI374" s="177" t="n">
        <v>0</v>
      </c>
      <c r="AJ374" s="177" t="n">
        <v>143773</v>
      </c>
      <c r="AK374" s="177" t="n">
        <v>238000</v>
      </c>
      <c r="AL374" s="177" t="n">
        <v>0</v>
      </c>
      <c r="AM374" s="177" t="n">
        <v>0</v>
      </c>
      <c r="AN374" s="177" t="n">
        <f aca="false">AJ:AJ+AL:AL</f>
        <v>143773</v>
      </c>
      <c r="AO374" s="177" t="n">
        <f aca="false">AK:AK+AM:AM</f>
        <v>238000</v>
      </c>
      <c r="AP374" s="177" t="n">
        <v>8952</v>
      </c>
      <c r="AQ374" s="177" t="n">
        <v>17122</v>
      </c>
      <c r="AR374" s="177" t="n">
        <v>493</v>
      </c>
      <c r="AS374" s="177" t="n">
        <v>929</v>
      </c>
      <c r="AT374" s="179" t="n">
        <v>75812</v>
      </c>
      <c r="AU374" s="179" t="n">
        <v>120000</v>
      </c>
      <c r="AV374" s="179" t="n">
        <v>167296</v>
      </c>
      <c r="AW374" s="179" t="n">
        <v>300000</v>
      </c>
      <c r="AX374" s="179" t="n">
        <v>378159</v>
      </c>
      <c r="AY374" s="179" t="n">
        <v>626000</v>
      </c>
      <c r="AZ374" s="177" t="n">
        <v>30</v>
      </c>
      <c r="BA374" s="180" t="n">
        <v>-2508295</v>
      </c>
      <c r="BB374" s="180" t="n">
        <v>-1978415</v>
      </c>
      <c r="BC374" s="177" t="n">
        <v>89516</v>
      </c>
      <c r="BD374" s="177" t="n">
        <v>171223</v>
      </c>
      <c r="BE374" s="177" t="n">
        <v>4646</v>
      </c>
    </row>
    <row r="375" customFormat="false" ht="12.75" hidden="false" customHeight="true" outlineLevel="0" collapsed="false">
      <c r="A375" s="174" t="str">
        <f aca="false">C375&amp;" "&amp;E375&amp;" "&amp;F375&amp;" "&amp;G375&amp;" "&amp;J375</f>
        <v>Colombia Seagrass Conservation  Large</v>
      </c>
      <c r="B375" s="176" t="s">
        <v>165</v>
      </c>
      <c r="C375" s="174" t="s">
        <v>189</v>
      </c>
      <c r="D375" s="176" t="s">
        <v>593</v>
      </c>
      <c r="E375" s="176" t="s">
        <v>167</v>
      </c>
      <c r="F375" s="175" t="s">
        <v>175</v>
      </c>
      <c r="G375" s="176"/>
      <c r="H375" s="176" t="s">
        <v>906</v>
      </c>
      <c r="I375" s="177" t="n">
        <v>4000</v>
      </c>
      <c r="J375" s="178" t="s">
        <v>910</v>
      </c>
      <c r="K375" s="176" t="n">
        <v>3147.039997</v>
      </c>
      <c r="L375" s="177" t="n">
        <v>1791243</v>
      </c>
      <c r="M375" s="177" t="n">
        <v>2244338</v>
      </c>
      <c r="N375" s="177" t="n">
        <v>1254769</v>
      </c>
      <c r="O375" s="177" t="n">
        <v>1336286</v>
      </c>
      <c r="P375" s="177" t="n">
        <v>536474</v>
      </c>
      <c r="Q375" s="177" t="n">
        <v>908052</v>
      </c>
      <c r="R375" s="177" t="n">
        <v>386</v>
      </c>
      <c r="S375" s="177" t="n">
        <v>386</v>
      </c>
      <c r="T375" s="177" t="n">
        <v>50000</v>
      </c>
      <c r="U375" s="177" t="n">
        <v>50000</v>
      </c>
      <c r="V375" s="177" t="n">
        <v>629559</v>
      </c>
      <c r="W375" s="177" t="n">
        <v>667067</v>
      </c>
      <c r="X375" s="177" t="n">
        <v>76963</v>
      </c>
      <c r="Y375" s="177" t="n">
        <v>80000</v>
      </c>
      <c r="Z375" s="177" t="n">
        <v>244644</v>
      </c>
      <c r="AA375" s="177" t="n">
        <v>259219</v>
      </c>
      <c r="AB375" s="177" t="n">
        <v>88900</v>
      </c>
      <c r="AC375" s="177" t="n">
        <v>100000</v>
      </c>
      <c r="AD375" s="177" t="n">
        <v>120254</v>
      </c>
      <c r="AE375" s="177" t="n">
        <v>130000</v>
      </c>
      <c r="AF375" s="177" t="n">
        <v>44450</v>
      </c>
      <c r="AG375" s="177" t="n">
        <v>50000</v>
      </c>
      <c r="AH375" s="177" t="n">
        <v>0</v>
      </c>
      <c r="AI375" s="177" t="n">
        <v>0</v>
      </c>
      <c r="AJ375" s="177" t="n">
        <v>78531</v>
      </c>
      <c r="AK375" s="177" t="n">
        <v>130000</v>
      </c>
      <c r="AL375" s="177" t="n">
        <v>0</v>
      </c>
      <c r="AM375" s="177" t="n">
        <v>0</v>
      </c>
      <c r="AN375" s="177" t="n">
        <f aca="false">AJ:AJ+AL:AL</f>
        <v>78531</v>
      </c>
      <c r="AO375" s="177" t="n">
        <f aca="false">AK:AK+AM:AM</f>
        <v>130000</v>
      </c>
      <c r="AP375" s="177" t="n">
        <v>8952</v>
      </c>
      <c r="AQ375" s="177" t="n">
        <v>17122</v>
      </c>
      <c r="AR375" s="177" t="n">
        <v>493</v>
      </c>
      <c r="AS375" s="177" t="n">
        <v>929</v>
      </c>
      <c r="AT375" s="179" t="n">
        <v>75812</v>
      </c>
      <c r="AU375" s="179" t="n">
        <v>120000</v>
      </c>
      <c r="AV375" s="179" t="n">
        <v>167296</v>
      </c>
      <c r="AW375" s="179" t="n">
        <v>300000</v>
      </c>
      <c r="AX375" s="179" t="n">
        <v>205390</v>
      </c>
      <c r="AY375" s="179" t="n">
        <v>340000</v>
      </c>
      <c r="AZ375" s="177" t="n">
        <v>30</v>
      </c>
      <c r="BA375" s="180" t="n">
        <v>-2073114</v>
      </c>
      <c r="BB375" s="180" t="n">
        <v>-1701727</v>
      </c>
      <c r="BC375" s="177" t="n">
        <v>89516</v>
      </c>
      <c r="BD375" s="177" t="n">
        <v>171223</v>
      </c>
      <c r="BE375" s="177" t="n">
        <v>4646</v>
      </c>
    </row>
    <row r="376" customFormat="false" ht="12.75" hidden="false" customHeight="true" outlineLevel="0" collapsed="false">
      <c r="A376" s="174" t="str">
        <f aca="false">C376&amp;" "&amp;E376&amp;" "&amp;F376&amp;" "&amp;G376&amp;" "&amp;J376</f>
        <v>India Seagrass Conservation  Large</v>
      </c>
      <c r="B376" s="176" t="s">
        <v>162</v>
      </c>
      <c r="C376" s="174" t="s">
        <v>190</v>
      </c>
      <c r="D376" s="176" t="s">
        <v>594</v>
      </c>
      <c r="E376" s="176" t="s">
        <v>167</v>
      </c>
      <c r="F376" s="175" t="s">
        <v>175</v>
      </c>
      <c r="G376" s="176"/>
      <c r="H376" s="176" t="s">
        <v>906</v>
      </c>
      <c r="I376" s="177" t="n">
        <v>4000</v>
      </c>
      <c r="J376" s="178" t="s">
        <v>910</v>
      </c>
      <c r="K376" s="176" t="n">
        <v>3750.067799</v>
      </c>
      <c r="L376" s="177" t="n">
        <v>1896952</v>
      </c>
      <c r="M376" s="177" t="n">
        <v>2407652</v>
      </c>
      <c r="N376" s="177" t="n">
        <v>1274698</v>
      </c>
      <c r="O376" s="177" t="n">
        <v>1357600</v>
      </c>
      <c r="P376" s="177" t="n">
        <v>622254</v>
      </c>
      <c r="Q376" s="177" t="n">
        <v>1050052</v>
      </c>
      <c r="R376" s="177" t="n">
        <v>408</v>
      </c>
      <c r="S376" s="177" t="n">
        <v>408</v>
      </c>
      <c r="T376" s="177" t="n">
        <v>50000</v>
      </c>
      <c r="U376" s="177" t="n">
        <v>50000</v>
      </c>
      <c r="V376" s="177" t="n">
        <v>629559</v>
      </c>
      <c r="W376" s="177" t="n">
        <v>667067</v>
      </c>
      <c r="X376" s="177" t="n">
        <v>76963</v>
      </c>
      <c r="Y376" s="177" t="n">
        <v>80000</v>
      </c>
      <c r="Z376" s="177" t="n">
        <v>255322</v>
      </c>
      <c r="AA376" s="177" t="n">
        <v>270533</v>
      </c>
      <c r="AB376" s="177" t="n">
        <v>88900</v>
      </c>
      <c r="AC376" s="177" t="n">
        <v>100000</v>
      </c>
      <c r="AD376" s="177" t="n">
        <v>129504</v>
      </c>
      <c r="AE376" s="177" t="n">
        <v>140000</v>
      </c>
      <c r="AF376" s="177" t="n">
        <v>44450</v>
      </c>
      <c r="AG376" s="177" t="n">
        <v>50000</v>
      </c>
      <c r="AH376" s="177" t="n">
        <v>0</v>
      </c>
      <c r="AI376" s="177" t="n">
        <v>0</v>
      </c>
      <c r="AJ376" s="177" t="n">
        <v>101487</v>
      </c>
      <c r="AK376" s="177" t="n">
        <v>168000</v>
      </c>
      <c r="AL376" s="177" t="n">
        <v>0</v>
      </c>
      <c r="AM376" s="177" t="n">
        <v>0</v>
      </c>
      <c r="AN376" s="177" t="n">
        <f aca="false">AJ:AJ+AL:AL</f>
        <v>101487</v>
      </c>
      <c r="AO376" s="177" t="n">
        <f aca="false">AK:AK+AM:AM</f>
        <v>168000</v>
      </c>
      <c r="AP376" s="177" t="n">
        <v>8952</v>
      </c>
      <c r="AQ376" s="177" t="n">
        <v>17122</v>
      </c>
      <c r="AR376" s="177" t="n">
        <v>493</v>
      </c>
      <c r="AS376" s="177" t="n">
        <v>929</v>
      </c>
      <c r="AT376" s="179" t="n">
        <v>75812</v>
      </c>
      <c r="AU376" s="179" t="n">
        <v>120000</v>
      </c>
      <c r="AV376" s="179" t="n">
        <v>167296</v>
      </c>
      <c r="AW376" s="179" t="n">
        <v>300000</v>
      </c>
      <c r="AX376" s="179" t="n">
        <v>268215</v>
      </c>
      <c r="AY376" s="179" t="n">
        <v>444000</v>
      </c>
      <c r="AZ376" s="177" t="n">
        <v>30</v>
      </c>
      <c r="BA376" s="180" t="n">
        <v>-2236428</v>
      </c>
      <c r="BB376" s="180" t="n">
        <v>-1807435</v>
      </c>
      <c r="BC376" s="177" t="n">
        <v>89516</v>
      </c>
      <c r="BD376" s="177" t="n">
        <v>171223</v>
      </c>
      <c r="BE376" s="177" t="n">
        <v>4646</v>
      </c>
    </row>
    <row r="377" customFormat="false" ht="12.75" hidden="false" customHeight="true" outlineLevel="0" collapsed="false">
      <c r="A377" s="174" t="str">
        <f aca="false">C377&amp;" "&amp;E377&amp;" "&amp;F377&amp;" "&amp;G377&amp;" "&amp;J377</f>
        <v>China Seagrass Conservation  Large</v>
      </c>
      <c r="B377" s="176" t="s">
        <v>162</v>
      </c>
      <c r="C377" s="174" t="s">
        <v>191</v>
      </c>
      <c r="D377" s="176" t="s">
        <v>595</v>
      </c>
      <c r="E377" s="176" t="s">
        <v>167</v>
      </c>
      <c r="F377" s="175" t="s">
        <v>175</v>
      </c>
      <c r="G377" s="176"/>
      <c r="H377" s="176" t="s">
        <v>906</v>
      </c>
      <c r="I377" s="177" t="n">
        <v>4000</v>
      </c>
      <c r="J377" s="178" t="s">
        <v>910</v>
      </c>
      <c r="K377" s="176" t="n">
        <v>576.7056781</v>
      </c>
      <c r="L377" s="177" t="n">
        <v>2444739</v>
      </c>
      <c r="M377" s="177" t="n">
        <v>3274052</v>
      </c>
      <c r="N377" s="177" t="n">
        <v>1342839</v>
      </c>
      <c r="O377" s="177" t="n">
        <v>1430000</v>
      </c>
      <c r="P377" s="177" t="n">
        <v>1101900</v>
      </c>
      <c r="Q377" s="177" t="n">
        <v>1844052</v>
      </c>
      <c r="R377" s="177" t="n">
        <v>526</v>
      </c>
      <c r="S377" s="177" t="n">
        <v>526</v>
      </c>
      <c r="T377" s="177" t="n">
        <v>50000</v>
      </c>
      <c r="U377" s="177" t="n">
        <v>50000</v>
      </c>
      <c r="V377" s="177" t="n">
        <v>629559</v>
      </c>
      <c r="W377" s="177" t="n">
        <v>667067</v>
      </c>
      <c r="X377" s="177" t="n">
        <v>76963</v>
      </c>
      <c r="Y377" s="177" t="n">
        <v>80000</v>
      </c>
      <c r="Z377" s="177" t="n">
        <v>314213</v>
      </c>
      <c r="AA377" s="177" t="n">
        <v>332933</v>
      </c>
      <c r="AB377" s="177" t="n">
        <v>88900</v>
      </c>
      <c r="AC377" s="177" t="n">
        <v>100000</v>
      </c>
      <c r="AD377" s="177" t="n">
        <v>138755</v>
      </c>
      <c r="AE377" s="177" t="n">
        <v>150000</v>
      </c>
      <c r="AF377" s="177" t="n">
        <v>44450</v>
      </c>
      <c r="AG377" s="177" t="n">
        <v>50000</v>
      </c>
      <c r="AH377" s="177" t="n">
        <v>0</v>
      </c>
      <c r="AI377" s="177" t="n">
        <v>0</v>
      </c>
      <c r="AJ377" s="177" t="n">
        <v>234386</v>
      </c>
      <c r="AK377" s="177" t="n">
        <v>388000</v>
      </c>
      <c r="AL377" s="177" t="n">
        <v>0</v>
      </c>
      <c r="AM377" s="177" t="n">
        <v>0</v>
      </c>
      <c r="AN377" s="177" t="n">
        <f aca="false">AJ:AJ+AL:AL</f>
        <v>234386</v>
      </c>
      <c r="AO377" s="177" t="n">
        <f aca="false">AK:AK+AM:AM</f>
        <v>388000</v>
      </c>
      <c r="AP377" s="177" t="n">
        <v>8952</v>
      </c>
      <c r="AQ377" s="177" t="n">
        <v>17122</v>
      </c>
      <c r="AR377" s="177" t="n">
        <v>493</v>
      </c>
      <c r="AS377" s="177" t="n">
        <v>929</v>
      </c>
      <c r="AT377" s="179" t="n">
        <v>75812</v>
      </c>
      <c r="AU377" s="179" t="n">
        <v>120000</v>
      </c>
      <c r="AV377" s="179" t="n">
        <v>167296</v>
      </c>
      <c r="AW377" s="179" t="n">
        <v>300000</v>
      </c>
      <c r="AX377" s="179" t="n">
        <v>614961</v>
      </c>
      <c r="AY377" s="179" t="n">
        <v>1018000</v>
      </c>
      <c r="AZ377" s="177" t="n">
        <v>30</v>
      </c>
      <c r="BA377" s="180" t="n">
        <v>-3102828</v>
      </c>
      <c r="BB377" s="180" t="n">
        <v>-2355223</v>
      </c>
      <c r="BC377" s="177" t="n">
        <v>89516</v>
      </c>
      <c r="BD377" s="177" t="n">
        <v>171223</v>
      </c>
      <c r="BE377" s="177" t="n">
        <v>4646</v>
      </c>
    </row>
    <row r="378" customFormat="false" ht="12.75" hidden="false" customHeight="true" outlineLevel="0" collapsed="false">
      <c r="A378" s="174" t="str">
        <f aca="false">C378&amp;" "&amp;E378&amp;" "&amp;F378&amp;" "&amp;G378&amp;" "&amp;J378</f>
        <v>Indonesia Salt marsh Restoration Hydrology Large</v>
      </c>
      <c r="B378" s="176" t="s">
        <v>162</v>
      </c>
      <c r="C378" s="174" t="s">
        <v>184</v>
      </c>
      <c r="D378" s="176" t="s">
        <v>588</v>
      </c>
      <c r="E378" s="176" t="s">
        <v>168</v>
      </c>
      <c r="F378" s="175" t="s">
        <v>174</v>
      </c>
      <c r="G378" s="176" t="s">
        <v>903</v>
      </c>
      <c r="H378" s="176" t="s">
        <v>906</v>
      </c>
      <c r="I378" s="177" t="n">
        <v>1000</v>
      </c>
      <c r="J378" s="178" t="s">
        <v>910</v>
      </c>
      <c r="K378" s="176" t="n">
        <v>1538.032167</v>
      </c>
      <c r="L378" s="177" t="n">
        <v>9152509</v>
      </c>
      <c r="M378" s="177" t="n">
        <v>11279517</v>
      </c>
      <c r="N378" s="177" t="n">
        <v>6999772</v>
      </c>
      <c r="O378" s="177" t="n">
        <v>8167700</v>
      </c>
      <c r="P378" s="177" t="n">
        <v>2152737</v>
      </c>
      <c r="Q378" s="177" t="n">
        <v>3111817</v>
      </c>
      <c r="R378" s="177" t="n">
        <v>185</v>
      </c>
      <c r="S378" s="177" t="n">
        <v>185</v>
      </c>
      <c r="T378" s="177" t="n">
        <v>50000</v>
      </c>
      <c r="U378" s="177" t="n">
        <v>50000</v>
      </c>
      <c r="V378" s="177" t="n">
        <v>629559</v>
      </c>
      <c r="W378" s="177" t="n">
        <v>667067</v>
      </c>
      <c r="X378" s="177" t="n">
        <v>153925</v>
      </c>
      <c r="Y378" s="177" t="n">
        <v>160000</v>
      </c>
      <c r="Z378" s="177" t="n">
        <v>268724</v>
      </c>
      <c r="AA378" s="177" t="n">
        <v>284733</v>
      </c>
      <c r="AB378" s="177" t="n">
        <v>88900</v>
      </c>
      <c r="AC378" s="177" t="n">
        <v>100000</v>
      </c>
      <c r="AD378" s="177" t="n">
        <v>129504</v>
      </c>
      <c r="AE378" s="177" t="n">
        <v>140000</v>
      </c>
      <c r="AF378" s="177" t="n">
        <v>44450</v>
      </c>
      <c r="AG378" s="177" t="n">
        <v>50000</v>
      </c>
      <c r="AH378" s="177" t="n">
        <v>5634711</v>
      </c>
      <c r="AI378" s="177" t="n">
        <v>6715900</v>
      </c>
      <c r="AJ378" s="177" t="n">
        <v>181226</v>
      </c>
      <c r="AK378" s="177" t="n">
        <v>300000</v>
      </c>
      <c r="AL378" s="177" t="n">
        <v>1302548</v>
      </c>
      <c r="AM378" s="177" t="n">
        <v>1678303</v>
      </c>
      <c r="AN378" s="177" t="n">
        <f aca="false">AJ:AJ+AL:AL</f>
        <v>1483774</v>
      </c>
      <c r="AO378" s="177" t="n">
        <f aca="false">AK:AK+AM:AM</f>
        <v>1978303</v>
      </c>
      <c r="AP378" s="177" t="n">
        <v>101113</v>
      </c>
      <c r="AQ378" s="177" t="n">
        <v>175637</v>
      </c>
      <c r="AR378" s="177" t="n">
        <v>5783</v>
      </c>
      <c r="AS378" s="177" t="n">
        <v>9877</v>
      </c>
      <c r="AT378" s="179" t="n">
        <v>75812</v>
      </c>
      <c r="AU378" s="179" t="n">
        <v>120000</v>
      </c>
      <c r="AV378" s="179" t="n">
        <v>167296</v>
      </c>
      <c r="AW378" s="179" t="n">
        <v>300000</v>
      </c>
      <c r="AX378" s="179" t="n">
        <v>318958</v>
      </c>
      <c r="AY378" s="179" t="n">
        <v>528000</v>
      </c>
      <c r="AZ378" s="177" t="n">
        <v>30</v>
      </c>
      <c r="BA378" s="180" t="n">
        <v>-9775025</v>
      </c>
      <c r="BB378" s="180" t="n">
        <v>-8274658</v>
      </c>
      <c r="BC378" s="177" t="n">
        <v>1011129</v>
      </c>
      <c r="BD378" s="177" t="n">
        <v>1756374</v>
      </c>
      <c r="BE378" s="177" t="n">
        <v>49383</v>
      </c>
    </row>
    <row r="379" customFormat="false" ht="12.75" hidden="false" customHeight="true" outlineLevel="0" collapsed="false">
      <c r="A379" s="174" t="str">
        <f aca="false">C379&amp;" "&amp;E379&amp;" "&amp;F379&amp;" "&amp;G379&amp;" "&amp;J379</f>
        <v>Indonesia Salt marsh Conservation  Large</v>
      </c>
      <c r="B379" s="176" t="s">
        <v>162</v>
      </c>
      <c r="C379" s="174" t="s">
        <v>184</v>
      </c>
      <c r="D379" s="176" t="s">
        <v>588</v>
      </c>
      <c r="E379" s="176" t="s">
        <v>168</v>
      </c>
      <c r="F379" s="175" t="s">
        <v>175</v>
      </c>
      <c r="G379" s="176"/>
      <c r="H379" s="176" t="s">
        <v>906</v>
      </c>
      <c r="I379" s="177" t="n">
        <v>8000</v>
      </c>
      <c r="J379" s="178" t="s">
        <v>910</v>
      </c>
      <c r="K379" s="176" t="n">
        <v>10200.41753</v>
      </c>
      <c r="L379" s="177" t="n">
        <v>2190953</v>
      </c>
      <c r="M379" s="177" t="n">
        <v>2912702</v>
      </c>
      <c r="N379" s="177" t="n">
        <v>1288099</v>
      </c>
      <c r="O379" s="177" t="n">
        <v>1371800</v>
      </c>
      <c r="P379" s="177" t="n">
        <v>902854</v>
      </c>
      <c r="Q379" s="177" t="n">
        <v>1540902</v>
      </c>
      <c r="R379" s="177" t="n">
        <v>29</v>
      </c>
      <c r="S379" s="177" t="n">
        <v>29</v>
      </c>
      <c r="T379" s="177" t="n">
        <v>50000</v>
      </c>
      <c r="U379" s="177" t="n">
        <v>50000</v>
      </c>
      <c r="V379" s="177" t="n">
        <v>629559</v>
      </c>
      <c r="W379" s="177" t="n">
        <v>667067</v>
      </c>
      <c r="X379" s="177" t="n">
        <v>76963</v>
      </c>
      <c r="Y379" s="177" t="n">
        <v>80000</v>
      </c>
      <c r="Z379" s="177" t="n">
        <v>268724</v>
      </c>
      <c r="AA379" s="177" t="n">
        <v>284733</v>
      </c>
      <c r="AB379" s="177" t="n">
        <v>88900</v>
      </c>
      <c r="AC379" s="177" t="n">
        <v>100000</v>
      </c>
      <c r="AD379" s="177" t="n">
        <v>129504</v>
      </c>
      <c r="AE379" s="177" t="n">
        <v>140000</v>
      </c>
      <c r="AF379" s="177" t="n">
        <v>44450</v>
      </c>
      <c r="AG379" s="177" t="n">
        <v>50000</v>
      </c>
      <c r="AH379" s="177" t="n">
        <v>0</v>
      </c>
      <c r="AI379" s="177" t="n">
        <v>0</v>
      </c>
      <c r="AJ379" s="177" t="n">
        <v>181226</v>
      </c>
      <c r="AK379" s="177" t="n">
        <v>300000</v>
      </c>
      <c r="AL379" s="177" t="n">
        <v>0</v>
      </c>
      <c r="AM379" s="177" t="n">
        <v>0</v>
      </c>
      <c r="AN379" s="177" t="n">
        <f aca="false">AJ:AJ+AL:AL</f>
        <v>181226</v>
      </c>
      <c r="AO379" s="177" t="n">
        <f aca="false">AK:AK+AM:AM</f>
        <v>300000</v>
      </c>
      <c r="AP379" s="177" t="n">
        <v>151115</v>
      </c>
      <c r="AQ379" s="177" t="n">
        <v>277606</v>
      </c>
      <c r="AR379" s="177" t="n">
        <v>8446</v>
      </c>
      <c r="AS379" s="177" t="n">
        <v>15296</v>
      </c>
      <c r="AT379" s="179" t="n">
        <v>75812</v>
      </c>
      <c r="AU379" s="179" t="n">
        <v>120000</v>
      </c>
      <c r="AV379" s="179" t="n">
        <v>167296</v>
      </c>
      <c r="AW379" s="179" t="n">
        <v>300000</v>
      </c>
      <c r="AX379" s="179" t="n">
        <v>318958</v>
      </c>
      <c r="AY379" s="179" t="n">
        <v>528000</v>
      </c>
      <c r="AZ379" s="177" t="n">
        <v>30</v>
      </c>
      <c r="BA379" s="180" t="n">
        <v>-823832</v>
      </c>
      <c r="BB379" s="180" t="n">
        <v>-1039913</v>
      </c>
      <c r="BC379" s="177" t="n">
        <v>1511149</v>
      </c>
      <c r="BD379" s="177" t="n">
        <v>2776060</v>
      </c>
      <c r="BE379" s="177" t="n">
        <v>76478</v>
      </c>
    </row>
    <row r="380" customFormat="false" ht="12.75" hidden="false" customHeight="true" outlineLevel="0" collapsed="false">
      <c r="A380" s="174" t="str">
        <f aca="false">C380&amp;" "&amp;E380&amp;" "&amp;F380&amp;" "&amp;G380&amp;" "&amp;J380</f>
        <v>United States Salt marsh Restoration Hydrology Large</v>
      </c>
      <c r="B380" s="176" t="s">
        <v>161</v>
      </c>
      <c r="C380" s="174" t="s">
        <v>183</v>
      </c>
      <c r="D380" s="176" t="s">
        <v>586</v>
      </c>
      <c r="E380" s="176" t="s">
        <v>168</v>
      </c>
      <c r="F380" s="175" t="s">
        <v>174</v>
      </c>
      <c r="G380" s="176" t="s">
        <v>903</v>
      </c>
      <c r="H380" s="176" t="s">
        <v>906</v>
      </c>
      <c r="I380" s="177" t="n">
        <v>1000</v>
      </c>
      <c r="J380" s="178" t="s">
        <v>910</v>
      </c>
      <c r="K380" s="176" t="n">
        <v>166735.7527</v>
      </c>
      <c r="L380" s="177" t="n">
        <v>200083389</v>
      </c>
      <c r="M380" s="177" t="n">
        <v>243029733</v>
      </c>
      <c r="N380" s="177" t="n">
        <v>160775363</v>
      </c>
      <c r="O380" s="177" t="n">
        <v>191430670</v>
      </c>
      <c r="P380" s="177" t="n">
        <v>39308026</v>
      </c>
      <c r="Q380" s="177" t="n">
        <v>51599062</v>
      </c>
      <c r="R380" s="177" t="n">
        <v>4052</v>
      </c>
      <c r="S380" s="177" t="n">
        <v>4052</v>
      </c>
      <c r="T380" s="177" t="n">
        <v>100000</v>
      </c>
      <c r="U380" s="177" t="n">
        <v>100000</v>
      </c>
      <c r="V380" s="177" t="n">
        <v>629559</v>
      </c>
      <c r="W380" s="177" t="n">
        <v>667067</v>
      </c>
      <c r="X380" s="177" t="n">
        <v>153925</v>
      </c>
      <c r="Y380" s="177" t="n">
        <v>160000</v>
      </c>
      <c r="Z380" s="177" t="n">
        <v>351049</v>
      </c>
      <c r="AA380" s="177" t="n">
        <v>379500</v>
      </c>
      <c r="AB380" s="177" t="n">
        <v>88900</v>
      </c>
      <c r="AC380" s="177" t="n">
        <v>100000</v>
      </c>
      <c r="AD380" s="177" t="n">
        <v>185006</v>
      </c>
      <c r="AE380" s="177" t="n">
        <v>200000</v>
      </c>
      <c r="AF380" s="177" t="n">
        <v>44450</v>
      </c>
      <c r="AG380" s="177" t="n">
        <v>50000</v>
      </c>
      <c r="AH380" s="177" t="n">
        <v>159222474</v>
      </c>
      <c r="AI380" s="177" t="n">
        <v>189774104</v>
      </c>
      <c r="AJ380" s="177" t="n">
        <v>517703</v>
      </c>
      <c r="AK380" s="177" t="n">
        <v>857000</v>
      </c>
      <c r="AL380" s="177" t="n">
        <v>36806677</v>
      </c>
      <c r="AM380" s="177" t="n">
        <v>47424549</v>
      </c>
      <c r="AN380" s="177" t="n">
        <f aca="false">AJ:AJ+AL:AL</f>
        <v>37324380</v>
      </c>
      <c r="AO380" s="177" t="n">
        <f aca="false">AK:AK+AM:AM</f>
        <v>48281549</v>
      </c>
      <c r="AP380" s="177" t="n">
        <v>101113</v>
      </c>
      <c r="AQ380" s="177" t="n">
        <v>175637</v>
      </c>
      <c r="AR380" s="177" t="n">
        <v>5783</v>
      </c>
      <c r="AS380" s="177" t="n">
        <v>9877</v>
      </c>
      <c r="AT380" s="179" t="n">
        <v>75812</v>
      </c>
      <c r="AU380" s="179" t="n">
        <v>120000</v>
      </c>
      <c r="AV380" s="179" t="n">
        <v>223062</v>
      </c>
      <c r="AW380" s="179" t="n">
        <v>400000</v>
      </c>
      <c r="AX380" s="179" t="n">
        <v>1577877</v>
      </c>
      <c r="AY380" s="179" t="n">
        <v>2612000</v>
      </c>
      <c r="AZ380" s="177" t="n">
        <v>30</v>
      </c>
      <c r="BA380" s="180" t="n">
        <v>-241273359</v>
      </c>
      <c r="BB380" s="180" t="n">
        <v>-199072260</v>
      </c>
      <c r="BC380" s="177" t="n">
        <v>1011129</v>
      </c>
      <c r="BD380" s="177" t="n">
        <v>1756374</v>
      </c>
      <c r="BE380" s="177" t="n">
        <v>49383</v>
      </c>
    </row>
    <row r="381" customFormat="false" ht="12.75" hidden="false" customHeight="true" outlineLevel="0" collapsed="false">
      <c r="A381" s="174" t="str">
        <f aca="false">C381&amp;" "&amp;E381&amp;" "&amp;F381&amp;" "&amp;G381&amp;" "&amp;J381</f>
        <v>United States Salt marsh Conservation  Large</v>
      </c>
      <c r="B381" s="176" t="s">
        <v>161</v>
      </c>
      <c r="C381" s="174" t="s">
        <v>183</v>
      </c>
      <c r="D381" s="176" t="s">
        <v>586</v>
      </c>
      <c r="E381" s="176" t="s">
        <v>168</v>
      </c>
      <c r="F381" s="175" t="s">
        <v>175</v>
      </c>
      <c r="G381" s="176"/>
      <c r="H381" s="176" t="s">
        <v>906</v>
      </c>
      <c r="I381" s="177" t="n">
        <v>8000</v>
      </c>
      <c r="J381" s="178" t="s">
        <v>910</v>
      </c>
      <c r="K381" s="176" t="n">
        <v>227817.1858</v>
      </c>
      <c r="L381" s="177" t="n">
        <v>3903225</v>
      </c>
      <c r="M381" s="177" t="n">
        <v>5625937</v>
      </c>
      <c r="N381" s="177" t="n">
        <v>1475926</v>
      </c>
      <c r="O381" s="177" t="n">
        <v>1576567</v>
      </c>
      <c r="P381" s="177" t="n">
        <v>2427299</v>
      </c>
      <c r="Q381" s="177" t="n">
        <v>4049370</v>
      </c>
      <c r="R381" s="177" t="n">
        <v>248</v>
      </c>
      <c r="S381" s="177" t="n">
        <v>248</v>
      </c>
      <c r="T381" s="177" t="n">
        <v>100000</v>
      </c>
      <c r="U381" s="177" t="n">
        <v>100000</v>
      </c>
      <c r="V381" s="177" t="n">
        <v>629559</v>
      </c>
      <c r="W381" s="177" t="n">
        <v>667067</v>
      </c>
      <c r="X381" s="177" t="n">
        <v>76963</v>
      </c>
      <c r="Y381" s="177" t="n">
        <v>80000</v>
      </c>
      <c r="Z381" s="177" t="n">
        <v>351049</v>
      </c>
      <c r="AA381" s="177" t="n">
        <v>379500</v>
      </c>
      <c r="AB381" s="177" t="n">
        <v>88900</v>
      </c>
      <c r="AC381" s="177" t="n">
        <v>100000</v>
      </c>
      <c r="AD381" s="177" t="n">
        <v>185006</v>
      </c>
      <c r="AE381" s="177" t="n">
        <v>200000</v>
      </c>
      <c r="AF381" s="177" t="n">
        <v>44450</v>
      </c>
      <c r="AG381" s="177" t="n">
        <v>50000</v>
      </c>
      <c r="AH381" s="177" t="n">
        <v>0</v>
      </c>
      <c r="AI381" s="177" t="n">
        <v>0</v>
      </c>
      <c r="AJ381" s="177" t="n">
        <v>517703</v>
      </c>
      <c r="AK381" s="177" t="n">
        <v>857000</v>
      </c>
      <c r="AL381" s="177" t="n">
        <v>0</v>
      </c>
      <c r="AM381" s="177" t="n">
        <v>0</v>
      </c>
      <c r="AN381" s="177" t="n">
        <f aca="false">AJ:AJ+AL:AL</f>
        <v>517703</v>
      </c>
      <c r="AO381" s="177" t="n">
        <f aca="false">AK:AK+AM:AM</f>
        <v>857000</v>
      </c>
      <c r="AP381" s="177" t="n">
        <v>31108</v>
      </c>
      <c r="AQ381" s="177" t="n">
        <v>57219</v>
      </c>
      <c r="AR381" s="177" t="n">
        <v>1738</v>
      </c>
      <c r="AS381" s="177" t="n">
        <v>3151</v>
      </c>
      <c r="AT381" s="179" t="n">
        <v>75812</v>
      </c>
      <c r="AU381" s="179" t="n">
        <v>120000</v>
      </c>
      <c r="AV381" s="179" t="n">
        <v>223062</v>
      </c>
      <c r="AW381" s="179" t="n">
        <v>400000</v>
      </c>
      <c r="AX381" s="179" t="n">
        <v>1577877</v>
      </c>
      <c r="AY381" s="179" t="n">
        <v>2612000</v>
      </c>
      <c r="AZ381" s="177" t="n">
        <v>30</v>
      </c>
      <c r="BA381" s="180" t="n">
        <v>-5053748</v>
      </c>
      <c r="BB381" s="180" t="n">
        <v>-3592148</v>
      </c>
      <c r="BC381" s="177" t="n">
        <v>311078</v>
      </c>
      <c r="BD381" s="177" t="n">
        <v>572189</v>
      </c>
      <c r="BE381" s="177" t="n">
        <v>15756</v>
      </c>
    </row>
    <row r="382" customFormat="false" ht="12.75" hidden="false" customHeight="true" outlineLevel="0" collapsed="false">
      <c r="A382" s="174" t="str">
        <f aca="false">C382&amp;" "&amp;E382&amp;" "&amp;F382&amp;" "&amp;G382&amp;" "&amp;J382</f>
        <v>Australia Salt marsh Restoration Hydrology Large</v>
      </c>
      <c r="B382" s="176" t="s">
        <v>163</v>
      </c>
      <c r="C382" s="174" t="s">
        <v>185</v>
      </c>
      <c r="D382" s="176" t="s">
        <v>589</v>
      </c>
      <c r="E382" s="176" t="s">
        <v>168</v>
      </c>
      <c r="F382" s="175" t="s">
        <v>174</v>
      </c>
      <c r="G382" s="176" t="s">
        <v>903</v>
      </c>
      <c r="H382" s="176" t="s">
        <v>906</v>
      </c>
      <c r="I382" s="177" t="n">
        <v>1000</v>
      </c>
      <c r="J382" s="178" t="s">
        <v>910</v>
      </c>
      <c r="K382" s="176" t="n">
        <v>18742.40858</v>
      </c>
      <c r="L382" s="177" t="n">
        <v>26940713</v>
      </c>
      <c r="M382" s="177" t="n">
        <v>33367307</v>
      </c>
      <c r="N382" s="177" t="n">
        <v>20429180</v>
      </c>
      <c r="O382" s="177" t="n">
        <v>24147449</v>
      </c>
      <c r="P382" s="177" t="n">
        <v>6511533</v>
      </c>
      <c r="Q382" s="177" t="n">
        <v>9219858</v>
      </c>
      <c r="R382" s="177" t="n">
        <v>546</v>
      </c>
      <c r="S382" s="177" t="n">
        <v>546</v>
      </c>
      <c r="T382" s="177" t="n">
        <v>70000</v>
      </c>
      <c r="U382" s="177" t="n">
        <v>70000</v>
      </c>
      <c r="V382" s="177" t="n">
        <v>629559</v>
      </c>
      <c r="W382" s="177" t="n">
        <v>667067</v>
      </c>
      <c r="X382" s="177" t="n">
        <v>153925</v>
      </c>
      <c r="Y382" s="177" t="n">
        <v>160000</v>
      </c>
      <c r="Z382" s="177" t="n">
        <v>313632</v>
      </c>
      <c r="AA382" s="177" t="n">
        <v>339050</v>
      </c>
      <c r="AB382" s="177" t="n">
        <v>102235</v>
      </c>
      <c r="AC382" s="177" t="n">
        <v>115000</v>
      </c>
      <c r="AD382" s="177" t="n">
        <v>333011</v>
      </c>
      <c r="AE382" s="177" t="n">
        <v>360000</v>
      </c>
      <c r="AF382" s="177" t="n">
        <v>44450</v>
      </c>
      <c r="AG382" s="177" t="n">
        <v>50000</v>
      </c>
      <c r="AH382" s="177" t="n">
        <v>18782369</v>
      </c>
      <c r="AI382" s="177" t="n">
        <v>22386332</v>
      </c>
      <c r="AJ382" s="177" t="n">
        <v>485686</v>
      </c>
      <c r="AK382" s="177" t="n">
        <v>804000</v>
      </c>
      <c r="AL382" s="177" t="n">
        <v>4341828</v>
      </c>
      <c r="AM382" s="177" t="n">
        <v>5594344</v>
      </c>
      <c r="AN382" s="177" t="n">
        <f aca="false">AJ:AJ+AL:AL</f>
        <v>4827514</v>
      </c>
      <c r="AO382" s="177" t="n">
        <f aca="false">AK:AK+AM:AM</f>
        <v>6398344</v>
      </c>
      <c r="AP382" s="177" t="n">
        <v>101113</v>
      </c>
      <c r="AQ382" s="177" t="n">
        <v>175637</v>
      </c>
      <c r="AR382" s="177" t="n">
        <v>5783</v>
      </c>
      <c r="AS382" s="177" t="n">
        <v>9877</v>
      </c>
      <c r="AT382" s="179" t="n">
        <v>75812</v>
      </c>
      <c r="AU382" s="179" t="n">
        <v>120000</v>
      </c>
      <c r="AV382" s="179" t="n">
        <v>223062</v>
      </c>
      <c r="AW382" s="179" t="n">
        <v>400000</v>
      </c>
      <c r="AX382" s="179" t="n">
        <v>1278249</v>
      </c>
      <c r="AY382" s="179" t="n">
        <v>2116000</v>
      </c>
      <c r="AZ382" s="177" t="n">
        <v>30</v>
      </c>
      <c r="BA382" s="180" t="n">
        <v>-31610933</v>
      </c>
      <c r="BB382" s="180" t="n">
        <v>-25929584</v>
      </c>
      <c r="BC382" s="177" t="n">
        <v>1011129</v>
      </c>
      <c r="BD382" s="177" t="n">
        <v>1756374</v>
      </c>
      <c r="BE382" s="177" t="n">
        <v>49383</v>
      </c>
    </row>
    <row r="383" customFormat="false" ht="12.75" hidden="false" customHeight="true" outlineLevel="0" collapsed="false">
      <c r="A383" s="174" t="str">
        <f aca="false">C383&amp;" "&amp;E383&amp;" "&amp;F383&amp;" "&amp;G383&amp;" "&amp;J383</f>
        <v>Australia Salt marsh Conservation  Large</v>
      </c>
      <c r="B383" s="176" t="s">
        <v>163</v>
      </c>
      <c r="C383" s="174" t="s">
        <v>185</v>
      </c>
      <c r="D383" s="176" t="s">
        <v>589</v>
      </c>
      <c r="E383" s="176" t="s">
        <v>168</v>
      </c>
      <c r="F383" s="175" t="s">
        <v>175</v>
      </c>
      <c r="G383" s="176"/>
      <c r="H383" s="176" t="s">
        <v>906</v>
      </c>
      <c r="I383" s="177" t="n">
        <v>8000</v>
      </c>
      <c r="J383" s="178" t="s">
        <v>910</v>
      </c>
      <c r="K383" s="176" t="n">
        <v>3049835.066</v>
      </c>
      <c r="L383" s="177" t="n">
        <v>3767495</v>
      </c>
      <c r="M383" s="177" t="n">
        <v>5368762</v>
      </c>
      <c r="N383" s="177" t="n">
        <v>1569849</v>
      </c>
      <c r="O383" s="177" t="n">
        <v>1681117</v>
      </c>
      <c r="P383" s="177" t="n">
        <v>2197646</v>
      </c>
      <c r="Q383" s="177" t="n">
        <v>3687645</v>
      </c>
      <c r="R383" s="177" t="n">
        <v>58</v>
      </c>
      <c r="S383" s="177" t="n">
        <v>58</v>
      </c>
      <c r="T383" s="177" t="n">
        <v>70000</v>
      </c>
      <c r="U383" s="177" t="n">
        <v>70000</v>
      </c>
      <c r="V383" s="177" t="n">
        <v>629559</v>
      </c>
      <c r="W383" s="177" t="n">
        <v>667067</v>
      </c>
      <c r="X383" s="177" t="n">
        <v>76963</v>
      </c>
      <c r="Y383" s="177" t="n">
        <v>80000</v>
      </c>
      <c r="Z383" s="177" t="n">
        <v>313632</v>
      </c>
      <c r="AA383" s="177" t="n">
        <v>339050</v>
      </c>
      <c r="AB383" s="177" t="n">
        <v>102235</v>
      </c>
      <c r="AC383" s="177" t="n">
        <v>115000</v>
      </c>
      <c r="AD383" s="177" t="n">
        <v>333011</v>
      </c>
      <c r="AE383" s="177" t="n">
        <v>360000</v>
      </c>
      <c r="AF383" s="177" t="n">
        <v>44450</v>
      </c>
      <c r="AG383" s="177" t="n">
        <v>50000</v>
      </c>
      <c r="AH383" s="177" t="n">
        <v>0</v>
      </c>
      <c r="AI383" s="177" t="n">
        <v>0</v>
      </c>
      <c r="AJ383" s="177" t="n">
        <v>485686</v>
      </c>
      <c r="AK383" s="177" t="n">
        <v>804000</v>
      </c>
      <c r="AL383" s="177" t="n">
        <v>0</v>
      </c>
      <c r="AM383" s="177" t="n">
        <v>0</v>
      </c>
      <c r="AN383" s="177" t="n">
        <f aca="false">AJ:AJ+AL:AL</f>
        <v>485686</v>
      </c>
      <c r="AO383" s="177" t="n">
        <f aca="false">AK:AK+AM:AM</f>
        <v>804000</v>
      </c>
      <c r="AP383" s="177" t="n">
        <v>127701</v>
      </c>
      <c r="AQ383" s="177" t="n">
        <v>234715</v>
      </c>
      <c r="AR383" s="177" t="n">
        <v>7136</v>
      </c>
      <c r="AS383" s="177" t="n">
        <v>12930</v>
      </c>
      <c r="AT383" s="179" t="n">
        <v>75812</v>
      </c>
      <c r="AU383" s="179" t="n">
        <v>120000</v>
      </c>
      <c r="AV383" s="179" t="n">
        <v>223062</v>
      </c>
      <c r="AW383" s="179" t="n">
        <v>400000</v>
      </c>
      <c r="AX383" s="179" t="n">
        <v>1278249</v>
      </c>
      <c r="AY383" s="179" t="n">
        <v>2116000</v>
      </c>
      <c r="AZ383" s="177" t="n">
        <v>30</v>
      </c>
      <c r="BA383" s="180" t="n">
        <v>-3031791</v>
      </c>
      <c r="BB383" s="180" t="n">
        <v>-2494894</v>
      </c>
      <c r="BC383" s="177" t="n">
        <v>1277006</v>
      </c>
      <c r="BD383" s="177" t="n">
        <v>2347150</v>
      </c>
      <c r="BE383" s="177" t="n">
        <v>64650</v>
      </c>
    </row>
    <row r="384" customFormat="false" ht="12.75" hidden="false" customHeight="true" outlineLevel="0" collapsed="false">
      <c r="A384" s="174" t="str">
        <f aca="false">C384&amp;" "&amp;E384&amp;" "&amp;F384&amp;" "&amp;G384&amp;" "&amp;J384</f>
        <v>The Bahamas Salt marsh Restoration Hydrology Large</v>
      </c>
      <c r="B384" s="176" t="s">
        <v>161</v>
      </c>
      <c r="C384" s="174" t="s">
        <v>277</v>
      </c>
      <c r="D384" s="176" t="s">
        <v>590</v>
      </c>
      <c r="E384" s="176" t="s">
        <v>168</v>
      </c>
      <c r="F384" s="175" t="s">
        <v>174</v>
      </c>
      <c r="G384" s="176" t="s">
        <v>903</v>
      </c>
      <c r="H384" s="176" t="s">
        <v>906</v>
      </c>
      <c r="I384" s="177" t="n">
        <v>1000</v>
      </c>
      <c r="J384" s="178" t="s">
        <v>910</v>
      </c>
      <c r="K384" s="176" t="n">
        <v>1047.626473</v>
      </c>
      <c r="L384" s="177" t="n">
        <v>76672968</v>
      </c>
      <c r="M384" s="177" t="n">
        <v>93416160</v>
      </c>
      <c r="N384" s="177" t="n">
        <v>61060494</v>
      </c>
      <c r="O384" s="177" t="n">
        <v>72581660</v>
      </c>
      <c r="P384" s="177" t="n">
        <v>15612474</v>
      </c>
      <c r="Q384" s="177" t="n">
        <v>20834499</v>
      </c>
      <c r="R384" s="177" t="n">
        <v>1553</v>
      </c>
      <c r="S384" s="177" t="n">
        <v>1553</v>
      </c>
      <c r="T384" s="177" t="n">
        <v>70000</v>
      </c>
      <c r="U384" s="177" t="n">
        <v>70000</v>
      </c>
      <c r="V384" s="177" t="n">
        <v>629559</v>
      </c>
      <c r="W384" s="177" t="n">
        <v>667067</v>
      </c>
      <c r="X384" s="177" t="n">
        <v>153925</v>
      </c>
      <c r="Y384" s="177" t="n">
        <v>160000</v>
      </c>
      <c r="Z384" s="177" t="n">
        <v>286112</v>
      </c>
      <c r="AA384" s="177" t="n">
        <v>309300</v>
      </c>
      <c r="AB384" s="177" t="n">
        <v>111125</v>
      </c>
      <c r="AC384" s="177" t="n">
        <v>125000</v>
      </c>
      <c r="AD384" s="177" t="n">
        <v>296010</v>
      </c>
      <c r="AE384" s="177" t="n">
        <v>320000</v>
      </c>
      <c r="AF384" s="177" t="n">
        <v>44450</v>
      </c>
      <c r="AG384" s="177" t="n">
        <v>50000</v>
      </c>
      <c r="AH384" s="177" t="n">
        <v>59469314</v>
      </c>
      <c r="AI384" s="177" t="n">
        <v>70880294</v>
      </c>
      <c r="AJ384" s="177" t="n">
        <v>402322</v>
      </c>
      <c r="AK384" s="177" t="n">
        <v>666000</v>
      </c>
      <c r="AL384" s="177" t="n">
        <v>13747229</v>
      </c>
      <c r="AM384" s="177" t="n">
        <v>17712985</v>
      </c>
      <c r="AN384" s="177" t="n">
        <f aca="false">AJ:AJ+AL:AL</f>
        <v>14149551</v>
      </c>
      <c r="AO384" s="177" t="n">
        <f aca="false">AK:AK+AM:AM</f>
        <v>18378985</v>
      </c>
      <c r="AP384" s="177" t="n">
        <v>101113</v>
      </c>
      <c r="AQ384" s="177" t="n">
        <v>175637</v>
      </c>
      <c r="AR384" s="177" t="n">
        <v>5783</v>
      </c>
      <c r="AS384" s="177" t="n">
        <v>9877</v>
      </c>
      <c r="AT384" s="179" t="n">
        <v>75812</v>
      </c>
      <c r="AU384" s="179" t="n">
        <v>120000</v>
      </c>
      <c r="AV384" s="179" t="n">
        <v>223062</v>
      </c>
      <c r="AW384" s="179" t="n">
        <v>400000</v>
      </c>
      <c r="AX384" s="179" t="n">
        <v>1057153</v>
      </c>
      <c r="AY384" s="179" t="n">
        <v>1750000</v>
      </c>
      <c r="AZ384" s="177" t="n">
        <v>30</v>
      </c>
      <c r="BA384" s="180" t="n">
        <v>-91659786</v>
      </c>
      <c r="BB384" s="180" t="n">
        <v>-75661839</v>
      </c>
      <c r="BC384" s="177" t="n">
        <v>1011129</v>
      </c>
      <c r="BD384" s="177" t="n">
        <v>1756374</v>
      </c>
      <c r="BE384" s="177" t="n">
        <v>49383</v>
      </c>
    </row>
    <row r="385" customFormat="false" ht="12.75" hidden="false" customHeight="true" outlineLevel="0" collapsed="false">
      <c r="A385" s="174" t="str">
        <f aca="false">C385&amp;" "&amp;E385&amp;" "&amp;F385&amp;" "&amp;G385&amp;" "&amp;J385</f>
        <v>The Bahamas Salt marsh Conservation  Large</v>
      </c>
      <c r="B385" s="176" t="s">
        <v>161</v>
      </c>
      <c r="C385" s="174" t="s">
        <v>277</v>
      </c>
      <c r="D385" s="176" t="s">
        <v>590</v>
      </c>
      <c r="E385" s="176" t="s">
        <v>168</v>
      </c>
      <c r="F385" s="175" t="s">
        <v>175</v>
      </c>
      <c r="G385" s="176"/>
      <c r="H385" s="176" t="s">
        <v>906</v>
      </c>
      <c r="I385" s="177" t="n">
        <v>8000</v>
      </c>
      <c r="J385" s="178" t="s">
        <v>910</v>
      </c>
      <c r="K385" s="176" t="n">
        <v>6472.618477</v>
      </c>
      <c r="L385" s="177" t="n">
        <v>3421158</v>
      </c>
      <c r="M385" s="177" t="n">
        <v>4830284</v>
      </c>
      <c r="N385" s="177" t="n">
        <v>1514218</v>
      </c>
      <c r="O385" s="177" t="n">
        <v>1621367</v>
      </c>
      <c r="P385" s="177" t="n">
        <v>1906940</v>
      </c>
      <c r="Q385" s="177" t="n">
        <v>3208917</v>
      </c>
      <c r="R385" s="177" t="n">
        <v>48</v>
      </c>
      <c r="S385" s="177" t="n">
        <v>48</v>
      </c>
      <c r="T385" s="177" t="n">
        <v>70000</v>
      </c>
      <c r="U385" s="177" t="n">
        <v>70000</v>
      </c>
      <c r="V385" s="177" t="n">
        <v>629559</v>
      </c>
      <c r="W385" s="177" t="n">
        <v>667067</v>
      </c>
      <c r="X385" s="177" t="n">
        <v>76963</v>
      </c>
      <c r="Y385" s="177" t="n">
        <v>80000</v>
      </c>
      <c r="Z385" s="177" t="n">
        <v>286112</v>
      </c>
      <c r="AA385" s="177" t="n">
        <v>309300</v>
      </c>
      <c r="AB385" s="177" t="n">
        <v>111125</v>
      </c>
      <c r="AC385" s="177" t="n">
        <v>125000</v>
      </c>
      <c r="AD385" s="177" t="n">
        <v>296010</v>
      </c>
      <c r="AE385" s="177" t="n">
        <v>320000</v>
      </c>
      <c r="AF385" s="177" t="n">
        <v>44450</v>
      </c>
      <c r="AG385" s="177" t="n">
        <v>50000</v>
      </c>
      <c r="AH385" s="177" t="n">
        <v>0</v>
      </c>
      <c r="AI385" s="177" t="n">
        <v>0</v>
      </c>
      <c r="AJ385" s="177" t="n">
        <v>402322</v>
      </c>
      <c r="AK385" s="177" t="n">
        <v>666000</v>
      </c>
      <c r="AL385" s="177" t="n">
        <v>0</v>
      </c>
      <c r="AM385" s="177" t="n">
        <v>0</v>
      </c>
      <c r="AN385" s="177" t="n">
        <f aca="false">AJ:AJ+AL:AL</f>
        <v>402322</v>
      </c>
      <c r="AO385" s="177" t="n">
        <f aca="false">AK:AK+AM:AM</f>
        <v>666000</v>
      </c>
      <c r="AP385" s="177" t="n">
        <v>140727</v>
      </c>
      <c r="AQ385" s="177" t="n">
        <v>258668</v>
      </c>
      <c r="AR385" s="177" t="n">
        <v>7864</v>
      </c>
      <c r="AS385" s="177" t="n">
        <v>14249</v>
      </c>
      <c r="AT385" s="179" t="n">
        <v>75812</v>
      </c>
      <c r="AU385" s="179" t="n">
        <v>120000</v>
      </c>
      <c r="AV385" s="179" t="n">
        <v>223062</v>
      </c>
      <c r="AW385" s="179" t="n">
        <v>400000</v>
      </c>
      <c r="AX385" s="179" t="n">
        <v>1057153</v>
      </c>
      <c r="AY385" s="179" t="n">
        <v>1750000</v>
      </c>
      <c r="AZ385" s="177" t="n">
        <v>30</v>
      </c>
      <c r="BA385" s="180" t="n">
        <v>-2387632</v>
      </c>
      <c r="BB385" s="180" t="n">
        <v>-2083207</v>
      </c>
      <c r="BC385" s="177" t="n">
        <v>1407272</v>
      </c>
      <c r="BD385" s="177" t="n">
        <v>2586678</v>
      </c>
      <c r="BE385" s="177" t="n">
        <v>71246</v>
      </c>
    </row>
    <row r="386" customFormat="false" ht="12.75" hidden="false" customHeight="true" outlineLevel="0" collapsed="false">
      <c r="A386" s="174" t="str">
        <f aca="false">C386&amp;" "&amp;E386&amp;" "&amp;F386&amp;" "&amp;G386&amp;" "&amp;J386</f>
        <v>Kenya Salt marsh Restoration Hydrology Large</v>
      </c>
      <c r="B386" s="176" t="s">
        <v>164</v>
      </c>
      <c r="C386" s="174" t="s">
        <v>187</v>
      </c>
      <c r="D386" s="176" t="s">
        <v>591</v>
      </c>
      <c r="E386" s="176" t="s">
        <v>168</v>
      </c>
      <c r="F386" s="175" t="s">
        <v>174</v>
      </c>
      <c r="G386" s="176" t="s">
        <v>903</v>
      </c>
      <c r="H386" s="176" t="s">
        <v>906</v>
      </c>
      <c r="I386" s="177" t="n">
        <v>1000</v>
      </c>
      <c r="J386" s="178" t="s">
        <v>910</v>
      </c>
      <c r="K386" s="176" t="n">
        <v>14.1653053</v>
      </c>
      <c r="L386" s="177" t="n">
        <v>3103998</v>
      </c>
      <c r="M386" s="177" t="n">
        <v>3900673</v>
      </c>
      <c r="N386" s="177" t="n">
        <v>2198113</v>
      </c>
      <c r="O386" s="177" t="n">
        <v>2447262</v>
      </c>
      <c r="P386" s="177" t="n">
        <v>905884</v>
      </c>
      <c r="Q386" s="177" t="n">
        <v>1453411</v>
      </c>
      <c r="R386" s="177" t="n">
        <v>63</v>
      </c>
      <c r="S386" s="177" t="n">
        <v>63</v>
      </c>
      <c r="T386" s="177" t="n">
        <v>50000</v>
      </c>
      <c r="U386" s="177" t="n">
        <v>50000</v>
      </c>
      <c r="V386" s="177" t="n">
        <v>629559</v>
      </c>
      <c r="W386" s="177" t="n">
        <v>667067</v>
      </c>
      <c r="X386" s="177" t="n">
        <v>153925</v>
      </c>
      <c r="Y386" s="177" t="n">
        <v>160000</v>
      </c>
      <c r="Z386" s="177" t="n">
        <v>249345</v>
      </c>
      <c r="AA386" s="177" t="n">
        <v>264200</v>
      </c>
      <c r="AB386" s="177" t="n">
        <v>88900</v>
      </c>
      <c r="AC386" s="177" t="n">
        <v>100000</v>
      </c>
      <c r="AD386" s="177" t="n">
        <v>129504</v>
      </c>
      <c r="AE386" s="177" t="n">
        <v>140000</v>
      </c>
      <c r="AF386" s="177" t="n">
        <v>44450</v>
      </c>
      <c r="AG386" s="177" t="n">
        <v>50000</v>
      </c>
      <c r="AH386" s="177" t="n">
        <v>852431</v>
      </c>
      <c r="AI386" s="177" t="n">
        <v>1015995</v>
      </c>
      <c r="AJ386" s="177" t="n">
        <v>144981</v>
      </c>
      <c r="AK386" s="177" t="n">
        <v>240000</v>
      </c>
      <c r="AL386" s="177" t="n">
        <v>197052</v>
      </c>
      <c r="AM386" s="177" t="n">
        <v>253897</v>
      </c>
      <c r="AN386" s="177" t="n">
        <f aca="false">AJ:AJ+AL:AL</f>
        <v>342033</v>
      </c>
      <c r="AO386" s="177" t="n">
        <f aca="false">AK:AK+AM:AM</f>
        <v>493897</v>
      </c>
      <c r="AP386" s="177" t="n">
        <v>101113</v>
      </c>
      <c r="AQ386" s="177" t="n">
        <v>175637</v>
      </c>
      <c r="AR386" s="177" t="n">
        <v>5783</v>
      </c>
      <c r="AS386" s="177" t="n">
        <v>9877</v>
      </c>
      <c r="AT386" s="179" t="n">
        <v>75812</v>
      </c>
      <c r="AU386" s="179" t="n">
        <v>120000</v>
      </c>
      <c r="AV386" s="179" t="n">
        <v>167296</v>
      </c>
      <c r="AW386" s="179" t="n">
        <v>300000</v>
      </c>
      <c r="AX386" s="179" t="n">
        <v>213847</v>
      </c>
      <c r="AY386" s="179" t="n">
        <v>354000</v>
      </c>
      <c r="AZ386" s="177" t="n">
        <v>30</v>
      </c>
      <c r="BA386" s="180" t="n">
        <v>-2474239</v>
      </c>
      <c r="BB386" s="180" t="n">
        <v>-2270418</v>
      </c>
      <c r="BC386" s="177" t="n">
        <v>1011129</v>
      </c>
      <c r="BD386" s="177" t="n">
        <v>1756374</v>
      </c>
      <c r="BE386" s="177" t="n">
        <v>49383</v>
      </c>
    </row>
    <row r="387" customFormat="false" ht="12.75" hidden="false" customHeight="true" outlineLevel="0" collapsed="false">
      <c r="A387" s="174" t="str">
        <f aca="false">C387&amp;" "&amp;E387&amp;" "&amp;F387&amp;" "&amp;G387&amp;" "&amp;J387</f>
        <v>Kenya Salt marsh Conservation  Large</v>
      </c>
      <c r="B387" s="176" t="s">
        <v>164</v>
      </c>
      <c r="C387" s="174" t="s">
        <v>187</v>
      </c>
      <c r="D387" s="176" t="s">
        <v>591</v>
      </c>
      <c r="E387" s="176" t="s">
        <v>168</v>
      </c>
      <c r="F387" s="175" t="s">
        <v>175</v>
      </c>
      <c r="G387" s="176"/>
      <c r="H387" s="176" t="s">
        <v>906</v>
      </c>
      <c r="I387" s="177" t="n">
        <v>8000</v>
      </c>
      <c r="J387" s="178" t="s">
        <v>910</v>
      </c>
      <c r="K387" s="176" t="n">
        <v>78.51213355</v>
      </c>
      <c r="L387" s="177" t="n">
        <v>2003877</v>
      </c>
      <c r="M387" s="177" t="n">
        <v>2610181</v>
      </c>
      <c r="N387" s="177" t="n">
        <v>1268720</v>
      </c>
      <c r="O387" s="177" t="n">
        <v>1351267</v>
      </c>
      <c r="P387" s="177" t="n">
        <v>735156</v>
      </c>
      <c r="Q387" s="177" t="n">
        <v>1258915</v>
      </c>
      <c r="R387" s="177" t="n">
        <v>31</v>
      </c>
      <c r="S387" s="177" t="n">
        <v>31</v>
      </c>
      <c r="T387" s="177" t="n">
        <v>50000</v>
      </c>
      <c r="U387" s="177" t="n">
        <v>50000</v>
      </c>
      <c r="V387" s="177" t="n">
        <v>629559</v>
      </c>
      <c r="W387" s="177" t="n">
        <v>667067</v>
      </c>
      <c r="X387" s="177" t="n">
        <v>76963</v>
      </c>
      <c r="Y387" s="177" t="n">
        <v>80000</v>
      </c>
      <c r="Z387" s="177" t="n">
        <v>249345</v>
      </c>
      <c r="AA387" s="177" t="n">
        <v>264200</v>
      </c>
      <c r="AB387" s="177" t="n">
        <v>88900</v>
      </c>
      <c r="AC387" s="177" t="n">
        <v>100000</v>
      </c>
      <c r="AD387" s="177" t="n">
        <v>129504</v>
      </c>
      <c r="AE387" s="177" t="n">
        <v>140000</v>
      </c>
      <c r="AF387" s="177" t="n">
        <v>44450</v>
      </c>
      <c r="AG387" s="177" t="n">
        <v>50000</v>
      </c>
      <c r="AH387" s="177" t="n">
        <v>0</v>
      </c>
      <c r="AI387" s="177" t="n">
        <v>0</v>
      </c>
      <c r="AJ387" s="177" t="n">
        <v>144981</v>
      </c>
      <c r="AK387" s="177" t="n">
        <v>240000</v>
      </c>
      <c r="AL387" s="177" t="n">
        <v>0</v>
      </c>
      <c r="AM387" s="177" t="n">
        <v>0</v>
      </c>
      <c r="AN387" s="177" t="n">
        <f aca="false">AJ:AJ+AL:AL</f>
        <v>144981</v>
      </c>
      <c r="AO387" s="177" t="n">
        <f aca="false">AK:AK+AM:AM</f>
        <v>240000</v>
      </c>
      <c r="AP387" s="177" t="n">
        <v>126172</v>
      </c>
      <c r="AQ387" s="177" t="n">
        <v>232132</v>
      </c>
      <c r="AR387" s="177" t="n">
        <v>7048</v>
      </c>
      <c r="AS387" s="177" t="n">
        <v>12783</v>
      </c>
      <c r="AT387" s="179" t="n">
        <v>75812</v>
      </c>
      <c r="AU387" s="179" t="n">
        <v>120000</v>
      </c>
      <c r="AV387" s="179" t="n">
        <v>167296</v>
      </c>
      <c r="AW387" s="179" t="n">
        <v>300000</v>
      </c>
      <c r="AX387" s="179" t="n">
        <v>213847</v>
      </c>
      <c r="AY387" s="179" t="n">
        <v>354000</v>
      </c>
      <c r="AZ387" s="177" t="n">
        <v>30</v>
      </c>
      <c r="BA387" s="180" t="n">
        <v>-887882</v>
      </c>
      <c r="BB387" s="180" t="n">
        <v>-1058254</v>
      </c>
      <c r="BC387" s="177" t="n">
        <v>1261721</v>
      </c>
      <c r="BD387" s="177" t="n">
        <v>2321318</v>
      </c>
      <c r="BE387" s="177" t="n">
        <v>63914</v>
      </c>
    </row>
    <row r="388" customFormat="false" ht="12.75" hidden="false" customHeight="true" outlineLevel="0" collapsed="false">
      <c r="A388" s="174" t="str">
        <f aca="false">C388&amp;" "&amp;E388&amp;" "&amp;F388&amp;" "&amp;G388&amp;" "&amp;J388</f>
        <v>Mexico Salt marsh Restoration Hydrology Large</v>
      </c>
      <c r="B388" s="176" t="s">
        <v>161</v>
      </c>
      <c r="C388" s="174" t="s">
        <v>188</v>
      </c>
      <c r="D388" s="176" t="s">
        <v>592</v>
      </c>
      <c r="E388" s="176" t="s">
        <v>168</v>
      </c>
      <c r="F388" s="175" t="s">
        <v>174</v>
      </c>
      <c r="G388" s="176" t="s">
        <v>903</v>
      </c>
      <c r="H388" s="176" t="s">
        <v>906</v>
      </c>
      <c r="I388" s="177" t="n">
        <v>1000</v>
      </c>
      <c r="J388" s="178" t="s">
        <v>910</v>
      </c>
      <c r="K388" s="176" t="n">
        <v>10765.47301</v>
      </c>
      <c r="L388" s="177" t="n">
        <v>7009488</v>
      </c>
      <c r="M388" s="177" t="n">
        <v>8695305</v>
      </c>
      <c r="N388" s="177" t="n">
        <v>5242467</v>
      </c>
      <c r="O388" s="177" t="n">
        <v>6072495</v>
      </c>
      <c r="P388" s="177" t="n">
        <v>1767020</v>
      </c>
      <c r="Q388" s="177" t="n">
        <v>2622810</v>
      </c>
      <c r="R388" s="177" t="n">
        <v>142</v>
      </c>
      <c r="S388" s="177" t="n">
        <v>142</v>
      </c>
      <c r="T388" s="177" t="n">
        <v>50000</v>
      </c>
      <c r="U388" s="177" t="n">
        <v>50000</v>
      </c>
      <c r="V388" s="177" t="n">
        <v>629559</v>
      </c>
      <c r="W388" s="177" t="n">
        <v>667067</v>
      </c>
      <c r="X388" s="177" t="n">
        <v>153925</v>
      </c>
      <c r="Y388" s="177" t="n">
        <v>160000</v>
      </c>
      <c r="Z388" s="177" t="n">
        <v>274072</v>
      </c>
      <c r="AA388" s="177" t="n">
        <v>290400</v>
      </c>
      <c r="AB388" s="177" t="n">
        <v>88900</v>
      </c>
      <c r="AC388" s="177" t="n">
        <v>100000</v>
      </c>
      <c r="AD388" s="177" t="n">
        <v>129504</v>
      </c>
      <c r="AE388" s="177" t="n">
        <v>140000</v>
      </c>
      <c r="AF388" s="177" t="n">
        <v>44450</v>
      </c>
      <c r="AG388" s="177" t="n">
        <v>50000</v>
      </c>
      <c r="AH388" s="177" t="n">
        <v>3872058</v>
      </c>
      <c r="AI388" s="177" t="n">
        <v>4615028</v>
      </c>
      <c r="AJ388" s="177" t="n">
        <v>143773</v>
      </c>
      <c r="AK388" s="177" t="n">
        <v>238000</v>
      </c>
      <c r="AL388" s="177" t="n">
        <v>895085</v>
      </c>
      <c r="AM388" s="177" t="n">
        <v>1153296</v>
      </c>
      <c r="AN388" s="177" t="n">
        <f aca="false">AJ:AJ+AL:AL</f>
        <v>1038858</v>
      </c>
      <c r="AO388" s="177" t="n">
        <f aca="false">AK:AK+AM:AM</f>
        <v>1391296</v>
      </c>
      <c r="AP388" s="177" t="n">
        <v>101113</v>
      </c>
      <c r="AQ388" s="177" t="n">
        <v>175637</v>
      </c>
      <c r="AR388" s="177" t="n">
        <v>5783</v>
      </c>
      <c r="AS388" s="177" t="n">
        <v>9877</v>
      </c>
      <c r="AT388" s="179" t="n">
        <v>75812</v>
      </c>
      <c r="AU388" s="179" t="n">
        <v>120000</v>
      </c>
      <c r="AV388" s="179" t="n">
        <v>167296</v>
      </c>
      <c r="AW388" s="179" t="n">
        <v>300000</v>
      </c>
      <c r="AX388" s="179" t="n">
        <v>378159</v>
      </c>
      <c r="AY388" s="179" t="n">
        <v>626000</v>
      </c>
      <c r="AZ388" s="177" t="n">
        <v>30</v>
      </c>
      <c r="BA388" s="180" t="n">
        <v>-7180913</v>
      </c>
      <c r="BB388" s="180" t="n">
        <v>-6126307</v>
      </c>
      <c r="BC388" s="177" t="n">
        <v>1011129</v>
      </c>
      <c r="BD388" s="177" t="n">
        <v>1756374</v>
      </c>
      <c r="BE388" s="177" t="n">
        <v>49383</v>
      </c>
    </row>
    <row r="389" customFormat="false" ht="12.75" hidden="false" customHeight="true" outlineLevel="0" collapsed="false">
      <c r="A389" s="174" t="str">
        <f aca="false">C389&amp;" "&amp;E389&amp;" "&amp;F389&amp;" "&amp;G389&amp;" "&amp;J389</f>
        <v>Mexico Salt marsh Conservation  Large</v>
      </c>
      <c r="B389" s="176" t="s">
        <v>161</v>
      </c>
      <c r="C389" s="174" t="s">
        <v>188</v>
      </c>
      <c r="D389" s="176" t="s">
        <v>592</v>
      </c>
      <c r="E389" s="176" t="s">
        <v>168</v>
      </c>
      <c r="F389" s="175" t="s">
        <v>175</v>
      </c>
      <c r="G389" s="176"/>
      <c r="H389" s="176" t="s">
        <v>906</v>
      </c>
      <c r="I389" s="177" t="n">
        <v>8000</v>
      </c>
      <c r="J389" s="178" t="s">
        <v>910</v>
      </c>
      <c r="K389" s="176" t="n">
        <v>14195.78127</v>
      </c>
      <c r="L389" s="177" t="n">
        <v>2090170</v>
      </c>
      <c r="M389" s="177" t="n">
        <v>2719746</v>
      </c>
      <c r="N389" s="177" t="n">
        <v>1293447</v>
      </c>
      <c r="O389" s="177" t="n">
        <v>1377467</v>
      </c>
      <c r="P389" s="177" t="n">
        <v>796723</v>
      </c>
      <c r="Q389" s="177" t="n">
        <v>1342279</v>
      </c>
      <c r="R389" s="177" t="n">
        <v>137</v>
      </c>
      <c r="S389" s="177" t="n">
        <v>137</v>
      </c>
      <c r="T389" s="177" t="n">
        <v>50000</v>
      </c>
      <c r="U389" s="177" t="n">
        <v>50000</v>
      </c>
      <c r="V389" s="177" t="n">
        <v>629559</v>
      </c>
      <c r="W389" s="177" t="n">
        <v>667067</v>
      </c>
      <c r="X389" s="177" t="n">
        <v>76963</v>
      </c>
      <c r="Y389" s="177" t="n">
        <v>80000</v>
      </c>
      <c r="Z389" s="177" t="n">
        <v>274072</v>
      </c>
      <c r="AA389" s="177" t="n">
        <v>290400</v>
      </c>
      <c r="AB389" s="177" t="n">
        <v>88900</v>
      </c>
      <c r="AC389" s="177" t="n">
        <v>100000</v>
      </c>
      <c r="AD389" s="177" t="n">
        <v>129504</v>
      </c>
      <c r="AE389" s="177" t="n">
        <v>140000</v>
      </c>
      <c r="AF389" s="177" t="n">
        <v>44450</v>
      </c>
      <c r="AG389" s="177" t="n">
        <v>50000</v>
      </c>
      <c r="AH389" s="177" t="n">
        <v>0</v>
      </c>
      <c r="AI389" s="177" t="n">
        <v>0</v>
      </c>
      <c r="AJ389" s="177" t="n">
        <v>143773</v>
      </c>
      <c r="AK389" s="177" t="n">
        <v>238000</v>
      </c>
      <c r="AL389" s="177" t="n">
        <v>0</v>
      </c>
      <c r="AM389" s="177" t="n">
        <v>0</v>
      </c>
      <c r="AN389" s="177" t="n">
        <f aca="false">AJ:AJ+AL:AL</f>
        <v>143773</v>
      </c>
      <c r="AO389" s="177" t="n">
        <f aca="false">AK:AK+AM:AM</f>
        <v>238000</v>
      </c>
      <c r="AP389" s="177" t="n">
        <v>30007</v>
      </c>
      <c r="AQ389" s="177" t="n">
        <v>55238</v>
      </c>
      <c r="AR389" s="177" t="n">
        <v>1676</v>
      </c>
      <c r="AS389" s="177" t="n">
        <v>3041</v>
      </c>
      <c r="AT389" s="179" t="n">
        <v>75812</v>
      </c>
      <c r="AU389" s="179" t="n">
        <v>120000</v>
      </c>
      <c r="AV389" s="179" t="n">
        <v>167296</v>
      </c>
      <c r="AW389" s="179" t="n">
        <v>300000</v>
      </c>
      <c r="AX389" s="179" t="n">
        <v>378159</v>
      </c>
      <c r="AY389" s="179" t="n">
        <v>626000</v>
      </c>
      <c r="AZ389" s="177" t="n">
        <v>30</v>
      </c>
      <c r="BA389" s="180" t="n">
        <v>-2167368</v>
      </c>
      <c r="BB389" s="180" t="n">
        <v>-1790095</v>
      </c>
      <c r="BC389" s="177" t="n">
        <v>300075</v>
      </c>
      <c r="BD389" s="177" t="n">
        <v>552377</v>
      </c>
      <c r="BE389" s="177" t="n">
        <v>15206</v>
      </c>
    </row>
    <row r="390" customFormat="false" ht="12.75" hidden="false" customHeight="true" outlineLevel="0" collapsed="false">
      <c r="A390" s="174" t="str">
        <f aca="false">C390&amp;" "&amp;E390&amp;" "&amp;F390&amp;" "&amp;G390&amp;" "&amp;J390</f>
        <v>Colombia Salt marsh Restoration Hydrology Large</v>
      </c>
      <c r="B390" s="176" t="s">
        <v>165</v>
      </c>
      <c r="C390" s="174" t="s">
        <v>189</v>
      </c>
      <c r="D390" s="176" t="s">
        <v>593</v>
      </c>
      <c r="E390" s="176" t="s">
        <v>168</v>
      </c>
      <c r="F390" s="175" t="s">
        <v>174</v>
      </c>
      <c r="G390" s="176" t="s">
        <v>903</v>
      </c>
      <c r="H390" s="176" t="s">
        <v>906</v>
      </c>
      <c r="I390" s="177" t="n">
        <v>1000</v>
      </c>
      <c r="J390" s="178" t="s">
        <v>910</v>
      </c>
      <c r="K390" s="176" t="n">
        <v>413.7689513</v>
      </c>
      <c r="L390" s="177" t="n">
        <v>6133349</v>
      </c>
      <c r="M390" s="177" t="n">
        <v>7534779</v>
      </c>
      <c r="N390" s="177" t="n">
        <v>4716893</v>
      </c>
      <c r="O390" s="177" t="n">
        <v>5450992</v>
      </c>
      <c r="P390" s="177" t="n">
        <v>1416456</v>
      </c>
      <c r="Q390" s="177" t="n">
        <v>2083787</v>
      </c>
      <c r="R390" s="177" t="n">
        <v>124</v>
      </c>
      <c r="S390" s="177" t="n">
        <v>124</v>
      </c>
      <c r="T390" s="177" t="n">
        <v>50000</v>
      </c>
      <c r="U390" s="177" t="n">
        <v>50000</v>
      </c>
      <c r="V390" s="177" t="n">
        <v>629559</v>
      </c>
      <c r="W390" s="177" t="n">
        <v>667067</v>
      </c>
      <c r="X390" s="177" t="n">
        <v>153925</v>
      </c>
      <c r="Y390" s="177" t="n">
        <v>160000</v>
      </c>
      <c r="Z390" s="177" t="n">
        <v>244644</v>
      </c>
      <c r="AA390" s="177" t="n">
        <v>259219</v>
      </c>
      <c r="AB390" s="177" t="n">
        <v>88900</v>
      </c>
      <c r="AC390" s="177" t="n">
        <v>100000</v>
      </c>
      <c r="AD390" s="177" t="n">
        <v>120254</v>
      </c>
      <c r="AE390" s="177" t="n">
        <v>130000</v>
      </c>
      <c r="AF390" s="177" t="n">
        <v>44450</v>
      </c>
      <c r="AG390" s="177" t="n">
        <v>50000</v>
      </c>
      <c r="AH390" s="177" t="n">
        <v>3385161</v>
      </c>
      <c r="AI390" s="177" t="n">
        <v>4034706</v>
      </c>
      <c r="AJ390" s="177" t="n">
        <v>78531</v>
      </c>
      <c r="AK390" s="177" t="n">
        <v>130000</v>
      </c>
      <c r="AL390" s="177" t="n">
        <v>782531</v>
      </c>
      <c r="AM390" s="177" t="n">
        <v>1008273</v>
      </c>
      <c r="AN390" s="177" t="n">
        <f aca="false">AJ:AJ+AL:AL</f>
        <v>861062</v>
      </c>
      <c r="AO390" s="177" t="n">
        <f aca="false">AK:AK+AM:AM</f>
        <v>1138273</v>
      </c>
      <c r="AP390" s="177" t="n">
        <v>101113</v>
      </c>
      <c r="AQ390" s="177" t="n">
        <v>175637</v>
      </c>
      <c r="AR390" s="177" t="n">
        <v>5783</v>
      </c>
      <c r="AS390" s="177" t="n">
        <v>9877</v>
      </c>
      <c r="AT390" s="179" t="n">
        <v>75812</v>
      </c>
      <c r="AU390" s="179" t="n">
        <v>120000</v>
      </c>
      <c r="AV390" s="179" t="n">
        <v>167296</v>
      </c>
      <c r="AW390" s="179" t="n">
        <v>300000</v>
      </c>
      <c r="AX390" s="179" t="n">
        <v>205390</v>
      </c>
      <c r="AY390" s="179" t="n">
        <v>340000</v>
      </c>
      <c r="AZ390" s="177" t="n">
        <v>30</v>
      </c>
      <c r="BA390" s="180" t="n">
        <v>-6128737</v>
      </c>
      <c r="BB390" s="180" t="n">
        <v>-5308496</v>
      </c>
      <c r="BC390" s="177" t="n">
        <v>1011129</v>
      </c>
      <c r="BD390" s="177" t="n">
        <v>1756374</v>
      </c>
      <c r="BE390" s="177" t="n">
        <v>49383</v>
      </c>
    </row>
    <row r="391" customFormat="false" ht="12.75" hidden="false" customHeight="true" outlineLevel="0" collapsed="false">
      <c r="A391" s="174" t="str">
        <f aca="false">C391&amp;" "&amp;E391&amp;" "&amp;F391&amp;" "&amp;G391&amp;" "&amp;J391</f>
        <v>Colombia Salt marsh Conservation  Large</v>
      </c>
      <c r="B391" s="176" t="s">
        <v>165</v>
      </c>
      <c r="C391" s="174" t="s">
        <v>189</v>
      </c>
      <c r="D391" s="176" t="s">
        <v>593</v>
      </c>
      <c r="E391" s="176" t="s">
        <v>168</v>
      </c>
      <c r="F391" s="175" t="s">
        <v>175</v>
      </c>
      <c r="G391" s="176"/>
      <c r="H391" s="176" t="s">
        <v>906</v>
      </c>
      <c r="I391" s="177" t="n">
        <v>8000</v>
      </c>
      <c r="J391" s="178" t="s">
        <v>910</v>
      </c>
      <c r="K391" s="176" t="n">
        <v>2652.153914</v>
      </c>
      <c r="L391" s="177" t="n">
        <v>1935984</v>
      </c>
      <c r="M391" s="177" t="n">
        <v>2509394</v>
      </c>
      <c r="N391" s="177" t="n">
        <v>1254769</v>
      </c>
      <c r="O391" s="177" t="n">
        <v>1336286</v>
      </c>
      <c r="P391" s="177" t="n">
        <v>681214</v>
      </c>
      <c r="Q391" s="177" t="n">
        <v>1173108</v>
      </c>
      <c r="R391" s="177" t="n">
        <v>26</v>
      </c>
      <c r="S391" s="177" t="n">
        <v>26</v>
      </c>
      <c r="T391" s="177" t="n">
        <v>50000</v>
      </c>
      <c r="U391" s="177" t="n">
        <v>50000</v>
      </c>
      <c r="V391" s="177" t="n">
        <v>629559</v>
      </c>
      <c r="W391" s="177" t="n">
        <v>667067</v>
      </c>
      <c r="X391" s="177" t="n">
        <v>76963</v>
      </c>
      <c r="Y391" s="177" t="n">
        <v>80000</v>
      </c>
      <c r="Z391" s="177" t="n">
        <v>244644</v>
      </c>
      <c r="AA391" s="177" t="n">
        <v>259219</v>
      </c>
      <c r="AB391" s="177" t="n">
        <v>88900</v>
      </c>
      <c r="AC391" s="177" t="n">
        <v>100000</v>
      </c>
      <c r="AD391" s="177" t="n">
        <v>120254</v>
      </c>
      <c r="AE391" s="177" t="n">
        <v>130000</v>
      </c>
      <c r="AF391" s="177" t="n">
        <v>44450</v>
      </c>
      <c r="AG391" s="177" t="n">
        <v>50000</v>
      </c>
      <c r="AH391" s="177" t="n">
        <v>0</v>
      </c>
      <c r="AI391" s="177" t="n">
        <v>0</v>
      </c>
      <c r="AJ391" s="177" t="n">
        <v>78531</v>
      </c>
      <c r="AK391" s="177" t="n">
        <v>130000</v>
      </c>
      <c r="AL391" s="177" t="n">
        <v>0</v>
      </c>
      <c r="AM391" s="177" t="n">
        <v>0</v>
      </c>
      <c r="AN391" s="177" t="n">
        <f aca="false">AJ:AJ+AL:AL</f>
        <v>78531</v>
      </c>
      <c r="AO391" s="177" t="n">
        <f aca="false">AK:AK+AM:AM</f>
        <v>130000</v>
      </c>
      <c r="AP391" s="177" t="n">
        <v>146024</v>
      </c>
      <c r="AQ391" s="177" t="n">
        <v>268325</v>
      </c>
      <c r="AR391" s="177" t="n">
        <v>8161</v>
      </c>
      <c r="AS391" s="177" t="n">
        <v>14783</v>
      </c>
      <c r="AT391" s="179" t="n">
        <v>75812</v>
      </c>
      <c r="AU391" s="179" t="n">
        <v>120000</v>
      </c>
      <c r="AV391" s="179" t="n">
        <v>167296</v>
      </c>
      <c r="AW391" s="179" t="n">
        <v>300000</v>
      </c>
      <c r="AX391" s="179" t="n">
        <v>205390</v>
      </c>
      <c r="AY391" s="179" t="n">
        <v>340000</v>
      </c>
      <c r="AZ391" s="177" t="n">
        <v>30</v>
      </c>
      <c r="BA391" s="180" t="n">
        <v>-622455</v>
      </c>
      <c r="BB391" s="180" t="n">
        <v>-899228</v>
      </c>
      <c r="BC391" s="177" t="n">
        <v>1460241</v>
      </c>
      <c r="BD391" s="177" t="n">
        <v>2683248</v>
      </c>
      <c r="BE391" s="177" t="n">
        <v>73914</v>
      </c>
    </row>
    <row r="392" customFormat="false" ht="12.75" hidden="false" customHeight="true" outlineLevel="0" collapsed="false">
      <c r="A392" s="174" t="str">
        <f aca="false">C392&amp;" "&amp;E392&amp;" "&amp;F392&amp;" "&amp;G392&amp;" "&amp;J392</f>
        <v>India Salt marsh Restoration Hydrology Large</v>
      </c>
      <c r="B392" s="176" t="s">
        <v>162</v>
      </c>
      <c r="C392" s="174" t="s">
        <v>190</v>
      </c>
      <c r="D392" s="176" t="s">
        <v>594</v>
      </c>
      <c r="E392" s="176" t="s">
        <v>168</v>
      </c>
      <c r="F392" s="175" t="s">
        <v>174</v>
      </c>
      <c r="G392" s="176" t="s">
        <v>903</v>
      </c>
      <c r="H392" s="176" t="s">
        <v>906</v>
      </c>
      <c r="I392" s="177" t="n">
        <v>1000</v>
      </c>
      <c r="J392" s="178" t="s">
        <v>910</v>
      </c>
      <c r="K392" s="176" t="n">
        <v>471.1372922</v>
      </c>
      <c r="L392" s="177" t="n">
        <v>33911606</v>
      </c>
      <c r="M392" s="177" t="n">
        <v>41182353</v>
      </c>
      <c r="N392" s="177" t="n">
        <v>27213537</v>
      </c>
      <c r="O392" s="177" t="n">
        <v>32261857</v>
      </c>
      <c r="P392" s="177" t="n">
        <v>6698069</v>
      </c>
      <c r="Q392" s="177" t="n">
        <v>8920496</v>
      </c>
      <c r="R392" s="177" t="n">
        <v>687</v>
      </c>
      <c r="S392" s="177" t="n">
        <v>687</v>
      </c>
      <c r="T392" s="177" t="n">
        <v>50000</v>
      </c>
      <c r="U392" s="177" t="n">
        <v>50000</v>
      </c>
      <c r="V392" s="177" t="n">
        <v>629559</v>
      </c>
      <c r="W392" s="177" t="n">
        <v>667067</v>
      </c>
      <c r="X392" s="177" t="n">
        <v>153925</v>
      </c>
      <c r="Y392" s="177" t="n">
        <v>160000</v>
      </c>
      <c r="Z392" s="177" t="n">
        <v>255322</v>
      </c>
      <c r="AA392" s="177" t="n">
        <v>270533</v>
      </c>
      <c r="AB392" s="177" t="n">
        <v>88900</v>
      </c>
      <c r="AC392" s="177" t="n">
        <v>100000</v>
      </c>
      <c r="AD392" s="177" t="n">
        <v>129504</v>
      </c>
      <c r="AE392" s="177" t="n">
        <v>140000</v>
      </c>
      <c r="AF392" s="177" t="n">
        <v>44450</v>
      </c>
      <c r="AG392" s="177" t="n">
        <v>50000</v>
      </c>
      <c r="AH392" s="177" t="n">
        <v>25861877</v>
      </c>
      <c r="AI392" s="177" t="n">
        <v>30824257</v>
      </c>
      <c r="AJ392" s="177" t="n">
        <v>101487</v>
      </c>
      <c r="AK392" s="177" t="n">
        <v>168000</v>
      </c>
      <c r="AL392" s="177" t="n">
        <v>5978363</v>
      </c>
      <c r="AM392" s="177" t="n">
        <v>7702982</v>
      </c>
      <c r="AN392" s="177" t="n">
        <f aca="false">AJ:AJ+AL:AL</f>
        <v>6079850</v>
      </c>
      <c r="AO392" s="177" t="n">
        <f aca="false">AK:AK+AM:AM</f>
        <v>7870982</v>
      </c>
      <c r="AP392" s="177" t="n">
        <v>101113</v>
      </c>
      <c r="AQ392" s="177" t="n">
        <v>175637</v>
      </c>
      <c r="AR392" s="177" t="n">
        <v>5783</v>
      </c>
      <c r="AS392" s="177" t="n">
        <v>9877</v>
      </c>
      <c r="AT392" s="179" t="n">
        <v>75812</v>
      </c>
      <c r="AU392" s="179" t="n">
        <v>120000</v>
      </c>
      <c r="AV392" s="179" t="n">
        <v>167296</v>
      </c>
      <c r="AW392" s="179" t="n">
        <v>300000</v>
      </c>
      <c r="AX392" s="179" t="n">
        <v>268215</v>
      </c>
      <c r="AY392" s="179" t="n">
        <v>444000</v>
      </c>
      <c r="AZ392" s="177" t="n">
        <v>30</v>
      </c>
      <c r="BA392" s="180" t="n">
        <v>-39737262</v>
      </c>
      <c r="BB392" s="180" t="n">
        <v>-33065731</v>
      </c>
      <c r="BC392" s="177" t="n">
        <v>1011129</v>
      </c>
      <c r="BD392" s="177" t="n">
        <v>1756374</v>
      </c>
      <c r="BE392" s="177" t="n">
        <v>49383</v>
      </c>
    </row>
    <row r="393" customFormat="false" ht="12.75" hidden="false" customHeight="true" outlineLevel="0" collapsed="false">
      <c r="A393" s="174" t="str">
        <f aca="false">C393&amp;" "&amp;E393&amp;" "&amp;F393&amp;" "&amp;G393&amp;" "&amp;J393</f>
        <v>India Salt marsh Conservation  Large</v>
      </c>
      <c r="B393" s="176" t="s">
        <v>162</v>
      </c>
      <c r="C393" s="174" t="s">
        <v>190</v>
      </c>
      <c r="D393" s="176" t="s">
        <v>594</v>
      </c>
      <c r="E393" s="176" t="s">
        <v>168</v>
      </c>
      <c r="F393" s="175" t="s">
        <v>175</v>
      </c>
      <c r="G393" s="176"/>
      <c r="H393" s="176" t="s">
        <v>906</v>
      </c>
      <c r="I393" s="177" t="n">
        <v>8000</v>
      </c>
      <c r="J393" s="178" t="s">
        <v>910</v>
      </c>
      <c r="K393" s="176" t="n">
        <v>3101.067604</v>
      </c>
      <c r="L393" s="177" t="n">
        <v>2045859</v>
      </c>
      <c r="M393" s="177" t="n">
        <v>2680298</v>
      </c>
      <c r="N393" s="177" t="n">
        <v>1274698</v>
      </c>
      <c r="O393" s="177" t="n">
        <v>1357600</v>
      </c>
      <c r="P393" s="177" t="n">
        <v>771161</v>
      </c>
      <c r="Q393" s="177" t="n">
        <v>1322698</v>
      </c>
      <c r="R393" s="177" t="n">
        <v>27</v>
      </c>
      <c r="S393" s="177" t="n">
        <v>27</v>
      </c>
      <c r="T393" s="177" t="n">
        <v>50000</v>
      </c>
      <c r="U393" s="177" t="n">
        <v>50000</v>
      </c>
      <c r="V393" s="177" t="n">
        <v>629559</v>
      </c>
      <c r="W393" s="177" t="n">
        <v>667067</v>
      </c>
      <c r="X393" s="177" t="n">
        <v>76963</v>
      </c>
      <c r="Y393" s="177" t="n">
        <v>80000</v>
      </c>
      <c r="Z393" s="177" t="n">
        <v>255322</v>
      </c>
      <c r="AA393" s="177" t="n">
        <v>270533</v>
      </c>
      <c r="AB393" s="177" t="n">
        <v>88900</v>
      </c>
      <c r="AC393" s="177" t="n">
        <v>100000</v>
      </c>
      <c r="AD393" s="177" t="n">
        <v>129504</v>
      </c>
      <c r="AE393" s="177" t="n">
        <v>140000</v>
      </c>
      <c r="AF393" s="177" t="n">
        <v>44450</v>
      </c>
      <c r="AG393" s="177" t="n">
        <v>50000</v>
      </c>
      <c r="AH393" s="177" t="n">
        <v>0</v>
      </c>
      <c r="AI393" s="177" t="n">
        <v>0</v>
      </c>
      <c r="AJ393" s="177" t="n">
        <v>101487</v>
      </c>
      <c r="AK393" s="177" t="n">
        <v>168000</v>
      </c>
      <c r="AL393" s="177" t="n">
        <v>0</v>
      </c>
      <c r="AM393" s="177" t="n">
        <v>0</v>
      </c>
      <c r="AN393" s="177" t="n">
        <f aca="false">AJ:AJ+AL:AL</f>
        <v>101487</v>
      </c>
      <c r="AO393" s="177" t="n">
        <f aca="false">AK:AK+AM:AM</f>
        <v>168000</v>
      </c>
      <c r="AP393" s="177" t="n">
        <v>149970</v>
      </c>
      <c r="AQ393" s="177" t="n">
        <v>275518</v>
      </c>
      <c r="AR393" s="177" t="n">
        <v>8382</v>
      </c>
      <c r="AS393" s="177" t="n">
        <v>15180</v>
      </c>
      <c r="AT393" s="179" t="n">
        <v>75812</v>
      </c>
      <c r="AU393" s="179" t="n">
        <v>120000</v>
      </c>
      <c r="AV393" s="179" t="n">
        <v>167296</v>
      </c>
      <c r="AW393" s="179" t="n">
        <v>300000</v>
      </c>
      <c r="AX393" s="179" t="n">
        <v>268215</v>
      </c>
      <c r="AY393" s="179" t="n">
        <v>444000</v>
      </c>
      <c r="AZ393" s="177" t="n">
        <v>30</v>
      </c>
      <c r="BA393" s="180" t="n">
        <v>-690683</v>
      </c>
      <c r="BB393" s="180" t="n">
        <v>-950919</v>
      </c>
      <c r="BC393" s="177" t="n">
        <v>1499695</v>
      </c>
      <c r="BD393" s="177" t="n">
        <v>2755178</v>
      </c>
      <c r="BE393" s="177" t="n">
        <v>75901</v>
      </c>
    </row>
    <row r="394" customFormat="false" ht="12.75" hidden="false" customHeight="true" outlineLevel="0" collapsed="false">
      <c r="A394" s="174" t="str">
        <f aca="false">C394&amp;" "&amp;E394&amp;" "&amp;F394&amp;" "&amp;G394&amp;" "&amp;J394</f>
        <v>China Salt marsh Restoration Hydrology Large</v>
      </c>
      <c r="B394" s="176" t="s">
        <v>162</v>
      </c>
      <c r="C394" s="174" t="s">
        <v>191</v>
      </c>
      <c r="D394" s="176" t="s">
        <v>595</v>
      </c>
      <c r="E394" s="176" t="s">
        <v>168</v>
      </c>
      <c r="F394" s="175" t="s">
        <v>174</v>
      </c>
      <c r="G394" s="176" t="s">
        <v>903</v>
      </c>
      <c r="H394" s="176" t="s">
        <v>906</v>
      </c>
      <c r="I394" s="177" t="n">
        <v>1000</v>
      </c>
      <c r="J394" s="178" t="s">
        <v>910</v>
      </c>
      <c r="K394" s="176" t="n">
        <v>10513.23013</v>
      </c>
      <c r="L394" s="177" t="n">
        <v>260178233</v>
      </c>
      <c r="M394" s="177" t="n">
        <v>315172442</v>
      </c>
      <c r="N394" s="177" t="n">
        <v>210619270</v>
      </c>
      <c r="O394" s="177" t="n">
        <v>250850690</v>
      </c>
      <c r="P394" s="177" t="n">
        <v>49558964</v>
      </c>
      <c r="Q394" s="177" t="n">
        <v>64321752</v>
      </c>
      <c r="R394" s="177" t="n">
        <v>5269</v>
      </c>
      <c r="S394" s="177" t="n">
        <v>5269</v>
      </c>
      <c r="T394" s="177" t="n">
        <v>50000</v>
      </c>
      <c r="U394" s="177" t="n">
        <v>50000</v>
      </c>
      <c r="V394" s="177" t="n">
        <v>629559</v>
      </c>
      <c r="W394" s="177" t="n">
        <v>667067</v>
      </c>
      <c r="X394" s="177" t="n">
        <v>153925</v>
      </c>
      <c r="Y394" s="177" t="n">
        <v>160000</v>
      </c>
      <c r="Z394" s="177" t="n">
        <v>314213</v>
      </c>
      <c r="AA394" s="177" t="n">
        <v>332933</v>
      </c>
      <c r="AB394" s="177" t="n">
        <v>88900</v>
      </c>
      <c r="AC394" s="177" t="n">
        <v>100000</v>
      </c>
      <c r="AD394" s="177" t="n">
        <v>138755</v>
      </c>
      <c r="AE394" s="177" t="n">
        <v>150000</v>
      </c>
      <c r="AF394" s="177" t="n">
        <v>44450</v>
      </c>
      <c r="AG394" s="177" t="n">
        <v>50000</v>
      </c>
      <c r="AH394" s="177" t="n">
        <v>209199468</v>
      </c>
      <c r="AI394" s="177" t="n">
        <v>249340690</v>
      </c>
      <c r="AJ394" s="177" t="n">
        <v>234386</v>
      </c>
      <c r="AK394" s="177" t="n">
        <v>388000</v>
      </c>
      <c r="AL394" s="177" t="n">
        <v>48359612</v>
      </c>
      <c r="AM394" s="177" t="n">
        <v>62310238</v>
      </c>
      <c r="AN394" s="177" t="n">
        <f aca="false">AJ:AJ+AL:AL</f>
        <v>48593998</v>
      </c>
      <c r="AO394" s="177" t="n">
        <f aca="false">AK:AK+AM:AM</f>
        <v>62698238</v>
      </c>
      <c r="AP394" s="177" t="n">
        <v>101113</v>
      </c>
      <c r="AQ394" s="177" t="n">
        <v>175637</v>
      </c>
      <c r="AR394" s="177" t="n">
        <v>5783</v>
      </c>
      <c r="AS394" s="177" t="n">
        <v>9877</v>
      </c>
      <c r="AT394" s="179" t="n">
        <v>75812</v>
      </c>
      <c r="AU394" s="179" t="n">
        <v>120000</v>
      </c>
      <c r="AV394" s="179" t="n">
        <v>167296</v>
      </c>
      <c r="AW394" s="179" t="n">
        <v>300000</v>
      </c>
      <c r="AX394" s="179" t="n">
        <v>614961</v>
      </c>
      <c r="AY394" s="179" t="n">
        <v>1018000</v>
      </c>
      <c r="AZ394" s="177" t="n">
        <v>30</v>
      </c>
      <c r="BA394" s="180" t="n">
        <v>-313509000</v>
      </c>
      <c r="BB394" s="180" t="n">
        <v>-259214815</v>
      </c>
      <c r="BC394" s="177" t="n">
        <v>1011129</v>
      </c>
      <c r="BD394" s="177" t="n">
        <v>1756374</v>
      </c>
      <c r="BE394" s="177" t="n">
        <v>49383</v>
      </c>
    </row>
    <row r="395" customFormat="false" ht="12.75" hidden="false" customHeight="true" outlineLevel="0" collapsed="false">
      <c r="A395" s="174" t="str">
        <f aca="false">C395&amp;" "&amp;E395&amp;" "&amp;F395&amp;" "&amp;G395&amp;" "&amp;J395</f>
        <v>China Salt marsh Conservation  Large</v>
      </c>
      <c r="B395" s="176" t="s">
        <v>162</v>
      </c>
      <c r="C395" s="174" t="s">
        <v>191</v>
      </c>
      <c r="D395" s="176" t="s">
        <v>595</v>
      </c>
      <c r="E395" s="176" t="s">
        <v>168</v>
      </c>
      <c r="F395" s="175" t="s">
        <v>175</v>
      </c>
      <c r="G395" s="176"/>
      <c r="H395" s="176" t="s">
        <v>906</v>
      </c>
      <c r="I395" s="177" t="n">
        <v>8000</v>
      </c>
      <c r="J395" s="178" t="s">
        <v>910</v>
      </c>
      <c r="K395" s="176" t="n">
        <v>9438.230134</v>
      </c>
      <c r="L395" s="177" t="n">
        <v>2456841</v>
      </c>
      <c r="M395" s="177" t="n">
        <v>3295702</v>
      </c>
      <c r="N395" s="177" t="n">
        <v>1342839</v>
      </c>
      <c r="O395" s="177" t="n">
        <v>1430000</v>
      </c>
      <c r="P395" s="177" t="n">
        <v>1114002</v>
      </c>
      <c r="Q395" s="177" t="n">
        <v>1865702</v>
      </c>
      <c r="R395" s="177" t="n">
        <v>237</v>
      </c>
      <c r="S395" s="177" t="n">
        <v>237</v>
      </c>
      <c r="T395" s="177" t="n">
        <v>50000</v>
      </c>
      <c r="U395" s="177" t="n">
        <v>50000</v>
      </c>
      <c r="V395" s="177" t="n">
        <v>629559</v>
      </c>
      <c r="W395" s="177" t="n">
        <v>667067</v>
      </c>
      <c r="X395" s="177" t="n">
        <v>76963</v>
      </c>
      <c r="Y395" s="177" t="n">
        <v>80000</v>
      </c>
      <c r="Z395" s="177" t="n">
        <v>314213</v>
      </c>
      <c r="AA395" s="177" t="n">
        <v>332933</v>
      </c>
      <c r="AB395" s="177" t="n">
        <v>88900</v>
      </c>
      <c r="AC395" s="177" t="n">
        <v>100000</v>
      </c>
      <c r="AD395" s="177" t="n">
        <v>138755</v>
      </c>
      <c r="AE395" s="177" t="n">
        <v>150000</v>
      </c>
      <c r="AF395" s="177" t="n">
        <v>44450</v>
      </c>
      <c r="AG395" s="177" t="n">
        <v>50000</v>
      </c>
      <c r="AH395" s="177" t="n">
        <v>0</v>
      </c>
      <c r="AI395" s="177" t="n">
        <v>0</v>
      </c>
      <c r="AJ395" s="177" t="n">
        <v>234386</v>
      </c>
      <c r="AK395" s="177" t="n">
        <v>388000</v>
      </c>
      <c r="AL395" s="177" t="n">
        <v>0</v>
      </c>
      <c r="AM395" s="177" t="n">
        <v>0</v>
      </c>
      <c r="AN395" s="177" t="n">
        <f aca="false">AJ:AJ+AL:AL</f>
        <v>234386</v>
      </c>
      <c r="AO395" s="177" t="n">
        <f aca="false">AK:AK+AM:AM</f>
        <v>388000</v>
      </c>
      <c r="AP395" s="177" t="n">
        <v>20408</v>
      </c>
      <c r="AQ395" s="177" t="n">
        <v>37631</v>
      </c>
      <c r="AR395" s="177" t="n">
        <v>1139</v>
      </c>
      <c r="AS395" s="177" t="n">
        <v>2070</v>
      </c>
      <c r="AT395" s="179" t="n">
        <v>75812</v>
      </c>
      <c r="AU395" s="179" t="n">
        <v>120000</v>
      </c>
      <c r="AV395" s="179" t="n">
        <v>167296</v>
      </c>
      <c r="AW395" s="179" t="n">
        <v>300000</v>
      </c>
      <c r="AX395" s="179" t="n">
        <v>614961</v>
      </c>
      <c r="AY395" s="179" t="n">
        <v>1018000</v>
      </c>
      <c r="AZ395" s="177" t="n">
        <v>30</v>
      </c>
      <c r="BA395" s="180" t="n">
        <v>-2919388</v>
      </c>
      <c r="BB395" s="180" t="n">
        <v>-2252765</v>
      </c>
      <c r="BC395" s="177" t="n">
        <v>204076</v>
      </c>
      <c r="BD395" s="177" t="n">
        <v>376313</v>
      </c>
      <c r="BE395" s="177" t="n">
        <v>10352</v>
      </c>
    </row>
    <row r="396" customFormat="false" ht="12.75" hidden="false" customHeight="true" outlineLevel="0" collapsed="false">
      <c r="A396" s="174" t="str">
        <f aca="false">C396&amp;" "&amp;E396&amp;" "&amp;F396&amp;" "&amp;G396&amp;" "&amp;J396</f>
        <v>Indonesia Mangrove Restoration Planting Large</v>
      </c>
      <c r="B396" s="176" t="s">
        <v>162</v>
      </c>
      <c r="C396" s="174" t="s">
        <v>184</v>
      </c>
      <c r="D396" s="176" t="s">
        <v>588</v>
      </c>
      <c r="E396" s="176" t="s">
        <v>160</v>
      </c>
      <c r="F396" s="175" t="s">
        <v>174</v>
      </c>
      <c r="G396" s="176" t="s">
        <v>907</v>
      </c>
      <c r="H396" s="176" t="s">
        <v>904</v>
      </c>
      <c r="I396" s="177" t="n">
        <v>1000</v>
      </c>
      <c r="J396" s="178" t="s">
        <v>910</v>
      </c>
      <c r="K396" s="176" t="n">
        <v>13194628.19</v>
      </c>
      <c r="L396" s="177" t="n">
        <v>4625825</v>
      </c>
      <c r="M396" s="177" t="n">
        <v>5982005</v>
      </c>
      <c r="N396" s="177" t="n">
        <v>3043083</v>
      </c>
      <c r="O396" s="177" t="n">
        <v>3451800</v>
      </c>
      <c r="P396" s="177" t="n">
        <v>1582742</v>
      </c>
      <c r="Q396" s="177" t="n">
        <v>2530205</v>
      </c>
      <c r="R396" s="177" t="n">
        <v>8</v>
      </c>
      <c r="S396" s="177" t="n">
        <v>8</v>
      </c>
      <c r="T396" s="177" t="n">
        <v>50000</v>
      </c>
      <c r="U396" s="177" t="n">
        <v>50000</v>
      </c>
      <c r="V396" s="177" t="n">
        <v>629559</v>
      </c>
      <c r="W396" s="177" t="n">
        <v>667067</v>
      </c>
      <c r="X396" s="177" t="n">
        <v>153925</v>
      </c>
      <c r="Y396" s="177" t="n">
        <v>160000</v>
      </c>
      <c r="Z396" s="177" t="n">
        <v>268724</v>
      </c>
      <c r="AA396" s="177" t="n">
        <v>284733</v>
      </c>
      <c r="AB396" s="177" t="n">
        <v>88900</v>
      </c>
      <c r="AC396" s="177" t="n">
        <v>100000</v>
      </c>
      <c r="AD396" s="177" t="n">
        <v>129504</v>
      </c>
      <c r="AE396" s="177" t="n">
        <v>140000</v>
      </c>
      <c r="AF396" s="177" t="n">
        <v>44450</v>
      </c>
      <c r="AG396" s="177" t="n">
        <v>50000</v>
      </c>
      <c r="AH396" s="177" t="n">
        <v>1678021</v>
      </c>
      <c r="AI396" s="177" t="n">
        <v>2000000</v>
      </c>
      <c r="AJ396" s="177" t="n">
        <v>181226</v>
      </c>
      <c r="AK396" s="177" t="n">
        <v>300000</v>
      </c>
      <c r="AL396" s="177" t="n">
        <v>387900</v>
      </c>
      <c r="AM396" s="177" t="n">
        <v>499800</v>
      </c>
      <c r="AN396" s="177" t="n">
        <f aca="false">AJ:AJ+AL:AL</f>
        <v>569126</v>
      </c>
      <c r="AO396" s="177" t="n">
        <f aca="false">AK:AK+AM:AM</f>
        <v>799800</v>
      </c>
      <c r="AP396" s="177" t="n">
        <v>384467</v>
      </c>
      <c r="AQ396" s="177" t="n">
        <v>667835</v>
      </c>
      <c r="AR396" s="177" t="n">
        <v>67083</v>
      </c>
      <c r="AS396" s="177" t="n">
        <v>114570</v>
      </c>
      <c r="AT396" s="179" t="n">
        <v>75812</v>
      </c>
      <c r="AU396" s="179" t="n">
        <v>120000</v>
      </c>
      <c r="AV396" s="179" t="n">
        <v>167296</v>
      </c>
      <c r="AW396" s="179" t="n">
        <v>300000</v>
      </c>
      <c r="AX396" s="179" t="n">
        <v>318958</v>
      </c>
      <c r="AY396" s="179" t="n">
        <v>528000</v>
      </c>
      <c r="AZ396" s="177" t="n">
        <v>10</v>
      </c>
      <c r="BA396" s="180" t="n">
        <v>-1405257</v>
      </c>
      <c r="BB396" s="180" t="n">
        <v>-1936336</v>
      </c>
      <c r="BC396" s="177" t="n">
        <v>3844669</v>
      </c>
      <c r="BD396" s="177" t="n">
        <v>6678351</v>
      </c>
      <c r="BE396" s="177" t="n">
        <v>572849</v>
      </c>
    </row>
    <row r="397" customFormat="false" ht="12.75" hidden="false" customHeight="true" outlineLevel="0" collapsed="false">
      <c r="A397" s="174" t="str">
        <f aca="false">C397&amp;" "&amp;E397&amp;" "&amp;F397&amp;" "&amp;G397&amp;" "&amp;J397</f>
        <v>United States Mangrove Restoration Planting Large</v>
      </c>
      <c r="B397" s="176" t="s">
        <v>161</v>
      </c>
      <c r="C397" s="174" t="s">
        <v>183</v>
      </c>
      <c r="D397" s="176" t="s">
        <v>586</v>
      </c>
      <c r="E397" s="176" t="s">
        <v>160</v>
      </c>
      <c r="F397" s="175" t="s">
        <v>174</v>
      </c>
      <c r="G397" s="176" t="s">
        <v>907</v>
      </c>
      <c r="H397" s="176" t="s">
        <v>904</v>
      </c>
      <c r="I397" s="177" t="n">
        <v>1000</v>
      </c>
      <c r="J397" s="178" t="s">
        <v>910</v>
      </c>
      <c r="K397" s="176" t="n">
        <v>166588.7605</v>
      </c>
      <c r="L397" s="177" t="n">
        <v>18982146</v>
      </c>
      <c r="M397" s="177" t="n">
        <v>24065008</v>
      </c>
      <c r="N397" s="177" t="n">
        <v>13413981</v>
      </c>
      <c r="O397" s="177" t="n">
        <v>15793567</v>
      </c>
      <c r="P397" s="177" t="n">
        <v>5568165</v>
      </c>
      <c r="Q397" s="177" t="n">
        <v>8271441</v>
      </c>
      <c r="R397" s="177" t="n">
        <v>124</v>
      </c>
      <c r="S397" s="177" t="n">
        <v>124</v>
      </c>
      <c r="T397" s="177" t="n">
        <v>100000</v>
      </c>
      <c r="U397" s="177" t="n">
        <v>100000</v>
      </c>
      <c r="V397" s="177" t="n">
        <v>629559</v>
      </c>
      <c r="W397" s="177" t="n">
        <v>667067</v>
      </c>
      <c r="X397" s="177" t="n">
        <v>153925</v>
      </c>
      <c r="Y397" s="177" t="n">
        <v>160000</v>
      </c>
      <c r="Z397" s="177" t="n">
        <v>351049</v>
      </c>
      <c r="AA397" s="177" t="n">
        <v>379500</v>
      </c>
      <c r="AB397" s="177" t="n">
        <v>88900</v>
      </c>
      <c r="AC397" s="177" t="n">
        <v>100000</v>
      </c>
      <c r="AD397" s="177" t="n">
        <v>185006</v>
      </c>
      <c r="AE397" s="177" t="n">
        <v>200000</v>
      </c>
      <c r="AF397" s="177" t="n">
        <v>44450</v>
      </c>
      <c r="AG397" s="177" t="n">
        <v>50000</v>
      </c>
      <c r="AH397" s="177" t="n">
        <v>11861092</v>
      </c>
      <c r="AI397" s="177" t="n">
        <v>14137000</v>
      </c>
      <c r="AJ397" s="177" t="n">
        <v>517703</v>
      </c>
      <c r="AK397" s="177" t="n">
        <v>857000</v>
      </c>
      <c r="AL397" s="177" t="n">
        <v>2741870</v>
      </c>
      <c r="AM397" s="177" t="n">
        <v>3532836</v>
      </c>
      <c r="AN397" s="177" t="n">
        <f aca="false">AJ:AJ+AL:AL</f>
        <v>3259573</v>
      </c>
      <c r="AO397" s="177" t="n">
        <f aca="false">AK:AK+AM:AM</f>
        <v>4389836</v>
      </c>
      <c r="AP397" s="177" t="n">
        <v>413919</v>
      </c>
      <c r="AQ397" s="177" t="n">
        <v>718995</v>
      </c>
      <c r="AR397" s="177" t="n">
        <v>17922</v>
      </c>
      <c r="AS397" s="177" t="n">
        <v>30609</v>
      </c>
      <c r="AT397" s="179" t="n">
        <v>75812</v>
      </c>
      <c r="AU397" s="179" t="n">
        <v>120000</v>
      </c>
      <c r="AV397" s="179" t="n">
        <v>223062</v>
      </c>
      <c r="AW397" s="179" t="n">
        <v>400000</v>
      </c>
      <c r="AX397" s="179" t="n">
        <v>1577877</v>
      </c>
      <c r="AY397" s="179" t="n">
        <v>2612000</v>
      </c>
      <c r="AZ397" s="177" t="n">
        <v>40</v>
      </c>
      <c r="BA397" s="180" t="n">
        <v>-17988895</v>
      </c>
      <c r="BB397" s="180" t="n">
        <v>-15426378</v>
      </c>
      <c r="BC397" s="177" t="n">
        <v>4139195</v>
      </c>
      <c r="BD397" s="177" t="n">
        <v>7189954</v>
      </c>
      <c r="BE397" s="177" t="n">
        <v>153046</v>
      </c>
    </row>
    <row r="398" customFormat="false" ht="12.75" hidden="false" customHeight="true" outlineLevel="0" collapsed="false">
      <c r="A398" s="174" t="str">
        <f aca="false">C398&amp;" "&amp;E398&amp;" "&amp;F398&amp;" "&amp;G398&amp;" "&amp;J398</f>
        <v>Australia Mangrove Restoration Planting Large</v>
      </c>
      <c r="B398" s="176" t="s">
        <v>163</v>
      </c>
      <c r="C398" s="174" t="s">
        <v>185</v>
      </c>
      <c r="D398" s="176" t="s">
        <v>589</v>
      </c>
      <c r="E398" s="176" t="s">
        <v>160</v>
      </c>
      <c r="F398" s="175" t="s">
        <v>174</v>
      </c>
      <c r="G398" s="176" t="s">
        <v>907</v>
      </c>
      <c r="H398" s="176" t="s">
        <v>904</v>
      </c>
      <c r="I398" s="177" t="n">
        <v>1000</v>
      </c>
      <c r="J398" s="178" t="s">
        <v>910</v>
      </c>
      <c r="K398" s="176" t="n">
        <v>503833.494</v>
      </c>
      <c r="L398" s="177" t="n">
        <v>13315298</v>
      </c>
      <c r="M398" s="177" t="n">
        <v>16986799</v>
      </c>
      <c r="N398" s="177" t="n">
        <v>9197906</v>
      </c>
      <c r="O398" s="177" t="n">
        <v>10761117</v>
      </c>
      <c r="P398" s="177" t="n">
        <v>4117392</v>
      </c>
      <c r="Q398" s="177" t="n">
        <v>6225682</v>
      </c>
      <c r="R398" s="177" t="n">
        <v>206</v>
      </c>
      <c r="S398" s="177" t="n">
        <v>206</v>
      </c>
      <c r="T398" s="177" t="n">
        <v>70000</v>
      </c>
      <c r="U398" s="177" t="n">
        <v>70000</v>
      </c>
      <c r="V398" s="177" t="n">
        <v>629559</v>
      </c>
      <c r="W398" s="177" t="n">
        <v>667067</v>
      </c>
      <c r="X398" s="177" t="n">
        <v>153925</v>
      </c>
      <c r="Y398" s="177" t="n">
        <v>160000</v>
      </c>
      <c r="Z398" s="177" t="n">
        <v>313632</v>
      </c>
      <c r="AA398" s="177" t="n">
        <v>339050</v>
      </c>
      <c r="AB398" s="177" t="n">
        <v>102235</v>
      </c>
      <c r="AC398" s="177" t="n">
        <v>115000</v>
      </c>
      <c r="AD398" s="177" t="n">
        <v>333011</v>
      </c>
      <c r="AE398" s="177" t="n">
        <v>360000</v>
      </c>
      <c r="AF398" s="177" t="n">
        <v>44450</v>
      </c>
      <c r="AG398" s="177" t="n">
        <v>50000</v>
      </c>
      <c r="AH398" s="177" t="n">
        <v>7551095</v>
      </c>
      <c r="AI398" s="177" t="n">
        <v>9000000</v>
      </c>
      <c r="AJ398" s="177" t="n">
        <v>485686</v>
      </c>
      <c r="AK398" s="177" t="n">
        <v>804000</v>
      </c>
      <c r="AL398" s="177" t="n">
        <v>1745549</v>
      </c>
      <c r="AM398" s="177" t="n">
        <v>2249100</v>
      </c>
      <c r="AN398" s="177" t="n">
        <f aca="false">AJ:AJ+AL:AL</f>
        <v>2231235</v>
      </c>
      <c r="AO398" s="177" t="n">
        <f aca="false">AK:AK+AM:AM</f>
        <v>3053100</v>
      </c>
      <c r="AP398" s="177" t="n">
        <v>301457</v>
      </c>
      <c r="AQ398" s="177" t="n">
        <v>523644</v>
      </c>
      <c r="AR398" s="177" t="n">
        <v>7576</v>
      </c>
      <c r="AS398" s="177" t="n">
        <v>12938</v>
      </c>
      <c r="AT398" s="179" t="n">
        <v>75812</v>
      </c>
      <c r="AU398" s="179" t="n">
        <v>120000</v>
      </c>
      <c r="AV398" s="179" t="n">
        <v>223062</v>
      </c>
      <c r="AW398" s="179" t="n">
        <v>400000</v>
      </c>
      <c r="AX398" s="179" t="n">
        <v>1278249</v>
      </c>
      <c r="AY398" s="179" t="n">
        <v>2116000</v>
      </c>
      <c r="AZ398" s="177" t="n">
        <v>68</v>
      </c>
      <c r="BA398" s="180" t="n">
        <v>-12394414</v>
      </c>
      <c r="BB398" s="180" t="n">
        <v>-10639860</v>
      </c>
      <c r="BC398" s="177" t="n">
        <v>3014573</v>
      </c>
      <c r="BD398" s="177" t="n">
        <v>5236440</v>
      </c>
      <c r="BE398" s="177" t="n">
        <v>64691</v>
      </c>
    </row>
    <row r="399" customFormat="false" ht="12.75" hidden="false" customHeight="true" outlineLevel="0" collapsed="false">
      <c r="A399" s="174" t="str">
        <f aca="false">C399&amp;" "&amp;E399&amp;" "&amp;F399&amp;" "&amp;G399&amp;" "&amp;J399</f>
        <v>The Bahamas Mangrove Restoration Planting Large</v>
      </c>
      <c r="B399" s="176" t="s">
        <v>161</v>
      </c>
      <c r="C399" s="174" t="s">
        <v>277</v>
      </c>
      <c r="D399" s="176" t="s">
        <v>590</v>
      </c>
      <c r="E399" s="176" t="s">
        <v>160</v>
      </c>
      <c r="F399" s="175" t="s">
        <v>174</v>
      </c>
      <c r="G399" s="176" t="s">
        <v>907</v>
      </c>
      <c r="H399" s="176" t="s">
        <v>904</v>
      </c>
      <c r="I399" s="177" t="n">
        <v>1000</v>
      </c>
      <c r="J399" s="178" t="s">
        <v>910</v>
      </c>
      <c r="K399" s="176" t="n">
        <v>103500.258</v>
      </c>
      <c r="L399" s="177" t="n">
        <v>35746677</v>
      </c>
      <c r="M399" s="177" t="n">
        <v>46406828</v>
      </c>
      <c r="N399" s="177" t="n">
        <v>23946616</v>
      </c>
      <c r="O399" s="177" t="n">
        <v>28346367</v>
      </c>
      <c r="P399" s="177" t="n">
        <v>11800061</v>
      </c>
      <c r="Q399" s="177" t="n">
        <v>18060461</v>
      </c>
      <c r="R399" s="177" t="n">
        <v>383</v>
      </c>
      <c r="S399" s="177" t="n">
        <v>383</v>
      </c>
      <c r="T399" s="177" t="n">
        <v>70000</v>
      </c>
      <c r="U399" s="177" t="n">
        <v>70000</v>
      </c>
      <c r="V399" s="177" t="n">
        <v>629559</v>
      </c>
      <c r="W399" s="177" t="n">
        <v>667067</v>
      </c>
      <c r="X399" s="177" t="n">
        <v>153925</v>
      </c>
      <c r="Y399" s="177" t="n">
        <v>160000</v>
      </c>
      <c r="Z399" s="177" t="n">
        <v>286112</v>
      </c>
      <c r="AA399" s="177" t="n">
        <v>309300</v>
      </c>
      <c r="AB399" s="177" t="n">
        <v>111125</v>
      </c>
      <c r="AC399" s="177" t="n">
        <v>125000</v>
      </c>
      <c r="AD399" s="177" t="n">
        <v>296010</v>
      </c>
      <c r="AE399" s="177" t="n">
        <v>320000</v>
      </c>
      <c r="AF399" s="177" t="n">
        <v>44450</v>
      </c>
      <c r="AG399" s="177" t="n">
        <v>50000</v>
      </c>
      <c r="AH399" s="177" t="n">
        <v>22355436</v>
      </c>
      <c r="AI399" s="177" t="n">
        <v>26645000</v>
      </c>
      <c r="AJ399" s="177" t="n">
        <v>402322</v>
      </c>
      <c r="AK399" s="177" t="n">
        <v>666000</v>
      </c>
      <c r="AL399" s="177" t="n">
        <v>5167796</v>
      </c>
      <c r="AM399" s="177" t="n">
        <v>6658586</v>
      </c>
      <c r="AN399" s="177" t="n">
        <f aca="false">AJ:AJ+AL:AL</f>
        <v>5570118</v>
      </c>
      <c r="AO399" s="177" t="n">
        <f aca="false">AK:AK+AM:AM</f>
        <v>7324586</v>
      </c>
      <c r="AP399" s="177" t="n">
        <v>4862980</v>
      </c>
      <c r="AQ399" s="177" t="n">
        <v>8447200</v>
      </c>
      <c r="AR399" s="177" t="n">
        <v>10935</v>
      </c>
      <c r="AS399" s="177" t="n">
        <v>18676</v>
      </c>
      <c r="AT399" s="179" t="n">
        <v>75812</v>
      </c>
      <c r="AU399" s="179" t="n">
        <v>120000</v>
      </c>
      <c r="AV399" s="179" t="n">
        <v>223062</v>
      </c>
      <c r="AW399" s="179" t="n">
        <v>400000</v>
      </c>
      <c r="AX399" s="179" t="n">
        <v>1057153</v>
      </c>
      <c r="AY399" s="179" t="n">
        <v>1750000</v>
      </c>
      <c r="AZ399" s="177" t="n">
        <v>763</v>
      </c>
      <c r="BA399" s="180" t="n">
        <v>4839400</v>
      </c>
      <c r="BB399" s="180" t="n">
        <v>-5549527</v>
      </c>
      <c r="BC399" s="177" t="n">
        <v>48629800</v>
      </c>
      <c r="BD399" s="177" t="n">
        <v>84471995</v>
      </c>
      <c r="BE399" s="177" t="n">
        <v>93382</v>
      </c>
    </row>
    <row r="400" customFormat="false" ht="12.75" hidden="false" customHeight="true" outlineLevel="0" collapsed="false">
      <c r="A400" s="174" t="str">
        <f aca="false">C400&amp;" "&amp;E400&amp;" "&amp;F400&amp;" "&amp;G400&amp;" "&amp;J400</f>
        <v>Kenya Mangrove Restoration Planting Large</v>
      </c>
      <c r="B400" s="176" t="s">
        <v>164</v>
      </c>
      <c r="C400" s="174" t="s">
        <v>187</v>
      </c>
      <c r="D400" s="176" t="s">
        <v>591</v>
      </c>
      <c r="E400" s="176" t="s">
        <v>160</v>
      </c>
      <c r="F400" s="175" t="s">
        <v>174</v>
      </c>
      <c r="G400" s="176" t="s">
        <v>907</v>
      </c>
      <c r="H400" s="176" t="s">
        <v>904</v>
      </c>
      <c r="I400" s="177" t="n">
        <v>1000</v>
      </c>
      <c r="J400" s="178" t="s">
        <v>910</v>
      </c>
      <c r="K400" s="176" t="n">
        <v>40145.87061</v>
      </c>
      <c r="L400" s="177" t="n">
        <v>2632833</v>
      </c>
      <c r="M400" s="177" t="n">
        <v>3362558</v>
      </c>
      <c r="N400" s="177" t="n">
        <v>1765188</v>
      </c>
      <c r="O400" s="177" t="n">
        <v>1931267</v>
      </c>
      <c r="P400" s="177" t="n">
        <v>867645</v>
      </c>
      <c r="Q400" s="177" t="n">
        <v>1431291</v>
      </c>
      <c r="R400" s="177" t="n">
        <v>12</v>
      </c>
      <c r="S400" s="177" t="n">
        <v>12</v>
      </c>
      <c r="T400" s="177" t="n">
        <v>50000</v>
      </c>
      <c r="U400" s="177" t="n">
        <v>50000</v>
      </c>
      <c r="V400" s="177" t="n">
        <v>629559</v>
      </c>
      <c r="W400" s="177" t="n">
        <v>667067</v>
      </c>
      <c r="X400" s="177" t="n">
        <v>153925</v>
      </c>
      <c r="Y400" s="177" t="n">
        <v>160000</v>
      </c>
      <c r="Z400" s="177" t="n">
        <v>249345</v>
      </c>
      <c r="AA400" s="177" t="n">
        <v>264200</v>
      </c>
      <c r="AB400" s="177" t="n">
        <v>88900</v>
      </c>
      <c r="AC400" s="177" t="n">
        <v>100000</v>
      </c>
      <c r="AD400" s="177" t="n">
        <v>129504</v>
      </c>
      <c r="AE400" s="177" t="n">
        <v>140000</v>
      </c>
      <c r="AF400" s="177" t="n">
        <v>44450</v>
      </c>
      <c r="AG400" s="177" t="n">
        <v>50000</v>
      </c>
      <c r="AH400" s="177" t="n">
        <v>419505</v>
      </c>
      <c r="AI400" s="177" t="n">
        <v>500000</v>
      </c>
      <c r="AJ400" s="177" t="n">
        <v>144981</v>
      </c>
      <c r="AK400" s="177" t="n">
        <v>240000</v>
      </c>
      <c r="AL400" s="177" t="n">
        <v>96975</v>
      </c>
      <c r="AM400" s="177" t="n">
        <v>124950</v>
      </c>
      <c r="AN400" s="177" t="n">
        <f aca="false">AJ:AJ+AL:AL</f>
        <v>241956</v>
      </c>
      <c r="AO400" s="177" t="n">
        <f aca="false">AK:AK+AM:AM</f>
        <v>364950</v>
      </c>
      <c r="AP400" s="177" t="n">
        <v>142799</v>
      </c>
      <c r="AQ400" s="177" t="n">
        <v>248048</v>
      </c>
      <c r="AR400" s="177" t="n">
        <v>25935</v>
      </c>
      <c r="AS400" s="177" t="n">
        <v>44293</v>
      </c>
      <c r="AT400" s="179" t="n">
        <v>75812</v>
      </c>
      <c r="AU400" s="179" t="n">
        <v>120000</v>
      </c>
      <c r="AV400" s="179" t="n">
        <v>167296</v>
      </c>
      <c r="AW400" s="179" t="n">
        <v>300000</v>
      </c>
      <c r="AX400" s="179" t="n">
        <v>213847</v>
      </c>
      <c r="AY400" s="179" t="n">
        <v>354000</v>
      </c>
      <c r="AZ400" s="177" t="n">
        <v>9</v>
      </c>
      <c r="BA400" s="180" t="n">
        <v>-1462736</v>
      </c>
      <c r="BB400" s="180" t="n">
        <v>-1526559</v>
      </c>
      <c r="BC400" s="177" t="n">
        <v>1427989</v>
      </c>
      <c r="BD400" s="177" t="n">
        <v>2480476</v>
      </c>
      <c r="BE400" s="177" t="n">
        <v>221467</v>
      </c>
    </row>
    <row r="401" customFormat="false" ht="12.75" hidden="false" customHeight="true" outlineLevel="0" collapsed="false">
      <c r="A401" s="174" t="str">
        <f aca="false">C401&amp;" "&amp;E401&amp;" "&amp;F401&amp;" "&amp;G401&amp;" "&amp;J401</f>
        <v>Mexico Mangrove Restoration Planting Large</v>
      </c>
      <c r="B401" s="176" t="s">
        <v>161</v>
      </c>
      <c r="C401" s="174" t="s">
        <v>188</v>
      </c>
      <c r="D401" s="176" t="s">
        <v>592</v>
      </c>
      <c r="E401" s="176" t="s">
        <v>160</v>
      </c>
      <c r="F401" s="175" t="s">
        <v>174</v>
      </c>
      <c r="G401" s="176" t="s">
        <v>907</v>
      </c>
      <c r="H401" s="176" t="s">
        <v>904</v>
      </c>
      <c r="I401" s="177" t="n">
        <v>1000</v>
      </c>
      <c r="J401" s="178" t="s">
        <v>910</v>
      </c>
      <c r="K401" s="176" t="n">
        <v>1258400.8</v>
      </c>
      <c r="L401" s="177" t="n">
        <v>19251062</v>
      </c>
      <c r="M401" s="177" t="n">
        <v>23768738</v>
      </c>
      <c r="N401" s="177" t="n">
        <v>14782832</v>
      </c>
      <c r="O401" s="177" t="n">
        <v>17443467</v>
      </c>
      <c r="P401" s="177" t="n">
        <v>4468230</v>
      </c>
      <c r="Q401" s="177" t="n">
        <v>6325271</v>
      </c>
      <c r="R401" s="177" t="n">
        <v>118</v>
      </c>
      <c r="S401" s="177" t="n">
        <v>118</v>
      </c>
      <c r="T401" s="177" t="n">
        <v>50000</v>
      </c>
      <c r="U401" s="177" t="n">
        <v>50000</v>
      </c>
      <c r="V401" s="177" t="n">
        <v>629559</v>
      </c>
      <c r="W401" s="177" t="n">
        <v>667067</v>
      </c>
      <c r="X401" s="177" t="n">
        <v>153925</v>
      </c>
      <c r="Y401" s="177" t="n">
        <v>160000</v>
      </c>
      <c r="Z401" s="177" t="n">
        <v>274072</v>
      </c>
      <c r="AA401" s="177" t="n">
        <v>290400</v>
      </c>
      <c r="AB401" s="177" t="n">
        <v>88900</v>
      </c>
      <c r="AC401" s="177" t="n">
        <v>100000</v>
      </c>
      <c r="AD401" s="177" t="n">
        <v>129504</v>
      </c>
      <c r="AE401" s="177" t="n">
        <v>140000</v>
      </c>
      <c r="AF401" s="177" t="n">
        <v>44450</v>
      </c>
      <c r="AG401" s="177" t="n">
        <v>50000</v>
      </c>
      <c r="AH401" s="177" t="n">
        <v>13412423</v>
      </c>
      <c r="AI401" s="177" t="n">
        <v>15986000</v>
      </c>
      <c r="AJ401" s="177" t="n">
        <v>143773</v>
      </c>
      <c r="AK401" s="177" t="n">
        <v>238000</v>
      </c>
      <c r="AL401" s="177" t="n">
        <v>3100484</v>
      </c>
      <c r="AM401" s="177" t="n">
        <v>3994901</v>
      </c>
      <c r="AN401" s="177" t="n">
        <f aca="false">AJ:AJ+AL:AL</f>
        <v>3244257</v>
      </c>
      <c r="AO401" s="177" t="n">
        <f aca="false">AK:AK+AM:AM</f>
        <v>4232901</v>
      </c>
      <c r="AP401" s="177" t="n">
        <v>583641</v>
      </c>
      <c r="AQ401" s="177" t="n">
        <v>1013810</v>
      </c>
      <c r="AR401" s="177" t="n">
        <v>19065</v>
      </c>
      <c r="AS401" s="177" t="n">
        <v>32560</v>
      </c>
      <c r="AT401" s="179" t="n">
        <v>75812</v>
      </c>
      <c r="AU401" s="179" t="n">
        <v>120000</v>
      </c>
      <c r="AV401" s="179" t="n">
        <v>167296</v>
      </c>
      <c r="AW401" s="179" t="n">
        <v>300000</v>
      </c>
      <c r="AX401" s="179" t="n">
        <v>378159</v>
      </c>
      <c r="AY401" s="179" t="n">
        <v>626000</v>
      </c>
      <c r="AZ401" s="177" t="n">
        <v>53</v>
      </c>
      <c r="BA401" s="180" t="n">
        <v>-16768720</v>
      </c>
      <c r="BB401" s="180" t="n">
        <v>-15071472</v>
      </c>
      <c r="BC401" s="177" t="n">
        <v>5836415</v>
      </c>
      <c r="BD401" s="177" t="n">
        <v>10138096</v>
      </c>
      <c r="BE401" s="177" t="n">
        <v>162800</v>
      </c>
    </row>
    <row r="402" customFormat="false" ht="12.75" hidden="false" customHeight="true" outlineLevel="0" collapsed="false">
      <c r="A402" s="174" t="str">
        <f aca="false">C402&amp;" "&amp;E402&amp;" "&amp;F402&amp;" "&amp;G402&amp;" "&amp;J402</f>
        <v>Colombia Mangrove Restoration Planting Large</v>
      </c>
      <c r="B402" s="176" t="s">
        <v>165</v>
      </c>
      <c r="C402" s="174" t="s">
        <v>189</v>
      </c>
      <c r="D402" s="176" t="s">
        <v>593</v>
      </c>
      <c r="E402" s="176" t="s">
        <v>160</v>
      </c>
      <c r="F402" s="175" t="s">
        <v>174</v>
      </c>
      <c r="G402" s="176" t="s">
        <v>907</v>
      </c>
      <c r="H402" s="176" t="s">
        <v>904</v>
      </c>
      <c r="I402" s="177" t="n">
        <v>1000</v>
      </c>
      <c r="J402" s="178" t="s">
        <v>910</v>
      </c>
      <c r="K402" s="176" t="n">
        <v>356578.1811</v>
      </c>
      <c r="L402" s="177" t="n">
        <v>7781895</v>
      </c>
      <c r="M402" s="177" t="n">
        <v>10145811</v>
      </c>
      <c r="N402" s="177" t="n">
        <v>5104762</v>
      </c>
      <c r="O402" s="177" t="n">
        <v>5913286</v>
      </c>
      <c r="P402" s="177" t="n">
        <v>2677133</v>
      </c>
      <c r="Q402" s="177" t="n">
        <v>4232525</v>
      </c>
      <c r="R402" s="177" t="n">
        <v>25</v>
      </c>
      <c r="S402" s="177" t="n">
        <v>25</v>
      </c>
      <c r="T402" s="177" t="n">
        <v>50000</v>
      </c>
      <c r="U402" s="177" t="n">
        <v>50000</v>
      </c>
      <c r="V402" s="177" t="n">
        <v>629559</v>
      </c>
      <c r="W402" s="177" t="n">
        <v>667067</v>
      </c>
      <c r="X402" s="177" t="n">
        <v>153925</v>
      </c>
      <c r="Y402" s="177" t="n">
        <v>160000</v>
      </c>
      <c r="Z402" s="177" t="n">
        <v>244644</v>
      </c>
      <c r="AA402" s="177" t="n">
        <v>259219</v>
      </c>
      <c r="AB402" s="177" t="n">
        <v>88900</v>
      </c>
      <c r="AC402" s="177" t="n">
        <v>100000</v>
      </c>
      <c r="AD402" s="177" t="n">
        <v>120254</v>
      </c>
      <c r="AE402" s="177" t="n">
        <v>130000</v>
      </c>
      <c r="AF402" s="177" t="n">
        <v>44450</v>
      </c>
      <c r="AG402" s="177" t="n">
        <v>50000</v>
      </c>
      <c r="AH402" s="177" t="n">
        <v>3773030</v>
      </c>
      <c r="AI402" s="177" t="n">
        <v>4497000</v>
      </c>
      <c r="AJ402" s="177" t="n">
        <v>78531</v>
      </c>
      <c r="AK402" s="177" t="n">
        <v>130000</v>
      </c>
      <c r="AL402" s="177" t="n">
        <v>872193</v>
      </c>
      <c r="AM402" s="177" t="n">
        <v>1123800</v>
      </c>
      <c r="AN402" s="177" t="n">
        <f aca="false">AJ:AJ+AL:AL</f>
        <v>950724</v>
      </c>
      <c r="AO402" s="177" t="n">
        <f aca="false">AK:AK+AM:AM</f>
        <v>1253800</v>
      </c>
      <c r="AP402" s="177" t="n">
        <v>1241584</v>
      </c>
      <c r="AQ402" s="177" t="n">
        <v>2156684</v>
      </c>
      <c r="AR402" s="177" t="n">
        <v>36326</v>
      </c>
      <c r="AS402" s="177" t="n">
        <v>62041</v>
      </c>
      <c r="AT402" s="179" t="n">
        <v>75812</v>
      </c>
      <c r="AU402" s="179" t="n">
        <v>120000</v>
      </c>
      <c r="AV402" s="179" t="n">
        <v>167296</v>
      </c>
      <c r="AW402" s="179" t="n">
        <v>300000</v>
      </c>
      <c r="AX402" s="179" t="n">
        <v>205390</v>
      </c>
      <c r="AY402" s="179" t="n">
        <v>340000</v>
      </c>
      <c r="AZ402" s="177" t="n">
        <v>59</v>
      </c>
      <c r="BA402" s="180" t="n">
        <v>2733870</v>
      </c>
      <c r="BB402" s="180" t="n">
        <v>-253187</v>
      </c>
      <c r="BC402" s="177" t="n">
        <v>12415843</v>
      </c>
      <c r="BD402" s="177" t="n">
        <v>21566838</v>
      </c>
      <c r="BE402" s="177" t="n">
        <v>310205</v>
      </c>
    </row>
    <row r="403" customFormat="false" ht="12.75" hidden="false" customHeight="true" outlineLevel="0" collapsed="false">
      <c r="A403" s="174" t="str">
        <f aca="false">C403&amp;" "&amp;E403&amp;" "&amp;F403&amp;" "&amp;G403&amp;" "&amp;J403</f>
        <v>India Mangrove Restoration Planting Large</v>
      </c>
      <c r="B403" s="176" t="s">
        <v>162</v>
      </c>
      <c r="C403" s="174" t="s">
        <v>190</v>
      </c>
      <c r="D403" s="176" t="s">
        <v>594</v>
      </c>
      <c r="E403" s="176" t="s">
        <v>160</v>
      </c>
      <c r="F403" s="175" t="s">
        <v>174</v>
      </c>
      <c r="G403" s="176" t="s">
        <v>907</v>
      </c>
      <c r="H403" s="176" t="s">
        <v>904</v>
      </c>
      <c r="I403" s="177" t="n">
        <v>1000</v>
      </c>
      <c r="J403" s="178" t="s">
        <v>910</v>
      </c>
      <c r="K403" s="176" t="n">
        <v>214284.0211</v>
      </c>
      <c r="L403" s="177" t="n">
        <v>2800034</v>
      </c>
      <c r="M403" s="177" t="n">
        <v>3547188</v>
      </c>
      <c r="N403" s="177" t="n">
        <v>1927221</v>
      </c>
      <c r="O403" s="177" t="n">
        <v>2123600</v>
      </c>
      <c r="P403" s="177" t="n">
        <v>872813</v>
      </c>
      <c r="Q403" s="177" t="n">
        <v>1423588</v>
      </c>
      <c r="R403" s="177" t="n">
        <v>26</v>
      </c>
      <c r="S403" s="177" t="n">
        <v>26</v>
      </c>
      <c r="T403" s="177" t="n">
        <v>50000</v>
      </c>
      <c r="U403" s="177" t="n">
        <v>50000</v>
      </c>
      <c r="V403" s="177" t="n">
        <v>629559</v>
      </c>
      <c r="W403" s="177" t="n">
        <v>667067</v>
      </c>
      <c r="X403" s="177" t="n">
        <v>153925</v>
      </c>
      <c r="Y403" s="177" t="n">
        <v>160000</v>
      </c>
      <c r="Z403" s="177" t="n">
        <v>255322</v>
      </c>
      <c r="AA403" s="177" t="n">
        <v>270533</v>
      </c>
      <c r="AB403" s="177" t="n">
        <v>88900</v>
      </c>
      <c r="AC403" s="177" t="n">
        <v>100000</v>
      </c>
      <c r="AD403" s="177" t="n">
        <v>129504</v>
      </c>
      <c r="AE403" s="177" t="n">
        <v>140000</v>
      </c>
      <c r="AF403" s="177" t="n">
        <v>44450</v>
      </c>
      <c r="AG403" s="177" t="n">
        <v>50000</v>
      </c>
      <c r="AH403" s="177" t="n">
        <v>575561</v>
      </c>
      <c r="AI403" s="177" t="n">
        <v>686000</v>
      </c>
      <c r="AJ403" s="177" t="n">
        <v>101487</v>
      </c>
      <c r="AK403" s="177" t="n">
        <v>168000</v>
      </c>
      <c r="AL403" s="177" t="n">
        <v>133050</v>
      </c>
      <c r="AM403" s="177" t="n">
        <v>171431</v>
      </c>
      <c r="AN403" s="177" t="n">
        <f aca="false">AJ:AJ+AL:AL</f>
        <v>234537</v>
      </c>
      <c r="AO403" s="177" t="n">
        <f aca="false">AK:AK+AM:AM</f>
        <v>339431</v>
      </c>
      <c r="AP403" s="177" t="n">
        <v>114391</v>
      </c>
      <c r="AQ403" s="177" t="n">
        <v>198702</v>
      </c>
      <c r="AR403" s="177" t="n">
        <v>12562</v>
      </c>
      <c r="AS403" s="177" t="n">
        <v>21454</v>
      </c>
      <c r="AT403" s="179" t="n">
        <v>75812</v>
      </c>
      <c r="AU403" s="179" t="n">
        <v>120000</v>
      </c>
      <c r="AV403" s="179" t="n">
        <v>167296</v>
      </c>
      <c r="AW403" s="179" t="n">
        <v>300000</v>
      </c>
      <c r="AX403" s="179" t="n">
        <v>268215</v>
      </c>
      <c r="AY403" s="179" t="n">
        <v>444000</v>
      </c>
      <c r="AZ403" s="177" t="n">
        <v>16</v>
      </c>
      <c r="BA403" s="180" t="n">
        <v>-1958885</v>
      </c>
      <c r="BB403" s="180" t="n">
        <v>-1873004</v>
      </c>
      <c r="BC403" s="177" t="n">
        <v>1143913</v>
      </c>
      <c r="BD403" s="177" t="n">
        <v>1987024</v>
      </c>
      <c r="BE403" s="177" t="n">
        <v>107270</v>
      </c>
    </row>
    <row r="404" customFormat="false" ht="12.75" hidden="false" customHeight="true" outlineLevel="0" collapsed="false">
      <c r="A404" s="174" t="str">
        <f aca="false">C404&amp;" "&amp;E404&amp;" "&amp;F404&amp;" "&amp;G404&amp;" "&amp;J404</f>
        <v>China Mangrove Restoration Planting Large</v>
      </c>
      <c r="B404" s="176" t="s">
        <v>162</v>
      </c>
      <c r="C404" s="174" t="s">
        <v>191</v>
      </c>
      <c r="D404" s="176" t="s">
        <v>595</v>
      </c>
      <c r="E404" s="176" t="s">
        <v>160</v>
      </c>
      <c r="F404" s="175" t="s">
        <v>174</v>
      </c>
      <c r="G404" s="176" t="s">
        <v>907</v>
      </c>
      <c r="H404" s="176" t="s">
        <v>904</v>
      </c>
      <c r="I404" s="177" t="n">
        <v>1000</v>
      </c>
      <c r="J404" s="178" t="s">
        <v>910</v>
      </c>
      <c r="K404" s="176" t="n">
        <v>26227.39629</v>
      </c>
      <c r="L404" s="177" t="n">
        <v>5728123</v>
      </c>
      <c r="M404" s="177" t="n">
        <v>7361140</v>
      </c>
      <c r="N404" s="177" t="n">
        <v>3825245</v>
      </c>
      <c r="O404" s="177" t="n">
        <v>4377000</v>
      </c>
      <c r="P404" s="177" t="n">
        <v>1902878</v>
      </c>
      <c r="Q404" s="177" t="n">
        <v>2984140</v>
      </c>
      <c r="R404" s="177" t="n">
        <v>114</v>
      </c>
      <c r="S404" s="177" t="n">
        <v>114</v>
      </c>
      <c r="T404" s="177" t="n">
        <v>50000</v>
      </c>
      <c r="U404" s="177" t="n">
        <v>50000</v>
      </c>
      <c r="V404" s="177" t="n">
        <v>629559</v>
      </c>
      <c r="W404" s="177" t="n">
        <v>667067</v>
      </c>
      <c r="X404" s="177" t="n">
        <v>153925</v>
      </c>
      <c r="Y404" s="177" t="n">
        <v>160000</v>
      </c>
      <c r="Z404" s="177" t="n">
        <v>314213</v>
      </c>
      <c r="AA404" s="177" t="n">
        <v>332933</v>
      </c>
      <c r="AB404" s="177" t="n">
        <v>88900</v>
      </c>
      <c r="AC404" s="177" t="n">
        <v>100000</v>
      </c>
      <c r="AD404" s="177" t="n">
        <v>138755</v>
      </c>
      <c r="AE404" s="177" t="n">
        <v>150000</v>
      </c>
      <c r="AF404" s="177" t="n">
        <v>44450</v>
      </c>
      <c r="AG404" s="177" t="n">
        <v>50000</v>
      </c>
      <c r="AH404" s="177" t="n">
        <v>2405443</v>
      </c>
      <c r="AI404" s="177" t="n">
        <v>2867000</v>
      </c>
      <c r="AJ404" s="177" t="n">
        <v>234386</v>
      </c>
      <c r="AK404" s="177" t="n">
        <v>388000</v>
      </c>
      <c r="AL404" s="177" t="n">
        <v>556054</v>
      </c>
      <c r="AM404" s="177" t="n">
        <v>716463</v>
      </c>
      <c r="AN404" s="177" t="n">
        <f aca="false">AJ:AJ+AL:AL</f>
        <v>790440</v>
      </c>
      <c r="AO404" s="177" t="n">
        <f aca="false">AK:AK+AM:AM</f>
        <v>1104463</v>
      </c>
      <c r="AP404" s="177" t="n">
        <v>248458</v>
      </c>
      <c r="AQ404" s="177" t="n">
        <v>431583</v>
      </c>
      <c r="AR404" s="177" t="n">
        <v>5910</v>
      </c>
      <c r="AS404" s="177" t="n">
        <v>10094</v>
      </c>
      <c r="AT404" s="179" t="n">
        <v>75812</v>
      </c>
      <c r="AU404" s="179" t="n">
        <v>120000</v>
      </c>
      <c r="AV404" s="179" t="n">
        <v>167296</v>
      </c>
      <c r="AW404" s="179" t="n">
        <v>300000</v>
      </c>
      <c r="AX404" s="179" t="n">
        <v>614961</v>
      </c>
      <c r="AY404" s="179" t="n">
        <v>1018000</v>
      </c>
      <c r="AZ404" s="177" t="n">
        <v>72</v>
      </c>
      <c r="BA404" s="180" t="n">
        <v>-3946837</v>
      </c>
      <c r="BB404" s="180" t="n">
        <v>-3723774</v>
      </c>
      <c r="BC404" s="177" t="n">
        <v>2484585</v>
      </c>
      <c r="BD404" s="177" t="n">
        <v>4315828</v>
      </c>
      <c r="BE404" s="177" t="n">
        <v>50468</v>
      </c>
    </row>
    <row r="405" customFormat="false" ht="12.75" hidden="false" customHeight="true" outlineLevel="0" collapsed="false">
      <c r="A405" s="174" t="str">
        <f aca="false">C405&amp;" "&amp;E405&amp;" "&amp;F405&amp;" "&amp;G405&amp;" "&amp;J405</f>
        <v>Indonesia Seagrass Restoration Planting Large</v>
      </c>
      <c r="B405" s="176" t="s">
        <v>162</v>
      </c>
      <c r="C405" s="174" t="s">
        <v>184</v>
      </c>
      <c r="D405" s="176" t="s">
        <v>588</v>
      </c>
      <c r="E405" s="176" t="s">
        <v>167</v>
      </c>
      <c r="F405" s="175" t="s">
        <v>174</v>
      </c>
      <c r="G405" s="176" t="s">
        <v>907</v>
      </c>
      <c r="H405" s="176" t="s">
        <v>904</v>
      </c>
      <c r="I405" s="177" t="n">
        <v>1000</v>
      </c>
      <c r="J405" s="178" t="s">
        <v>910</v>
      </c>
      <c r="K405" s="176" t="n">
        <v>21283.96571</v>
      </c>
      <c r="L405" s="177" t="n">
        <v>8040303</v>
      </c>
      <c r="M405" s="177" t="n">
        <v>10021309</v>
      </c>
      <c r="N405" s="177" t="n">
        <v>5961605</v>
      </c>
      <c r="O405" s="177" t="n">
        <v>6930329</v>
      </c>
      <c r="P405" s="177" t="n">
        <v>2078698</v>
      </c>
      <c r="Q405" s="177" t="n">
        <v>3090980</v>
      </c>
      <c r="R405" s="177" t="n">
        <v>574</v>
      </c>
      <c r="S405" s="177" t="n">
        <v>574</v>
      </c>
      <c r="T405" s="177" t="n">
        <v>50000</v>
      </c>
      <c r="U405" s="177" t="n">
        <v>50000</v>
      </c>
      <c r="V405" s="177" t="n">
        <v>629559</v>
      </c>
      <c r="W405" s="177" t="n">
        <v>667067</v>
      </c>
      <c r="X405" s="177" t="n">
        <v>153925</v>
      </c>
      <c r="Y405" s="177" t="n">
        <v>160000</v>
      </c>
      <c r="Z405" s="177" t="n">
        <v>268724</v>
      </c>
      <c r="AA405" s="177" t="n">
        <v>284733</v>
      </c>
      <c r="AB405" s="177" t="n">
        <v>88900</v>
      </c>
      <c r="AC405" s="177" t="n">
        <v>100000</v>
      </c>
      <c r="AD405" s="177" t="n">
        <v>129504</v>
      </c>
      <c r="AE405" s="177" t="n">
        <v>140000</v>
      </c>
      <c r="AF405" s="177" t="n">
        <v>44450</v>
      </c>
      <c r="AG405" s="177" t="n">
        <v>50000</v>
      </c>
      <c r="AH405" s="177" t="n">
        <v>4596543</v>
      </c>
      <c r="AI405" s="177" t="n">
        <v>5478529</v>
      </c>
      <c r="AJ405" s="177" t="n">
        <v>181226</v>
      </c>
      <c r="AK405" s="177" t="n">
        <v>300000</v>
      </c>
      <c r="AL405" s="177" t="n">
        <v>1062560</v>
      </c>
      <c r="AM405" s="177" t="n">
        <v>1369084</v>
      </c>
      <c r="AN405" s="177" t="n">
        <f aca="false">AJ:AJ+AL:AL</f>
        <v>1243786</v>
      </c>
      <c r="AO405" s="177" t="n">
        <f aca="false">AK:AK+AM:AM</f>
        <v>1669084</v>
      </c>
      <c r="AP405" s="177" t="n">
        <v>271206</v>
      </c>
      <c r="AQ405" s="177" t="n">
        <v>471096</v>
      </c>
      <c r="AR405" s="177" t="n">
        <v>1640</v>
      </c>
      <c r="AS405" s="177" t="n">
        <v>2800</v>
      </c>
      <c r="AT405" s="179" t="n">
        <v>75812</v>
      </c>
      <c r="AU405" s="179" t="n">
        <v>120000</v>
      </c>
      <c r="AV405" s="179" t="n">
        <v>167296</v>
      </c>
      <c r="AW405" s="179" t="n">
        <v>300000</v>
      </c>
      <c r="AX405" s="179" t="n">
        <v>318958</v>
      </c>
      <c r="AY405" s="179" t="n">
        <v>528000</v>
      </c>
      <c r="AZ405" s="177" t="n">
        <v>284</v>
      </c>
      <c r="BA405" s="180" t="n">
        <v>-6552269</v>
      </c>
      <c r="BB405" s="180" t="n">
        <v>-5987597</v>
      </c>
      <c r="BC405" s="177" t="n">
        <v>2712059</v>
      </c>
      <c r="BD405" s="177" t="n">
        <v>4710959</v>
      </c>
      <c r="BE405" s="177" t="n">
        <v>14001</v>
      </c>
    </row>
    <row r="406" customFormat="false" ht="12.75" hidden="false" customHeight="true" outlineLevel="0" collapsed="false">
      <c r="A406" s="174" t="str">
        <f aca="false">C406&amp;" "&amp;E406&amp;" "&amp;F406&amp;" "&amp;G406&amp;" "&amp;J406</f>
        <v>United States Seagrass Restoration Planting Large</v>
      </c>
      <c r="B406" s="176" t="s">
        <v>161</v>
      </c>
      <c r="C406" s="174" t="s">
        <v>183</v>
      </c>
      <c r="D406" s="176" t="s">
        <v>586</v>
      </c>
      <c r="E406" s="176" t="s">
        <v>167</v>
      </c>
      <c r="F406" s="175" t="s">
        <v>174</v>
      </c>
      <c r="G406" s="176" t="s">
        <v>907</v>
      </c>
      <c r="H406" s="176" t="s">
        <v>904</v>
      </c>
      <c r="I406" s="177" t="n">
        <v>1000</v>
      </c>
      <c r="J406" s="178" t="s">
        <v>910</v>
      </c>
      <c r="K406" s="176" t="n">
        <v>104600.7147</v>
      </c>
      <c r="L406" s="177" t="n">
        <v>44739048</v>
      </c>
      <c r="M406" s="177" t="n">
        <v>55420710</v>
      </c>
      <c r="N406" s="177" t="n">
        <v>34043555</v>
      </c>
      <c r="O406" s="177" t="n">
        <v>40381546</v>
      </c>
      <c r="P406" s="177" t="n">
        <v>10695493</v>
      </c>
      <c r="Q406" s="177" t="n">
        <v>15039165</v>
      </c>
      <c r="R406" s="177" t="n">
        <v>3195</v>
      </c>
      <c r="S406" s="177" t="n">
        <v>3195</v>
      </c>
      <c r="T406" s="177" t="n">
        <v>100000</v>
      </c>
      <c r="U406" s="177" t="n">
        <v>100000</v>
      </c>
      <c r="V406" s="177" t="n">
        <v>629559</v>
      </c>
      <c r="W406" s="177" t="n">
        <v>667067</v>
      </c>
      <c r="X406" s="177" t="n">
        <v>153925</v>
      </c>
      <c r="Y406" s="177" t="n">
        <v>160000</v>
      </c>
      <c r="Z406" s="177" t="n">
        <v>351049</v>
      </c>
      <c r="AA406" s="177" t="n">
        <v>379500</v>
      </c>
      <c r="AB406" s="177" t="n">
        <v>88900</v>
      </c>
      <c r="AC406" s="177" t="n">
        <v>100000</v>
      </c>
      <c r="AD406" s="177" t="n">
        <v>185006</v>
      </c>
      <c r="AE406" s="177" t="n">
        <v>200000</v>
      </c>
      <c r="AF406" s="177" t="n">
        <v>44450</v>
      </c>
      <c r="AG406" s="177" t="n">
        <v>50000</v>
      </c>
      <c r="AH406" s="177" t="n">
        <v>32490666</v>
      </c>
      <c r="AI406" s="177" t="n">
        <v>38724979</v>
      </c>
      <c r="AJ406" s="177" t="n">
        <v>517703</v>
      </c>
      <c r="AK406" s="177" t="n">
        <v>857000</v>
      </c>
      <c r="AL406" s="177" t="n">
        <v>7510707</v>
      </c>
      <c r="AM406" s="177" t="n">
        <v>9677372</v>
      </c>
      <c r="AN406" s="177" t="n">
        <f aca="false">AJ:AJ+AL:AL</f>
        <v>8028410</v>
      </c>
      <c r="AO406" s="177" t="n">
        <f aca="false">AK:AK+AM:AM</f>
        <v>10534372</v>
      </c>
      <c r="AP406" s="177" t="n">
        <v>788693</v>
      </c>
      <c r="AQ406" s="177" t="n">
        <v>1369992</v>
      </c>
      <c r="AR406" s="177" t="n">
        <v>1640</v>
      </c>
      <c r="AS406" s="177" t="n">
        <v>2800</v>
      </c>
      <c r="AT406" s="179" t="n">
        <v>75812</v>
      </c>
      <c r="AU406" s="179" t="n">
        <v>120000</v>
      </c>
      <c r="AV406" s="179" t="n">
        <v>223062</v>
      </c>
      <c r="AW406" s="179" t="n">
        <v>400000</v>
      </c>
      <c r="AX406" s="179" t="n">
        <v>1577877</v>
      </c>
      <c r="AY406" s="179" t="n">
        <v>2612000</v>
      </c>
      <c r="AZ406" s="177" t="n">
        <v>825</v>
      </c>
      <c r="BA406" s="180" t="n">
        <v>-45135493</v>
      </c>
      <c r="BB406" s="180" t="n">
        <v>-38643819</v>
      </c>
      <c r="BC406" s="177" t="n">
        <v>7886927</v>
      </c>
      <c r="BD406" s="177" t="n">
        <v>13699921</v>
      </c>
      <c r="BE406" s="177" t="n">
        <v>14001</v>
      </c>
    </row>
    <row r="407" customFormat="false" ht="12.75" hidden="false" customHeight="true" outlineLevel="0" collapsed="false">
      <c r="A407" s="174" t="str">
        <f aca="false">C407&amp;" "&amp;E407&amp;" "&amp;F407&amp;" "&amp;G407&amp;" "&amp;J407</f>
        <v>Australia Seagrass Restoration Planting Large</v>
      </c>
      <c r="B407" s="176" t="s">
        <v>163</v>
      </c>
      <c r="C407" s="174" t="s">
        <v>185</v>
      </c>
      <c r="D407" s="176" t="s">
        <v>589</v>
      </c>
      <c r="E407" s="176" t="s">
        <v>167</v>
      </c>
      <c r="F407" s="175" t="s">
        <v>174</v>
      </c>
      <c r="G407" s="176" t="s">
        <v>907</v>
      </c>
      <c r="H407" s="176" t="s">
        <v>904</v>
      </c>
      <c r="I407" s="177" t="n">
        <v>1000</v>
      </c>
      <c r="J407" s="178" t="s">
        <v>910</v>
      </c>
      <c r="K407" s="176" t="n">
        <v>602065.4729</v>
      </c>
      <c r="L407" s="177" t="n">
        <v>29717740</v>
      </c>
      <c r="M407" s="177" t="n">
        <v>36957071</v>
      </c>
      <c r="N407" s="177" t="n">
        <v>22331256</v>
      </c>
      <c r="O407" s="177" t="n">
        <v>26414495</v>
      </c>
      <c r="P407" s="177" t="n">
        <v>7386485</v>
      </c>
      <c r="Q407" s="177" t="n">
        <v>10542576</v>
      </c>
      <c r="R407" s="177" t="n">
        <v>2123</v>
      </c>
      <c r="S407" s="177" t="n">
        <v>2123</v>
      </c>
      <c r="T407" s="177" t="n">
        <v>70000</v>
      </c>
      <c r="U407" s="177" t="n">
        <v>70000</v>
      </c>
      <c r="V407" s="177" t="n">
        <v>629559</v>
      </c>
      <c r="W407" s="177" t="n">
        <v>667067</v>
      </c>
      <c r="X407" s="177" t="n">
        <v>153925</v>
      </c>
      <c r="Y407" s="177" t="n">
        <v>160000</v>
      </c>
      <c r="Z407" s="177" t="n">
        <v>313632</v>
      </c>
      <c r="AA407" s="177" t="n">
        <v>339050</v>
      </c>
      <c r="AB407" s="177" t="n">
        <v>102235</v>
      </c>
      <c r="AC407" s="177" t="n">
        <v>115000</v>
      </c>
      <c r="AD407" s="177" t="n">
        <v>333011</v>
      </c>
      <c r="AE407" s="177" t="n">
        <v>360000</v>
      </c>
      <c r="AF407" s="177" t="n">
        <v>44450</v>
      </c>
      <c r="AG407" s="177" t="n">
        <v>50000</v>
      </c>
      <c r="AH407" s="177" t="n">
        <v>20684445</v>
      </c>
      <c r="AI407" s="177" t="n">
        <v>24653378</v>
      </c>
      <c r="AJ407" s="177" t="n">
        <v>485686</v>
      </c>
      <c r="AK407" s="177" t="n">
        <v>804000</v>
      </c>
      <c r="AL407" s="177" t="n">
        <v>4781521</v>
      </c>
      <c r="AM407" s="177" t="n">
        <v>6160879</v>
      </c>
      <c r="AN407" s="177" t="n">
        <f aca="false">AJ:AJ+AL:AL</f>
        <v>5267207</v>
      </c>
      <c r="AO407" s="177" t="n">
        <f aca="false">AK:AK+AM:AM</f>
        <v>6964879</v>
      </c>
      <c r="AP407" s="177" t="n">
        <v>540514</v>
      </c>
      <c r="AQ407" s="177" t="n">
        <v>938896</v>
      </c>
      <c r="AR407" s="177" t="n">
        <v>1640</v>
      </c>
      <c r="AS407" s="177" t="n">
        <v>2800</v>
      </c>
      <c r="AT407" s="179" t="n">
        <v>75812</v>
      </c>
      <c r="AU407" s="179" t="n">
        <v>120000</v>
      </c>
      <c r="AV407" s="179" t="n">
        <v>223062</v>
      </c>
      <c r="AW407" s="179" t="n">
        <v>400000</v>
      </c>
      <c r="AX407" s="179" t="n">
        <v>1278249</v>
      </c>
      <c r="AY407" s="179" t="n">
        <v>2116000</v>
      </c>
      <c r="AZ407" s="177" t="n">
        <v>566</v>
      </c>
      <c r="BA407" s="180" t="n">
        <v>-29658278</v>
      </c>
      <c r="BB407" s="180" t="n">
        <v>-25409719</v>
      </c>
      <c r="BC407" s="177" t="n">
        <v>5405145</v>
      </c>
      <c r="BD407" s="177" t="n">
        <v>9388963</v>
      </c>
      <c r="BE407" s="177" t="n">
        <v>14001</v>
      </c>
    </row>
    <row r="408" customFormat="false" ht="12.75" hidden="false" customHeight="true" outlineLevel="0" collapsed="false">
      <c r="A408" s="174" t="str">
        <f aca="false">C408&amp;" "&amp;E408&amp;" "&amp;F408&amp;" "&amp;G408&amp;" "&amp;J408</f>
        <v>The Bahamas Seagrass Restoration Planting Large</v>
      </c>
      <c r="B408" s="176" t="s">
        <v>161</v>
      </c>
      <c r="C408" s="174" t="s">
        <v>277</v>
      </c>
      <c r="D408" s="176" t="s">
        <v>590</v>
      </c>
      <c r="E408" s="176" t="s">
        <v>167</v>
      </c>
      <c r="F408" s="175" t="s">
        <v>174</v>
      </c>
      <c r="G408" s="176" t="s">
        <v>907</v>
      </c>
      <c r="H408" s="176" t="s">
        <v>904</v>
      </c>
      <c r="I408" s="177" t="n">
        <v>1000</v>
      </c>
      <c r="J408" s="178" t="s">
        <v>910</v>
      </c>
      <c r="K408" s="176" t="n">
        <v>16322.19886</v>
      </c>
      <c r="L408" s="177" t="n">
        <v>86702823</v>
      </c>
      <c r="M408" s="177" t="n">
        <v>109691297</v>
      </c>
      <c r="N408" s="177" t="n">
        <v>62828628</v>
      </c>
      <c r="O408" s="177" t="n">
        <v>74689063</v>
      </c>
      <c r="P408" s="177" t="n">
        <v>23874196</v>
      </c>
      <c r="Q408" s="177" t="n">
        <v>35002234</v>
      </c>
      <c r="R408" s="177" t="n">
        <v>6193</v>
      </c>
      <c r="S408" s="177" t="n">
        <v>6193</v>
      </c>
      <c r="T408" s="177" t="n">
        <v>70000</v>
      </c>
      <c r="U408" s="177" t="n">
        <v>70000</v>
      </c>
      <c r="V408" s="177" t="n">
        <v>629559</v>
      </c>
      <c r="W408" s="177" t="n">
        <v>667067</v>
      </c>
      <c r="X408" s="177" t="n">
        <v>153925</v>
      </c>
      <c r="Y408" s="177" t="n">
        <v>160000</v>
      </c>
      <c r="Z408" s="177" t="n">
        <v>286112</v>
      </c>
      <c r="AA408" s="177" t="n">
        <v>309300</v>
      </c>
      <c r="AB408" s="177" t="n">
        <v>111125</v>
      </c>
      <c r="AC408" s="177" t="n">
        <v>125000</v>
      </c>
      <c r="AD408" s="177" t="n">
        <v>296010</v>
      </c>
      <c r="AE408" s="177" t="n">
        <v>320000</v>
      </c>
      <c r="AF408" s="177" t="n">
        <v>44450</v>
      </c>
      <c r="AG408" s="177" t="n">
        <v>50000</v>
      </c>
      <c r="AH408" s="177" t="n">
        <v>61237447</v>
      </c>
      <c r="AI408" s="177" t="n">
        <v>72987697</v>
      </c>
      <c r="AJ408" s="177" t="n">
        <v>402322</v>
      </c>
      <c r="AK408" s="177" t="n">
        <v>666000</v>
      </c>
      <c r="AL408" s="177" t="n">
        <v>14155960</v>
      </c>
      <c r="AM408" s="177" t="n">
        <v>18239625</v>
      </c>
      <c r="AN408" s="177" t="n">
        <f aca="false">AJ:AJ+AL:AL</f>
        <v>14558282</v>
      </c>
      <c r="AO408" s="177" t="n">
        <f aca="false">AK:AK+AM:AM</f>
        <v>18905625</v>
      </c>
      <c r="AP408" s="177" t="n">
        <v>7958247</v>
      </c>
      <c r="AQ408" s="177" t="n">
        <v>13823809</v>
      </c>
      <c r="AR408" s="177" t="n">
        <v>1640</v>
      </c>
      <c r="AS408" s="177" t="n">
        <v>2800</v>
      </c>
      <c r="AT408" s="179" t="n">
        <v>75812</v>
      </c>
      <c r="AU408" s="179" t="n">
        <v>120000</v>
      </c>
      <c r="AV408" s="179" t="n">
        <v>223062</v>
      </c>
      <c r="AW408" s="179" t="n">
        <v>400000</v>
      </c>
      <c r="AX408" s="179" t="n">
        <v>1057153</v>
      </c>
      <c r="AY408" s="179" t="n">
        <v>1750000</v>
      </c>
      <c r="AZ408" s="177" t="n">
        <v>8328</v>
      </c>
      <c r="BA408" s="180" t="n">
        <v>-23427289</v>
      </c>
      <c r="BB408" s="180" t="n">
        <v>-35268202</v>
      </c>
      <c r="BC408" s="177" t="n">
        <v>79582474</v>
      </c>
      <c r="BD408" s="177" t="n">
        <v>138238085</v>
      </c>
      <c r="BE408" s="177" t="n">
        <v>14001</v>
      </c>
    </row>
    <row r="409" customFormat="false" ht="12.75" hidden="false" customHeight="true" outlineLevel="0" collapsed="false">
      <c r="A409" s="174" t="str">
        <f aca="false">C409&amp;" "&amp;E409&amp;" "&amp;F409&amp;" "&amp;G409&amp;" "&amp;J409</f>
        <v>Kenya Seagrass Restoration Planting Large</v>
      </c>
      <c r="B409" s="176" t="s">
        <v>164</v>
      </c>
      <c r="C409" s="174" t="s">
        <v>187</v>
      </c>
      <c r="D409" s="176" t="s">
        <v>591</v>
      </c>
      <c r="E409" s="176" t="s">
        <v>167</v>
      </c>
      <c r="F409" s="175" t="s">
        <v>174</v>
      </c>
      <c r="G409" s="176" t="s">
        <v>907</v>
      </c>
      <c r="H409" s="176" t="s">
        <v>904</v>
      </c>
      <c r="I409" s="177" t="n">
        <v>1000</v>
      </c>
      <c r="J409" s="178" t="s">
        <v>910</v>
      </c>
      <c r="K409" s="176" t="n">
        <v>821.14692</v>
      </c>
      <c r="L409" s="177" t="n">
        <v>3494499</v>
      </c>
      <c r="M409" s="177" t="n">
        <v>4386592</v>
      </c>
      <c r="N409" s="177" t="n">
        <v>2494819</v>
      </c>
      <c r="O409" s="177" t="n">
        <v>2800899</v>
      </c>
      <c r="P409" s="177" t="n">
        <v>999680</v>
      </c>
      <c r="Q409" s="177" t="n">
        <v>1585693</v>
      </c>
      <c r="R409" s="177" t="n">
        <v>250</v>
      </c>
      <c r="S409" s="177" t="n">
        <v>250</v>
      </c>
      <c r="T409" s="177" t="n">
        <v>50000</v>
      </c>
      <c r="U409" s="177" t="n">
        <v>50000</v>
      </c>
      <c r="V409" s="177" t="n">
        <v>629559</v>
      </c>
      <c r="W409" s="177" t="n">
        <v>667067</v>
      </c>
      <c r="X409" s="177" t="n">
        <v>153925</v>
      </c>
      <c r="Y409" s="177" t="n">
        <v>160000</v>
      </c>
      <c r="Z409" s="177" t="n">
        <v>249345</v>
      </c>
      <c r="AA409" s="177" t="n">
        <v>264200</v>
      </c>
      <c r="AB409" s="177" t="n">
        <v>88900</v>
      </c>
      <c r="AC409" s="177" t="n">
        <v>100000</v>
      </c>
      <c r="AD409" s="177" t="n">
        <v>129504</v>
      </c>
      <c r="AE409" s="177" t="n">
        <v>140000</v>
      </c>
      <c r="AF409" s="177" t="n">
        <v>44450</v>
      </c>
      <c r="AG409" s="177" t="n">
        <v>50000</v>
      </c>
      <c r="AH409" s="177" t="n">
        <v>1149136</v>
      </c>
      <c r="AI409" s="177" t="n">
        <v>1369632</v>
      </c>
      <c r="AJ409" s="177" t="n">
        <v>144981</v>
      </c>
      <c r="AK409" s="177" t="n">
        <v>240000</v>
      </c>
      <c r="AL409" s="177" t="n">
        <v>265640</v>
      </c>
      <c r="AM409" s="177" t="n">
        <v>342271</v>
      </c>
      <c r="AN409" s="177" t="n">
        <f aca="false">AJ:AJ+AL:AL</f>
        <v>410621</v>
      </c>
      <c r="AO409" s="177" t="n">
        <f aca="false">AK:AK+AM:AM</f>
        <v>582271</v>
      </c>
      <c r="AP409" s="177" t="n">
        <v>130464</v>
      </c>
      <c r="AQ409" s="177" t="n">
        <v>226622</v>
      </c>
      <c r="AR409" s="177" t="n">
        <v>1640</v>
      </c>
      <c r="AS409" s="177" t="n">
        <v>2800</v>
      </c>
      <c r="AT409" s="179" t="n">
        <v>75812</v>
      </c>
      <c r="AU409" s="179" t="n">
        <v>120000</v>
      </c>
      <c r="AV409" s="179" t="n">
        <v>167296</v>
      </c>
      <c r="AW409" s="179" t="n">
        <v>300000</v>
      </c>
      <c r="AX409" s="179" t="n">
        <v>213847</v>
      </c>
      <c r="AY409" s="179" t="n">
        <v>354000</v>
      </c>
      <c r="AZ409" s="177" t="n">
        <v>137</v>
      </c>
      <c r="BA409" s="180" t="n">
        <v>-2606135</v>
      </c>
      <c r="BB409" s="180" t="n">
        <v>-2451667</v>
      </c>
      <c r="BC409" s="177" t="n">
        <v>1304644</v>
      </c>
      <c r="BD409" s="177" t="n">
        <v>2266221</v>
      </c>
      <c r="BE409" s="177" t="n">
        <v>14001</v>
      </c>
    </row>
    <row r="410" customFormat="false" ht="12.75" hidden="false" customHeight="true" outlineLevel="0" collapsed="false">
      <c r="A410" s="174" t="str">
        <f aca="false">C410&amp;" "&amp;E410&amp;" "&amp;F410&amp;" "&amp;G410&amp;" "&amp;J410</f>
        <v>Mexico Seagrass Restoration Planting Large</v>
      </c>
      <c r="B410" s="176" t="s">
        <v>161</v>
      </c>
      <c r="C410" s="174" t="s">
        <v>188</v>
      </c>
      <c r="D410" s="176" t="s">
        <v>592</v>
      </c>
      <c r="E410" s="176" t="s">
        <v>167</v>
      </c>
      <c r="F410" s="175" t="s">
        <v>174</v>
      </c>
      <c r="G410" s="176" t="s">
        <v>907</v>
      </c>
      <c r="H410" s="176" t="s">
        <v>904</v>
      </c>
      <c r="I410" s="177" t="n">
        <v>1000</v>
      </c>
      <c r="J410" s="178" t="s">
        <v>910</v>
      </c>
      <c r="K410" s="176" t="n">
        <v>69461.54468</v>
      </c>
      <c r="L410" s="177" t="n">
        <v>48759344</v>
      </c>
      <c r="M410" s="177" t="n">
        <v>59890058</v>
      </c>
      <c r="N410" s="177" t="n">
        <v>38110580</v>
      </c>
      <c r="O410" s="177" t="n">
        <v>45247345</v>
      </c>
      <c r="P410" s="177" t="n">
        <v>10648764</v>
      </c>
      <c r="Q410" s="177" t="n">
        <v>14642712</v>
      </c>
      <c r="R410" s="177" t="n">
        <v>3483</v>
      </c>
      <c r="S410" s="177" t="n">
        <v>3483</v>
      </c>
      <c r="T410" s="177" t="n">
        <v>50000</v>
      </c>
      <c r="U410" s="177" t="n">
        <v>50000</v>
      </c>
      <c r="V410" s="177" t="n">
        <v>629559</v>
      </c>
      <c r="W410" s="177" t="n">
        <v>667067</v>
      </c>
      <c r="X410" s="177" t="n">
        <v>153925</v>
      </c>
      <c r="Y410" s="177" t="n">
        <v>160000</v>
      </c>
      <c r="Z410" s="177" t="n">
        <v>274072</v>
      </c>
      <c r="AA410" s="177" t="n">
        <v>290400</v>
      </c>
      <c r="AB410" s="177" t="n">
        <v>88900</v>
      </c>
      <c r="AC410" s="177" t="n">
        <v>100000</v>
      </c>
      <c r="AD410" s="177" t="n">
        <v>129504</v>
      </c>
      <c r="AE410" s="177" t="n">
        <v>140000</v>
      </c>
      <c r="AF410" s="177" t="n">
        <v>44450</v>
      </c>
      <c r="AG410" s="177" t="n">
        <v>50000</v>
      </c>
      <c r="AH410" s="177" t="n">
        <v>36740170</v>
      </c>
      <c r="AI410" s="177" t="n">
        <v>43789879</v>
      </c>
      <c r="AJ410" s="177" t="n">
        <v>143773</v>
      </c>
      <c r="AK410" s="177" t="n">
        <v>238000</v>
      </c>
      <c r="AL410" s="177" t="n">
        <v>8493044</v>
      </c>
      <c r="AM410" s="177" t="n">
        <v>10943091</v>
      </c>
      <c r="AN410" s="177" t="n">
        <f aca="false">AJ:AJ+AL:AL</f>
        <v>8636817</v>
      </c>
      <c r="AO410" s="177" t="n">
        <f aca="false">AK:AK+AM:AM</f>
        <v>11181091</v>
      </c>
      <c r="AP410" s="177" t="n">
        <v>1389041</v>
      </c>
      <c r="AQ410" s="177" t="n">
        <v>2412822</v>
      </c>
      <c r="AR410" s="177" t="n">
        <v>1640</v>
      </c>
      <c r="AS410" s="177" t="n">
        <v>2800</v>
      </c>
      <c r="AT410" s="179" t="n">
        <v>75812</v>
      </c>
      <c r="AU410" s="179" t="n">
        <v>120000</v>
      </c>
      <c r="AV410" s="179" t="n">
        <v>167296</v>
      </c>
      <c r="AW410" s="179" t="n">
        <v>300000</v>
      </c>
      <c r="AX410" s="179" t="n">
        <v>378159</v>
      </c>
      <c r="AY410" s="179" t="n">
        <v>626000</v>
      </c>
      <c r="AZ410" s="177" t="n">
        <v>1454</v>
      </c>
      <c r="BA410" s="180" t="n">
        <v>-43858350</v>
      </c>
      <c r="BB410" s="180" t="n">
        <v>-39134033</v>
      </c>
      <c r="BC410" s="177" t="n">
        <v>13890406</v>
      </c>
      <c r="BD410" s="177" t="n">
        <v>24128215</v>
      </c>
      <c r="BE410" s="177" t="n">
        <v>14001</v>
      </c>
    </row>
    <row r="411" customFormat="false" ht="12.75" hidden="false" customHeight="true" outlineLevel="0" collapsed="false">
      <c r="A411" s="174" t="str">
        <f aca="false">C411&amp;" "&amp;E411&amp;" "&amp;F411&amp;" "&amp;G411&amp;" "&amp;J411</f>
        <v>Colombia Seagrass Restoration Planting Large</v>
      </c>
      <c r="B411" s="176" t="s">
        <v>165</v>
      </c>
      <c r="C411" s="174" t="s">
        <v>189</v>
      </c>
      <c r="D411" s="176" t="s">
        <v>593</v>
      </c>
      <c r="E411" s="176" t="s">
        <v>167</v>
      </c>
      <c r="F411" s="175" t="s">
        <v>174</v>
      </c>
      <c r="G411" s="176" t="s">
        <v>907</v>
      </c>
      <c r="H411" s="176" t="s">
        <v>904</v>
      </c>
      <c r="I411" s="177" t="n">
        <v>1000</v>
      </c>
      <c r="J411" s="178" t="s">
        <v>910</v>
      </c>
      <c r="K411" s="176" t="n">
        <v>3144.176053</v>
      </c>
      <c r="L411" s="177" t="n">
        <v>15022653</v>
      </c>
      <c r="M411" s="177" t="n">
        <v>18466346</v>
      </c>
      <c r="N411" s="177" t="n">
        <v>11667059</v>
      </c>
      <c r="O411" s="177" t="n">
        <v>13734757</v>
      </c>
      <c r="P411" s="177" t="n">
        <v>3355593</v>
      </c>
      <c r="Q411" s="177" t="n">
        <v>4731589</v>
      </c>
      <c r="R411" s="177" t="n">
        <v>1073</v>
      </c>
      <c r="S411" s="177" t="n">
        <v>1073</v>
      </c>
      <c r="T411" s="177" t="n">
        <v>50000</v>
      </c>
      <c r="U411" s="177" t="n">
        <v>50000</v>
      </c>
      <c r="V411" s="177" t="n">
        <v>629559</v>
      </c>
      <c r="W411" s="177" t="n">
        <v>667067</v>
      </c>
      <c r="X411" s="177" t="n">
        <v>153925</v>
      </c>
      <c r="Y411" s="177" t="n">
        <v>160000</v>
      </c>
      <c r="Z411" s="177" t="n">
        <v>244644</v>
      </c>
      <c r="AA411" s="177" t="n">
        <v>259219</v>
      </c>
      <c r="AB411" s="177" t="n">
        <v>88900</v>
      </c>
      <c r="AC411" s="177" t="n">
        <v>100000</v>
      </c>
      <c r="AD411" s="177" t="n">
        <v>120254</v>
      </c>
      <c r="AE411" s="177" t="n">
        <v>130000</v>
      </c>
      <c r="AF411" s="177" t="n">
        <v>44450</v>
      </c>
      <c r="AG411" s="177" t="n">
        <v>50000</v>
      </c>
      <c r="AH411" s="177" t="n">
        <v>10335327</v>
      </c>
      <c r="AI411" s="177" t="n">
        <v>12318471</v>
      </c>
      <c r="AJ411" s="177" t="n">
        <v>78531</v>
      </c>
      <c r="AK411" s="177" t="n">
        <v>130000</v>
      </c>
      <c r="AL411" s="177" t="n">
        <v>2389167</v>
      </c>
      <c r="AM411" s="177" t="n">
        <v>3078386</v>
      </c>
      <c r="AN411" s="177" t="n">
        <f aca="false">AJ:AJ+AL:AL</f>
        <v>2467698</v>
      </c>
      <c r="AO411" s="177" t="n">
        <f aca="false">AK:AK+AM:AM</f>
        <v>3208386</v>
      </c>
      <c r="AP411" s="177" t="n">
        <v>437757</v>
      </c>
      <c r="AQ411" s="177" t="n">
        <v>760403</v>
      </c>
      <c r="AR411" s="177" t="n">
        <v>1640</v>
      </c>
      <c r="AS411" s="177" t="n">
        <v>2800</v>
      </c>
      <c r="AT411" s="179" t="n">
        <v>75812</v>
      </c>
      <c r="AU411" s="179" t="n">
        <v>120000</v>
      </c>
      <c r="AV411" s="179" t="n">
        <v>167296</v>
      </c>
      <c r="AW411" s="179" t="n">
        <v>300000</v>
      </c>
      <c r="AX411" s="179" t="n">
        <v>205390</v>
      </c>
      <c r="AY411" s="179" t="n">
        <v>340000</v>
      </c>
      <c r="AZ411" s="177" t="n">
        <v>458</v>
      </c>
      <c r="BA411" s="180" t="n">
        <v>-13250012</v>
      </c>
      <c r="BB411" s="180" t="n">
        <v>-11907188</v>
      </c>
      <c r="BC411" s="177" t="n">
        <v>4377573</v>
      </c>
      <c r="BD411" s="177" t="n">
        <v>7604028</v>
      </c>
      <c r="BE411" s="177" t="n">
        <v>14001</v>
      </c>
    </row>
    <row r="412" customFormat="false" ht="12.75" hidden="false" customHeight="true" outlineLevel="0" collapsed="false">
      <c r="A412" s="174" t="str">
        <f aca="false">C412&amp;" "&amp;E412&amp;" "&amp;F412&amp;" "&amp;G412&amp;" "&amp;J412</f>
        <v>India Seagrass Restoration Planting Large</v>
      </c>
      <c r="B412" s="176" t="s">
        <v>162</v>
      </c>
      <c r="C412" s="174" t="s">
        <v>190</v>
      </c>
      <c r="D412" s="176" t="s">
        <v>594</v>
      </c>
      <c r="E412" s="176" t="s">
        <v>167</v>
      </c>
      <c r="F412" s="175" t="s">
        <v>174</v>
      </c>
      <c r="G412" s="176" t="s">
        <v>907</v>
      </c>
      <c r="H412" s="176" t="s">
        <v>904</v>
      </c>
      <c r="I412" s="177" t="n">
        <v>1000</v>
      </c>
      <c r="J412" s="178" t="s">
        <v>910</v>
      </c>
      <c r="K412" s="176" t="n">
        <v>3746.655073</v>
      </c>
      <c r="L412" s="177" t="n">
        <v>4054100</v>
      </c>
      <c r="M412" s="177" t="n">
        <v>5076334</v>
      </c>
      <c r="N412" s="177" t="n">
        <v>2928274</v>
      </c>
      <c r="O412" s="177" t="n">
        <v>3316735</v>
      </c>
      <c r="P412" s="177" t="n">
        <v>1125826</v>
      </c>
      <c r="Q412" s="177" t="n">
        <v>1759599</v>
      </c>
      <c r="R412" s="177" t="n">
        <v>290</v>
      </c>
      <c r="S412" s="177" t="n">
        <v>290</v>
      </c>
      <c r="T412" s="177" t="n">
        <v>50000</v>
      </c>
      <c r="U412" s="177" t="n">
        <v>50000</v>
      </c>
      <c r="V412" s="177" t="n">
        <v>629559</v>
      </c>
      <c r="W412" s="177" t="n">
        <v>667067</v>
      </c>
      <c r="X412" s="177" t="n">
        <v>153925</v>
      </c>
      <c r="Y412" s="177" t="n">
        <v>160000</v>
      </c>
      <c r="Z412" s="177" t="n">
        <v>255322</v>
      </c>
      <c r="AA412" s="177" t="n">
        <v>270533</v>
      </c>
      <c r="AB412" s="177" t="n">
        <v>88900</v>
      </c>
      <c r="AC412" s="177" t="n">
        <v>100000</v>
      </c>
      <c r="AD412" s="177" t="n">
        <v>129504</v>
      </c>
      <c r="AE412" s="177" t="n">
        <v>140000</v>
      </c>
      <c r="AF412" s="177" t="n">
        <v>44450</v>
      </c>
      <c r="AG412" s="177" t="n">
        <v>50000</v>
      </c>
      <c r="AH412" s="177" t="n">
        <v>1576614</v>
      </c>
      <c r="AI412" s="177" t="n">
        <v>1879135</v>
      </c>
      <c r="AJ412" s="177" t="n">
        <v>101487</v>
      </c>
      <c r="AK412" s="177" t="n">
        <v>168000</v>
      </c>
      <c r="AL412" s="177" t="n">
        <v>364458</v>
      </c>
      <c r="AM412" s="177" t="n">
        <v>469596</v>
      </c>
      <c r="AN412" s="177" t="n">
        <f aca="false">AJ:AJ+AL:AL</f>
        <v>465945</v>
      </c>
      <c r="AO412" s="177" t="n">
        <f aca="false">AK:AK+AM:AM</f>
        <v>637596</v>
      </c>
      <c r="AP412" s="177" t="n">
        <v>146918</v>
      </c>
      <c r="AQ412" s="177" t="n">
        <v>255203</v>
      </c>
      <c r="AR412" s="177" t="n">
        <v>1640</v>
      </c>
      <c r="AS412" s="177" t="n">
        <v>2800</v>
      </c>
      <c r="AT412" s="179" t="n">
        <v>75812</v>
      </c>
      <c r="AU412" s="179" t="n">
        <v>120000</v>
      </c>
      <c r="AV412" s="179" t="n">
        <v>167296</v>
      </c>
      <c r="AW412" s="179" t="n">
        <v>300000</v>
      </c>
      <c r="AX412" s="179" t="n">
        <v>268215</v>
      </c>
      <c r="AY412" s="179" t="n">
        <v>444000</v>
      </c>
      <c r="AZ412" s="177" t="n">
        <v>154</v>
      </c>
      <c r="BA412" s="180" t="n">
        <v>-3091175</v>
      </c>
      <c r="BB412" s="180" t="n">
        <v>-2889816</v>
      </c>
      <c r="BC412" s="177" t="n">
        <v>1469181</v>
      </c>
      <c r="BD412" s="177" t="n">
        <v>2552029</v>
      </c>
      <c r="BE412" s="177" t="n">
        <v>14001</v>
      </c>
    </row>
    <row r="413" customFormat="false" ht="12.75" hidden="false" customHeight="true" outlineLevel="0" collapsed="false">
      <c r="A413" s="174" t="str">
        <f aca="false">C413&amp;" "&amp;E413&amp;" "&amp;F413&amp;" "&amp;G413&amp;" "&amp;J413</f>
        <v>China Seagrass Restoration Planting Large</v>
      </c>
      <c r="B413" s="176" t="s">
        <v>162</v>
      </c>
      <c r="C413" s="174" t="s">
        <v>191</v>
      </c>
      <c r="D413" s="176" t="s">
        <v>595</v>
      </c>
      <c r="E413" s="176" t="s">
        <v>167</v>
      </c>
      <c r="F413" s="175" t="s">
        <v>174</v>
      </c>
      <c r="G413" s="176" t="s">
        <v>907</v>
      </c>
      <c r="H413" s="176" t="s">
        <v>904</v>
      </c>
      <c r="I413" s="177" t="n">
        <v>1000</v>
      </c>
      <c r="J413" s="178" t="s">
        <v>910</v>
      </c>
      <c r="K413" s="176" t="n">
        <v>576.1808507</v>
      </c>
      <c r="L413" s="177" t="n">
        <v>11018895</v>
      </c>
      <c r="M413" s="177" t="n">
        <v>13836943</v>
      </c>
      <c r="N413" s="177" t="n">
        <v>8008947</v>
      </c>
      <c r="O413" s="177" t="n">
        <v>9363471</v>
      </c>
      <c r="P413" s="177" t="n">
        <v>3009948</v>
      </c>
      <c r="Q413" s="177" t="n">
        <v>4473472</v>
      </c>
      <c r="R413" s="177" t="n">
        <v>787</v>
      </c>
      <c r="S413" s="177" t="n">
        <v>787</v>
      </c>
      <c r="T413" s="177" t="n">
        <v>50000</v>
      </c>
      <c r="U413" s="177" t="n">
        <v>50000</v>
      </c>
      <c r="V413" s="177" t="n">
        <v>629559</v>
      </c>
      <c r="W413" s="177" t="n">
        <v>667067</v>
      </c>
      <c r="X413" s="177" t="n">
        <v>153925</v>
      </c>
      <c r="Y413" s="177" t="n">
        <v>160000</v>
      </c>
      <c r="Z413" s="177" t="n">
        <v>314213</v>
      </c>
      <c r="AA413" s="177" t="n">
        <v>332933</v>
      </c>
      <c r="AB413" s="177" t="n">
        <v>88900</v>
      </c>
      <c r="AC413" s="177" t="n">
        <v>100000</v>
      </c>
      <c r="AD413" s="177" t="n">
        <v>138755</v>
      </c>
      <c r="AE413" s="177" t="n">
        <v>150000</v>
      </c>
      <c r="AF413" s="177" t="n">
        <v>44450</v>
      </c>
      <c r="AG413" s="177" t="n">
        <v>50000</v>
      </c>
      <c r="AH413" s="177" t="n">
        <v>6589145</v>
      </c>
      <c r="AI413" s="177" t="n">
        <v>7853471</v>
      </c>
      <c r="AJ413" s="177" t="n">
        <v>234386</v>
      </c>
      <c r="AK413" s="177" t="n">
        <v>388000</v>
      </c>
      <c r="AL413" s="177" t="n">
        <v>1523180</v>
      </c>
      <c r="AM413" s="177" t="n">
        <v>1962582</v>
      </c>
      <c r="AN413" s="177" t="n">
        <f aca="false">AJ:AJ+AL:AL</f>
        <v>1757566</v>
      </c>
      <c r="AO413" s="177" t="n">
        <f aca="false">AK:AK+AM:AM</f>
        <v>2350582</v>
      </c>
      <c r="AP413" s="177" t="n">
        <v>392673</v>
      </c>
      <c r="AQ413" s="177" t="n">
        <v>682090</v>
      </c>
      <c r="AR413" s="177" t="n">
        <v>1640</v>
      </c>
      <c r="AS413" s="177" t="n">
        <v>2800</v>
      </c>
      <c r="AT413" s="179" t="n">
        <v>75812</v>
      </c>
      <c r="AU413" s="179" t="n">
        <v>120000</v>
      </c>
      <c r="AV413" s="179" t="n">
        <v>167296</v>
      </c>
      <c r="AW413" s="179" t="n">
        <v>300000</v>
      </c>
      <c r="AX413" s="179" t="n">
        <v>614961</v>
      </c>
      <c r="AY413" s="179" t="n">
        <v>1018000</v>
      </c>
      <c r="AZ413" s="177" t="n">
        <v>411</v>
      </c>
      <c r="BA413" s="180" t="n">
        <v>-8806140</v>
      </c>
      <c r="BB413" s="180" t="n">
        <v>-8039808</v>
      </c>
      <c r="BC413" s="177" t="n">
        <v>3926732</v>
      </c>
      <c r="BD413" s="177" t="n">
        <v>6820898</v>
      </c>
      <c r="BE413" s="177" t="n">
        <v>14001</v>
      </c>
    </row>
    <row r="414" customFormat="false" ht="12.75" hidden="false" customHeight="true" outlineLevel="0" collapsed="false">
      <c r="A414" s="174" t="str">
        <f aca="false">C414&amp;" "&amp;E414&amp;" "&amp;F414&amp;" "&amp;G414&amp;" "&amp;J414</f>
        <v>Indonesia Salt marsh Restoration Planting Large</v>
      </c>
      <c r="B414" s="174" t="s">
        <v>162</v>
      </c>
      <c r="C414" s="174" t="s">
        <v>184</v>
      </c>
      <c r="D414" s="174" t="s">
        <v>588</v>
      </c>
      <c r="E414" s="176" t="s">
        <v>168</v>
      </c>
      <c r="F414" s="175" t="s">
        <v>174</v>
      </c>
      <c r="G414" s="176" t="s">
        <v>907</v>
      </c>
      <c r="H414" s="176" t="s">
        <v>904</v>
      </c>
      <c r="I414" s="177" t="n">
        <v>1000</v>
      </c>
      <c r="J414" s="178" t="s">
        <v>910</v>
      </c>
      <c r="K414" s="176" t="n">
        <v>1538.032167</v>
      </c>
      <c r="L414" s="177" t="n">
        <v>5881777</v>
      </c>
      <c r="M414" s="177" t="n">
        <v>7379365</v>
      </c>
      <c r="N414" s="177" t="n">
        <v>4254657</v>
      </c>
      <c r="O414" s="177" t="n">
        <v>4895851</v>
      </c>
      <c r="P414" s="177" t="n">
        <v>1627120</v>
      </c>
      <c r="Q414" s="177" t="n">
        <v>2483514</v>
      </c>
      <c r="R414" s="177" t="n">
        <v>199</v>
      </c>
      <c r="S414" s="177" t="n">
        <v>199</v>
      </c>
      <c r="T414" s="177" t="n">
        <v>50000</v>
      </c>
      <c r="U414" s="177" t="n">
        <v>50000</v>
      </c>
      <c r="V414" s="177" t="n">
        <v>629559</v>
      </c>
      <c r="W414" s="177" t="n">
        <v>667067</v>
      </c>
      <c r="X414" s="177" t="n">
        <v>153925</v>
      </c>
      <c r="Y414" s="177" t="n">
        <v>160000</v>
      </c>
      <c r="Z414" s="177" t="n">
        <v>268724</v>
      </c>
      <c r="AA414" s="177" t="n">
        <v>284733</v>
      </c>
      <c r="AB414" s="177" t="n">
        <v>88900</v>
      </c>
      <c r="AC414" s="177" t="n">
        <v>100000</v>
      </c>
      <c r="AD414" s="177" t="n">
        <v>129504</v>
      </c>
      <c r="AE414" s="177" t="n">
        <v>140000</v>
      </c>
      <c r="AF414" s="177" t="n">
        <v>44450</v>
      </c>
      <c r="AG414" s="177" t="n">
        <v>50000</v>
      </c>
      <c r="AH414" s="177" t="n">
        <v>2889595</v>
      </c>
      <c r="AI414" s="177" t="n">
        <v>3444051</v>
      </c>
      <c r="AJ414" s="177" t="n">
        <v>181226</v>
      </c>
      <c r="AK414" s="177" t="n">
        <v>300000</v>
      </c>
      <c r="AL414" s="177" t="n">
        <v>667974</v>
      </c>
      <c r="AM414" s="177" t="n">
        <v>860668</v>
      </c>
      <c r="AN414" s="177" t="n">
        <f aca="false">AJ:AJ+AL:AL</f>
        <v>849200</v>
      </c>
      <c r="AO414" s="177" t="n">
        <f aca="false">AK:AK+AM:AM</f>
        <v>1160668</v>
      </c>
      <c r="AP414" s="177" t="n">
        <v>212384</v>
      </c>
      <c r="AQ414" s="177" t="n">
        <v>368920</v>
      </c>
      <c r="AR414" s="177" t="n">
        <v>3470</v>
      </c>
      <c r="AS414" s="177" t="n">
        <v>5926</v>
      </c>
      <c r="AT414" s="179" t="n">
        <v>75812</v>
      </c>
      <c r="AU414" s="179" t="n">
        <v>120000</v>
      </c>
      <c r="AV414" s="179" t="n">
        <v>167296</v>
      </c>
      <c r="AW414" s="179" t="n">
        <v>300000</v>
      </c>
      <c r="AX414" s="179" t="n">
        <v>318958</v>
      </c>
      <c r="AY414" s="179" t="n">
        <v>528000</v>
      </c>
      <c r="AZ414" s="177" t="n">
        <v>105</v>
      </c>
      <c r="BA414" s="180" t="n">
        <v>-4569605</v>
      </c>
      <c r="BB414" s="180" t="n">
        <v>-4226615</v>
      </c>
      <c r="BC414" s="177" t="n">
        <v>2123839</v>
      </c>
      <c r="BD414" s="177" t="n">
        <v>3689197</v>
      </c>
      <c r="BE414" s="177" t="n">
        <v>29630</v>
      </c>
    </row>
    <row r="415" customFormat="false" ht="12.75" hidden="false" customHeight="true" outlineLevel="0" collapsed="false">
      <c r="A415" s="174" t="str">
        <f aca="false">C415&amp;" "&amp;E415&amp;" "&amp;F415&amp;" "&amp;G415&amp;" "&amp;J415</f>
        <v>United States Salt marsh Restoration Planting Large</v>
      </c>
      <c r="B415" s="174" t="s">
        <v>161</v>
      </c>
      <c r="C415" s="174" t="s">
        <v>183</v>
      </c>
      <c r="D415" s="174" t="s">
        <v>586</v>
      </c>
      <c r="E415" s="176" t="s">
        <v>168</v>
      </c>
      <c r="F415" s="175" t="s">
        <v>174</v>
      </c>
      <c r="G415" s="176" t="s">
        <v>907</v>
      </c>
      <c r="H415" s="176" t="s">
        <v>904</v>
      </c>
      <c r="I415" s="177" t="n">
        <v>1000</v>
      </c>
      <c r="J415" s="178" t="s">
        <v>910</v>
      </c>
      <c r="K415" s="176" t="n">
        <v>166735.7527</v>
      </c>
      <c r="L415" s="177" t="n">
        <v>29666177</v>
      </c>
      <c r="M415" s="177" t="n">
        <v>37067241</v>
      </c>
      <c r="N415" s="177" t="n">
        <v>21977993</v>
      </c>
      <c r="O415" s="177" t="n">
        <v>26000842</v>
      </c>
      <c r="P415" s="177" t="n">
        <v>7688184</v>
      </c>
      <c r="Q415" s="177" t="n">
        <v>11066399</v>
      </c>
      <c r="R415" s="177" t="n">
        <v>1001</v>
      </c>
      <c r="S415" s="177" t="n">
        <v>1001</v>
      </c>
      <c r="T415" s="177" t="n">
        <v>100000</v>
      </c>
      <c r="U415" s="177" t="n">
        <v>100000</v>
      </c>
      <c r="V415" s="177" t="n">
        <v>629559</v>
      </c>
      <c r="W415" s="177" t="n">
        <v>667067</v>
      </c>
      <c r="X415" s="177" t="n">
        <v>153925</v>
      </c>
      <c r="Y415" s="177" t="n">
        <v>160000</v>
      </c>
      <c r="Z415" s="177" t="n">
        <v>351049</v>
      </c>
      <c r="AA415" s="177" t="n">
        <v>379500</v>
      </c>
      <c r="AB415" s="177" t="n">
        <v>88900</v>
      </c>
      <c r="AC415" s="177" t="n">
        <v>100000</v>
      </c>
      <c r="AD415" s="177" t="n">
        <v>185006</v>
      </c>
      <c r="AE415" s="177" t="n">
        <v>200000</v>
      </c>
      <c r="AF415" s="177" t="n">
        <v>44450</v>
      </c>
      <c r="AG415" s="177" t="n">
        <v>50000</v>
      </c>
      <c r="AH415" s="177" t="n">
        <v>20425104</v>
      </c>
      <c r="AI415" s="177" t="n">
        <v>24344275</v>
      </c>
      <c r="AJ415" s="177" t="n">
        <v>517703</v>
      </c>
      <c r="AK415" s="177" t="n">
        <v>857000</v>
      </c>
      <c r="AL415" s="177" t="n">
        <v>4721571</v>
      </c>
      <c r="AM415" s="177" t="n">
        <v>6083634</v>
      </c>
      <c r="AN415" s="177" t="n">
        <f aca="false">AJ:AJ+AL:AL</f>
        <v>5239274</v>
      </c>
      <c r="AO415" s="177" t="n">
        <f aca="false">AK:AK+AM:AM</f>
        <v>6940634</v>
      </c>
      <c r="AP415" s="177" t="n">
        <v>568690</v>
      </c>
      <c r="AQ415" s="177" t="n">
        <v>987839</v>
      </c>
      <c r="AR415" s="177" t="n">
        <v>3470</v>
      </c>
      <c r="AS415" s="177" t="n">
        <v>5926</v>
      </c>
      <c r="AT415" s="179" t="n">
        <v>75812</v>
      </c>
      <c r="AU415" s="179" t="n">
        <v>120000</v>
      </c>
      <c r="AV415" s="179" t="n">
        <v>223062</v>
      </c>
      <c r="AW415" s="179" t="n">
        <v>400000</v>
      </c>
      <c r="AX415" s="179" t="n">
        <v>1577877</v>
      </c>
      <c r="AY415" s="179" t="n">
        <v>2612000</v>
      </c>
      <c r="AZ415" s="177" t="n">
        <v>281</v>
      </c>
      <c r="BA415" s="180" t="n">
        <v>-29257880</v>
      </c>
      <c r="BB415" s="180" t="n">
        <v>-25064330</v>
      </c>
      <c r="BC415" s="177" t="n">
        <v>5686903</v>
      </c>
      <c r="BD415" s="177" t="n">
        <v>9878388</v>
      </c>
      <c r="BE415" s="177" t="n">
        <v>29630</v>
      </c>
    </row>
    <row r="416" customFormat="false" ht="12.75" hidden="false" customHeight="true" outlineLevel="0" collapsed="false">
      <c r="A416" s="174" t="str">
        <f aca="false">C416&amp;" "&amp;E416&amp;" "&amp;F416&amp;" "&amp;G416&amp;" "&amp;J416</f>
        <v>Australia Salt marsh Restoration Planting Large</v>
      </c>
      <c r="B416" s="174" t="s">
        <v>163</v>
      </c>
      <c r="C416" s="174" t="s">
        <v>185</v>
      </c>
      <c r="D416" s="174" t="s">
        <v>589</v>
      </c>
      <c r="E416" s="176" t="s">
        <v>168</v>
      </c>
      <c r="F416" s="175" t="s">
        <v>174</v>
      </c>
      <c r="G416" s="176" t="s">
        <v>907</v>
      </c>
      <c r="H416" s="176" t="s">
        <v>904</v>
      </c>
      <c r="I416" s="177" t="n">
        <v>1000</v>
      </c>
      <c r="J416" s="178" t="s">
        <v>910</v>
      </c>
      <c r="K416" s="176" t="n">
        <v>18742.40858</v>
      </c>
      <c r="L416" s="177" t="n">
        <v>20122674</v>
      </c>
      <c r="M416" s="177" t="n">
        <v>25274009</v>
      </c>
      <c r="N416" s="177" t="n">
        <v>14649990</v>
      </c>
      <c r="O416" s="177" t="n">
        <v>17259347</v>
      </c>
      <c r="P416" s="177" t="n">
        <v>5472685</v>
      </c>
      <c r="Q416" s="177" t="n">
        <v>8014662</v>
      </c>
      <c r="R416" s="177" t="n">
        <v>679</v>
      </c>
      <c r="S416" s="177" t="n">
        <v>679</v>
      </c>
      <c r="T416" s="177" t="n">
        <v>70000</v>
      </c>
      <c r="U416" s="177" t="n">
        <v>70000</v>
      </c>
      <c r="V416" s="177" t="n">
        <v>629559</v>
      </c>
      <c r="W416" s="177" t="n">
        <v>667067</v>
      </c>
      <c r="X416" s="177" t="n">
        <v>153925</v>
      </c>
      <c r="Y416" s="177" t="n">
        <v>160000</v>
      </c>
      <c r="Z416" s="177" t="n">
        <v>313632</v>
      </c>
      <c r="AA416" s="177" t="n">
        <v>339050</v>
      </c>
      <c r="AB416" s="177" t="n">
        <v>102235</v>
      </c>
      <c r="AC416" s="177" t="n">
        <v>115000</v>
      </c>
      <c r="AD416" s="177" t="n">
        <v>333011</v>
      </c>
      <c r="AE416" s="177" t="n">
        <v>360000</v>
      </c>
      <c r="AF416" s="177" t="n">
        <v>44450</v>
      </c>
      <c r="AG416" s="177" t="n">
        <v>50000</v>
      </c>
      <c r="AH416" s="177" t="n">
        <v>13003178</v>
      </c>
      <c r="AI416" s="177" t="n">
        <v>15498230</v>
      </c>
      <c r="AJ416" s="177" t="n">
        <v>485686</v>
      </c>
      <c r="AK416" s="177" t="n">
        <v>804000</v>
      </c>
      <c r="AL416" s="177" t="n">
        <v>3005881</v>
      </c>
      <c r="AM416" s="177" t="n">
        <v>3873008</v>
      </c>
      <c r="AN416" s="177" t="n">
        <f aca="false">AJ:AJ+AL:AL</f>
        <v>3491567</v>
      </c>
      <c r="AO416" s="177" t="n">
        <f aca="false">AK:AK+AM:AM</f>
        <v>4677008</v>
      </c>
      <c r="AP416" s="177" t="n">
        <v>400525</v>
      </c>
      <c r="AQ416" s="177" t="n">
        <v>695729</v>
      </c>
      <c r="AR416" s="177" t="n">
        <v>3470</v>
      </c>
      <c r="AS416" s="177" t="n">
        <v>5926</v>
      </c>
      <c r="AT416" s="179" t="n">
        <v>75812</v>
      </c>
      <c r="AU416" s="179" t="n">
        <v>120000</v>
      </c>
      <c r="AV416" s="179" t="n">
        <v>223062</v>
      </c>
      <c r="AW416" s="179" t="n">
        <v>400000</v>
      </c>
      <c r="AX416" s="179" t="n">
        <v>1278249</v>
      </c>
      <c r="AY416" s="179" t="n">
        <v>2116000</v>
      </c>
      <c r="AZ416" s="177" t="n">
        <v>198</v>
      </c>
      <c r="BA416" s="180" t="n">
        <v>-19550196</v>
      </c>
      <c r="BB416" s="180" t="n">
        <v>-16764678</v>
      </c>
      <c r="BC416" s="177" t="n">
        <v>4005250</v>
      </c>
      <c r="BD416" s="177" t="n">
        <v>6957286</v>
      </c>
      <c r="BE416" s="177" t="n">
        <v>29630</v>
      </c>
    </row>
    <row r="417" customFormat="false" ht="12.75" hidden="false" customHeight="true" outlineLevel="0" collapsed="false">
      <c r="A417" s="174" t="str">
        <f aca="false">C417&amp;" "&amp;E417&amp;" "&amp;F417&amp;" "&amp;G417&amp;" "&amp;J417</f>
        <v>The Bahamas Salt marsh Restoration Planting Large</v>
      </c>
      <c r="B417" s="174" t="s">
        <v>161</v>
      </c>
      <c r="C417" s="174" t="s">
        <v>277</v>
      </c>
      <c r="D417" s="174" t="s">
        <v>590</v>
      </c>
      <c r="E417" s="176" t="s">
        <v>168</v>
      </c>
      <c r="F417" s="175" t="s">
        <v>174</v>
      </c>
      <c r="G417" s="176" t="s">
        <v>907</v>
      </c>
      <c r="H417" s="176" t="s">
        <v>904</v>
      </c>
      <c r="I417" s="177" t="n">
        <v>1000</v>
      </c>
      <c r="J417" s="178" t="s">
        <v>910</v>
      </c>
      <c r="K417" s="176" t="n">
        <v>1047.626473</v>
      </c>
      <c r="L417" s="177" t="n">
        <v>56079735</v>
      </c>
      <c r="M417" s="177" t="n">
        <v>71253133</v>
      </c>
      <c r="N417" s="177" t="n">
        <v>40087812</v>
      </c>
      <c r="O417" s="177" t="n">
        <v>47584737</v>
      </c>
      <c r="P417" s="177" t="n">
        <v>15991922</v>
      </c>
      <c r="Q417" s="177" t="n">
        <v>23668396</v>
      </c>
      <c r="R417" s="177" t="n">
        <v>1893</v>
      </c>
      <c r="S417" s="177" t="n">
        <v>1893</v>
      </c>
      <c r="T417" s="177" t="n">
        <v>70000</v>
      </c>
      <c r="U417" s="177" t="n">
        <v>70000</v>
      </c>
      <c r="V417" s="177" t="n">
        <v>629559</v>
      </c>
      <c r="W417" s="177" t="n">
        <v>667067</v>
      </c>
      <c r="X417" s="177" t="n">
        <v>153925</v>
      </c>
      <c r="Y417" s="177" t="n">
        <v>160000</v>
      </c>
      <c r="Z417" s="177" t="n">
        <v>286112</v>
      </c>
      <c r="AA417" s="177" t="n">
        <v>309300</v>
      </c>
      <c r="AB417" s="177" t="n">
        <v>111125</v>
      </c>
      <c r="AC417" s="177" t="n">
        <v>125000</v>
      </c>
      <c r="AD417" s="177" t="n">
        <v>296010</v>
      </c>
      <c r="AE417" s="177" t="n">
        <v>320000</v>
      </c>
      <c r="AF417" s="177" t="n">
        <v>44450</v>
      </c>
      <c r="AG417" s="177" t="n">
        <v>50000</v>
      </c>
      <c r="AH417" s="177" t="n">
        <v>38496632</v>
      </c>
      <c r="AI417" s="177" t="n">
        <v>45883371</v>
      </c>
      <c r="AJ417" s="177" t="n">
        <v>402322</v>
      </c>
      <c r="AK417" s="177" t="n">
        <v>666000</v>
      </c>
      <c r="AL417" s="177" t="n">
        <v>8899077</v>
      </c>
      <c r="AM417" s="177" t="n">
        <v>11466254</v>
      </c>
      <c r="AN417" s="177" t="n">
        <f aca="false">AJ:AJ+AL:AL</f>
        <v>9301399</v>
      </c>
      <c r="AO417" s="177" t="n">
        <f aca="false">AK:AK+AM:AM</f>
        <v>12132254</v>
      </c>
      <c r="AP417" s="177" t="n">
        <v>5331026</v>
      </c>
      <c r="AQ417" s="177" t="n">
        <v>9260216</v>
      </c>
      <c r="AR417" s="177" t="n">
        <v>3470</v>
      </c>
      <c r="AS417" s="177" t="n">
        <v>5926</v>
      </c>
      <c r="AT417" s="179" t="n">
        <v>75812</v>
      </c>
      <c r="AU417" s="179" t="n">
        <v>120000</v>
      </c>
      <c r="AV417" s="179" t="n">
        <v>223062</v>
      </c>
      <c r="AW417" s="179" t="n">
        <v>400000</v>
      </c>
      <c r="AX417" s="179" t="n">
        <v>1057153</v>
      </c>
      <c r="AY417" s="179" t="n">
        <v>1750000</v>
      </c>
      <c r="AZ417" s="177" t="n">
        <v>2636</v>
      </c>
      <c r="BA417" s="180" t="n">
        <v>-13235018</v>
      </c>
      <c r="BB417" s="180" t="n">
        <v>-21528006</v>
      </c>
      <c r="BC417" s="177" t="n">
        <v>53310263</v>
      </c>
      <c r="BD417" s="177" t="n">
        <v>92602156</v>
      </c>
      <c r="BE417" s="177" t="n">
        <v>29630</v>
      </c>
    </row>
    <row r="418" customFormat="false" ht="12.75" hidden="false" customHeight="true" outlineLevel="0" collapsed="false">
      <c r="A418" s="174" t="str">
        <f aca="false">C418&amp;" "&amp;E418&amp;" "&amp;F418&amp;" "&amp;G418&amp;" "&amp;J418</f>
        <v>Kenya Salt marsh Restoration Planting Large</v>
      </c>
      <c r="B418" s="174" t="s">
        <v>164</v>
      </c>
      <c r="C418" s="174" t="s">
        <v>187</v>
      </c>
      <c r="D418" s="174" t="s">
        <v>591</v>
      </c>
      <c r="E418" s="176" t="s">
        <v>168</v>
      </c>
      <c r="F418" s="175" t="s">
        <v>174</v>
      </c>
      <c r="G418" s="176" t="s">
        <v>907</v>
      </c>
      <c r="H418" s="176" t="s">
        <v>904</v>
      </c>
      <c r="I418" s="177" t="n">
        <v>1000</v>
      </c>
      <c r="J418" s="178" t="s">
        <v>910</v>
      </c>
      <c r="K418" s="176" t="n">
        <v>14.1653053</v>
      </c>
      <c r="L418" s="177" t="n">
        <v>2956514</v>
      </c>
      <c r="M418" s="177" t="n">
        <v>3728927</v>
      </c>
      <c r="N418" s="177" t="n">
        <v>2068082</v>
      </c>
      <c r="O418" s="177" t="n">
        <v>2292279</v>
      </c>
      <c r="P418" s="177" t="n">
        <v>888433</v>
      </c>
      <c r="Q418" s="177" t="n">
        <v>1436648</v>
      </c>
      <c r="R418" s="177" t="n">
        <v>100</v>
      </c>
      <c r="S418" s="177" t="n">
        <v>100</v>
      </c>
      <c r="T418" s="177" t="n">
        <v>50000</v>
      </c>
      <c r="U418" s="177" t="n">
        <v>50000</v>
      </c>
      <c r="V418" s="177" t="n">
        <v>629559</v>
      </c>
      <c r="W418" s="177" t="n">
        <v>667067</v>
      </c>
      <c r="X418" s="177" t="n">
        <v>153925</v>
      </c>
      <c r="Y418" s="177" t="n">
        <v>160000</v>
      </c>
      <c r="Z418" s="177" t="n">
        <v>249345</v>
      </c>
      <c r="AA418" s="177" t="n">
        <v>264200</v>
      </c>
      <c r="AB418" s="177" t="n">
        <v>88900</v>
      </c>
      <c r="AC418" s="177" t="n">
        <v>100000</v>
      </c>
      <c r="AD418" s="177" t="n">
        <v>129504</v>
      </c>
      <c r="AE418" s="177" t="n">
        <v>140000</v>
      </c>
      <c r="AF418" s="177" t="n">
        <v>44450</v>
      </c>
      <c r="AG418" s="177" t="n">
        <v>50000</v>
      </c>
      <c r="AH418" s="177" t="n">
        <v>722399</v>
      </c>
      <c r="AI418" s="177" t="n">
        <v>861013</v>
      </c>
      <c r="AJ418" s="177" t="n">
        <v>144981</v>
      </c>
      <c r="AK418" s="177" t="n">
        <v>240000</v>
      </c>
      <c r="AL418" s="177" t="n">
        <v>166993</v>
      </c>
      <c r="AM418" s="177" t="n">
        <v>215167</v>
      </c>
      <c r="AN418" s="177" t="n">
        <f aca="false">AJ:AJ+AL:AL</f>
        <v>311974</v>
      </c>
      <c r="AO418" s="177" t="n">
        <f aca="false">AK:AK+AM:AM</f>
        <v>455167</v>
      </c>
      <c r="AP418" s="177" t="n">
        <v>116033</v>
      </c>
      <c r="AQ418" s="177" t="n">
        <v>201555</v>
      </c>
      <c r="AR418" s="177" t="n">
        <v>3470</v>
      </c>
      <c r="AS418" s="177" t="n">
        <v>5926</v>
      </c>
      <c r="AT418" s="179" t="n">
        <v>75812</v>
      </c>
      <c r="AU418" s="179" t="n">
        <v>120000</v>
      </c>
      <c r="AV418" s="179" t="n">
        <v>167296</v>
      </c>
      <c r="AW418" s="179" t="n">
        <v>300000</v>
      </c>
      <c r="AX418" s="179" t="n">
        <v>213847</v>
      </c>
      <c r="AY418" s="179" t="n">
        <v>354000</v>
      </c>
      <c r="AZ418" s="177" t="n">
        <v>57</v>
      </c>
      <c r="BA418" s="180" t="n">
        <v>-2125214</v>
      </c>
      <c r="BB418" s="180" t="n">
        <v>-2019153</v>
      </c>
      <c r="BC418" s="177" t="n">
        <v>1160334</v>
      </c>
      <c r="BD418" s="177" t="n">
        <v>2015549</v>
      </c>
      <c r="BE418" s="177" t="n">
        <v>29630</v>
      </c>
    </row>
    <row r="419" customFormat="false" ht="12.75" hidden="false" customHeight="true" outlineLevel="0" collapsed="false">
      <c r="A419" s="174" t="str">
        <f aca="false">C419&amp;" "&amp;E419&amp;" "&amp;F419&amp;" "&amp;G419&amp;" "&amp;J419</f>
        <v>Mexico Salt marsh Restoration Planting Large</v>
      </c>
      <c r="B419" s="174" t="s">
        <v>161</v>
      </c>
      <c r="C419" s="174" t="s">
        <v>188</v>
      </c>
      <c r="D419" s="174" t="s">
        <v>592</v>
      </c>
      <c r="E419" s="176" t="s">
        <v>168</v>
      </c>
      <c r="F419" s="175" t="s">
        <v>174</v>
      </c>
      <c r="G419" s="176" t="s">
        <v>907</v>
      </c>
      <c r="H419" s="176" t="s">
        <v>904</v>
      </c>
      <c r="I419" s="177" t="n">
        <v>1000</v>
      </c>
      <c r="J419" s="178" t="s">
        <v>910</v>
      </c>
      <c r="K419" s="176" t="n">
        <v>10765.47301</v>
      </c>
      <c r="L419" s="177" t="n">
        <v>31490883</v>
      </c>
      <c r="M419" s="177" t="n">
        <v>38746696</v>
      </c>
      <c r="N419" s="177" t="n">
        <v>24466944</v>
      </c>
      <c r="O419" s="177" t="n">
        <v>28985767</v>
      </c>
      <c r="P419" s="177" t="n">
        <v>7023939</v>
      </c>
      <c r="Q419" s="177" t="n">
        <v>9760929</v>
      </c>
      <c r="R419" s="177" t="n">
        <v>1063</v>
      </c>
      <c r="S419" s="177" t="n">
        <v>1063</v>
      </c>
      <c r="T419" s="177" t="n">
        <v>50000</v>
      </c>
      <c r="U419" s="177" t="n">
        <v>50000</v>
      </c>
      <c r="V419" s="177" t="n">
        <v>629559</v>
      </c>
      <c r="W419" s="177" t="n">
        <v>667067</v>
      </c>
      <c r="X419" s="177" t="n">
        <v>153925</v>
      </c>
      <c r="Y419" s="177" t="n">
        <v>160000</v>
      </c>
      <c r="Z419" s="177" t="n">
        <v>274072</v>
      </c>
      <c r="AA419" s="177" t="n">
        <v>290400</v>
      </c>
      <c r="AB419" s="177" t="n">
        <v>88900</v>
      </c>
      <c r="AC419" s="177" t="n">
        <v>100000</v>
      </c>
      <c r="AD419" s="177" t="n">
        <v>129504</v>
      </c>
      <c r="AE419" s="177" t="n">
        <v>140000</v>
      </c>
      <c r="AF419" s="177" t="n">
        <v>44450</v>
      </c>
      <c r="AG419" s="177" t="n">
        <v>50000</v>
      </c>
      <c r="AH419" s="177" t="n">
        <v>23096534</v>
      </c>
      <c r="AI419" s="177" t="n">
        <v>27528300</v>
      </c>
      <c r="AJ419" s="177" t="n">
        <v>143773</v>
      </c>
      <c r="AK419" s="177" t="n">
        <v>238000</v>
      </c>
      <c r="AL419" s="177" t="n">
        <v>5339112</v>
      </c>
      <c r="AM419" s="177" t="n">
        <v>6879322</v>
      </c>
      <c r="AN419" s="177" t="n">
        <f aca="false">AJ:AJ+AL:AL</f>
        <v>5482885</v>
      </c>
      <c r="AO419" s="177" t="n">
        <f aca="false">AK:AK+AM:AM</f>
        <v>7117322</v>
      </c>
      <c r="AP419" s="177" t="n">
        <v>916317</v>
      </c>
      <c r="AQ419" s="177" t="n">
        <v>1591681</v>
      </c>
      <c r="AR419" s="177" t="n">
        <v>3470</v>
      </c>
      <c r="AS419" s="177" t="n">
        <v>5926</v>
      </c>
      <c r="AT419" s="179" t="n">
        <v>75812</v>
      </c>
      <c r="AU419" s="179" t="n">
        <v>120000</v>
      </c>
      <c r="AV419" s="179" t="n">
        <v>167296</v>
      </c>
      <c r="AW419" s="179" t="n">
        <v>300000</v>
      </c>
      <c r="AX419" s="179" t="n">
        <v>378159</v>
      </c>
      <c r="AY419" s="179" t="n">
        <v>626000</v>
      </c>
      <c r="AZ419" s="177" t="n">
        <v>453</v>
      </c>
      <c r="BA419" s="180" t="n">
        <v>-28021293</v>
      </c>
      <c r="BB419" s="180" t="n">
        <v>-25064629</v>
      </c>
      <c r="BC419" s="177" t="n">
        <v>9163168</v>
      </c>
      <c r="BD419" s="177" t="n">
        <v>15916806</v>
      </c>
      <c r="BE419" s="177" t="n">
        <v>29630</v>
      </c>
    </row>
    <row r="420" customFormat="false" ht="12.75" hidden="false" customHeight="true" outlineLevel="0" collapsed="false">
      <c r="A420" s="174" t="str">
        <f aca="false">C420&amp;" "&amp;E420&amp;" "&amp;F420&amp;" "&amp;G420&amp;" "&amp;J420</f>
        <v>Colombia Salt marsh Restoration Planting Large</v>
      </c>
      <c r="B420" s="174" t="s">
        <v>165</v>
      </c>
      <c r="C420" s="174" t="s">
        <v>189</v>
      </c>
      <c r="D420" s="174" t="s">
        <v>593</v>
      </c>
      <c r="E420" s="176" t="s">
        <v>168</v>
      </c>
      <c r="F420" s="175" t="s">
        <v>174</v>
      </c>
      <c r="G420" s="176" t="s">
        <v>907</v>
      </c>
      <c r="H420" s="176" t="s">
        <v>904</v>
      </c>
      <c r="I420" s="177" t="n">
        <v>1000</v>
      </c>
      <c r="J420" s="178" t="s">
        <v>910</v>
      </c>
      <c r="K420" s="176" t="n">
        <v>413.7689513</v>
      </c>
      <c r="L420" s="177" t="n">
        <v>10166463</v>
      </c>
      <c r="M420" s="177" t="n">
        <v>12521239</v>
      </c>
      <c r="N420" s="177" t="n">
        <v>7828987</v>
      </c>
      <c r="O420" s="177" t="n">
        <v>9160235</v>
      </c>
      <c r="P420" s="177" t="n">
        <v>2337477</v>
      </c>
      <c r="Q420" s="177" t="n">
        <v>3361004</v>
      </c>
      <c r="R420" s="177" t="n">
        <v>343</v>
      </c>
      <c r="S420" s="177" t="n">
        <v>343</v>
      </c>
      <c r="T420" s="177" t="n">
        <v>50000</v>
      </c>
      <c r="U420" s="177" t="n">
        <v>50000</v>
      </c>
      <c r="V420" s="177" t="n">
        <v>629559</v>
      </c>
      <c r="W420" s="177" t="n">
        <v>667067</v>
      </c>
      <c r="X420" s="177" t="n">
        <v>153925</v>
      </c>
      <c r="Y420" s="177" t="n">
        <v>160000</v>
      </c>
      <c r="Z420" s="177" t="n">
        <v>244644</v>
      </c>
      <c r="AA420" s="177" t="n">
        <v>259219</v>
      </c>
      <c r="AB420" s="177" t="n">
        <v>88900</v>
      </c>
      <c r="AC420" s="177" t="n">
        <v>100000</v>
      </c>
      <c r="AD420" s="177" t="n">
        <v>120254</v>
      </c>
      <c r="AE420" s="177" t="n">
        <v>130000</v>
      </c>
      <c r="AF420" s="177" t="n">
        <v>44450</v>
      </c>
      <c r="AG420" s="177" t="n">
        <v>50000</v>
      </c>
      <c r="AH420" s="177" t="n">
        <v>6497255</v>
      </c>
      <c r="AI420" s="177" t="n">
        <v>7743949</v>
      </c>
      <c r="AJ420" s="177" t="n">
        <v>78531</v>
      </c>
      <c r="AK420" s="177" t="n">
        <v>130000</v>
      </c>
      <c r="AL420" s="177" t="n">
        <v>1501938</v>
      </c>
      <c r="AM420" s="177" t="n">
        <v>1935213</v>
      </c>
      <c r="AN420" s="177" t="n">
        <f aca="false">AJ:AJ+AL:AL</f>
        <v>1580469</v>
      </c>
      <c r="AO420" s="177" t="n">
        <f aca="false">AK:AK+AM:AM</f>
        <v>2065213</v>
      </c>
      <c r="AP420" s="177" t="n">
        <v>305039</v>
      </c>
      <c r="AQ420" s="177" t="n">
        <v>529866</v>
      </c>
      <c r="AR420" s="177" t="n">
        <v>3470</v>
      </c>
      <c r="AS420" s="177" t="n">
        <v>5926</v>
      </c>
      <c r="AT420" s="179" t="n">
        <v>75812</v>
      </c>
      <c r="AU420" s="179" t="n">
        <v>120000</v>
      </c>
      <c r="AV420" s="179" t="n">
        <v>167296</v>
      </c>
      <c r="AW420" s="179" t="n">
        <v>300000</v>
      </c>
      <c r="AX420" s="179" t="n">
        <v>205390</v>
      </c>
      <c r="AY420" s="179" t="n">
        <v>340000</v>
      </c>
      <c r="AZ420" s="177" t="n">
        <v>151</v>
      </c>
      <c r="BA420" s="180" t="n">
        <v>-8793845</v>
      </c>
      <c r="BB420" s="180" t="n">
        <v>-7948714</v>
      </c>
      <c r="BC420" s="177" t="n">
        <v>3050391</v>
      </c>
      <c r="BD420" s="177" t="n">
        <v>5298657</v>
      </c>
      <c r="BE420" s="177" t="n">
        <v>29630</v>
      </c>
    </row>
    <row r="421" customFormat="false" ht="12.75" hidden="false" customHeight="true" outlineLevel="0" collapsed="false">
      <c r="A421" s="174" t="str">
        <f aca="false">C421&amp;" "&amp;E421&amp;" "&amp;F421&amp;" "&amp;G421&amp;" "&amp;J421</f>
        <v>India Salt marsh Restoration Planting Large</v>
      </c>
      <c r="B421" s="174" t="s">
        <v>162</v>
      </c>
      <c r="C421" s="174" t="s">
        <v>190</v>
      </c>
      <c r="D421" s="174" t="s">
        <v>594</v>
      </c>
      <c r="E421" s="176" t="s">
        <v>168</v>
      </c>
      <c r="F421" s="175" t="s">
        <v>174</v>
      </c>
      <c r="G421" s="176" t="s">
        <v>907</v>
      </c>
      <c r="H421" s="176" t="s">
        <v>904</v>
      </c>
      <c r="I421" s="177" t="n">
        <v>1000</v>
      </c>
      <c r="J421" s="178" t="s">
        <v>910</v>
      </c>
      <c r="K421" s="176" t="n">
        <v>471.1372922</v>
      </c>
      <c r="L421" s="177" t="n">
        <v>3315168</v>
      </c>
      <c r="M421" s="177" t="n">
        <v>4172619</v>
      </c>
      <c r="N421" s="177" t="n">
        <v>2342791</v>
      </c>
      <c r="O421" s="177" t="n">
        <v>2618910</v>
      </c>
      <c r="P421" s="177" t="n">
        <v>972377</v>
      </c>
      <c r="Q421" s="177" t="n">
        <v>1553709</v>
      </c>
      <c r="R421" s="177" t="n">
        <v>112</v>
      </c>
      <c r="S421" s="177" t="n">
        <v>112</v>
      </c>
      <c r="T421" s="177" t="n">
        <v>50000</v>
      </c>
      <c r="U421" s="177" t="n">
        <v>50000</v>
      </c>
      <c r="V421" s="177" t="n">
        <v>629559</v>
      </c>
      <c r="W421" s="177" t="n">
        <v>667067</v>
      </c>
      <c r="X421" s="177" t="n">
        <v>153925</v>
      </c>
      <c r="Y421" s="177" t="n">
        <v>160000</v>
      </c>
      <c r="Z421" s="177" t="n">
        <v>255322</v>
      </c>
      <c r="AA421" s="177" t="n">
        <v>270533</v>
      </c>
      <c r="AB421" s="177" t="n">
        <v>88900</v>
      </c>
      <c r="AC421" s="177" t="n">
        <v>100000</v>
      </c>
      <c r="AD421" s="177" t="n">
        <v>129504</v>
      </c>
      <c r="AE421" s="177" t="n">
        <v>140000</v>
      </c>
      <c r="AF421" s="177" t="n">
        <v>44450</v>
      </c>
      <c r="AG421" s="177" t="n">
        <v>50000</v>
      </c>
      <c r="AH421" s="177" t="n">
        <v>991131</v>
      </c>
      <c r="AI421" s="177" t="n">
        <v>1181310</v>
      </c>
      <c r="AJ421" s="177" t="n">
        <v>101487</v>
      </c>
      <c r="AK421" s="177" t="n">
        <v>168000</v>
      </c>
      <c r="AL421" s="177" t="n">
        <v>229115</v>
      </c>
      <c r="AM421" s="177" t="n">
        <v>295209</v>
      </c>
      <c r="AN421" s="177" t="n">
        <f aca="false">AJ:AJ+AL:AL</f>
        <v>330602</v>
      </c>
      <c r="AO421" s="177" t="n">
        <f aca="false">AK:AK+AM:AM</f>
        <v>463209</v>
      </c>
      <c r="AP421" s="177" t="n">
        <v>126983</v>
      </c>
      <c r="AQ421" s="177" t="n">
        <v>220574</v>
      </c>
      <c r="AR421" s="177" t="n">
        <v>3470</v>
      </c>
      <c r="AS421" s="177" t="n">
        <v>5926</v>
      </c>
      <c r="AT421" s="179" t="n">
        <v>75812</v>
      </c>
      <c r="AU421" s="179" t="n">
        <v>120000</v>
      </c>
      <c r="AV421" s="179" t="n">
        <v>167296</v>
      </c>
      <c r="AW421" s="179" t="n">
        <v>300000</v>
      </c>
      <c r="AX421" s="179" t="n">
        <v>268215</v>
      </c>
      <c r="AY421" s="179" t="n">
        <v>444000</v>
      </c>
      <c r="AZ421" s="177" t="n">
        <v>63</v>
      </c>
      <c r="BA421" s="180" t="n">
        <v>-2428130</v>
      </c>
      <c r="BB421" s="180" t="n">
        <v>-2294144</v>
      </c>
      <c r="BC421" s="177" t="n">
        <v>1269827</v>
      </c>
      <c r="BD421" s="177" t="n">
        <v>2205742</v>
      </c>
      <c r="BE421" s="177" t="n">
        <v>29630</v>
      </c>
    </row>
    <row r="422" customFormat="false" ht="12.75" hidden="false" customHeight="true" outlineLevel="0" collapsed="false">
      <c r="A422" s="174" t="str">
        <f aca="false">C422&amp;" "&amp;E422&amp;" "&amp;F422&amp;" "&amp;G422&amp;" "&amp;J422</f>
        <v>China Salt marsh Restoration Planting Large</v>
      </c>
      <c r="B422" s="174" t="s">
        <v>162</v>
      </c>
      <c r="C422" s="174" t="s">
        <v>191</v>
      </c>
      <c r="D422" s="174" t="s">
        <v>595</v>
      </c>
      <c r="E422" s="176" t="s">
        <v>168</v>
      </c>
      <c r="F422" s="175" t="s">
        <v>174</v>
      </c>
      <c r="G422" s="176" t="s">
        <v>907</v>
      </c>
      <c r="H422" s="176" t="s">
        <v>904</v>
      </c>
      <c r="I422" s="177" t="n">
        <v>1000</v>
      </c>
      <c r="J422" s="178" t="s">
        <v>910</v>
      </c>
      <c r="K422" s="176" t="n">
        <v>10513.23013</v>
      </c>
      <c r="L422" s="177" t="n">
        <v>7923695</v>
      </c>
      <c r="M422" s="177" t="n">
        <v>10048086</v>
      </c>
      <c r="N422" s="177" t="n">
        <v>5562037</v>
      </c>
      <c r="O422" s="177" t="n">
        <v>6447047</v>
      </c>
      <c r="P422" s="177" t="n">
        <v>2361658</v>
      </c>
      <c r="Q422" s="177" t="n">
        <v>3601039</v>
      </c>
      <c r="R422" s="177" t="n">
        <v>267</v>
      </c>
      <c r="S422" s="177" t="n">
        <v>267</v>
      </c>
      <c r="T422" s="177" t="n">
        <v>50000</v>
      </c>
      <c r="U422" s="177" t="n">
        <v>50000</v>
      </c>
      <c r="V422" s="177" t="n">
        <v>629559</v>
      </c>
      <c r="W422" s="177" t="n">
        <v>667067</v>
      </c>
      <c r="X422" s="177" t="n">
        <v>153925</v>
      </c>
      <c r="Y422" s="177" t="n">
        <v>160000</v>
      </c>
      <c r="Z422" s="177" t="n">
        <v>314213</v>
      </c>
      <c r="AA422" s="177" t="n">
        <v>332933</v>
      </c>
      <c r="AB422" s="177" t="n">
        <v>88900</v>
      </c>
      <c r="AC422" s="177" t="n">
        <v>100000</v>
      </c>
      <c r="AD422" s="177" t="n">
        <v>138755</v>
      </c>
      <c r="AE422" s="177" t="n">
        <v>150000</v>
      </c>
      <c r="AF422" s="177" t="n">
        <v>44450</v>
      </c>
      <c r="AG422" s="177" t="n">
        <v>50000</v>
      </c>
      <c r="AH422" s="177" t="n">
        <v>4142235</v>
      </c>
      <c r="AI422" s="177" t="n">
        <v>4937047</v>
      </c>
      <c r="AJ422" s="177" t="n">
        <v>234386</v>
      </c>
      <c r="AK422" s="177" t="n">
        <v>388000</v>
      </c>
      <c r="AL422" s="177" t="n">
        <v>957540</v>
      </c>
      <c r="AM422" s="177" t="n">
        <v>1233768</v>
      </c>
      <c r="AN422" s="177" t="n">
        <f aca="false">AJ:AJ+AL:AL</f>
        <v>1191926</v>
      </c>
      <c r="AO422" s="177" t="n">
        <f aca="false">AK:AK+AM:AM</f>
        <v>1621768</v>
      </c>
      <c r="AP422" s="177" t="n">
        <v>308193</v>
      </c>
      <c r="AQ422" s="177" t="n">
        <v>535345</v>
      </c>
      <c r="AR422" s="177" t="n">
        <v>3470</v>
      </c>
      <c r="AS422" s="177" t="n">
        <v>5926</v>
      </c>
      <c r="AT422" s="179" t="n">
        <v>75812</v>
      </c>
      <c r="AU422" s="179" t="n">
        <v>120000</v>
      </c>
      <c r="AV422" s="179" t="n">
        <v>167296</v>
      </c>
      <c r="AW422" s="179" t="n">
        <v>300000</v>
      </c>
      <c r="AX422" s="179" t="n">
        <v>614961</v>
      </c>
      <c r="AY422" s="179" t="n">
        <v>1018000</v>
      </c>
      <c r="AZ422" s="177" t="n">
        <v>152</v>
      </c>
      <c r="BA422" s="180" t="n">
        <v>-5964634</v>
      </c>
      <c r="BB422" s="180" t="n">
        <v>-5515820</v>
      </c>
      <c r="BC422" s="177" t="n">
        <v>3081933</v>
      </c>
      <c r="BD422" s="177" t="n">
        <v>5353446</v>
      </c>
      <c r="BE422" s="177" t="n">
        <v>29630</v>
      </c>
    </row>
    <row r="423" customFormat="false" ht="12.75" hidden="false" customHeight="true" outlineLevel="0" collapsed="false">
      <c r="A423" s="174" t="str">
        <f aca="false">C423&amp;" "&amp;E423&amp;" "&amp;F423&amp;" "&amp;G423&amp;" "&amp;J423</f>
        <v>Indonesia Mangrove Restoration Planting Large</v>
      </c>
      <c r="B423" s="174" t="s">
        <v>162</v>
      </c>
      <c r="C423" s="174" t="s">
        <v>184</v>
      </c>
      <c r="D423" s="174" t="s">
        <v>588</v>
      </c>
      <c r="E423" s="176" t="s">
        <v>160</v>
      </c>
      <c r="F423" s="175" t="s">
        <v>174</v>
      </c>
      <c r="G423" s="176" t="s">
        <v>907</v>
      </c>
      <c r="H423" s="176" t="s">
        <v>906</v>
      </c>
      <c r="I423" s="177" t="n">
        <v>1000</v>
      </c>
      <c r="J423" s="178" t="s">
        <v>910</v>
      </c>
      <c r="K423" s="176" t="n">
        <v>13194628.19</v>
      </c>
      <c r="L423" s="177" t="n">
        <v>5414288</v>
      </c>
      <c r="M423" s="177" t="n">
        <v>7351598</v>
      </c>
      <c r="N423" s="177" t="n">
        <v>3043083</v>
      </c>
      <c r="O423" s="177" t="n">
        <v>3451800</v>
      </c>
      <c r="P423" s="177" t="n">
        <v>2371206</v>
      </c>
      <c r="Q423" s="177" t="n">
        <v>3899798</v>
      </c>
      <c r="R423" s="177" t="n">
        <v>9</v>
      </c>
      <c r="S423" s="177" t="n">
        <v>9</v>
      </c>
      <c r="T423" s="177" t="n">
        <v>50000</v>
      </c>
      <c r="U423" s="177" t="n">
        <v>50000</v>
      </c>
      <c r="V423" s="177" t="n">
        <v>629559</v>
      </c>
      <c r="W423" s="177" t="n">
        <v>667067</v>
      </c>
      <c r="X423" s="177" t="n">
        <v>153925</v>
      </c>
      <c r="Y423" s="177" t="n">
        <v>160000</v>
      </c>
      <c r="Z423" s="177" t="n">
        <v>268724</v>
      </c>
      <c r="AA423" s="177" t="n">
        <v>284733</v>
      </c>
      <c r="AB423" s="177" t="n">
        <v>88900</v>
      </c>
      <c r="AC423" s="177" t="n">
        <v>100000</v>
      </c>
      <c r="AD423" s="177" t="n">
        <v>129504</v>
      </c>
      <c r="AE423" s="177" t="n">
        <v>140000</v>
      </c>
      <c r="AF423" s="177" t="n">
        <v>44450</v>
      </c>
      <c r="AG423" s="177" t="n">
        <v>50000</v>
      </c>
      <c r="AH423" s="177" t="n">
        <v>1678021</v>
      </c>
      <c r="AI423" s="177" t="n">
        <v>2000000</v>
      </c>
      <c r="AJ423" s="177" t="n">
        <v>181226</v>
      </c>
      <c r="AK423" s="177" t="n">
        <v>300000</v>
      </c>
      <c r="AL423" s="177" t="n">
        <v>387900</v>
      </c>
      <c r="AM423" s="177" t="n">
        <v>499800</v>
      </c>
      <c r="AN423" s="177" t="n">
        <f aca="false">AJ:AJ+AL:AL</f>
        <v>569126</v>
      </c>
      <c r="AO423" s="177" t="n">
        <f aca="false">AK:AK+AM:AM</f>
        <v>799800</v>
      </c>
      <c r="AP423" s="177" t="n">
        <v>1172930</v>
      </c>
      <c r="AQ423" s="177" t="n">
        <v>2037429</v>
      </c>
      <c r="AR423" s="177" t="n">
        <v>67083</v>
      </c>
      <c r="AS423" s="177" t="n">
        <v>114570</v>
      </c>
      <c r="AT423" s="179" t="n">
        <v>75812</v>
      </c>
      <c r="AU423" s="179" t="n">
        <v>120000</v>
      </c>
      <c r="AV423" s="179" t="n">
        <v>167296</v>
      </c>
      <c r="AW423" s="179" t="n">
        <v>300000</v>
      </c>
      <c r="AX423" s="179" t="n">
        <v>318958</v>
      </c>
      <c r="AY423" s="179" t="n">
        <v>528000</v>
      </c>
      <c r="AZ423" s="177" t="n">
        <v>30</v>
      </c>
      <c r="BA423" s="180" t="n">
        <v>4765444</v>
      </c>
      <c r="BB423" s="180" t="n">
        <v>1618185</v>
      </c>
      <c r="BC423" s="177" t="n">
        <v>11729302</v>
      </c>
      <c r="BD423" s="177" t="n">
        <v>20374287</v>
      </c>
      <c r="BE423" s="177" t="n">
        <v>572849</v>
      </c>
    </row>
    <row r="424" customFormat="false" ht="12.75" hidden="false" customHeight="true" outlineLevel="0" collapsed="false">
      <c r="A424" s="174" t="str">
        <f aca="false">C424&amp;" "&amp;E424&amp;" "&amp;F424&amp;" "&amp;G424&amp;" "&amp;J424</f>
        <v>United States Mangrove Restoration Planting Large</v>
      </c>
      <c r="B424" s="174" t="s">
        <v>161</v>
      </c>
      <c r="C424" s="174" t="s">
        <v>183</v>
      </c>
      <c r="D424" s="174" t="s">
        <v>586</v>
      </c>
      <c r="E424" s="176" t="s">
        <v>160</v>
      </c>
      <c r="F424" s="175" t="s">
        <v>174</v>
      </c>
      <c r="G424" s="176" t="s">
        <v>907</v>
      </c>
      <c r="H424" s="176" t="s">
        <v>906</v>
      </c>
      <c r="I424" s="177" t="n">
        <v>1000</v>
      </c>
      <c r="J424" s="178" t="s">
        <v>910</v>
      </c>
      <c r="K424" s="176" t="n">
        <v>166588.7605</v>
      </c>
      <c r="L424" s="177" t="n">
        <v>18881594</v>
      </c>
      <c r="M424" s="177" t="n">
        <v>23890345</v>
      </c>
      <c r="N424" s="177" t="n">
        <v>13413981</v>
      </c>
      <c r="O424" s="177" t="n">
        <v>15793567</v>
      </c>
      <c r="P424" s="177" t="n">
        <v>5467613</v>
      </c>
      <c r="Q424" s="177" t="n">
        <v>8096778</v>
      </c>
      <c r="R424" s="177" t="n">
        <v>123</v>
      </c>
      <c r="S424" s="177" t="n">
        <v>123</v>
      </c>
      <c r="T424" s="177" t="n">
        <v>100000</v>
      </c>
      <c r="U424" s="177" t="n">
        <v>100000</v>
      </c>
      <c r="V424" s="177" t="n">
        <v>629559</v>
      </c>
      <c r="W424" s="177" t="n">
        <v>667067</v>
      </c>
      <c r="X424" s="177" t="n">
        <v>153925</v>
      </c>
      <c r="Y424" s="177" t="n">
        <v>160000</v>
      </c>
      <c r="Z424" s="177" t="n">
        <v>351049</v>
      </c>
      <c r="AA424" s="177" t="n">
        <v>379500</v>
      </c>
      <c r="AB424" s="177" t="n">
        <v>88900</v>
      </c>
      <c r="AC424" s="177" t="n">
        <v>100000</v>
      </c>
      <c r="AD424" s="177" t="n">
        <v>185006</v>
      </c>
      <c r="AE424" s="177" t="n">
        <v>200000</v>
      </c>
      <c r="AF424" s="177" t="n">
        <v>44450</v>
      </c>
      <c r="AG424" s="177" t="n">
        <v>50000</v>
      </c>
      <c r="AH424" s="177" t="n">
        <v>11861092</v>
      </c>
      <c r="AI424" s="177" t="n">
        <v>14137000</v>
      </c>
      <c r="AJ424" s="177" t="n">
        <v>517703</v>
      </c>
      <c r="AK424" s="177" t="n">
        <v>857000</v>
      </c>
      <c r="AL424" s="177" t="n">
        <v>2741870</v>
      </c>
      <c r="AM424" s="177" t="n">
        <v>3532836</v>
      </c>
      <c r="AN424" s="177" t="n">
        <f aca="false">AJ:AJ+AL:AL</f>
        <v>3259573</v>
      </c>
      <c r="AO424" s="177" t="n">
        <f aca="false">AK:AK+AM:AM</f>
        <v>4389836</v>
      </c>
      <c r="AP424" s="177" t="n">
        <v>313367</v>
      </c>
      <c r="AQ424" s="177" t="n">
        <v>544332</v>
      </c>
      <c r="AR424" s="177" t="n">
        <v>17922</v>
      </c>
      <c r="AS424" s="177" t="n">
        <v>30609</v>
      </c>
      <c r="AT424" s="179" t="n">
        <v>75812</v>
      </c>
      <c r="AU424" s="179" t="n">
        <v>120000</v>
      </c>
      <c r="AV424" s="179" t="n">
        <v>223062</v>
      </c>
      <c r="AW424" s="179" t="n">
        <v>400000</v>
      </c>
      <c r="AX424" s="179" t="n">
        <v>1577877</v>
      </c>
      <c r="AY424" s="179" t="n">
        <v>2612000</v>
      </c>
      <c r="AZ424" s="177" t="n">
        <v>30</v>
      </c>
      <c r="BA424" s="180" t="n">
        <v>-18981435</v>
      </c>
      <c r="BB424" s="180" t="n">
        <v>-16028337</v>
      </c>
      <c r="BC424" s="177" t="n">
        <v>3133674</v>
      </c>
      <c r="BD424" s="177" t="n">
        <v>5443324</v>
      </c>
      <c r="BE424" s="177" t="n">
        <v>153046</v>
      </c>
    </row>
    <row r="425" customFormat="false" ht="12.75" hidden="false" customHeight="true" outlineLevel="0" collapsed="false">
      <c r="A425" s="174" t="str">
        <f aca="false">C425&amp;" "&amp;E425&amp;" "&amp;F425&amp;" "&amp;G425&amp;" "&amp;J425</f>
        <v>Australia Mangrove Restoration Planting Large</v>
      </c>
      <c r="B425" s="174" t="s">
        <v>163</v>
      </c>
      <c r="C425" s="174" t="s">
        <v>185</v>
      </c>
      <c r="D425" s="174" t="s">
        <v>589</v>
      </c>
      <c r="E425" s="176" t="s">
        <v>160</v>
      </c>
      <c r="F425" s="175" t="s">
        <v>174</v>
      </c>
      <c r="G425" s="176" t="s">
        <v>907</v>
      </c>
      <c r="H425" s="176" t="s">
        <v>906</v>
      </c>
      <c r="I425" s="177" t="n">
        <v>1000</v>
      </c>
      <c r="J425" s="178" t="s">
        <v>910</v>
      </c>
      <c r="K425" s="176" t="n">
        <v>503833.494</v>
      </c>
      <c r="L425" s="177" t="n">
        <v>13146297</v>
      </c>
      <c r="M425" s="177" t="n">
        <v>16693238</v>
      </c>
      <c r="N425" s="177" t="n">
        <v>9197906</v>
      </c>
      <c r="O425" s="177" t="n">
        <v>10761117</v>
      </c>
      <c r="P425" s="177" t="n">
        <v>3948391</v>
      </c>
      <c r="Q425" s="177" t="n">
        <v>5932121</v>
      </c>
      <c r="R425" s="177" t="n">
        <v>203</v>
      </c>
      <c r="S425" s="177" t="n">
        <v>203</v>
      </c>
      <c r="T425" s="177" t="n">
        <v>70000</v>
      </c>
      <c r="U425" s="177" t="n">
        <v>70000</v>
      </c>
      <c r="V425" s="177" t="n">
        <v>629559</v>
      </c>
      <c r="W425" s="177" t="n">
        <v>667067</v>
      </c>
      <c r="X425" s="177" t="n">
        <v>153925</v>
      </c>
      <c r="Y425" s="177" t="n">
        <v>160000</v>
      </c>
      <c r="Z425" s="177" t="n">
        <v>313632</v>
      </c>
      <c r="AA425" s="177" t="n">
        <v>339050</v>
      </c>
      <c r="AB425" s="177" t="n">
        <v>102235</v>
      </c>
      <c r="AC425" s="177" t="n">
        <v>115000</v>
      </c>
      <c r="AD425" s="177" t="n">
        <v>333011</v>
      </c>
      <c r="AE425" s="177" t="n">
        <v>360000</v>
      </c>
      <c r="AF425" s="177" t="n">
        <v>44450</v>
      </c>
      <c r="AG425" s="177" t="n">
        <v>50000</v>
      </c>
      <c r="AH425" s="177" t="n">
        <v>7551095</v>
      </c>
      <c r="AI425" s="177" t="n">
        <v>9000000</v>
      </c>
      <c r="AJ425" s="177" t="n">
        <v>485686</v>
      </c>
      <c r="AK425" s="177" t="n">
        <v>804000</v>
      </c>
      <c r="AL425" s="177" t="n">
        <v>1745549</v>
      </c>
      <c r="AM425" s="177" t="n">
        <v>2249100</v>
      </c>
      <c r="AN425" s="177" t="n">
        <f aca="false">AJ:AJ+AL:AL</f>
        <v>2231235</v>
      </c>
      <c r="AO425" s="177" t="n">
        <f aca="false">AK:AK+AM:AM</f>
        <v>3053100</v>
      </c>
      <c r="AP425" s="177" t="n">
        <v>132457</v>
      </c>
      <c r="AQ425" s="177" t="n">
        <v>230083</v>
      </c>
      <c r="AR425" s="177" t="n">
        <v>7576</v>
      </c>
      <c r="AS425" s="177" t="n">
        <v>12938</v>
      </c>
      <c r="AT425" s="179" t="n">
        <v>75812</v>
      </c>
      <c r="AU425" s="179" t="n">
        <v>120000</v>
      </c>
      <c r="AV425" s="179" t="n">
        <v>223062</v>
      </c>
      <c r="AW425" s="179" t="n">
        <v>400000</v>
      </c>
      <c r="AX425" s="179" t="n">
        <v>1278249</v>
      </c>
      <c r="AY425" s="179" t="n">
        <v>2116000</v>
      </c>
      <c r="AZ425" s="177" t="n">
        <v>30</v>
      </c>
      <c r="BA425" s="180" t="n">
        <v>-14392406</v>
      </c>
      <c r="BB425" s="180" t="n">
        <v>-11821728</v>
      </c>
      <c r="BC425" s="177" t="n">
        <v>1324569</v>
      </c>
      <c r="BD425" s="177" t="n">
        <v>2300832</v>
      </c>
      <c r="BE425" s="177" t="n">
        <v>64691</v>
      </c>
    </row>
    <row r="426" customFormat="false" ht="12.75" hidden="false" customHeight="true" outlineLevel="0" collapsed="false">
      <c r="A426" s="174" t="str">
        <f aca="false">C426&amp;" "&amp;E426&amp;" "&amp;F426&amp;" "&amp;G426&amp;" "&amp;J426</f>
        <v>The Bahamas Mangrove Restoration Planting Large</v>
      </c>
      <c r="B426" s="174" t="s">
        <v>161</v>
      </c>
      <c r="C426" s="174" t="s">
        <v>277</v>
      </c>
      <c r="D426" s="174" t="s">
        <v>590</v>
      </c>
      <c r="E426" s="176" t="s">
        <v>160</v>
      </c>
      <c r="F426" s="175" t="s">
        <v>174</v>
      </c>
      <c r="G426" s="176" t="s">
        <v>907</v>
      </c>
      <c r="H426" s="176" t="s">
        <v>906</v>
      </c>
      <c r="I426" s="177" t="n">
        <v>1000</v>
      </c>
      <c r="J426" s="178" t="s">
        <v>910</v>
      </c>
      <c r="K426" s="176" t="n">
        <v>103500.258</v>
      </c>
      <c r="L426" s="177" t="n">
        <v>31074901</v>
      </c>
      <c r="M426" s="177" t="n">
        <v>38291757</v>
      </c>
      <c r="N426" s="177" t="n">
        <v>23946616</v>
      </c>
      <c r="O426" s="177" t="n">
        <v>28346367</v>
      </c>
      <c r="P426" s="177" t="n">
        <v>7128284</v>
      </c>
      <c r="Q426" s="177" t="n">
        <v>9945390</v>
      </c>
      <c r="R426" s="177" t="n">
        <v>333</v>
      </c>
      <c r="S426" s="177" t="n">
        <v>333</v>
      </c>
      <c r="T426" s="177" t="n">
        <v>70000</v>
      </c>
      <c r="U426" s="177" t="n">
        <v>70000</v>
      </c>
      <c r="V426" s="177" t="n">
        <v>629559</v>
      </c>
      <c r="W426" s="177" t="n">
        <v>667067</v>
      </c>
      <c r="X426" s="177" t="n">
        <v>153925</v>
      </c>
      <c r="Y426" s="177" t="n">
        <v>160000</v>
      </c>
      <c r="Z426" s="177" t="n">
        <v>286112</v>
      </c>
      <c r="AA426" s="177" t="n">
        <v>309300</v>
      </c>
      <c r="AB426" s="177" t="n">
        <v>111125</v>
      </c>
      <c r="AC426" s="177" t="n">
        <v>125000</v>
      </c>
      <c r="AD426" s="177" t="n">
        <v>296010</v>
      </c>
      <c r="AE426" s="177" t="n">
        <v>320000</v>
      </c>
      <c r="AF426" s="177" t="n">
        <v>44450</v>
      </c>
      <c r="AG426" s="177" t="n">
        <v>50000</v>
      </c>
      <c r="AH426" s="177" t="n">
        <v>22355436</v>
      </c>
      <c r="AI426" s="177" t="n">
        <v>26645000</v>
      </c>
      <c r="AJ426" s="177" t="n">
        <v>402322</v>
      </c>
      <c r="AK426" s="177" t="n">
        <v>666000</v>
      </c>
      <c r="AL426" s="177" t="n">
        <v>5167796</v>
      </c>
      <c r="AM426" s="177" t="n">
        <v>6658586</v>
      </c>
      <c r="AN426" s="177" t="n">
        <f aca="false">AJ:AJ+AL:AL</f>
        <v>5570118</v>
      </c>
      <c r="AO426" s="177" t="n">
        <f aca="false">AK:AK+AM:AM</f>
        <v>7324586</v>
      </c>
      <c r="AP426" s="177" t="n">
        <v>191203</v>
      </c>
      <c r="AQ426" s="177" t="n">
        <v>332128</v>
      </c>
      <c r="AR426" s="177" t="n">
        <v>10935</v>
      </c>
      <c r="AS426" s="177" t="n">
        <v>18676</v>
      </c>
      <c r="AT426" s="179" t="n">
        <v>75812</v>
      </c>
      <c r="AU426" s="179" t="n">
        <v>120000</v>
      </c>
      <c r="AV426" s="179" t="n">
        <v>223062</v>
      </c>
      <c r="AW426" s="179" t="n">
        <v>400000</v>
      </c>
      <c r="AX426" s="179" t="n">
        <v>1057153</v>
      </c>
      <c r="AY426" s="179" t="n">
        <v>1750000</v>
      </c>
      <c r="AZ426" s="177" t="n">
        <v>30</v>
      </c>
      <c r="BA426" s="180" t="n">
        <v>-35212958</v>
      </c>
      <c r="BB426" s="180" t="n">
        <v>-29289021</v>
      </c>
      <c r="BC426" s="177" t="n">
        <v>1912034</v>
      </c>
      <c r="BD426" s="177" t="n">
        <v>3321284</v>
      </c>
      <c r="BE426" s="177" t="n">
        <v>93382</v>
      </c>
    </row>
    <row r="427" customFormat="false" ht="12.75" hidden="false" customHeight="true" outlineLevel="0" collapsed="false">
      <c r="A427" s="174" t="str">
        <f aca="false">C427&amp;" "&amp;E427&amp;" "&amp;F427&amp;" "&amp;G427&amp;" "&amp;J427</f>
        <v>Kenya Mangrove Restoration Planting Large</v>
      </c>
      <c r="B427" s="174" t="s">
        <v>164</v>
      </c>
      <c r="C427" s="174" t="s">
        <v>187</v>
      </c>
      <c r="D427" s="174" t="s">
        <v>591</v>
      </c>
      <c r="E427" s="176" t="s">
        <v>160</v>
      </c>
      <c r="F427" s="175" t="s">
        <v>174</v>
      </c>
      <c r="G427" s="176" t="s">
        <v>907</v>
      </c>
      <c r="H427" s="176" t="s">
        <v>906</v>
      </c>
      <c r="I427" s="177" t="n">
        <v>1000</v>
      </c>
      <c r="J427" s="178" t="s">
        <v>910</v>
      </c>
      <c r="K427" s="176" t="n">
        <v>40145.87061</v>
      </c>
      <c r="L427" s="177" t="n">
        <v>2943497</v>
      </c>
      <c r="M427" s="177" t="n">
        <v>3902194</v>
      </c>
      <c r="N427" s="177" t="n">
        <v>1765188</v>
      </c>
      <c r="O427" s="177" t="n">
        <v>1931267</v>
      </c>
      <c r="P427" s="177" t="n">
        <v>1178309</v>
      </c>
      <c r="Q427" s="177" t="n">
        <v>1970927</v>
      </c>
      <c r="R427" s="177" t="n">
        <v>13</v>
      </c>
      <c r="S427" s="177" t="n">
        <v>13</v>
      </c>
      <c r="T427" s="177" t="n">
        <v>50000</v>
      </c>
      <c r="U427" s="177" t="n">
        <v>50000</v>
      </c>
      <c r="V427" s="177" t="n">
        <v>629559</v>
      </c>
      <c r="W427" s="177" t="n">
        <v>667067</v>
      </c>
      <c r="X427" s="177" t="n">
        <v>153925</v>
      </c>
      <c r="Y427" s="177" t="n">
        <v>160000</v>
      </c>
      <c r="Z427" s="177" t="n">
        <v>249345</v>
      </c>
      <c r="AA427" s="177" t="n">
        <v>264200</v>
      </c>
      <c r="AB427" s="177" t="n">
        <v>88900</v>
      </c>
      <c r="AC427" s="177" t="n">
        <v>100000</v>
      </c>
      <c r="AD427" s="177" t="n">
        <v>129504</v>
      </c>
      <c r="AE427" s="177" t="n">
        <v>140000</v>
      </c>
      <c r="AF427" s="177" t="n">
        <v>44450</v>
      </c>
      <c r="AG427" s="177" t="n">
        <v>50000</v>
      </c>
      <c r="AH427" s="177" t="n">
        <v>419505</v>
      </c>
      <c r="AI427" s="177" t="n">
        <v>500000</v>
      </c>
      <c r="AJ427" s="177" t="n">
        <v>144981</v>
      </c>
      <c r="AK427" s="177" t="n">
        <v>240000</v>
      </c>
      <c r="AL427" s="177" t="n">
        <v>96975</v>
      </c>
      <c r="AM427" s="177" t="n">
        <v>124950</v>
      </c>
      <c r="AN427" s="177" t="n">
        <f aca="false">AJ:AJ+AL:AL</f>
        <v>241956</v>
      </c>
      <c r="AO427" s="177" t="n">
        <f aca="false">AK:AK+AM:AM</f>
        <v>364950</v>
      </c>
      <c r="AP427" s="177" t="n">
        <v>453463</v>
      </c>
      <c r="AQ427" s="177" t="n">
        <v>787684</v>
      </c>
      <c r="AR427" s="177" t="n">
        <v>25935</v>
      </c>
      <c r="AS427" s="177" t="n">
        <v>44293</v>
      </c>
      <c r="AT427" s="179" t="n">
        <v>75812</v>
      </c>
      <c r="AU427" s="179" t="n">
        <v>120000</v>
      </c>
      <c r="AV427" s="179" t="n">
        <v>167296</v>
      </c>
      <c r="AW427" s="179" t="n">
        <v>300000</v>
      </c>
      <c r="AX427" s="179" t="n">
        <v>213847</v>
      </c>
      <c r="AY427" s="179" t="n">
        <v>354000</v>
      </c>
      <c r="AZ427" s="177" t="n">
        <v>30</v>
      </c>
      <c r="BA427" s="180" t="n">
        <v>1001688</v>
      </c>
      <c r="BB427" s="180" t="n">
        <v>-104809</v>
      </c>
      <c r="BC427" s="177" t="n">
        <v>4534627</v>
      </c>
      <c r="BD427" s="177" t="n">
        <v>7876837</v>
      </c>
      <c r="BE427" s="177" t="n">
        <v>221467</v>
      </c>
    </row>
    <row r="428" customFormat="false" ht="12.75" hidden="false" customHeight="true" outlineLevel="0" collapsed="false">
      <c r="A428" s="174" t="str">
        <f aca="false">C428&amp;" "&amp;E428&amp;" "&amp;F428&amp;" "&amp;G428&amp;" "&amp;J428</f>
        <v>Mexico Mangrove Restoration Planting Large</v>
      </c>
      <c r="B428" s="174" t="s">
        <v>161</v>
      </c>
      <c r="C428" s="174" t="s">
        <v>188</v>
      </c>
      <c r="D428" s="174" t="s">
        <v>592</v>
      </c>
      <c r="E428" s="176" t="s">
        <v>160</v>
      </c>
      <c r="F428" s="175" t="s">
        <v>174</v>
      </c>
      <c r="G428" s="176" t="s">
        <v>907</v>
      </c>
      <c r="H428" s="176" t="s">
        <v>906</v>
      </c>
      <c r="I428" s="177" t="n">
        <v>1000</v>
      </c>
      <c r="J428" s="178" t="s">
        <v>910</v>
      </c>
      <c r="K428" s="176" t="n">
        <v>1258400.8</v>
      </c>
      <c r="L428" s="177" t="n">
        <v>19000760</v>
      </c>
      <c r="M428" s="177" t="n">
        <v>23333952</v>
      </c>
      <c r="N428" s="177" t="n">
        <v>14782832</v>
      </c>
      <c r="O428" s="177" t="n">
        <v>17443467</v>
      </c>
      <c r="P428" s="177" t="n">
        <v>4217927</v>
      </c>
      <c r="Q428" s="177" t="n">
        <v>5890486</v>
      </c>
      <c r="R428" s="177" t="n">
        <v>117</v>
      </c>
      <c r="S428" s="177" t="n">
        <v>117</v>
      </c>
      <c r="T428" s="177" t="n">
        <v>50000</v>
      </c>
      <c r="U428" s="177" t="n">
        <v>50000</v>
      </c>
      <c r="V428" s="177" t="n">
        <v>629559</v>
      </c>
      <c r="W428" s="177" t="n">
        <v>667067</v>
      </c>
      <c r="X428" s="177" t="n">
        <v>153925</v>
      </c>
      <c r="Y428" s="177" t="n">
        <v>160000</v>
      </c>
      <c r="Z428" s="177" t="n">
        <v>274072</v>
      </c>
      <c r="AA428" s="177" t="n">
        <v>290400</v>
      </c>
      <c r="AB428" s="177" t="n">
        <v>88900</v>
      </c>
      <c r="AC428" s="177" t="n">
        <v>100000</v>
      </c>
      <c r="AD428" s="177" t="n">
        <v>129504</v>
      </c>
      <c r="AE428" s="177" t="n">
        <v>140000</v>
      </c>
      <c r="AF428" s="177" t="n">
        <v>44450</v>
      </c>
      <c r="AG428" s="177" t="n">
        <v>50000</v>
      </c>
      <c r="AH428" s="177" t="n">
        <v>13412423</v>
      </c>
      <c r="AI428" s="177" t="n">
        <v>15986000</v>
      </c>
      <c r="AJ428" s="177" t="n">
        <v>143773</v>
      </c>
      <c r="AK428" s="177" t="n">
        <v>238000</v>
      </c>
      <c r="AL428" s="177" t="n">
        <v>3100484</v>
      </c>
      <c r="AM428" s="177" t="n">
        <v>3994901</v>
      </c>
      <c r="AN428" s="177" t="n">
        <f aca="false">AJ:AJ+AL:AL</f>
        <v>3244257</v>
      </c>
      <c r="AO428" s="177" t="n">
        <f aca="false">AK:AK+AM:AM</f>
        <v>4232901</v>
      </c>
      <c r="AP428" s="177" t="n">
        <v>333339</v>
      </c>
      <c r="AQ428" s="177" t="n">
        <v>579024</v>
      </c>
      <c r="AR428" s="177" t="n">
        <v>19065</v>
      </c>
      <c r="AS428" s="177" t="n">
        <v>32560</v>
      </c>
      <c r="AT428" s="179" t="n">
        <v>75812</v>
      </c>
      <c r="AU428" s="179" t="n">
        <v>120000</v>
      </c>
      <c r="AV428" s="179" t="n">
        <v>167296</v>
      </c>
      <c r="AW428" s="179" t="n">
        <v>300000</v>
      </c>
      <c r="AX428" s="179" t="n">
        <v>378159</v>
      </c>
      <c r="AY428" s="179" t="n">
        <v>626000</v>
      </c>
      <c r="AZ428" s="177" t="n">
        <v>30</v>
      </c>
      <c r="BA428" s="180" t="n">
        <v>-19113616</v>
      </c>
      <c r="BB428" s="180" t="n">
        <v>-16493885</v>
      </c>
      <c r="BC428" s="177" t="n">
        <v>3333393</v>
      </c>
      <c r="BD428" s="177" t="n">
        <v>5790242</v>
      </c>
      <c r="BE428" s="177" t="n">
        <v>162800</v>
      </c>
    </row>
    <row r="429" customFormat="false" ht="12.75" hidden="false" customHeight="true" outlineLevel="0" collapsed="false">
      <c r="A429" s="174" t="str">
        <f aca="false">C429&amp;" "&amp;E429&amp;" "&amp;F429&amp;" "&amp;G429&amp;" "&amp;J429</f>
        <v>Colombia Mangrove Restoration Planting Large</v>
      </c>
      <c r="B429" s="174" t="s">
        <v>165</v>
      </c>
      <c r="C429" s="174" t="s">
        <v>189</v>
      </c>
      <c r="D429" s="174" t="s">
        <v>593</v>
      </c>
      <c r="E429" s="176" t="s">
        <v>160</v>
      </c>
      <c r="F429" s="175" t="s">
        <v>174</v>
      </c>
      <c r="G429" s="176" t="s">
        <v>907</v>
      </c>
      <c r="H429" s="176" t="s">
        <v>906</v>
      </c>
      <c r="I429" s="177" t="n">
        <v>1000</v>
      </c>
      <c r="J429" s="178" t="s">
        <v>910</v>
      </c>
      <c r="K429" s="176" t="n">
        <v>356578.1811</v>
      </c>
      <c r="L429" s="177" t="n">
        <v>7175468</v>
      </c>
      <c r="M429" s="177" t="n">
        <v>9092421</v>
      </c>
      <c r="N429" s="177" t="n">
        <v>5104762</v>
      </c>
      <c r="O429" s="177" t="n">
        <v>5913286</v>
      </c>
      <c r="P429" s="177" t="n">
        <v>2070705</v>
      </c>
      <c r="Q429" s="177" t="n">
        <v>3179135</v>
      </c>
      <c r="R429" s="177" t="n">
        <v>23</v>
      </c>
      <c r="S429" s="177" t="n">
        <v>23</v>
      </c>
      <c r="T429" s="177" t="n">
        <v>50000</v>
      </c>
      <c r="U429" s="177" t="n">
        <v>50000</v>
      </c>
      <c r="V429" s="177" t="n">
        <v>629559</v>
      </c>
      <c r="W429" s="177" t="n">
        <v>667067</v>
      </c>
      <c r="X429" s="177" t="n">
        <v>153925</v>
      </c>
      <c r="Y429" s="177" t="n">
        <v>160000</v>
      </c>
      <c r="Z429" s="177" t="n">
        <v>244644</v>
      </c>
      <c r="AA429" s="177" t="n">
        <v>259219</v>
      </c>
      <c r="AB429" s="177" t="n">
        <v>88900</v>
      </c>
      <c r="AC429" s="177" t="n">
        <v>100000</v>
      </c>
      <c r="AD429" s="177" t="n">
        <v>120254</v>
      </c>
      <c r="AE429" s="177" t="n">
        <v>130000</v>
      </c>
      <c r="AF429" s="177" t="n">
        <v>44450</v>
      </c>
      <c r="AG429" s="177" t="n">
        <v>50000</v>
      </c>
      <c r="AH429" s="177" t="n">
        <v>3773030</v>
      </c>
      <c r="AI429" s="177" t="n">
        <v>4497000</v>
      </c>
      <c r="AJ429" s="177" t="n">
        <v>78531</v>
      </c>
      <c r="AK429" s="177" t="n">
        <v>130000</v>
      </c>
      <c r="AL429" s="177" t="n">
        <v>872193</v>
      </c>
      <c r="AM429" s="177" t="n">
        <v>1123800</v>
      </c>
      <c r="AN429" s="177" t="n">
        <f aca="false">AJ:AJ+AL:AL</f>
        <v>950724</v>
      </c>
      <c r="AO429" s="177" t="n">
        <f aca="false">AK:AK+AM:AM</f>
        <v>1253800</v>
      </c>
      <c r="AP429" s="177" t="n">
        <v>635157</v>
      </c>
      <c r="AQ429" s="177" t="n">
        <v>1103294</v>
      </c>
      <c r="AR429" s="177" t="n">
        <v>36326</v>
      </c>
      <c r="AS429" s="177" t="n">
        <v>62041</v>
      </c>
      <c r="AT429" s="179" t="n">
        <v>75812</v>
      </c>
      <c r="AU429" s="179" t="n">
        <v>120000</v>
      </c>
      <c r="AV429" s="179" t="n">
        <v>167296</v>
      </c>
      <c r="AW429" s="179" t="n">
        <v>300000</v>
      </c>
      <c r="AX429" s="179" t="n">
        <v>205390</v>
      </c>
      <c r="AY429" s="179" t="n">
        <v>340000</v>
      </c>
      <c r="AZ429" s="177" t="n">
        <v>30</v>
      </c>
      <c r="BA429" s="180" t="n">
        <v>-2007937</v>
      </c>
      <c r="BB429" s="180" t="n">
        <v>-2983439</v>
      </c>
      <c r="BC429" s="177" t="n">
        <v>6351569</v>
      </c>
      <c r="BD429" s="177" t="n">
        <v>11032940</v>
      </c>
      <c r="BE429" s="177" t="n">
        <v>310205</v>
      </c>
    </row>
    <row r="430" customFormat="false" ht="12.75" hidden="false" customHeight="true" outlineLevel="0" collapsed="false">
      <c r="A430" s="174" t="str">
        <f aca="false">C430&amp;" "&amp;E430&amp;" "&amp;F430&amp;" "&amp;G430&amp;" "&amp;J430</f>
        <v>India Mangrove Restoration Planting Large</v>
      </c>
      <c r="B430" s="174" t="s">
        <v>162</v>
      </c>
      <c r="C430" s="174" t="s">
        <v>190</v>
      </c>
      <c r="D430" s="174" t="s">
        <v>594</v>
      </c>
      <c r="E430" s="176" t="s">
        <v>160</v>
      </c>
      <c r="F430" s="175" t="s">
        <v>174</v>
      </c>
      <c r="G430" s="176" t="s">
        <v>907</v>
      </c>
      <c r="H430" s="176" t="s">
        <v>906</v>
      </c>
      <c r="I430" s="177" t="n">
        <v>1000</v>
      </c>
      <c r="J430" s="178" t="s">
        <v>910</v>
      </c>
      <c r="K430" s="176" t="n">
        <v>214284.0211</v>
      </c>
      <c r="L430" s="177" t="n">
        <v>2905283</v>
      </c>
      <c r="M430" s="177" t="n">
        <v>3730010</v>
      </c>
      <c r="N430" s="177" t="n">
        <v>1927221</v>
      </c>
      <c r="O430" s="177" t="n">
        <v>2123600</v>
      </c>
      <c r="P430" s="177" t="n">
        <v>978062</v>
      </c>
      <c r="Q430" s="177" t="n">
        <v>1606410</v>
      </c>
      <c r="R430" s="177" t="n">
        <v>27</v>
      </c>
      <c r="S430" s="177" t="n">
        <v>27</v>
      </c>
      <c r="T430" s="177" t="n">
        <v>50000</v>
      </c>
      <c r="U430" s="177" t="n">
        <v>50000</v>
      </c>
      <c r="V430" s="177" t="n">
        <v>629559</v>
      </c>
      <c r="W430" s="177" t="n">
        <v>667067</v>
      </c>
      <c r="X430" s="177" t="n">
        <v>153925</v>
      </c>
      <c r="Y430" s="177" t="n">
        <v>160000</v>
      </c>
      <c r="Z430" s="177" t="n">
        <v>255322</v>
      </c>
      <c r="AA430" s="177" t="n">
        <v>270533</v>
      </c>
      <c r="AB430" s="177" t="n">
        <v>88900</v>
      </c>
      <c r="AC430" s="177" t="n">
        <v>100000</v>
      </c>
      <c r="AD430" s="177" t="n">
        <v>129504</v>
      </c>
      <c r="AE430" s="177" t="n">
        <v>140000</v>
      </c>
      <c r="AF430" s="177" t="n">
        <v>44450</v>
      </c>
      <c r="AG430" s="177" t="n">
        <v>50000</v>
      </c>
      <c r="AH430" s="177" t="n">
        <v>575561</v>
      </c>
      <c r="AI430" s="177" t="n">
        <v>686000</v>
      </c>
      <c r="AJ430" s="177" t="n">
        <v>101487</v>
      </c>
      <c r="AK430" s="177" t="n">
        <v>168000</v>
      </c>
      <c r="AL430" s="177" t="n">
        <v>133050</v>
      </c>
      <c r="AM430" s="177" t="n">
        <v>171431</v>
      </c>
      <c r="AN430" s="177" t="n">
        <f aca="false">AJ:AJ+AL:AL</f>
        <v>234537</v>
      </c>
      <c r="AO430" s="177" t="n">
        <f aca="false">AK:AK+AM:AM</f>
        <v>339431</v>
      </c>
      <c r="AP430" s="177" t="n">
        <v>219640</v>
      </c>
      <c r="AQ430" s="177" t="n">
        <v>381524</v>
      </c>
      <c r="AR430" s="177" t="n">
        <v>12562</v>
      </c>
      <c r="AS430" s="177" t="n">
        <v>21454</v>
      </c>
      <c r="AT430" s="179" t="n">
        <v>75812</v>
      </c>
      <c r="AU430" s="179" t="n">
        <v>120000</v>
      </c>
      <c r="AV430" s="179" t="n">
        <v>167296</v>
      </c>
      <c r="AW430" s="179" t="n">
        <v>300000</v>
      </c>
      <c r="AX430" s="179" t="n">
        <v>268215</v>
      </c>
      <c r="AY430" s="179" t="n">
        <v>444000</v>
      </c>
      <c r="AZ430" s="177" t="n">
        <v>30</v>
      </c>
      <c r="BA430" s="180" t="n">
        <v>-1041908</v>
      </c>
      <c r="BB430" s="180" t="n">
        <v>-1338160</v>
      </c>
      <c r="BC430" s="177" t="n">
        <v>2196403</v>
      </c>
      <c r="BD430" s="177" t="n">
        <v>3815244</v>
      </c>
      <c r="BE430" s="177" t="n">
        <v>107270</v>
      </c>
    </row>
    <row r="431" customFormat="false" ht="12.75" hidden="false" customHeight="true" outlineLevel="0" collapsed="false">
      <c r="A431" s="174" t="str">
        <f aca="false">C431&amp;" "&amp;E431&amp;" "&amp;F431&amp;" "&amp;G431&amp;" "&amp;J431</f>
        <v>China Mangrove Restoration Planting Large</v>
      </c>
      <c r="B431" s="174" t="s">
        <v>162</v>
      </c>
      <c r="C431" s="174" t="s">
        <v>191</v>
      </c>
      <c r="D431" s="174" t="s">
        <v>595</v>
      </c>
      <c r="E431" s="176" t="s">
        <v>160</v>
      </c>
      <c r="F431" s="175" t="s">
        <v>174</v>
      </c>
      <c r="G431" s="176" t="s">
        <v>907</v>
      </c>
      <c r="H431" s="176" t="s">
        <v>906</v>
      </c>
      <c r="I431" s="177" t="n">
        <v>1000</v>
      </c>
      <c r="J431" s="178" t="s">
        <v>910</v>
      </c>
      <c r="K431" s="176" t="n">
        <v>26227.39629</v>
      </c>
      <c r="L431" s="177" t="n">
        <v>5583000</v>
      </c>
      <c r="M431" s="177" t="n">
        <v>7109054</v>
      </c>
      <c r="N431" s="177" t="n">
        <v>3825245</v>
      </c>
      <c r="O431" s="177" t="n">
        <v>4377000</v>
      </c>
      <c r="P431" s="177" t="n">
        <v>1757755</v>
      </c>
      <c r="Q431" s="177" t="n">
        <v>2732054</v>
      </c>
      <c r="R431" s="177" t="n">
        <v>111</v>
      </c>
      <c r="S431" s="177" t="n">
        <v>111</v>
      </c>
      <c r="T431" s="177" t="n">
        <v>50000</v>
      </c>
      <c r="U431" s="177" t="n">
        <v>50000</v>
      </c>
      <c r="V431" s="177" t="n">
        <v>629559</v>
      </c>
      <c r="W431" s="177" t="n">
        <v>667067</v>
      </c>
      <c r="X431" s="177" t="n">
        <v>153925</v>
      </c>
      <c r="Y431" s="177" t="n">
        <v>160000</v>
      </c>
      <c r="Z431" s="177" t="n">
        <v>314213</v>
      </c>
      <c r="AA431" s="177" t="n">
        <v>332933</v>
      </c>
      <c r="AB431" s="177" t="n">
        <v>88900</v>
      </c>
      <c r="AC431" s="177" t="n">
        <v>100000</v>
      </c>
      <c r="AD431" s="177" t="n">
        <v>138755</v>
      </c>
      <c r="AE431" s="177" t="n">
        <v>150000</v>
      </c>
      <c r="AF431" s="177" t="n">
        <v>44450</v>
      </c>
      <c r="AG431" s="177" t="n">
        <v>50000</v>
      </c>
      <c r="AH431" s="177" t="n">
        <v>2405443</v>
      </c>
      <c r="AI431" s="177" t="n">
        <v>2867000</v>
      </c>
      <c r="AJ431" s="177" t="n">
        <v>234386</v>
      </c>
      <c r="AK431" s="177" t="n">
        <v>388000</v>
      </c>
      <c r="AL431" s="177" t="n">
        <v>556054</v>
      </c>
      <c r="AM431" s="177" t="n">
        <v>716463</v>
      </c>
      <c r="AN431" s="177" t="n">
        <f aca="false">AJ:AJ+AL:AL</f>
        <v>790440</v>
      </c>
      <c r="AO431" s="177" t="n">
        <f aca="false">AK:AK+AM:AM</f>
        <v>1104463</v>
      </c>
      <c r="AP431" s="177" t="n">
        <v>103335</v>
      </c>
      <c r="AQ431" s="177" t="n">
        <v>179498</v>
      </c>
      <c r="AR431" s="177" t="n">
        <v>5910</v>
      </c>
      <c r="AS431" s="177" t="n">
        <v>10094</v>
      </c>
      <c r="AT431" s="179" t="n">
        <v>75812</v>
      </c>
      <c r="AU431" s="179" t="n">
        <v>120000</v>
      </c>
      <c r="AV431" s="179" t="n">
        <v>167296</v>
      </c>
      <c r="AW431" s="179" t="n">
        <v>300000</v>
      </c>
      <c r="AX431" s="179" t="n">
        <v>614961</v>
      </c>
      <c r="AY431" s="179" t="n">
        <v>1018000</v>
      </c>
      <c r="AZ431" s="177" t="n">
        <v>30</v>
      </c>
      <c r="BA431" s="180" t="n">
        <v>-5417552</v>
      </c>
      <c r="BB431" s="180" t="n">
        <v>-4602983</v>
      </c>
      <c r="BC431" s="177" t="n">
        <v>1033352</v>
      </c>
      <c r="BD431" s="177" t="n">
        <v>1794975</v>
      </c>
      <c r="BE431" s="177" t="n">
        <v>50468</v>
      </c>
    </row>
    <row r="432" customFormat="false" ht="12.75" hidden="false" customHeight="true" outlineLevel="0" collapsed="false">
      <c r="A432" s="174" t="str">
        <f aca="false">C432&amp;" "&amp;E432&amp;" "&amp;F432&amp;" "&amp;G432&amp;" "&amp;J432</f>
        <v>Indonesia Seagrass Restoration Planting Large</v>
      </c>
      <c r="B432" s="176" t="s">
        <v>162</v>
      </c>
      <c r="C432" s="174" t="s">
        <v>184</v>
      </c>
      <c r="D432" s="176" t="s">
        <v>588</v>
      </c>
      <c r="E432" s="176" t="s">
        <v>167</v>
      </c>
      <c r="F432" s="175" t="s">
        <v>174</v>
      </c>
      <c r="G432" s="176" t="s">
        <v>907</v>
      </c>
      <c r="H432" s="176" t="s">
        <v>906</v>
      </c>
      <c r="I432" s="177" t="n">
        <v>1000</v>
      </c>
      <c r="J432" s="178" t="s">
        <v>910</v>
      </c>
      <c r="K432" s="176" t="n">
        <v>21283.96571</v>
      </c>
      <c r="L432" s="177" t="n">
        <v>7797765</v>
      </c>
      <c r="M432" s="177" t="n">
        <v>9600009</v>
      </c>
      <c r="N432" s="177" t="n">
        <v>5961605</v>
      </c>
      <c r="O432" s="177" t="n">
        <v>6930329</v>
      </c>
      <c r="P432" s="177" t="n">
        <v>1836160</v>
      </c>
      <c r="Q432" s="177" t="n">
        <v>2669681</v>
      </c>
      <c r="R432" s="177" t="n">
        <v>557</v>
      </c>
      <c r="S432" s="177" t="n">
        <v>557</v>
      </c>
      <c r="T432" s="177" t="n">
        <v>50000</v>
      </c>
      <c r="U432" s="177" t="n">
        <v>50000</v>
      </c>
      <c r="V432" s="177" t="n">
        <v>629559</v>
      </c>
      <c r="W432" s="177" t="n">
        <v>667067</v>
      </c>
      <c r="X432" s="177" t="n">
        <v>153925</v>
      </c>
      <c r="Y432" s="177" t="n">
        <v>160000</v>
      </c>
      <c r="Z432" s="177" t="n">
        <v>268724</v>
      </c>
      <c r="AA432" s="177" t="n">
        <v>284733</v>
      </c>
      <c r="AB432" s="177" t="n">
        <v>88900</v>
      </c>
      <c r="AC432" s="177" t="n">
        <v>100000</v>
      </c>
      <c r="AD432" s="177" t="n">
        <v>129504</v>
      </c>
      <c r="AE432" s="177" t="n">
        <v>140000</v>
      </c>
      <c r="AF432" s="177" t="n">
        <v>44450</v>
      </c>
      <c r="AG432" s="177" t="n">
        <v>50000</v>
      </c>
      <c r="AH432" s="177" t="n">
        <v>4596543</v>
      </c>
      <c r="AI432" s="177" t="n">
        <v>5478529</v>
      </c>
      <c r="AJ432" s="177" t="n">
        <v>181226</v>
      </c>
      <c r="AK432" s="177" t="n">
        <v>300000</v>
      </c>
      <c r="AL432" s="177" t="n">
        <v>1062560</v>
      </c>
      <c r="AM432" s="177" t="n">
        <v>1369084</v>
      </c>
      <c r="AN432" s="177" t="n">
        <f aca="false">AJ:AJ+AL:AL</f>
        <v>1243786</v>
      </c>
      <c r="AO432" s="177" t="n">
        <f aca="false">AK:AK+AM:AM</f>
        <v>1669084</v>
      </c>
      <c r="AP432" s="177" t="n">
        <v>28667</v>
      </c>
      <c r="AQ432" s="177" t="n">
        <v>49796</v>
      </c>
      <c r="AR432" s="177" t="n">
        <v>1640</v>
      </c>
      <c r="AS432" s="177" t="n">
        <v>2800</v>
      </c>
      <c r="AT432" s="179" t="n">
        <v>75812</v>
      </c>
      <c r="AU432" s="179" t="n">
        <v>120000</v>
      </c>
      <c r="AV432" s="179" t="n">
        <v>167296</v>
      </c>
      <c r="AW432" s="179" t="n">
        <v>300000</v>
      </c>
      <c r="AX432" s="179" t="n">
        <v>318958</v>
      </c>
      <c r="AY432" s="179" t="n">
        <v>528000</v>
      </c>
      <c r="AZ432" s="177" t="n">
        <v>30</v>
      </c>
      <c r="BA432" s="180" t="n">
        <v>-9102048</v>
      </c>
      <c r="BB432" s="180" t="n">
        <v>-7511093</v>
      </c>
      <c r="BC432" s="177" t="n">
        <v>286672</v>
      </c>
      <c r="BD432" s="177" t="n">
        <v>497961</v>
      </c>
      <c r="BE432" s="177" t="n">
        <v>14001</v>
      </c>
    </row>
    <row r="433" customFormat="false" ht="12.75" hidden="false" customHeight="true" outlineLevel="0" collapsed="false">
      <c r="A433" s="174" t="str">
        <f aca="false">C433&amp;" "&amp;E433&amp;" "&amp;F433&amp;" "&amp;G433&amp;" "&amp;J433</f>
        <v>United States Seagrass Restoration Planting Large</v>
      </c>
      <c r="B433" s="176" t="s">
        <v>161</v>
      </c>
      <c r="C433" s="174" t="s">
        <v>183</v>
      </c>
      <c r="D433" s="176" t="s">
        <v>586</v>
      </c>
      <c r="E433" s="176" t="s">
        <v>167</v>
      </c>
      <c r="F433" s="175" t="s">
        <v>174</v>
      </c>
      <c r="G433" s="176" t="s">
        <v>907</v>
      </c>
      <c r="H433" s="176" t="s">
        <v>906</v>
      </c>
      <c r="I433" s="177" t="n">
        <v>1000</v>
      </c>
      <c r="J433" s="178" t="s">
        <v>910</v>
      </c>
      <c r="K433" s="176" t="n">
        <v>104600.7147</v>
      </c>
      <c r="L433" s="177" t="n">
        <v>43979022</v>
      </c>
      <c r="M433" s="177" t="n">
        <v>54100514</v>
      </c>
      <c r="N433" s="177" t="n">
        <v>34043555</v>
      </c>
      <c r="O433" s="177" t="n">
        <v>40381546</v>
      </c>
      <c r="P433" s="177" t="n">
        <v>9935468</v>
      </c>
      <c r="Q433" s="177" t="n">
        <v>13718969</v>
      </c>
      <c r="R433" s="177" t="n">
        <v>3141</v>
      </c>
      <c r="S433" s="177" t="n">
        <v>3141</v>
      </c>
      <c r="T433" s="177" t="n">
        <v>100000</v>
      </c>
      <c r="U433" s="177" t="n">
        <v>100000</v>
      </c>
      <c r="V433" s="177" t="n">
        <v>629559</v>
      </c>
      <c r="W433" s="177" t="n">
        <v>667067</v>
      </c>
      <c r="X433" s="177" t="n">
        <v>153925</v>
      </c>
      <c r="Y433" s="177" t="n">
        <v>160000</v>
      </c>
      <c r="Z433" s="177" t="n">
        <v>351049</v>
      </c>
      <c r="AA433" s="177" t="n">
        <v>379500</v>
      </c>
      <c r="AB433" s="177" t="n">
        <v>88900</v>
      </c>
      <c r="AC433" s="177" t="n">
        <v>100000</v>
      </c>
      <c r="AD433" s="177" t="n">
        <v>185006</v>
      </c>
      <c r="AE433" s="177" t="n">
        <v>200000</v>
      </c>
      <c r="AF433" s="177" t="n">
        <v>44450</v>
      </c>
      <c r="AG433" s="177" t="n">
        <v>50000</v>
      </c>
      <c r="AH433" s="177" t="n">
        <v>32490666</v>
      </c>
      <c r="AI433" s="177" t="n">
        <v>38724979</v>
      </c>
      <c r="AJ433" s="177" t="n">
        <v>517703</v>
      </c>
      <c r="AK433" s="177" t="n">
        <v>857000</v>
      </c>
      <c r="AL433" s="177" t="n">
        <v>7510707</v>
      </c>
      <c r="AM433" s="177" t="n">
        <v>9677372</v>
      </c>
      <c r="AN433" s="177" t="n">
        <f aca="false">AJ:AJ+AL:AL</f>
        <v>8028410</v>
      </c>
      <c r="AO433" s="177" t="n">
        <f aca="false">AK:AK+AM:AM</f>
        <v>10534372</v>
      </c>
      <c r="AP433" s="177" t="n">
        <v>28667</v>
      </c>
      <c r="AQ433" s="177" t="n">
        <v>49796</v>
      </c>
      <c r="AR433" s="177" t="n">
        <v>1640</v>
      </c>
      <c r="AS433" s="177" t="n">
        <v>2800</v>
      </c>
      <c r="AT433" s="179" t="n">
        <v>75812</v>
      </c>
      <c r="AU433" s="179" t="n">
        <v>120000</v>
      </c>
      <c r="AV433" s="179" t="n">
        <v>223062</v>
      </c>
      <c r="AW433" s="179" t="n">
        <v>400000</v>
      </c>
      <c r="AX433" s="179" t="n">
        <v>1577877</v>
      </c>
      <c r="AY433" s="179" t="n">
        <v>2612000</v>
      </c>
      <c r="AZ433" s="177" t="n">
        <v>30</v>
      </c>
      <c r="BA433" s="180" t="n">
        <v>-53602553</v>
      </c>
      <c r="BB433" s="180" t="n">
        <v>-43692351</v>
      </c>
      <c r="BC433" s="177" t="n">
        <v>286672</v>
      </c>
      <c r="BD433" s="177" t="n">
        <v>497961</v>
      </c>
      <c r="BE433" s="177" t="n">
        <v>14001</v>
      </c>
    </row>
    <row r="434" customFormat="false" ht="12.75" hidden="false" customHeight="true" outlineLevel="0" collapsed="false">
      <c r="A434" s="174" t="str">
        <f aca="false">C434&amp;" "&amp;E434&amp;" "&amp;F434&amp;" "&amp;G434&amp;" "&amp;J434</f>
        <v>Australia Seagrass Restoration Planting Large</v>
      </c>
      <c r="B434" s="176" t="s">
        <v>163</v>
      </c>
      <c r="C434" s="174" t="s">
        <v>185</v>
      </c>
      <c r="D434" s="176" t="s">
        <v>589</v>
      </c>
      <c r="E434" s="176" t="s">
        <v>167</v>
      </c>
      <c r="F434" s="175" t="s">
        <v>174</v>
      </c>
      <c r="G434" s="176" t="s">
        <v>907</v>
      </c>
      <c r="H434" s="176" t="s">
        <v>906</v>
      </c>
      <c r="I434" s="177" t="n">
        <v>1000</v>
      </c>
      <c r="J434" s="178" t="s">
        <v>910</v>
      </c>
      <c r="K434" s="176" t="n">
        <v>602065.4729</v>
      </c>
      <c r="L434" s="177" t="n">
        <v>29205893</v>
      </c>
      <c r="M434" s="177" t="n">
        <v>36067971</v>
      </c>
      <c r="N434" s="177" t="n">
        <v>22331256</v>
      </c>
      <c r="O434" s="177" t="n">
        <v>26414495</v>
      </c>
      <c r="P434" s="177" t="n">
        <v>6874637</v>
      </c>
      <c r="Q434" s="177" t="n">
        <v>9653476</v>
      </c>
      <c r="R434" s="177" t="n">
        <v>2086</v>
      </c>
      <c r="S434" s="177" t="n">
        <v>2086</v>
      </c>
      <c r="T434" s="177" t="n">
        <v>70000</v>
      </c>
      <c r="U434" s="177" t="n">
        <v>70000</v>
      </c>
      <c r="V434" s="177" t="n">
        <v>629559</v>
      </c>
      <c r="W434" s="177" t="n">
        <v>667067</v>
      </c>
      <c r="X434" s="177" t="n">
        <v>153925</v>
      </c>
      <c r="Y434" s="177" t="n">
        <v>160000</v>
      </c>
      <c r="Z434" s="177" t="n">
        <v>313632</v>
      </c>
      <c r="AA434" s="177" t="n">
        <v>339050</v>
      </c>
      <c r="AB434" s="177" t="n">
        <v>102235</v>
      </c>
      <c r="AC434" s="177" t="n">
        <v>115000</v>
      </c>
      <c r="AD434" s="177" t="n">
        <v>333011</v>
      </c>
      <c r="AE434" s="177" t="n">
        <v>360000</v>
      </c>
      <c r="AF434" s="177" t="n">
        <v>44450</v>
      </c>
      <c r="AG434" s="177" t="n">
        <v>50000</v>
      </c>
      <c r="AH434" s="177" t="n">
        <v>20684445</v>
      </c>
      <c r="AI434" s="177" t="n">
        <v>24653378</v>
      </c>
      <c r="AJ434" s="177" t="n">
        <v>485686</v>
      </c>
      <c r="AK434" s="177" t="n">
        <v>804000</v>
      </c>
      <c r="AL434" s="177" t="n">
        <v>4781521</v>
      </c>
      <c r="AM434" s="177" t="n">
        <v>6160879</v>
      </c>
      <c r="AN434" s="177" t="n">
        <f aca="false">AJ:AJ+AL:AL</f>
        <v>5267207</v>
      </c>
      <c r="AO434" s="177" t="n">
        <f aca="false">AK:AK+AM:AM</f>
        <v>6964879</v>
      </c>
      <c r="AP434" s="177" t="n">
        <v>28667</v>
      </c>
      <c r="AQ434" s="177" t="n">
        <v>49796</v>
      </c>
      <c r="AR434" s="177" t="n">
        <v>1640</v>
      </c>
      <c r="AS434" s="177" t="n">
        <v>2800</v>
      </c>
      <c r="AT434" s="179" t="n">
        <v>75812</v>
      </c>
      <c r="AU434" s="179" t="n">
        <v>120000</v>
      </c>
      <c r="AV434" s="179" t="n">
        <v>223062</v>
      </c>
      <c r="AW434" s="179" t="n">
        <v>400000</v>
      </c>
      <c r="AX434" s="179" t="n">
        <v>1278249</v>
      </c>
      <c r="AY434" s="179" t="n">
        <v>2116000</v>
      </c>
      <c r="AZ434" s="177" t="n">
        <v>30</v>
      </c>
      <c r="BA434" s="180" t="n">
        <v>-35570010</v>
      </c>
      <c r="BB434" s="180" t="n">
        <v>-28919221</v>
      </c>
      <c r="BC434" s="177" t="n">
        <v>286672</v>
      </c>
      <c r="BD434" s="177" t="n">
        <v>497961</v>
      </c>
      <c r="BE434" s="177" t="n">
        <v>14001</v>
      </c>
    </row>
    <row r="435" customFormat="false" ht="12.75" hidden="false" customHeight="true" outlineLevel="0" collapsed="false">
      <c r="A435" s="174" t="str">
        <f aca="false">C435&amp;" "&amp;E435&amp;" "&amp;F435&amp;" "&amp;G435&amp;" "&amp;J435</f>
        <v>The Bahamas Seagrass Restoration Planting Large</v>
      </c>
      <c r="B435" s="176" t="s">
        <v>161</v>
      </c>
      <c r="C435" s="174" t="s">
        <v>277</v>
      </c>
      <c r="D435" s="176" t="s">
        <v>590</v>
      </c>
      <c r="E435" s="176" t="s">
        <v>167</v>
      </c>
      <c r="F435" s="175" t="s">
        <v>174</v>
      </c>
      <c r="G435" s="176" t="s">
        <v>907</v>
      </c>
      <c r="H435" s="176" t="s">
        <v>906</v>
      </c>
      <c r="I435" s="177" t="n">
        <v>1000</v>
      </c>
      <c r="J435" s="178" t="s">
        <v>910</v>
      </c>
      <c r="K435" s="176" t="n">
        <v>16322.19886</v>
      </c>
      <c r="L435" s="177" t="n">
        <v>78773243</v>
      </c>
      <c r="M435" s="177" t="n">
        <v>95917285</v>
      </c>
      <c r="N435" s="177" t="n">
        <v>62828628</v>
      </c>
      <c r="O435" s="177" t="n">
        <v>74689063</v>
      </c>
      <c r="P435" s="177" t="n">
        <v>15944616</v>
      </c>
      <c r="Q435" s="177" t="n">
        <v>21228222</v>
      </c>
      <c r="R435" s="177" t="n">
        <v>5626</v>
      </c>
      <c r="S435" s="177" t="n">
        <v>5626</v>
      </c>
      <c r="T435" s="177" t="n">
        <v>70000</v>
      </c>
      <c r="U435" s="177" t="n">
        <v>70000</v>
      </c>
      <c r="V435" s="177" t="n">
        <v>629559</v>
      </c>
      <c r="W435" s="177" t="n">
        <v>667067</v>
      </c>
      <c r="X435" s="177" t="n">
        <v>153925</v>
      </c>
      <c r="Y435" s="177" t="n">
        <v>160000</v>
      </c>
      <c r="Z435" s="177" t="n">
        <v>286112</v>
      </c>
      <c r="AA435" s="177" t="n">
        <v>309300</v>
      </c>
      <c r="AB435" s="177" t="n">
        <v>111125</v>
      </c>
      <c r="AC435" s="177" t="n">
        <v>125000</v>
      </c>
      <c r="AD435" s="177" t="n">
        <v>296010</v>
      </c>
      <c r="AE435" s="177" t="n">
        <v>320000</v>
      </c>
      <c r="AF435" s="177" t="n">
        <v>44450</v>
      </c>
      <c r="AG435" s="177" t="n">
        <v>50000</v>
      </c>
      <c r="AH435" s="177" t="n">
        <v>61237447</v>
      </c>
      <c r="AI435" s="177" t="n">
        <v>72987697</v>
      </c>
      <c r="AJ435" s="177" t="n">
        <v>402322</v>
      </c>
      <c r="AK435" s="177" t="n">
        <v>666000</v>
      </c>
      <c r="AL435" s="177" t="n">
        <v>14155960</v>
      </c>
      <c r="AM435" s="177" t="n">
        <v>18239625</v>
      </c>
      <c r="AN435" s="177" t="n">
        <f aca="false">AJ:AJ+AL:AL</f>
        <v>14558282</v>
      </c>
      <c r="AO435" s="177" t="n">
        <f aca="false">AK:AK+AM:AM</f>
        <v>18905625</v>
      </c>
      <c r="AP435" s="177" t="n">
        <v>28667</v>
      </c>
      <c r="AQ435" s="177" t="n">
        <v>49796</v>
      </c>
      <c r="AR435" s="177" t="n">
        <v>1640</v>
      </c>
      <c r="AS435" s="177" t="n">
        <v>2800</v>
      </c>
      <c r="AT435" s="179" t="n">
        <v>75812</v>
      </c>
      <c r="AU435" s="179" t="n">
        <v>120000</v>
      </c>
      <c r="AV435" s="179" t="n">
        <v>223062</v>
      </c>
      <c r="AW435" s="179" t="n">
        <v>400000</v>
      </c>
      <c r="AX435" s="179" t="n">
        <v>1057153</v>
      </c>
      <c r="AY435" s="179" t="n">
        <v>1750000</v>
      </c>
      <c r="AZ435" s="177" t="n">
        <v>30</v>
      </c>
      <c r="BA435" s="180" t="n">
        <v>-95419324</v>
      </c>
      <c r="BB435" s="180" t="n">
        <v>-78486571</v>
      </c>
      <c r="BC435" s="177" t="n">
        <v>286672</v>
      </c>
      <c r="BD435" s="177" t="n">
        <v>497961</v>
      </c>
      <c r="BE435" s="177" t="n">
        <v>14001</v>
      </c>
    </row>
    <row r="436" customFormat="false" ht="12.75" hidden="false" customHeight="true" outlineLevel="0" collapsed="false">
      <c r="A436" s="174" t="str">
        <f aca="false">C436&amp;" "&amp;E436&amp;" "&amp;F436&amp;" "&amp;G436&amp;" "&amp;J436</f>
        <v>Kenya Seagrass Restoration Planting Large</v>
      </c>
      <c r="B436" s="176" t="s">
        <v>164</v>
      </c>
      <c r="C436" s="174" t="s">
        <v>187</v>
      </c>
      <c r="D436" s="176" t="s">
        <v>591</v>
      </c>
      <c r="E436" s="176" t="s">
        <v>167</v>
      </c>
      <c r="F436" s="175" t="s">
        <v>174</v>
      </c>
      <c r="G436" s="176" t="s">
        <v>907</v>
      </c>
      <c r="H436" s="176" t="s">
        <v>906</v>
      </c>
      <c r="I436" s="177" t="n">
        <v>1000</v>
      </c>
      <c r="J436" s="178" t="s">
        <v>910</v>
      </c>
      <c r="K436" s="176" t="n">
        <v>821.14692</v>
      </c>
      <c r="L436" s="177" t="n">
        <v>3392702</v>
      </c>
      <c r="M436" s="177" t="n">
        <v>4209766</v>
      </c>
      <c r="N436" s="177" t="n">
        <v>2494819</v>
      </c>
      <c r="O436" s="177" t="n">
        <v>2800899</v>
      </c>
      <c r="P436" s="177" t="n">
        <v>897883</v>
      </c>
      <c r="Q436" s="177" t="n">
        <v>1408867</v>
      </c>
      <c r="R436" s="177" t="n">
        <v>242</v>
      </c>
      <c r="S436" s="177" t="n">
        <v>242</v>
      </c>
      <c r="T436" s="177" t="n">
        <v>50000</v>
      </c>
      <c r="U436" s="177" t="n">
        <v>50000</v>
      </c>
      <c r="V436" s="177" t="n">
        <v>629559</v>
      </c>
      <c r="W436" s="177" t="n">
        <v>667067</v>
      </c>
      <c r="X436" s="177" t="n">
        <v>153925</v>
      </c>
      <c r="Y436" s="177" t="n">
        <v>160000</v>
      </c>
      <c r="Z436" s="177" t="n">
        <v>249345</v>
      </c>
      <c r="AA436" s="177" t="n">
        <v>264200</v>
      </c>
      <c r="AB436" s="177" t="n">
        <v>88900</v>
      </c>
      <c r="AC436" s="177" t="n">
        <v>100000</v>
      </c>
      <c r="AD436" s="177" t="n">
        <v>129504</v>
      </c>
      <c r="AE436" s="177" t="n">
        <v>140000</v>
      </c>
      <c r="AF436" s="177" t="n">
        <v>44450</v>
      </c>
      <c r="AG436" s="177" t="n">
        <v>50000</v>
      </c>
      <c r="AH436" s="177" t="n">
        <v>1149136</v>
      </c>
      <c r="AI436" s="177" t="n">
        <v>1369632</v>
      </c>
      <c r="AJ436" s="177" t="n">
        <v>144981</v>
      </c>
      <c r="AK436" s="177" t="n">
        <v>240000</v>
      </c>
      <c r="AL436" s="177" t="n">
        <v>265640</v>
      </c>
      <c r="AM436" s="177" t="n">
        <v>342271</v>
      </c>
      <c r="AN436" s="177" t="n">
        <f aca="false">AJ:AJ+AL:AL</f>
        <v>410621</v>
      </c>
      <c r="AO436" s="177" t="n">
        <f aca="false">AK:AK+AM:AM</f>
        <v>582271</v>
      </c>
      <c r="AP436" s="177" t="n">
        <v>28667</v>
      </c>
      <c r="AQ436" s="177" t="n">
        <v>49796</v>
      </c>
      <c r="AR436" s="177" t="n">
        <v>1640</v>
      </c>
      <c r="AS436" s="177" t="n">
        <v>2800</v>
      </c>
      <c r="AT436" s="179" t="n">
        <v>75812</v>
      </c>
      <c r="AU436" s="179" t="n">
        <v>120000</v>
      </c>
      <c r="AV436" s="179" t="n">
        <v>167296</v>
      </c>
      <c r="AW436" s="179" t="n">
        <v>300000</v>
      </c>
      <c r="AX436" s="179" t="n">
        <v>213847</v>
      </c>
      <c r="AY436" s="179" t="n">
        <v>354000</v>
      </c>
      <c r="AZ436" s="177" t="n">
        <v>30</v>
      </c>
      <c r="BA436" s="180" t="n">
        <v>-3711805</v>
      </c>
      <c r="BB436" s="180" t="n">
        <v>-3106030</v>
      </c>
      <c r="BC436" s="177" t="n">
        <v>286672</v>
      </c>
      <c r="BD436" s="177" t="n">
        <v>497961</v>
      </c>
      <c r="BE436" s="177" t="n">
        <v>14001</v>
      </c>
    </row>
    <row r="437" customFormat="false" ht="12.75" hidden="false" customHeight="true" outlineLevel="0" collapsed="false">
      <c r="A437" s="174" t="str">
        <f aca="false">C437&amp;" "&amp;E437&amp;" "&amp;F437&amp;" "&amp;G437&amp;" "&amp;J437</f>
        <v>Mexico Seagrass Restoration Planting Large</v>
      </c>
      <c r="B437" s="176" t="s">
        <v>161</v>
      </c>
      <c r="C437" s="174" t="s">
        <v>188</v>
      </c>
      <c r="D437" s="176" t="s">
        <v>592</v>
      </c>
      <c r="E437" s="176" t="s">
        <v>167</v>
      </c>
      <c r="F437" s="175" t="s">
        <v>174</v>
      </c>
      <c r="G437" s="176" t="s">
        <v>907</v>
      </c>
      <c r="H437" s="176" t="s">
        <v>906</v>
      </c>
      <c r="I437" s="177" t="n">
        <v>1000</v>
      </c>
      <c r="J437" s="178" t="s">
        <v>910</v>
      </c>
      <c r="K437" s="176" t="n">
        <v>69461.54468</v>
      </c>
      <c r="L437" s="177" t="n">
        <v>47398971</v>
      </c>
      <c r="M437" s="177" t="n">
        <v>57527032</v>
      </c>
      <c r="N437" s="177" t="n">
        <v>38110580</v>
      </c>
      <c r="O437" s="177" t="n">
        <v>45247345</v>
      </c>
      <c r="P437" s="177" t="n">
        <v>9288391</v>
      </c>
      <c r="Q437" s="177" t="n">
        <v>12279687</v>
      </c>
      <c r="R437" s="177" t="n">
        <v>3385</v>
      </c>
      <c r="S437" s="177" t="n">
        <v>3385</v>
      </c>
      <c r="T437" s="177" t="n">
        <v>50000</v>
      </c>
      <c r="U437" s="177" t="n">
        <v>50000</v>
      </c>
      <c r="V437" s="177" t="n">
        <v>629559</v>
      </c>
      <c r="W437" s="177" t="n">
        <v>667067</v>
      </c>
      <c r="X437" s="177" t="n">
        <v>153925</v>
      </c>
      <c r="Y437" s="177" t="n">
        <v>160000</v>
      </c>
      <c r="Z437" s="177" t="n">
        <v>274072</v>
      </c>
      <c r="AA437" s="177" t="n">
        <v>290400</v>
      </c>
      <c r="AB437" s="177" t="n">
        <v>88900</v>
      </c>
      <c r="AC437" s="177" t="n">
        <v>100000</v>
      </c>
      <c r="AD437" s="177" t="n">
        <v>129504</v>
      </c>
      <c r="AE437" s="177" t="n">
        <v>140000</v>
      </c>
      <c r="AF437" s="177" t="n">
        <v>44450</v>
      </c>
      <c r="AG437" s="177" t="n">
        <v>50000</v>
      </c>
      <c r="AH437" s="177" t="n">
        <v>36740170</v>
      </c>
      <c r="AI437" s="177" t="n">
        <v>43789879</v>
      </c>
      <c r="AJ437" s="177" t="n">
        <v>143773</v>
      </c>
      <c r="AK437" s="177" t="n">
        <v>238000</v>
      </c>
      <c r="AL437" s="177" t="n">
        <v>8493044</v>
      </c>
      <c r="AM437" s="177" t="n">
        <v>10943091</v>
      </c>
      <c r="AN437" s="177" t="n">
        <f aca="false">AJ:AJ+AL:AL</f>
        <v>8636817</v>
      </c>
      <c r="AO437" s="177" t="n">
        <f aca="false">AK:AK+AM:AM</f>
        <v>11181091</v>
      </c>
      <c r="AP437" s="177" t="n">
        <v>28667</v>
      </c>
      <c r="AQ437" s="177" t="n">
        <v>49796</v>
      </c>
      <c r="AR437" s="177" t="n">
        <v>1640</v>
      </c>
      <c r="AS437" s="177" t="n">
        <v>2800</v>
      </c>
      <c r="AT437" s="179" t="n">
        <v>75812</v>
      </c>
      <c r="AU437" s="179" t="n">
        <v>120000</v>
      </c>
      <c r="AV437" s="179" t="n">
        <v>167296</v>
      </c>
      <c r="AW437" s="179" t="n">
        <v>300000</v>
      </c>
      <c r="AX437" s="179" t="n">
        <v>378159</v>
      </c>
      <c r="AY437" s="179" t="n">
        <v>626000</v>
      </c>
      <c r="AZ437" s="177" t="n">
        <v>30</v>
      </c>
      <c r="BA437" s="180" t="n">
        <v>-57029071</v>
      </c>
      <c r="BB437" s="180" t="n">
        <v>-47112299</v>
      </c>
      <c r="BC437" s="177" t="n">
        <v>286672</v>
      </c>
      <c r="BD437" s="177" t="n">
        <v>497961</v>
      </c>
      <c r="BE437" s="177" t="n">
        <v>14001</v>
      </c>
    </row>
    <row r="438" customFormat="false" ht="12.75" hidden="false" customHeight="true" outlineLevel="0" collapsed="false">
      <c r="A438" s="174" t="str">
        <f aca="false">C438&amp;" "&amp;E438&amp;" "&amp;F438&amp;" "&amp;G438&amp;" "&amp;J438</f>
        <v>Colombia Seagrass Restoration Planting Large</v>
      </c>
      <c r="B438" s="176" t="s">
        <v>165</v>
      </c>
      <c r="C438" s="174" t="s">
        <v>189</v>
      </c>
      <c r="D438" s="176" t="s">
        <v>593</v>
      </c>
      <c r="E438" s="176" t="s">
        <v>167</v>
      </c>
      <c r="F438" s="175" t="s">
        <v>174</v>
      </c>
      <c r="G438" s="176" t="s">
        <v>907</v>
      </c>
      <c r="H438" s="176" t="s">
        <v>906</v>
      </c>
      <c r="I438" s="177" t="n">
        <v>1000</v>
      </c>
      <c r="J438" s="178" t="s">
        <v>910</v>
      </c>
      <c r="K438" s="176" t="n">
        <v>3144.176053</v>
      </c>
      <c r="L438" s="177" t="n">
        <v>14613562</v>
      </c>
      <c r="M438" s="177" t="n">
        <v>17755740</v>
      </c>
      <c r="N438" s="177" t="n">
        <v>11667059</v>
      </c>
      <c r="O438" s="177" t="n">
        <v>13734757</v>
      </c>
      <c r="P438" s="177" t="n">
        <v>2946503</v>
      </c>
      <c r="Q438" s="177" t="n">
        <v>4020982</v>
      </c>
      <c r="R438" s="177" t="n">
        <v>1044</v>
      </c>
      <c r="S438" s="177" t="n">
        <v>1044</v>
      </c>
      <c r="T438" s="177" t="n">
        <v>50000</v>
      </c>
      <c r="U438" s="177" t="n">
        <v>50000</v>
      </c>
      <c r="V438" s="177" t="n">
        <v>629559</v>
      </c>
      <c r="W438" s="177" t="n">
        <v>667067</v>
      </c>
      <c r="X438" s="177" t="n">
        <v>153925</v>
      </c>
      <c r="Y438" s="177" t="n">
        <v>160000</v>
      </c>
      <c r="Z438" s="177" t="n">
        <v>244644</v>
      </c>
      <c r="AA438" s="177" t="n">
        <v>259219</v>
      </c>
      <c r="AB438" s="177" t="n">
        <v>88900</v>
      </c>
      <c r="AC438" s="177" t="n">
        <v>100000</v>
      </c>
      <c r="AD438" s="177" t="n">
        <v>120254</v>
      </c>
      <c r="AE438" s="177" t="n">
        <v>130000</v>
      </c>
      <c r="AF438" s="177" t="n">
        <v>44450</v>
      </c>
      <c r="AG438" s="177" t="n">
        <v>50000</v>
      </c>
      <c r="AH438" s="177" t="n">
        <v>10335327</v>
      </c>
      <c r="AI438" s="177" t="n">
        <v>12318471</v>
      </c>
      <c r="AJ438" s="177" t="n">
        <v>78531</v>
      </c>
      <c r="AK438" s="177" t="n">
        <v>130000</v>
      </c>
      <c r="AL438" s="177" t="n">
        <v>2389167</v>
      </c>
      <c r="AM438" s="177" t="n">
        <v>3078386</v>
      </c>
      <c r="AN438" s="177" t="n">
        <f aca="false">AJ:AJ+AL:AL</f>
        <v>2467698</v>
      </c>
      <c r="AO438" s="177" t="n">
        <f aca="false">AK:AK+AM:AM</f>
        <v>3208386</v>
      </c>
      <c r="AP438" s="177" t="n">
        <v>28667</v>
      </c>
      <c r="AQ438" s="177" t="n">
        <v>49796</v>
      </c>
      <c r="AR438" s="177" t="n">
        <v>1640</v>
      </c>
      <c r="AS438" s="177" t="n">
        <v>2800</v>
      </c>
      <c r="AT438" s="179" t="n">
        <v>75812</v>
      </c>
      <c r="AU438" s="179" t="n">
        <v>120000</v>
      </c>
      <c r="AV438" s="179" t="n">
        <v>167296</v>
      </c>
      <c r="AW438" s="179" t="n">
        <v>300000</v>
      </c>
      <c r="AX438" s="179" t="n">
        <v>205390</v>
      </c>
      <c r="AY438" s="179" t="n">
        <v>340000</v>
      </c>
      <c r="AZ438" s="177" t="n">
        <v>30</v>
      </c>
      <c r="BA438" s="180" t="n">
        <v>-17265445</v>
      </c>
      <c r="BB438" s="180" t="n">
        <v>-14330475</v>
      </c>
      <c r="BC438" s="177" t="n">
        <v>286672</v>
      </c>
      <c r="BD438" s="177" t="n">
        <v>497961</v>
      </c>
      <c r="BE438" s="177" t="n">
        <v>14001</v>
      </c>
    </row>
    <row r="439" customFormat="false" ht="12.75" hidden="false" customHeight="true" outlineLevel="0" collapsed="false">
      <c r="A439" s="174" t="str">
        <f aca="false">C439&amp;" "&amp;E439&amp;" "&amp;F439&amp;" "&amp;G439&amp;" "&amp;J439</f>
        <v>India Seagrass Restoration Planting Large</v>
      </c>
      <c r="B439" s="176" t="s">
        <v>162</v>
      </c>
      <c r="C439" s="174" t="s">
        <v>190</v>
      </c>
      <c r="D439" s="176" t="s">
        <v>594</v>
      </c>
      <c r="E439" s="176" t="s">
        <v>167</v>
      </c>
      <c r="F439" s="175" t="s">
        <v>174</v>
      </c>
      <c r="G439" s="176" t="s">
        <v>907</v>
      </c>
      <c r="H439" s="176" t="s">
        <v>906</v>
      </c>
      <c r="I439" s="177" t="n">
        <v>1000</v>
      </c>
      <c r="J439" s="178" t="s">
        <v>910</v>
      </c>
      <c r="K439" s="176" t="n">
        <v>3746.655073</v>
      </c>
      <c r="L439" s="177" t="n">
        <v>3935849</v>
      </c>
      <c r="M439" s="177" t="n">
        <v>4870927</v>
      </c>
      <c r="N439" s="177" t="n">
        <v>2928274</v>
      </c>
      <c r="O439" s="177" t="n">
        <v>3316735</v>
      </c>
      <c r="P439" s="177" t="n">
        <v>1007575</v>
      </c>
      <c r="Q439" s="177" t="n">
        <v>1554192</v>
      </c>
      <c r="R439" s="177" t="n">
        <v>281</v>
      </c>
      <c r="S439" s="177" t="n">
        <v>281</v>
      </c>
      <c r="T439" s="177" t="n">
        <v>50000</v>
      </c>
      <c r="U439" s="177" t="n">
        <v>50000</v>
      </c>
      <c r="V439" s="177" t="n">
        <v>629559</v>
      </c>
      <c r="W439" s="177" t="n">
        <v>667067</v>
      </c>
      <c r="X439" s="177" t="n">
        <v>153925</v>
      </c>
      <c r="Y439" s="177" t="n">
        <v>160000</v>
      </c>
      <c r="Z439" s="177" t="n">
        <v>255322</v>
      </c>
      <c r="AA439" s="177" t="n">
        <v>270533</v>
      </c>
      <c r="AB439" s="177" t="n">
        <v>88900</v>
      </c>
      <c r="AC439" s="177" t="n">
        <v>100000</v>
      </c>
      <c r="AD439" s="177" t="n">
        <v>129504</v>
      </c>
      <c r="AE439" s="177" t="n">
        <v>140000</v>
      </c>
      <c r="AF439" s="177" t="n">
        <v>44450</v>
      </c>
      <c r="AG439" s="177" t="n">
        <v>50000</v>
      </c>
      <c r="AH439" s="177" t="n">
        <v>1576614</v>
      </c>
      <c r="AI439" s="177" t="n">
        <v>1879135</v>
      </c>
      <c r="AJ439" s="177" t="n">
        <v>101487</v>
      </c>
      <c r="AK439" s="177" t="n">
        <v>168000</v>
      </c>
      <c r="AL439" s="177" t="n">
        <v>364458</v>
      </c>
      <c r="AM439" s="177" t="n">
        <v>469596</v>
      </c>
      <c r="AN439" s="177" t="n">
        <f aca="false">AJ:AJ+AL:AL</f>
        <v>465945</v>
      </c>
      <c r="AO439" s="177" t="n">
        <f aca="false">AK:AK+AM:AM</f>
        <v>637596</v>
      </c>
      <c r="AP439" s="177" t="n">
        <v>28667</v>
      </c>
      <c r="AQ439" s="177" t="n">
        <v>49796</v>
      </c>
      <c r="AR439" s="177" t="n">
        <v>1640</v>
      </c>
      <c r="AS439" s="177" t="n">
        <v>2800</v>
      </c>
      <c r="AT439" s="179" t="n">
        <v>75812</v>
      </c>
      <c r="AU439" s="179" t="n">
        <v>120000</v>
      </c>
      <c r="AV439" s="179" t="n">
        <v>167296</v>
      </c>
      <c r="AW439" s="179" t="n">
        <v>300000</v>
      </c>
      <c r="AX439" s="179" t="n">
        <v>268215</v>
      </c>
      <c r="AY439" s="179" t="n">
        <v>444000</v>
      </c>
      <c r="AZ439" s="177" t="n">
        <v>30</v>
      </c>
      <c r="BA439" s="180" t="n">
        <v>-4372967</v>
      </c>
      <c r="BB439" s="180" t="n">
        <v>-3649177</v>
      </c>
      <c r="BC439" s="177" t="n">
        <v>286672</v>
      </c>
      <c r="BD439" s="177" t="n">
        <v>497961</v>
      </c>
      <c r="BE439" s="177" t="n">
        <v>14001</v>
      </c>
    </row>
    <row r="440" customFormat="false" ht="12.75" hidden="false" customHeight="true" outlineLevel="0" collapsed="false">
      <c r="A440" s="174" t="str">
        <f aca="false">C440&amp;" "&amp;E440&amp;" "&amp;F440&amp;" "&amp;G440&amp;" "&amp;J440</f>
        <v>China Seagrass Restoration Planting Large</v>
      </c>
      <c r="B440" s="176" t="s">
        <v>162</v>
      </c>
      <c r="C440" s="174" t="s">
        <v>191</v>
      </c>
      <c r="D440" s="176" t="s">
        <v>595</v>
      </c>
      <c r="E440" s="176" t="s">
        <v>167</v>
      </c>
      <c r="F440" s="175" t="s">
        <v>174</v>
      </c>
      <c r="G440" s="176" t="s">
        <v>907</v>
      </c>
      <c r="H440" s="176" t="s">
        <v>906</v>
      </c>
      <c r="I440" s="177" t="n">
        <v>1000</v>
      </c>
      <c r="J440" s="178" t="s">
        <v>910</v>
      </c>
      <c r="K440" s="176" t="n">
        <v>576.1808507</v>
      </c>
      <c r="L440" s="177" t="n">
        <v>10654889</v>
      </c>
      <c r="M440" s="177" t="n">
        <v>13204649</v>
      </c>
      <c r="N440" s="177" t="n">
        <v>8008947</v>
      </c>
      <c r="O440" s="177" t="n">
        <v>9363471</v>
      </c>
      <c r="P440" s="177" t="n">
        <v>2645942</v>
      </c>
      <c r="Q440" s="177" t="n">
        <v>3841179</v>
      </c>
      <c r="R440" s="177" t="n">
        <v>761</v>
      </c>
      <c r="S440" s="177" t="n">
        <v>761</v>
      </c>
      <c r="T440" s="177" t="n">
        <v>50000</v>
      </c>
      <c r="U440" s="177" t="n">
        <v>50000</v>
      </c>
      <c r="V440" s="177" t="n">
        <v>629559</v>
      </c>
      <c r="W440" s="177" t="n">
        <v>667067</v>
      </c>
      <c r="X440" s="177" t="n">
        <v>153925</v>
      </c>
      <c r="Y440" s="177" t="n">
        <v>160000</v>
      </c>
      <c r="Z440" s="177" t="n">
        <v>314213</v>
      </c>
      <c r="AA440" s="177" t="n">
        <v>332933</v>
      </c>
      <c r="AB440" s="177" t="n">
        <v>88900</v>
      </c>
      <c r="AC440" s="177" t="n">
        <v>100000</v>
      </c>
      <c r="AD440" s="177" t="n">
        <v>138755</v>
      </c>
      <c r="AE440" s="177" t="n">
        <v>150000</v>
      </c>
      <c r="AF440" s="177" t="n">
        <v>44450</v>
      </c>
      <c r="AG440" s="177" t="n">
        <v>50000</v>
      </c>
      <c r="AH440" s="177" t="n">
        <v>6589145</v>
      </c>
      <c r="AI440" s="177" t="n">
        <v>7853471</v>
      </c>
      <c r="AJ440" s="177" t="n">
        <v>234386</v>
      </c>
      <c r="AK440" s="177" t="n">
        <v>388000</v>
      </c>
      <c r="AL440" s="177" t="n">
        <v>1523180</v>
      </c>
      <c r="AM440" s="177" t="n">
        <v>1962582</v>
      </c>
      <c r="AN440" s="177" t="n">
        <f aca="false">AJ:AJ+AL:AL</f>
        <v>1757566</v>
      </c>
      <c r="AO440" s="177" t="n">
        <f aca="false">AK:AK+AM:AM</f>
        <v>2350582</v>
      </c>
      <c r="AP440" s="177" t="n">
        <v>28667</v>
      </c>
      <c r="AQ440" s="177" t="n">
        <v>49796</v>
      </c>
      <c r="AR440" s="177" t="n">
        <v>1640</v>
      </c>
      <c r="AS440" s="177" t="n">
        <v>2800</v>
      </c>
      <c r="AT440" s="179" t="n">
        <v>75812</v>
      </c>
      <c r="AU440" s="179" t="n">
        <v>120000</v>
      </c>
      <c r="AV440" s="179" t="n">
        <v>167296</v>
      </c>
      <c r="AW440" s="179" t="n">
        <v>300000</v>
      </c>
      <c r="AX440" s="179" t="n">
        <v>614961</v>
      </c>
      <c r="AY440" s="179" t="n">
        <v>1018000</v>
      </c>
      <c r="AZ440" s="177" t="n">
        <v>30</v>
      </c>
      <c r="BA440" s="180" t="n">
        <v>-12706688</v>
      </c>
      <c r="BB440" s="180" t="n">
        <v>-10368217</v>
      </c>
      <c r="BC440" s="177" t="n">
        <v>286672</v>
      </c>
      <c r="BD440" s="177" t="n">
        <v>497961</v>
      </c>
      <c r="BE440" s="177" t="n">
        <v>14001</v>
      </c>
    </row>
    <row r="441" customFormat="false" ht="12.75" hidden="false" customHeight="true" outlineLevel="0" collapsed="false">
      <c r="A441" s="174" t="str">
        <f aca="false">C441&amp;" "&amp;E441&amp;" "&amp;F441&amp;" "&amp;G441&amp;" "&amp;J441</f>
        <v>Indonesia Salt marsh Restoration Planting Large</v>
      </c>
      <c r="B441" s="176" t="s">
        <v>162</v>
      </c>
      <c r="C441" s="174" t="s">
        <v>184</v>
      </c>
      <c r="D441" s="176" t="s">
        <v>588</v>
      </c>
      <c r="E441" s="176" t="s">
        <v>168</v>
      </c>
      <c r="F441" s="175" t="s">
        <v>174</v>
      </c>
      <c r="G441" s="176" t="s">
        <v>907</v>
      </c>
      <c r="H441" s="176" t="s">
        <v>906</v>
      </c>
      <c r="I441" s="177" t="n">
        <v>1000</v>
      </c>
      <c r="J441" s="178" t="s">
        <v>910</v>
      </c>
      <c r="K441" s="176" t="n">
        <v>1538.032167</v>
      </c>
      <c r="L441" s="177" t="n">
        <v>5730061</v>
      </c>
      <c r="M441" s="177" t="n">
        <v>7115828</v>
      </c>
      <c r="N441" s="177" t="n">
        <v>4254657</v>
      </c>
      <c r="O441" s="177" t="n">
        <v>4895851</v>
      </c>
      <c r="P441" s="177" t="n">
        <v>1475404</v>
      </c>
      <c r="Q441" s="177" t="n">
        <v>2219977</v>
      </c>
      <c r="R441" s="177" t="n">
        <v>193</v>
      </c>
      <c r="S441" s="177" t="n">
        <v>193</v>
      </c>
      <c r="T441" s="177" t="n">
        <v>50000</v>
      </c>
      <c r="U441" s="177" t="n">
        <v>50000</v>
      </c>
      <c r="V441" s="177" t="n">
        <v>629559</v>
      </c>
      <c r="W441" s="177" t="n">
        <v>667067</v>
      </c>
      <c r="X441" s="177" t="n">
        <v>153925</v>
      </c>
      <c r="Y441" s="177" t="n">
        <v>160000</v>
      </c>
      <c r="Z441" s="177" t="n">
        <v>268724</v>
      </c>
      <c r="AA441" s="177" t="n">
        <v>284733</v>
      </c>
      <c r="AB441" s="177" t="n">
        <v>88900</v>
      </c>
      <c r="AC441" s="177" t="n">
        <v>100000</v>
      </c>
      <c r="AD441" s="177" t="n">
        <v>129504</v>
      </c>
      <c r="AE441" s="177" t="n">
        <v>140000</v>
      </c>
      <c r="AF441" s="177" t="n">
        <v>44450</v>
      </c>
      <c r="AG441" s="177" t="n">
        <v>50000</v>
      </c>
      <c r="AH441" s="177" t="n">
        <v>2889595</v>
      </c>
      <c r="AI441" s="177" t="n">
        <v>3444051</v>
      </c>
      <c r="AJ441" s="177" t="n">
        <v>181226</v>
      </c>
      <c r="AK441" s="177" t="n">
        <v>300000</v>
      </c>
      <c r="AL441" s="177" t="n">
        <v>667974</v>
      </c>
      <c r="AM441" s="177" t="n">
        <v>860668</v>
      </c>
      <c r="AN441" s="177" t="n">
        <f aca="false">AJ:AJ+AL:AL</f>
        <v>849200</v>
      </c>
      <c r="AO441" s="177" t="n">
        <f aca="false">AK:AK+AM:AM</f>
        <v>1160668</v>
      </c>
      <c r="AP441" s="177" t="n">
        <v>60668</v>
      </c>
      <c r="AQ441" s="177" t="n">
        <v>105382</v>
      </c>
      <c r="AR441" s="177" t="n">
        <v>3470</v>
      </c>
      <c r="AS441" s="177" t="n">
        <v>5926</v>
      </c>
      <c r="AT441" s="179" t="n">
        <v>75812</v>
      </c>
      <c r="AU441" s="179" t="n">
        <v>120000</v>
      </c>
      <c r="AV441" s="179" t="n">
        <v>167296</v>
      </c>
      <c r="AW441" s="179" t="n">
        <v>300000</v>
      </c>
      <c r="AX441" s="179" t="n">
        <v>318958</v>
      </c>
      <c r="AY441" s="179" t="n">
        <v>528000</v>
      </c>
      <c r="AZ441" s="177" t="n">
        <v>30</v>
      </c>
      <c r="BA441" s="180" t="n">
        <v>-6122053</v>
      </c>
      <c r="BB441" s="180" t="n">
        <v>-5154319</v>
      </c>
      <c r="BC441" s="177" t="n">
        <v>606678</v>
      </c>
      <c r="BD441" s="177" t="n">
        <v>1053824</v>
      </c>
      <c r="BE441" s="177" t="n">
        <v>29630</v>
      </c>
    </row>
    <row r="442" customFormat="false" ht="12.75" hidden="false" customHeight="true" outlineLevel="0" collapsed="false">
      <c r="A442" s="174" t="str">
        <f aca="false">C442&amp;" "&amp;E442&amp;" "&amp;F442&amp;" "&amp;G442&amp;" "&amp;J442</f>
        <v>United States Salt marsh Restoration Planting Large</v>
      </c>
      <c r="B442" s="176" t="s">
        <v>161</v>
      </c>
      <c r="C442" s="174" t="s">
        <v>183</v>
      </c>
      <c r="D442" s="176" t="s">
        <v>586</v>
      </c>
      <c r="E442" s="176" t="s">
        <v>168</v>
      </c>
      <c r="F442" s="175" t="s">
        <v>174</v>
      </c>
      <c r="G442" s="176" t="s">
        <v>907</v>
      </c>
      <c r="H442" s="176" t="s">
        <v>906</v>
      </c>
      <c r="I442" s="177" t="n">
        <v>1000</v>
      </c>
      <c r="J442" s="178" t="s">
        <v>910</v>
      </c>
      <c r="K442" s="176" t="n">
        <v>166735.7527</v>
      </c>
      <c r="L442" s="177" t="n">
        <v>29158154</v>
      </c>
      <c r="M442" s="177" t="n">
        <v>36184785</v>
      </c>
      <c r="N442" s="177" t="n">
        <v>21977993</v>
      </c>
      <c r="O442" s="177" t="n">
        <v>26000842</v>
      </c>
      <c r="P442" s="177" t="n">
        <v>7180162</v>
      </c>
      <c r="Q442" s="177" t="n">
        <v>10183943</v>
      </c>
      <c r="R442" s="177" t="n">
        <v>984</v>
      </c>
      <c r="S442" s="177" t="n">
        <v>984</v>
      </c>
      <c r="T442" s="177" t="n">
        <v>100000</v>
      </c>
      <c r="U442" s="177" t="n">
        <v>100000</v>
      </c>
      <c r="V442" s="177" t="n">
        <v>629559</v>
      </c>
      <c r="W442" s="177" t="n">
        <v>667067</v>
      </c>
      <c r="X442" s="177" t="n">
        <v>153925</v>
      </c>
      <c r="Y442" s="177" t="n">
        <v>160000</v>
      </c>
      <c r="Z442" s="177" t="n">
        <v>351049</v>
      </c>
      <c r="AA442" s="177" t="n">
        <v>379500</v>
      </c>
      <c r="AB442" s="177" t="n">
        <v>88900</v>
      </c>
      <c r="AC442" s="177" t="n">
        <v>100000</v>
      </c>
      <c r="AD442" s="177" t="n">
        <v>185006</v>
      </c>
      <c r="AE442" s="177" t="n">
        <v>200000</v>
      </c>
      <c r="AF442" s="177" t="n">
        <v>44450</v>
      </c>
      <c r="AG442" s="177" t="n">
        <v>50000</v>
      </c>
      <c r="AH442" s="177" t="n">
        <v>20425104</v>
      </c>
      <c r="AI442" s="177" t="n">
        <v>24344275</v>
      </c>
      <c r="AJ442" s="177" t="n">
        <v>517703</v>
      </c>
      <c r="AK442" s="177" t="n">
        <v>857000</v>
      </c>
      <c r="AL442" s="177" t="n">
        <v>4721571</v>
      </c>
      <c r="AM442" s="177" t="n">
        <v>6083634</v>
      </c>
      <c r="AN442" s="177" t="n">
        <f aca="false">AJ:AJ+AL:AL</f>
        <v>5239274</v>
      </c>
      <c r="AO442" s="177" t="n">
        <f aca="false">AK:AK+AM:AM</f>
        <v>6940634</v>
      </c>
      <c r="AP442" s="177" t="n">
        <v>60668</v>
      </c>
      <c r="AQ442" s="177" t="n">
        <v>105382</v>
      </c>
      <c r="AR442" s="177" t="n">
        <v>3470</v>
      </c>
      <c r="AS442" s="177" t="n">
        <v>5926</v>
      </c>
      <c r="AT442" s="179" t="n">
        <v>75812</v>
      </c>
      <c r="AU442" s="179" t="n">
        <v>120000</v>
      </c>
      <c r="AV442" s="179" t="n">
        <v>223062</v>
      </c>
      <c r="AW442" s="179" t="n">
        <v>400000</v>
      </c>
      <c r="AX442" s="179" t="n">
        <v>1577877</v>
      </c>
      <c r="AY442" s="179" t="n">
        <v>2612000</v>
      </c>
      <c r="AZ442" s="177" t="n">
        <v>30</v>
      </c>
      <c r="BA442" s="180" t="n">
        <v>-35130960</v>
      </c>
      <c r="BB442" s="180" t="n">
        <v>-28551477</v>
      </c>
      <c r="BC442" s="177" t="n">
        <v>606678</v>
      </c>
      <c r="BD442" s="177" t="n">
        <v>1053824</v>
      </c>
      <c r="BE442" s="177" t="n">
        <v>29630</v>
      </c>
    </row>
    <row r="443" customFormat="false" ht="12.75" hidden="false" customHeight="true" outlineLevel="0" collapsed="false">
      <c r="A443" s="174" t="str">
        <f aca="false">C443&amp;" "&amp;E443&amp;" "&amp;F443&amp;" "&amp;G443&amp;" "&amp;J443</f>
        <v>Australia Salt marsh Restoration Planting Large</v>
      </c>
      <c r="B443" s="176" t="s">
        <v>163</v>
      </c>
      <c r="C443" s="174" t="s">
        <v>185</v>
      </c>
      <c r="D443" s="176" t="s">
        <v>589</v>
      </c>
      <c r="E443" s="176" t="s">
        <v>168</v>
      </c>
      <c r="F443" s="175" t="s">
        <v>174</v>
      </c>
      <c r="G443" s="176" t="s">
        <v>907</v>
      </c>
      <c r="H443" s="176" t="s">
        <v>906</v>
      </c>
      <c r="I443" s="177" t="n">
        <v>1000</v>
      </c>
      <c r="J443" s="178" t="s">
        <v>910</v>
      </c>
      <c r="K443" s="176" t="n">
        <v>18742.40858</v>
      </c>
      <c r="L443" s="177" t="n">
        <v>19782817</v>
      </c>
      <c r="M443" s="177" t="n">
        <v>24683663</v>
      </c>
      <c r="N443" s="177" t="n">
        <v>14649990</v>
      </c>
      <c r="O443" s="177" t="n">
        <v>17259347</v>
      </c>
      <c r="P443" s="177" t="n">
        <v>5132828</v>
      </c>
      <c r="Q443" s="177" t="n">
        <v>7424316</v>
      </c>
      <c r="R443" s="177" t="n">
        <v>668</v>
      </c>
      <c r="S443" s="177" t="n">
        <v>668</v>
      </c>
      <c r="T443" s="177" t="n">
        <v>70000</v>
      </c>
      <c r="U443" s="177" t="n">
        <v>70000</v>
      </c>
      <c r="V443" s="177" t="n">
        <v>629559</v>
      </c>
      <c r="W443" s="177" t="n">
        <v>667067</v>
      </c>
      <c r="X443" s="177" t="n">
        <v>153925</v>
      </c>
      <c r="Y443" s="177" t="n">
        <v>160000</v>
      </c>
      <c r="Z443" s="177" t="n">
        <v>313632</v>
      </c>
      <c r="AA443" s="177" t="n">
        <v>339050</v>
      </c>
      <c r="AB443" s="177" t="n">
        <v>102235</v>
      </c>
      <c r="AC443" s="177" t="n">
        <v>115000</v>
      </c>
      <c r="AD443" s="177" t="n">
        <v>333011</v>
      </c>
      <c r="AE443" s="177" t="n">
        <v>360000</v>
      </c>
      <c r="AF443" s="177" t="n">
        <v>44450</v>
      </c>
      <c r="AG443" s="177" t="n">
        <v>50000</v>
      </c>
      <c r="AH443" s="177" t="n">
        <v>13003178</v>
      </c>
      <c r="AI443" s="177" t="n">
        <v>15498230</v>
      </c>
      <c r="AJ443" s="177" t="n">
        <v>485686</v>
      </c>
      <c r="AK443" s="177" t="n">
        <v>804000</v>
      </c>
      <c r="AL443" s="177" t="n">
        <v>3005881</v>
      </c>
      <c r="AM443" s="177" t="n">
        <v>3873008</v>
      </c>
      <c r="AN443" s="177" t="n">
        <f aca="false">AJ:AJ+AL:AL</f>
        <v>3491567</v>
      </c>
      <c r="AO443" s="177" t="n">
        <f aca="false">AK:AK+AM:AM</f>
        <v>4677008</v>
      </c>
      <c r="AP443" s="177" t="n">
        <v>60668</v>
      </c>
      <c r="AQ443" s="177" t="n">
        <v>105382</v>
      </c>
      <c r="AR443" s="177" t="n">
        <v>3470</v>
      </c>
      <c r="AS443" s="177" t="n">
        <v>5926</v>
      </c>
      <c r="AT443" s="179" t="n">
        <v>75812</v>
      </c>
      <c r="AU443" s="179" t="n">
        <v>120000</v>
      </c>
      <c r="AV443" s="179" t="n">
        <v>223062</v>
      </c>
      <c r="AW443" s="179" t="n">
        <v>400000</v>
      </c>
      <c r="AX443" s="179" t="n">
        <v>1278249</v>
      </c>
      <c r="AY443" s="179" t="n">
        <v>2116000</v>
      </c>
      <c r="AZ443" s="177" t="n">
        <v>30</v>
      </c>
      <c r="BA443" s="180" t="n">
        <v>-23629838</v>
      </c>
      <c r="BB443" s="180" t="n">
        <v>-19176140</v>
      </c>
      <c r="BC443" s="177" t="n">
        <v>606678</v>
      </c>
      <c r="BD443" s="177" t="n">
        <v>1053824</v>
      </c>
      <c r="BE443" s="177" t="n">
        <v>29630</v>
      </c>
    </row>
    <row r="444" customFormat="false" ht="12.75" hidden="false" customHeight="true" outlineLevel="0" collapsed="false">
      <c r="A444" s="174" t="str">
        <f aca="false">C444&amp;" "&amp;E444&amp;" "&amp;F444&amp;" "&amp;G444&amp;" "&amp;J444</f>
        <v>The Bahamas Salt marsh Restoration Planting Large</v>
      </c>
      <c r="B444" s="176" t="s">
        <v>161</v>
      </c>
      <c r="C444" s="174" t="s">
        <v>277</v>
      </c>
      <c r="D444" s="176" t="s">
        <v>590</v>
      </c>
      <c r="E444" s="176" t="s">
        <v>168</v>
      </c>
      <c r="F444" s="175" t="s">
        <v>174</v>
      </c>
      <c r="G444" s="176" t="s">
        <v>907</v>
      </c>
      <c r="H444" s="176" t="s">
        <v>906</v>
      </c>
      <c r="I444" s="177" t="n">
        <v>1000</v>
      </c>
      <c r="J444" s="178" t="s">
        <v>910</v>
      </c>
      <c r="K444" s="176" t="n">
        <v>1047.626473</v>
      </c>
      <c r="L444" s="177" t="n">
        <v>50809376</v>
      </c>
      <c r="M444" s="177" t="n">
        <v>62098300</v>
      </c>
      <c r="N444" s="177" t="n">
        <v>40087812</v>
      </c>
      <c r="O444" s="177" t="n">
        <v>47584737</v>
      </c>
      <c r="P444" s="177" t="n">
        <v>10721564</v>
      </c>
      <c r="Q444" s="177" t="n">
        <v>14513563</v>
      </c>
      <c r="R444" s="177" t="n">
        <v>1715</v>
      </c>
      <c r="S444" s="177" t="n">
        <v>1715</v>
      </c>
      <c r="T444" s="177" t="n">
        <v>70000</v>
      </c>
      <c r="U444" s="177" t="n">
        <v>70000</v>
      </c>
      <c r="V444" s="177" t="n">
        <v>629559</v>
      </c>
      <c r="W444" s="177" t="n">
        <v>667067</v>
      </c>
      <c r="X444" s="177" t="n">
        <v>153925</v>
      </c>
      <c r="Y444" s="177" t="n">
        <v>160000</v>
      </c>
      <c r="Z444" s="177" t="n">
        <v>286112</v>
      </c>
      <c r="AA444" s="177" t="n">
        <v>309300</v>
      </c>
      <c r="AB444" s="177" t="n">
        <v>111125</v>
      </c>
      <c r="AC444" s="177" t="n">
        <v>125000</v>
      </c>
      <c r="AD444" s="177" t="n">
        <v>296010</v>
      </c>
      <c r="AE444" s="177" t="n">
        <v>320000</v>
      </c>
      <c r="AF444" s="177" t="n">
        <v>44450</v>
      </c>
      <c r="AG444" s="177" t="n">
        <v>50000</v>
      </c>
      <c r="AH444" s="177" t="n">
        <v>38496632</v>
      </c>
      <c r="AI444" s="177" t="n">
        <v>45883371</v>
      </c>
      <c r="AJ444" s="177" t="n">
        <v>402322</v>
      </c>
      <c r="AK444" s="177" t="n">
        <v>666000</v>
      </c>
      <c r="AL444" s="177" t="n">
        <v>8899077</v>
      </c>
      <c r="AM444" s="177" t="n">
        <v>11466254</v>
      </c>
      <c r="AN444" s="177" t="n">
        <f aca="false">AJ:AJ+AL:AL</f>
        <v>9301399</v>
      </c>
      <c r="AO444" s="177" t="n">
        <f aca="false">AK:AK+AM:AM</f>
        <v>12132254</v>
      </c>
      <c r="AP444" s="177" t="n">
        <v>60668</v>
      </c>
      <c r="AQ444" s="177" t="n">
        <v>105382</v>
      </c>
      <c r="AR444" s="177" t="n">
        <v>3470</v>
      </c>
      <c r="AS444" s="177" t="n">
        <v>5926</v>
      </c>
      <c r="AT444" s="179" t="n">
        <v>75812</v>
      </c>
      <c r="AU444" s="179" t="n">
        <v>120000</v>
      </c>
      <c r="AV444" s="179" t="n">
        <v>223062</v>
      </c>
      <c r="AW444" s="179" t="n">
        <v>400000</v>
      </c>
      <c r="AX444" s="179" t="n">
        <v>1057153</v>
      </c>
      <c r="AY444" s="179" t="n">
        <v>1750000</v>
      </c>
      <c r="AZ444" s="177" t="n">
        <v>30</v>
      </c>
      <c r="BA444" s="180" t="n">
        <v>-61044476</v>
      </c>
      <c r="BB444" s="180" t="n">
        <v>-50202699</v>
      </c>
      <c r="BC444" s="177" t="n">
        <v>606678</v>
      </c>
      <c r="BD444" s="177" t="n">
        <v>1053824</v>
      </c>
      <c r="BE444" s="177" t="n">
        <v>29630</v>
      </c>
    </row>
    <row r="445" customFormat="false" ht="12.75" hidden="false" customHeight="true" outlineLevel="0" collapsed="false">
      <c r="A445" s="174" t="str">
        <f aca="false">C445&amp;" "&amp;E445&amp;" "&amp;F445&amp;" "&amp;G445&amp;" "&amp;J445</f>
        <v>Kenya Salt marsh Restoration Planting Large</v>
      </c>
      <c r="B445" s="176" t="s">
        <v>164</v>
      </c>
      <c r="C445" s="174" t="s">
        <v>187</v>
      </c>
      <c r="D445" s="176" t="s">
        <v>591</v>
      </c>
      <c r="E445" s="176" t="s">
        <v>168</v>
      </c>
      <c r="F445" s="175" t="s">
        <v>174</v>
      </c>
      <c r="G445" s="176" t="s">
        <v>907</v>
      </c>
      <c r="H445" s="176" t="s">
        <v>906</v>
      </c>
      <c r="I445" s="177" t="n">
        <v>1000</v>
      </c>
      <c r="J445" s="178" t="s">
        <v>910</v>
      </c>
      <c r="K445" s="176" t="n">
        <v>14.1653053</v>
      </c>
      <c r="L445" s="177" t="n">
        <v>2901149</v>
      </c>
      <c r="M445" s="177" t="n">
        <v>3632755</v>
      </c>
      <c r="N445" s="177" t="n">
        <v>2068082</v>
      </c>
      <c r="O445" s="177" t="n">
        <v>2292279</v>
      </c>
      <c r="P445" s="177" t="n">
        <v>833067</v>
      </c>
      <c r="Q445" s="177" t="n">
        <v>1340475</v>
      </c>
      <c r="R445" s="177" t="n">
        <v>98</v>
      </c>
      <c r="S445" s="177" t="n">
        <v>98</v>
      </c>
      <c r="T445" s="177" t="n">
        <v>50000</v>
      </c>
      <c r="U445" s="177" t="n">
        <v>50000</v>
      </c>
      <c r="V445" s="177" t="n">
        <v>629559</v>
      </c>
      <c r="W445" s="177" t="n">
        <v>667067</v>
      </c>
      <c r="X445" s="177" t="n">
        <v>153925</v>
      </c>
      <c r="Y445" s="177" t="n">
        <v>160000</v>
      </c>
      <c r="Z445" s="177" t="n">
        <v>249345</v>
      </c>
      <c r="AA445" s="177" t="n">
        <v>264200</v>
      </c>
      <c r="AB445" s="177" t="n">
        <v>88900</v>
      </c>
      <c r="AC445" s="177" t="n">
        <v>100000</v>
      </c>
      <c r="AD445" s="177" t="n">
        <v>129504</v>
      </c>
      <c r="AE445" s="177" t="n">
        <v>140000</v>
      </c>
      <c r="AF445" s="177" t="n">
        <v>44450</v>
      </c>
      <c r="AG445" s="177" t="n">
        <v>50000</v>
      </c>
      <c r="AH445" s="177" t="n">
        <v>722399</v>
      </c>
      <c r="AI445" s="177" t="n">
        <v>861013</v>
      </c>
      <c r="AJ445" s="177" t="n">
        <v>144981</v>
      </c>
      <c r="AK445" s="177" t="n">
        <v>240000</v>
      </c>
      <c r="AL445" s="177" t="n">
        <v>166993</v>
      </c>
      <c r="AM445" s="177" t="n">
        <v>215167</v>
      </c>
      <c r="AN445" s="177" t="n">
        <f aca="false">AJ:AJ+AL:AL</f>
        <v>311974</v>
      </c>
      <c r="AO445" s="177" t="n">
        <f aca="false">AK:AK+AM:AM</f>
        <v>455167</v>
      </c>
      <c r="AP445" s="177" t="n">
        <v>60668</v>
      </c>
      <c r="AQ445" s="177" t="n">
        <v>105382</v>
      </c>
      <c r="AR445" s="177" t="n">
        <v>3470</v>
      </c>
      <c r="AS445" s="177" t="n">
        <v>5926</v>
      </c>
      <c r="AT445" s="179" t="n">
        <v>75812</v>
      </c>
      <c r="AU445" s="179" t="n">
        <v>120000</v>
      </c>
      <c r="AV445" s="179" t="n">
        <v>167296</v>
      </c>
      <c r="AW445" s="179" t="n">
        <v>300000</v>
      </c>
      <c r="AX445" s="179" t="n">
        <v>213847</v>
      </c>
      <c r="AY445" s="179" t="n">
        <v>354000</v>
      </c>
      <c r="AZ445" s="177" t="n">
        <v>30</v>
      </c>
      <c r="BA445" s="180" t="n">
        <v>-2703330</v>
      </c>
      <c r="BB445" s="180" t="n">
        <v>-2360049</v>
      </c>
      <c r="BC445" s="177" t="n">
        <v>606678</v>
      </c>
      <c r="BD445" s="177" t="n">
        <v>1053824</v>
      </c>
      <c r="BE445" s="177" t="n">
        <v>29630</v>
      </c>
    </row>
    <row r="446" customFormat="false" ht="12.75" hidden="false" customHeight="true" outlineLevel="0" collapsed="false">
      <c r="A446" s="174" t="str">
        <f aca="false">C446&amp;" "&amp;E446&amp;" "&amp;F446&amp;" "&amp;G446&amp;" "&amp;J446</f>
        <v>Mexico Salt marsh Restoration Planting Large</v>
      </c>
      <c r="B446" s="176" t="s">
        <v>161</v>
      </c>
      <c r="C446" s="174" t="s">
        <v>188</v>
      </c>
      <c r="D446" s="176" t="s">
        <v>592</v>
      </c>
      <c r="E446" s="176" t="s">
        <v>168</v>
      </c>
      <c r="F446" s="175" t="s">
        <v>174</v>
      </c>
      <c r="G446" s="176" t="s">
        <v>907</v>
      </c>
      <c r="H446" s="176" t="s">
        <v>906</v>
      </c>
      <c r="I446" s="177" t="n">
        <v>1000</v>
      </c>
      <c r="J446" s="178" t="s">
        <v>910</v>
      </c>
      <c r="K446" s="176" t="n">
        <v>10765.47301</v>
      </c>
      <c r="L446" s="177" t="n">
        <v>30635234</v>
      </c>
      <c r="M446" s="177" t="n">
        <v>37260398</v>
      </c>
      <c r="N446" s="177" t="n">
        <v>24466944</v>
      </c>
      <c r="O446" s="177" t="n">
        <v>28985767</v>
      </c>
      <c r="P446" s="177" t="n">
        <v>6168290</v>
      </c>
      <c r="Q446" s="177" t="n">
        <v>8274631</v>
      </c>
      <c r="R446" s="177" t="n">
        <v>1034</v>
      </c>
      <c r="S446" s="177" t="n">
        <v>1034</v>
      </c>
      <c r="T446" s="177" t="n">
        <v>50000</v>
      </c>
      <c r="U446" s="177" t="n">
        <v>50000</v>
      </c>
      <c r="V446" s="177" t="n">
        <v>629559</v>
      </c>
      <c r="W446" s="177" t="n">
        <v>667067</v>
      </c>
      <c r="X446" s="177" t="n">
        <v>153925</v>
      </c>
      <c r="Y446" s="177" t="n">
        <v>160000</v>
      </c>
      <c r="Z446" s="177" t="n">
        <v>274072</v>
      </c>
      <c r="AA446" s="177" t="n">
        <v>290400</v>
      </c>
      <c r="AB446" s="177" t="n">
        <v>88900</v>
      </c>
      <c r="AC446" s="177" t="n">
        <v>100000</v>
      </c>
      <c r="AD446" s="177" t="n">
        <v>129504</v>
      </c>
      <c r="AE446" s="177" t="n">
        <v>140000</v>
      </c>
      <c r="AF446" s="177" t="n">
        <v>44450</v>
      </c>
      <c r="AG446" s="177" t="n">
        <v>50000</v>
      </c>
      <c r="AH446" s="177" t="n">
        <v>23096534</v>
      </c>
      <c r="AI446" s="177" t="n">
        <v>27528300</v>
      </c>
      <c r="AJ446" s="177" t="n">
        <v>143773</v>
      </c>
      <c r="AK446" s="177" t="n">
        <v>238000</v>
      </c>
      <c r="AL446" s="177" t="n">
        <v>5339112</v>
      </c>
      <c r="AM446" s="177" t="n">
        <v>6879322</v>
      </c>
      <c r="AN446" s="177" t="n">
        <f aca="false">AJ:AJ+AL:AL</f>
        <v>5482885</v>
      </c>
      <c r="AO446" s="177" t="n">
        <f aca="false">AK:AK+AM:AM</f>
        <v>7117322</v>
      </c>
      <c r="AP446" s="177" t="n">
        <v>60668</v>
      </c>
      <c r="AQ446" s="177" t="n">
        <v>105382</v>
      </c>
      <c r="AR446" s="177" t="n">
        <v>3470</v>
      </c>
      <c r="AS446" s="177" t="n">
        <v>5926</v>
      </c>
      <c r="AT446" s="179" t="n">
        <v>75812</v>
      </c>
      <c r="AU446" s="179" t="n">
        <v>120000</v>
      </c>
      <c r="AV446" s="179" t="n">
        <v>167296</v>
      </c>
      <c r="AW446" s="179" t="n">
        <v>300000</v>
      </c>
      <c r="AX446" s="179" t="n">
        <v>378159</v>
      </c>
      <c r="AY446" s="179" t="n">
        <v>626000</v>
      </c>
      <c r="AZ446" s="177" t="n">
        <v>30</v>
      </c>
      <c r="BA446" s="180" t="n">
        <v>-36256723</v>
      </c>
      <c r="BB446" s="180" t="n">
        <v>-30054163</v>
      </c>
      <c r="BC446" s="177" t="n">
        <v>606678</v>
      </c>
      <c r="BD446" s="177" t="n">
        <v>1053824</v>
      </c>
      <c r="BE446" s="177" t="n">
        <v>29630</v>
      </c>
    </row>
    <row r="447" customFormat="false" ht="12.75" hidden="false" customHeight="true" outlineLevel="0" collapsed="false">
      <c r="A447" s="174" t="str">
        <f aca="false">C447&amp;" "&amp;E447&amp;" "&amp;F447&amp;" "&amp;G447&amp;" "&amp;J447</f>
        <v>Colombia Salt marsh Restoration Planting Large</v>
      </c>
      <c r="B447" s="176" t="s">
        <v>165</v>
      </c>
      <c r="C447" s="174" t="s">
        <v>189</v>
      </c>
      <c r="D447" s="176" t="s">
        <v>593</v>
      </c>
      <c r="E447" s="176" t="s">
        <v>168</v>
      </c>
      <c r="F447" s="175" t="s">
        <v>174</v>
      </c>
      <c r="G447" s="176" t="s">
        <v>907</v>
      </c>
      <c r="H447" s="176" t="s">
        <v>906</v>
      </c>
      <c r="I447" s="177" t="n">
        <v>1000</v>
      </c>
      <c r="J447" s="178" t="s">
        <v>910</v>
      </c>
      <c r="K447" s="176" t="n">
        <v>413.7689513</v>
      </c>
      <c r="L447" s="177" t="n">
        <v>9922092</v>
      </c>
      <c r="M447" s="177" t="n">
        <v>12096756</v>
      </c>
      <c r="N447" s="177" t="n">
        <v>7828987</v>
      </c>
      <c r="O447" s="177" t="n">
        <v>9160235</v>
      </c>
      <c r="P447" s="177" t="n">
        <v>2093105</v>
      </c>
      <c r="Q447" s="177" t="n">
        <v>2936521</v>
      </c>
      <c r="R447" s="177" t="n">
        <v>335</v>
      </c>
      <c r="S447" s="177" t="n">
        <v>335</v>
      </c>
      <c r="T447" s="177" t="n">
        <v>50000</v>
      </c>
      <c r="U447" s="177" t="n">
        <v>50000</v>
      </c>
      <c r="V447" s="177" t="n">
        <v>629559</v>
      </c>
      <c r="W447" s="177" t="n">
        <v>667067</v>
      </c>
      <c r="X447" s="177" t="n">
        <v>153925</v>
      </c>
      <c r="Y447" s="177" t="n">
        <v>160000</v>
      </c>
      <c r="Z447" s="177" t="n">
        <v>244644</v>
      </c>
      <c r="AA447" s="177" t="n">
        <v>259219</v>
      </c>
      <c r="AB447" s="177" t="n">
        <v>88900</v>
      </c>
      <c r="AC447" s="177" t="n">
        <v>100000</v>
      </c>
      <c r="AD447" s="177" t="n">
        <v>120254</v>
      </c>
      <c r="AE447" s="177" t="n">
        <v>130000</v>
      </c>
      <c r="AF447" s="177" t="n">
        <v>44450</v>
      </c>
      <c r="AG447" s="177" t="n">
        <v>50000</v>
      </c>
      <c r="AH447" s="177" t="n">
        <v>6497255</v>
      </c>
      <c r="AI447" s="177" t="n">
        <v>7743949</v>
      </c>
      <c r="AJ447" s="177" t="n">
        <v>78531</v>
      </c>
      <c r="AK447" s="177" t="n">
        <v>130000</v>
      </c>
      <c r="AL447" s="177" t="n">
        <v>1501938</v>
      </c>
      <c r="AM447" s="177" t="n">
        <v>1935213</v>
      </c>
      <c r="AN447" s="177" t="n">
        <f aca="false">AJ:AJ+AL:AL</f>
        <v>1580469</v>
      </c>
      <c r="AO447" s="177" t="n">
        <f aca="false">AK:AK+AM:AM</f>
        <v>2065213</v>
      </c>
      <c r="AP447" s="177" t="n">
        <v>60668</v>
      </c>
      <c r="AQ447" s="177" t="n">
        <v>105382</v>
      </c>
      <c r="AR447" s="177" t="n">
        <v>3470</v>
      </c>
      <c r="AS447" s="177" t="n">
        <v>5926</v>
      </c>
      <c r="AT447" s="179" t="n">
        <v>75812</v>
      </c>
      <c r="AU447" s="179" t="n">
        <v>120000</v>
      </c>
      <c r="AV447" s="179" t="n">
        <v>167296</v>
      </c>
      <c r="AW447" s="179" t="n">
        <v>300000</v>
      </c>
      <c r="AX447" s="179" t="n">
        <v>205390</v>
      </c>
      <c r="AY447" s="179" t="n">
        <v>340000</v>
      </c>
      <c r="AZ447" s="177" t="n">
        <v>30</v>
      </c>
      <c r="BA447" s="180" t="n">
        <v>-11201431</v>
      </c>
      <c r="BB447" s="180" t="n">
        <v>-9399349</v>
      </c>
      <c r="BC447" s="177" t="n">
        <v>606678</v>
      </c>
      <c r="BD447" s="177" t="n">
        <v>1053824</v>
      </c>
      <c r="BE447" s="177" t="n">
        <v>29630</v>
      </c>
    </row>
    <row r="448" customFormat="false" ht="12.75" hidden="false" customHeight="true" outlineLevel="0" collapsed="false">
      <c r="A448" s="174" t="str">
        <f aca="false">C448&amp;" "&amp;E448&amp;" "&amp;F448&amp;" "&amp;G448&amp;" "&amp;J448</f>
        <v>India Salt marsh Restoration Planting Large</v>
      </c>
      <c r="B448" s="176" t="s">
        <v>162</v>
      </c>
      <c r="C448" s="174" t="s">
        <v>190</v>
      </c>
      <c r="D448" s="176" t="s">
        <v>594</v>
      </c>
      <c r="E448" s="176" t="s">
        <v>168</v>
      </c>
      <c r="F448" s="175" t="s">
        <v>174</v>
      </c>
      <c r="G448" s="176" t="s">
        <v>907</v>
      </c>
      <c r="H448" s="176" t="s">
        <v>906</v>
      </c>
      <c r="I448" s="177" t="n">
        <v>1000</v>
      </c>
      <c r="J448" s="178" t="s">
        <v>910</v>
      </c>
      <c r="K448" s="176" t="n">
        <v>471.1372922</v>
      </c>
      <c r="L448" s="177" t="n">
        <v>3248853</v>
      </c>
      <c r="M448" s="177" t="n">
        <v>4057427</v>
      </c>
      <c r="N448" s="177" t="n">
        <v>2342791</v>
      </c>
      <c r="O448" s="177" t="n">
        <v>2618910</v>
      </c>
      <c r="P448" s="177" t="n">
        <v>906062</v>
      </c>
      <c r="Q448" s="177" t="n">
        <v>1438518</v>
      </c>
      <c r="R448" s="177" t="n">
        <v>110</v>
      </c>
      <c r="S448" s="177" t="n">
        <v>110</v>
      </c>
      <c r="T448" s="177" t="n">
        <v>50000</v>
      </c>
      <c r="U448" s="177" t="n">
        <v>50000</v>
      </c>
      <c r="V448" s="177" t="n">
        <v>629559</v>
      </c>
      <c r="W448" s="177" t="n">
        <v>667067</v>
      </c>
      <c r="X448" s="177" t="n">
        <v>153925</v>
      </c>
      <c r="Y448" s="177" t="n">
        <v>160000</v>
      </c>
      <c r="Z448" s="177" t="n">
        <v>255322</v>
      </c>
      <c r="AA448" s="177" t="n">
        <v>270533</v>
      </c>
      <c r="AB448" s="177" t="n">
        <v>88900</v>
      </c>
      <c r="AC448" s="177" t="n">
        <v>100000</v>
      </c>
      <c r="AD448" s="177" t="n">
        <v>129504</v>
      </c>
      <c r="AE448" s="177" t="n">
        <v>140000</v>
      </c>
      <c r="AF448" s="177" t="n">
        <v>44450</v>
      </c>
      <c r="AG448" s="177" t="n">
        <v>50000</v>
      </c>
      <c r="AH448" s="177" t="n">
        <v>991131</v>
      </c>
      <c r="AI448" s="177" t="n">
        <v>1181310</v>
      </c>
      <c r="AJ448" s="177" t="n">
        <v>101487</v>
      </c>
      <c r="AK448" s="177" t="n">
        <v>168000</v>
      </c>
      <c r="AL448" s="177" t="n">
        <v>229115</v>
      </c>
      <c r="AM448" s="177" t="n">
        <v>295209</v>
      </c>
      <c r="AN448" s="177" t="n">
        <f aca="false">AJ:AJ+AL:AL</f>
        <v>330602</v>
      </c>
      <c r="AO448" s="177" t="n">
        <f aca="false">AK:AK+AM:AM</f>
        <v>463209</v>
      </c>
      <c r="AP448" s="177" t="n">
        <v>60668</v>
      </c>
      <c r="AQ448" s="177" t="n">
        <v>105382</v>
      </c>
      <c r="AR448" s="177" t="n">
        <v>3470</v>
      </c>
      <c r="AS448" s="177" t="n">
        <v>5926</v>
      </c>
      <c r="AT448" s="179" t="n">
        <v>75812</v>
      </c>
      <c r="AU448" s="179" t="n">
        <v>120000</v>
      </c>
      <c r="AV448" s="179" t="n">
        <v>167296</v>
      </c>
      <c r="AW448" s="179" t="n">
        <v>300000</v>
      </c>
      <c r="AX448" s="179" t="n">
        <v>268215</v>
      </c>
      <c r="AY448" s="179" t="n">
        <v>444000</v>
      </c>
      <c r="AZ448" s="177" t="n">
        <v>30</v>
      </c>
      <c r="BA448" s="180" t="n">
        <v>-3123052</v>
      </c>
      <c r="BB448" s="180" t="n">
        <v>-2705089</v>
      </c>
      <c r="BC448" s="177" t="n">
        <v>606678</v>
      </c>
      <c r="BD448" s="177" t="n">
        <v>1053824</v>
      </c>
      <c r="BE448" s="177" t="n">
        <v>29630</v>
      </c>
    </row>
    <row r="449" customFormat="false" ht="12.75" hidden="false" customHeight="true" outlineLevel="0" collapsed="false">
      <c r="A449" s="174" t="str">
        <f aca="false">C449&amp;" "&amp;E449&amp;" "&amp;F449&amp;" "&amp;G449&amp;" "&amp;J449</f>
        <v>China Salt marsh Restoration Planting Large</v>
      </c>
      <c r="B449" s="176" t="s">
        <v>162</v>
      </c>
      <c r="C449" s="174" t="s">
        <v>191</v>
      </c>
      <c r="D449" s="176" t="s">
        <v>595</v>
      </c>
      <c r="E449" s="176" t="s">
        <v>168</v>
      </c>
      <c r="F449" s="175" t="s">
        <v>174</v>
      </c>
      <c r="G449" s="176" t="s">
        <v>907</v>
      </c>
      <c r="H449" s="176" t="s">
        <v>906</v>
      </c>
      <c r="I449" s="177" t="n">
        <v>1000</v>
      </c>
      <c r="J449" s="178" t="s">
        <v>910</v>
      </c>
      <c r="K449" s="176" t="n">
        <v>10513.23013</v>
      </c>
      <c r="L449" s="177" t="n">
        <v>7676169</v>
      </c>
      <c r="M449" s="177" t="n">
        <v>9618124</v>
      </c>
      <c r="N449" s="177" t="n">
        <v>5562037</v>
      </c>
      <c r="O449" s="177" t="n">
        <v>6447047</v>
      </c>
      <c r="P449" s="177" t="n">
        <v>2114133</v>
      </c>
      <c r="Q449" s="177" t="n">
        <v>3171076</v>
      </c>
      <c r="R449" s="177" t="n">
        <v>259</v>
      </c>
      <c r="S449" s="177" t="n">
        <v>259</v>
      </c>
      <c r="T449" s="177" t="n">
        <v>50000</v>
      </c>
      <c r="U449" s="177" t="n">
        <v>50000</v>
      </c>
      <c r="V449" s="177" t="n">
        <v>629559</v>
      </c>
      <c r="W449" s="177" t="n">
        <v>667067</v>
      </c>
      <c r="X449" s="177" t="n">
        <v>153925</v>
      </c>
      <c r="Y449" s="177" t="n">
        <v>160000</v>
      </c>
      <c r="Z449" s="177" t="n">
        <v>314213</v>
      </c>
      <c r="AA449" s="177" t="n">
        <v>332933</v>
      </c>
      <c r="AB449" s="177" t="n">
        <v>88900</v>
      </c>
      <c r="AC449" s="177" t="n">
        <v>100000</v>
      </c>
      <c r="AD449" s="177" t="n">
        <v>138755</v>
      </c>
      <c r="AE449" s="177" t="n">
        <v>150000</v>
      </c>
      <c r="AF449" s="177" t="n">
        <v>44450</v>
      </c>
      <c r="AG449" s="177" t="n">
        <v>50000</v>
      </c>
      <c r="AH449" s="177" t="n">
        <v>4142235</v>
      </c>
      <c r="AI449" s="177" t="n">
        <v>4937047</v>
      </c>
      <c r="AJ449" s="177" t="n">
        <v>234386</v>
      </c>
      <c r="AK449" s="177" t="n">
        <v>388000</v>
      </c>
      <c r="AL449" s="177" t="n">
        <v>957540</v>
      </c>
      <c r="AM449" s="177" t="n">
        <v>1233768</v>
      </c>
      <c r="AN449" s="177" t="n">
        <f aca="false">AJ:AJ+AL:AL</f>
        <v>1191926</v>
      </c>
      <c r="AO449" s="177" t="n">
        <f aca="false">AK:AK+AM:AM</f>
        <v>1621768</v>
      </c>
      <c r="AP449" s="177" t="n">
        <v>60668</v>
      </c>
      <c r="AQ449" s="177" t="n">
        <v>105382</v>
      </c>
      <c r="AR449" s="177" t="n">
        <v>3470</v>
      </c>
      <c r="AS449" s="177" t="n">
        <v>5926</v>
      </c>
      <c r="AT449" s="179" t="n">
        <v>75812</v>
      </c>
      <c r="AU449" s="179" t="n">
        <v>120000</v>
      </c>
      <c r="AV449" s="179" t="n">
        <v>167296</v>
      </c>
      <c r="AW449" s="179" t="n">
        <v>300000</v>
      </c>
      <c r="AX449" s="179" t="n">
        <v>614961</v>
      </c>
      <c r="AY449" s="179" t="n">
        <v>1018000</v>
      </c>
      <c r="AZ449" s="177" t="n">
        <v>30</v>
      </c>
      <c r="BA449" s="180" t="n">
        <v>-8564299</v>
      </c>
      <c r="BB449" s="180" t="n">
        <v>-7069492</v>
      </c>
      <c r="BC449" s="177" t="n">
        <v>606678</v>
      </c>
      <c r="BD449" s="177" t="n">
        <v>1053824</v>
      </c>
      <c r="BE449" s="177" t="n">
        <v>29630</v>
      </c>
    </row>
    <row r="450" customFormat="false" ht="12.75" hidden="false" customHeight="true" outlineLevel="0" collapsed="false">
      <c r="A450" s="174" t="str">
        <f aca="false">C450&amp;" "&amp;E450&amp;" "&amp;F450&amp;" "&amp;G450&amp;" "&amp;J450</f>
        <v>United States Mangrove Restoration Hybrid Large</v>
      </c>
      <c r="B450" s="176" t="s">
        <v>161</v>
      </c>
      <c r="C450" s="174" t="s">
        <v>183</v>
      </c>
      <c r="D450" s="176" t="s">
        <v>586</v>
      </c>
      <c r="E450" s="176" t="s">
        <v>160</v>
      </c>
      <c r="F450" s="175" t="s">
        <v>174</v>
      </c>
      <c r="G450" s="176" t="s">
        <v>908</v>
      </c>
      <c r="H450" s="176" t="s">
        <v>904</v>
      </c>
      <c r="I450" s="177" t="n">
        <v>1000</v>
      </c>
      <c r="J450" s="178" t="s">
        <v>910</v>
      </c>
      <c r="K450" s="176" t="n">
        <v>166588.7605</v>
      </c>
      <c r="L450" s="177" t="n">
        <v>112294347</v>
      </c>
      <c r="M450" s="177" t="n">
        <v>138004966</v>
      </c>
      <c r="N450" s="177" t="n">
        <v>87616913</v>
      </c>
      <c r="O450" s="177" t="n">
        <v>104234567</v>
      </c>
      <c r="P450" s="177" t="n">
        <v>24677435</v>
      </c>
      <c r="Q450" s="177" t="n">
        <v>33770400</v>
      </c>
      <c r="R450" s="177" t="n">
        <v>440</v>
      </c>
      <c r="S450" s="177" t="n">
        <v>440</v>
      </c>
      <c r="T450" s="177" t="n">
        <v>100000</v>
      </c>
      <c r="U450" s="177" t="n">
        <v>100000</v>
      </c>
      <c r="V450" s="177" t="n">
        <v>629559</v>
      </c>
      <c r="W450" s="177" t="n">
        <v>667067</v>
      </c>
      <c r="X450" s="177" t="n">
        <v>153925</v>
      </c>
      <c r="Y450" s="177" t="n">
        <v>160000</v>
      </c>
      <c r="Z450" s="177" t="n">
        <v>351049</v>
      </c>
      <c r="AA450" s="177" t="n">
        <v>379500</v>
      </c>
      <c r="AB450" s="177" t="n">
        <v>88900</v>
      </c>
      <c r="AC450" s="177" t="n">
        <v>100000</v>
      </c>
      <c r="AD450" s="177" t="n">
        <v>185006</v>
      </c>
      <c r="AE450" s="177" t="n">
        <v>200000</v>
      </c>
      <c r="AF450" s="177" t="n">
        <v>44450</v>
      </c>
      <c r="AG450" s="177" t="n">
        <v>50000</v>
      </c>
      <c r="AH450" s="177" t="n">
        <v>86064024</v>
      </c>
      <c r="AI450" s="177" t="n">
        <v>102578000</v>
      </c>
      <c r="AJ450" s="177" t="n">
        <v>517703</v>
      </c>
      <c r="AK450" s="177" t="n">
        <v>857000</v>
      </c>
      <c r="AL450" s="177" t="n">
        <v>19894997</v>
      </c>
      <c r="AM450" s="177" t="n">
        <v>25634242</v>
      </c>
      <c r="AN450" s="177" t="n">
        <f aca="false">AJ:AJ+AL:AL</f>
        <v>20412700</v>
      </c>
      <c r="AO450" s="177" t="n">
        <f aca="false">AK:AK+AM:AM</f>
        <v>26491242</v>
      </c>
      <c r="AP450" s="177" t="n">
        <v>2358114</v>
      </c>
      <c r="AQ450" s="177" t="n">
        <v>4096142</v>
      </c>
      <c r="AR450" s="177" t="n">
        <v>29870</v>
      </c>
      <c r="AS450" s="177" t="n">
        <v>51015</v>
      </c>
      <c r="AT450" s="179" t="n">
        <v>75812</v>
      </c>
      <c r="AU450" s="179" t="n">
        <v>120000</v>
      </c>
      <c r="AV450" s="179" t="n">
        <v>223062</v>
      </c>
      <c r="AW450" s="179" t="n">
        <v>400000</v>
      </c>
      <c r="AX450" s="179" t="n">
        <v>1577877</v>
      </c>
      <c r="AY450" s="179" t="n">
        <v>2612000</v>
      </c>
      <c r="AZ450" s="177" t="n">
        <v>135</v>
      </c>
      <c r="BA450" s="180" t="n">
        <v>-110031159</v>
      </c>
      <c r="BB450" s="180" t="n">
        <v>-95531704</v>
      </c>
      <c r="BC450" s="177" t="n">
        <v>23581138</v>
      </c>
      <c r="BD450" s="177" t="n">
        <v>40961423</v>
      </c>
      <c r="BE450" s="177" t="n">
        <v>255077</v>
      </c>
    </row>
    <row r="451" customFormat="false" ht="12.75" hidden="false" customHeight="true" outlineLevel="0" collapsed="false">
      <c r="A451" s="174" t="str">
        <f aca="false">C451&amp;" "&amp;E451&amp;" "&amp;F451&amp;" "&amp;G451&amp;" "&amp;J451</f>
        <v>Mexico Mangrove Restoration Hybrid Large</v>
      </c>
      <c r="B451" s="176" t="s">
        <v>161</v>
      </c>
      <c r="C451" s="174" t="s">
        <v>188</v>
      </c>
      <c r="D451" s="176" t="s">
        <v>592</v>
      </c>
      <c r="E451" s="176" t="s">
        <v>160</v>
      </c>
      <c r="F451" s="175" t="s">
        <v>174</v>
      </c>
      <c r="G451" s="176" t="s">
        <v>908</v>
      </c>
      <c r="H451" s="176" t="s">
        <v>904</v>
      </c>
      <c r="I451" s="177" t="n">
        <v>1000</v>
      </c>
      <c r="J451" s="178" t="s">
        <v>910</v>
      </c>
      <c r="K451" s="176" t="n">
        <v>1258400.8</v>
      </c>
      <c r="L451" s="177" t="n">
        <v>10870581</v>
      </c>
      <c r="M451" s="177" t="n">
        <v>13573908</v>
      </c>
      <c r="N451" s="177" t="n">
        <v>8059002</v>
      </c>
      <c r="O451" s="177" t="n">
        <v>9429467</v>
      </c>
      <c r="P451" s="177" t="n">
        <v>2811580</v>
      </c>
      <c r="Q451" s="177" t="n">
        <v>4144441</v>
      </c>
      <c r="R451" s="177" t="n">
        <v>40</v>
      </c>
      <c r="S451" s="177" t="n">
        <v>40</v>
      </c>
      <c r="T451" s="177" t="n">
        <v>50000</v>
      </c>
      <c r="U451" s="177" t="n">
        <v>50000</v>
      </c>
      <c r="V451" s="177" t="n">
        <v>629559</v>
      </c>
      <c r="W451" s="177" t="n">
        <v>667067</v>
      </c>
      <c r="X451" s="177" t="n">
        <v>153925</v>
      </c>
      <c r="Y451" s="177" t="n">
        <v>160000</v>
      </c>
      <c r="Z451" s="177" t="n">
        <v>274072</v>
      </c>
      <c r="AA451" s="177" t="n">
        <v>290400</v>
      </c>
      <c r="AB451" s="177" t="n">
        <v>88900</v>
      </c>
      <c r="AC451" s="177" t="n">
        <v>100000</v>
      </c>
      <c r="AD451" s="177" t="n">
        <v>129504</v>
      </c>
      <c r="AE451" s="177" t="n">
        <v>140000</v>
      </c>
      <c r="AF451" s="177" t="n">
        <v>44450</v>
      </c>
      <c r="AG451" s="177" t="n">
        <v>50000</v>
      </c>
      <c r="AH451" s="177" t="n">
        <v>6688592</v>
      </c>
      <c r="AI451" s="177" t="n">
        <v>7972000</v>
      </c>
      <c r="AJ451" s="177" t="n">
        <v>143773</v>
      </c>
      <c r="AK451" s="177" t="n">
        <v>238000</v>
      </c>
      <c r="AL451" s="177" t="n">
        <v>1546169</v>
      </c>
      <c r="AM451" s="177" t="n">
        <v>1992203</v>
      </c>
      <c r="AN451" s="177" t="n">
        <f aca="false">AJ:AJ+AL:AL</f>
        <v>1689942</v>
      </c>
      <c r="AO451" s="177" t="n">
        <f aca="false">AK:AK+AM:AM</f>
        <v>2230203</v>
      </c>
      <c r="AP451" s="177" t="n">
        <v>468597</v>
      </c>
      <c r="AQ451" s="177" t="n">
        <v>813972</v>
      </c>
      <c r="AR451" s="177" t="n">
        <v>31774</v>
      </c>
      <c r="AS451" s="177" t="n">
        <v>54267</v>
      </c>
      <c r="AT451" s="179" t="n">
        <v>75812</v>
      </c>
      <c r="AU451" s="179" t="n">
        <v>120000</v>
      </c>
      <c r="AV451" s="179" t="n">
        <v>167296</v>
      </c>
      <c r="AW451" s="179" t="n">
        <v>300000</v>
      </c>
      <c r="AX451" s="179" t="n">
        <v>378159</v>
      </c>
      <c r="AY451" s="179" t="n">
        <v>626000</v>
      </c>
      <c r="AZ451" s="177" t="n">
        <v>25</v>
      </c>
      <c r="BA451" s="180" t="n">
        <v>-7899011</v>
      </c>
      <c r="BB451" s="180" t="n">
        <v>-7494610</v>
      </c>
      <c r="BC451" s="177" t="n">
        <v>4685966</v>
      </c>
      <c r="BD451" s="177" t="n">
        <v>8139719</v>
      </c>
      <c r="BE451" s="177" t="n">
        <v>271333</v>
      </c>
    </row>
    <row r="452" customFormat="false" ht="12.75" hidden="false" customHeight="true" outlineLevel="0" collapsed="false">
      <c r="A452" s="174" t="str">
        <f aca="false">C452&amp;" "&amp;E452&amp;" "&amp;F452&amp;" "&amp;G452&amp;" "&amp;J452</f>
        <v>United States Salt marsh Restoration Hybrid Large</v>
      </c>
      <c r="B452" s="176" t="s">
        <v>161</v>
      </c>
      <c r="C452" s="174" t="s">
        <v>183</v>
      </c>
      <c r="D452" s="176" t="s">
        <v>586</v>
      </c>
      <c r="E452" s="176" t="s">
        <v>168</v>
      </c>
      <c r="F452" s="175" t="s">
        <v>174</v>
      </c>
      <c r="G452" s="176" t="s">
        <v>908</v>
      </c>
      <c r="H452" s="176" t="s">
        <v>904</v>
      </c>
      <c r="I452" s="177" t="n">
        <v>1000</v>
      </c>
      <c r="J452" s="178" t="s">
        <v>910</v>
      </c>
      <c r="K452" s="176" t="n">
        <v>166735.7527</v>
      </c>
      <c r="L452" s="177" t="n">
        <v>190284918</v>
      </c>
      <c r="M452" s="177" t="n">
        <v>233158473</v>
      </c>
      <c r="N452" s="177" t="n">
        <v>149757337</v>
      </c>
      <c r="O452" s="177" t="n">
        <v>178298504</v>
      </c>
      <c r="P452" s="177" t="n">
        <v>40527581</v>
      </c>
      <c r="Q452" s="177" t="n">
        <v>54859969</v>
      </c>
      <c r="R452" s="177" t="n">
        <v>3853</v>
      </c>
      <c r="S452" s="177" t="n">
        <v>3853</v>
      </c>
      <c r="T452" s="177" t="n">
        <v>100000</v>
      </c>
      <c r="U452" s="177" t="n">
        <v>100000</v>
      </c>
      <c r="V452" s="177" t="n">
        <v>629559</v>
      </c>
      <c r="W452" s="177" t="n">
        <v>667067</v>
      </c>
      <c r="X452" s="177" t="n">
        <v>153925</v>
      </c>
      <c r="Y452" s="177" t="n">
        <v>160000</v>
      </c>
      <c r="Z452" s="177" t="n">
        <v>351049</v>
      </c>
      <c r="AA452" s="177" t="n">
        <v>379500</v>
      </c>
      <c r="AB452" s="177" t="n">
        <v>88900</v>
      </c>
      <c r="AC452" s="177" t="n">
        <v>100000</v>
      </c>
      <c r="AD452" s="177" t="n">
        <v>185006</v>
      </c>
      <c r="AE452" s="177" t="n">
        <v>200000</v>
      </c>
      <c r="AF452" s="177" t="n">
        <v>44450</v>
      </c>
      <c r="AG452" s="177" t="n">
        <v>50000</v>
      </c>
      <c r="AH452" s="177" t="n">
        <v>148204448</v>
      </c>
      <c r="AI452" s="177" t="n">
        <v>176641937</v>
      </c>
      <c r="AJ452" s="177" t="n">
        <v>517703</v>
      </c>
      <c r="AK452" s="177" t="n">
        <v>857000</v>
      </c>
      <c r="AL452" s="177" t="n">
        <v>34259693</v>
      </c>
      <c r="AM452" s="177" t="n">
        <v>44142820</v>
      </c>
      <c r="AN452" s="177" t="n">
        <f aca="false">AJ:AJ+AL:AL</f>
        <v>34777396</v>
      </c>
      <c r="AO452" s="177" t="n">
        <f aca="false">AK:AK+AM:AM</f>
        <v>44999820</v>
      </c>
      <c r="AP452" s="177" t="n">
        <v>3867652</v>
      </c>
      <c r="AQ452" s="177" t="n">
        <v>6718272</v>
      </c>
      <c r="AR452" s="177" t="n">
        <v>5783</v>
      </c>
      <c r="AS452" s="177" t="n">
        <v>9877</v>
      </c>
      <c r="AT452" s="179" t="n">
        <v>75812</v>
      </c>
      <c r="AU452" s="179" t="n">
        <v>120000</v>
      </c>
      <c r="AV452" s="179" t="n">
        <v>223062</v>
      </c>
      <c r="AW452" s="179" t="n">
        <v>400000</v>
      </c>
      <c r="AX452" s="179" t="n">
        <v>1577877</v>
      </c>
      <c r="AY452" s="179" t="n">
        <v>2612000</v>
      </c>
      <c r="AZ452" s="177" t="n">
        <v>1148</v>
      </c>
      <c r="BA452" s="180" t="n">
        <v>-188204121</v>
      </c>
      <c r="BB452" s="180" t="n">
        <v>-163279442</v>
      </c>
      <c r="BC452" s="177" t="n">
        <v>38676516</v>
      </c>
      <c r="BD452" s="177" t="n">
        <v>67182725</v>
      </c>
      <c r="BE452" s="177" t="n">
        <v>49383</v>
      </c>
    </row>
    <row r="453" customFormat="false" ht="12.75" hidden="false" customHeight="true" outlineLevel="0" collapsed="false">
      <c r="A453" s="174" t="str">
        <f aca="false">C453&amp;" "&amp;E453&amp;" "&amp;F453&amp;" "&amp;G453&amp;" "&amp;J453</f>
        <v>Mexico Salt marsh Restoration Hybrid Large</v>
      </c>
      <c r="B453" s="176" t="s">
        <v>161</v>
      </c>
      <c r="C453" s="174" t="s">
        <v>188</v>
      </c>
      <c r="D453" s="176" t="s">
        <v>592</v>
      </c>
      <c r="E453" s="176" t="s">
        <v>168</v>
      </c>
      <c r="F453" s="175" t="s">
        <v>174</v>
      </c>
      <c r="G453" s="176" t="s">
        <v>908</v>
      </c>
      <c r="H453" s="176" t="s">
        <v>904</v>
      </c>
      <c r="I453" s="177" t="n">
        <v>1000</v>
      </c>
      <c r="J453" s="178" t="s">
        <v>910</v>
      </c>
      <c r="K453" s="176" t="n">
        <v>10765.47301</v>
      </c>
      <c r="L453" s="177" t="n">
        <v>17008374</v>
      </c>
      <c r="M453" s="177" t="n">
        <v>21102735</v>
      </c>
      <c r="N453" s="177" t="n">
        <v>12888336</v>
      </c>
      <c r="O453" s="177" t="n">
        <v>15185454</v>
      </c>
      <c r="P453" s="177" t="n">
        <v>4120038</v>
      </c>
      <c r="Q453" s="177" t="n">
        <v>5917280</v>
      </c>
      <c r="R453" s="177" t="n">
        <v>344</v>
      </c>
      <c r="S453" s="177" t="n">
        <v>344</v>
      </c>
      <c r="T453" s="177" t="n">
        <v>50000</v>
      </c>
      <c r="U453" s="177" t="n">
        <v>50000</v>
      </c>
      <c r="V453" s="177" t="n">
        <v>629559</v>
      </c>
      <c r="W453" s="177" t="n">
        <v>667067</v>
      </c>
      <c r="X453" s="177" t="n">
        <v>153925</v>
      </c>
      <c r="Y453" s="177" t="n">
        <v>160000</v>
      </c>
      <c r="Z453" s="177" t="n">
        <v>274072</v>
      </c>
      <c r="AA453" s="177" t="n">
        <v>290400</v>
      </c>
      <c r="AB453" s="177" t="n">
        <v>88900</v>
      </c>
      <c r="AC453" s="177" t="n">
        <v>100000</v>
      </c>
      <c r="AD453" s="177" t="n">
        <v>129504</v>
      </c>
      <c r="AE453" s="177" t="n">
        <v>140000</v>
      </c>
      <c r="AF453" s="177" t="n">
        <v>44450</v>
      </c>
      <c r="AG453" s="177" t="n">
        <v>50000</v>
      </c>
      <c r="AH453" s="177" t="n">
        <v>11517926</v>
      </c>
      <c r="AI453" s="177" t="n">
        <v>13727988</v>
      </c>
      <c r="AJ453" s="177" t="n">
        <v>143773</v>
      </c>
      <c r="AK453" s="177" t="n">
        <v>238000</v>
      </c>
      <c r="AL453" s="177" t="n">
        <v>2662542</v>
      </c>
      <c r="AM453" s="177" t="n">
        <v>3430624</v>
      </c>
      <c r="AN453" s="177" t="n">
        <f aca="false">AJ:AJ+AL:AL</f>
        <v>2806315</v>
      </c>
      <c r="AO453" s="177" t="n">
        <f aca="false">AK:AK+AM:AM</f>
        <v>3668624</v>
      </c>
      <c r="AP453" s="177" t="n">
        <v>686673</v>
      </c>
      <c r="AQ453" s="177" t="n">
        <v>1192780</v>
      </c>
      <c r="AR453" s="177" t="n">
        <v>5783</v>
      </c>
      <c r="AS453" s="177" t="n">
        <v>9877</v>
      </c>
      <c r="AT453" s="179" t="n">
        <v>75812</v>
      </c>
      <c r="AU453" s="179" t="n">
        <v>120000</v>
      </c>
      <c r="AV453" s="179" t="n">
        <v>167296</v>
      </c>
      <c r="AW453" s="179" t="n">
        <v>300000</v>
      </c>
      <c r="AX453" s="179" t="n">
        <v>378159</v>
      </c>
      <c r="AY453" s="179" t="n">
        <v>626000</v>
      </c>
      <c r="AZ453" s="177" t="n">
        <v>204</v>
      </c>
      <c r="BA453" s="180" t="n">
        <v>-13015528</v>
      </c>
      <c r="BB453" s="180" t="n">
        <v>-12178819</v>
      </c>
      <c r="BC453" s="177" t="n">
        <v>6866730</v>
      </c>
      <c r="BD453" s="177" t="n">
        <v>11927798</v>
      </c>
      <c r="BE453" s="177" t="n">
        <v>49383</v>
      </c>
    </row>
    <row r="454" customFormat="false" ht="12.75" hidden="false" customHeight="true" outlineLevel="0" collapsed="false">
      <c r="A454" s="174" t="str">
        <f aca="false">C454&amp;" "&amp;E454&amp;" "&amp;F454&amp;" "&amp;G454&amp;" "&amp;J454</f>
        <v>United States Mangrove Restoration Hybrid Large</v>
      </c>
      <c r="B454" s="174" t="s">
        <v>161</v>
      </c>
      <c r="C454" s="174" t="s">
        <v>183</v>
      </c>
      <c r="D454" s="174" t="s">
        <v>586</v>
      </c>
      <c r="E454" s="176" t="s">
        <v>160</v>
      </c>
      <c r="F454" s="175" t="s">
        <v>174</v>
      </c>
      <c r="G454" s="176" t="s">
        <v>908</v>
      </c>
      <c r="H454" s="176" t="s">
        <v>906</v>
      </c>
      <c r="I454" s="177" t="n">
        <v>1000</v>
      </c>
      <c r="J454" s="178" t="s">
        <v>910</v>
      </c>
      <c r="K454" s="176" t="n">
        <v>166588.7605</v>
      </c>
      <c r="L454" s="177" t="n">
        <v>110458513</v>
      </c>
      <c r="M454" s="177" t="n">
        <v>134816045</v>
      </c>
      <c r="N454" s="177" t="n">
        <v>87616913</v>
      </c>
      <c r="O454" s="177" t="n">
        <v>104234567</v>
      </c>
      <c r="P454" s="177" t="n">
        <v>22841600</v>
      </c>
      <c r="Q454" s="177" t="n">
        <v>30581478</v>
      </c>
      <c r="R454" s="177" t="n">
        <v>433</v>
      </c>
      <c r="S454" s="177" t="n">
        <v>433</v>
      </c>
      <c r="T454" s="177" t="n">
        <v>100000</v>
      </c>
      <c r="U454" s="177" t="n">
        <v>100000</v>
      </c>
      <c r="V454" s="177" t="n">
        <v>629559</v>
      </c>
      <c r="W454" s="177" t="n">
        <v>667067</v>
      </c>
      <c r="X454" s="177" t="n">
        <v>153925</v>
      </c>
      <c r="Y454" s="177" t="n">
        <v>160000</v>
      </c>
      <c r="Z454" s="177" t="n">
        <v>351049</v>
      </c>
      <c r="AA454" s="177" t="n">
        <v>379500</v>
      </c>
      <c r="AB454" s="177" t="n">
        <v>88900</v>
      </c>
      <c r="AC454" s="177" t="n">
        <v>100000</v>
      </c>
      <c r="AD454" s="177" t="n">
        <v>185006</v>
      </c>
      <c r="AE454" s="177" t="n">
        <v>200000</v>
      </c>
      <c r="AF454" s="177" t="n">
        <v>44450</v>
      </c>
      <c r="AG454" s="177" t="n">
        <v>50000</v>
      </c>
      <c r="AH454" s="177" t="n">
        <v>86064024</v>
      </c>
      <c r="AI454" s="177" t="n">
        <v>102578000</v>
      </c>
      <c r="AJ454" s="177" t="n">
        <v>517703</v>
      </c>
      <c r="AK454" s="177" t="n">
        <v>857000</v>
      </c>
      <c r="AL454" s="177" t="n">
        <v>19894997</v>
      </c>
      <c r="AM454" s="177" t="n">
        <v>25634242</v>
      </c>
      <c r="AN454" s="177" t="n">
        <f aca="false">AJ:AJ+AL:AL</f>
        <v>20412700</v>
      </c>
      <c r="AO454" s="177" t="n">
        <f aca="false">AK:AK+AM:AM</f>
        <v>26491242</v>
      </c>
      <c r="AP454" s="177" t="n">
        <v>522279</v>
      </c>
      <c r="AQ454" s="177" t="n">
        <v>907221</v>
      </c>
      <c r="AR454" s="177" t="n">
        <v>29870</v>
      </c>
      <c r="AS454" s="177" t="n">
        <v>51015</v>
      </c>
      <c r="AT454" s="179" t="n">
        <v>75812</v>
      </c>
      <c r="AU454" s="179" t="n">
        <v>120000</v>
      </c>
      <c r="AV454" s="179" t="n">
        <v>223062</v>
      </c>
      <c r="AW454" s="179" t="n">
        <v>400000</v>
      </c>
      <c r="AX454" s="179" t="n">
        <v>1577877</v>
      </c>
      <c r="AY454" s="179" t="n">
        <v>2612000</v>
      </c>
      <c r="AZ454" s="177" t="n">
        <v>30</v>
      </c>
      <c r="BA454" s="180" t="n">
        <v>-127512174</v>
      </c>
      <c r="BB454" s="180" t="n">
        <v>-106162795</v>
      </c>
      <c r="BC454" s="177" t="n">
        <v>5222791</v>
      </c>
      <c r="BD454" s="177" t="n">
        <v>9072206</v>
      </c>
      <c r="BE454" s="177" t="n">
        <v>255077</v>
      </c>
    </row>
    <row r="455" customFormat="false" ht="12.75" hidden="false" customHeight="true" outlineLevel="0" collapsed="false">
      <c r="A455" s="174" t="str">
        <f aca="false">C455&amp;" "&amp;E455&amp;" "&amp;F455&amp;" "&amp;G455&amp;" "&amp;J455</f>
        <v>Mexico Mangrove Restoration Hybrid Large</v>
      </c>
      <c r="B455" s="174" t="s">
        <v>161</v>
      </c>
      <c r="C455" s="174" t="s">
        <v>188</v>
      </c>
      <c r="D455" s="174" t="s">
        <v>592</v>
      </c>
      <c r="E455" s="176" t="s">
        <v>160</v>
      </c>
      <c r="F455" s="175" t="s">
        <v>174</v>
      </c>
      <c r="G455" s="176" t="s">
        <v>908</v>
      </c>
      <c r="H455" s="176" t="s">
        <v>906</v>
      </c>
      <c r="I455" s="177" t="n">
        <v>1000</v>
      </c>
      <c r="J455" s="178" t="s">
        <v>910</v>
      </c>
      <c r="K455" s="176" t="n">
        <v>1258400.8</v>
      </c>
      <c r="L455" s="177" t="n">
        <v>10957550</v>
      </c>
      <c r="M455" s="177" t="n">
        <v>13724977</v>
      </c>
      <c r="N455" s="177" t="n">
        <v>8059002</v>
      </c>
      <c r="O455" s="177" t="n">
        <v>9429467</v>
      </c>
      <c r="P455" s="177" t="n">
        <v>2898548</v>
      </c>
      <c r="Q455" s="177" t="n">
        <v>4295510</v>
      </c>
      <c r="R455" s="177" t="n">
        <v>40</v>
      </c>
      <c r="S455" s="177" t="n">
        <v>40</v>
      </c>
      <c r="T455" s="177" t="n">
        <v>50000</v>
      </c>
      <c r="U455" s="177" t="n">
        <v>50000</v>
      </c>
      <c r="V455" s="177" t="n">
        <v>629559</v>
      </c>
      <c r="W455" s="177" t="n">
        <v>667067</v>
      </c>
      <c r="X455" s="177" t="n">
        <v>153925</v>
      </c>
      <c r="Y455" s="177" t="n">
        <v>160000</v>
      </c>
      <c r="Z455" s="177" t="n">
        <v>274072</v>
      </c>
      <c r="AA455" s="177" t="n">
        <v>290400</v>
      </c>
      <c r="AB455" s="177" t="n">
        <v>88900</v>
      </c>
      <c r="AC455" s="177" t="n">
        <v>100000</v>
      </c>
      <c r="AD455" s="177" t="n">
        <v>129504</v>
      </c>
      <c r="AE455" s="177" t="n">
        <v>140000</v>
      </c>
      <c r="AF455" s="177" t="n">
        <v>44450</v>
      </c>
      <c r="AG455" s="177" t="n">
        <v>50000</v>
      </c>
      <c r="AH455" s="177" t="n">
        <v>6688592</v>
      </c>
      <c r="AI455" s="177" t="n">
        <v>7972000</v>
      </c>
      <c r="AJ455" s="177" t="n">
        <v>143773</v>
      </c>
      <c r="AK455" s="177" t="n">
        <v>238000</v>
      </c>
      <c r="AL455" s="177" t="n">
        <v>1546169</v>
      </c>
      <c r="AM455" s="177" t="n">
        <v>1992203</v>
      </c>
      <c r="AN455" s="177" t="n">
        <f aca="false">AJ:AJ+AL:AL</f>
        <v>1689942</v>
      </c>
      <c r="AO455" s="177" t="n">
        <f aca="false">AK:AK+AM:AM</f>
        <v>2230203</v>
      </c>
      <c r="AP455" s="177" t="n">
        <v>555565</v>
      </c>
      <c r="AQ455" s="177" t="n">
        <v>965040</v>
      </c>
      <c r="AR455" s="177" t="n">
        <v>31774</v>
      </c>
      <c r="AS455" s="177" t="n">
        <v>54267</v>
      </c>
      <c r="AT455" s="179" t="n">
        <v>75812</v>
      </c>
      <c r="AU455" s="179" t="n">
        <v>120000</v>
      </c>
      <c r="AV455" s="179" t="n">
        <v>167296</v>
      </c>
      <c r="AW455" s="179" t="n">
        <v>300000</v>
      </c>
      <c r="AX455" s="179" t="n">
        <v>378159</v>
      </c>
      <c r="AY455" s="179" t="n">
        <v>626000</v>
      </c>
      <c r="AZ455" s="177" t="n">
        <v>30</v>
      </c>
      <c r="BA455" s="180" t="n">
        <v>-7104776</v>
      </c>
      <c r="BB455" s="180" t="n">
        <v>-7014796</v>
      </c>
      <c r="BC455" s="177" t="n">
        <v>5555654</v>
      </c>
      <c r="BD455" s="177" t="n">
        <v>9650404</v>
      </c>
      <c r="BE455" s="177" t="n">
        <v>271333</v>
      </c>
    </row>
    <row r="456" customFormat="false" ht="12.75" hidden="false" customHeight="true" outlineLevel="0" collapsed="false">
      <c r="A456" s="174" t="str">
        <f aca="false">C456&amp;" "&amp;E456&amp;" "&amp;F456&amp;" "&amp;G456&amp;" "&amp;J456</f>
        <v>United States Salt marsh Restoration Hybrid Large</v>
      </c>
      <c r="B456" s="174" t="s">
        <v>161</v>
      </c>
      <c r="C456" s="174" t="s">
        <v>183</v>
      </c>
      <c r="D456" s="174" t="s">
        <v>586</v>
      </c>
      <c r="E456" s="176" t="s">
        <v>168</v>
      </c>
      <c r="F456" s="175" t="s">
        <v>174</v>
      </c>
      <c r="G456" s="176" t="s">
        <v>908</v>
      </c>
      <c r="H456" s="176" t="s">
        <v>906</v>
      </c>
      <c r="I456" s="177" t="n">
        <v>1000</v>
      </c>
      <c r="J456" s="178" t="s">
        <v>910</v>
      </c>
      <c r="K456" s="176" t="n">
        <v>166735.7527</v>
      </c>
      <c r="L456" s="177" t="n">
        <v>186518379</v>
      </c>
      <c r="M456" s="177" t="n">
        <v>226615838</v>
      </c>
      <c r="N456" s="177" t="n">
        <v>149757337</v>
      </c>
      <c r="O456" s="177" t="n">
        <v>178298504</v>
      </c>
      <c r="P456" s="177" t="n">
        <v>36761043</v>
      </c>
      <c r="Q456" s="177" t="n">
        <v>48317334</v>
      </c>
      <c r="R456" s="177" t="n">
        <v>3777</v>
      </c>
      <c r="S456" s="177" t="n">
        <v>3777</v>
      </c>
      <c r="T456" s="177" t="n">
        <v>100000</v>
      </c>
      <c r="U456" s="177" t="n">
        <v>100000</v>
      </c>
      <c r="V456" s="177" t="n">
        <v>629559</v>
      </c>
      <c r="W456" s="177" t="n">
        <v>667067</v>
      </c>
      <c r="X456" s="177" t="n">
        <v>153925</v>
      </c>
      <c r="Y456" s="177" t="n">
        <v>160000</v>
      </c>
      <c r="Z456" s="177" t="n">
        <v>351049</v>
      </c>
      <c r="AA456" s="177" t="n">
        <v>379500</v>
      </c>
      <c r="AB456" s="177" t="n">
        <v>88900</v>
      </c>
      <c r="AC456" s="177" t="n">
        <v>100000</v>
      </c>
      <c r="AD456" s="177" t="n">
        <v>185006</v>
      </c>
      <c r="AE456" s="177" t="n">
        <v>200000</v>
      </c>
      <c r="AF456" s="177" t="n">
        <v>44450</v>
      </c>
      <c r="AG456" s="177" t="n">
        <v>50000</v>
      </c>
      <c r="AH456" s="177" t="n">
        <v>148204448</v>
      </c>
      <c r="AI456" s="177" t="n">
        <v>176641937</v>
      </c>
      <c r="AJ456" s="177" t="n">
        <v>517703</v>
      </c>
      <c r="AK456" s="177" t="n">
        <v>857000</v>
      </c>
      <c r="AL456" s="177" t="n">
        <v>34259693</v>
      </c>
      <c r="AM456" s="177" t="n">
        <v>44142820</v>
      </c>
      <c r="AN456" s="177" t="n">
        <f aca="false">AJ:AJ+AL:AL</f>
        <v>34777396</v>
      </c>
      <c r="AO456" s="177" t="n">
        <f aca="false">AK:AK+AM:AM</f>
        <v>44999820</v>
      </c>
      <c r="AP456" s="177" t="n">
        <v>101113</v>
      </c>
      <c r="AQ456" s="177" t="n">
        <v>175637</v>
      </c>
      <c r="AR456" s="177" t="n">
        <v>5783</v>
      </c>
      <c r="AS456" s="177" t="n">
        <v>9877</v>
      </c>
      <c r="AT456" s="179" t="n">
        <v>75812</v>
      </c>
      <c r="AU456" s="179" t="n">
        <v>120000</v>
      </c>
      <c r="AV456" s="179" t="n">
        <v>223062</v>
      </c>
      <c r="AW456" s="179" t="n">
        <v>400000</v>
      </c>
      <c r="AX456" s="179" t="n">
        <v>1577877</v>
      </c>
      <c r="AY456" s="179" t="n">
        <v>2612000</v>
      </c>
      <c r="AZ456" s="177" t="n">
        <v>30</v>
      </c>
      <c r="BA456" s="180" t="n">
        <v>-224859464</v>
      </c>
      <c r="BB456" s="180" t="n">
        <v>-185507250</v>
      </c>
      <c r="BC456" s="177" t="n">
        <v>1011129</v>
      </c>
      <c r="BD456" s="177" t="n">
        <v>1756374</v>
      </c>
      <c r="BE456" s="177" t="n">
        <v>49383</v>
      </c>
    </row>
    <row r="457" customFormat="false" ht="12.75" hidden="false" customHeight="true" outlineLevel="0" collapsed="false">
      <c r="A457" s="174" t="str">
        <f aca="false">C457&amp;" "&amp;E457&amp;" "&amp;F457&amp;" "&amp;G457&amp;" "&amp;J457</f>
        <v>Mexico Salt marsh Restoration Hybrid Large</v>
      </c>
      <c r="B457" s="174" t="s">
        <v>161</v>
      </c>
      <c r="C457" s="174" t="s">
        <v>188</v>
      </c>
      <c r="D457" s="174" t="s">
        <v>592</v>
      </c>
      <c r="E457" s="176" t="s">
        <v>168</v>
      </c>
      <c r="F457" s="175" t="s">
        <v>174</v>
      </c>
      <c r="G457" s="176" t="s">
        <v>908</v>
      </c>
      <c r="H457" s="176" t="s">
        <v>906</v>
      </c>
      <c r="I457" s="177" t="n">
        <v>1000</v>
      </c>
      <c r="J457" s="178" t="s">
        <v>910</v>
      </c>
      <c r="K457" s="176" t="n">
        <v>10765.47301</v>
      </c>
      <c r="L457" s="177" t="n">
        <v>16422814</v>
      </c>
      <c r="M457" s="177" t="n">
        <v>20085592</v>
      </c>
      <c r="N457" s="177" t="n">
        <v>12888336</v>
      </c>
      <c r="O457" s="177" t="n">
        <v>15185454</v>
      </c>
      <c r="P457" s="177" t="n">
        <v>3534478</v>
      </c>
      <c r="Q457" s="177" t="n">
        <v>4900138</v>
      </c>
      <c r="R457" s="177" t="n">
        <v>333</v>
      </c>
      <c r="S457" s="177" t="n">
        <v>333</v>
      </c>
      <c r="T457" s="177" t="n">
        <v>50000</v>
      </c>
      <c r="U457" s="177" t="n">
        <v>50000</v>
      </c>
      <c r="V457" s="177" t="n">
        <v>629559</v>
      </c>
      <c r="W457" s="177" t="n">
        <v>667067</v>
      </c>
      <c r="X457" s="177" t="n">
        <v>153925</v>
      </c>
      <c r="Y457" s="177" t="n">
        <v>160000</v>
      </c>
      <c r="Z457" s="177" t="n">
        <v>274072</v>
      </c>
      <c r="AA457" s="177" t="n">
        <v>290400</v>
      </c>
      <c r="AB457" s="177" t="n">
        <v>88900</v>
      </c>
      <c r="AC457" s="177" t="n">
        <v>100000</v>
      </c>
      <c r="AD457" s="177" t="n">
        <v>129504</v>
      </c>
      <c r="AE457" s="177" t="n">
        <v>140000</v>
      </c>
      <c r="AF457" s="177" t="n">
        <v>44450</v>
      </c>
      <c r="AG457" s="177" t="n">
        <v>50000</v>
      </c>
      <c r="AH457" s="177" t="n">
        <v>11517926</v>
      </c>
      <c r="AI457" s="177" t="n">
        <v>13727988</v>
      </c>
      <c r="AJ457" s="177" t="n">
        <v>143773</v>
      </c>
      <c r="AK457" s="177" t="n">
        <v>238000</v>
      </c>
      <c r="AL457" s="177" t="n">
        <v>2662542</v>
      </c>
      <c r="AM457" s="177" t="n">
        <v>3430624</v>
      </c>
      <c r="AN457" s="177" t="n">
        <f aca="false">AJ:AJ+AL:AL</f>
        <v>2806315</v>
      </c>
      <c r="AO457" s="177" t="n">
        <f aca="false">AK:AK+AM:AM</f>
        <v>3668624</v>
      </c>
      <c r="AP457" s="177" t="n">
        <v>101113</v>
      </c>
      <c r="AQ457" s="177" t="n">
        <v>175637</v>
      </c>
      <c r="AR457" s="177" t="n">
        <v>5783</v>
      </c>
      <c r="AS457" s="177" t="n">
        <v>9877</v>
      </c>
      <c r="AT457" s="179" t="n">
        <v>75812</v>
      </c>
      <c r="AU457" s="179" t="n">
        <v>120000</v>
      </c>
      <c r="AV457" s="179" t="n">
        <v>167296</v>
      </c>
      <c r="AW457" s="179" t="n">
        <v>300000</v>
      </c>
      <c r="AX457" s="179" t="n">
        <v>378159</v>
      </c>
      <c r="AY457" s="179" t="n">
        <v>626000</v>
      </c>
      <c r="AZ457" s="177" t="n">
        <v>30</v>
      </c>
      <c r="BA457" s="180" t="n">
        <v>-18571201</v>
      </c>
      <c r="BB457" s="180" t="n">
        <v>-15539634</v>
      </c>
      <c r="BC457" s="177" t="n">
        <v>1011129</v>
      </c>
      <c r="BD457" s="177" t="n">
        <v>1756374</v>
      </c>
      <c r="BE457" s="177" t="n">
        <v>49383</v>
      </c>
    </row>
    <row r="458" customFormat="false" ht="12.75" hidden="false" customHeight="true" outlineLevel="0" collapsed="false">
      <c r="G458" s="2"/>
      <c r="I458" s="154"/>
      <c r="L458" s="154"/>
      <c r="M458" s="154"/>
      <c r="N458" s="154"/>
      <c r="O458" s="154"/>
      <c r="P458" s="154"/>
      <c r="Q458" s="154"/>
      <c r="R458" s="154"/>
      <c r="S458" s="154"/>
      <c r="T458" s="154"/>
      <c r="U458" s="154"/>
      <c r="V458" s="154"/>
      <c r="W458" s="154"/>
      <c r="X458" s="154"/>
      <c r="Y458" s="154"/>
      <c r="Z458" s="154"/>
      <c r="AA458" s="154"/>
      <c r="AB458" s="154"/>
      <c r="AC458" s="154"/>
      <c r="AD458" s="154"/>
      <c r="AE458" s="154"/>
      <c r="AF458" s="154"/>
      <c r="AG458" s="154"/>
      <c r="AH458" s="154"/>
      <c r="AI458" s="154"/>
      <c r="AJ458" s="154"/>
      <c r="AK458" s="154"/>
      <c r="AL458" s="154"/>
      <c r="AM458" s="154"/>
      <c r="AN458" s="154"/>
      <c r="AO458" s="154"/>
      <c r="AP458" s="154"/>
      <c r="AQ458" s="154"/>
      <c r="AR458" s="154"/>
      <c r="AS458" s="154"/>
      <c r="AT458" s="154"/>
      <c r="AU458" s="154"/>
      <c r="AV458" s="154"/>
      <c r="AW458" s="154"/>
      <c r="AX458" s="154"/>
      <c r="AY458" s="154"/>
      <c r="AZ458" s="154"/>
      <c r="BA458" s="181"/>
      <c r="BB458" s="181"/>
      <c r="BC458" s="85"/>
      <c r="BD458" s="154"/>
      <c r="BE458" s="154"/>
    </row>
    <row r="459" customFormat="false" ht="12.75" hidden="false" customHeight="true" outlineLevel="0" collapsed="false">
      <c r="G459" s="2"/>
      <c r="I459" s="154"/>
      <c r="L459" s="154"/>
      <c r="M459" s="154"/>
      <c r="N459" s="154"/>
      <c r="O459" s="154"/>
      <c r="P459" s="154"/>
      <c r="Q459" s="154"/>
      <c r="R459" s="154"/>
      <c r="S459" s="154"/>
      <c r="T459" s="154"/>
      <c r="U459" s="154"/>
      <c r="V459" s="154"/>
      <c r="W459" s="154"/>
      <c r="X459" s="154"/>
      <c r="Y459" s="154"/>
      <c r="Z459" s="154"/>
      <c r="AA459" s="154"/>
      <c r="AB459" s="154"/>
      <c r="AC459" s="154"/>
      <c r="AD459" s="154"/>
      <c r="AE459" s="154"/>
      <c r="AF459" s="154"/>
      <c r="AG459" s="154"/>
      <c r="AH459" s="154"/>
      <c r="AI459" s="154"/>
      <c r="AJ459" s="154"/>
      <c r="AK459" s="154"/>
      <c r="AL459" s="154"/>
      <c r="AM459" s="154"/>
      <c r="AN459" s="154"/>
      <c r="AO459" s="154"/>
      <c r="AP459" s="154"/>
      <c r="AQ459" s="154"/>
      <c r="AR459" s="154"/>
      <c r="AS459" s="154"/>
      <c r="AT459" s="154"/>
      <c r="AU459" s="154"/>
      <c r="AV459" s="154"/>
      <c r="AW459" s="154"/>
      <c r="AX459" s="154"/>
      <c r="AY459" s="154"/>
      <c r="AZ459" s="154"/>
      <c r="BA459" s="181"/>
      <c r="BB459" s="181"/>
      <c r="BC459" s="85"/>
      <c r="BD459" s="154"/>
      <c r="BE459" s="154"/>
    </row>
    <row r="460" customFormat="false" ht="12.75" hidden="false" customHeight="true" outlineLevel="0" collapsed="false">
      <c r="G460" s="2"/>
      <c r="I460" s="154"/>
      <c r="L460" s="154"/>
      <c r="M460" s="154"/>
      <c r="N460" s="154"/>
      <c r="O460" s="154"/>
      <c r="P460" s="154"/>
      <c r="Q460" s="154"/>
      <c r="R460" s="154"/>
      <c r="S460" s="154"/>
      <c r="T460" s="154"/>
      <c r="U460" s="154"/>
      <c r="V460" s="154"/>
      <c r="W460" s="154"/>
      <c r="X460" s="154"/>
      <c r="Y460" s="154"/>
      <c r="Z460" s="154"/>
      <c r="AA460" s="154"/>
      <c r="AB460" s="154"/>
      <c r="AC460" s="154"/>
      <c r="AD460" s="154"/>
      <c r="AE460" s="154"/>
      <c r="AF460" s="154"/>
      <c r="AG460" s="154"/>
      <c r="AH460" s="154"/>
      <c r="AI460" s="154"/>
      <c r="AJ460" s="154"/>
      <c r="AK460" s="154"/>
      <c r="AL460" s="154"/>
      <c r="AM460" s="154"/>
      <c r="AN460" s="154"/>
      <c r="AO460" s="154"/>
      <c r="AP460" s="154"/>
      <c r="AQ460" s="154"/>
      <c r="AR460" s="154"/>
      <c r="AS460" s="154"/>
      <c r="AT460" s="154"/>
      <c r="AU460" s="154"/>
      <c r="AV460" s="154"/>
      <c r="AW460" s="154"/>
      <c r="AX460" s="154"/>
      <c r="AY460" s="154"/>
      <c r="AZ460" s="154"/>
      <c r="BA460" s="181"/>
      <c r="BB460" s="181"/>
      <c r="BC460" s="85"/>
      <c r="BD460" s="154"/>
      <c r="BE460" s="154"/>
    </row>
    <row r="461" customFormat="false" ht="12.75" hidden="false" customHeight="true" outlineLevel="0" collapsed="false">
      <c r="G461" s="2"/>
      <c r="I461" s="154"/>
      <c r="L461" s="154"/>
      <c r="M461" s="154"/>
      <c r="N461" s="154"/>
      <c r="O461" s="154"/>
      <c r="P461" s="154"/>
      <c r="Q461" s="154"/>
      <c r="R461" s="154"/>
      <c r="S461" s="154"/>
      <c r="T461" s="154"/>
      <c r="U461" s="154"/>
      <c r="V461" s="154"/>
      <c r="W461" s="154"/>
      <c r="X461" s="154"/>
      <c r="Y461" s="154"/>
      <c r="Z461" s="154"/>
      <c r="AA461" s="154"/>
      <c r="AB461" s="154"/>
      <c r="AC461" s="154"/>
      <c r="AD461" s="154"/>
      <c r="AE461" s="154"/>
      <c r="AF461" s="154"/>
      <c r="AG461" s="154"/>
      <c r="AH461" s="154"/>
      <c r="AI461" s="154"/>
      <c r="AJ461" s="154"/>
      <c r="AK461" s="154"/>
      <c r="AL461" s="154"/>
      <c r="AM461" s="154"/>
      <c r="AN461" s="154"/>
      <c r="AO461" s="154"/>
      <c r="AP461" s="154"/>
      <c r="AQ461" s="154"/>
      <c r="AR461" s="154"/>
      <c r="AS461" s="154"/>
      <c r="AT461" s="154"/>
      <c r="AU461" s="154"/>
      <c r="AV461" s="154"/>
      <c r="AW461" s="154"/>
      <c r="AX461" s="154"/>
      <c r="AY461" s="154"/>
      <c r="AZ461" s="154"/>
      <c r="BA461" s="181"/>
      <c r="BB461" s="181"/>
      <c r="BC461" s="85"/>
      <c r="BD461" s="154"/>
      <c r="BE461" s="154"/>
    </row>
    <row r="462" customFormat="false" ht="12.75" hidden="false" customHeight="true" outlineLevel="0" collapsed="false">
      <c r="G462" s="2"/>
      <c r="I462" s="154"/>
      <c r="L462" s="154"/>
      <c r="M462" s="154"/>
      <c r="N462" s="154"/>
      <c r="O462" s="154"/>
      <c r="P462" s="154"/>
      <c r="Q462" s="154"/>
      <c r="R462" s="154"/>
      <c r="S462" s="154"/>
      <c r="T462" s="154"/>
      <c r="U462" s="154"/>
      <c r="V462" s="154"/>
      <c r="W462" s="154"/>
      <c r="X462" s="154"/>
      <c r="Y462" s="154"/>
      <c r="Z462" s="154"/>
      <c r="AA462" s="154"/>
      <c r="AB462" s="154"/>
      <c r="AC462" s="154"/>
      <c r="AD462" s="154"/>
      <c r="AE462" s="154"/>
      <c r="AF462" s="154"/>
      <c r="AG462" s="154"/>
      <c r="AH462" s="154"/>
      <c r="AI462" s="154"/>
      <c r="AJ462" s="154"/>
      <c r="AK462" s="154"/>
      <c r="AL462" s="154"/>
      <c r="AM462" s="154"/>
      <c r="AN462" s="154"/>
      <c r="AO462" s="154"/>
      <c r="AP462" s="154"/>
      <c r="AQ462" s="154"/>
      <c r="AR462" s="154"/>
      <c r="AS462" s="154"/>
      <c r="AT462" s="154"/>
      <c r="AU462" s="154"/>
      <c r="AV462" s="154"/>
      <c r="AW462" s="154"/>
      <c r="AX462" s="154"/>
      <c r="AY462" s="154"/>
      <c r="AZ462" s="154"/>
      <c r="BA462" s="181"/>
      <c r="BB462" s="181"/>
      <c r="BC462" s="85"/>
      <c r="BD462" s="154"/>
      <c r="BE462" s="154"/>
    </row>
    <row r="463" customFormat="false" ht="12.75" hidden="false" customHeight="true" outlineLevel="0" collapsed="false">
      <c r="G463" s="2"/>
      <c r="I463" s="154"/>
      <c r="L463" s="154"/>
      <c r="M463" s="154"/>
      <c r="N463" s="154"/>
      <c r="O463" s="154"/>
      <c r="P463" s="154"/>
      <c r="Q463" s="154"/>
      <c r="R463" s="154"/>
      <c r="S463" s="154"/>
      <c r="T463" s="154"/>
      <c r="U463" s="154"/>
      <c r="V463" s="154"/>
      <c r="W463" s="154"/>
      <c r="X463" s="154"/>
      <c r="Y463" s="154"/>
      <c r="Z463" s="154"/>
      <c r="AA463" s="154"/>
      <c r="AB463" s="154"/>
      <c r="AC463" s="154"/>
      <c r="AD463" s="154"/>
      <c r="AE463" s="154"/>
      <c r="AF463" s="154"/>
      <c r="AG463" s="154"/>
      <c r="AH463" s="154"/>
      <c r="AI463" s="154"/>
      <c r="AJ463" s="154"/>
      <c r="AK463" s="154"/>
      <c r="AL463" s="154"/>
      <c r="AM463" s="154"/>
      <c r="AN463" s="154"/>
      <c r="AO463" s="154"/>
      <c r="AP463" s="154"/>
      <c r="AQ463" s="154"/>
      <c r="AR463" s="154"/>
      <c r="AS463" s="154"/>
      <c r="AT463" s="154"/>
      <c r="AU463" s="154"/>
      <c r="AV463" s="154"/>
      <c r="AW463" s="154"/>
      <c r="AX463" s="154"/>
      <c r="AY463" s="154"/>
      <c r="AZ463" s="154"/>
      <c r="BA463" s="181"/>
      <c r="BB463" s="181"/>
      <c r="BC463" s="85"/>
      <c r="BD463" s="154"/>
      <c r="BE463" s="154"/>
    </row>
    <row r="464" customFormat="false" ht="12.75" hidden="false" customHeight="true" outlineLevel="0" collapsed="false">
      <c r="G464" s="2"/>
      <c r="I464" s="154"/>
      <c r="L464" s="154"/>
      <c r="M464" s="154"/>
      <c r="N464" s="154"/>
      <c r="O464" s="154"/>
      <c r="P464" s="154"/>
      <c r="Q464" s="154"/>
      <c r="R464" s="154"/>
      <c r="S464" s="154"/>
      <c r="T464" s="154"/>
      <c r="U464" s="154"/>
      <c r="V464" s="154"/>
      <c r="W464" s="154"/>
      <c r="X464" s="154"/>
      <c r="Y464" s="154"/>
      <c r="Z464" s="154"/>
      <c r="AA464" s="154"/>
      <c r="AB464" s="154"/>
      <c r="AC464" s="154"/>
      <c r="AD464" s="154"/>
      <c r="AE464" s="154"/>
      <c r="AF464" s="154"/>
      <c r="AG464" s="154"/>
      <c r="AH464" s="154"/>
      <c r="AI464" s="154"/>
      <c r="AJ464" s="154"/>
      <c r="AK464" s="154"/>
      <c r="AL464" s="154"/>
      <c r="AM464" s="154"/>
      <c r="AN464" s="154"/>
      <c r="AO464" s="154"/>
      <c r="AP464" s="154"/>
      <c r="AQ464" s="154"/>
      <c r="AR464" s="154"/>
      <c r="AS464" s="154"/>
      <c r="AT464" s="154"/>
      <c r="AU464" s="154"/>
      <c r="AV464" s="154"/>
      <c r="AW464" s="154"/>
      <c r="AX464" s="154"/>
      <c r="AY464" s="154"/>
      <c r="AZ464" s="154"/>
      <c r="BA464" s="181"/>
      <c r="BB464" s="181"/>
      <c r="BC464" s="85"/>
      <c r="BD464" s="154"/>
      <c r="BE464" s="154"/>
    </row>
    <row r="465" customFormat="false" ht="12.75" hidden="false" customHeight="true" outlineLevel="0" collapsed="false">
      <c r="A465" s="2"/>
      <c r="B465" s="2"/>
      <c r="E465" s="2"/>
      <c r="G465" s="2"/>
      <c r="I465" s="85"/>
      <c r="J465" s="2"/>
      <c r="K465" s="2"/>
      <c r="L465" s="85"/>
      <c r="M465" s="85"/>
      <c r="N465" s="85"/>
      <c r="O465" s="85"/>
      <c r="P465" s="85"/>
      <c r="Q465" s="85"/>
      <c r="R465" s="85"/>
      <c r="S465" s="85"/>
      <c r="T465" s="154"/>
      <c r="U465" s="154"/>
      <c r="V465" s="154"/>
      <c r="W465" s="154"/>
      <c r="X465" s="154"/>
      <c r="Y465" s="154"/>
      <c r="Z465" s="85"/>
      <c r="AA465" s="85"/>
      <c r="AB465" s="154"/>
      <c r="AC465" s="154"/>
      <c r="AD465" s="154"/>
      <c r="AE465" s="154"/>
      <c r="AF465" s="154"/>
      <c r="AG465" s="154"/>
      <c r="AH465" s="154"/>
      <c r="AI465" s="154"/>
      <c r="AJ465" s="154"/>
      <c r="AK465" s="154"/>
      <c r="AL465" s="154"/>
      <c r="AM465" s="154"/>
      <c r="AN465" s="154"/>
      <c r="AO465" s="154"/>
      <c r="AP465" s="154"/>
      <c r="AQ465" s="154"/>
      <c r="AR465" s="154"/>
      <c r="AS465" s="154"/>
      <c r="AT465" s="154"/>
      <c r="AU465" s="154"/>
      <c r="AV465" s="154"/>
      <c r="AW465" s="154"/>
      <c r="AX465" s="154"/>
      <c r="AY465" s="154"/>
      <c r="AZ465" s="154"/>
      <c r="BA465" s="181"/>
      <c r="BB465" s="181"/>
      <c r="BC465" s="85"/>
      <c r="BD465" s="85"/>
      <c r="BE465" s="154"/>
    </row>
    <row r="466" customFormat="false" ht="12.75" hidden="false" customHeight="true" outlineLevel="0" collapsed="false">
      <c r="A466" s="2"/>
      <c r="B466" s="2"/>
      <c r="E466" s="2"/>
      <c r="G466" s="2"/>
      <c r="I466" s="85"/>
      <c r="J466" s="2"/>
      <c r="K466" s="2"/>
      <c r="L466" s="85"/>
      <c r="M466" s="85"/>
      <c r="N466" s="85"/>
      <c r="O466" s="85"/>
      <c r="P466" s="85"/>
      <c r="Q466" s="85"/>
      <c r="R466" s="85"/>
      <c r="S466" s="85"/>
      <c r="T466" s="154"/>
      <c r="U466" s="154"/>
      <c r="V466" s="154"/>
      <c r="W466" s="154"/>
      <c r="X466" s="154"/>
      <c r="Y466" s="154"/>
      <c r="Z466" s="85"/>
      <c r="AA466" s="85"/>
      <c r="AB466" s="154"/>
      <c r="AC466" s="154"/>
      <c r="AD466" s="154"/>
      <c r="AE466" s="154"/>
      <c r="AF466" s="154"/>
      <c r="AG466" s="154"/>
      <c r="AH466" s="154"/>
      <c r="AI466" s="154"/>
      <c r="AJ466" s="154"/>
      <c r="AK466" s="154"/>
      <c r="AL466" s="154"/>
      <c r="AM466" s="154"/>
      <c r="AN466" s="154"/>
      <c r="AO466" s="154"/>
      <c r="AP466" s="154"/>
      <c r="AQ466" s="154"/>
      <c r="AR466" s="154"/>
      <c r="AS466" s="154"/>
      <c r="AT466" s="154"/>
      <c r="AU466" s="154"/>
      <c r="AV466" s="154"/>
      <c r="AW466" s="154"/>
      <c r="AX466" s="154"/>
      <c r="AY466" s="154"/>
      <c r="AZ466" s="154"/>
      <c r="BA466" s="181"/>
      <c r="BB466" s="181"/>
      <c r="BC466" s="85"/>
      <c r="BD466" s="85"/>
      <c r="BE466" s="154"/>
    </row>
    <row r="467" customFormat="false" ht="12.75" hidden="false" customHeight="true" outlineLevel="0" collapsed="false">
      <c r="A467" s="2"/>
      <c r="B467" s="2"/>
      <c r="E467" s="2"/>
      <c r="G467" s="2"/>
      <c r="I467" s="85"/>
      <c r="J467" s="2"/>
      <c r="K467" s="2"/>
      <c r="L467" s="85"/>
      <c r="M467" s="85"/>
      <c r="N467" s="85"/>
      <c r="O467" s="85"/>
      <c r="P467" s="85"/>
      <c r="Q467" s="85"/>
      <c r="R467" s="85"/>
      <c r="S467" s="85"/>
      <c r="T467" s="154"/>
      <c r="U467" s="154"/>
      <c r="V467" s="154"/>
      <c r="W467" s="154"/>
      <c r="X467" s="154"/>
      <c r="Y467" s="154"/>
      <c r="Z467" s="85"/>
      <c r="AA467" s="85"/>
      <c r="AB467" s="154"/>
      <c r="AC467" s="154"/>
      <c r="AD467" s="154"/>
      <c r="AE467" s="154"/>
      <c r="AF467" s="154"/>
      <c r="AG467" s="154"/>
      <c r="AH467" s="154"/>
      <c r="AI467" s="154"/>
      <c r="AJ467" s="154"/>
      <c r="AK467" s="154"/>
      <c r="AL467" s="154"/>
      <c r="AM467" s="154"/>
      <c r="AN467" s="154"/>
      <c r="AO467" s="154"/>
      <c r="AP467" s="154"/>
      <c r="AQ467" s="154"/>
      <c r="AR467" s="154"/>
      <c r="AS467" s="154"/>
      <c r="AT467" s="154"/>
      <c r="AU467" s="154"/>
      <c r="AV467" s="154"/>
      <c r="AW467" s="154"/>
      <c r="AX467" s="154"/>
      <c r="AY467" s="154"/>
      <c r="AZ467" s="154"/>
      <c r="BA467" s="181"/>
      <c r="BB467" s="181"/>
      <c r="BC467" s="85"/>
      <c r="BD467" s="85"/>
      <c r="BE467" s="154"/>
    </row>
    <row r="468" customFormat="false" ht="12.75" hidden="false" customHeight="true" outlineLevel="0" collapsed="false">
      <c r="A468" s="2"/>
      <c r="B468" s="2"/>
      <c r="E468" s="2"/>
      <c r="G468" s="2"/>
      <c r="I468" s="85"/>
      <c r="J468" s="2"/>
      <c r="K468" s="2"/>
      <c r="L468" s="85"/>
      <c r="M468" s="85"/>
      <c r="N468" s="85"/>
      <c r="O468" s="85"/>
      <c r="P468" s="85"/>
      <c r="Q468" s="85"/>
      <c r="R468" s="85"/>
      <c r="S468" s="85"/>
      <c r="T468" s="154"/>
      <c r="U468" s="154"/>
      <c r="V468" s="154"/>
      <c r="W468" s="154"/>
      <c r="X468" s="154"/>
      <c r="Y468" s="154"/>
      <c r="Z468" s="85"/>
      <c r="AA468" s="85"/>
      <c r="AB468" s="154"/>
      <c r="AC468" s="154"/>
      <c r="AD468" s="154"/>
      <c r="AE468" s="154"/>
      <c r="AF468" s="154"/>
      <c r="AG468" s="154"/>
      <c r="AH468" s="154"/>
      <c r="AI468" s="154"/>
      <c r="AJ468" s="154"/>
      <c r="AK468" s="154"/>
      <c r="AL468" s="154"/>
      <c r="AM468" s="154"/>
      <c r="AN468" s="154"/>
      <c r="AO468" s="154"/>
      <c r="AP468" s="154"/>
      <c r="AQ468" s="154"/>
      <c r="AR468" s="154"/>
      <c r="AS468" s="154"/>
      <c r="AT468" s="154"/>
      <c r="AU468" s="154"/>
      <c r="AV468" s="154"/>
      <c r="AW468" s="154"/>
      <c r="AX468" s="154"/>
      <c r="AY468" s="154"/>
      <c r="AZ468" s="154"/>
      <c r="BA468" s="181"/>
      <c r="BB468" s="181"/>
      <c r="BC468" s="85"/>
      <c r="BD468" s="85"/>
      <c r="BE468" s="154"/>
    </row>
    <row r="469" customFormat="false" ht="12.75" hidden="false" customHeight="true" outlineLevel="0" collapsed="false">
      <c r="A469" s="2"/>
      <c r="B469" s="2"/>
      <c r="E469" s="2"/>
      <c r="G469" s="2"/>
      <c r="I469" s="85"/>
      <c r="J469" s="2"/>
      <c r="K469" s="2"/>
      <c r="L469" s="85"/>
      <c r="M469" s="85"/>
      <c r="N469" s="85"/>
      <c r="O469" s="85"/>
      <c r="P469" s="85"/>
      <c r="Q469" s="85"/>
      <c r="R469" s="85"/>
      <c r="S469" s="85"/>
      <c r="T469" s="154"/>
      <c r="U469" s="154"/>
      <c r="V469" s="154"/>
      <c r="W469" s="154"/>
      <c r="X469" s="154"/>
      <c r="Y469" s="154"/>
      <c r="Z469" s="85"/>
      <c r="AA469" s="85"/>
      <c r="AB469" s="154"/>
      <c r="AC469" s="154"/>
      <c r="AD469" s="154"/>
      <c r="AE469" s="154"/>
      <c r="AF469" s="154"/>
      <c r="AG469" s="154"/>
      <c r="AH469" s="154"/>
      <c r="AI469" s="154"/>
      <c r="AJ469" s="154"/>
      <c r="AK469" s="154"/>
      <c r="AL469" s="154"/>
      <c r="AM469" s="154"/>
      <c r="AN469" s="154"/>
      <c r="AO469" s="154"/>
      <c r="AP469" s="154"/>
      <c r="AQ469" s="154"/>
      <c r="AR469" s="154"/>
      <c r="AS469" s="154"/>
      <c r="AT469" s="154"/>
      <c r="AU469" s="154"/>
      <c r="AV469" s="154"/>
      <c r="AW469" s="154"/>
      <c r="AX469" s="154"/>
      <c r="AY469" s="154"/>
      <c r="AZ469" s="154"/>
      <c r="BA469" s="181"/>
      <c r="BB469" s="181"/>
      <c r="BC469" s="85"/>
      <c r="BD469" s="85"/>
      <c r="BE469" s="154"/>
    </row>
    <row r="470" customFormat="false" ht="12.75" hidden="false" customHeight="true" outlineLevel="0" collapsed="false">
      <c r="A470" s="2"/>
      <c r="B470" s="2"/>
      <c r="E470" s="2"/>
      <c r="G470" s="2"/>
      <c r="I470" s="85"/>
      <c r="J470" s="2"/>
      <c r="K470" s="2"/>
      <c r="L470" s="85"/>
      <c r="M470" s="85"/>
      <c r="N470" s="85"/>
      <c r="O470" s="85"/>
      <c r="P470" s="85"/>
      <c r="Q470" s="85"/>
      <c r="R470" s="85"/>
      <c r="S470" s="85"/>
      <c r="T470" s="154"/>
      <c r="U470" s="154"/>
      <c r="V470" s="154"/>
      <c r="W470" s="154"/>
      <c r="X470" s="154"/>
      <c r="Y470" s="154"/>
      <c r="Z470" s="85"/>
      <c r="AA470" s="85"/>
      <c r="AB470" s="154"/>
      <c r="AC470" s="154"/>
      <c r="AD470" s="154"/>
      <c r="AE470" s="154"/>
      <c r="AF470" s="154"/>
      <c r="AG470" s="154"/>
      <c r="AH470" s="154"/>
      <c r="AI470" s="154"/>
      <c r="AJ470" s="154"/>
      <c r="AK470" s="154"/>
      <c r="AL470" s="154"/>
      <c r="AM470" s="154"/>
      <c r="AN470" s="154"/>
      <c r="AO470" s="154"/>
      <c r="AP470" s="154"/>
      <c r="AQ470" s="154"/>
      <c r="AR470" s="154"/>
      <c r="AS470" s="154"/>
      <c r="AT470" s="154"/>
      <c r="AU470" s="154"/>
      <c r="AV470" s="154"/>
      <c r="AW470" s="154"/>
      <c r="AX470" s="154"/>
      <c r="AY470" s="154"/>
      <c r="AZ470" s="154"/>
      <c r="BA470" s="181"/>
      <c r="BB470" s="181"/>
      <c r="BC470" s="85"/>
      <c r="BD470" s="85"/>
      <c r="BE470" s="154"/>
    </row>
    <row r="471" customFormat="false" ht="12.75" hidden="false" customHeight="true" outlineLevel="0" collapsed="false">
      <c r="A471" s="2"/>
      <c r="B471" s="2"/>
      <c r="E471" s="2"/>
      <c r="G471" s="2"/>
      <c r="I471" s="85"/>
      <c r="J471" s="2"/>
      <c r="K471" s="2"/>
      <c r="L471" s="85"/>
      <c r="M471" s="85"/>
      <c r="N471" s="85"/>
      <c r="O471" s="85"/>
      <c r="P471" s="85"/>
      <c r="Q471" s="85"/>
      <c r="R471" s="85"/>
      <c r="S471" s="85"/>
      <c r="T471" s="154"/>
      <c r="U471" s="154"/>
      <c r="V471" s="154"/>
      <c r="W471" s="154"/>
      <c r="X471" s="154"/>
      <c r="Y471" s="154"/>
      <c r="Z471" s="85"/>
      <c r="AA471" s="85"/>
      <c r="AB471" s="154"/>
      <c r="AC471" s="154"/>
      <c r="AD471" s="154"/>
      <c r="AE471" s="154"/>
      <c r="AF471" s="154"/>
      <c r="AG471" s="154"/>
      <c r="AH471" s="154"/>
      <c r="AI471" s="154"/>
      <c r="AJ471" s="154"/>
      <c r="AK471" s="154"/>
      <c r="AL471" s="154"/>
      <c r="AM471" s="154"/>
      <c r="AN471" s="154"/>
      <c r="AO471" s="154"/>
      <c r="AP471" s="154"/>
      <c r="AQ471" s="154"/>
      <c r="AR471" s="154"/>
      <c r="AS471" s="154"/>
      <c r="AT471" s="154"/>
      <c r="AU471" s="154"/>
      <c r="AV471" s="154"/>
      <c r="AW471" s="154"/>
      <c r="AX471" s="154"/>
      <c r="AY471" s="154"/>
      <c r="AZ471" s="154"/>
      <c r="BA471" s="181"/>
      <c r="BB471" s="181"/>
      <c r="BC471" s="85"/>
      <c r="BD471" s="85"/>
      <c r="BE471" s="154"/>
    </row>
    <row r="472" customFormat="false" ht="12.75" hidden="false" customHeight="true" outlineLevel="0" collapsed="false">
      <c r="A472" s="2"/>
      <c r="B472" s="2"/>
      <c r="E472" s="2"/>
      <c r="G472" s="2"/>
      <c r="I472" s="85"/>
      <c r="J472" s="2"/>
      <c r="K472" s="2"/>
      <c r="L472" s="85"/>
      <c r="M472" s="85"/>
      <c r="N472" s="85"/>
      <c r="O472" s="85"/>
      <c r="P472" s="85"/>
      <c r="Q472" s="85"/>
      <c r="R472" s="85"/>
      <c r="S472" s="85"/>
      <c r="T472" s="154"/>
      <c r="U472" s="154"/>
      <c r="V472" s="154"/>
      <c r="W472" s="154"/>
      <c r="X472" s="154"/>
      <c r="Y472" s="154"/>
      <c r="Z472" s="85"/>
      <c r="AA472" s="85"/>
      <c r="AB472" s="154"/>
      <c r="AC472" s="154"/>
      <c r="AD472" s="154"/>
      <c r="AE472" s="154"/>
      <c r="AF472" s="154"/>
      <c r="AG472" s="154"/>
      <c r="AH472" s="154"/>
      <c r="AI472" s="154"/>
      <c r="AJ472" s="154"/>
      <c r="AK472" s="154"/>
      <c r="AL472" s="154"/>
      <c r="AM472" s="154"/>
      <c r="AN472" s="154"/>
      <c r="AO472" s="154"/>
      <c r="AP472" s="154"/>
      <c r="AQ472" s="154"/>
      <c r="AR472" s="154"/>
      <c r="AS472" s="154"/>
      <c r="AT472" s="154"/>
      <c r="AU472" s="154"/>
      <c r="AV472" s="154"/>
      <c r="AW472" s="154"/>
      <c r="AX472" s="154"/>
      <c r="AY472" s="154"/>
      <c r="AZ472" s="154"/>
      <c r="BA472" s="181"/>
      <c r="BB472" s="181"/>
      <c r="BC472" s="85"/>
      <c r="BD472" s="85"/>
      <c r="BE472" s="154"/>
    </row>
    <row r="473" customFormat="false" ht="12.75" hidden="false" customHeight="true" outlineLevel="0" collapsed="false">
      <c r="A473" s="2"/>
      <c r="B473" s="2"/>
      <c r="E473" s="2"/>
      <c r="G473" s="2"/>
      <c r="I473" s="85"/>
      <c r="J473" s="2"/>
      <c r="K473" s="2"/>
      <c r="L473" s="85"/>
      <c r="M473" s="85"/>
      <c r="N473" s="85"/>
      <c r="O473" s="85"/>
      <c r="P473" s="85"/>
      <c r="Q473" s="85"/>
      <c r="R473" s="85"/>
      <c r="S473" s="85"/>
      <c r="T473" s="154"/>
      <c r="U473" s="154"/>
      <c r="V473" s="154"/>
      <c r="W473" s="154"/>
      <c r="X473" s="154"/>
      <c r="Y473" s="154"/>
      <c r="Z473" s="85"/>
      <c r="AA473" s="85"/>
      <c r="AB473" s="154"/>
      <c r="AC473" s="154"/>
      <c r="AD473" s="154"/>
      <c r="AE473" s="154"/>
      <c r="AF473" s="154"/>
      <c r="AG473" s="154"/>
      <c r="AH473" s="154"/>
      <c r="AI473" s="154"/>
      <c r="AJ473" s="154"/>
      <c r="AK473" s="154"/>
      <c r="AL473" s="154"/>
      <c r="AM473" s="154"/>
      <c r="AN473" s="154"/>
      <c r="AO473" s="154"/>
      <c r="AP473" s="154"/>
      <c r="AQ473" s="154"/>
      <c r="AR473" s="154"/>
      <c r="AS473" s="154"/>
      <c r="AT473" s="154"/>
      <c r="AU473" s="154"/>
      <c r="AV473" s="154"/>
      <c r="AW473" s="154"/>
      <c r="AX473" s="154"/>
      <c r="AY473" s="154"/>
      <c r="AZ473" s="154"/>
      <c r="BA473" s="181"/>
      <c r="BB473" s="181"/>
      <c r="BC473" s="85"/>
      <c r="BD473" s="85"/>
      <c r="BE473" s="154"/>
    </row>
    <row r="474" customFormat="false" ht="12.75" hidden="false" customHeight="true" outlineLevel="0" collapsed="false">
      <c r="A474" s="2"/>
      <c r="B474" s="2"/>
      <c r="E474" s="2"/>
      <c r="G474" s="2"/>
      <c r="I474" s="85"/>
      <c r="J474" s="2"/>
      <c r="K474" s="2"/>
      <c r="L474" s="85"/>
      <c r="M474" s="85"/>
      <c r="N474" s="85"/>
      <c r="O474" s="85"/>
      <c r="P474" s="85"/>
      <c r="Q474" s="85"/>
      <c r="R474" s="85"/>
      <c r="S474" s="85"/>
      <c r="T474" s="154"/>
      <c r="U474" s="154"/>
      <c r="V474" s="154"/>
      <c r="W474" s="154"/>
      <c r="X474" s="154"/>
      <c r="Y474" s="154"/>
      <c r="Z474" s="85"/>
      <c r="AA474" s="85"/>
      <c r="AB474" s="154"/>
      <c r="AC474" s="154"/>
      <c r="AD474" s="154"/>
      <c r="AE474" s="154"/>
      <c r="AF474" s="154"/>
      <c r="AG474" s="154"/>
      <c r="AH474" s="154"/>
      <c r="AI474" s="154"/>
      <c r="AJ474" s="154"/>
      <c r="AK474" s="154"/>
      <c r="AL474" s="154"/>
      <c r="AM474" s="154"/>
      <c r="AN474" s="154"/>
      <c r="AO474" s="154"/>
      <c r="AP474" s="154"/>
      <c r="AQ474" s="154"/>
      <c r="AR474" s="154"/>
      <c r="AS474" s="154"/>
      <c r="AT474" s="154"/>
      <c r="AU474" s="154"/>
      <c r="AV474" s="154"/>
      <c r="AW474" s="154"/>
      <c r="AX474" s="154"/>
      <c r="AY474" s="154"/>
      <c r="AZ474" s="154"/>
      <c r="BA474" s="181"/>
      <c r="BB474" s="181"/>
      <c r="BC474" s="85"/>
      <c r="BD474" s="85"/>
      <c r="BE474" s="154"/>
    </row>
    <row r="475" customFormat="false" ht="12.75" hidden="false" customHeight="true" outlineLevel="0" collapsed="false">
      <c r="A475" s="2"/>
      <c r="B475" s="2"/>
      <c r="E475" s="2"/>
      <c r="G475" s="2"/>
      <c r="I475" s="85"/>
      <c r="J475" s="2"/>
      <c r="K475" s="2"/>
      <c r="L475" s="85"/>
      <c r="M475" s="85"/>
      <c r="N475" s="85"/>
      <c r="O475" s="85"/>
      <c r="P475" s="85"/>
      <c r="Q475" s="85"/>
      <c r="R475" s="85"/>
      <c r="S475" s="85"/>
      <c r="T475" s="154"/>
      <c r="U475" s="154"/>
      <c r="V475" s="154"/>
      <c r="W475" s="154"/>
      <c r="X475" s="154"/>
      <c r="Y475" s="154"/>
      <c r="Z475" s="85"/>
      <c r="AA475" s="85"/>
      <c r="AB475" s="154"/>
      <c r="AC475" s="154"/>
      <c r="AD475" s="154"/>
      <c r="AE475" s="154"/>
      <c r="AF475" s="154"/>
      <c r="AG475" s="154"/>
      <c r="AH475" s="154"/>
      <c r="AI475" s="154"/>
      <c r="AJ475" s="154"/>
      <c r="AK475" s="154"/>
      <c r="AL475" s="154"/>
      <c r="AM475" s="154"/>
      <c r="AN475" s="154"/>
      <c r="AO475" s="154"/>
      <c r="AP475" s="154"/>
      <c r="AQ475" s="154"/>
      <c r="AR475" s="154"/>
      <c r="AS475" s="154"/>
      <c r="AT475" s="154"/>
      <c r="AU475" s="154"/>
      <c r="AV475" s="154"/>
      <c r="AW475" s="154"/>
      <c r="AX475" s="154"/>
      <c r="AY475" s="154"/>
      <c r="AZ475" s="154"/>
      <c r="BA475" s="181"/>
      <c r="BB475" s="181"/>
      <c r="BC475" s="85"/>
      <c r="BD475" s="85"/>
      <c r="BE475" s="154"/>
    </row>
    <row r="476" customFormat="false" ht="12.75" hidden="false" customHeight="true" outlineLevel="0" collapsed="false">
      <c r="A476" s="2"/>
      <c r="B476" s="2"/>
      <c r="E476" s="2"/>
      <c r="G476" s="2"/>
      <c r="I476" s="85"/>
      <c r="J476" s="2"/>
      <c r="K476" s="2"/>
      <c r="L476" s="85"/>
      <c r="M476" s="85"/>
      <c r="N476" s="85"/>
      <c r="O476" s="85"/>
      <c r="P476" s="85"/>
      <c r="Q476" s="85"/>
      <c r="R476" s="85"/>
      <c r="S476" s="85"/>
      <c r="T476" s="154"/>
      <c r="U476" s="154"/>
      <c r="V476" s="154"/>
      <c r="W476" s="154"/>
      <c r="X476" s="154"/>
      <c r="Y476" s="154"/>
      <c r="Z476" s="85"/>
      <c r="AA476" s="85"/>
      <c r="AB476" s="154"/>
      <c r="AC476" s="154"/>
      <c r="AD476" s="154"/>
      <c r="AE476" s="154"/>
      <c r="AF476" s="154"/>
      <c r="AG476" s="154"/>
      <c r="AH476" s="154"/>
      <c r="AI476" s="154"/>
      <c r="AJ476" s="154"/>
      <c r="AK476" s="154"/>
      <c r="AL476" s="154"/>
      <c r="AM476" s="154"/>
      <c r="AN476" s="154"/>
      <c r="AO476" s="154"/>
      <c r="AP476" s="154"/>
      <c r="AQ476" s="154"/>
      <c r="AR476" s="154"/>
      <c r="AS476" s="154"/>
      <c r="AT476" s="154"/>
      <c r="AU476" s="154"/>
      <c r="AV476" s="154"/>
      <c r="AW476" s="154"/>
      <c r="AX476" s="154"/>
      <c r="AY476" s="154"/>
      <c r="AZ476" s="154"/>
      <c r="BA476" s="181"/>
      <c r="BB476" s="181"/>
      <c r="BC476" s="85"/>
      <c r="BD476" s="85"/>
      <c r="BE476" s="154"/>
    </row>
    <row r="477" customFormat="false" ht="12.75" hidden="false" customHeight="true" outlineLevel="0" collapsed="false">
      <c r="A477" s="2"/>
      <c r="B477" s="2"/>
      <c r="E477" s="2"/>
      <c r="G477" s="2"/>
      <c r="I477" s="85"/>
      <c r="J477" s="2"/>
      <c r="K477" s="2"/>
      <c r="L477" s="85"/>
      <c r="M477" s="85"/>
      <c r="N477" s="85"/>
      <c r="O477" s="85"/>
      <c r="P477" s="85"/>
      <c r="Q477" s="85"/>
      <c r="R477" s="85"/>
      <c r="S477" s="85"/>
      <c r="T477" s="154"/>
      <c r="U477" s="154"/>
      <c r="V477" s="154"/>
      <c r="W477" s="154"/>
      <c r="X477" s="154"/>
      <c r="Y477" s="154"/>
      <c r="Z477" s="85"/>
      <c r="AA477" s="85"/>
      <c r="AB477" s="154"/>
      <c r="AC477" s="154"/>
      <c r="AD477" s="154"/>
      <c r="AE477" s="154"/>
      <c r="AF477" s="154"/>
      <c r="AG477" s="154"/>
      <c r="AH477" s="154"/>
      <c r="AI477" s="154"/>
      <c r="AJ477" s="154"/>
      <c r="AK477" s="154"/>
      <c r="AL477" s="154"/>
      <c r="AM477" s="154"/>
      <c r="AN477" s="154"/>
      <c r="AO477" s="154"/>
      <c r="AP477" s="154"/>
      <c r="AQ477" s="154"/>
      <c r="AR477" s="154"/>
      <c r="AS477" s="154"/>
      <c r="AT477" s="154"/>
      <c r="AU477" s="154"/>
      <c r="AV477" s="154"/>
      <c r="AW477" s="154"/>
      <c r="AX477" s="154"/>
      <c r="AY477" s="154"/>
      <c r="AZ477" s="154"/>
      <c r="BA477" s="181"/>
      <c r="BB477" s="181"/>
      <c r="BC477" s="85"/>
      <c r="BD477" s="85"/>
      <c r="BE477" s="154"/>
    </row>
    <row r="478" customFormat="false" ht="12.75" hidden="false" customHeight="true" outlineLevel="0" collapsed="false">
      <c r="A478" s="2"/>
      <c r="B478" s="2"/>
      <c r="E478" s="2"/>
      <c r="G478" s="2"/>
      <c r="I478" s="85"/>
      <c r="J478" s="2"/>
      <c r="K478" s="2"/>
      <c r="L478" s="85"/>
      <c r="M478" s="85"/>
      <c r="N478" s="85"/>
      <c r="O478" s="85"/>
      <c r="P478" s="85"/>
      <c r="Q478" s="85"/>
      <c r="R478" s="85"/>
      <c r="S478" s="85"/>
      <c r="T478" s="154"/>
      <c r="U478" s="154"/>
      <c r="V478" s="154"/>
      <c r="W478" s="154"/>
      <c r="X478" s="154"/>
      <c r="Y478" s="154"/>
      <c r="Z478" s="85"/>
      <c r="AA478" s="85"/>
      <c r="AB478" s="154"/>
      <c r="AC478" s="154"/>
      <c r="AD478" s="154"/>
      <c r="AE478" s="154"/>
      <c r="AF478" s="154"/>
      <c r="AG478" s="154"/>
      <c r="AH478" s="154"/>
      <c r="AI478" s="154"/>
      <c r="AJ478" s="154"/>
      <c r="AK478" s="154"/>
      <c r="AL478" s="154"/>
      <c r="AM478" s="154"/>
      <c r="AN478" s="154"/>
      <c r="AO478" s="154"/>
      <c r="AP478" s="154"/>
      <c r="AQ478" s="154"/>
      <c r="AR478" s="154"/>
      <c r="AS478" s="154"/>
      <c r="AT478" s="154"/>
      <c r="AU478" s="154"/>
      <c r="AV478" s="154"/>
      <c r="AW478" s="154"/>
      <c r="AX478" s="154"/>
      <c r="AY478" s="154"/>
      <c r="AZ478" s="154"/>
      <c r="BA478" s="181"/>
      <c r="BB478" s="181"/>
      <c r="BC478" s="85"/>
      <c r="BD478" s="85"/>
      <c r="BE478" s="154"/>
    </row>
    <row r="479" customFormat="false" ht="12.75" hidden="false" customHeight="true" outlineLevel="0" collapsed="false">
      <c r="A479" s="2"/>
      <c r="B479" s="2"/>
      <c r="E479" s="2"/>
      <c r="G479" s="2"/>
      <c r="I479" s="85"/>
      <c r="J479" s="2"/>
      <c r="K479" s="2"/>
      <c r="L479" s="85"/>
      <c r="M479" s="85"/>
      <c r="N479" s="85"/>
      <c r="O479" s="85"/>
      <c r="P479" s="85"/>
      <c r="Q479" s="85"/>
      <c r="R479" s="85"/>
      <c r="S479" s="85"/>
      <c r="T479" s="154"/>
      <c r="U479" s="154"/>
      <c r="V479" s="154"/>
      <c r="W479" s="154"/>
      <c r="X479" s="154"/>
      <c r="Y479" s="154"/>
      <c r="Z479" s="85"/>
      <c r="AA479" s="85"/>
      <c r="AB479" s="154"/>
      <c r="AC479" s="154"/>
      <c r="AD479" s="154"/>
      <c r="AE479" s="154"/>
      <c r="AF479" s="154"/>
      <c r="AG479" s="154"/>
      <c r="AH479" s="154"/>
      <c r="AI479" s="154"/>
      <c r="AJ479" s="154"/>
      <c r="AK479" s="154"/>
      <c r="AL479" s="154"/>
      <c r="AM479" s="154"/>
      <c r="AN479" s="154"/>
      <c r="AO479" s="154"/>
      <c r="AP479" s="154"/>
      <c r="AQ479" s="154"/>
      <c r="AR479" s="154"/>
      <c r="AS479" s="154"/>
      <c r="AT479" s="154"/>
      <c r="AU479" s="154"/>
      <c r="AV479" s="154"/>
      <c r="AW479" s="154"/>
      <c r="AX479" s="154"/>
      <c r="AY479" s="154"/>
      <c r="AZ479" s="154"/>
      <c r="BA479" s="181"/>
      <c r="BB479" s="181"/>
      <c r="BC479" s="85"/>
      <c r="BD479" s="85"/>
      <c r="BE479" s="154"/>
    </row>
    <row r="480" customFormat="false" ht="12.75" hidden="false" customHeight="true" outlineLevel="0" collapsed="false">
      <c r="A480" s="2"/>
      <c r="B480" s="2"/>
      <c r="E480" s="2"/>
      <c r="G480" s="2"/>
      <c r="I480" s="85"/>
      <c r="J480" s="2"/>
      <c r="K480" s="2"/>
      <c r="L480" s="85"/>
      <c r="M480" s="85"/>
      <c r="N480" s="85"/>
      <c r="O480" s="85"/>
      <c r="P480" s="85"/>
      <c r="Q480" s="85"/>
      <c r="R480" s="85"/>
      <c r="S480" s="85"/>
      <c r="T480" s="154"/>
      <c r="U480" s="154"/>
      <c r="V480" s="154"/>
      <c r="W480" s="154"/>
      <c r="X480" s="154"/>
      <c r="Y480" s="154"/>
      <c r="Z480" s="85"/>
      <c r="AA480" s="85"/>
      <c r="AB480" s="154"/>
      <c r="AC480" s="154"/>
      <c r="AD480" s="154"/>
      <c r="AE480" s="154"/>
      <c r="AF480" s="154"/>
      <c r="AG480" s="154"/>
      <c r="AH480" s="154"/>
      <c r="AI480" s="154"/>
      <c r="AJ480" s="154"/>
      <c r="AK480" s="154"/>
      <c r="AL480" s="154"/>
      <c r="AM480" s="154"/>
      <c r="AN480" s="154"/>
      <c r="AO480" s="154"/>
      <c r="AP480" s="154"/>
      <c r="AQ480" s="154"/>
      <c r="AR480" s="154"/>
      <c r="AS480" s="154"/>
      <c r="AT480" s="154"/>
      <c r="AU480" s="154"/>
      <c r="AV480" s="154"/>
      <c r="AW480" s="154"/>
      <c r="AX480" s="154"/>
      <c r="AY480" s="154"/>
      <c r="AZ480" s="154"/>
      <c r="BA480" s="181"/>
      <c r="BB480" s="181"/>
      <c r="BC480" s="85"/>
      <c r="BD480" s="85"/>
      <c r="BE480" s="154"/>
    </row>
    <row r="481" customFormat="false" ht="12.75" hidden="false" customHeight="true" outlineLevel="0" collapsed="false">
      <c r="A481" s="2"/>
      <c r="B481" s="2"/>
      <c r="E481" s="2"/>
      <c r="G481" s="2"/>
      <c r="I481" s="85"/>
      <c r="J481" s="2"/>
      <c r="K481" s="2"/>
      <c r="L481" s="85"/>
      <c r="M481" s="85"/>
      <c r="N481" s="85"/>
      <c r="O481" s="85"/>
      <c r="P481" s="85"/>
      <c r="Q481" s="85"/>
      <c r="R481" s="85"/>
      <c r="S481" s="85"/>
      <c r="T481" s="154"/>
      <c r="U481" s="154"/>
      <c r="V481" s="154"/>
      <c r="W481" s="154"/>
      <c r="X481" s="154"/>
      <c r="Y481" s="154"/>
      <c r="Z481" s="85"/>
      <c r="AA481" s="85"/>
      <c r="AB481" s="154"/>
      <c r="AC481" s="154"/>
      <c r="AD481" s="154"/>
      <c r="AE481" s="154"/>
      <c r="AF481" s="154"/>
      <c r="AG481" s="154"/>
      <c r="AH481" s="154"/>
      <c r="AI481" s="154"/>
      <c r="AJ481" s="154"/>
      <c r="AK481" s="154"/>
      <c r="AL481" s="154"/>
      <c r="AM481" s="154"/>
      <c r="AN481" s="154"/>
      <c r="AO481" s="154"/>
      <c r="AP481" s="154"/>
      <c r="AQ481" s="154"/>
      <c r="AR481" s="154"/>
      <c r="AS481" s="154"/>
      <c r="AT481" s="154"/>
      <c r="AU481" s="154"/>
      <c r="AV481" s="154"/>
      <c r="AW481" s="154"/>
      <c r="AX481" s="154"/>
      <c r="AY481" s="154"/>
      <c r="AZ481" s="154"/>
      <c r="BA481" s="181"/>
      <c r="BB481" s="181"/>
      <c r="BC481" s="85"/>
      <c r="BD481" s="85"/>
      <c r="BE481" s="154"/>
    </row>
    <row r="482" customFormat="false" ht="12.75" hidden="false" customHeight="true" outlineLevel="0" collapsed="false">
      <c r="A482" s="2"/>
      <c r="B482" s="2"/>
      <c r="E482" s="2"/>
      <c r="G482" s="2"/>
      <c r="I482" s="85"/>
      <c r="J482" s="2"/>
      <c r="K482" s="2"/>
      <c r="L482" s="85"/>
      <c r="M482" s="85"/>
      <c r="N482" s="85"/>
      <c r="O482" s="85"/>
      <c r="P482" s="85"/>
      <c r="Q482" s="85"/>
      <c r="R482" s="85"/>
      <c r="S482" s="85"/>
      <c r="T482" s="154"/>
      <c r="U482" s="154"/>
      <c r="V482" s="154"/>
      <c r="W482" s="154"/>
      <c r="X482" s="154"/>
      <c r="Y482" s="154"/>
      <c r="Z482" s="85"/>
      <c r="AA482" s="85"/>
      <c r="AB482" s="154"/>
      <c r="AC482" s="154"/>
      <c r="AD482" s="154"/>
      <c r="AE482" s="154"/>
      <c r="AF482" s="154"/>
      <c r="AG482" s="154"/>
      <c r="AH482" s="154"/>
      <c r="AI482" s="154"/>
      <c r="AJ482" s="154"/>
      <c r="AK482" s="154"/>
      <c r="AL482" s="154"/>
      <c r="AM482" s="154"/>
      <c r="AN482" s="154"/>
      <c r="AO482" s="154"/>
      <c r="AP482" s="154"/>
      <c r="AQ482" s="154"/>
      <c r="AR482" s="154"/>
      <c r="AS482" s="154"/>
      <c r="AT482" s="154"/>
      <c r="AU482" s="154"/>
      <c r="AV482" s="154"/>
      <c r="AW482" s="154"/>
      <c r="AX482" s="154"/>
      <c r="AY482" s="154"/>
      <c r="AZ482" s="154"/>
      <c r="BA482" s="181"/>
      <c r="BB482" s="181"/>
      <c r="BC482" s="85"/>
      <c r="BD482" s="85"/>
      <c r="BE482" s="154"/>
    </row>
    <row r="483" customFormat="false" ht="12.75" hidden="false" customHeight="true" outlineLevel="0" collapsed="false">
      <c r="A483" s="2"/>
      <c r="B483" s="2"/>
      <c r="E483" s="2"/>
      <c r="G483" s="2"/>
      <c r="I483" s="85"/>
      <c r="J483" s="2"/>
      <c r="K483" s="2"/>
      <c r="L483" s="85"/>
      <c r="M483" s="85"/>
      <c r="N483" s="85"/>
      <c r="O483" s="85"/>
      <c r="P483" s="85"/>
      <c r="Q483" s="85"/>
      <c r="R483" s="85"/>
      <c r="S483" s="85"/>
      <c r="T483" s="154"/>
      <c r="U483" s="154"/>
      <c r="V483" s="154"/>
      <c r="W483" s="154"/>
      <c r="X483" s="154"/>
      <c r="Y483" s="154"/>
      <c r="Z483" s="85"/>
      <c r="AA483" s="85"/>
      <c r="AB483" s="154"/>
      <c r="AC483" s="154"/>
      <c r="AD483" s="154"/>
      <c r="AE483" s="154"/>
      <c r="AF483" s="154"/>
      <c r="AG483" s="154"/>
      <c r="AH483" s="154"/>
      <c r="AI483" s="154"/>
      <c r="AJ483" s="154"/>
      <c r="AK483" s="154"/>
      <c r="AL483" s="154"/>
      <c r="AM483" s="154"/>
      <c r="AN483" s="154"/>
      <c r="AO483" s="154"/>
      <c r="AP483" s="154"/>
      <c r="AQ483" s="154"/>
      <c r="AR483" s="154"/>
      <c r="AS483" s="154"/>
      <c r="AT483" s="154"/>
      <c r="AU483" s="154"/>
      <c r="AV483" s="154"/>
      <c r="AW483" s="154"/>
      <c r="AX483" s="154"/>
      <c r="AY483" s="154"/>
      <c r="AZ483" s="154"/>
      <c r="BA483" s="181"/>
      <c r="BB483" s="181"/>
      <c r="BC483" s="85"/>
      <c r="BD483" s="85"/>
      <c r="BE483" s="154"/>
    </row>
    <row r="484" customFormat="false" ht="12.75" hidden="false" customHeight="true" outlineLevel="0" collapsed="false">
      <c r="A484" s="2"/>
      <c r="B484" s="2"/>
      <c r="E484" s="2"/>
      <c r="G484" s="2"/>
      <c r="I484" s="85"/>
      <c r="J484" s="2"/>
      <c r="K484" s="2"/>
      <c r="L484" s="85"/>
      <c r="M484" s="85"/>
      <c r="N484" s="85"/>
      <c r="O484" s="85"/>
      <c r="P484" s="85"/>
      <c r="Q484" s="85"/>
      <c r="R484" s="85"/>
      <c r="S484" s="85"/>
      <c r="T484" s="154"/>
      <c r="U484" s="154"/>
      <c r="V484" s="154"/>
      <c r="W484" s="154"/>
      <c r="X484" s="154"/>
      <c r="Y484" s="154"/>
      <c r="Z484" s="85"/>
      <c r="AA484" s="85"/>
      <c r="AB484" s="154"/>
      <c r="AC484" s="154"/>
      <c r="AD484" s="154"/>
      <c r="AE484" s="154"/>
      <c r="AF484" s="154"/>
      <c r="AG484" s="154"/>
      <c r="AH484" s="154"/>
      <c r="AI484" s="154"/>
      <c r="AJ484" s="154"/>
      <c r="AK484" s="154"/>
      <c r="AL484" s="154"/>
      <c r="AM484" s="154"/>
      <c r="AN484" s="154"/>
      <c r="AO484" s="154"/>
      <c r="AP484" s="154"/>
      <c r="AQ484" s="154"/>
      <c r="AR484" s="154"/>
      <c r="AS484" s="154"/>
      <c r="AT484" s="154"/>
      <c r="AU484" s="154"/>
      <c r="AV484" s="154"/>
      <c r="AW484" s="154"/>
      <c r="AX484" s="154"/>
      <c r="AY484" s="154"/>
      <c r="AZ484" s="154"/>
      <c r="BA484" s="181"/>
      <c r="BB484" s="181"/>
      <c r="BC484" s="85"/>
      <c r="BD484" s="85"/>
      <c r="BE484" s="154"/>
    </row>
    <row r="485" customFormat="false" ht="12.75" hidden="false" customHeight="true" outlineLevel="0" collapsed="false">
      <c r="A485" s="2"/>
      <c r="B485" s="2"/>
      <c r="E485" s="2"/>
      <c r="G485" s="2"/>
      <c r="I485" s="85"/>
      <c r="J485" s="2"/>
      <c r="K485" s="2"/>
      <c r="L485" s="85"/>
      <c r="M485" s="85"/>
      <c r="N485" s="85"/>
      <c r="O485" s="85"/>
      <c r="P485" s="85"/>
      <c r="Q485" s="85"/>
      <c r="R485" s="85"/>
      <c r="S485" s="85"/>
      <c r="T485" s="154"/>
      <c r="U485" s="154"/>
      <c r="V485" s="154"/>
      <c r="W485" s="154"/>
      <c r="X485" s="154"/>
      <c r="Y485" s="154"/>
      <c r="Z485" s="85"/>
      <c r="AA485" s="85"/>
      <c r="AB485" s="154"/>
      <c r="AC485" s="154"/>
      <c r="AD485" s="154"/>
      <c r="AE485" s="154"/>
      <c r="AF485" s="154"/>
      <c r="AG485" s="154"/>
      <c r="AH485" s="154"/>
      <c r="AI485" s="154"/>
      <c r="AJ485" s="154"/>
      <c r="AK485" s="154"/>
      <c r="AL485" s="154"/>
      <c r="AM485" s="154"/>
      <c r="AN485" s="154"/>
      <c r="AO485" s="154"/>
      <c r="AP485" s="154"/>
      <c r="AQ485" s="154"/>
      <c r="AR485" s="154"/>
      <c r="AS485" s="154"/>
      <c r="AT485" s="154"/>
      <c r="AU485" s="154"/>
      <c r="AV485" s="154"/>
      <c r="AW485" s="154"/>
      <c r="AX485" s="154"/>
      <c r="AY485" s="154"/>
      <c r="AZ485" s="154"/>
      <c r="BA485" s="181"/>
      <c r="BB485" s="181"/>
      <c r="BC485" s="85"/>
      <c r="BD485" s="85"/>
      <c r="BE485" s="154"/>
    </row>
    <row r="486" customFormat="false" ht="12.75" hidden="false" customHeight="true" outlineLevel="0" collapsed="false">
      <c r="A486" s="2"/>
      <c r="B486" s="2"/>
      <c r="E486" s="2"/>
      <c r="G486" s="2"/>
      <c r="I486" s="85"/>
      <c r="J486" s="2"/>
      <c r="K486" s="2"/>
      <c r="L486" s="85"/>
      <c r="M486" s="85"/>
      <c r="N486" s="85"/>
      <c r="O486" s="85"/>
      <c r="P486" s="85"/>
      <c r="Q486" s="85"/>
      <c r="R486" s="85"/>
      <c r="S486" s="85"/>
      <c r="T486" s="154"/>
      <c r="U486" s="154"/>
      <c r="V486" s="154"/>
      <c r="W486" s="154"/>
      <c r="X486" s="154"/>
      <c r="Y486" s="154"/>
      <c r="Z486" s="85"/>
      <c r="AA486" s="85"/>
      <c r="AB486" s="154"/>
      <c r="AC486" s="154"/>
      <c r="AD486" s="154"/>
      <c r="AE486" s="154"/>
      <c r="AF486" s="154"/>
      <c r="AG486" s="154"/>
      <c r="AH486" s="154"/>
      <c r="AI486" s="154"/>
      <c r="AJ486" s="154"/>
      <c r="AK486" s="154"/>
      <c r="AL486" s="154"/>
      <c r="AM486" s="154"/>
      <c r="AN486" s="154"/>
      <c r="AO486" s="154"/>
      <c r="AP486" s="154"/>
      <c r="AQ486" s="154"/>
      <c r="AR486" s="154"/>
      <c r="AS486" s="154"/>
      <c r="AT486" s="154"/>
      <c r="AU486" s="154"/>
      <c r="AV486" s="154"/>
      <c r="AW486" s="154"/>
      <c r="AX486" s="154"/>
      <c r="AY486" s="154"/>
      <c r="AZ486" s="154"/>
      <c r="BA486" s="181"/>
      <c r="BB486" s="181"/>
      <c r="BC486" s="85"/>
      <c r="BD486" s="85"/>
      <c r="BE486" s="154"/>
    </row>
    <row r="487" customFormat="false" ht="12.75" hidden="false" customHeight="true" outlineLevel="0" collapsed="false">
      <c r="A487" s="2"/>
      <c r="B487" s="2"/>
      <c r="E487" s="2"/>
      <c r="G487" s="2"/>
      <c r="I487" s="85"/>
      <c r="J487" s="2"/>
      <c r="K487" s="2"/>
      <c r="L487" s="85"/>
      <c r="M487" s="85"/>
      <c r="N487" s="85"/>
      <c r="O487" s="85"/>
      <c r="P487" s="85"/>
      <c r="Q487" s="85"/>
      <c r="R487" s="85"/>
      <c r="S487" s="85"/>
      <c r="T487" s="154"/>
      <c r="U487" s="154"/>
      <c r="V487" s="154"/>
      <c r="W487" s="154"/>
      <c r="X487" s="154"/>
      <c r="Y487" s="154"/>
      <c r="Z487" s="85"/>
      <c r="AA487" s="85"/>
      <c r="AB487" s="154"/>
      <c r="AC487" s="154"/>
      <c r="AD487" s="154"/>
      <c r="AE487" s="154"/>
      <c r="AF487" s="154"/>
      <c r="AG487" s="154"/>
      <c r="AH487" s="154"/>
      <c r="AI487" s="154"/>
      <c r="AJ487" s="154"/>
      <c r="AK487" s="154"/>
      <c r="AL487" s="154"/>
      <c r="AM487" s="154"/>
      <c r="AN487" s="154"/>
      <c r="AO487" s="154"/>
      <c r="AP487" s="154"/>
      <c r="AQ487" s="154"/>
      <c r="AR487" s="154"/>
      <c r="AS487" s="154"/>
      <c r="AT487" s="154"/>
      <c r="AU487" s="154"/>
      <c r="AV487" s="154"/>
      <c r="AW487" s="154"/>
      <c r="AX487" s="154"/>
      <c r="AY487" s="154"/>
      <c r="AZ487" s="154"/>
      <c r="BA487" s="181"/>
      <c r="BB487" s="181"/>
      <c r="BC487" s="85"/>
      <c r="BD487" s="85"/>
      <c r="BE487" s="154"/>
    </row>
    <row r="488" customFormat="false" ht="12.75" hidden="false" customHeight="true" outlineLevel="0" collapsed="false">
      <c r="A488" s="2"/>
      <c r="B488" s="2"/>
      <c r="E488" s="2"/>
      <c r="G488" s="2"/>
      <c r="I488" s="85"/>
      <c r="J488" s="2"/>
      <c r="K488" s="2"/>
      <c r="L488" s="85"/>
      <c r="M488" s="85"/>
      <c r="N488" s="85"/>
      <c r="O488" s="85"/>
      <c r="P488" s="85"/>
      <c r="Q488" s="85"/>
      <c r="R488" s="85"/>
      <c r="S488" s="85"/>
      <c r="T488" s="154"/>
      <c r="U488" s="154"/>
      <c r="V488" s="154"/>
      <c r="W488" s="154"/>
      <c r="X488" s="154"/>
      <c r="Y488" s="154"/>
      <c r="Z488" s="85"/>
      <c r="AA488" s="85"/>
      <c r="AB488" s="154"/>
      <c r="AC488" s="154"/>
      <c r="AD488" s="154"/>
      <c r="AE488" s="154"/>
      <c r="AF488" s="154"/>
      <c r="AG488" s="154"/>
      <c r="AH488" s="154"/>
      <c r="AI488" s="154"/>
      <c r="AJ488" s="154"/>
      <c r="AK488" s="154"/>
      <c r="AL488" s="154"/>
      <c r="AM488" s="154"/>
      <c r="AN488" s="154"/>
      <c r="AO488" s="154"/>
      <c r="AP488" s="154"/>
      <c r="AQ488" s="154"/>
      <c r="AR488" s="154"/>
      <c r="AS488" s="154"/>
      <c r="AT488" s="154"/>
      <c r="AU488" s="154"/>
      <c r="AV488" s="154"/>
      <c r="AW488" s="154"/>
      <c r="AX488" s="154"/>
      <c r="AY488" s="154"/>
      <c r="AZ488" s="154"/>
      <c r="BA488" s="181"/>
      <c r="BB488" s="181"/>
      <c r="BC488" s="85"/>
      <c r="BD488" s="85"/>
      <c r="BE488" s="154"/>
    </row>
    <row r="489" customFormat="false" ht="12.75" hidden="false" customHeight="true" outlineLevel="0" collapsed="false">
      <c r="A489" s="2"/>
      <c r="B489" s="2"/>
      <c r="E489" s="2"/>
      <c r="G489" s="2"/>
      <c r="I489" s="85"/>
      <c r="J489" s="2"/>
      <c r="K489" s="2"/>
      <c r="L489" s="85"/>
      <c r="M489" s="85"/>
      <c r="N489" s="85"/>
      <c r="O489" s="85"/>
      <c r="P489" s="85"/>
      <c r="Q489" s="85"/>
      <c r="R489" s="85"/>
      <c r="S489" s="85"/>
      <c r="T489" s="154"/>
      <c r="U489" s="154"/>
      <c r="V489" s="154"/>
      <c r="W489" s="154"/>
      <c r="X489" s="154"/>
      <c r="Y489" s="154"/>
      <c r="Z489" s="85"/>
      <c r="AA489" s="85"/>
      <c r="AB489" s="154"/>
      <c r="AC489" s="154"/>
      <c r="AD489" s="154"/>
      <c r="AE489" s="154"/>
      <c r="AF489" s="154"/>
      <c r="AG489" s="154"/>
      <c r="AH489" s="154"/>
      <c r="AI489" s="154"/>
      <c r="AJ489" s="154"/>
      <c r="AK489" s="154"/>
      <c r="AL489" s="154"/>
      <c r="AM489" s="154"/>
      <c r="AN489" s="154"/>
      <c r="AO489" s="154"/>
      <c r="AP489" s="154"/>
      <c r="AQ489" s="154"/>
      <c r="AR489" s="154"/>
      <c r="AS489" s="154"/>
      <c r="AT489" s="154"/>
      <c r="AU489" s="154"/>
      <c r="AV489" s="154"/>
      <c r="AW489" s="154"/>
      <c r="AX489" s="154"/>
      <c r="AY489" s="154"/>
      <c r="AZ489" s="154"/>
      <c r="BA489" s="181"/>
      <c r="BB489" s="181"/>
      <c r="BC489" s="85"/>
      <c r="BD489" s="85"/>
      <c r="BE489" s="154"/>
    </row>
    <row r="490" customFormat="false" ht="12.75" hidden="false" customHeight="true" outlineLevel="0" collapsed="false">
      <c r="A490" s="2"/>
      <c r="B490" s="2"/>
      <c r="E490" s="2"/>
      <c r="G490" s="2"/>
      <c r="I490" s="85"/>
      <c r="J490" s="2"/>
      <c r="K490" s="2"/>
      <c r="L490" s="85"/>
      <c r="M490" s="85"/>
      <c r="N490" s="85"/>
      <c r="O490" s="85"/>
      <c r="P490" s="85"/>
      <c r="Q490" s="85"/>
      <c r="R490" s="85"/>
      <c r="S490" s="85"/>
      <c r="T490" s="154"/>
      <c r="U490" s="154"/>
      <c r="V490" s="154"/>
      <c r="W490" s="154"/>
      <c r="X490" s="154"/>
      <c r="Y490" s="154"/>
      <c r="Z490" s="85"/>
      <c r="AA490" s="85"/>
      <c r="AB490" s="154"/>
      <c r="AC490" s="154"/>
      <c r="AD490" s="154"/>
      <c r="AE490" s="154"/>
      <c r="AF490" s="154"/>
      <c r="AG490" s="154"/>
      <c r="AH490" s="154"/>
      <c r="AI490" s="154"/>
      <c r="AJ490" s="154"/>
      <c r="AK490" s="154"/>
      <c r="AL490" s="154"/>
      <c r="AM490" s="154"/>
      <c r="AN490" s="154"/>
      <c r="AO490" s="154"/>
      <c r="AP490" s="154"/>
      <c r="AQ490" s="154"/>
      <c r="AR490" s="154"/>
      <c r="AS490" s="154"/>
      <c r="AT490" s="154"/>
      <c r="AU490" s="154"/>
      <c r="AV490" s="154"/>
      <c r="AW490" s="154"/>
      <c r="AX490" s="154"/>
      <c r="AY490" s="154"/>
      <c r="AZ490" s="154"/>
      <c r="BA490" s="181"/>
      <c r="BB490" s="181"/>
      <c r="BC490" s="85"/>
      <c r="BD490" s="85"/>
      <c r="BE490" s="154"/>
    </row>
    <row r="491" customFormat="false" ht="12.75" hidden="false" customHeight="true" outlineLevel="0" collapsed="false">
      <c r="A491" s="2"/>
      <c r="B491" s="2"/>
      <c r="E491" s="2"/>
      <c r="G491" s="2"/>
      <c r="I491" s="85"/>
      <c r="J491" s="2"/>
      <c r="K491" s="2"/>
      <c r="L491" s="85"/>
      <c r="M491" s="85"/>
      <c r="N491" s="85"/>
      <c r="O491" s="85"/>
      <c r="P491" s="85"/>
      <c r="Q491" s="85"/>
      <c r="R491" s="85"/>
      <c r="S491" s="85"/>
      <c r="T491" s="154"/>
      <c r="U491" s="154"/>
      <c r="V491" s="154"/>
      <c r="W491" s="154"/>
      <c r="X491" s="154"/>
      <c r="Y491" s="154"/>
      <c r="Z491" s="85"/>
      <c r="AA491" s="85"/>
      <c r="AB491" s="154"/>
      <c r="AC491" s="154"/>
      <c r="AD491" s="154"/>
      <c r="AE491" s="154"/>
      <c r="AF491" s="154"/>
      <c r="AG491" s="154"/>
      <c r="AH491" s="154"/>
      <c r="AI491" s="154"/>
      <c r="AJ491" s="154"/>
      <c r="AK491" s="154"/>
      <c r="AL491" s="154"/>
      <c r="AM491" s="154"/>
      <c r="AN491" s="154"/>
      <c r="AO491" s="154"/>
      <c r="AP491" s="154"/>
      <c r="AQ491" s="154"/>
      <c r="AR491" s="154"/>
      <c r="AS491" s="154"/>
      <c r="AT491" s="154"/>
      <c r="AU491" s="154"/>
      <c r="AV491" s="154"/>
      <c r="AW491" s="154"/>
      <c r="AX491" s="154"/>
      <c r="AY491" s="154"/>
      <c r="AZ491" s="154"/>
      <c r="BA491" s="181"/>
      <c r="BB491" s="181"/>
      <c r="BC491" s="85"/>
      <c r="BD491" s="85"/>
      <c r="BE491" s="154"/>
    </row>
    <row r="492" customFormat="false" ht="12.75" hidden="false" customHeight="true" outlineLevel="0" collapsed="false">
      <c r="A492" s="2"/>
      <c r="B492" s="2"/>
      <c r="E492" s="2"/>
      <c r="G492" s="2"/>
      <c r="I492" s="85"/>
      <c r="J492" s="2"/>
      <c r="K492" s="2"/>
      <c r="L492" s="85"/>
      <c r="M492" s="85"/>
      <c r="N492" s="85"/>
      <c r="O492" s="85"/>
      <c r="P492" s="85"/>
      <c r="Q492" s="85"/>
      <c r="R492" s="85"/>
      <c r="S492" s="85"/>
      <c r="T492" s="154"/>
      <c r="U492" s="154"/>
      <c r="V492" s="154"/>
      <c r="W492" s="154"/>
      <c r="X492" s="154"/>
      <c r="Y492" s="154"/>
      <c r="Z492" s="85"/>
      <c r="AA492" s="85"/>
      <c r="AB492" s="154"/>
      <c r="AC492" s="154"/>
      <c r="AD492" s="154"/>
      <c r="AE492" s="154"/>
      <c r="AF492" s="154"/>
      <c r="AG492" s="154"/>
      <c r="AH492" s="154"/>
      <c r="AI492" s="154"/>
      <c r="AJ492" s="154"/>
      <c r="AK492" s="154"/>
      <c r="AL492" s="154"/>
      <c r="AM492" s="154"/>
      <c r="AN492" s="154"/>
      <c r="AO492" s="154"/>
      <c r="AP492" s="154"/>
      <c r="AQ492" s="154"/>
      <c r="AR492" s="154"/>
      <c r="AS492" s="154"/>
      <c r="AT492" s="154"/>
      <c r="AU492" s="154"/>
      <c r="AV492" s="154"/>
      <c r="AW492" s="154"/>
      <c r="AX492" s="154"/>
      <c r="AY492" s="154"/>
      <c r="AZ492" s="154"/>
      <c r="BA492" s="181"/>
      <c r="BB492" s="181"/>
      <c r="BC492" s="85"/>
      <c r="BD492" s="85"/>
      <c r="BE492" s="154"/>
    </row>
    <row r="493" customFormat="false" ht="12.75" hidden="false" customHeight="true" outlineLevel="0" collapsed="false">
      <c r="A493" s="2"/>
      <c r="B493" s="2"/>
      <c r="E493" s="2"/>
      <c r="G493" s="2"/>
      <c r="I493" s="85"/>
      <c r="J493" s="2"/>
      <c r="K493" s="2"/>
      <c r="L493" s="85"/>
      <c r="M493" s="85"/>
      <c r="N493" s="85"/>
      <c r="O493" s="85"/>
      <c r="P493" s="85"/>
      <c r="Q493" s="85"/>
      <c r="R493" s="85"/>
      <c r="S493" s="85"/>
      <c r="T493" s="154"/>
      <c r="U493" s="154"/>
      <c r="V493" s="154"/>
      <c r="W493" s="154"/>
      <c r="X493" s="154"/>
      <c r="Y493" s="154"/>
      <c r="Z493" s="85"/>
      <c r="AA493" s="85"/>
      <c r="AB493" s="154"/>
      <c r="AC493" s="154"/>
      <c r="AD493" s="154"/>
      <c r="AE493" s="154"/>
      <c r="AF493" s="154"/>
      <c r="AG493" s="154"/>
      <c r="AH493" s="154"/>
      <c r="AI493" s="154"/>
      <c r="AJ493" s="154"/>
      <c r="AK493" s="154"/>
      <c r="AL493" s="154"/>
      <c r="AM493" s="154"/>
      <c r="AN493" s="154"/>
      <c r="AO493" s="154"/>
      <c r="AP493" s="154"/>
      <c r="AQ493" s="154"/>
      <c r="AR493" s="154"/>
      <c r="AS493" s="154"/>
      <c r="AT493" s="154"/>
      <c r="AU493" s="154"/>
      <c r="AV493" s="154"/>
      <c r="AW493" s="154"/>
      <c r="AX493" s="154"/>
      <c r="AY493" s="154"/>
      <c r="AZ493" s="154"/>
      <c r="BA493" s="181"/>
      <c r="BB493" s="181"/>
      <c r="BC493" s="85"/>
      <c r="BD493" s="85"/>
      <c r="BE493" s="154"/>
    </row>
    <row r="494" customFormat="false" ht="12.75" hidden="false" customHeight="true" outlineLevel="0" collapsed="false">
      <c r="A494" s="2"/>
      <c r="B494" s="2"/>
      <c r="E494" s="2"/>
      <c r="G494" s="2"/>
      <c r="I494" s="85"/>
      <c r="J494" s="2"/>
      <c r="K494" s="2"/>
      <c r="L494" s="85"/>
      <c r="M494" s="85"/>
      <c r="N494" s="85"/>
      <c r="O494" s="85"/>
      <c r="P494" s="85"/>
      <c r="Q494" s="85"/>
      <c r="R494" s="85"/>
      <c r="S494" s="85"/>
      <c r="T494" s="154"/>
      <c r="U494" s="154"/>
      <c r="V494" s="154"/>
      <c r="W494" s="154"/>
      <c r="X494" s="154"/>
      <c r="Y494" s="154"/>
      <c r="Z494" s="85"/>
      <c r="AA494" s="85"/>
      <c r="AB494" s="154"/>
      <c r="AC494" s="154"/>
      <c r="AD494" s="154"/>
      <c r="AE494" s="154"/>
      <c r="AF494" s="154"/>
      <c r="AG494" s="154"/>
      <c r="AH494" s="154"/>
      <c r="AI494" s="154"/>
      <c r="AJ494" s="154"/>
      <c r="AK494" s="154"/>
      <c r="AL494" s="154"/>
      <c r="AM494" s="154"/>
      <c r="AN494" s="154"/>
      <c r="AO494" s="154"/>
      <c r="AP494" s="154"/>
      <c r="AQ494" s="154"/>
      <c r="AR494" s="154"/>
      <c r="AS494" s="154"/>
      <c r="AT494" s="154"/>
      <c r="AU494" s="154"/>
      <c r="AV494" s="154"/>
      <c r="AW494" s="154"/>
      <c r="AX494" s="154"/>
      <c r="AY494" s="154"/>
      <c r="AZ494" s="154"/>
      <c r="BA494" s="181"/>
      <c r="BB494" s="181"/>
      <c r="BC494" s="85"/>
      <c r="BD494" s="85"/>
      <c r="BE494" s="154"/>
    </row>
    <row r="495" customFormat="false" ht="12.75" hidden="false" customHeight="true" outlineLevel="0" collapsed="false">
      <c r="A495" s="2"/>
      <c r="B495" s="2"/>
      <c r="E495" s="2"/>
      <c r="G495" s="2"/>
      <c r="I495" s="85"/>
      <c r="J495" s="2"/>
      <c r="K495" s="2"/>
      <c r="L495" s="85"/>
      <c r="M495" s="85"/>
      <c r="N495" s="85"/>
      <c r="O495" s="85"/>
      <c r="P495" s="85"/>
      <c r="Q495" s="85"/>
      <c r="R495" s="85"/>
      <c r="S495" s="85"/>
      <c r="T495" s="154"/>
      <c r="U495" s="154"/>
      <c r="V495" s="154"/>
      <c r="W495" s="154"/>
      <c r="X495" s="154"/>
      <c r="Y495" s="154"/>
      <c r="Z495" s="85"/>
      <c r="AA495" s="85"/>
      <c r="AB495" s="154"/>
      <c r="AC495" s="154"/>
      <c r="AD495" s="154"/>
      <c r="AE495" s="154"/>
      <c r="AF495" s="154"/>
      <c r="AG495" s="154"/>
      <c r="AH495" s="154"/>
      <c r="AI495" s="154"/>
      <c r="AJ495" s="154"/>
      <c r="AK495" s="154"/>
      <c r="AL495" s="154"/>
      <c r="AM495" s="154"/>
      <c r="AN495" s="154"/>
      <c r="AO495" s="154"/>
      <c r="AP495" s="154"/>
      <c r="AQ495" s="154"/>
      <c r="AR495" s="154"/>
      <c r="AS495" s="154"/>
      <c r="AT495" s="154"/>
      <c r="AU495" s="154"/>
      <c r="AV495" s="154"/>
      <c r="AW495" s="154"/>
      <c r="AX495" s="154"/>
      <c r="AY495" s="154"/>
      <c r="AZ495" s="154"/>
      <c r="BA495" s="181"/>
      <c r="BB495" s="181"/>
      <c r="BC495" s="85"/>
      <c r="BD495" s="85"/>
      <c r="BE495" s="154"/>
    </row>
    <row r="496" customFormat="false" ht="12.75" hidden="false" customHeight="true" outlineLevel="0" collapsed="false">
      <c r="A496" s="2"/>
      <c r="B496" s="2"/>
      <c r="E496" s="2"/>
      <c r="G496" s="2"/>
      <c r="I496" s="85"/>
      <c r="J496" s="2"/>
      <c r="K496" s="2"/>
      <c r="L496" s="85"/>
      <c r="M496" s="85"/>
      <c r="N496" s="85"/>
      <c r="O496" s="85"/>
      <c r="P496" s="85"/>
      <c r="Q496" s="85"/>
      <c r="R496" s="85"/>
      <c r="S496" s="85"/>
      <c r="T496" s="154"/>
      <c r="U496" s="154"/>
      <c r="V496" s="154"/>
      <c r="W496" s="154"/>
      <c r="X496" s="154"/>
      <c r="Y496" s="154"/>
      <c r="Z496" s="85"/>
      <c r="AA496" s="85"/>
      <c r="AB496" s="154"/>
      <c r="AC496" s="154"/>
      <c r="AD496" s="154"/>
      <c r="AE496" s="154"/>
      <c r="AF496" s="154"/>
      <c r="AG496" s="154"/>
      <c r="AH496" s="154"/>
      <c r="AI496" s="154"/>
      <c r="AJ496" s="154"/>
      <c r="AK496" s="154"/>
      <c r="AL496" s="154"/>
      <c r="AM496" s="154"/>
      <c r="AN496" s="154"/>
      <c r="AO496" s="154"/>
      <c r="AP496" s="154"/>
      <c r="AQ496" s="154"/>
      <c r="AR496" s="154"/>
      <c r="AS496" s="154"/>
      <c r="AT496" s="154"/>
      <c r="AU496" s="154"/>
      <c r="AV496" s="154"/>
      <c r="AW496" s="154"/>
      <c r="AX496" s="154"/>
      <c r="AY496" s="154"/>
      <c r="AZ496" s="154"/>
      <c r="BA496" s="181"/>
      <c r="BB496" s="181"/>
      <c r="BC496" s="85"/>
      <c r="BD496" s="85"/>
      <c r="BE496" s="154"/>
    </row>
    <row r="497" customFormat="false" ht="12.75" hidden="false" customHeight="true" outlineLevel="0" collapsed="false">
      <c r="A497" s="2"/>
      <c r="B497" s="2"/>
      <c r="E497" s="2"/>
      <c r="G497" s="2"/>
      <c r="I497" s="85"/>
      <c r="J497" s="2"/>
      <c r="K497" s="2"/>
      <c r="L497" s="85"/>
      <c r="M497" s="85"/>
      <c r="N497" s="85"/>
      <c r="O497" s="85"/>
      <c r="P497" s="85"/>
      <c r="Q497" s="85"/>
      <c r="R497" s="85"/>
      <c r="S497" s="85"/>
      <c r="T497" s="154"/>
      <c r="U497" s="154"/>
      <c r="V497" s="154"/>
      <c r="W497" s="154"/>
      <c r="X497" s="154"/>
      <c r="Y497" s="154"/>
      <c r="Z497" s="85"/>
      <c r="AA497" s="85"/>
      <c r="AB497" s="154"/>
      <c r="AC497" s="154"/>
      <c r="AD497" s="154"/>
      <c r="AE497" s="154"/>
      <c r="AF497" s="154"/>
      <c r="AG497" s="154"/>
      <c r="AH497" s="154"/>
      <c r="AI497" s="154"/>
      <c r="AJ497" s="154"/>
      <c r="AK497" s="154"/>
      <c r="AL497" s="154"/>
      <c r="AM497" s="154"/>
      <c r="AN497" s="154"/>
      <c r="AO497" s="154"/>
      <c r="AP497" s="154"/>
      <c r="AQ497" s="154"/>
      <c r="AR497" s="154"/>
      <c r="AS497" s="154"/>
      <c r="AT497" s="154"/>
      <c r="AU497" s="154"/>
      <c r="AV497" s="154"/>
      <c r="AW497" s="154"/>
      <c r="AX497" s="154"/>
      <c r="AY497" s="154"/>
      <c r="AZ497" s="154"/>
      <c r="BA497" s="181"/>
      <c r="BB497" s="181"/>
      <c r="BC497" s="85"/>
      <c r="BD497" s="85"/>
      <c r="BE497" s="154"/>
    </row>
    <row r="498" customFormat="false" ht="12.75" hidden="false" customHeight="true" outlineLevel="0" collapsed="false">
      <c r="A498" s="2"/>
      <c r="B498" s="2"/>
      <c r="E498" s="2"/>
      <c r="G498" s="2"/>
      <c r="I498" s="85"/>
      <c r="J498" s="2"/>
      <c r="K498" s="2"/>
      <c r="L498" s="85"/>
      <c r="M498" s="85"/>
      <c r="N498" s="85"/>
      <c r="O498" s="85"/>
      <c r="P498" s="85"/>
      <c r="Q498" s="85"/>
      <c r="R498" s="85"/>
      <c r="S498" s="85"/>
      <c r="T498" s="154"/>
      <c r="U498" s="154"/>
      <c r="V498" s="154"/>
      <c r="W498" s="154"/>
      <c r="X498" s="154"/>
      <c r="Y498" s="154"/>
      <c r="Z498" s="85"/>
      <c r="AA498" s="85"/>
      <c r="AB498" s="154"/>
      <c r="AC498" s="154"/>
      <c r="AD498" s="154"/>
      <c r="AE498" s="154"/>
      <c r="AF498" s="154"/>
      <c r="AG498" s="154"/>
      <c r="AH498" s="154"/>
      <c r="AI498" s="154"/>
      <c r="AJ498" s="154"/>
      <c r="AK498" s="154"/>
      <c r="AL498" s="154"/>
      <c r="AM498" s="154"/>
      <c r="AN498" s="154"/>
      <c r="AO498" s="154"/>
      <c r="AP498" s="154"/>
      <c r="AQ498" s="154"/>
      <c r="AR498" s="154"/>
      <c r="AS498" s="154"/>
      <c r="AT498" s="154"/>
      <c r="AU498" s="154"/>
      <c r="AV498" s="154"/>
      <c r="AW498" s="154"/>
      <c r="AX498" s="154"/>
      <c r="AY498" s="154"/>
      <c r="AZ498" s="154"/>
      <c r="BA498" s="181"/>
      <c r="BB498" s="181"/>
      <c r="BC498" s="85"/>
      <c r="BD498" s="85"/>
      <c r="BE498" s="154"/>
    </row>
    <row r="499" customFormat="false" ht="12.75" hidden="false" customHeight="true" outlineLevel="0" collapsed="false">
      <c r="A499" s="2"/>
      <c r="B499" s="2"/>
      <c r="E499" s="2"/>
      <c r="G499" s="2"/>
      <c r="I499" s="85"/>
      <c r="J499" s="2"/>
      <c r="K499" s="2"/>
      <c r="L499" s="85"/>
      <c r="M499" s="85"/>
      <c r="N499" s="85"/>
      <c r="O499" s="85"/>
      <c r="P499" s="85"/>
      <c r="Q499" s="85"/>
      <c r="R499" s="85"/>
      <c r="S499" s="85"/>
      <c r="T499" s="154"/>
      <c r="U499" s="154"/>
      <c r="V499" s="154"/>
      <c r="W499" s="154"/>
      <c r="X499" s="154"/>
      <c r="Y499" s="154"/>
      <c r="Z499" s="85"/>
      <c r="AA499" s="85"/>
      <c r="AB499" s="154"/>
      <c r="AC499" s="154"/>
      <c r="AD499" s="154"/>
      <c r="AE499" s="154"/>
      <c r="AF499" s="154"/>
      <c r="AG499" s="154"/>
      <c r="AH499" s="154"/>
      <c r="AI499" s="154"/>
      <c r="AJ499" s="154"/>
      <c r="AK499" s="154"/>
      <c r="AL499" s="154"/>
      <c r="AM499" s="154"/>
      <c r="AN499" s="154"/>
      <c r="AO499" s="154"/>
      <c r="AP499" s="154"/>
      <c r="AQ499" s="154"/>
      <c r="AR499" s="154"/>
      <c r="AS499" s="154"/>
      <c r="AT499" s="154"/>
      <c r="AU499" s="154"/>
      <c r="AV499" s="154"/>
      <c r="AW499" s="154"/>
      <c r="AX499" s="154"/>
      <c r="AY499" s="154"/>
      <c r="AZ499" s="154"/>
      <c r="BA499" s="181"/>
      <c r="BB499" s="181"/>
      <c r="BC499" s="85"/>
      <c r="BD499" s="85"/>
      <c r="BE499" s="154"/>
    </row>
    <row r="500" customFormat="false" ht="12.75" hidden="false" customHeight="true" outlineLevel="0" collapsed="false">
      <c r="A500" s="2"/>
      <c r="B500" s="2"/>
      <c r="E500" s="2"/>
      <c r="G500" s="2"/>
      <c r="I500" s="85"/>
      <c r="J500" s="2"/>
      <c r="K500" s="2"/>
      <c r="L500" s="85"/>
      <c r="M500" s="85"/>
      <c r="N500" s="85"/>
      <c r="O500" s="85"/>
      <c r="P500" s="85"/>
      <c r="Q500" s="85"/>
      <c r="R500" s="85"/>
      <c r="S500" s="85"/>
      <c r="T500" s="154"/>
      <c r="U500" s="154"/>
      <c r="V500" s="154"/>
      <c r="W500" s="154"/>
      <c r="X500" s="154"/>
      <c r="Y500" s="154"/>
      <c r="Z500" s="85"/>
      <c r="AA500" s="85"/>
      <c r="AB500" s="154"/>
      <c r="AC500" s="154"/>
      <c r="AD500" s="154"/>
      <c r="AE500" s="154"/>
      <c r="AF500" s="154"/>
      <c r="AG500" s="154"/>
      <c r="AH500" s="154"/>
      <c r="AI500" s="154"/>
      <c r="AJ500" s="154"/>
      <c r="AK500" s="154"/>
      <c r="AL500" s="154"/>
      <c r="AM500" s="154"/>
      <c r="AN500" s="154"/>
      <c r="AO500" s="154"/>
      <c r="AP500" s="154"/>
      <c r="AQ500" s="154"/>
      <c r="AR500" s="154"/>
      <c r="AS500" s="154"/>
      <c r="AT500" s="154"/>
      <c r="AU500" s="154"/>
      <c r="AV500" s="154"/>
      <c r="AW500" s="154"/>
      <c r="AX500" s="154"/>
      <c r="AY500" s="154"/>
      <c r="AZ500" s="154"/>
      <c r="BA500" s="181"/>
      <c r="BB500" s="181"/>
      <c r="BC500" s="85"/>
      <c r="BD500" s="85"/>
      <c r="BE500" s="154"/>
    </row>
    <row r="501" customFormat="false" ht="12.75" hidden="false" customHeight="true" outlineLevel="0" collapsed="false">
      <c r="A501" s="2"/>
      <c r="B501" s="2"/>
      <c r="E501" s="2"/>
      <c r="G501" s="2"/>
      <c r="I501" s="85"/>
      <c r="J501" s="2"/>
      <c r="K501" s="2"/>
      <c r="L501" s="85"/>
      <c r="M501" s="85"/>
      <c r="N501" s="85"/>
      <c r="O501" s="85"/>
      <c r="P501" s="85"/>
      <c r="Q501" s="85"/>
      <c r="R501" s="85"/>
      <c r="S501" s="85"/>
      <c r="T501" s="154"/>
      <c r="U501" s="154"/>
      <c r="V501" s="154"/>
      <c r="W501" s="154"/>
      <c r="X501" s="154"/>
      <c r="Y501" s="154"/>
      <c r="Z501" s="85"/>
      <c r="AA501" s="85"/>
      <c r="AB501" s="154"/>
      <c r="AC501" s="154"/>
      <c r="AD501" s="154"/>
      <c r="AE501" s="154"/>
      <c r="AF501" s="154"/>
      <c r="AG501" s="154"/>
      <c r="AH501" s="154"/>
      <c r="AI501" s="154"/>
      <c r="AJ501" s="154"/>
      <c r="AK501" s="154"/>
      <c r="AL501" s="154"/>
      <c r="AM501" s="154"/>
      <c r="AN501" s="154"/>
      <c r="AO501" s="154"/>
      <c r="AP501" s="154"/>
      <c r="AQ501" s="154"/>
      <c r="AR501" s="154"/>
      <c r="AS501" s="154"/>
      <c r="AT501" s="154"/>
      <c r="AU501" s="154"/>
      <c r="AV501" s="154"/>
      <c r="AW501" s="154"/>
      <c r="AX501" s="154"/>
      <c r="AY501" s="154"/>
      <c r="AZ501" s="154"/>
      <c r="BA501" s="181"/>
      <c r="BB501" s="181"/>
      <c r="BC501" s="85"/>
      <c r="BD501" s="85"/>
      <c r="BE501" s="154"/>
    </row>
    <row r="502" customFormat="false" ht="12.75" hidden="false" customHeight="true" outlineLevel="0" collapsed="false">
      <c r="A502" s="2"/>
      <c r="B502" s="2"/>
      <c r="E502" s="2"/>
      <c r="G502" s="2"/>
      <c r="I502" s="85"/>
      <c r="J502" s="2"/>
      <c r="K502" s="2"/>
      <c r="L502" s="85"/>
      <c r="M502" s="85"/>
      <c r="N502" s="85"/>
      <c r="O502" s="85"/>
      <c r="P502" s="85"/>
      <c r="Q502" s="85"/>
      <c r="R502" s="85"/>
      <c r="S502" s="85"/>
      <c r="T502" s="154"/>
      <c r="U502" s="154"/>
      <c r="V502" s="154"/>
      <c r="W502" s="154"/>
      <c r="X502" s="154"/>
      <c r="Y502" s="154"/>
      <c r="Z502" s="85"/>
      <c r="AA502" s="85"/>
      <c r="AB502" s="154"/>
      <c r="AC502" s="154"/>
      <c r="AD502" s="154"/>
      <c r="AE502" s="154"/>
      <c r="AF502" s="154"/>
      <c r="AG502" s="154"/>
      <c r="AH502" s="154"/>
      <c r="AI502" s="154"/>
      <c r="AJ502" s="154"/>
      <c r="AK502" s="154"/>
      <c r="AL502" s="154"/>
      <c r="AM502" s="154"/>
      <c r="AN502" s="154"/>
      <c r="AO502" s="154"/>
      <c r="AP502" s="154"/>
      <c r="AQ502" s="154"/>
      <c r="AR502" s="154"/>
      <c r="AS502" s="154"/>
      <c r="AT502" s="154"/>
      <c r="AU502" s="154"/>
      <c r="AV502" s="154"/>
      <c r="AW502" s="154"/>
      <c r="AX502" s="154"/>
      <c r="AY502" s="154"/>
      <c r="AZ502" s="154"/>
      <c r="BA502" s="181"/>
      <c r="BB502" s="181"/>
      <c r="BC502" s="85"/>
      <c r="BD502" s="85"/>
      <c r="BE502" s="154"/>
    </row>
    <row r="503" customFormat="false" ht="12.75" hidden="false" customHeight="true" outlineLevel="0" collapsed="false">
      <c r="A503" s="2"/>
      <c r="B503" s="2"/>
      <c r="E503" s="2"/>
      <c r="G503" s="2"/>
      <c r="I503" s="85"/>
      <c r="J503" s="2"/>
      <c r="K503" s="2"/>
      <c r="L503" s="85"/>
      <c r="M503" s="85"/>
      <c r="N503" s="85"/>
      <c r="O503" s="85"/>
      <c r="P503" s="85"/>
      <c r="Q503" s="85"/>
      <c r="R503" s="85"/>
      <c r="S503" s="85"/>
      <c r="T503" s="154"/>
      <c r="U503" s="154"/>
      <c r="V503" s="154"/>
      <c r="W503" s="154"/>
      <c r="X503" s="154"/>
      <c r="Y503" s="154"/>
      <c r="Z503" s="85"/>
      <c r="AA503" s="85"/>
      <c r="AB503" s="154"/>
      <c r="AC503" s="154"/>
      <c r="AD503" s="154"/>
      <c r="AE503" s="154"/>
      <c r="AF503" s="154"/>
      <c r="AG503" s="154"/>
      <c r="AH503" s="154"/>
      <c r="AI503" s="154"/>
      <c r="AJ503" s="154"/>
      <c r="AK503" s="154"/>
      <c r="AL503" s="154"/>
      <c r="AM503" s="154"/>
      <c r="AN503" s="154"/>
      <c r="AO503" s="154"/>
      <c r="AP503" s="154"/>
      <c r="AQ503" s="154"/>
      <c r="AR503" s="154"/>
      <c r="AS503" s="154"/>
      <c r="AT503" s="154"/>
      <c r="AU503" s="154"/>
      <c r="AV503" s="154"/>
      <c r="AW503" s="154"/>
      <c r="AX503" s="154"/>
      <c r="AY503" s="154"/>
      <c r="AZ503" s="154"/>
      <c r="BA503" s="181"/>
      <c r="BB503" s="181"/>
      <c r="BC503" s="85"/>
      <c r="BD503" s="85"/>
      <c r="BE503" s="154"/>
    </row>
    <row r="504" customFormat="false" ht="12.75" hidden="false" customHeight="true" outlineLevel="0" collapsed="false">
      <c r="A504" s="2"/>
      <c r="B504" s="2"/>
      <c r="E504" s="2"/>
      <c r="G504" s="2"/>
      <c r="I504" s="85"/>
      <c r="J504" s="2"/>
      <c r="K504" s="2"/>
      <c r="L504" s="85"/>
      <c r="M504" s="85"/>
      <c r="N504" s="85"/>
      <c r="O504" s="85"/>
      <c r="P504" s="85"/>
      <c r="Q504" s="85"/>
      <c r="R504" s="85"/>
      <c r="S504" s="85"/>
      <c r="T504" s="154"/>
      <c r="U504" s="154"/>
      <c r="V504" s="154"/>
      <c r="W504" s="154"/>
      <c r="X504" s="154"/>
      <c r="Y504" s="154"/>
      <c r="Z504" s="85"/>
      <c r="AA504" s="85"/>
      <c r="AB504" s="154"/>
      <c r="AC504" s="154"/>
      <c r="AD504" s="154"/>
      <c r="AE504" s="154"/>
      <c r="AF504" s="154"/>
      <c r="AG504" s="154"/>
      <c r="AH504" s="154"/>
      <c r="AI504" s="154"/>
      <c r="AJ504" s="154"/>
      <c r="AK504" s="154"/>
      <c r="AL504" s="154"/>
      <c r="AM504" s="154"/>
      <c r="AN504" s="154"/>
      <c r="AO504" s="154"/>
      <c r="AP504" s="154"/>
      <c r="AQ504" s="154"/>
      <c r="AR504" s="154"/>
      <c r="AS504" s="154"/>
      <c r="AT504" s="154"/>
      <c r="AU504" s="154"/>
      <c r="AV504" s="154"/>
      <c r="AW504" s="154"/>
      <c r="AX504" s="154"/>
      <c r="AY504" s="154"/>
      <c r="AZ504" s="154"/>
      <c r="BA504" s="181"/>
      <c r="BB504" s="181"/>
      <c r="BC504" s="85"/>
      <c r="BD504" s="85"/>
      <c r="BE504" s="154"/>
    </row>
    <row r="505" customFormat="false" ht="12.75" hidden="false" customHeight="true" outlineLevel="0" collapsed="false">
      <c r="A505" s="2"/>
      <c r="B505" s="2"/>
      <c r="E505" s="2"/>
      <c r="G505" s="2"/>
      <c r="I505" s="85"/>
      <c r="J505" s="2"/>
      <c r="K505" s="2"/>
      <c r="L505" s="85"/>
      <c r="M505" s="85"/>
      <c r="N505" s="85"/>
      <c r="O505" s="85"/>
      <c r="P505" s="85"/>
      <c r="Q505" s="85"/>
      <c r="R505" s="85"/>
      <c r="S505" s="85"/>
      <c r="T505" s="154"/>
      <c r="U505" s="154"/>
      <c r="V505" s="154"/>
      <c r="W505" s="154"/>
      <c r="X505" s="154"/>
      <c r="Y505" s="154"/>
      <c r="Z505" s="85"/>
      <c r="AA505" s="85"/>
      <c r="AB505" s="154"/>
      <c r="AC505" s="154"/>
      <c r="AD505" s="154"/>
      <c r="AE505" s="154"/>
      <c r="AF505" s="154"/>
      <c r="AG505" s="154"/>
      <c r="AH505" s="154"/>
      <c r="AI505" s="154"/>
      <c r="AJ505" s="154"/>
      <c r="AK505" s="154"/>
      <c r="AL505" s="154"/>
      <c r="AM505" s="154"/>
      <c r="AN505" s="154"/>
      <c r="AO505" s="154"/>
      <c r="AP505" s="154"/>
      <c r="AQ505" s="154"/>
      <c r="AR505" s="154"/>
      <c r="AS505" s="154"/>
      <c r="AT505" s="154"/>
      <c r="AU505" s="154"/>
      <c r="AV505" s="154"/>
      <c r="AW505" s="154"/>
      <c r="AX505" s="154"/>
      <c r="AY505" s="154"/>
      <c r="AZ505" s="154"/>
      <c r="BA505" s="181"/>
      <c r="BB505" s="181"/>
      <c r="BC505" s="85"/>
      <c r="BD505" s="85"/>
      <c r="BE505" s="154"/>
    </row>
    <row r="506" customFormat="false" ht="12.75" hidden="false" customHeight="true" outlineLevel="0" collapsed="false">
      <c r="A506" s="2"/>
      <c r="B506" s="2"/>
      <c r="E506" s="2"/>
      <c r="G506" s="2"/>
      <c r="I506" s="85"/>
      <c r="J506" s="2"/>
      <c r="K506" s="2"/>
      <c r="L506" s="85"/>
      <c r="M506" s="85"/>
      <c r="N506" s="85"/>
      <c r="O506" s="85"/>
      <c r="P506" s="85"/>
      <c r="Q506" s="85"/>
      <c r="R506" s="85"/>
      <c r="S506" s="85"/>
      <c r="T506" s="154"/>
      <c r="U506" s="154"/>
      <c r="V506" s="154"/>
      <c r="W506" s="154"/>
      <c r="X506" s="154"/>
      <c r="Y506" s="154"/>
      <c r="Z506" s="85"/>
      <c r="AA506" s="85"/>
      <c r="AB506" s="154"/>
      <c r="AC506" s="154"/>
      <c r="AD506" s="154"/>
      <c r="AE506" s="154"/>
      <c r="AF506" s="154"/>
      <c r="AG506" s="154"/>
      <c r="AH506" s="154"/>
      <c r="AI506" s="154"/>
      <c r="AJ506" s="154"/>
      <c r="AK506" s="154"/>
      <c r="AL506" s="154"/>
      <c r="AM506" s="154"/>
      <c r="AN506" s="154"/>
      <c r="AO506" s="154"/>
      <c r="AP506" s="154"/>
      <c r="AQ506" s="154"/>
      <c r="AR506" s="154"/>
      <c r="AS506" s="154"/>
      <c r="AT506" s="154"/>
      <c r="AU506" s="154"/>
      <c r="AV506" s="154"/>
      <c r="AW506" s="154"/>
      <c r="AX506" s="154"/>
      <c r="AY506" s="154"/>
      <c r="AZ506" s="154"/>
      <c r="BA506" s="181"/>
      <c r="BB506" s="181"/>
      <c r="BC506" s="85"/>
      <c r="BD506" s="85"/>
      <c r="BE506" s="154"/>
    </row>
    <row r="507" customFormat="false" ht="12.75" hidden="false" customHeight="true" outlineLevel="0" collapsed="false">
      <c r="A507" s="2"/>
      <c r="B507" s="2"/>
      <c r="E507" s="2"/>
      <c r="G507" s="2"/>
      <c r="I507" s="85"/>
      <c r="J507" s="2"/>
      <c r="K507" s="2"/>
      <c r="L507" s="85"/>
      <c r="M507" s="85"/>
      <c r="N507" s="85"/>
      <c r="O507" s="85"/>
      <c r="P507" s="85"/>
      <c r="Q507" s="85"/>
      <c r="R507" s="85"/>
      <c r="S507" s="85"/>
      <c r="T507" s="154"/>
      <c r="U507" s="154"/>
      <c r="V507" s="154"/>
      <c r="W507" s="154"/>
      <c r="X507" s="154"/>
      <c r="Y507" s="154"/>
      <c r="Z507" s="85"/>
      <c r="AA507" s="85"/>
      <c r="AB507" s="154"/>
      <c r="AC507" s="154"/>
      <c r="AD507" s="154"/>
      <c r="AE507" s="154"/>
      <c r="AF507" s="154"/>
      <c r="AG507" s="154"/>
      <c r="AH507" s="154"/>
      <c r="AI507" s="154"/>
      <c r="AJ507" s="154"/>
      <c r="AK507" s="154"/>
      <c r="AL507" s="154"/>
      <c r="AM507" s="154"/>
      <c r="AN507" s="154"/>
      <c r="AO507" s="154"/>
      <c r="AP507" s="154"/>
      <c r="AQ507" s="154"/>
      <c r="AR507" s="154"/>
      <c r="AS507" s="154"/>
      <c r="AT507" s="154"/>
      <c r="AU507" s="154"/>
      <c r="AV507" s="154"/>
      <c r="AW507" s="154"/>
      <c r="AX507" s="154"/>
      <c r="AY507" s="154"/>
      <c r="AZ507" s="154"/>
      <c r="BA507" s="181"/>
      <c r="BB507" s="181"/>
      <c r="BC507" s="85"/>
      <c r="BD507" s="85"/>
      <c r="BE507" s="154"/>
    </row>
    <row r="508" customFormat="false" ht="12.75" hidden="false" customHeight="true" outlineLevel="0" collapsed="false">
      <c r="A508" s="2"/>
      <c r="B508" s="2"/>
      <c r="E508" s="2"/>
      <c r="G508" s="2"/>
      <c r="I508" s="85"/>
      <c r="J508" s="2"/>
      <c r="K508" s="2"/>
      <c r="L508" s="85"/>
      <c r="M508" s="85"/>
      <c r="N508" s="85"/>
      <c r="O508" s="85"/>
      <c r="P508" s="85"/>
      <c r="Q508" s="85"/>
      <c r="R508" s="85"/>
      <c r="S508" s="85"/>
      <c r="T508" s="154"/>
      <c r="U508" s="154"/>
      <c r="V508" s="154"/>
      <c r="W508" s="154"/>
      <c r="X508" s="154"/>
      <c r="Y508" s="154"/>
      <c r="Z508" s="85"/>
      <c r="AA508" s="85"/>
      <c r="AB508" s="154"/>
      <c r="AC508" s="154"/>
      <c r="AD508" s="154"/>
      <c r="AE508" s="154"/>
      <c r="AF508" s="154"/>
      <c r="AG508" s="154"/>
      <c r="AH508" s="154"/>
      <c r="AI508" s="154"/>
      <c r="AJ508" s="154"/>
      <c r="AK508" s="154"/>
      <c r="AL508" s="154"/>
      <c r="AM508" s="154"/>
      <c r="AN508" s="154"/>
      <c r="AO508" s="154"/>
      <c r="AP508" s="154"/>
      <c r="AQ508" s="154"/>
      <c r="AR508" s="154"/>
      <c r="AS508" s="154"/>
      <c r="AT508" s="154"/>
      <c r="AU508" s="154"/>
      <c r="AV508" s="154"/>
      <c r="AW508" s="154"/>
      <c r="AX508" s="154"/>
      <c r="AY508" s="154"/>
      <c r="AZ508" s="154"/>
      <c r="BA508" s="181"/>
      <c r="BB508" s="181"/>
      <c r="BC508" s="85"/>
      <c r="BD508" s="85"/>
      <c r="BE508" s="154"/>
    </row>
    <row r="509" customFormat="false" ht="12.75" hidden="false" customHeight="true" outlineLevel="0" collapsed="false">
      <c r="A509" s="2"/>
      <c r="B509" s="2"/>
      <c r="E509" s="2"/>
      <c r="G509" s="2"/>
      <c r="I509" s="85"/>
      <c r="J509" s="2"/>
      <c r="K509" s="2"/>
      <c r="L509" s="85"/>
      <c r="M509" s="85"/>
      <c r="N509" s="85"/>
      <c r="O509" s="85"/>
      <c r="P509" s="85"/>
      <c r="Q509" s="85"/>
      <c r="R509" s="85"/>
      <c r="S509" s="85"/>
      <c r="T509" s="154"/>
      <c r="U509" s="154"/>
      <c r="V509" s="154"/>
      <c r="W509" s="154"/>
      <c r="X509" s="154"/>
      <c r="Y509" s="154"/>
      <c r="Z509" s="85"/>
      <c r="AA509" s="85"/>
      <c r="AB509" s="154"/>
      <c r="AC509" s="154"/>
      <c r="AD509" s="154"/>
      <c r="AE509" s="154"/>
      <c r="AF509" s="154"/>
      <c r="AG509" s="154"/>
      <c r="AH509" s="154"/>
      <c r="AI509" s="154"/>
      <c r="AJ509" s="154"/>
      <c r="AK509" s="154"/>
      <c r="AL509" s="154"/>
      <c r="AM509" s="154"/>
      <c r="AN509" s="154"/>
      <c r="AO509" s="154"/>
      <c r="AP509" s="154"/>
      <c r="AQ509" s="154"/>
      <c r="AR509" s="154"/>
      <c r="AS509" s="154"/>
      <c r="AT509" s="154"/>
      <c r="AU509" s="154"/>
      <c r="AV509" s="154"/>
      <c r="AW509" s="154"/>
      <c r="AX509" s="154"/>
      <c r="AY509" s="154"/>
      <c r="AZ509" s="154"/>
      <c r="BA509" s="181"/>
      <c r="BB509" s="181"/>
      <c r="BC509" s="85"/>
      <c r="BD509" s="85"/>
      <c r="BE509" s="154"/>
    </row>
    <row r="510" customFormat="false" ht="12.75" hidden="false" customHeight="true" outlineLevel="0" collapsed="false">
      <c r="A510" s="2"/>
      <c r="B510" s="2"/>
      <c r="E510" s="2"/>
      <c r="G510" s="2"/>
      <c r="I510" s="85"/>
      <c r="J510" s="2"/>
      <c r="K510" s="2"/>
      <c r="L510" s="85"/>
      <c r="M510" s="85"/>
      <c r="N510" s="85"/>
      <c r="O510" s="85"/>
      <c r="P510" s="85"/>
      <c r="Q510" s="85"/>
      <c r="R510" s="85"/>
      <c r="S510" s="85"/>
      <c r="T510" s="154"/>
      <c r="U510" s="154"/>
      <c r="V510" s="154"/>
      <c r="W510" s="154"/>
      <c r="X510" s="154"/>
      <c r="Y510" s="154"/>
      <c r="Z510" s="85"/>
      <c r="AA510" s="85"/>
      <c r="AB510" s="154"/>
      <c r="AC510" s="154"/>
      <c r="AD510" s="154"/>
      <c r="AE510" s="154"/>
      <c r="AF510" s="154"/>
      <c r="AG510" s="154"/>
      <c r="AH510" s="154"/>
      <c r="AI510" s="154"/>
      <c r="AJ510" s="154"/>
      <c r="AK510" s="154"/>
      <c r="AL510" s="154"/>
      <c r="AM510" s="154"/>
      <c r="AN510" s="154"/>
      <c r="AO510" s="154"/>
      <c r="AP510" s="154"/>
      <c r="AQ510" s="154"/>
      <c r="AR510" s="154"/>
      <c r="AS510" s="154"/>
      <c r="AT510" s="154"/>
      <c r="AU510" s="154"/>
      <c r="AV510" s="154"/>
      <c r="AW510" s="154"/>
      <c r="AX510" s="154"/>
      <c r="AY510" s="154"/>
      <c r="AZ510" s="154"/>
      <c r="BA510" s="181"/>
      <c r="BB510" s="181"/>
      <c r="BC510" s="85"/>
      <c r="BD510" s="85"/>
      <c r="BE510" s="154"/>
    </row>
    <row r="511" customFormat="false" ht="12.75" hidden="false" customHeight="true" outlineLevel="0" collapsed="false">
      <c r="A511" s="2"/>
      <c r="B511" s="2"/>
      <c r="E511" s="2"/>
      <c r="G511" s="2"/>
      <c r="I511" s="85"/>
      <c r="J511" s="2"/>
      <c r="K511" s="2"/>
      <c r="L511" s="85"/>
      <c r="M511" s="85"/>
      <c r="N511" s="85"/>
      <c r="O511" s="85"/>
      <c r="P511" s="85"/>
      <c r="Q511" s="85"/>
      <c r="R511" s="85"/>
      <c r="S511" s="85"/>
      <c r="T511" s="154"/>
      <c r="U511" s="154"/>
      <c r="V511" s="154"/>
      <c r="W511" s="154"/>
      <c r="X511" s="154"/>
      <c r="Y511" s="154"/>
      <c r="Z511" s="85"/>
      <c r="AA511" s="85"/>
      <c r="AB511" s="154"/>
      <c r="AC511" s="154"/>
      <c r="AD511" s="154"/>
      <c r="AE511" s="154"/>
      <c r="AF511" s="154"/>
      <c r="AG511" s="154"/>
      <c r="AH511" s="154"/>
      <c r="AI511" s="154"/>
      <c r="AJ511" s="154"/>
      <c r="AK511" s="154"/>
      <c r="AL511" s="154"/>
      <c r="AM511" s="154"/>
      <c r="AN511" s="154"/>
      <c r="AO511" s="154"/>
      <c r="AP511" s="154"/>
      <c r="AQ511" s="154"/>
      <c r="AR511" s="154"/>
      <c r="AS511" s="154"/>
      <c r="AT511" s="154"/>
      <c r="AU511" s="154"/>
      <c r="AV511" s="154"/>
      <c r="AW511" s="154"/>
      <c r="AX511" s="154"/>
      <c r="AY511" s="154"/>
      <c r="AZ511" s="154"/>
      <c r="BA511" s="181"/>
      <c r="BB511" s="181"/>
      <c r="BC511" s="85"/>
      <c r="BD511" s="85"/>
      <c r="BE511" s="154"/>
    </row>
    <row r="512" customFormat="false" ht="12.75" hidden="false" customHeight="true" outlineLevel="0" collapsed="false">
      <c r="A512" s="2"/>
      <c r="B512" s="2"/>
      <c r="E512" s="2"/>
      <c r="G512" s="2"/>
      <c r="I512" s="85"/>
      <c r="J512" s="2"/>
      <c r="K512" s="2"/>
      <c r="L512" s="85"/>
      <c r="M512" s="85"/>
      <c r="N512" s="85"/>
      <c r="O512" s="85"/>
      <c r="P512" s="85"/>
      <c r="Q512" s="85"/>
      <c r="R512" s="85"/>
      <c r="S512" s="85"/>
      <c r="T512" s="154"/>
      <c r="U512" s="154"/>
      <c r="V512" s="154"/>
      <c r="W512" s="154"/>
      <c r="X512" s="154"/>
      <c r="Y512" s="154"/>
      <c r="Z512" s="85"/>
      <c r="AA512" s="85"/>
      <c r="AB512" s="154"/>
      <c r="AC512" s="154"/>
      <c r="AD512" s="154"/>
      <c r="AE512" s="154"/>
      <c r="AF512" s="154"/>
      <c r="AG512" s="154"/>
      <c r="AH512" s="154"/>
      <c r="AI512" s="154"/>
      <c r="AJ512" s="154"/>
      <c r="AK512" s="154"/>
      <c r="AL512" s="154"/>
      <c r="AM512" s="154"/>
      <c r="AN512" s="154"/>
      <c r="AO512" s="154"/>
      <c r="AP512" s="154"/>
      <c r="AQ512" s="154"/>
      <c r="AR512" s="154"/>
      <c r="AS512" s="154"/>
      <c r="AT512" s="154"/>
      <c r="AU512" s="154"/>
      <c r="AV512" s="154"/>
      <c r="AW512" s="154"/>
      <c r="AX512" s="154"/>
      <c r="AY512" s="154"/>
      <c r="AZ512" s="154"/>
      <c r="BA512" s="181"/>
      <c r="BB512" s="181"/>
      <c r="BC512" s="85"/>
      <c r="BD512" s="85"/>
      <c r="BE512" s="154"/>
    </row>
    <row r="513" customFormat="false" ht="12.75" hidden="false" customHeight="true" outlineLevel="0" collapsed="false">
      <c r="A513" s="2"/>
      <c r="B513" s="2"/>
      <c r="E513" s="2"/>
      <c r="G513" s="2"/>
      <c r="I513" s="85"/>
      <c r="J513" s="2"/>
      <c r="K513" s="2"/>
      <c r="L513" s="85"/>
      <c r="M513" s="85"/>
      <c r="N513" s="85"/>
      <c r="O513" s="85"/>
      <c r="P513" s="85"/>
      <c r="Q513" s="85"/>
      <c r="R513" s="85"/>
      <c r="S513" s="85"/>
      <c r="T513" s="154"/>
      <c r="U513" s="154"/>
      <c r="V513" s="154"/>
      <c r="W513" s="154"/>
      <c r="X513" s="154"/>
      <c r="Y513" s="154"/>
      <c r="Z513" s="85"/>
      <c r="AA513" s="85"/>
      <c r="AB513" s="154"/>
      <c r="AC513" s="154"/>
      <c r="AD513" s="154"/>
      <c r="AE513" s="154"/>
      <c r="AF513" s="154"/>
      <c r="AG513" s="154"/>
      <c r="AH513" s="154"/>
      <c r="AI513" s="154"/>
      <c r="AJ513" s="154"/>
      <c r="AK513" s="154"/>
      <c r="AL513" s="154"/>
      <c r="AM513" s="154"/>
      <c r="AN513" s="154"/>
      <c r="AO513" s="154"/>
      <c r="AP513" s="154"/>
      <c r="AQ513" s="154"/>
      <c r="AR513" s="154"/>
      <c r="AS513" s="154"/>
      <c r="AT513" s="154"/>
      <c r="AU513" s="154"/>
      <c r="AV513" s="154"/>
      <c r="AW513" s="154"/>
      <c r="AX513" s="154"/>
      <c r="AY513" s="154"/>
      <c r="AZ513" s="154"/>
      <c r="BA513" s="181"/>
      <c r="BB513" s="181"/>
      <c r="BC513" s="85"/>
      <c r="BD513" s="85"/>
      <c r="BE513" s="154"/>
    </row>
    <row r="514" customFormat="false" ht="12.75" hidden="false" customHeight="true" outlineLevel="0" collapsed="false">
      <c r="A514" s="2"/>
      <c r="B514" s="2"/>
      <c r="E514" s="2"/>
      <c r="G514" s="2"/>
      <c r="I514" s="85"/>
      <c r="J514" s="2"/>
      <c r="K514" s="2"/>
      <c r="L514" s="85"/>
      <c r="M514" s="85"/>
      <c r="N514" s="85"/>
      <c r="O514" s="85"/>
      <c r="P514" s="85"/>
      <c r="Q514" s="85"/>
      <c r="R514" s="85"/>
      <c r="S514" s="85"/>
      <c r="T514" s="154"/>
      <c r="U514" s="154"/>
      <c r="V514" s="154"/>
      <c r="W514" s="154"/>
      <c r="X514" s="154"/>
      <c r="Y514" s="154"/>
      <c r="Z514" s="85"/>
      <c r="AA514" s="85"/>
      <c r="AB514" s="154"/>
      <c r="AC514" s="154"/>
      <c r="AD514" s="154"/>
      <c r="AE514" s="154"/>
      <c r="AF514" s="154"/>
      <c r="AG514" s="154"/>
      <c r="AH514" s="154"/>
      <c r="AI514" s="154"/>
      <c r="AJ514" s="154"/>
      <c r="AK514" s="154"/>
      <c r="AL514" s="154"/>
      <c r="AM514" s="154"/>
      <c r="AN514" s="154"/>
      <c r="AO514" s="154"/>
      <c r="AP514" s="154"/>
      <c r="AQ514" s="154"/>
      <c r="AR514" s="154"/>
      <c r="AS514" s="154"/>
      <c r="AT514" s="154"/>
      <c r="AU514" s="154"/>
      <c r="AV514" s="154"/>
      <c r="AW514" s="154"/>
      <c r="AX514" s="154"/>
      <c r="AY514" s="154"/>
      <c r="AZ514" s="154"/>
      <c r="BA514" s="181"/>
      <c r="BB514" s="181"/>
      <c r="BC514" s="85"/>
      <c r="BD514" s="85"/>
      <c r="BE514" s="154"/>
    </row>
    <row r="515" customFormat="false" ht="12.75" hidden="false" customHeight="true" outlineLevel="0" collapsed="false">
      <c r="A515" s="2"/>
      <c r="B515" s="2"/>
      <c r="E515" s="2"/>
      <c r="G515" s="2"/>
      <c r="I515" s="85"/>
      <c r="J515" s="2"/>
      <c r="K515" s="2"/>
      <c r="L515" s="85"/>
      <c r="M515" s="85"/>
      <c r="N515" s="85"/>
      <c r="O515" s="85"/>
      <c r="P515" s="85"/>
      <c r="Q515" s="85"/>
      <c r="R515" s="85"/>
      <c r="S515" s="85"/>
      <c r="T515" s="154"/>
      <c r="U515" s="154"/>
      <c r="V515" s="154"/>
      <c r="W515" s="154"/>
      <c r="X515" s="154"/>
      <c r="Y515" s="154"/>
      <c r="Z515" s="85"/>
      <c r="AA515" s="85"/>
      <c r="AB515" s="154"/>
      <c r="AC515" s="154"/>
      <c r="AD515" s="154"/>
      <c r="AE515" s="154"/>
      <c r="AF515" s="154"/>
      <c r="AG515" s="154"/>
      <c r="AH515" s="154"/>
      <c r="AI515" s="154"/>
      <c r="AJ515" s="154"/>
      <c r="AK515" s="154"/>
      <c r="AL515" s="154"/>
      <c r="AM515" s="154"/>
      <c r="AN515" s="154"/>
      <c r="AO515" s="154"/>
      <c r="AP515" s="154"/>
      <c r="AQ515" s="154"/>
      <c r="AR515" s="154"/>
      <c r="AS515" s="154"/>
      <c r="AT515" s="154"/>
      <c r="AU515" s="154"/>
      <c r="AV515" s="154"/>
      <c r="AW515" s="154"/>
      <c r="AX515" s="154"/>
      <c r="AY515" s="154"/>
      <c r="AZ515" s="154"/>
      <c r="BA515" s="181"/>
      <c r="BB515" s="181"/>
      <c r="BC515" s="85"/>
      <c r="BD515" s="85"/>
      <c r="BE515" s="154"/>
    </row>
    <row r="516" customFormat="false" ht="12.75" hidden="false" customHeight="true" outlineLevel="0" collapsed="false">
      <c r="A516" s="2"/>
      <c r="B516" s="2"/>
      <c r="E516" s="2"/>
      <c r="G516" s="2"/>
      <c r="I516" s="85"/>
      <c r="J516" s="2"/>
      <c r="K516" s="2"/>
      <c r="L516" s="85"/>
      <c r="M516" s="85"/>
      <c r="N516" s="85"/>
      <c r="O516" s="85"/>
      <c r="P516" s="85"/>
      <c r="Q516" s="85"/>
      <c r="R516" s="85"/>
      <c r="S516" s="85"/>
      <c r="T516" s="154"/>
      <c r="U516" s="154"/>
      <c r="V516" s="154"/>
      <c r="W516" s="154"/>
      <c r="X516" s="154"/>
      <c r="Y516" s="154"/>
      <c r="Z516" s="85"/>
      <c r="AA516" s="85"/>
      <c r="AB516" s="154"/>
      <c r="AC516" s="154"/>
      <c r="AD516" s="154"/>
      <c r="AE516" s="154"/>
      <c r="AF516" s="154"/>
      <c r="AG516" s="154"/>
      <c r="AH516" s="154"/>
      <c r="AI516" s="154"/>
      <c r="AJ516" s="154"/>
      <c r="AK516" s="154"/>
      <c r="AL516" s="154"/>
      <c r="AM516" s="154"/>
      <c r="AN516" s="154"/>
      <c r="AO516" s="154"/>
      <c r="AP516" s="154"/>
      <c r="AQ516" s="154"/>
      <c r="AR516" s="154"/>
      <c r="AS516" s="154"/>
      <c r="AT516" s="154"/>
      <c r="AU516" s="154"/>
      <c r="AV516" s="154"/>
      <c r="AW516" s="154"/>
      <c r="AX516" s="154"/>
      <c r="AY516" s="154"/>
      <c r="AZ516" s="154"/>
      <c r="BA516" s="181"/>
      <c r="BB516" s="181"/>
      <c r="BC516" s="85"/>
      <c r="BD516" s="85"/>
      <c r="BE516" s="154"/>
    </row>
    <row r="517" customFormat="false" ht="12.75" hidden="false" customHeight="true" outlineLevel="0" collapsed="false">
      <c r="A517" s="2"/>
      <c r="B517" s="2"/>
      <c r="E517" s="2"/>
      <c r="G517" s="2"/>
      <c r="I517" s="85"/>
      <c r="J517" s="2"/>
      <c r="K517" s="2"/>
      <c r="L517" s="85"/>
      <c r="M517" s="85"/>
      <c r="N517" s="85"/>
      <c r="O517" s="85"/>
      <c r="P517" s="85"/>
      <c r="Q517" s="85"/>
      <c r="R517" s="85"/>
      <c r="S517" s="85"/>
      <c r="T517" s="154"/>
      <c r="U517" s="154"/>
      <c r="V517" s="154"/>
      <c r="W517" s="154"/>
      <c r="X517" s="154"/>
      <c r="Y517" s="154"/>
      <c r="Z517" s="85"/>
      <c r="AA517" s="85"/>
      <c r="AB517" s="154"/>
      <c r="AC517" s="154"/>
      <c r="AD517" s="154"/>
      <c r="AE517" s="154"/>
      <c r="AF517" s="154"/>
      <c r="AG517" s="154"/>
      <c r="AH517" s="154"/>
      <c r="AI517" s="154"/>
      <c r="AJ517" s="154"/>
      <c r="AK517" s="154"/>
      <c r="AL517" s="154"/>
      <c r="AM517" s="154"/>
      <c r="AN517" s="154"/>
      <c r="AO517" s="154"/>
      <c r="AP517" s="154"/>
      <c r="AQ517" s="154"/>
      <c r="AR517" s="154"/>
      <c r="AS517" s="154"/>
      <c r="AT517" s="154"/>
      <c r="AU517" s="154"/>
      <c r="AV517" s="154"/>
      <c r="AW517" s="154"/>
      <c r="AX517" s="154"/>
      <c r="AY517" s="154"/>
      <c r="AZ517" s="154"/>
      <c r="BA517" s="181"/>
      <c r="BB517" s="181"/>
      <c r="BC517" s="85"/>
      <c r="BD517" s="85"/>
      <c r="BE517" s="154"/>
    </row>
    <row r="518" customFormat="false" ht="12.75" hidden="false" customHeight="true" outlineLevel="0" collapsed="false">
      <c r="A518" s="2"/>
      <c r="B518" s="2"/>
      <c r="E518" s="2"/>
      <c r="G518" s="2"/>
      <c r="I518" s="85"/>
      <c r="J518" s="2"/>
      <c r="K518" s="2"/>
      <c r="L518" s="85"/>
      <c r="M518" s="85"/>
      <c r="N518" s="85"/>
      <c r="O518" s="85"/>
      <c r="P518" s="85"/>
      <c r="Q518" s="85"/>
      <c r="R518" s="85"/>
      <c r="S518" s="85"/>
      <c r="T518" s="154"/>
      <c r="U518" s="154"/>
      <c r="V518" s="154"/>
      <c r="W518" s="154"/>
      <c r="X518" s="154"/>
      <c r="Y518" s="154"/>
      <c r="Z518" s="85"/>
      <c r="AA518" s="85"/>
      <c r="AB518" s="154"/>
      <c r="AC518" s="154"/>
      <c r="AD518" s="154"/>
      <c r="AE518" s="154"/>
      <c r="AF518" s="154"/>
      <c r="AG518" s="154"/>
      <c r="AH518" s="154"/>
      <c r="AI518" s="154"/>
      <c r="AJ518" s="154"/>
      <c r="AK518" s="154"/>
      <c r="AL518" s="154"/>
      <c r="AM518" s="154"/>
      <c r="AN518" s="154"/>
      <c r="AO518" s="154"/>
      <c r="AP518" s="154"/>
      <c r="AQ518" s="154"/>
      <c r="AR518" s="154"/>
      <c r="AS518" s="154"/>
      <c r="AT518" s="154"/>
      <c r="AU518" s="154"/>
      <c r="AV518" s="154"/>
      <c r="AW518" s="154"/>
      <c r="AX518" s="154"/>
      <c r="AY518" s="154"/>
      <c r="AZ518" s="154"/>
      <c r="BA518" s="181"/>
      <c r="BB518" s="181"/>
      <c r="BC518" s="85"/>
      <c r="BD518" s="85"/>
      <c r="BE518" s="154"/>
    </row>
    <row r="519" customFormat="false" ht="12.75" hidden="false" customHeight="true" outlineLevel="0" collapsed="false">
      <c r="A519" s="2"/>
      <c r="B519" s="2"/>
      <c r="E519" s="2"/>
      <c r="G519" s="2"/>
      <c r="I519" s="85"/>
      <c r="J519" s="2"/>
      <c r="K519" s="2"/>
      <c r="L519" s="85"/>
      <c r="M519" s="85"/>
      <c r="N519" s="85"/>
      <c r="O519" s="85"/>
      <c r="P519" s="85"/>
      <c r="Q519" s="85"/>
      <c r="R519" s="85"/>
      <c r="S519" s="85"/>
      <c r="T519" s="154"/>
      <c r="U519" s="154"/>
      <c r="V519" s="154"/>
      <c r="W519" s="154"/>
      <c r="X519" s="154"/>
      <c r="Y519" s="154"/>
      <c r="Z519" s="85"/>
      <c r="AA519" s="85"/>
      <c r="AB519" s="154"/>
      <c r="AC519" s="154"/>
      <c r="AD519" s="154"/>
      <c r="AE519" s="154"/>
      <c r="AF519" s="154"/>
      <c r="AG519" s="154"/>
      <c r="AH519" s="154"/>
      <c r="AI519" s="154"/>
      <c r="AJ519" s="154"/>
      <c r="AK519" s="154"/>
      <c r="AL519" s="154"/>
      <c r="AM519" s="154"/>
      <c r="AN519" s="154"/>
      <c r="AO519" s="154"/>
      <c r="AP519" s="154"/>
      <c r="AQ519" s="154"/>
      <c r="AR519" s="154"/>
      <c r="AS519" s="154"/>
      <c r="AT519" s="154"/>
      <c r="AU519" s="154"/>
      <c r="AV519" s="154"/>
      <c r="AW519" s="154"/>
      <c r="AX519" s="154"/>
      <c r="AY519" s="154"/>
      <c r="AZ519" s="154"/>
      <c r="BA519" s="181"/>
      <c r="BB519" s="181"/>
      <c r="BC519" s="85"/>
      <c r="BD519" s="85"/>
      <c r="BE519" s="154"/>
    </row>
    <row r="520" customFormat="false" ht="12.75" hidden="false" customHeight="true" outlineLevel="0" collapsed="false">
      <c r="A520" s="2"/>
      <c r="B520" s="2"/>
      <c r="E520" s="2"/>
      <c r="G520" s="2"/>
      <c r="I520" s="85"/>
      <c r="J520" s="2"/>
      <c r="K520" s="2"/>
      <c r="L520" s="85"/>
      <c r="M520" s="85"/>
      <c r="N520" s="85"/>
      <c r="O520" s="85"/>
      <c r="P520" s="85"/>
      <c r="Q520" s="85"/>
      <c r="R520" s="85"/>
      <c r="S520" s="85"/>
      <c r="T520" s="154"/>
      <c r="U520" s="154"/>
      <c r="V520" s="154"/>
      <c r="W520" s="154"/>
      <c r="X520" s="154"/>
      <c r="Y520" s="154"/>
      <c r="Z520" s="85"/>
      <c r="AA520" s="85"/>
      <c r="AB520" s="154"/>
      <c r="AC520" s="154"/>
      <c r="AD520" s="154"/>
      <c r="AE520" s="154"/>
      <c r="AF520" s="154"/>
      <c r="AG520" s="154"/>
      <c r="AH520" s="154"/>
      <c r="AI520" s="154"/>
      <c r="AJ520" s="154"/>
      <c r="AK520" s="154"/>
      <c r="AL520" s="154"/>
      <c r="AM520" s="154"/>
      <c r="AN520" s="154"/>
      <c r="AO520" s="154"/>
      <c r="AP520" s="154"/>
      <c r="AQ520" s="154"/>
      <c r="AR520" s="154"/>
      <c r="AS520" s="154"/>
      <c r="AT520" s="154"/>
      <c r="AU520" s="154"/>
      <c r="AV520" s="154"/>
      <c r="AW520" s="154"/>
      <c r="AX520" s="154"/>
      <c r="AY520" s="154"/>
      <c r="AZ520" s="154"/>
      <c r="BA520" s="181"/>
      <c r="BB520" s="181"/>
      <c r="BC520" s="85"/>
      <c r="BD520" s="85"/>
      <c r="BE520" s="154"/>
    </row>
    <row r="521" customFormat="false" ht="12.75" hidden="false" customHeight="true" outlineLevel="0" collapsed="false">
      <c r="A521" s="2"/>
      <c r="B521" s="2"/>
      <c r="E521" s="2"/>
      <c r="G521" s="2"/>
      <c r="I521" s="85"/>
      <c r="J521" s="2"/>
      <c r="K521" s="2"/>
      <c r="L521" s="85"/>
      <c r="M521" s="85"/>
      <c r="N521" s="85"/>
      <c r="O521" s="85"/>
      <c r="P521" s="85"/>
      <c r="Q521" s="85"/>
      <c r="R521" s="85"/>
      <c r="S521" s="85"/>
      <c r="T521" s="154"/>
      <c r="U521" s="154"/>
      <c r="V521" s="154"/>
      <c r="W521" s="154"/>
      <c r="X521" s="154"/>
      <c r="Y521" s="154"/>
      <c r="Z521" s="85"/>
      <c r="AA521" s="85"/>
      <c r="AB521" s="154"/>
      <c r="AC521" s="154"/>
      <c r="AD521" s="154"/>
      <c r="AE521" s="154"/>
      <c r="AF521" s="154"/>
      <c r="AG521" s="154"/>
      <c r="AH521" s="154"/>
      <c r="AI521" s="154"/>
      <c r="AJ521" s="154"/>
      <c r="AK521" s="154"/>
      <c r="AL521" s="154"/>
      <c r="AM521" s="154"/>
      <c r="AN521" s="154"/>
      <c r="AO521" s="154"/>
      <c r="AP521" s="154"/>
      <c r="AQ521" s="154"/>
      <c r="AR521" s="154"/>
      <c r="AS521" s="154"/>
      <c r="AT521" s="154"/>
      <c r="AU521" s="154"/>
      <c r="AV521" s="154"/>
      <c r="AW521" s="154"/>
      <c r="AX521" s="154"/>
      <c r="AY521" s="154"/>
      <c r="AZ521" s="154"/>
      <c r="BA521" s="181"/>
      <c r="BB521" s="181"/>
      <c r="BC521" s="85"/>
      <c r="BD521" s="85"/>
      <c r="BE521" s="154"/>
    </row>
    <row r="522" customFormat="false" ht="12.75" hidden="false" customHeight="true" outlineLevel="0" collapsed="false">
      <c r="A522" s="2"/>
      <c r="B522" s="2"/>
      <c r="E522" s="2"/>
      <c r="G522" s="2"/>
      <c r="I522" s="85"/>
      <c r="J522" s="2"/>
      <c r="K522" s="2"/>
      <c r="L522" s="85"/>
      <c r="M522" s="85"/>
      <c r="N522" s="85"/>
      <c r="O522" s="85"/>
      <c r="P522" s="85"/>
      <c r="Q522" s="85"/>
      <c r="R522" s="85"/>
      <c r="S522" s="85"/>
      <c r="T522" s="154"/>
      <c r="U522" s="154"/>
      <c r="V522" s="154"/>
      <c r="W522" s="154"/>
      <c r="X522" s="154"/>
      <c r="Y522" s="154"/>
      <c r="Z522" s="85"/>
      <c r="AA522" s="85"/>
      <c r="AB522" s="154"/>
      <c r="AC522" s="154"/>
      <c r="AD522" s="154"/>
      <c r="AE522" s="154"/>
      <c r="AF522" s="154"/>
      <c r="AG522" s="154"/>
      <c r="AH522" s="154"/>
      <c r="AI522" s="154"/>
      <c r="AJ522" s="154"/>
      <c r="AK522" s="154"/>
      <c r="AL522" s="154"/>
      <c r="AM522" s="154"/>
      <c r="AN522" s="154"/>
      <c r="AO522" s="154"/>
      <c r="AP522" s="154"/>
      <c r="AQ522" s="154"/>
      <c r="AR522" s="154"/>
      <c r="AS522" s="154"/>
      <c r="AT522" s="154"/>
      <c r="AU522" s="154"/>
      <c r="AV522" s="154"/>
      <c r="AW522" s="154"/>
      <c r="AX522" s="154"/>
      <c r="AY522" s="154"/>
      <c r="AZ522" s="154"/>
      <c r="BA522" s="181"/>
      <c r="BB522" s="181"/>
      <c r="BC522" s="85"/>
      <c r="BD522" s="85"/>
      <c r="BE522" s="154"/>
    </row>
    <row r="523" customFormat="false" ht="12.75" hidden="false" customHeight="true" outlineLevel="0" collapsed="false">
      <c r="A523" s="2"/>
      <c r="B523" s="2"/>
      <c r="E523" s="2"/>
      <c r="G523" s="2"/>
      <c r="I523" s="85"/>
      <c r="J523" s="2"/>
      <c r="K523" s="2"/>
      <c r="L523" s="85"/>
      <c r="M523" s="85"/>
      <c r="N523" s="85"/>
      <c r="O523" s="85"/>
      <c r="P523" s="85"/>
      <c r="Q523" s="85"/>
      <c r="R523" s="85"/>
      <c r="S523" s="85"/>
      <c r="T523" s="154"/>
      <c r="U523" s="154"/>
      <c r="V523" s="154"/>
      <c r="W523" s="154"/>
      <c r="X523" s="154"/>
      <c r="Y523" s="154"/>
      <c r="Z523" s="85"/>
      <c r="AA523" s="85"/>
      <c r="AB523" s="154"/>
      <c r="AC523" s="154"/>
      <c r="AD523" s="154"/>
      <c r="AE523" s="154"/>
      <c r="AF523" s="154"/>
      <c r="AG523" s="154"/>
      <c r="AH523" s="154"/>
      <c r="AI523" s="154"/>
      <c r="AJ523" s="154"/>
      <c r="AK523" s="154"/>
      <c r="AL523" s="154"/>
      <c r="AM523" s="154"/>
      <c r="AN523" s="154"/>
      <c r="AO523" s="154"/>
      <c r="AP523" s="154"/>
      <c r="AQ523" s="154"/>
      <c r="AR523" s="154"/>
      <c r="AS523" s="154"/>
      <c r="AT523" s="154"/>
      <c r="AU523" s="154"/>
      <c r="AV523" s="154"/>
      <c r="AW523" s="154"/>
      <c r="AX523" s="154"/>
      <c r="AY523" s="154"/>
      <c r="AZ523" s="154"/>
      <c r="BA523" s="181"/>
      <c r="BB523" s="181"/>
      <c r="BC523" s="85"/>
      <c r="BD523" s="85"/>
      <c r="BE523" s="154"/>
    </row>
    <row r="524" customFormat="false" ht="12.75" hidden="false" customHeight="true" outlineLevel="0" collapsed="false">
      <c r="A524" s="2"/>
      <c r="B524" s="2"/>
      <c r="E524" s="2"/>
      <c r="G524" s="2"/>
      <c r="I524" s="85"/>
      <c r="J524" s="2"/>
      <c r="K524" s="2"/>
      <c r="L524" s="85"/>
      <c r="M524" s="85"/>
      <c r="N524" s="85"/>
      <c r="O524" s="85"/>
      <c r="P524" s="85"/>
      <c r="Q524" s="85"/>
      <c r="R524" s="85"/>
      <c r="S524" s="85"/>
      <c r="T524" s="154"/>
      <c r="U524" s="154"/>
      <c r="V524" s="154"/>
      <c r="W524" s="154"/>
      <c r="X524" s="154"/>
      <c r="Y524" s="154"/>
      <c r="Z524" s="85"/>
      <c r="AA524" s="85"/>
      <c r="AB524" s="154"/>
      <c r="AC524" s="154"/>
      <c r="AD524" s="154"/>
      <c r="AE524" s="154"/>
      <c r="AF524" s="154"/>
      <c r="AG524" s="154"/>
      <c r="AH524" s="154"/>
      <c r="AI524" s="154"/>
      <c r="AJ524" s="154"/>
      <c r="AK524" s="154"/>
      <c r="AL524" s="154"/>
      <c r="AM524" s="154"/>
      <c r="AN524" s="154"/>
      <c r="AO524" s="154"/>
      <c r="AP524" s="154"/>
      <c r="AQ524" s="154"/>
      <c r="AR524" s="154"/>
      <c r="AS524" s="154"/>
      <c r="AT524" s="154"/>
      <c r="AU524" s="154"/>
      <c r="AV524" s="154"/>
      <c r="AW524" s="154"/>
      <c r="AX524" s="154"/>
      <c r="AY524" s="154"/>
      <c r="AZ524" s="154"/>
      <c r="BA524" s="181"/>
      <c r="BB524" s="181"/>
      <c r="BC524" s="85"/>
      <c r="BD524" s="85"/>
      <c r="BE524" s="154"/>
    </row>
    <row r="525" customFormat="false" ht="12.75" hidden="false" customHeight="true" outlineLevel="0" collapsed="false">
      <c r="A525" s="2"/>
      <c r="B525" s="2"/>
      <c r="E525" s="2"/>
      <c r="G525" s="2"/>
      <c r="I525" s="85"/>
      <c r="J525" s="2"/>
      <c r="K525" s="2"/>
      <c r="L525" s="85"/>
      <c r="M525" s="85"/>
      <c r="N525" s="85"/>
      <c r="O525" s="85"/>
      <c r="P525" s="85"/>
      <c r="Q525" s="85"/>
      <c r="R525" s="85"/>
      <c r="S525" s="85"/>
      <c r="T525" s="154"/>
      <c r="U525" s="154"/>
      <c r="V525" s="154"/>
      <c r="W525" s="154"/>
      <c r="X525" s="154"/>
      <c r="Y525" s="154"/>
      <c r="Z525" s="85"/>
      <c r="AA525" s="85"/>
      <c r="AB525" s="154"/>
      <c r="AC525" s="154"/>
      <c r="AD525" s="154"/>
      <c r="AE525" s="154"/>
      <c r="AF525" s="154"/>
      <c r="AG525" s="154"/>
      <c r="AH525" s="154"/>
      <c r="AI525" s="154"/>
      <c r="AJ525" s="154"/>
      <c r="AK525" s="154"/>
      <c r="AL525" s="154"/>
      <c r="AM525" s="154"/>
      <c r="AN525" s="154"/>
      <c r="AO525" s="154"/>
      <c r="AP525" s="154"/>
      <c r="AQ525" s="154"/>
      <c r="AR525" s="154"/>
      <c r="AS525" s="154"/>
      <c r="AT525" s="154"/>
      <c r="AU525" s="154"/>
      <c r="AV525" s="154"/>
      <c r="AW525" s="154"/>
      <c r="AX525" s="154"/>
      <c r="AY525" s="154"/>
      <c r="AZ525" s="154"/>
      <c r="BA525" s="181"/>
      <c r="BB525" s="181"/>
      <c r="BC525" s="85"/>
      <c r="BD525" s="85"/>
      <c r="BE525" s="154"/>
    </row>
    <row r="526" customFormat="false" ht="12.75" hidden="false" customHeight="true" outlineLevel="0" collapsed="false">
      <c r="A526" s="2"/>
      <c r="B526" s="2"/>
      <c r="E526" s="2"/>
      <c r="G526" s="2"/>
      <c r="I526" s="85"/>
      <c r="J526" s="2"/>
      <c r="K526" s="2"/>
      <c r="L526" s="85"/>
      <c r="M526" s="85"/>
      <c r="N526" s="85"/>
      <c r="O526" s="85"/>
      <c r="P526" s="85"/>
      <c r="Q526" s="85"/>
      <c r="R526" s="85"/>
      <c r="S526" s="85"/>
      <c r="T526" s="154"/>
      <c r="U526" s="154"/>
      <c r="V526" s="154"/>
      <c r="W526" s="154"/>
      <c r="X526" s="154"/>
      <c r="Y526" s="154"/>
      <c r="Z526" s="85"/>
      <c r="AA526" s="85"/>
      <c r="AB526" s="154"/>
      <c r="AC526" s="154"/>
      <c r="AD526" s="154"/>
      <c r="AE526" s="154"/>
      <c r="AF526" s="154"/>
      <c r="AG526" s="154"/>
      <c r="AH526" s="154"/>
      <c r="AI526" s="154"/>
      <c r="AJ526" s="154"/>
      <c r="AK526" s="154"/>
      <c r="AL526" s="154"/>
      <c r="AM526" s="154"/>
      <c r="AN526" s="154"/>
      <c r="AO526" s="154"/>
      <c r="AP526" s="154"/>
      <c r="AQ526" s="154"/>
      <c r="AR526" s="154"/>
      <c r="AS526" s="154"/>
      <c r="AT526" s="154"/>
      <c r="AU526" s="154"/>
      <c r="AV526" s="154"/>
      <c r="AW526" s="154"/>
      <c r="AX526" s="154"/>
      <c r="AY526" s="154"/>
      <c r="AZ526" s="154"/>
      <c r="BA526" s="181"/>
      <c r="BB526" s="181"/>
      <c r="BC526" s="85"/>
      <c r="BD526" s="85"/>
      <c r="BE526" s="154"/>
    </row>
    <row r="527" customFormat="false" ht="12.75" hidden="false" customHeight="true" outlineLevel="0" collapsed="false">
      <c r="A527" s="2"/>
      <c r="B527" s="2"/>
      <c r="E527" s="2"/>
      <c r="G527" s="2"/>
      <c r="I527" s="85"/>
      <c r="J527" s="2"/>
      <c r="K527" s="2"/>
      <c r="L527" s="85"/>
      <c r="M527" s="85"/>
      <c r="N527" s="85"/>
      <c r="O527" s="85"/>
      <c r="P527" s="85"/>
      <c r="Q527" s="85"/>
      <c r="R527" s="85"/>
      <c r="S527" s="85"/>
      <c r="T527" s="154"/>
      <c r="U527" s="154"/>
      <c r="V527" s="154"/>
      <c r="W527" s="154"/>
      <c r="X527" s="154"/>
      <c r="Y527" s="154"/>
      <c r="Z527" s="85"/>
      <c r="AA527" s="85"/>
      <c r="AB527" s="154"/>
      <c r="AC527" s="154"/>
      <c r="AD527" s="154"/>
      <c r="AE527" s="154"/>
      <c r="AF527" s="154"/>
      <c r="AG527" s="154"/>
      <c r="AH527" s="154"/>
      <c r="AI527" s="154"/>
      <c r="AJ527" s="154"/>
      <c r="AK527" s="154"/>
      <c r="AL527" s="154"/>
      <c r="AM527" s="154"/>
      <c r="AN527" s="154"/>
      <c r="AO527" s="154"/>
      <c r="AP527" s="154"/>
      <c r="AQ527" s="154"/>
      <c r="AR527" s="154"/>
      <c r="AS527" s="154"/>
      <c r="AT527" s="154"/>
      <c r="AU527" s="154"/>
      <c r="AV527" s="154"/>
      <c r="AW527" s="154"/>
      <c r="AX527" s="154"/>
      <c r="AY527" s="154"/>
      <c r="AZ527" s="154"/>
      <c r="BA527" s="181"/>
      <c r="BB527" s="181"/>
      <c r="BC527" s="85"/>
      <c r="BD527" s="85"/>
      <c r="BE527" s="154"/>
    </row>
    <row r="528" customFormat="false" ht="12.75" hidden="false" customHeight="true" outlineLevel="0" collapsed="false">
      <c r="A528" s="2"/>
      <c r="B528" s="2"/>
      <c r="E528" s="2"/>
      <c r="G528" s="2"/>
      <c r="I528" s="85"/>
      <c r="J528" s="2"/>
      <c r="K528" s="2"/>
      <c r="L528" s="85"/>
      <c r="M528" s="85"/>
      <c r="N528" s="85"/>
      <c r="O528" s="85"/>
      <c r="P528" s="85"/>
      <c r="Q528" s="85"/>
      <c r="R528" s="85"/>
      <c r="S528" s="85"/>
      <c r="T528" s="154"/>
      <c r="U528" s="154"/>
      <c r="V528" s="154"/>
      <c r="W528" s="154"/>
      <c r="X528" s="154"/>
      <c r="Y528" s="154"/>
      <c r="Z528" s="85"/>
      <c r="AA528" s="85"/>
      <c r="AB528" s="154"/>
      <c r="AC528" s="154"/>
      <c r="AD528" s="154"/>
      <c r="AE528" s="154"/>
      <c r="AF528" s="154"/>
      <c r="AG528" s="154"/>
      <c r="AH528" s="154"/>
      <c r="AI528" s="154"/>
      <c r="AJ528" s="154"/>
      <c r="AK528" s="154"/>
      <c r="AL528" s="154"/>
      <c r="AM528" s="154"/>
      <c r="AN528" s="154"/>
      <c r="AO528" s="154"/>
      <c r="AP528" s="154"/>
      <c r="AQ528" s="154"/>
      <c r="AR528" s="154"/>
      <c r="AS528" s="154"/>
      <c r="AT528" s="154"/>
      <c r="AU528" s="154"/>
      <c r="AV528" s="154"/>
      <c r="AW528" s="154"/>
      <c r="AX528" s="154"/>
      <c r="AY528" s="154"/>
      <c r="AZ528" s="154"/>
      <c r="BA528" s="181"/>
      <c r="BB528" s="181"/>
      <c r="BC528" s="85"/>
      <c r="BD528" s="85"/>
      <c r="BE528" s="154"/>
    </row>
    <row r="529" customFormat="false" ht="12.75" hidden="false" customHeight="true" outlineLevel="0" collapsed="false">
      <c r="A529" s="2"/>
      <c r="B529" s="2"/>
      <c r="E529" s="2"/>
      <c r="G529" s="2"/>
      <c r="I529" s="85"/>
      <c r="J529" s="2"/>
      <c r="K529" s="2"/>
      <c r="L529" s="85"/>
      <c r="M529" s="85"/>
      <c r="N529" s="85"/>
      <c r="O529" s="85"/>
      <c r="P529" s="85"/>
      <c r="Q529" s="85"/>
      <c r="R529" s="85"/>
      <c r="S529" s="85"/>
      <c r="T529" s="154"/>
      <c r="U529" s="154"/>
      <c r="V529" s="154"/>
      <c r="W529" s="154"/>
      <c r="X529" s="154"/>
      <c r="Y529" s="154"/>
      <c r="Z529" s="85"/>
      <c r="AA529" s="85"/>
      <c r="AB529" s="154"/>
      <c r="AC529" s="154"/>
      <c r="AD529" s="154"/>
      <c r="AE529" s="154"/>
      <c r="AF529" s="154"/>
      <c r="AG529" s="154"/>
      <c r="AH529" s="154"/>
      <c r="AI529" s="154"/>
      <c r="AJ529" s="154"/>
      <c r="AK529" s="154"/>
      <c r="AL529" s="154"/>
      <c r="AM529" s="154"/>
      <c r="AN529" s="154"/>
      <c r="AO529" s="154"/>
      <c r="AP529" s="154"/>
      <c r="AQ529" s="154"/>
      <c r="AR529" s="154"/>
      <c r="AS529" s="154"/>
      <c r="AT529" s="154"/>
      <c r="AU529" s="154"/>
      <c r="AV529" s="154"/>
      <c r="AW529" s="154"/>
      <c r="AX529" s="154"/>
      <c r="AY529" s="154"/>
      <c r="AZ529" s="154"/>
      <c r="BA529" s="181"/>
      <c r="BB529" s="181"/>
      <c r="BC529" s="85"/>
      <c r="BD529" s="85"/>
      <c r="BE529" s="154"/>
    </row>
    <row r="530" customFormat="false" ht="12.75" hidden="false" customHeight="true" outlineLevel="0" collapsed="false">
      <c r="A530" s="2"/>
      <c r="B530" s="2"/>
      <c r="E530" s="2"/>
      <c r="G530" s="2"/>
      <c r="I530" s="85"/>
      <c r="J530" s="2"/>
      <c r="K530" s="2"/>
      <c r="L530" s="85"/>
      <c r="M530" s="85"/>
      <c r="N530" s="85"/>
      <c r="O530" s="85"/>
      <c r="P530" s="85"/>
      <c r="Q530" s="85"/>
      <c r="R530" s="85"/>
      <c r="S530" s="85"/>
      <c r="T530" s="154"/>
      <c r="U530" s="154"/>
      <c r="V530" s="154"/>
      <c r="W530" s="154"/>
      <c r="X530" s="154"/>
      <c r="Y530" s="154"/>
      <c r="Z530" s="85"/>
      <c r="AA530" s="85"/>
      <c r="AB530" s="154"/>
      <c r="AC530" s="154"/>
      <c r="AD530" s="154"/>
      <c r="AE530" s="154"/>
      <c r="AF530" s="154"/>
      <c r="AG530" s="154"/>
      <c r="AH530" s="154"/>
      <c r="AI530" s="154"/>
      <c r="AJ530" s="154"/>
      <c r="AK530" s="154"/>
      <c r="AL530" s="154"/>
      <c r="AM530" s="154"/>
      <c r="AN530" s="154"/>
      <c r="AO530" s="154"/>
      <c r="AP530" s="154"/>
      <c r="AQ530" s="154"/>
      <c r="AR530" s="154"/>
      <c r="AS530" s="154"/>
      <c r="AT530" s="154"/>
      <c r="AU530" s="154"/>
      <c r="AV530" s="154"/>
      <c r="AW530" s="154"/>
      <c r="AX530" s="154"/>
      <c r="AY530" s="154"/>
      <c r="AZ530" s="154"/>
      <c r="BA530" s="181"/>
      <c r="BB530" s="181"/>
      <c r="BC530" s="85"/>
      <c r="BD530" s="85"/>
      <c r="BE530" s="154"/>
    </row>
    <row r="531" customFormat="false" ht="12.75" hidden="false" customHeight="true" outlineLevel="0" collapsed="false">
      <c r="A531" s="2"/>
      <c r="B531" s="2"/>
      <c r="E531" s="2"/>
      <c r="G531" s="2"/>
      <c r="I531" s="85"/>
      <c r="J531" s="2"/>
      <c r="K531" s="2"/>
      <c r="L531" s="85"/>
      <c r="M531" s="85"/>
      <c r="N531" s="85"/>
      <c r="O531" s="85"/>
      <c r="P531" s="85"/>
      <c r="Q531" s="85"/>
      <c r="R531" s="85"/>
      <c r="S531" s="85"/>
      <c r="T531" s="154"/>
      <c r="U531" s="154"/>
      <c r="V531" s="154"/>
      <c r="W531" s="154"/>
      <c r="X531" s="154"/>
      <c r="Y531" s="154"/>
      <c r="Z531" s="85"/>
      <c r="AA531" s="85"/>
      <c r="AB531" s="154"/>
      <c r="AC531" s="154"/>
      <c r="AD531" s="154"/>
      <c r="AE531" s="154"/>
      <c r="AF531" s="154"/>
      <c r="AG531" s="154"/>
      <c r="AH531" s="154"/>
      <c r="AI531" s="154"/>
      <c r="AJ531" s="154"/>
      <c r="AK531" s="154"/>
      <c r="AL531" s="154"/>
      <c r="AM531" s="154"/>
      <c r="AN531" s="154"/>
      <c r="AO531" s="154"/>
      <c r="AP531" s="154"/>
      <c r="AQ531" s="154"/>
      <c r="AR531" s="154"/>
      <c r="AS531" s="154"/>
      <c r="AT531" s="154"/>
      <c r="AU531" s="154"/>
      <c r="AV531" s="154"/>
      <c r="AW531" s="154"/>
      <c r="AX531" s="154"/>
      <c r="AY531" s="154"/>
      <c r="AZ531" s="154"/>
      <c r="BA531" s="181"/>
      <c r="BB531" s="181"/>
      <c r="BC531" s="85"/>
      <c r="BD531" s="85"/>
      <c r="BE531" s="154"/>
    </row>
    <row r="532" customFormat="false" ht="12.75" hidden="false" customHeight="true" outlineLevel="0" collapsed="false">
      <c r="A532" s="2"/>
      <c r="B532" s="2"/>
      <c r="E532" s="2"/>
      <c r="G532" s="2"/>
      <c r="I532" s="85"/>
      <c r="J532" s="2"/>
      <c r="K532" s="2"/>
      <c r="L532" s="85"/>
      <c r="M532" s="85"/>
      <c r="N532" s="85"/>
      <c r="O532" s="85"/>
      <c r="P532" s="85"/>
      <c r="Q532" s="85"/>
      <c r="R532" s="85"/>
      <c r="S532" s="85"/>
      <c r="T532" s="154"/>
      <c r="U532" s="154"/>
      <c r="V532" s="154"/>
      <c r="W532" s="154"/>
      <c r="X532" s="154"/>
      <c r="Y532" s="154"/>
      <c r="Z532" s="85"/>
      <c r="AA532" s="85"/>
      <c r="AB532" s="154"/>
      <c r="AC532" s="154"/>
      <c r="AD532" s="154"/>
      <c r="AE532" s="154"/>
      <c r="AF532" s="154"/>
      <c r="AG532" s="154"/>
      <c r="AH532" s="154"/>
      <c r="AI532" s="154"/>
      <c r="AJ532" s="154"/>
      <c r="AK532" s="154"/>
      <c r="AL532" s="154"/>
      <c r="AM532" s="154"/>
      <c r="AN532" s="154"/>
      <c r="AO532" s="154"/>
      <c r="AP532" s="154"/>
      <c r="AQ532" s="154"/>
      <c r="AR532" s="154"/>
      <c r="AS532" s="154"/>
      <c r="AT532" s="154"/>
      <c r="AU532" s="154"/>
      <c r="AV532" s="154"/>
      <c r="AW532" s="154"/>
      <c r="AX532" s="154"/>
      <c r="AY532" s="154"/>
      <c r="AZ532" s="154"/>
      <c r="BA532" s="181"/>
      <c r="BB532" s="181"/>
      <c r="BC532" s="85"/>
      <c r="BD532" s="85"/>
      <c r="BE532" s="154"/>
    </row>
    <row r="533" customFormat="false" ht="12.75" hidden="false" customHeight="true" outlineLevel="0" collapsed="false">
      <c r="A533" s="2"/>
      <c r="B533" s="2"/>
      <c r="E533" s="2"/>
      <c r="G533" s="2"/>
      <c r="I533" s="85"/>
      <c r="J533" s="2"/>
      <c r="K533" s="2"/>
      <c r="L533" s="85"/>
      <c r="M533" s="85"/>
      <c r="N533" s="85"/>
      <c r="O533" s="85"/>
      <c r="P533" s="85"/>
      <c r="Q533" s="85"/>
      <c r="R533" s="85"/>
      <c r="S533" s="85"/>
      <c r="T533" s="154"/>
      <c r="U533" s="154"/>
      <c r="V533" s="154"/>
      <c r="W533" s="154"/>
      <c r="X533" s="154"/>
      <c r="Y533" s="154"/>
      <c r="Z533" s="85"/>
      <c r="AA533" s="85"/>
      <c r="AB533" s="154"/>
      <c r="AC533" s="154"/>
      <c r="AD533" s="154"/>
      <c r="AE533" s="154"/>
      <c r="AF533" s="154"/>
      <c r="AG533" s="154"/>
      <c r="AH533" s="154"/>
      <c r="AI533" s="154"/>
      <c r="AJ533" s="154"/>
      <c r="AK533" s="154"/>
      <c r="AL533" s="154"/>
      <c r="AM533" s="154"/>
      <c r="AN533" s="154"/>
      <c r="AO533" s="154"/>
      <c r="AP533" s="154"/>
      <c r="AQ533" s="154"/>
      <c r="AR533" s="154"/>
      <c r="AS533" s="154"/>
      <c r="AT533" s="154"/>
      <c r="AU533" s="154"/>
      <c r="AV533" s="154"/>
      <c r="AW533" s="154"/>
      <c r="AX533" s="154"/>
      <c r="AY533" s="154"/>
      <c r="AZ533" s="154"/>
      <c r="BA533" s="181"/>
      <c r="BB533" s="181"/>
      <c r="BC533" s="85"/>
      <c r="BD533" s="85"/>
      <c r="BE533" s="154"/>
    </row>
    <row r="534" customFormat="false" ht="12.75" hidden="false" customHeight="true" outlineLevel="0" collapsed="false">
      <c r="A534" s="2"/>
      <c r="B534" s="2"/>
      <c r="E534" s="2"/>
      <c r="G534" s="2"/>
      <c r="I534" s="85"/>
      <c r="J534" s="2"/>
      <c r="K534" s="2"/>
      <c r="L534" s="85"/>
      <c r="M534" s="85"/>
      <c r="N534" s="85"/>
      <c r="O534" s="85"/>
      <c r="P534" s="85"/>
      <c r="Q534" s="85"/>
      <c r="R534" s="85"/>
      <c r="S534" s="85"/>
      <c r="T534" s="154"/>
      <c r="U534" s="154"/>
      <c r="V534" s="154"/>
      <c r="W534" s="154"/>
      <c r="X534" s="154"/>
      <c r="Y534" s="154"/>
      <c r="Z534" s="85"/>
      <c r="AA534" s="85"/>
      <c r="AB534" s="154"/>
      <c r="AC534" s="154"/>
      <c r="AD534" s="154"/>
      <c r="AE534" s="154"/>
      <c r="AF534" s="154"/>
      <c r="AG534" s="154"/>
      <c r="AH534" s="154"/>
      <c r="AI534" s="154"/>
      <c r="AJ534" s="154"/>
      <c r="AK534" s="154"/>
      <c r="AL534" s="154"/>
      <c r="AM534" s="154"/>
      <c r="AN534" s="154"/>
      <c r="AO534" s="154"/>
      <c r="AP534" s="154"/>
      <c r="AQ534" s="154"/>
      <c r="AR534" s="154"/>
      <c r="AS534" s="154"/>
      <c r="AT534" s="154"/>
      <c r="AU534" s="154"/>
      <c r="AV534" s="154"/>
      <c r="AW534" s="154"/>
      <c r="AX534" s="154"/>
      <c r="AY534" s="154"/>
      <c r="AZ534" s="154"/>
      <c r="BA534" s="181"/>
      <c r="BB534" s="181"/>
      <c r="BC534" s="85"/>
      <c r="BD534" s="85"/>
      <c r="BE534" s="154"/>
    </row>
    <row r="535" customFormat="false" ht="12.75" hidden="false" customHeight="true" outlineLevel="0" collapsed="false">
      <c r="A535" s="2"/>
      <c r="B535" s="2"/>
      <c r="E535" s="2"/>
      <c r="G535" s="2"/>
      <c r="I535" s="85"/>
      <c r="J535" s="2"/>
      <c r="K535" s="2"/>
      <c r="L535" s="85"/>
      <c r="M535" s="85"/>
      <c r="N535" s="85"/>
      <c r="O535" s="85"/>
      <c r="P535" s="85"/>
      <c r="Q535" s="85"/>
      <c r="R535" s="85"/>
      <c r="S535" s="85"/>
      <c r="T535" s="154"/>
      <c r="U535" s="154"/>
      <c r="V535" s="154"/>
      <c r="W535" s="154"/>
      <c r="X535" s="154"/>
      <c r="Y535" s="154"/>
      <c r="Z535" s="85"/>
      <c r="AA535" s="85"/>
      <c r="AB535" s="154"/>
      <c r="AC535" s="154"/>
      <c r="AD535" s="154"/>
      <c r="AE535" s="154"/>
      <c r="AF535" s="154"/>
      <c r="AG535" s="154"/>
      <c r="AH535" s="154"/>
      <c r="AI535" s="154"/>
      <c r="AJ535" s="154"/>
      <c r="AK535" s="154"/>
      <c r="AL535" s="154"/>
      <c r="AM535" s="154"/>
      <c r="AN535" s="154"/>
      <c r="AO535" s="154"/>
      <c r="AP535" s="154"/>
      <c r="AQ535" s="154"/>
      <c r="AR535" s="154"/>
      <c r="AS535" s="154"/>
      <c r="AT535" s="154"/>
      <c r="AU535" s="154"/>
      <c r="AV535" s="154"/>
      <c r="AW535" s="154"/>
      <c r="AX535" s="154"/>
      <c r="AY535" s="154"/>
      <c r="AZ535" s="154"/>
      <c r="BA535" s="181"/>
      <c r="BB535" s="181"/>
      <c r="BC535" s="85"/>
      <c r="BD535" s="85"/>
      <c r="BE535" s="154"/>
    </row>
    <row r="536" customFormat="false" ht="12.75" hidden="false" customHeight="true" outlineLevel="0" collapsed="false">
      <c r="A536" s="2"/>
      <c r="B536" s="2"/>
      <c r="E536" s="2"/>
      <c r="G536" s="2"/>
      <c r="I536" s="85"/>
      <c r="J536" s="2"/>
      <c r="K536" s="2"/>
      <c r="L536" s="85"/>
      <c r="M536" s="85"/>
      <c r="N536" s="85"/>
      <c r="O536" s="85"/>
      <c r="P536" s="85"/>
      <c r="Q536" s="85"/>
      <c r="R536" s="85"/>
      <c r="S536" s="85"/>
      <c r="T536" s="154"/>
      <c r="U536" s="154"/>
      <c r="V536" s="154"/>
      <c r="W536" s="154"/>
      <c r="X536" s="154"/>
      <c r="Y536" s="154"/>
      <c r="Z536" s="85"/>
      <c r="AA536" s="85"/>
      <c r="AB536" s="154"/>
      <c r="AC536" s="154"/>
      <c r="AD536" s="154"/>
      <c r="AE536" s="154"/>
      <c r="AF536" s="154"/>
      <c r="AG536" s="154"/>
      <c r="AH536" s="154"/>
      <c r="AI536" s="154"/>
      <c r="AJ536" s="154"/>
      <c r="AK536" s="154"/>
      <c r="AL536" s="154"/>
      <c r="AM536" s="154"/>
      <c r="AN536" s="154"/>
      <c r="AO536" s="154"/>
      <c r="AP536" s="154"/>
      <c r="AQ536" s="154"/>
      <c r="AR536" s="154"/>
      <c r="AS536" s="154"/>
      <c r="AT536" s="154"/>
      <c r="AU536" s="154"/>
      <c r="AV536" s="154"/>
      <c r="AW536" s="154"/>
      <c r="AX536" s="154"/>
      <c r="AY536" s="154"/>
      <c r="AZ536" s="154"/>
      <c r="BA536" s="181"/>
      <c r="BB536" s="181"/>
      <c r="BC536" s="85"/>
      <c r="BD536" s="85"/>
      <c r="BE536" s="154"/>
    </row>
    <row r="537" customFormat="false" ht="12.75" hidden="false" customHeight="true" outlineLevel="0" collapsed="false">
      <c r="A537" s="2"/>
      <c r="B537" s="2"/>
      <c r="E537" s="2"/>
      <c r="G537" s="2"/>
      <c r="I537" s="85"/>
      <c r="J537" s="2"/>
      <c r="K537" s="2"/>
      <c r="L537" s="85"/>
      <c r="M537" s="85"/>
      <c r="N537" s="85"/>
      <c r="O537" s="85"/>
      <c r="P537" s="85"/>
      <c r="Q537" s="85"/>
      <c r="R537" s="85"/>
      <c r="S537" s="85"/>
      <c r="T537" s="154"/>
      <c r="U537" s="154"/>
      <c r="V537" s="154"/>
      <c r="W537" s="154"/>
      <c r="X537" s="154"/>
      <c r="Y537" s="154"/>
      <c r="Z537" s="85"/>
      <c r="AA537" s="85"/>
      <c r="AB537" s="154"/>
      <c r="AC537" s="154"/>
      <c r="AD537" s="154"/>
      <c r="AE537" s="154"/>
      <c r="AF537" s="154"/>
      <c r="AG537" s="154"/>
      <c r="AH537" s="154"/>
      <c r="AI537" s="154"/>
      <c r="AJ537" s="154"/>
      <c r="AK537" s="154"/>
      <c r="AL537" s="154"/>
      <c r="AM537" s="154"/>
      <c r="AN537" s="154"/>
      <c r="AO537" s="154"/>
      <c r="AP537" s="154"/>
      <c r="AQ537" s="154"/>
      <c r="AR537" s="154"/>
      <c r="AS537" s="154"/>
      <c r="AT537" s="154"/>
      <c r="AU537" s="154"/>
      <c r="AV537" s="154"/>
      <c r="AW537" s="154"/>
      <c r="AX537" s="154"/>
      <c r="AY537" s="154"/>
      <c r="AZ537" s="154"/>
      <c r="BA537" s="181"/>
      <c r="BB537" s="181"/>
      <c r="BC537" s="85"/>
      <c r="BD537" s="85"/>
      <c r="BE537" s="154"/>
    </row>
    <row r="538" customFormat="false" ht="12.75" hidden="false" customHeight="true" outlineLevel="0" collapsed="false">
      <c r="A538" s="2"/>
      <c r="B538" s="2"/>
      <c r="E538" s="2"/>
      <c r="G538" s="2"/>
      <c r="I538" s="85"/>
      <c r="J538" s="2"/>
      <c r="K538" s="2"/>
      <c r="L538" s="85"/>
      <c r="M538" s="85"/>
      <c r="N538" s="85"/>
      <c r="O538" s="85"/>
      <c r="P538" s="85"/>
      <c r="Q538" s="85"/>
      <c r="R538" s="85"/>
      <c r="S538" s="85"/>
      <c r="T538" s="154"/>
      <c r="U538" s="154"/>
      <c r="V538" s="154"/>
      <c r="W538" s="154"/>
      <c r="X538" s="154"/>
      <c r="Y538" s="154"/>
      <c r="Z538" s="85"/>
      <c r="AA538" s="85"/>
      <c r="AB538" s="154"/>
      <c r="AC538" s="154"/>
      <c r="AD538" s="154"/>
      <c r="AE538" s="154"/>
      <c r="AF538" s="154"/>
      <c r="AG538" s="154"/>
      <c r="AH538" s="154"/>
      <c r="AI538" s="154"/>
      <c r="AJ538" s="154"/>
      <c r="AK538" s="154"/>
      <c r="AL538" s="154"/>
      <c r="AM538" s="154"/>
      <c r="AN538" s="154"/>
      <c r="AO538" s="154"/>
      <c r="AP538" s="154"/>
      <c r="AQ538" s="154"/>
      <c r="AR538" s="154"/>
      <c r="AS538" s="154"/>
      <c r="AT538" s="154"/>
      <c r="AU538" s="154"/>
      <c r="AV538" s="154"/>
      <c r="AW538" s="154"/>
      <c r="AX538" s="154"/>
      <c r="AY538" s="154"/>
      <c r="AZ538" s="154"/>
      <c r="BA538" s="181"/>
      <c r="BB538" s="181"/>
      <c r="BC538" s="85"/>
      <c r="BD538" s="85"/>
      <c r="BE538" s="154"/>
    </row>
    <row r="539" customFormat="false" ht="12.75" hidden="false" customHeight="true" outlineLevel="0" collapsed="false">
      <c r="A539" s="2"/>
      <c r="B539" s="2"/>
      <c r="E539" s="2"/>
      <c r="G539" s="2"/>
      <c r="I539" s="85"/>
      <c r="J539" s="2"/>
      <c r="K539" s="2"/>
      <c r="L539" s="85"/>
      <c r="M539" s="85"/>
      <c r="N539" s="85"/>
      <c r="O539" s="85"/>
      <c r="P539" s="85"/>
      <c r="Q539" s="85"/>
      <c r="R539" s="85"/>
      <c r="S539" s="85"/>
      <c r="T539" s="154"/>
      <c r="U539" s="154"/>
      <c r="V539" s="154"/>
      <c r="W539" s="154"/>
      <c r="X539" s="154"/>
      <c r="Y539" s="154"/>
      <c r="Z539" s="85"/>
      <c r="AA539" s="85"/>
      <c r="AB539" s="154"/>
      <c r="AC539" s="154"/>
      <c r="AD539" s="154"/>
      <c r="AE539" s="154"/>
      <c r="AF539" s="154"/>
      <c r="AG539" s="154"/>
      <c r="AH539" s="154"/>
      <c r="AI539" s="154"/>
      <c r="AJ539" s="154"/>
      <c r="AK539" s="154"/>
      <c r="AL539" s="154"/>
      <c r="AM539" s="154"/>
      <c r="AN539" s="154"/>
      <c r="AO539" s="154"/>
      <c r="AP539" s="154"/>
      <c r="AQ539" s="154"/>
      <c r="AR539" s="154"/>
      <c r="AS539" s="154"/>
      <c r="AT539" s="154"/>
      <c r="AU539" s="154"/>
      <c r="AV539" s="154"/>
      <c r="AW539" s="154"/>
      <c r="AX539" s="154"/>
      <c r="AY539" s="154"/>
      <c r="AZ539" s="154"/>
      <c r="BA539" s="181"/>
      <c r="BB539" s="181"/>
      <c r="BC539" s="85"/>
      <c r="BD539" s="85"/>
      <c r="BE539" s="154"/>
    </row>
    <row r="540" customFormat="false" ht="12.75" hidden="false" customHeight="true" outlineLevel="0" collapsed="false">
      <c r="A540" s="2"/>
      <c r="B540" s="2"/>
      <c r="E540" s="2"/>
      <c r="G540" s="2"/>
      <c r="I540" s="85"/>
      <c r="J540" s="2"/>
      <c r="K540" s="2"/>
      <c r="L540" s="85"/>
      <c r="M540" s="85"/>
      <c r="N540" s="85"/>
      <c r="O540" s="85"/>
      <c r="P540" s="85"/>
      <c r="Q540" s="85"/>
      <c r="R540" s="85"/>
      <c r="S540" s="85"/>
      <c r="T540" s="154"/>
      <c r="U540" s="154"/>
      <c r="V540" s="154"/>
      <c r="W540" s="154"/>
      <c r="X540" s="154"/>
      <c r="Y540" s="154"/>
      <c r="Z540" s="85"/>
      <c r="AA540" s="85"/>
      <c r="AB540" s="154"/>
      <c r="AC540" s="154"/>
      <c r="AD540" s="154"/>
      <c r="AE540" s="154"/>
      <c r="AF540" s="154"/>
      <c r="AG540" s="154"/>
      <c r="AH540" s="154"/>
      <c r="AI540" s="154"/>
      <c r="AJ540" s="154"/>
      <c r="AK540" s="154"/>
      <c r="AL540" s="154"/>
      <c r="AM540" s="154"/>
      <c r="AN540" s="154"/>
      <c r="AO540" s="154"/>
      <c r="AP540" s="154"/>
      <c r="AQ540" s="154"/>
      <c r="AR540" s="154"/>
      <c r="AS540" s="154"/>
      <c r="AT540" s="154"/>
      <c r="AU540" s="154"/>
      <c r="AV540" s="154"/>
      <c r="AW540" s="154"/>
      <c r="AX540" s="154"/>
      <c r="AY540" s="154"/>
      <c r="AZ540" s="154"/>
      <c r="BA540" s="181"/>
      <c r="BB540" s="181"/>
      <c r="BC540" s="85"/>
      <c r="BD540" s="85"/>
      <c r="BE540" s="154"/>
    </row>
    <row r="541" customFormat="false" ht="12.75" hidden="false" customHeight="true" outlineLevel="0" collapsed="false">
      <c r="A541" s="2"/>
      <c r="B541" s="2"/>
      <c r="E541" s="2"/>
      <c r="G541" s="2"/>
      <c r="I541" s="85"/>
      <c r="J541" s="2"/>
      <c r="K541" s="2"/>
      <c r="L541" s="85"/>
      <c r="M541" s="85"/>
      <c r="N541" s="85"/>
      <c r="O541" s="85"/>
      <c r="P541" s="85"/>
      <c r="Q541" s="85"/>
      <c r="R541" s="85"/>
      <c r="S541" s="85"/>
      <c r="T541" s="154"/>
      <c r="U541" s="154"/>
      <c r="V541" s="154"/>
      <c r="W541" s="154"/>
      <c r="X541" s="154"/>
      <c r="Y541" s="154"/>
      <c r="Z541" s="85"/>
      <c r="AA541" s="85"/>
      <c r="AB541" s="154"/>
      <c r="AC541" s="154"/>
      <c r="AD541" s="154"/>
      <c r="AE541" s="154"/>
      <c r="AF541" s="154"/>
      <c r="AG541" s="154"/>
      <c r="AH541" s="154"/>
      <c r="AI541" s="154"/>
      <c r="AJ541" s="154"/>
      <c r="AK541" s="154"/>
      <c r="AL541" s="154"/>
      <c r="AM541" s="154"/>
      <c r="AN541" s="154"/>
      <c r="AO541" s="154"/>
      <c r="AP541" s="154"/>
      <c r="AQ541" s="154"/>
      <c r="AR541" s="154"/>
      <c r="AS541" s="154"/>
      <c r="AT541" s="154"/>
      <c r="AU541" s="154"/>
      <c r="AV541" s="154"/>
      <c r="AW541" s="154"/>
      <c r="AX541" s="154"/>
      <c r="AY541" s="154"/>
      <c r="AZ541" s="154"/>
      <c r="BA541" s="181"/>
      <c r="BB541" s="181"/>
      <c r="BC541" s="85"/>
      <c r="BD541" s="85"/>
      <c r="BE541" s="154"/>
    </row>
    <row r="542" customFormat="false" ht="12.75" hidden="false" customHeight="true" outlineLevel="0" collapsed="false">
      <c r="A542" s="2"/>
      <c r="B542" s="2"/>
      <c r="E542" s="2"/>
      <c r="G542" s="2"/>
      <c r="I542" s="85"/>
      <c r="J542" s="2"/>
      <c r="K542" s="2"/>
      <c r="L542" s="85"/>
      <c r="M542" s="85"/>
      <c r="N542" s="85"/>
      <c r="O542" s="85"/>
      <c r="P542" s="85"/>
      <c r="Q542" s="85"/>
      <c r="R542" s="85"/>
      <c r="S542" s="85"/>
      <c r="T542" s="154"/>
      <c r="U542" s="154"/>
      <c r="V542" s="154"/>
      <c r="W542" s="154"/>
      <c r="X542" s="154"/>
      <c r="Y542" s="154"/>
      <c r="Z542" s="85"/>
      <c r="AA542" s="85"/>
      <c r="AB542" s="154"/>
      <c r="AC542" s="154"/>
      <c r="AD542" s="154"/>
      <c r="AE542" s="154"/>
      <c r="AF542" s="154"/>
      <c r="AG542" s="154"/>
      <c r="AH542" s="154"/>
      <c r="AI542" s="154"/>
      <c r="AJ542" s="154"/>
      <c r="AK542" s="154"/>
      <c r="AL542" s="154"/>
      <c r="AM542" s="154"/>
      <c r="AN542" s="154"/>
      <c r="AO542" s="154"/>
      <c r="AP542" s="154"/>
      <c r="AQ542" s="154"/>
      <c r="AR542" s="154"/>
      <c r="AS542" s="154"/>
      <c r="AT542" s="154"/>
      <c r="AU542" s="154"/>
      <c r="AV542" s="154"/>
      <c r="AW542" s="154"/>
      <c r="AX542" s="154"/>
      <c r="AY542" s="154"/>
      <c r="AZ542" s="154"/>
      <c r="BA542" s="181"/>
      <c r="BB542" s="181"/>
      <c r="BC542" s="85"/>
      <c r="BD542" s="85"/>
      <c r="BE542" s="154"/>
    </row>
    <row r="543" customFormat="false" ht="12.75" hidden="false" customHeight="true" outlineLevel="0" collapsed="false">
      <c r="A543" s="2"/>
      <c r="B543" s="2"/>
      <c r="E543" s="2"/>
      <c r="G543" s="2"/>
      <c r="I543" s="85"/>
      <c r="J543" s="2"/>
      <c r="K543" s="2"/>
      <c r="L543" s="85"/>
      <c r="M543" s="85"/>
      <c r="N543" s="85"/>
      <c r="O543" s="85"/>
      <c r="P543" s="85"/>
      <c r="Q543" s="85"/>
      <c r="R543" s="85"/>
      <c r="S543" s="85"/>
      <c r="T543" s="154"/>
      <c r="U543" s="154"/>
      <c r="V543" s="154"/>
      <c r="W543" s="154"/>
      <c r="X543" s="154"/>
      <c r="Y543" s="154"/>
      <c r="Z543" s="85"/>
      <c r="AA543" s="85"/>
      <c r="AB543" s="154"/>
      <c r="AC543" s="154"/>
      <c r="AD543" s="154"/>
      <c r="AE543" s="154"/>
      <c r="AF543" s="154"/>
      <c r="AG543" s="154"/>
      <c r="AH543" s="154"/>
      <c r="AI543" s="154"/>
      <c r="AJ543" s="154"/>
      <c r="AK543" s="154"/>
      <c r="AL543" s="154"/>
      <c r="AM543" s="154"/>
      <c r="AN543" s="154"/>
      <c r="AO543" s="154"/>
      <c r="AP543" s="154"/>
      <c r="AQ543" s="154"/>
      <c r="AR543" s="154"/>
      <c r="AS543" s="154"/>
      <c r="AT543" s="154"/>
      <c r="AU543" s="154"/>
      <c r="AV543" s="154"/>
      <c r="AW543" s="154"/>
      <c r="AX543" s="154"/>
      <c r="AY543" s="154"/>
      <c r="AZ543" s="154"/>
      <c r="BA543" s="181"/>
      <c r="BB543" s="181"/>
      <c r="BC543" s="85"/>
      <c r="BD543" s="85"/>
      <c r="BE543" s="154"/>
    </row>
    <row r="544" customFormat="false" ht="12.75" hidden="false" customHeight="true" outlineLevel="0" collapsed="false">
      <c r="A544" s="2"/>
      <c r="B544" s="2"/>
      <c r="E544" s="2"/>
      <c r="G544" s="2"/>
      <c r="I544" s="85"/>
      <c r="J544" s="2"/>
      <c r="K544" s="2"/>
      <c r="L544" s="85"/>
      <c r="M544" s="85"/>
      <c r="N544" s="85"/>
      <c r="O544" s="85"/>
      <c r="P544" s="85"/>
      <c r="Q544" s="85"/>
      <c r="R544" s="85"/>
      <c r="S544" s="85"/>
      <c r="T544" s="154"/>
      <c r="U544" s="154"/>
      <c r="V544" s="154"/>
      <c r="W544" s="154"/>
      <c r="X544" s="154"/>
      <c r="Y544" s="154"/>
      <c r="Z544" s="85"/>
      <c r="AA544" s="85"/>
      <c r="AB544" s="154"/>
      <c r="AC544" s="154"/>
      <c r="AD544" s="154"/>
      <c r="AE544" s="154"/>
      <c r="AF544" s="154"/>
      <c r="AG544" s="154"/>
      <c r="AH544" s="154"/>
      <c r="AI544" s="154"/>
      <c r="AJ544" s="154"/>
      <c r="AK544" s="154"/>
      <c r="AL544" s="154"/>
      <c r="AM544" s="154"/>
      <c r="AN544" s="154"/>
      <c r="AO544" s="154"/>
      <c r="AP544" s="154"/>
      <c r="AQ544" s="154"/>
      <c r="AR544" s="154"/>
      <c r="AS544" s="154"/>
      <c r="AT544" s="154"/>
      <c r="AU544" s="154"/>
      <c r="AV544" s="154"/>
      <c r="AW544" s="154"/>
      <c r="AX544" s="154"/>
      <c r="AY544" s="154"/>
      <c r="AZ544" s="154"/>
      <c r="BA544" s="181"/>
      <c r="BB544" s="181"/>
      <c r="BC544" s="85"/>
      <c r="BD544" s="85"/>
      <c r="BE544" s="154"/>
    </row>
    <row r="545" customFormat="false" ht="12.75" hidden="false" customHeight="true" outlineLevel="0" collapsed="false">
      <c r="A545" s="2"/>
      <c r="B545" s="2"/>
      <c r="E545" s="2"/>
      <c r="G545" s="2"/>
      <c r="I545" s="85"/>
      <c r="J545" s="2"/>
      <c r="K545" s="2"/>
      <c r="L545" s="85"/>
      <c r="M545" s="85"/>
      <c r="N545" s="85"/>
      <c r="O545" s="85"/>
      <c r="P545" s="85"/>
      <c r="Q545" s="85"/>
      <c r="R545" s="85"/>
      <c r="S545" s="85"/>
      <c r="T545" s="154"/>
      <c r="U545" s="154"/>
      <c r="V545" s="154"/>
      <c r="W545" s="154"/>
      <c r="X545" s="154"/>
      <c r="Y545" s="154"/>
      <c r="Z545" s="85"/>
      <c r="AA545" s="85"/>
      <c r="AB545" s="154"/>
      <c r="AC545" s="154"/>
      <c r="AD545" s="154"/>
      <c r="AE545" s="154"/>
      <c r="AF545" s="154"/>
      <c r="AG545" s="154"/>
      <c r="AH545" s="154"/>
      <c r="AI545" s="154"/>
      <c r="AJ545" s="154"/>
      <c r="AK545" s="154"/>
      <c r="AL545" s="154"/>
      <c r="AM545" s="154"/>
      <c r="AN545" s="154"/>
      <c r="AO545" s="154"/>
      <c r="AP545" s="154"/>
      <c r="AQ545" s="154"/>
      <c r="AR545" s="154"/>
      <c r="AS545" s="154"/>
      <c r="AT545" s="154"/>
      <c r="AU545" s="154"/>
      <c r="AV545" s="154"/>
      <c r="AW545" s="154"/>
      <c r="AX545" s="154"/>
      <c r="AY545" s="154"/>
      <c r="AZ545" s="154"/>
      <c r="BA545" s="181"/>
      <c r="BB545" s="181"/>
      <c r="BC545" s="85"/>
      <c r="BD545" s="85"/>
      <c r="BE545" s="154"/>
    </row>
    <row r="546" customFormat="false" ht="12.75" hidden="false" customHeight="true" outlineLevel="0" collapsed="false">
      <c r="A546" s="2"/>
      <c r="B546" s="2"/>
      <c r="E546" s="2"/>
      <c r="G546" s="2"/>
      <c r="I546" s="85"/>
      <c r="J546" s="2"/>
      <c r="K546" s="2"/>
      <c r="L546" s="85"/>
      <c r="M546" s="85"/>
      <c r="N546" s="85"/>
      <c r="O546" s="85"/>
      <c r="P546" s="85"/>
      <c r="Q546" s="85"/>
      <c r="R546" s="85"/>
      <c r="S546" s="85"/>
      <c r="T546" s="154"/>
      <c r="U546" s="154"/>
      <c r="V546" s="154"/>
      <c r="W546" s="154"/>
      <c r="X546" s="154"/>
      <c r="Y546" s="154"/>
      <c r="Z546" s="85"/>
      <c r="AA546" s="85"/>
      <c r="AB546" s="154"/>
      <c r="AC546" s="154"/>
      <c r="AD546" s="154"/>
      <c r="AE546" s="154"/>
      <c r="AF546" s="154"/>
      <c r="AG546" s="154"/>
      <c r="AH546" s="154"/>
      <c r="AI546" s="154"/>
      <c r="AJ546" s="154"/>
      <c r="AK546" s="154"/>
      <c r="AL546" s="154"/>
      <c r="AM546" s="154"/>
      <c r="AN546" s="154"/>
      <c r="AO546" s="154"/>
      <c r="AP546" s="154"/>
      <c r="AQ546" s="154"/>
      <c r="AR546" s="154"/>
      <c r="AS546" s="154"/>
      <c r="AT546" s="154"/>
      <c r="AU546" s="154"/>
      <c r="AV546" s="154"/>
      <c r="AW546" s="154"/>
      <c r="AX546" s="154"/>
      <c r="AY546" s="154"/>
      <c r="AZ546" s="154"/>
      <c r="BA546" s="181"/>
      <c r="BB546" s="181"/>
      <c r="BC546" s="85"/>
      <c r="BD546" s="85"/>
      <c r="BE546" s="154"/>
    </row>
    <row r="547" customFormat="false" ht="12.75" hidden="false" customHeight="true" outlineLevel="0" collapsed="false">
      <c r="A547" s="2"/>
      <c r="B547" s="2"/>
      <c r="E547" s="2"/>
      <c r="G547" s="2"/>
      <c r="I547" s="85"/>
      <c r="J547" s="2"/>
      <c r="K547" s="2"/>
      <c r="L547" s="85"/>
      <c r="M547" s="85"/>
      <c r="N547" s="85"/>
      <c r="O547" s="85"/>
      <c r="P547" s="85"/>
      <c r="Q547" s="85"/>
      <c r="R547" s="85"/>
      <c r="S547" s="85"/>
      <c r="T547" s="154"/>
      <c r="U547" s="154"/>
      <c r="V547" s="154"/>
      <c r="W547" s="154"/>
      <c r="X547" s="154"/>
      <c r="Y547" s="154"/>
      <c r="Z547" s="85"/>
      <c r="AA547" s="85"/>
      <c r="AB547" s="154"/>
      <c r="AC547" s="154"/>
      <c r="AD547" s="154"/>
      <c r="AE547" s="154"/>
      <c r="AF547" s="154"/>
      <c r="AG547" s="154"/>
      <c r="AH547" s="154"/>
      <c r="AI547" s="154"/>
      <c r="AJ547" s="154"/>
      <c r="AK547" s="154"/>
      <c r="AL547" s="154"/>
      <c r="AM547" s="154"/>
      <c r="AN547" s="154"/>
      <c r="AO547" s="154"/>
      <c r="AP547" s="154"/>
      <c r="AQ547" s="154"/>
      <c r="AR547" s="154"/>
      <c r="AS547" s="154"/>
      <c r="AT547" s="154"/>
      <c r="AU547" s="154"/>
      <c r="AV547" s="154"/>
      <c r="AW547" s="154"/>
      <c r="AX547" s="154"/>
      <c r="AY547" s="154"/>
      <c r="AZ547" s="154"/>
      <c r="BA547" s="181"/>
      <c r="BB547" s="181"/>
      <c r="BC547" s="85"/>
      <c r="BD547" s="85"/>
      <c r="BE547" s="154"/>
    </row>
    <row r="548" customFormat="false" ht="12.75" hidden="false" customHeight="true" outlineLevel="0" collapsed="false">
      <c r="A548" s="2"/>
      <c r="B548" s="2"/>
      <c r="E548" s="2"/>
      <c r="G548" s="2"/>
      <c r="I548" s="85"/>
      <c r="J548" s="2"/>
      <c r="K548" s="2"/>
      <c r="L548" s="85"/>
      <c r="M548" s="85"/>
      <c r="N548" s="85"/>
      <c r="O548" s="85"/>
      <c r="P548" s="85"/>
      <c r="Q548" s="85"/>
      <c r="R548" s="85"/>
      <c r="S548" s="85"/>
      <c r="T548" s="154"/>
      <c r="U548" s="154"/>
      <c r="V548" s="154"/>
      <c r="W548" s="154"/>
      <c r="X548" s="154"/>
      <c r="Y548" s="154"/>
      <c r="Z548" s="85"/>
      <c r="AA548" s="85"/>
      <c r="AB548" s="154"/>
      <c r="AC548" s="154"/>
      <c r="AD548" s="154"/>
      <c r="AE548" s="154"/>
      <c r="AF548" s="154"/>
      <c r="AG548" s="154"/>
      <c r="AH548" s="154"/>
      <c r="AI548" s="154"/>
      <c r="AJ548" s="154"/>
      <c r="AK548" s="154"/>
      <c r="AL548" s="154"/>
      <c r="AM548" s="154"/>
      <c r="AN548" s="154"/>
      <c r="AO548" s="154"/>
      <c r="AP548" s="154"/>
      <c r="AQ548" s="154"/>
      <c r="AR548" s="154"/>
      <c r="AS548" s="154"/>
      <c r="AT548" s="154"/>
      <c r="AU548" s="154"/>
      <c r="AV548" s="154"/>
      <c r="AW548" s="154"/>
      <c r="AX548" s="154"/>
      <c r="AY548" s="154"/>
      <c r="AZ548" s="154"/>
      <c r="BA548" s="181"/>
      <c r="BB548" s="181"/>
      <c r="BC548" s="85"/>
      <c r="BD548" s="85"/>
      <c r="BE548" s="154"/>
    </row>
    <row r="549" customFormat="false" ht="12.75" hidden="false" customHeight="true" outlineLevel="0" collapsed="false">
      <c r="A549" s="2"/>
      <c r="B549" s="2"/>
      <c r="E549" s="2"/>
      <c r="G549" s="2"/>
      <c r="I549" s="85"/>
      <c r="J549" s="2"/>
      <c r="K549" s="2"/>
      <c r="L549" s="85"/>
      <c r="M549" s="85"/>
      <c r="N549" s="85"/>
      <c r="O549" s="85"/>
      <c r="P549" s="85"/>
      <c r="Q549" s="85"/>
      <c r="R549" s="85"/>
      <c r="S549" s="85"/>
      <c r="T549" s="154"/>
      <c r="U549" s="154"/>
      <c r="V549" s="154"/>
      <c r="W549" s="154"/>
      <c r="X549" s="154"/>
      <c r="Y549" s="154"/>
      <c r="Z549" s="85"/>
      <c r="AA549" s="85"/>
      <c r="AB549" s="154"/>
      <c r="AC549" s="154"/>
      <c r="AD549" s="154"/>
      <c r="AE549" s="154"/>
      <c r="AF549" s="154"/>
      <c r="AG549" s="154"/>
      <c r="AH549" s="154"/>
      <c r="AI549" s="154"/>
      <c r="AJ549" s="154"/>
      <c r="AK549" s="154"/>
      <c r="AL549" s="154"/>
      <c r="AM549" s="154"/>
      <c r="AN549" s="154"/>
      <c r="AO549" s="154"/>
      <c r="AP549" s="154"/>
      <c r="AQ549" s="154"/>
      <c r="AR549" s="154"/>
      <c r="AS549" s="154"/>
      <c r="AT549" s="154"/>
      <c r="AU549" s="154"/>
      <c r="AV549" s="154"/>
      <c r="AW549" s="154"/>
      <c r="AX549" s="154"/>
      <c r="AY549" s="154"/>
      <c r="AZ549" s="154"/>
      <c r="BA549" s="181"/>
      <c r="BB549" s="181"/>
      <c r="BC549" s="85"/>
      <c r="BD549" s="85"/>
      <c r="BE549" s="154"/>
    </row>
    <row r="550" customFormat="false" ht="12.75" hidden="false" customHeight="true" outlineLevel="0" collapsed="false">
      <c r="A550" s="2"/>
      <c r="B550" s="2"/>
      <c r="E550" s="2"/>
      <c r="G550" s="2"/>
      <c r="I550" s="85"/>
      <c r="J550" s="2"/>
      <c r="K550" s="2"/>
      <c r="L550" s="85"/>
      <c r="M550" s="85"/>
      <c r="N550" s="85"/>
      <c r="O550" s="85"/>
      <c r="P550" s="85"/>
      <c r="Q550" s="85"/>
      <c r="R550" s="85"/>
      <c r="S550" s="85"/>
      <c r="T550" s="154"/>
      <c r="U550" s="154"/>
      <c r="V550" s="154"/>
      <c r="W550" s="154"/>
      <c r="X550" s="154"/>
      <c r="Y550" s="154"/>
      <c r="Z550" s="85"/>
      <c r="AA550" s="85"/>
      <c r="AB550" s="154"/>
      <c r="AC550" s="154"/>
      <c r="AD550" s="154"/>
      <c r="AE550" s="154"/>
      <c r="AF550" s="154"/>
      <c r="AG550" s="154"/>
      <c r="AH550" s="154"/>
      <c r="AI550" s="154"/>
      <c r="AJ550" s="154"/>
      <c r="AK550" s="154"/>
      <c r="AL550" s="154"/>
      <c r="AM550" s="154"/>
      <c r="AN550" s="154"/>
      <c r="AO550" s="154"/>
      <c r="AP550" s="154"/>
      <c r="AQ550" s="154"/>
      <c r="AR550" s="154"/>
      <c r="AS550" s="154"/>
      <c r="AT550" s="154"/>
      <c r="AU550" s="154"/>
      <c r="AV550" s="154"/>
      <c r="AW550" s="154"/>
      <c r="AX550" s="154"/>
      <c r="AY550" s="154"/>
      <c r="AZ550" s="154"/>
      <c r="BA550" s="181"/>
      <c r="BB550" s="181"/>
      <c r="BC550" s="85"/>
      <c r="BD550" s="85"/>
      <c r="BE550" s="154"/>
    </row>
    <row r="551" customFormat="false" ht="12.75" hidden="false" customHeight="true" outlineLevel="0" collapsed="false">
      <c r="A551" s="2"/>
      <c r="B551" s="2"/>
      <c r="E551" s="2"/>
      <c r="G551" s="2"/>
      <c r="I551" s="85"/>
      <c r="J551" s="2"/>
      <c r="K551" s="2"/>
      <c r="L551" s="85"/>
      <c r="M551" s="85"/>
      <c r="N551" s="85"/>
      <c r="O551" s="85"/>
      <c r="P551" s="85"/>
      <c r="Q551" s="85"/>
      <c r="R551" s="85"/>
      <c r="S551" s="85"/>
      <c r="T551" s="154"/>
      <c r="U551" s="154"/>
      <c r="V551" s="154"/>
      <c r="W551" s="154"/>
      <c r="X551" s="154"/>
      <c r="Y551" s="154"/>
      <c r="Z551" s="85"/>
      <c r="AA551" s="85"/>
      <c r="AB551" s="154"/>
      <c r="AC551" s="154"/>
      <c r="AD551" s="154"/>
      <c r="AE551" s="154"/>
      <c r="AF551" s="154"/>
      <c r="AG551" s="154"/>
      <c r="AH551" s="154"/>
      <c r="AI551" s="154"/>
      <c r="AJ551" s="154"/>
      <c r="AK551" s="154"/>
      <c r="AL551" s="154"/>
      <c r="AM551" s="154"/>
      <c r="AN551" s="154"/>
      <c r="AO551" s="154"/>
      <c r="AP551" s="154"/>
      <c r="AQ551" s="154"/>
      <c r="AR551" s="154"/>
      <c r="AS551" s="154"/>
      <c r="AT551" s="154"/>
      <c r="AU551" s="154"/>
      <c r="AV551" s="154"/>
      <c r="AW551" s="154"/>
      <c r="AX551" s="154"/>
      <c r="AY551" s="154"/>
      <c r="AZ551" s="154"/>
      <c r="BA551" s="181"/>
      <c r="BB551" s="181"/>
      <c r="BC551" s="85"/>
      <c r="BD551" s="85"/>
      <c r="BE551" s="154"/>
    </row>
    <row r="552" customFormat="false" ht="12.75" hidden="false" customHeight="true" outlineLevel="0" collapsed="false">
      <c r="A552" s="2"/>
      <c r="B552" s="2"/>
      <c r="E552" s="2"/>
      <c r="G552" s="2"/>
      <c r="I552" s="85"/>
      <c r="J552" s="2"/>
      <c r="K552" s="2"/>
      <c r="L552" s="85"/>
      <c r="M552" s="85"/>
      <c r="N552" s="85"/>
      <c r="O552" s="85"/>
      <c r="P552" s="85"/>
      <c r="Q552" s="85"/>
      <c r="R552" s="85"/>
      <c r="S552" s="85"/>
      <c r="T552" s="154"/>
      <c r="U552" s="154"/>
      <c r="V552" s="154"/>
      <c r="W552" s="154"/>
      <c r="X552" s="154"/>
      <c r="Y552" s="154"/>
      <c r="Z552" s="85"/>
      <c r="AA552" s="85"/>
      <c r="AB552" s="154"/>
      <c r="AC552" s="154"/>
      <c r="AD552" s="154"/>
      <c r="AE552" s="154"/>
      <c r="AF552" s="154"/>
      <c r="AG552" s="154"/>
      <c r="AH552" s="154"/>
      <c r="AI552" s="154"/>
      <c r="AJ552" s="154"/>
      <c r="AK552" s="154"/>
      <c r="AL552" s="154"/>
      <c r="AM552" s="154"/>
      <c r="AN552" s="154"/>
      <c r="AO552" s="154"/>
      <c r="AP552" s="154"/>
      <c r="AQ552" s="154"/>
      <c r="AR552" s="154"/>
      <c r="AS552" s="154"/>
      <c r="AT552" s="154"/>
      <c r="AU552" s="154"/>
      <c r="AV552" s="154"/>
      <c r="AW552" s="154"/>
      <c r="AX552" s="154"/>
      <c r="AY552" s="154"/>
      <c r="AZ552" s="154"/>
      <c r="BA552" s="181"/>
      <c r="BB552" s="181"/>
      <c r="BC552" s="85"/>
      <c r="BD552" s="85"/>
      <c r="BE552" s="154"/>
    </row>
    <row r="553" customFormat="false" ht="12.75" hidden="false" customHeight="true" outlineLevel="0" collapsed="false">
      <c r="A553" s="2"/>
      <c r="B553" s="2"/>
      <c r="E553" s="2"/>
      <c r="G553" s="2"/>
      <c r="I553" s="85"/>
      <c r="J553" s="2"/>
      <c r="K553" s="2"/>
      <c r="L553" s="85"/>
      <c r="M553" s="85"/>
      <c r="N553" s="85"/>
      <c r="O553" s="85"/>
      <c r="P553" s="85"/>
      <c r="Q553" s="85"/>
      <c r="R553" s="85"/>
      <c r="S553" s="85"/>
      <c r="T553" s="154"/>
      <c r="U553" s="154"/>
      <c r="V553" s="154"/>
      <c r="W553" s="154"/>
      <c r="X553" s="154"/>
      <c r="Y553" s="154"/>
      <c r="Z553" s="85"/>
      <c r="AA553" s="85"/>
      <c r="AB553" s="154"/>
      <c r="AC553" s="154"/>
      <c r="AD553" s="154"/>
      <c r="AE553" s="154"/>
      <c r="AF553" s="154"/>
      <c r="AG553" s="154"/>
      <c r="AH553" s="154"/>
      <c r="AI553" s="154"/>
      <c r="AJ553" s="154"/>
      <c r="AK553" s="154"/>
      <c r="AL553" s="154"/>
      <c r="AM553" s="154"/>
      <c r="AN553" s="154"/>
      <c r="AO553" s="154"/>
      <c r="AP553" s="154"/>
      <c r="AQ553" s="154"/>
      <c r="AR553" s="154"/>
      <c r="AS553" s="154"/>
      <c r="AT553" s="154"/>
      <c r="AU553" s="154"/>
      <c r="AV553" s="154"/>
      <c r="AW553" s="154"/>
      <c r="AX553" s="154"/>
      <c r="AY553" s="154"/>
      <c r="AZ553" s="154"/>
      <c r="BA553" s="181"/>
      <c r="BB553" s="181"/>
      <c r="BC553" s="85"/>
      <c r="BD553" s="85"/>
      <c r="BE553" s="154"/>
    </row>
    <row r="554" customFormat="false" ht="12.75" hidden="false" customHeight="true" outlineLevel="0" collapsed="false">
      <c r="A554" s="2"/>
      <c r="B554" s="2"/>
      <c r="E554" s="2"/>
      <c r="G554" s="2"/>
      <c r="I554" s="85"/>
      <c r="J554" s="2"/>
      <c r="K554" s="2"/>
      <c r="L554" s="85"/>
      <c r="M554" s="85"/>
      <c r="N554" s="85"/>
      <c r="O554" s="85"/>
      <c r="P554" s="85"/>
      <c r="Q554" s="85"/>
      <c r="R554" s="85"/>
      <c r="S554" s="85"/>
      <c r="T554" s="154"/>
      <c r="U554" s="154"/>
      <c r="V554" s="154"/>
      <c r="W554" s="154"/>
      <c r="X554" s="154"/>
      <c r="Y554" s="154"/>
      <c r="Z554" s="85"/>
      <c r="AA554" s="85"/>
      <c r="AB554" s="154"/>
      <c r="AC554" s="154"/>
      <c r="AD554" s="154"/>
      <c r="AE554" s="154"/>
      <c r="AF554" s="154"/>
      <c r="AG554" s="154"/>
      <c r="AH554" s="154"/>
      <c r="AI554" s="154"/>
      <c r="AJ554" s="154"/>
      <c r="AK554" s="154"/>
      <c r="AL554" s="154"/>
      <c r="AM554" s="154"/>
      <c r="AN554" s="154"/>
      <c r="AO554" s="154"/>
      <c r="AP554" s="154"/>
      <c r="AQ554" s="154"/>
      <c r="AR554" s="154"/>
      <c r="AS554" s="154"/>
      <c r="AT554" s="154"/>
      <c r="AU554" s="154"/>
      <c r="AV554" s="154"/>
      <c r="AW554" s="154"/>
      <c r="AX554" s="154"/>
      <c r="AY554" s="154"/>
      <c r="AZ554" s="154"/>
      <c r="BA554" s="181"/>
      <c r="BB554" s="181"/>
      <c r="BC554" s="85"/>
      <c r="BD554" s="85"/>
      <c r="BE554" s="154"/>
    </row>
    <row r="555" customFormat="false" ht="12.75" hidden="false" customHeight="true" outlineLevel="0" collapsed="false">
      <c r="A555" s="2"/>
      <c r="B555" s="2"/>
      <c r="E555" s="2"/>
      <c r="G555" s="2"/>
      <c r="I555" s="85"/>
      <c r="J555" s="2"/>
      <c r="K555" s="2"/>
      <c r="L555" s="85"/>
      <c r="M555" s="85"/>
      <c r="N555" s="85"/>
      <c r="O555" s="85"/>
      <c r="P555" s="85"/>
      <c r="Q555" s="85"/>
      <c r="R555" s="85"/>
      <c r="S555" s="85"/>
      <c r="T555" s="154"/>
      <c r="U555" s="154"/>
      <c r="V555" s="154"/>
      <c r="W555" s="154"/>
      <c r="X555" s="154"/>
      <c r="Y555" s="154"/>
      <c r="Z555" s="85"/>
      <c r="AA555" s="85"/>
      <c r="AB555" s="154"/>
      <c r="AC555" s="154"/>
      <c r="AD555" s="154"/>
      <c r="AE555" s="154"/>
      <c r="AF555" s="154"/>
      <c r="AG555" s="154"/>
      <c r="AH555" s="154"/>
      <c r="AI555" s="154"/>
      <c r="AJ555" s="154"/>
      <c r="AK555" s="154"/>
      <c r="AL555" s="154"/>
      <c r="AM555" s="154"/>
      <c r="AN555" s="154"/>
      <c r="AO555" s="154"/>
      <c r="AP555" s="154"/>
      <c r="AQ555" s="154"/>
      <c r="AR555" s="154"/>
      <c r="AS555" s="154"/>
      <c r="AT555" s="154"/>
      <c r="AU555" s="154"/>
      <c r="AV555" s="154"/>
      <c r="AW555" s="154"/>
      <c r="AX555" s="154"/>
      <c r="AY555" s="154"/>
      <c r="AZ555" s="154"/>
      <c r="BA555" s="181"/>
      <c r="BB555" s="181"/>
      <c r="BC555" s="85"/>
      <c r="BD555" s="85"/>
      <c r="BE555" s="154"/>
    </row>
    <row r="556" customFormat="false" ht="12.75" hidden="false" customHeight="true" outlineLevel="0" collapsed="false">
      <c r="A556" s="2"/>
      <c r="B556" s="2"/>
      <c r="E556" s="2"/>
      <c r="G556" s="2"/>
      <c r="I556" s="85"/>
      <c r="J556" s="2"/>
      <c r="K556" s="2"/>
      <c r="L556" s="85"/>
      <c r="M556" s="85"/>
      <c r="N556" s="85"/>
      <c r="O556" s="85"/>
      <c r="P556" s="85"/>
      <c r="Q556" s="85"/>
      <c r="R556" s="85"/>
      <c r="S556" s="85"/>
      <c r="T556" s="154"/>
      <c r="U556" s="154"/>
      <c r="V556" s="154"/>
      <c r="W556" s="154"/>
      <c r="X556" s="154"/>
      <c r="Y556" s="154"/>
      <c r="Z556" s="85"/>
      <c r="AA556" s="85"/>
      <c r="AB556" s="154"/>
      <c r="AC556" s="154"/>
      <c r="AD556" s="154"/>
      <c r="AE556" s="154"/>
      <c r="AF556" s="154"/>
      <c r="AG556" s="154"/>
      <c r="AH556" s="154"/>
      <c r="AI556" s="154"/>
      <c r="AJ556" s="154"/>
      <c r="AK556" s="154"/>
      <c r="AL556" s="154"/>
      <c r="AM556" s="154"/>
      <c r="AN556" s="154"/>
      <c r="AO556" s="154"/>
      <c r="AP556" s="154"/>
      <c r="AQ556" s="154"/>
      <c r="AR556" s="154"/>
      <c r="AS556" s="154"/>
      <c r="AT556" s="154"/>
      <c r="AU556" s="154"/>
      <c r="AV556" s="154"/>
      <c r="AW556" s="154"/>
      <c r="AX556" s="154"/>
      <c r="AY556" s="154"/>
      <c r="AZ556" s="154"/>
      <c r="BA556" s="181"/>
      <c r="BB556" s="181"/>
      <c r="BC556" s="85"/>
      <c r="BD556" s="85"/>
      <c r="BE556" s="154"/>
    </row>
    <row r="557" customFormat="false" ht="12.75" hidden="false" customHeight="true" outlineLevel="0" collapsed="false">
      <c r="A557" s="2"/>
      <c r="B557" s="2"/>
      <c r="E557" s="2"/>
      <c r="G557" s="2"/>
      <c r="I557" s="85"/>
      <c r="J557" s="2"/>
      <c r="K557" s="2"/>
      <c r="L557" s="85"/>
      <c r="M557" s="85"/>
      <c r="N557" s="85"/>
      <c r="O557" s="85"/>
      <c r="P557" s="85"/>
      <c r="Q557" s="85"/>
      <c r="R557" s="85"/>
      <c r="S557" s="85"/>
      <c r="T557" s="154"/>
      <c r="U557" s="154"/>
      <c r="V557" s="154"/>
      <c r="W557" s="154"/>
      <c r="X557" s="154"/>
      <c r="Y557" s="154"/>
      <c r="Z557" s="85"/>
      <c r="AA557" s="85"/>
      <c r="AB557" s="154"/>
      <c r="AC557" s="154"/>
      <c r="AD557" s="154"/>
      <c r="AE557" s="154"/>
      <c r="AF557" s="154"/>
      <c r="AG557" s="154"/>
      <c r="AH557" s="154"/>
      <c r="AI557" s="154"/>
      <c r="AJ557" s="154"/>
      <c r="AK557" s="154"/>
      <c r="AL557" s="154"/>
      <c r="AM557" s="154"/>
      <c r="AN557" s="154"/>
      <c r="AO557" s="154"/>
      <c r="AP557" s="154"/>
      <c r="AQ557" s="154"/>
      <c r="AR557" s="154"/>
      <c r="AS557" s="154"/>
      <c r="AT557" s="154"/>
      <c r="AU557" s="154"/>
      <c r="AV557" s="154"/>
      <c r="AW557" s="154"/>
      <c r="AX557" s="154"/>
      <c r="AY557" s="154"/>
      <c r="AZ557" s="154"/>
      <c r="BA557" s="181"/>
      <c r="BB557" s="181"/>
      <c r="BC557" s="85"/>
      <c r="BD557" s="85"/>
      <c r="BE557" s="154"/>
    </row>
    <row r="558" customFormat="false" ht="12.75" hidden="false" customHeight="true" outlineLevel="0" collapsed="false">
      <c r="A558" s="2"/>
      <c r="B558" s="2"/>
      <c r="E558" s="2"/>
      <c r="G558" s="2"/>
      <c r="I558" s="85"/>
      <c r="J558" s="2"/>
      <c r="K558" s="2"/>
      <c r="L558" s="85"/>
      <c r="M558" s="85"/>
      <c r="N558" s="85"/>
      <c r="O558" s="85"/>
      <c r="P558" s="85"/>
      <c r="Q558" s="85"/>
      <c r="R558" s="85"/>
      <c r="S558" s="85"/>
      <c r="T558" s="154"/>
      <c r="U558" s="154"/>
      <c r="V558" s="154"/>
      <c r="W558" s="154"/>
      <c r="X558" s="154"/>
      <c r="Y558" s="154"/>
      <c r="Z558" s="85"/>
      <c r="AA558" s="85"/>
      <c r="AB558" s="154"/>
      <c r="AC558" s="154"/>
      <c r="AD558" s="154"/>
      <c r="AE558" s="154"/>
      <c r="AF558" s="154"/>
      <c r="AG558" s="154"/>
      <c r="AH558" s="154"/>
      <c r="AI558" s="154"/>
      <c r="AJ558" s="154"/>
      <c r="AK558" s="154"/>
      <c r="AL558" s="154"/>
      <c r="AM558" s="154"/>
      <c r="AN558" s="154"/>
      <c r="AO558" s="154"/>
      <c r="AP558" s="154"/>
      <c r="AQ558" s="154"/>
      <c r="AR558" s="154"/>
      <c r="AS558" s="154"/>
      <c r="AT558" s="154"/>
      <c r="AU558" s="154"/>
      <c r="AV558" s="154"/>
      <c r="AW558" s="154"/>
      <c r="AX558" s="154"/>
      <c r="AY558" s="154"/>
      <c r="AZ558" s="154"/>
      <c r="BA558" s="181"/>
      <c r="BB558" s="181"/>
      <c r="BC558" s="85"/>
      <c r="BD558" s="85"/>
      <c r="BE558" s="154"/>
    </row>
    <row r="559" customFormat="false" ht="12.75" hidden="false" customHeight="true" outlineLevel="0" collapsed="false">
      <c r="A559" s="2"/>
      <c r="B559" s="2"/>
      <c r="E559" s="2"/>
      <c r="G559" s="2"/>
      <c r="I559" s="85"/>
      <c r="J559" s="2"/>
      <c r="K559" s="2"/>
      <c r="L559" s="85"/>
      <c r="M559" s="85"/>
      <c r="N559" s="85"/>
      <c r="O559" s="85"/>
      <c r="P559" s="85"/>
      <c r="Q559" s="85"/>
      <c r="R559" s="85"/>
      <c r="S559" s="85"/>
      <c r="T559" s="154"/>
      <c r="U559" s="154"/>
      <c r="V559" s="154"/>
      <c r="W559" s="154"/>
      <c r="X559" s="154"/>
      <c r="Y559" s="154"/>
      <c r="Z559" s="85"/>
      <c r="AA559" s="85"/>
      <c r="AB559" s="154"/>
      <c r="AC559" s="154"/>
      <c r="AD559" s="154"/>
      <c r="AE559" s="154"/>
      <c r="AF559" s="154"/>
      <c r="AG559" s="154"/>
      <c r="AH559" s="154"/>
      <c r="AI559" s="154"/>
      <c r="AJ559" s="154"/>
      <c r="AK559" s="154"/>
      <c r="AL559" s="154"/>
      <c r="AM559" s="154"/>
      <c r="AN559" s="154"/>
      <c r="AO559" s="154"/>
      <c r="AP559" s="154"/>
      <c r="AQ559" s="154"/>
      <c r="AR559" s="154"/>
      <c r="AS559" s="154"/>
      <c r="AT559" s="154"/>
      <c r="AU559" s="154"/>
      <c r="AV559" s="154"/>
      <c r="AW559" s="154"/>
      <c r="AX559" s="154"/>
      <c r="AY559" s="154"/>
      <c r="AZ559" s="154"/>
      <c r="BA559" s="181"/>
      <c r="BB559" s="181"/>
      <c r="BC559" s="85"/>
      <c r="BD559" s="85"/>
      <c r="BE559" s="154"/>
    </row>
    <row r="560" customFormat="false" ht="12.75" hidden="false" customHeight="true" outlineLevel="0" collapsed="false">
      <c r="A560" s="2"/>
      <c r="B560" s="2"/>
      <c r="E560" s="2"/>
      <c r="G560" s="2"/>
      <c r="I560" s="85"/>
      <c r="J560" s="2"/>
      <c r="K560" s="2"/>
      <c r="L560" s="85"/>
      <c r="M560" s="85"/>
      <c r="N560" s="85"/>
      <c r="O560" s="85"/>
      <c r="P560" s="85"/>
      <c r="Q560" s="85"/>
      <c r="R560" s="85"/>
      <c r="S560" s="85"/>
      <c r="T560" s="154"/>
      <c r="U560" s="154"/>
      <c r="V560" s="154"/>
      <c r="W560" s="154"/>
      <c r="X560" s="154"/>
      <c r="Y560" s="154"/>
      <c r="Z560" s="85"/>
      <c r="AA560" s="85"/>
      <c r="AB560" s="154"/>
      <c r="AC560" s="154"/>
      <c r="AD560" s="154"/>
      <c r="AE560" s="154"/>
      <c r="AF560" s="154"/>
      <c r="AG560" s="154"/>
      <c r="AH560" s="154"/>
      <c r="AI560" s="154"/>
      <c r="AJ560" s="154"/>
      <c r="AK560" s="154"/>
      <c r="AL560" s="154"/>
      <c r="AM560" s="154"/>
      <c r="AN560" s="154"/>
      <c r="AO560" s="154"/>
      <c r="AP560" s="154"/>
      <c r="AQ560" s="154"/>
      <c r="AR560" s="154"/>
      <c r="AS560" s="154"/>
      <c r="AT560" s="154"/>
      <c r="AU560" s="154"/>
      <c r="AV560" s="154"/>
      <c r="AW560" s="154"/>
      <c r="AX560" s="154"/>
      <c r="AY560" s="154"/>
      <c r="AZ560" s="154"/>
      <c r="BA560" s="181"/>
      <c r="BB560" s="181"/>
      <c r="BC560" s="85"/>
      <c r="BD560" s="85"/>
      <c r="BE560" s="154"/>
    </row>
    <row r="561" customFormat="false" ht="12.75" hidden="false" customHeight="true" outlineLevel="0" collapsed="false">
      <c r="A561" s="2"/>
      <c r="B561" s="2"/>
      <c r="E561" s="2"/>
      <c r="G561" s="2"/>
      <c r="I561" s="85"/>
      <c r="J561" s="2"/>
      <c r="K561" s="2"/>
      <c r="L561" s="85"/>
      <c r="M561" s="85"/>
      <c r="N561" s="85"/>
      <c r="O561" s="85"/>
      <c r="P561" s="85"/>
      <c r="Q561" s="85"/>
      <c r="R561" s="85"/>
      <c r="S561" s="85"/>
      <c r="T561" s="154"/>
      <c r="U561" s="154"/>
      <c r="V561" s="154"/>
      <c r="W561" s="154"/>
      <c r="X561" s="154"/>
      <c r="Y561" s="154"/>
      <c r="Z561" s="85"/>
      <c r="AA561" s="85"/>
      <c r="AB561" s="154"/>
      <c r="AC561" s="154"/>
      <c r="AD561" s="154"/>
      <c r="AE561" s="154"/>
      <c r="AF561" s="154"/>
      <c r="AG561" s="154"/>
      <c r="AH561" s="154"/>
      <c r="AI561" s="154"/>
      <c r="AJ561" s="154"/>
      <c r="AK561" s="154"/>
      <c r="AL561" s="154"/>
      <c r="AM561" s="154"/>
      <c r="AN561" s="154"/>
      <c r="AO561" s="154"/>
      <c r="AP561" s="154"/>
      <c r="AQ561" s="154"/>
      <c r="AR561" s="154"/>
      <c r="AS561" s="154"/>
      <c r="AT561" s="154"/>
      <c r="AU561" s="154"/>
      <c r="AV561" s="154"/>
      <c r="AW561" s="154"/>
      <c r="AX561" s="154"/>
      <c r="AY561" s="154"/>
      <c r="AZ561" s="154"/>
      <c r="BA561" s="181"/>
      <c r="BB561" s="181"/>
      <c r="BC561" s="85"/>
      <c r="BD561" s="85"/>
      <c r="BE561" s="154"/>
    </row>
    <row r="562" customFormat="false" ht="12.75" hidden="false" customHeight="true" outlineLevel="0" collapsed="false">
      <c r="A562" s="2"/>
      <c r="B562" s="2"/>
      <c r="E562" s="2"/>
      <c r="G562" s="2"/>
      <c r="I562" s="85"/>
      <c r="J562" s="2"/>
      <c r="K562" s="2"/>
      <c r="L562" s="85"/>
      <c r="M562" s="85"/>
      <c r="N562" s="85"/>
      <c r="O562" s="85"/>
      <c r="P562" s="85"/>
      <c r="Q562" s="85"/>
      <c r="R562" s="85"/>
      <c r="S562" s="85"/>
      <c r="T562" s="154"/>
      <c r="U562" s="154"/>
      <c r="V562" s="154"/>
      <c r="W562" s="154"/>
      <c r="X562" s="154"/>
      <c r="Y562" s="154"/>
      <c r="Z562" s="85"/>
      <c r="AA562" s="85"/>
      <c r="AB562" s="154"/>
      <c r="AC562" s="154"/>
      <c r="AD562" s="154"/>
      <c r="AE562" s="154"/>
      <c r="AF562" s="154"/>
      <c r="AG562" s="154"/>
      <c r="AH562" s="154"/>
      <c r="AI562" s="154"/>
      <c r="AJ562" s="154"/>
      <c r="AK562" s="154"/>
      <c r="AL562" s="154"/>
      <c r="AM562" s="154"/>
      <c r="AN562" s="154"/>
      <c r="AO562" s="154"/>
      <c r="AP562" s="154"/>
      <c r="AQ562" s="154"/>
      <c r="AR562" s="154"/>
      <c r="AS562" s="154"/>
      <c r="AT562" s="154"/>
      <c r="AU562" s="154"/>
      <c r="AV562" s="154"/>
      <c r="AW562" s="154"/>
      <c r="AX562" s="154"/>
      <c r="AY562" s="154"/>
      <c r="AZ562" s="154"/>
      <c r="BA562" s="181"/>
      <c r="BB562" s="181"/>
      <c r="BC562" s="85"/>
      <c r="BD562" s="85"/>
      <c r="BE562" s="154"/>
    </row>
    <row r="563" customFormat="false" ht="12.75" hidden="false" customHeight="true" outlineLevel="0" collapsed="false">
      <c r="A563" s="2"/>
      <c r="B563" s="2"/>
      <c r="E563" s="2"/>
      <c r="G563" s="2"/>
      <c r="I563" s="85"/>
      <c r="J563" s="2"/>
      <c r="K563" s="2"/>
      <c r="L563" s="85"/>
      <c r="M563" s="85"/>
      <c r="N563" s="85"/>
      <c r="O563" s="85"/>
      <c r="P563" s="85"/>
      <c r="Q563" s="85"/>
      <c r="R563" s="85"/>
      <c r="S563" s="85"/>
      <c r="T563" s="154"/>
      <c r="U563" s="154"/>
      <c r="V563" s="154"/>
      <c r="W563" s="154"/>
      <c r="X563" s="154"/>
      <c r="Y563" s="154"/>
      <c r="Z563" s="85"/>
      <c r="AA563" s="85"/>
      <c r="AB563" s="154"/>
      <c r="AC563" s="154"/>
      <c r="AD563" s="154"/>
      <c r="AE563" s="154"/>
      <c r="AF563" s="154"/>
      <c r="AG563" s="154"/>
      <c r="AH563" s="154"/>
      <c r="AI563" s="154"/>
      <c r="AJ563" s="154"/>
      <c r="AK563" s="154"/>
      <c r="AL563" s="154"/>
      <c r="AM563" s="154"/>
      <c r="AN563" s="154"/>
      <c r="AO563" s="154"/>
      <c r="AP563" s="154"/>
      <c r="AQ563" s="154"/>
      <c r="AR563" s="154"/>
      <c r="AS563" s="154"/>
      <c r="AT563" s="154"/>
      <c r="AU563" s="154"/>
      <c r="AV563" s="154"/>
      <c r="AW563" s="154"/>
      <c r="AX563" s="154"/>
      <c r="AY563" s="154"/>
      <c r="AZ563" s="154"/>
      <c r="BA563" s="181"/>
      <c r="BB563" s="181"/>
      <c r="BC563" s="85"/>
      <c r="BD563" s="85"/>
      <c r="BE563" s="154"/>
    </row>
    <row r="564" customFormat="false" ht="12.75" hidden="false" customHeight="true" outlineLevel="0" collapsed="false">
      <c r="A564" s="2"/>
      <c r="B564" s="2"/>
      <c r="E564" s="2"/>
      <c r="G564" s="2"/>
      <c r="I564" s="85"/>
      <c r="J564" s="2"/>
      <c r="K564" s="2"/>
      <c r="L564" s="85"/>
      <c r="M564" s="85"/>
      <c r="N564" s="85"/>
      <c r="O564" s="85"/>
      <c r="P564" s="85"/>
      <c r="Q564" s="85"/>
      <c r="R564" s="85"/>
      <c r="S564" s="85"/>
      <c r="T564" s="154"/>
      <c r="U564" s="154"/>
      <c r="V564" s="154"/>
      <c r="W564" s="154"/>
      <c r="X564" s="154"/>
      <c r="Y564" s="154"/>
      <c r="Z564" s="85"/>
      <c r="AA564" s="85"/>
      <c r="AB564" s="154"/>
      <c r="AC564" s="154"/>
      <c r="AD564" s="154"/>
      <c r="AE564" s="154"/>
      <c r="AF564" s="154"/>
      <c r="AG564" s="154"/>
      <c r="AH564" s="154"/>
      <c r="AI564" s="154"/>
      <c r="AJ564" s="154"/>
      <c r="AK564" s="154"/>
      <c r="AL564" s="154"/>
      <c r="AM564" s="154"/>
      <c r="AN564" s="154"/>
      <c r="AO564" s="154"/>
      <c r="AP564" s="154"/>
      <c r="AQ564" s="154"/>
      <c r="AR564" s="154"/>
      <c r="AS564" s="154"/>
      <c r="AT564" s="154"/>
      <c r="AU564" s="154"/>
      <c r="AV564" s="154"/>
      <c r="AW564" s="154"/>
      <c r="AX564" s="154"/>
      <c r="AY564" s="154"/>
      <c r="AZ564" s="154"/>
      <c r="BA564" s="181"/>
      <c r="BB564" s="181"/>
      <c r="BC564" s="85"/>
      <c r="BD564" s="85"/>
      <c r="BE564" s="154"/>
    </row>
    <row r="565" customFormat="false" ht="12.75" hidden="false" customHeight="true" outlineLevel="0" collapsed="false">
      <c r="A565" s="2"/>
      <c r="B565" s="2"/>
      <c r="E565" s="2"/>
      <c r="G565" s="2"/>
      <c r="I565" s="85"/>
      <c r="J565" s="2"/>
      <c r="K565" s="2"/>
      <c r="L565" s="85"/>
      <c r="M565" s="85"/>
      <c r="N565" s="85"/>
      <c r="O565" s="85"/>
      <c r="P565" s="85"/>
      <c r="Q565" s="85"/>
      <c r="R565" s="85"/>
      <c r="S565" s="85"/>
      <c r="T565" s="154"/>
      <c r="U565" s="154"/>
      <c r="V565" s="154"/>
      <c r="W565" s="154"/>
      <c r="X565" s="154"/>
      <c r="Y565" s="154"/>
      <c r="Z565" s="85"/>
      <c r="AA565" s="85"/>
      <c r="AB565" s="154"/>
      <c r="AC565" s="154"/>
      <c r="AD565" s="154"/>
      <c r="AE565" s="154"/>
      <c r="AF565" s="154"/>
      <c r="AG565" s="154"/>
      <c r="AH565" s="154"/>
      <c r="AI565" s="154"/>
      <c r="AJ565" s="154"/>
      <c r="AK565" s="154"/>
      <c r="AL565" s="154"/>
      <c r="AM565" s="154"/>
      <c r="AN565" s="154"/>
      <c r="AO565" s="154"/>
      <c r="AP565" s="154"/>
      <c r="AQ565" s="154"/>
      <c r="AR565" s="154"/>
      <c r="AS565" s="154"/>
      <c r="AT565" s="154"/>
      <c r="AU565" s="154"/>
      <c r="AV565" s="154"/>
      <c r="AW565" s="154"/>
      <c r="AX565" s="154"/>
      <c r="AY565" s="154"/>
      <c r="AZ565" s="154"/>
      <c r="BA565" s="181"/>
      <c r="BB565" s="181"/>
      <c r="BC565" s="85"/>
      <c r="BD565" s="85"/>
      <c r="BE565" s="154"/>
    </row>
    <row r="566" customFormat="false" ht="12.75" hidden="false" customHeight="true" outlineLevel="0" collapsed="false">
      <c r="A566" s="2"/>
      <c r="B566" s="2"/>
      <c r="E566" s="2"/>
      <c r="G566" s="2"/>
      <c r="I566" s="85"/>
      <c r="J566" s="2"/>
      <c r="K566" s="2"/>
      <c r="L566" s="85"/>
      <c r="M566" s="85"/>
      <c r="N566" s="85"/>
      <c r="O566" s="85"/>
      <c r="P566" s="85"/>
      <c r="Q566" s="85"/>
      <c r="R566" s="85"/>
      <c r="S566" s="85"/>
      <c r="T566" s="154"/>
      <c r="U566" s="154"/>
      <c r="V566" s="154"/>
      <c r="W566" s="154"/>
      <c r="X566" s="154"/>
      <c r="Y566" s="154"/>
      <c r="Z566" s="85"/>
      <c r="AA566" s="85"/>
      <c r="AB566" s="154"/>
      <c r="AC566" s="154"/>
      <c r="AD566" s="154"/>
      <c r="AE566" s="154"/>
      <c r="AF566" s="154"/>
      <c r="AG566" s="154"/>
      <c r="AH566" s="154"/>
      <c r="AI566" s="154"/>
      <c r="AJ566" s="154"/>
      <c r="AK566" s="154"/>
      <c r="AL566" s="154"/>
      <c r="AM566" s="154"/>
      <c r="AN566" s="154"/>
      <c r="AO566" s="154"/>
      <c r="AP566" s="154"/>
      <c r="AQ566" s="154"/>
      <c r="AR566" s="154"/>
      <c r="AS566" s="154"/>
      <c r="AT566" s="154"/>
      <c r="AU566" s="154"/>
      <c r="AV566" s="154"/>
      <c r="AW566" s="154"/>
      <c r="AX566" s="154"/>
      <c r="AY566" s="154"/>
      <c r="AZ566" s="154"/>
      <c r="BA566" s="181"/>
      <c r="BB566" s="181"/>
      <c r="BC566" s="85"/>
      <c r="BD566" s="85"/>
      <c r="BE566" s="154"/>
    </row>
    <row r="567" customFormat="false" ht="12.75" hidden="false" customHeight="true" outlineLevel="0" collapsed="false">
      <c r="A567" s="2"/>
      <c r="B567" s="2"/>
      <c r="E567" s="2"/>
      <c r="G567" s="2"/>
      <c r="I567" s="85"/>
      <c r="J567" s="2"/>
      <c r="K567" s="2"/>
      <c r="L567" s="85"/>
      <c r="M567" s="85"/>
      <c r="N567" s="85"/>
      <c r="O567" s="85"/>
      <c r="P567" s="85"/>
      <c r="Q567" s="85"/>
      <c r="R567" s="85"/>
      <c r="S567" s="85"/>
      <c r="T567" s="154"/>
      <c r="U567" s="154"/>
      <c r="V567" s="154"/>
      <c r="W567" s="154"/>
      <c r="X567" s="154"/>
      <c r="Y567" s="154"/>
      <c r="Z567" s="85"/>
      <c r="AA567" s="85"/>
      <c r="AB567" s="154"/>
      <c r="AC567" s="154"/>
      <c r="AD567" s="154"/>
      <c r="AE567" s="154"/>
      <c r="AF567" s="154"/>
      <c r="AG567" s="154"/>
      <c r="AH567" s="154"/>
      <c r="AI567" s="154"/>
      <c r="AJ567" s="154"/>
      <c r="AK567" s="154"/>
      <c r="AL567" s="154"/>
      <c r="AM567" s="154"/>
      <c r="AN567" s="154"/>
      <c r="AO567" s="154"/>
      <c r="AP567" s="154"/>
      <c r="AQ567" s="154"/>
      <c r="AR567" s="154"/>
      <c r="AS567" s="154"/>
      <c r="AT567" s="154"/>
      <c r="AU567" s="154"/>
      <c r="AV567" s="154"/>
      <c r="AW567" s="154"/>
      <c r="AX567" s="154"/>
      <c r="AY567" s="154"/>
      <c r="AZ567" s="154"/>
      <c r="BA567" s="181"/>
      <c r="BB567" s="181"/>
      <c r="BC567" s="85"/>
      <c r="BD567" s="85"/>
      <c r="BE567" s="154"/>
    </row>
    <row r="568" customFormat="false" ht="12.75" hidden="false" customHeight="true" outlineLevel="0" collapsed="false">
      <c r="A568" s="2"/>
      <c r="B568" s="2"/>
      <c r="E568" s="2"/>
      <c r="G568" s="2"/>
      <c r="I568" s="85"/>
      <c r="J568" s="2"/>
      <c r="K568" s="2"/>
      <c r="L568" s="85"/>
      <c r="M568" s="85"/>
      <c r="N568" s="85"/>
      <c r="O568" s="85"/>
      <c r="P568" s="85"/>
      <c r="Q568" s="85"/>
      <c r="R568" s="85"/>
      <c r="S568" s="85"/>
      <c r="T568" s="154"/>
      <c r="U568" s="154"/>
      <c r="V568" s="154"/>
      <c r="W568" s="154"/>
      <c r="X568" s="154"/>
      <c r="Y568" s="154"/>
      <c r="Z568" s="85"/>
      <c r="AA568" s="85"/>
      <c r="AB568" s="154"/>
      <c r="AC568" s="154"/>
      <c r="AD568" s="154"/>
      <c r="AE568" s="154"/>
      <c r="AF568" s="154"/>
      <c r="AG568" s="154"/>
      <c r="AH568" s="154"/>
      <c r="AI568" s="154"/>
      <c r="AJ568" s="154"/>
      <c r="AK568" s="154"/>
      <c r="AL568" s="154"/>
      <c r="AM568" s="154"/>
      <c r="AN568" s="154"/>
      <c r="AO568" s="154"/>
      <c r="AP568" s="154"/>
      <c r="AQ568" s="154"/>
      <c r="AR568" s="154"/>
      <c r="AS568" s="154"/>
      <c r="AT568" s="154"/>
      <c r="AU568" s="154"/>
      <c r="AV568" s="154"/>
      <c r="AW568" s="154"/>
      <c r="AX568" s="154"/>
      <c r="AY568" s="154"/>
      <c r="AZ568" s="154"/>
      <c r="BA568" s="181"/>
      <c r="BB568" s="181"/>
      <c r="BC568" s="85"/>
      <c r="BD568" s="85"/>
      <c r="BE568" s="154"/>
    </row>
    <row r="569" customFormat="false" ht="12.75" hidden="false" customHeight="true" outlineLevel="0" collapsed="false">
      <c r="A569" s="2"/>
      <c r="B569" s="2"/>
      <c r="E569" s="2"/>
      <c r="G569" s="2"/>
      <c r="I569" s="85"/>
      <c r="J569" s="2"/>
      <c r="K569" s="2"/>
      <c r="L569" s="85"/>
      <c r="M569" s="85"/>
      <c r="N569" s="85"/>
      <c r="O569" s="85"/>
      <c r="P569" s="85"/>
      <c r="Q569" s="85"/>
      <c r="R569" s="85"/>
      <c r="S569" s="85"/>
      <c r="T569" s="154"/>
      <c r="U569" s="154"/>
      <c r="V569" s="154"/>
      <c r="W569" s="154"/>
      <c r="X569" s="154"/>
      <c r="Y569" s="154"/>
      <c r="Z569" s="85"/>
      <c r="AA569" s="85"/>
      <c r="AB569" s="154"/>
      <c r="AC569" s="154"/>
      <c r="AD569" s="154"/>
      <c r="AE569" s="154"/>
      <c r="AF569" s="154"/>
      <c r="AG569" s="154"/>
      <c r="AH569" s="154"/>
      <c r="AI569" s="154"/>
      <c r="AJ569" s="154"/>
      <c r="AK569" s="154"/>
      <c r="AL569" s="154"/>
      <c r="AM569" s="154"/>
      <c r="AN569" s="154"/>
      <c r="AO569" s="154"/>
      <c r="AP569" s="154"/>
      <c r="AQ569" s="154"/>
      <c r="AR569" s="154"/>
      <c r="AS569" s="154"/>
      <c r="AT569" s="154"/>
      <c r="AU569" s="154"/>
      <c r="AV569" s="154"/>
      <c r="AW569" s="154"/>
      <c r="AX569" s="154"/>
      <c r="AY569" s="154"/>
      <c r="AZ569" s="154"/>
      <c r="BA569" s="181"/>
      <c r="BB569" s="181"/>
      <c r="BC569" s="85"/>
      <c r="BD569" s="85"/>
      <c r="BE569" s="154"/>
    </row>
    <row r="570" customFormat="false" ht="12.75" hidden="false" customHeight="true" outlineLevel="0" collapsed="false">
      <c r="A570" s="2"/>
      <c r="B570" s="2"/>
      <c r="E570" s="2"/>
      <c r="G570" s="2"/>
      <c r="I570" s="85"/>
      <c r="J570" s="2"/>
      <c r="K570" s="2"/>
      <c r="L570" s="85"/>
      <c r="M570" s="85"/>
      <c r="N570" s="85"/>
      <c r="O570" s="85"/>
      <c r="P570" s="85"/>
      <c r="Q570" s="85"/>
      <c r="R570" s="85"/>
      <c r="S570" s="85"/>
      <c r="T570" s="154"/>
      <c r="U570" s="154"/>
      <c r="V570" s="154"/>
      <c r="W570" s="154"/>
      <c r="X570" s="154"/>
      <c r="Y570" s="154"/>
      <c r="Z570" s="85"/>
      <c r="AA570" s="85"/>
      <c r="AB570" s="154"/>
      <c r="AC570" s="154"/>
      <c r="AD570" s="154"/>
      <c r="AE570" s="154"/>
      <c r="AF570" s="154"/>
      <c r="AG570" s="154"/>
      <c r="AH570" s="154"/>
      <c r="AI570" s="154"/>
      <c r="AJ570" s="154"/>
      <c r="AK570" s="154"/>
      <c r="AL570" s="154"/>
      <c r="AM570" s="154"/>
      <c r="AN570" s="154"/>
      <c r="AO570" s="154"/>
      <c r="AP570" s="154"/>
      <c r="AQ570" s="154"/>
      <c r="AR570" s="154"/>
      <c r="AS570" s="154"/>
      <c r="AT570" s="154"/>
      <c r="AU570" s="154"/>
      <c r="AV570" s="154"/>
      <c r="AW570" s="154"/>
      <c r="AX570" s="154"/>
      <c r="AY570" s="154"/>
      <c r="AZ570" s="154"/>
      <c r="BA570" s="181"/>
      <c r="BB570" s="181"/>
      <c r="BC570" s="85"/>
      <c r="BD570" s="85"/>
      <c r="BE570" s="154"/>
    </row>
    <row r="571" customFormat="false" ht="12.75" hidden="false" customHeight="true" outlineLevel="0" collapsed="false">
      <c r="A571" s="2"/>
      <c r="B571" s="2"/>
      <c r="E571" s="2"/>
      <c r="G571" s="2"/>
      <c r="I571" s="85"/>
      <c r="J571" s="2"/>
      <c r="K571" s="2"/>
      <c r="L571" s="85"/>
      <c r="M571" s="85"/>
      <c r="N571" s="85"/>
      <c r="O571" s="85"/>
      <c r="P571" s="85"/>
      <c r="Q571" s="85"/>
      <c r="R571" s="85"/>
      <c r="S571" s="85"/>
      <c r="T571" s="154"/>
      <c r="U571" s="154"/>
      <c r="V571" s="154"/>
      <c r="W571" s="154"/>
      <c r="X571" s="154"/>
      <c r="Y571" s="154"/>
      <c r="Z571" s="85"/>
      <c r="AA571" s="85"/>
      <c r="AB571" s="154"/>
      <c r="AC571" s="154"/>
      <c r="AD571" s="154"/>
      <c r="AE571" s="154"/>
      <c r="AF571" s="154"/>
      <c r="AG571" s="154"/>
      <c r="AH571" s="154"/>
      <c r="AI571" s="154"/>
      <c r="AJ571" s="154"/>
      <c r="AK571" s="154"/>
      <c r="AL571" s="154"/>
      <c r="AM571" s="154"/>
      <c r="AN571" s="154"/>
      <c r="AO571" s="154"/>
      <c r="AP571" s="154"/>
      <c r="AQ571" s="154"/>
      <c r="AR571" s="154"/>
      <c r="AS571" s="154"/>
      <c r="AT571" s="154"/>
      <c r="AU571" s="154"/>
      <c r="AV571" s="154"/>
      <c r="AW571" s="154"/>
      <c r="AX571" s="154"/>
      <c r="AY571" s="154"/>
      <c r="AZ571" s="154"/>
      <c r="BA571" s="181"/>
      <c r="BB571" s="181"/>
      <c r="BC571" s="85"/>
      <c r="BD571" s="85"/>
      <c r="BE571" s="154"/>
    </row>
    <row r="572" customFormat="false" ht="12.75" hidden="false" customHeight="true" outlineLevel="0" collapsed="false">
      <c r="A572" s="2"/>
      <c r="B572" s="2"/>
      <c r="E572" s="2"/>
      <c r="G572" s="2"/>
      <c r="I572" s="85"/>
      <c r="J572" s="2"/>
      <c r="K572" s="2"/>
      <c r="L572" s="85"/>
      <c r="M572" s="85"/>
      <c r="N572" s="85"/>
      <c r="O572" s="85"/>
      <c r="P572" s="85"/>
      <c r="Q572" s="85"/>
      <c r="R572" s="85"/>
      <c r="S572" s="85"/>
      <c r="T572" s="154"/>
      <c r="U572" s="154"/>
      <c r="V572" s="154"/>
      <c r="W572" s="154"/>
      <c r="X572" s="154"/>
      <c r="Y572" s="154"/>
      <c r="Z572" s="85"/>
      <c r="AA572" s="85"/>
      <c r="AB572" s="154"/>
      <c r="AC572" s="154"/>
      <c r="AD572" s="154"/>
      <c r="AE572" s="154"/>
      <c r="AF572" s="154"/>
      <c r="AG572" s="154"/>
      <c r="AH572" s="154"/>
      <c r="AI572" s="154"/>
      <c r="AJ572" s="154"/>
      <c r="AK572" s="154"/>
      <c r="AL572" s="154"/>
      <c r="AM572" s="154"/>
      <c r="AN572" s="154"/>
      <c r="AO572" s="154"/>
      <c r="AP572" s="154"/>
      <c r="AQ572" s="154"/>
      <c r="AR572" s="154"/>
      <c r="AS572" s="154"/>
      <c r="AT572" s="154"/>
      <c r="AU572" s="154"/>
      <c r="AV572" s="154"/>
      <c r="AW572" s="154"/>
      <c r="AX572" s="154"/>
      <c r="AY572" s="154"/>
      <c r="AZ572" s="154"/>
      <c r="BA572" s="181"/>
      <c r="BB572" s="181"/>
      <c r="BC572" s="85"/>
      <c r="BD572" s="85"/>
      <c r="BE572" s="154"/>
    </row>
    <row r="573" customFormat="false" ht="12.75" hidden="false" customHeight="true" outlineLevel="0" collapsed="false">
      <c r="A573" s="2"/>
      <c r="B573" s="2"/>
      <c r="E573" s="2"/>
      <c r="G573" s="2"/>
      <c r="I573" s="85"/>
      <c r="J573" s="2"/>
      <c r="K573" s="2"/>
      <c r="L573" s="85"/>
      <c r="M573" s="85"/>
      <c r="N573" s="85"/>
      <c r="O573" s="85"/>
      <c r="P573" s="85"/>
      <c r="Q573" s="85"/>
      <c r="R573" s="85"/>
      <c r="S573" s="85"/>
      <c r="T573" s="154"/>
      <c r="U573" s="154"/>
      <c r="V573" s="154"/>
      <c r="W573" s="154"/>
      <c r="X573" s="154"/>
      <c r="Y573" s="154"/>
      <c r="Z573" s="85"/>
      <c r="AA573" s="85"/>
      <c r="AB573" s="154"/>
      <c r="AC573" s="154"/>
      <c r="AD573" s="154"/>
      <c r="AE573" s="154"/>
      <c r="AF573" s="154"/>
      <c r="AG573" s="154"/>
      <c r="AH573" s="154"/>
      <c r="AI573" s="154"/>
      <c r="AJ573" s="154"/>
      <c r="AK573" s="154"/>
      <c r="AL573" s="154"/>
      <c r="AM573" s="154"/>
      <c r="AN573" s="154"/>
      <c r="AO573" s="154"/>
      <c r="AP573" s="154"/>
      <c r="AQ573" s="154"/>
      <c r="AR573" s="154"/>
      <c r="AS573" s="154"/>
      <c r="AT573" s="154"/>
      <c r="AU573" s="154"/>
      <c r="AV573" s="154"/>
      <c r="AW573" s="154"/>
      <c r="AX573" s="154"/>
      <c r="AY573" s="154"/>
      <c r="AZ573" s="154"/>
      <c r="BA573" s="181"/>
      <c r="BB573" s="181"/>
      <c r="BC573" s="85"/>
      <c r="BD573" s="85"/>
      <c r="BE573" s="154"/>
    </row>
    <row r="574" customFormat="false" ht="12.75" hidden="false" customHeight="true" outlineLevel="0" collapsed="false">
      <c r="A574" s="2"/>
      <c r="B574" s="2"/>
      <c r="E574" s="2"/>
      <c r="G574" s="2"/>
      <c r="I574" s="85"/>
      <c r="J574" s="2"/>
      <c r="K574" s="2"/>
      <c r="L574" s="85"/>
      <c r="M574" s="85"/>
      <c r="N574" s="85"/>
      <c r="O574" s="85"/>
      <c r="P574" s="85"/>
      <c r="Q574" s="85"/>
      <c r="R574" s="85"/>
      <c r="S574" s="85"/>
      <c r="T574" s="154"/>
      <c r="U574" s="154"/>
      <c r="V574" s="154"/>
      <c r="W574" s="154"/>
      <c r="X574" s="154"/>
      <c r="Y574" s="154"/>
      <c r="Z574" s="85"/>
      <c r="AA574" s="85"/>
      <c r="AB574" s="154"/>
      <c r="AC574" s="154"/>
      <c r="AD574" s="154"/>
      <c r="AE574" s="154"/>
      <c r="AF574" s="154"/>
      <c r="AG574" s="154"/>
      <c r="AH574" s="154"/>
      <c r="AI574" s="154"/>
      <c r="AJ574" s="154"/>
      <c r="AK574" s="154"/>
      <c r="AL574" s="154"/>
      <c r="AM574" s="154"/>
      <c r="AN574" s="154"/>
      <c r="AO574" s="154"/>
      <c r="AP574" s="154"/>
      <c r="AQ574" s="154"/>
      <c r="AR574" s="154"/>
      <c r="AS574" s="154"/>
      <c r="AT574" s="154"/>
      <c r="AU574" s="154"/>
      <c r="AV574" s="154"/>
      <c r="AW574" s="154"/>
      <c r="AX574" s="154"/>
      <c r="AY574" s="154"/>
      <c r="AZ574" s="154"/>
      <c r="BA574" s="181"/>
      <c r="BB574" s="181"/>
      <c r="BC574" s="85"/>
      <c r="BD574" s="85"/>
      <c r="BE574" s="154"/>
    </row>
    <row r="575" customFormat="false" ht="12.75" hidden="false" customHeight="true" outlineLevel="0" collapsed="false">
      <c r="A575" s="2"/>
      <c r="B575" s="2"/>
      <c r="E575" s="2"/>
      <c r="G575" s="2"/>
      <c r="I575" s="85"/>
      <c r="J575" s="2"/>
      <c r="K575" s="2"/>
      <c r="L575" s="85"/>
      <c r="M575" s="85"/>
      <c r="N575" s="85"/>
      <c r="O575" s="85"/>
      <c r="P575" s="85"/>
      <c r="Q575" s="85"/>
      <c r="R575" s="85"/>
      <c r="S575" s="85"/>
      <c r="T575" s="154"/>
      <c r="U575" s="154"/>
      <c r="V575" s="154"/>
      <c r="W575" s="154"/>
      <c r="X575" s="154"/>
      <c r="Y575" s="154"/>
      <c r="Z575" s="85"/>
      <c r="AA575" s="85"/>
      <c r="AB575" s="154"/>
      <c r="AC575" s="154"/>
      <c r="AD575" s="154"/>
      <c r="AE575" s="154"/>
      <c r="AF575" s="154"/>
      <c r="AG575" s="154"/>
      <c r="AH575" s="154"/>
      <c r="AI575" s="154"/>
      <c r="AJ575" s="154"/>
      <c r="AK575" s="154"/>
      <c r="AL575" s="154"/>
      <c r="AM575" s="154"/>
      <c r="AN575" s="154"/>
      <c r="AO575" s="154"/>
      <c r="AP575" s="154"/>
      <c r="AQ575" s="154"/>
      <c r="AR575" s="154"/>
      <c r="AS575" s="154"/>
      <c r="AT575" s="154"/>
      <c r="AU575" s="154"/>
      <c r="AV575" s="154"/>
      <c r="AW575" s="154"/>
      <c r="AX575" s="154"/>
      <c r="AY575" s="154"/>
      <c r="AZ575" s="154"/>
      <c r="BA575" s="181"/>
      <c r="BB575" s="181"/>
      <c r="BC575" s="85"/>
      <c r="BD575" s="85"/>
      <c r="BE575" s="154"/>
    </row>
    <row r="576" customFormat="false" ht="12.75" hidden="false" customHeight="true" outlineLevel="0" collapsed="false">
      <c r="A576" s="2"/>
      <c r="B576" s="2"/>
      <c r="E576" s="2"/>
      <c r="G576" s="2"/>
      <c r="I576" s="85"/>
      <c r="J576" s="2"/>
      <c r="K576" s="2"/>
      <c r="L576" s="85"/>
      <c r="M576" s="85"/>
      <c r="N576" s="85"/>
      <c r="O576" s="85"/>
      <c r="P576" s="85"/>
      <c r="Q576" s="85"/>
      <c r="R576" s="85"/>
      <c r="S576" s="85"/>
      <c r="T576" s="154"/>
      <c r="U576" s="154"/>
      <c r="V576" s="154"/>
      <c r="W576" s="154"/>
      <c r="X576" s="154"/>
      <c r="Y576" s="154"/>
      <c r="Z576" s="85"/>
      <c r="AA576" s="85"/>
      <c r="AB576" s="154"/>
      <c r="AC576" s="154"/>
      <c r="AD576" s="154"/>
      <c r="AE576" s="154"/>
      <c r="AF576" s="154"/>
      <c r="AG576" s="154"/>
      <c r="AH576" s="154"/>
      <c r="AI576" s="154"/>
      <c r="AJ576" s="154"/>
      <c r="AK576" s="154"/>
      <c r="AL576" s="154"/>
      <c r="AM576" s="154"/>
      <c r="AN576" s="154"/>
      <c r="AO576" s="154"/>
      <c r="AP576" s="154"/>
      <c r="AQ576" s="154"/>
      <c r="AR576" s="154"/>
      <c r="AS576" s="154"/>
      <c r="AT576" s="154"/>
      <c r="AU576" s="154"/>
      <c r="AV576" s="154"/>
      <c r="AW576" s="154"/>
      <c r="AX576" s="154"/>
      <c r="AY576" s="154"/>
      <c r="AZ576" s="154"/>
      <c r="BA576" s="181"/>
      <c r="BB576" s="181"/>
      <c r="BC576" s="85"/>
      <c r="BD576" s="85"/>
      <c r="BE576" s="154"/>
    </row>
    <row r="577" customFormat="false" ht="12.75" hidden="false" customHeight="true" outlineLevel="0" collapsed="false">
      <c r="A577" s="2"/>
      <c r="B577" s="2"/>
      <c r="E577" s="2"/>
      <c r="G577" s="2"/>
      <c r="I577" s="85"/>
      <c r="J577" s="2"/>
      <c r="K577" s="2"/>
      <c r="L577" s="85"/>
      <c r="M577" s="85"/>
      <c r="N577" s="85"/>
      <c r="O577" s="85"/>
      <c r="P577" s="85"/>
      <c r="Q577" s="85"/>
      <c r="R577" s="85"/>
      <c r="S577" s="85"/>
      <c r="T577" s="154"/>
      <c r="U577" s="154"/>
      <c r="V577" s="154"/>
      <c r="W577" s="154"/>
      <c r="X577" s="154"/>
      <c r="Y577" s="154"/>
      <c r="Z577" s="85"/>
      <c r="AA577" s="85"/>
      <c r="AB577" s="154"/>
      <c r="AC577" s="154"/>
      <c r="AD577" s="154"/>
      <c r="AE577" s="154"/>
      <c r="AF577" s="154"/>
      <c r="AG577" s="154"/>
      <c r="AH577" s="154"/>
      <c r="AI577" s="154"/>
      <c r="AJ577" s="154"/>
      <c r="AK577" s="154"/>
      <c r="AL577" s="154"/>
      <c r="AM577" s="154"/>
      <c r="AN577" s="154"/>
      <c r="AO577" s="154"/>
      <c r="AP577" s="154"/>
      <c r="AQ577" s="154"/>
      <c r="AR577" s="154"/>
      <c r="AS577" s="154"/>
      <c r="AT577" s="154"/>
      <c r="AU577" s="154"/>
      <c r="AV577" s="154"/>
      <c r="AW577" s="154"/>
      <c r="AX577" s="154"/>
      <c r="AY577" s="154"/>
      <c r="AZ577" s="154"/>
      <c r="BA577" s="181"/>
      <c r="BB577" s="181"/>
      <c r="BC577" s="85"/>
      <c r="BD577" s="85"/>
      <c r="BE577" s="154"/>
    </row>
    <row r="578" customFormat="false" ht="12.75" hidden="false" customHeight="true" outlineLevel="0" collapsed="false">
      <c r="A578" s="2"/>
      <c r="B578" s="2"/>
      <c r="E578" s="2"/>
      <c r="G578" s="2"/>
      <c r="I578" s="85"/>
      <c r="J578" s="2"/>
      <c r="K578" s="2"/>
      <c r="L578" s="85"/>
      <c r="M578" s="85"/>
      <c r="N578" s="85"/>
      <c r="O578" s="85"/>
      <c r="P578" s="85"/>
      <c r="Q578" s="85"/>
      <c r="R578" s="85"/>
      <c r="S578" s="85"/>
      <c r="T578" s="154"/>
      <c r="U578" s="154"/>
      <c r="V578" s="154"/>
      <c r="W578" s="154"/>
      <c r="X578" s="154"/>
      <c r="Y578" s="154"/>
      <c r="Z578" s="85"/>
      <c r="AA578" s="85"/>
      <c r="AB578" s="154"/>
      <c r="AC578" s="154"/>
      <c r="AD578" s="154"/>
      <c r="AE578" s="154"/>
      <c r="AF578" s="154"/>
      <c r="AG578" s="154"/>
      <c r="AH578" s="154"/>
      <c r="AI578" s="154"/>
      <c r="AJ578" s="154"/>
      <c r="AK578" s="154"/>
      <c r="AL578" s="154"/>
      <c r="AM578" s="154"/>
      <c r="AN578" s="154"/>
      <c r="AO578" s="154"/>
      <c r="AP578" s="154"/>
      <c r="AQ578" s="154"/>
      <c r="AR578" s="154"/>
      <c r="AS578" s="154"/>
      <c r="AT578" s="154"/>
      <c r="AU578" s="154"/>
      <c r="AV578" s="154"/>
      <c r="AW578" s="154"/>
      <c r="AX578" s="154"/>
      <c r="AY578" s="154"/>
      <c r="AZ578" s="154"/>
      <c r="BA578" s="181"/>
      <c r="BB578" s="181"/>
      <c r="BC578" s="85"/>
      <c r="BD578" s="85"/>
      <c r="BE578" s="154"/>
    </row>
    <row r="579" customFormat="false" ht="12.75" hidden="false" customHeight="true" outlineLevel="0" collapsed="false">
      <c r="A579" s="2"/>
      <c r="B579" s="2"/>
      <c r="E579" s="2"/>
      <c r="G579" s="2"/>
      <c r="I579" s="85"/>
      <c r="J579" s="2"/>
      <c r="K579" s="2"/>
      <c r="L579" s="85"/>
      <c r="M579" s="85"/>
      <c r="N579" s="85"/>
      <c r="O579" s="85"/>
      <c r="P579" s="85"/>
      <c r="Q579" s="85"/>
      <c r="R579" s="85"/>
      <c r="S579" s="85"/>
      <c r="T579" s="154"/>
      <c r="U579" s="154"/>
      <c r="V579" s="154"/>
      <c r="W579" s="154"/>
      <c r="X579" s="154"/>
      <c r="Y579" s="154"/>
      <c r="Z579" s="85"/>
      <c r="AA579" s="85"/>
      <c r="AB579" s="154"/>
      <c r="AC579" s="154"/>
      <c r="AD579" s="154"/>
      <c r="AE579" s="154"/>
      <c r="AF579" s="154"/>
      <c r="AG579" s="154"/>
      <c r="AH579" s="154"/>
      <c r="AI579" s="154"/>
      <c r="AJ579" s="154"/>
      <c r="AK579" s="154"/>
      <c r="AL579" s="154"/>
      <c r="AM579" s="154"/>
      <c r="AN579" s="154"/>
      <c r="AO579" s="154"/>
      <c r="AP579" s="154"/>
      <c r="AQ579" s="154"/>
      <c r="AR579" s="154"/>
      <c r="AS579" s="154"/>
      <c r="AT579" s="154"/>
      <c r="AU579" s="154"/>
      <c r="AV579" s="154"/>
      <c r="AW579" s="154"/>
      <c r="AX579" s="154"/>
      <c r="AY579" s="154"/>
      <c r="AZ579" s="154"/>
      <c r="BA579" s="181"/>
      <c r="BB579" s="181"/>
      <c r="BC579" s="85"/>
      <c r="BD579" s="85"/>
      <c r="BE579" s="154"/>
    </row>
    <row r="580" customFormat="false" ht="12.75" hidden="false" customHeight="true" outlineLevel="0" collapsed="false">
      <c r="A580" s="2"/>
      <c r="B580" s="2"/>
      <c r="E580" s="2"/>
      <c r="G580" s="2"/>
      <c r="I580" s="85"/>
      <c r="J580" s="2"/>
      <c r="K580" s="2"/>
      <c r="L580" s="85"/>
      <c r="M580" s="85"/>
      <c r="N580" s="85"/>
      <c r="O580" s="85"/>
      <c r="P580" s="85"/>
      <c r="Q580" s="85"/>
      <c r="R580" s="85"/>
      <c r="S580" s="85"/>
      <c r="T580" s="154"/>
      <c r="U580" s="154"/>
      <c r="V580" s="154"/>
      <c r="W580" s="154"/>
      <c r="X580" s="154"/>
      <c r="Y580" s="154"/>
      <c r="Z580" s="85"/>
      <c r="AA580" s="85"/>
      <c r="AB580" s="154"/>
      <c r="AC580" s="154"/>
      <c r="AD580" s="154"/>
      <c r="AE580" s="154"/>
      <c r="AF580" s="154"/>
      <c r="AG580" s="154"/>
      <c r="AH580" s="154"/>
      <c r="AI580" s="154"/>
      <c r="AJ580" s="154"/>
      <c r="AK580" s="154"/>
      <c r="AL580" s="154"/>
      <c r="AM580" s="154"/>
      <c r="AN580" s="154"/>
      <c r="AO580" s="154"/>
      <c r="AP580" s="154"/>
      <c r="AQ580" s="154"/>
      <c r="AR580" s="154"/>
      <c r="AS580" s="154"/>
      <c r="AT580" s="154"/>
      <c r="AU580" s="154"/>
      <c r="AV580" s="154"/>
      <c r="AW580" s="154"/>
      <c r="AX580" s="154"/>
      <c r="AY580" s="154"/>
      <c r="AZ580" s="154"/>
      <c r="BA580" s="181"/>
      <c r="BB580" s="181"/>
      <c r="BC580" s="85"/>
      <c r="BD580" s="85"/>
      <c r="BE580" s="154"/>
    </row>
    <row r="581" customFormat="false" ht="12.75" hidden="false" customHeight="true" outlineLevel="0" collapsed="false">
      <c r="A581" s="2"/>
      <c r="B581" s="2"/>
      <c r="E581" s="2"/>
      <c r="G581" s="2"/>
      <c r="I581" s="85"/>
      <c r="J581" s="2"/>
      <c r="K581" s="2"/>
      <c r="L581" s="85"/>
      <c r="M581" s="85"/>
      <c r="N581" s="85"/>
      <c r="O581" s="85"/>
      <c r="P581" s="85"/>
      <c r="Q581" s="85"/>
      <c r="R581" s="85"/>
      <c r="S581" s="85"/>
      <c r="T581" s="154"/>
      <c r="U581" s="154"/>
      <c r="V581" s="154"/>
      <c r="W581" s="154"/>
      <c r="X581" s="154"/>
      <c r="Y581" s="154"/>
      <c r="Z581" s="85"/>
      <c r="AA581" s="85"/>
      <c r="AB581" s="154"/>
      <c r="AC581" s="154"/>
      <c r="AD581" s="154"/>
      <c r="AE581" s="154"/>
      <c r="AF581" s="154"/>
      <c r="AG581" s="154"/>
      <c r="AH581" s="154"/>
      <c r="AI581" s="154"/>
      <c r="AJ581" s="154"/>
      <c r="AK581" s="154"/>
      <c r="AL581" s="154"/>
      <c r="AM581" s="154"/>
      <c r="AN581" s="154"/>
      <c r="AO581" s="154"/>
      <c r="AP581" s="154"/>
      <c r="AQ581" s="154"/>
      <c r="AR581" s="154"/>
      <c r="AS581" s="154"/>
      <c r="AT581" s="154"/>
      <c r="AU581" s="154"/>
      <c r="AV581" s="154"/>
      <c r="AW581" s="154"/>
      <c r="AX581" s="154"/>
      <c r="AY581" s="154"/>
      <c r="AZ581" s="154"/>
      <c r="BA581" s="181"/>
      <c r="BB581" s="181"/>
      <c r="BC581" s="85"/>
      <c r="BD581" s="85"/>
      <c r="BE581" s="154"/>
    </row>
    <row r="582" customFormat="false" ht="12.75" hidden="false" customHeight="true" outlineLevel="0" collapsed="false">
      <c r="A582" s="2"/>
      <c r="B582" s="2"/>
      <c r="E582" s="2"/>
      <c r="G582" s="2"/>
      <c r="I582" s="85"/>
      <c r="J582" s="2"/>
      <c r="K582" s="2"/>
      <c r="L582" s="85"/>
      <c r="M582" s="85"/>
      <c r="N582" s="85"/>
      <c r="O582" s="85"/>
      <c r="P582" s="85"/>
      <c r="Q582" s="85"/>
      <c r="R582" s="85"/>
      <c r="S582" s="85"/>
      <c r="T582" s="154"/>
      <c r="U582" s="154"/>
      <c r="V582" s="154"/>
      <c r="W582" s="154"/>
      <c r="X582" s="154"/>
      <c r="Y582" s="154"/>
      <c r="Z582" s="85"/>
      <c r="AA582" s="85"/>
      <c r="AB582" s="154"/>
      <c r="AC582" s="154"/>
      <c r="AD582" s="154"/>
      <c r="AE582" s="154"/>
      <c r="AF582" s="154"/>
      <c r="AG582" s="154"/>
      <c r="AH582" s="154"/>
      <c r="AI582" s="154"/>
      <c r="AJ582" s="154"/>
      <c r="AK582" s="154"/>
      <c r="AL582" s="154"/>
      <c r="AM582" s="154"/>
      <c r="AN582" s="154"/>
      <c r="AO582" s="154"/>
      <c r="AP582" s="154"/>
      <c r="AQ582" s="154"/>
      <c r="AR582" s="154"/>
      <c r="AS582" s="154"/>
      <c r="AT582" s="154"/>
      <c r="AU582" s="154"/>
      <c r="AV582" s="154"/>
      <c r="AW582" s="154"/>
      <c r="AX582" s="154"/>
      <c r="AY582" s="154"/>
      <c r="AZ582" s="154"/>
      <c r="BA582" s="181"/>
      <c r="BB582" s="181"/>
      <c r="BC582" s="85"/>
      <c r="BD582" s="85"/>
      <c r="BE582" s="154"/>
    </row>
    <row r="583" customFormat="false" ht="12.75" hidden="false" customHeight="true" outlineLevel="0" collapsed="false">
      <c r="A583" s="2"/>
      <c r="B583" s="2"/>
      <c r="E583" s="2"/>
      <c r="G583" s="2"/>
      <c r="I583" s="85"/>
      <c r="J583" s="2"/>
      <c r="K583" s="2"/>
      <c r="L583" s="85"/>
      <c r="M583" s="85"/>
      <c r="N583" s="85"/>
      <c r="O583" s="85"/>
      <c r="P583" s="85"/>
      <c r="Q583" s="85"/>
      <c r="R583" s="85"/>
      <c r="S583" s="85"/>
      <c r="T583" s="154"/>
      <c r="U583" s="154"/>
      <c r="V583" s="154"/>
      <c r="W583" s="154"/>
      <c r="X583" s="154"/>
      <c r="Y583" s="154"/>
      <c r="Z583" s="85"/>
      <c r="AA583" s="85"/>
      <c r="AB583" s="154"/>
      <c r="AC583" s="154"/>
      <c r="AD583" s="154"/>
      <c r="AE583" s="154"/>
      <c r="AF583" s="154"/>
      <c r="AG583" s="154"/>
      <c r="AH583" s="154"/>
      <c r="AI583" s="154"/>
      <c r="AJ583" s="154"/>
      <c r="AK583" s="154"/>
      <c r="AL583" s="154"/>
      <c r="AM583" s="154"/>
      <c r="AN583" s="154"/>
      <c r="AO583" s="154"/>
      <c r="AP583" s="154"/>
      <c r="AQ583" s="154"/>
      <c r="AR583" s="154"/>
      <c r="AS583" s="154"/>
      <c r="AT583" s="154"/>
      <c r="AU583" s="154"/>
      <c r="AV583" s="154"/>
      <c r="AW583" s="154"/>
      <c r="AX583" s="154"/>
      <c r="AY583" s="154"/>
      <c r="AZ583" s="154"/>
      <c r="BA583" s="181"/>
      <c r="BB583" s="181"/>
      <c r="BC583" s="85"/>
      <c r="BD583" s="85"/>
      <c r="BE583" s="154"/>
    </row>
    <row r="584" customFormat="false" ht="12.75" hidden="false" customHeight="true" outlineLevel="0" collapsed="false">
      <c r="A584" s="2"/>
      <c r="B584" s="2"/>
      <c r="E584" s="2"/>
      <c r="G584" s="2"/>
      <c r="I584" s="85"/>
      <c r="J584" s="2"/>
      <c r="K584" s="2"/>
      <c r="L584" s="85"/>
      <c r="M584" s="85"/>
      <c r="N584" s="85"/>
      <c r="O584" s="85"/>
      <c r="P584" s="85"/>
      <c r="Q584" s="85"/>
      <c r="R584" s="85"/>
      <c r="S584" s="85"/>
      <c r="T584" s="154"/>
      <c r="U584" s="154"/>
      <c r="V584" s="154"/>
      <c r="W584" s="154"/>
      <c r="X584" s="154"/>
      <c r="Y584" s="154"/>
      <c r="Z584" s="85"/>
      <c r="AA584" s="85"/>
      <c r="AB584" s="154"/>
      <c r="AC584" s="154"/>
      <c r="AD584" s="154"/>
      <c r="AE584" s="154"/>
      <c r="AF584" s="154"/>
      <c r="AG584" s="154"/>
      <c r="AH584" s="154"/>
      <c r="AI584" s="154"/>
      <c r="AJ584" s="154"/>
      <c r="AK584" s="154"/>
      <c r="AL584" s="154"/>
      <c r="AM584" s="154"/>
      <c r="AN584" s="154"/>
      <c r="AO584" s="154"/>
      <c r="AP584" s="154"/>
      <c r="AQ584" s="154"/>
      <c r="AR584" s="154"/>
      <c r="AS584" s="154"/>
      <c r="AT584" s="154"/>
      <c r="AU584" s="154"/>
      <c r="AV584" s="154"/>
      <c r="AW584" s="154"/>
      <c r="AX584" s="154"/>
      <c r="AY584" s="154"/>
      <c r="AZ584" s="154"/>
      <c r="BA584" s="181"/>
      <c r="BB584" s="181"/>
      <c r="BC584" s="85"/>
      <c r="BD584" s="85"/>
      <c r="BE584" s="154"/>
    </row>
    <row r="585" customFormat="false" ht="12.75" hidden="false" customHeight="true" outlineLevel="0" collapsed="false">
      <c r="A585" s="2"/>
      <c r="B585" s="2"/>
      <c r="E585" s="2"/>
      <c r="G585" s="2"/>
      <c r="I585" s="85"/>
      <c r="J585" s="2"/>
      <c r="K585" s="2"/>
      <c r="L585" s="85"/>
      <c r="M585" s="85"/>
      <c r="N585" s="85"/>
      <c r="O585" s="85"/>
      <c r="P585" s="85"/>
      <c r="Q585" s="85"/>
      <c r="R585" s="85"/>
      <c r="S585" s="85"/>
      <c r="T585" s="154"/>
      <c r="U585" s="154"/>
      <c r="V585" s="154"/>
      <c r="W585" s="154"/>
      <c r="X585" s="154"/>
      <c r="Y585" s="154"/>
      <c r="Z585" s="85"/>
      <c r="AA585" s="85"/>
      <c r="AB585" s="154"/>
      <c r="AC585" s="154"/>
      <c r="AD585" s="154"/>
      <c r="AE585" s="154"/>
      <c r="AF585" s="154"/>
      <c r="AG585" s="154"/>
      <c r="AH585" s="154"/>
      <c r="AI585" s="154"/>
      <c r="AJ585" s="154"/>
      <c r="AK585" s="154"/>
      <c r="AL585" s="154"/>
      <c r="AM585" s="154"/>
      <c r="AN585" s="154"/>
      <c r="AO585" s="154"/>
      <c r="AP585" s="154"/>
      <c r="AQ585" s="154"/>
      <c r="AR585" s="154"/>
      <c r="AS585" s="154"/>
      <c r="AT585" s="154"/>
      <c r="AU585" s="154"/>
      <c r="AV585" s="154"/>
      <c r="AW585" s="154"/>
      <c r="AX585" s="154"/>
      <c r="AY585" s="154"/>
      <c r="AZ585" s="154"/>
      <c r="BA585" s="181"/>
      <c r="BB585" s="181"/>
      <c r="BC585" s="85"/>
      <c r="BD585" s="85"/>
      <c r="BE585" s="154"/>
    </row>
    <row r="586" customFormat="false" ht="12.75" hidden="false" customHeight="true" outlineLevel="0" collapsed="false">
      <c r="A586" s="2"/>
      <c r="B586" s="2"/>
      <c r="E586" s="2"/>
      <c r="G586" s="2"/>
      <c r="I586" s="85"/>
      <c r="J586" s="2"/>
      <c r="K586" s="2"/>
      <c r="L586" s="85"/>
      <c r="M586" s="85"/>
      <c r="N586" s="85"/>
      <c r="O586" s="85"/>
      <c r="P586" s="85"/>
      <c r="Q586" s="85"/>
      <c r="R586" s="85"/>
      <c r="S586" s="85"/>
      <c r="T586" s="154"/>
      <c r="U586" s="154"/>
      <c r="V586" s="154"/>
      <c r="W586" s="154"/>
      <c r="X586" s="154"/>
      <c r="Y586" s="154"/>
      <c r="Z586" s="85"/>
      <c r="AA586" s="85"/>
      <c r="AB586" s="154"/>
      <c r="AC586" s="154"/>
      <c r="AD586" s="154"/>
      <c r="AE586" s="154"/>
      <c r="AF586" s="154"/>
      <c r="AG586" s="154"/>
      <c r="AH586" s="154"/>
      <c r="AI586" s="154"/>
      <c r="AJ586" s="154"/>
      <c r="AK586" s="154"/>
      <c r="AL586" s="154"/>
      <c r="AM586" s="154"/>
      <c r="AN586" s="154"/>
      <c r="AO586" s="154"/>
      <c r="AP586" s="154"/>
      <c r="AQ586" s="154"/>
      <c r="AR586" s="154"/>
      <c r="AS586" s="154"/>
      <c r="AT586" s="154"/>
      <c r="AU586" s="154"/>
      <c r="AV586" s="154"/>
      <c r="AW586" s="154"/>
      <c r="AX586" s="154"/>
      <c r="AY586" s="154"/>
      <c r="AZ586" s="154"/>
      <c r="BA586" s="181"/>
      <c r="BB586" s="181"/>
      <c r="BC586" s="85"/>
      <c r="BD586" s="85"/>
      <c r="BE586" s="154"/>
    </row>
    <row r="587" customFormat="false" ht="12.75" hidden="false" customHeight="true" outlineLevel="0" collapsed="false">
      <c r="A587" s="2"/>
      <c r="B587" s="2"/>
      <c r="E587" s="2"/>
      <c r="G587" s="2"/>
      <c r="I587" s="85"/>
      <c r="J587" s="2"/>
      <c r="K587" s="2"/>
      <c r="L587" s="85"/>
      <c r="M587" s="85"/>
      <c r="N587" s="85"/>
      <c r="O587" s="85"/>
      <c r="P587" s="85"/>
      <c r="Q587" s="85"/>
      <c r="R587" s="85"/>
      <c r="S587" s="85"/>
      <c r="T587" s="154"/>
      <c r="U587" s="154"/>
      <c r="V587" s="154"/>
      <c r="W587" s="154"/>
      <c r="X587" s="154"/>
      <c r="Y587" s="154"/>
      <c r="Z587" s="85"/>
      <c r="AA587" s="85"/>
      <c r="AB587" s="154"/>
      <c r="AC587" s="154"/>
      <c r="AD587" s="154"/>
      <c r="AE587" s="154"/>
      <c r="AF587" s="154"/>
      <c r="AG587" s="154"/>
      <c r="AH587" s="154"/>
      <c r="AI587" s="154"/>
      <c r="AJ587" s="154"/>
      <c r="AK587" s="154"/>
      <c r="AL587" s="154"/>
      <c r="AM587" s="154"/>
      <c r="AN587" s="154"/>
      <c r="AO587" s="154"/>
      <c r="AP587" s="154"/>
      <c r="AQ587" s="154"/>
      <c r="AR587" s="154"/>
      <c r="AS587" s="154"/>
      <c r="AT587" s="154"/>
      <c r="AU587" s="154"/>
      <c r="AV587" s="154"/>
      <c r="AW587" s="154"/>
      <c r="AX587" s="154"/>
      <c r="AY587" s="154"/>
      <c r="AZ587" s="154"/>
      <c r="BA587" s="181"/>
      <c r="BB587" s="181"/>
      <c r="BC587" s="85"/>
      <c r="BD587" s="85"/>
      <c r="BE587" s="154"/>
    </row>
    <row r="588" customFormat="false" ht="12.75" hidden="false" customHeight="true" outlineLevel="0" collapsed="false">
      <c r="A588" s="2"/>
      <c r="B588" s="2"/>
      <c r="E588" s="2"/>
      <c r="G588" s="2"/>
      <c r="I588" s="85"/>
      <c r="J588" s="2"/>
      <c r="K588" s="2"/>
      <c r="L588" s="85"/>
      <c r="M588" s="85"/>
      <c r="N588" s="85"/>
      <c r="O588" s="85"/>
      <c r="P588" s="85"/>
      <c r="Q588" s="85"/>
      <c r="R588" s="85"/>
      <c r="S588" s="85"/>
      <c r="T588" s="154"/>
      <c r="U588" s="154"/>
      <c r="V588" s="154"/>
      <c r="W588" s="154"/>
      <c r="X588" s="154"/>
      <c r="Y588" s="154"/>
      <c r="Z588" s="85"/>
      <c r="AA588" s="85"/>
      <c r="AB588" s="154"/>
      <c r="AC588" s="154"/>
      <c r="AD588" s="154"/>
      <c r="AE588" s="154"/>
      <c r="AF588" s="154"/>
      <c r="AG588" s="154"/>
      <c r="AH588" s="154"/>
      <c r="AI588" s="154"/>
      <c r="AJ588" s="154"/>
      <c r="AK588" s="154"/>
      <c r="AL588" s="154"/>
      <c r="AM588" s="154"/>
      <c r="AN588" s="154"/>
      <c r="AO588" s="154"/>
      <c r="AP588" s="154"/>
      <c r="AQ588" s="154"/>
      <c r="AR588" s="154"/>
      <c r="AS588" s="154"/>
      <c r="AT588" s="154"/>
      <c r="AU588" s="154"/>
      <c r="AV588" s="154"/>
      <c r="AW588" s="154"/>
      <c r="AX588" s="154"/>
      <c r="AY588" s="154"/>
      <c r="AZ588" s="154"/>
      <c r="BA588" s="181"/>
      <c r="BB588" s="181"/>
      <c r="BC588" s="85"/>
      <c r="BD588" s="85"/>
      <c r="BE588" s="154"/>
    </row>
    <row r="589" customFormat="false" ht="12.75" hidden="false" customHeight="true" outlineLevel="0" collapsed="false">
      <c r="A589" s="2"/>
      <c r="B589" s="2"/>
      <c r="E589" s="2"/>
      <c r="G589" s="2"/>
      <c r="I589" s="85"/>
      <c r="J589" s="2"/>
      <c r="K589" s="2"/>
      <c r="L589" s="85"/>
      <c r="M589" s="85"/>
      <c r="N589" s="85"/>
      <c r="O589" s="85"/>
      <c r="P589" s="85"/>
      <c r="Q589" s="85"/>
      <c r="R589" s="85"/>
      <c r="S589" s="85"/>
      <c r="T589" s="154"/>
      <c r="U589" s="154"/>
      <c r="V589" s="154"/>
      <c r="W589" s="154"/>
      <c r="X589" s="154"/>
      <c r="Y589" s="154"/>
      <c r="Z589" s="85"/>
      <c r="AA589" s="85"/>
      <c r="AB589" s="154"/>
      <c r="AC589" s="154"/>
      <c r="AD589" s="154"/>
      <c r="AE589" s="154"/>
      <c r="AF589" s="154"/>
      <c r="AG589" s="154"/>
      <c r="AH589" s="154"/>
      <c r="AI589" s="154"/>
      <c r="AJ589" s="154"/>
      <c r="AK589" s="154"/>
      <c r="AL589" s="154"/>
      <c r="AM589" s="154"/>
      <c r="AN589" s="154"/>
      <c r="AO589" s="154"/>
      <c r="AP589" s="154"/>
      <c r="AQ589" s="154"/>
      <c r="AR589" s="154"/>
      <c r="AS589" s="154"/>
      <c r="AT589" s="154"/>
      <c r="AU589" s="154"/>
      <c r="AV589" s="154"/>
      <c r="AW589" s="154"/>
      <c r="AX589" s="154"/>
      <c r="AY589" s="154"/>
      <c r="AZ589" s="154"/>
      <c r="BA589" s="181"/>
      <c r="BB589" s="181"/>
      <c r="BC589" s="85"/>
      <c r="BD589" s="85"/>
      <c r="BE589" s="154"/>
    </row>
    <row r="590" customFormat="false" ht="12.75" hidden="false" customHeight="true" outlineLevel="0" collapsed="false">
      <c r="A590" s="2"/>
      <c r="B590" s="2"/>
      <c r="E590" s="2"/>
      <c r="G590" s="2"/>
      <c r="I590" s="85"/>
      <c r="J590" s="2"/>
      <c r="K590" s="2"/>
      <c r="L590" s="85"/>
      <c r="M590" s="85"/>
      <c r="N590" s="85"/>
      <c r="O590" s="85"/>
      <c r="P590" s="85"/>
      <c r="Q590" s="85"/>
      <c r="R590" s="85"/>
      <c r="S590" s="85"/>
      <c r="T590" s="154"/>
      <c r="U590" s="154"/>
      <c r="V590" s="154"/>
      <c r="W590" s="154"/>
      <c r="X590" s="154"/>
      <c r="Y590" s="154"/>
      <c r="Z590" s="85"/>
      <c r="AA590" s="85"/>
      <c r="AB590" s="154"/>
      <c r="AC590" s="154"/>
      <c r="AD590" s="154"/>
      <c r="AE590" s="154"/>
      <c r="AF590" s="154"/>
      <c r="AG590" s="154"/>
      <c r="AH590" s="154"/>
      <c r="AI590" s="154"/>
      <c r="AJ590" s="154"/>
      <c r="AK590" s="154"/>
      <c r="AL590" s="154"/>
      <c r="AM590" s="154"/>
      <c r="AN590" s="154"/>
      <c r="AO590" s="154"/>
      <c r="AP590" s="154"/>
      <c r="AQ590" s="154"/>
      <c r="AR590" s="154"/>
      <c r="AS590" s="154"/>
      <c r="AT590" s="154"/>
      <c r="AU590" s="154"/>
      <c r="AV590" s="154"/>
      <c r="AW590" s="154"/>
      <c r="AX590" s="154"/>
      <c r="AY590" s="154"/>
      <c r="AZ590" s="154"/>
      <c r="BA590" s="181"/>
      <c r="BB590" s="181"/>
      <c r="BC590" s="85"/>
      <c r="BD590" s="85"/>
      <c r="BE590" s="154"/>
    </row>
    <row r="591" customFormat="false" ht="12.75" hidden="false" customHeight="true" outlineLevel="0" collapsed="false">
      <c r="A591" s="2"/>
      <c r="B591" s="2"/>
      <c r="E591" s="2"/>
      <c r="G591" s="2"/>
      <c r="I591" s="85"/>
      <c r="J591" s="2"/>
      <c r="K591" s="2"/>
      <c r="L591" s="85"/>
      <c r="M591" s="85"/>
      <c r="N591" s="85"/>
      <c r="O591" s="85"/>
      <c r="P591" s="85"/>
      <c r="Q591" s="85"/>
      <c r="R591" s="85"/>
      <c r="S591" s="85"/>
      <c r="T591" s="154"/>
      <c r="U591" s="154"/>
      <c r="V591" s="154"/>
      <c r="W591" s="154"/>
      <c r="X591" s="154"/>
      <c r="Y591" s="154"/>
      <c r="Z591" s="85"/>
      <c r="AA591" s="85"/>
      <c r="AB591" s="154"/>
      <c r="AC591" s="154"/>
      <c r="AD591" s="154"/>
      <c r="AE591" s="154"/>
      <c r="AF591" s="154"/>
      <c r="AG591" s="154"/>
      <c r="AH591" s="154"/>
      <c r="AI591" s="154"/>
      <c r="AJ591" s="154"/>
      <c r="AK591" s="154"/>
      <c r="AL591" s="154"/>
      <c r="AM591" s="154"/>
      <c r="AN591" s="154"/>
      <c r="AO591" s="154"/>
      <c r="AP591" s="154"/>
      <c r="AQ591" s="154"/>
      <c r="AR591" s="154"/>
      <c r="AS591" s="154"/>
      <c r="AT591" s="154"/>
      <c r="AU591" s="154"/>
      <c r="AV591" s="154"/>
      <c r="AW591" s="154"/>
      <c r="AX591" s="154"/>
      <c r="AY591" s="154"/>
      <c r="AZ591" s="154"/>
      <c r="BA591" s="181"/>
      <c r="BB591" s="181"/>
      <c r="BC591" s="85"/>
      <c r="BD591" s="85"/>
      <c r="BE591" s="154"/>
    </row>
    <row r="592" customFormat="false" ht="12.75" hidden="false" customHeight="true" outlineLevel="0" collapsed="false">
      <c r="A592" s="2"/>
      <c r="B592" s="2"/>
      <c r="E592" s="2"/>
      <c r="G592" s="2"/>
      <c r="I592" s="85"/>
      <c r="J592" s="2"/>
      <c r="K592" s="2"/>
      <c r="L592" s="85"/>
      <c r="M592" s="85"/>
      <c r="N592" s="85"/>
      <c r="O592" s="85"/>
      <c r="P592" s="85"/>
      <c r="Q592" s="85"/>
      <c r="R592" s="85"/>
      <c r="S592" s="85"/>
      <c r="T592" s="154"/>
      <c r="U592" s="154"/>
      <c r="V592" s="154"/>
      <c r="W592" s="154"/>
      <c r="X592" s="154"/>
      <c r="Y592" s="154"/>
      <c r="Z592" s="85"/>
      <c r="AA592" s="85"/>
      <c r="AB592" s="154"/>
      <c r="AC592" s="154"/>
      <c r="AD592" s="154"/>
      <c r="AE592" s="154"/>
      <c r="AF592" s="154"/>
      <c r="AG592" s="154"/>
      <c r="AH592" s="154"/>
      <c r="AI592" s="154"/>
      <c r="AJ592" s="154"/>
      <c r="AK592" s="154"/>
      <c r="AL592" s="154"/>
      <c r="AM592" s="154"/>
      <c r="AN592" s="154"/>
      <c r="AO592" s="154"/>
      <c r="AP592" s="154"/>
      <c r="AQ592" s="154"/>
      <c r="AR592" s="154"/>
      <c r="AS592" s="154"/>
      <c r="AT592" s="154"/>
      <c r="AU592" s="154"/>
      <c r="AV592" s="154"/>
      <c r="AW592" s="154"/>
      <c r="AX592" s="154"/>
      <c r="AY592" s="154"/>
      <c r="AZ592" s="154"/>
      <c r="BA592" s="181"/>
      <c r="BB592" s="181"/>
      <c r="BC592" s="85"/>
      <c r="BD592" s="85"/>
      <c r="BE592" s="154"/>
    </row>
    <row r="593" customFormat="false" ht="12.75" hidden="false" customHeight="true" outlineLevel="0" collapsed="false">
      <c r="A593" s="2"/>
      <c r="B593" s="2"/>
      <c r="E593" s="2"/>
      <c r="G593" s="2"/>
      <c r="I593" s="85"/>
      <c r="J593" s="2"/>
      <c r="K593" s="2"/>
      <c r="L593" s="85"/>
      <c r="M593" s="85"/>
      <c r="N593" s="85"/>
      <c r="O593" s="85"/>
      <c r="P593" s="85"/>
      <c r="Q593" s="85"/>
      <c r="R593" s="85"/>
      <c r="S593" s="85"/>
      <c r="T593" s="154"/>
      <c r="U593" s="154"/>
      <c r="V593" s="154"/>
      <c r="W593" s="154"/>
      <c r="X593" s="154"/>
      <c r="Y593" s="154"/>
      <c r="Z593" s="85"/>
      <c r="AA593" s="85"/>
      <c r="AB593" s="154"/>
      <c r="AC593" s="154"/>
      <c r="AD593" s="154"/>
      <c r="AE593" s="154"/>
      <c r="AF593" s="154"/>
      <c r="AG593" s="154"/>
      <c r="AH593" s="154"/>
      <c r="AI593" s="154"/>
      <c r="AJ593" s="154"/>
      <c r="AK593" s="154"/>
      <c r="AL593" s="154"/>
      <c r="AM593" s="154"/>
      <c r="AN593" s="154"/>
      <c r="AO593" s="154"/>
      <c r="AP593" s="154"/>
      <c r="AQ593" s="154"/>
      <c r="AR593" s="154"/>
      <c r="AS593" s="154"/>
      <c r="AT593" s="154"/>
      <c r="AU593" s="154"/>
      <c r="AV593" s="154"/>
      <c r="AW593" s="154"/>
      <c r="AX593" s="154"/>
      <c r="AY593" s="154"/>
      <c r="AZ593" s="154"/>
      <c r="BA593" s="181"/>
      <c r="BB593" s="181"/>
      <c r="BC593" s="85"/>
      <c r="BD593" s="85"/>
      <c r="BE593" s="154"/>
    </row>
    <row r="594" customFormat="false" ht="12.75" hidden="false" customHeight="true" outlineLevel="0" collapsed="false">
      <c r="A594" s="2"/>
      <c r="B594" s="2"/>
      <c r="E594" s="2"/>
      <c r="G594" s="2"/>
      <c r="I594" s="85"/>
      <c r="J594" s="2"/>
      <c r="K594" s="2"/>
      <c r="L594" s="85"/>
      <c r="M594" s="85"/>
      <c r="N594" s="85"/>
      <c r="O594" s="85"/>
      <c r="P594" s="85"/>
      <c r="Q594" s="85"/>
      <c r="R594" s="85"/>
      <c r="S594" s="85"/>
      <c r="T594" s="154"/>
      <c r="U594" s="154"/>
      <c r="V594" s="154"/>
      <c r="W594" s="154"/>
      <c r="X594" s="154"/>
      <c r="Y594" s="154"/>
      <c r="Z594" s="85"/>
      <c r="AA594" s="85"/>
      <c r="AB594" s="154"/>
      <c r="AC594" s="154"/>
      <c r="AD594" s="154"/>
      <c r="AE594" s="154"/>
      <c r="AF594" s="154"/>
      <c r="AG594" s="154"/>
      <c r="AH594" s="154"/>
      <c r="AI594" s="154"/>
      <c r="AJ594" s="154"/>
      <c r="AK594" s="154"/>
      <c r="AL594" s="154"/>
      <c r="AM594" s="154"/>
      <c r="AN594" s="154"/>
      <c r="AO594" s="154"/>
      <c r="AP594" s="154"/>
      <c r="AQ594" s="154"/>
      <c r="AR594" s="154"/>
      <c r="AS594" s="154"/>
      <c r="AT594" s="154"/>
      <c r="AU594" s="154"/>
      <c r="AV594" s="154"/>
      <c r="AW594" s="154"/>
      <c r="AX594" s="154"/>
      <c r="AY594" s="154"/>
      <c r="AZ594" s="154"/>
      <c r="BA594" s="181"/>
      <c r="BB594" s="181"/>
      <c r="BC594" s="85"/>
      <c r="BD594" s="85"/>
      <c r="BE594" s="154"/>
    </row>
    <row r="595" customFormat="false" ht="12.75" hidden="false" customHeight="true" outlineLevel="0" collapsed="false">
      <c r="A595" s="2"/>
      <c r="B595" s="2"/>
      <c r="E595" s="2"/>
      <c r="G595" s="2"/>
      <c r="I595" s="85"/>
      <c r="J595" s="2"/>
      <c r="K595" s="2"/>
      <c r="L595" s="85"/>
      <c r="M595" s="85"/>
      <c r="N595" s="85"/>
      <c r="O595" s="85"/>
      <c r="P595" s="85"/>
      <c r="Q595" s="85"/>
      <c r="R595" s="85"/>
      <c r="S595" s="85"/>
      <c r="T595" s="154"/>
      <c r="U595" s="154"/>
      <c r="V595" s="154"/>
      <c r="W595" s="154"/>
      <c r="X595" s="154"/>
      <c r="Y595" s="154"/>
      <c r="Z595" s="85"/>
      <c r="AA595" s="85"/>
      <c r="AB595" s="154"/>
      <c r="AC595" s="154"/>
      <c r="AD595" s="154"/>
      <c r="AE595" s="154"/>
      <c r="AF595" s="154"/>
      <c r="AG595" s="154"/>
      <c r="AH595" s="154"/>
      <c r="AI595" s="154"/>
      <c r="AJ595" s="154"/>
      <c r="AK595" s="154"/>
      <c r="AL595" s="154"/>
      <c r="AM595" s="154"/>
      <c r="AN595" s="154"/>
      <c r="AO595" s="154"/>
      <c r="AP595" s="154"/>
      <c r="AQ595" s="154"/>
      <c r="AR595" s="154"/>
      <c r="AS595" s="154"/>
      <c r="AT595" s="154"/>
      <c r="AU595" s="154"/>
      <c r="AV595" s="154"/>
      <c r="AW595" s="154"/>
      <c r="AX595" s="154"/>
      <c r="AY595" s="154"/>
      <c r="AZ595" s="154"/>
      <c r="BA595" s="181"/>
      <c r="BB595" s="181"/>
      <c r="BC595" s="85"/>
      <c r="BD595" s="85"/>
      <c r="BE595" s="154"/>
    </row>
    <row r="596" customFormat="false" ht="12.75" hidden="false" customHeight="true" outlineLevel="0" collapsed="false">
      <c r="A596" s="2"/>
      <c r="B596" s="2"/>
      <c r="E596" s="2"/>
      <c r="G596" s="2"/>
      <c r="I596" s="85"/>
      <c r="J596" s="2"/>
      <c r="K596" s="2"/>
      <c r="L596" s="85"/>
      <c r="M596" s="85"/>
      <c r="N596" s="85"/>
      <c r="O596" s="85"/>
      <c r="P596" s="85"/>
      <c r="Q596" s="85"/>
      <c r="R596" s="85"/>
      <c r="S596" s="85"/>
      <c r="T596" s="154"/>
      <c r="U596" s="154"/>
      <c r="V596" s="154"/>
      <c r="W596" s="154"/>
      <c r="X596" s="154"/>
      <c r="Y596" s="154"/>
      <c r="Z596" s="85"/>
      <c r="AA596" s="85"/>
      <c r="AB596" s="154"/>
      <c r="AC596" s="154"/>
      <c r="AD596" s="154"/>
      <c r="AE596" s="154"/>
      <c r="AF596" s="154"/>
      <c r="AG596" s="154"/>
      <c r="AH596" s="154"/>
      <c r="AI596" s="154"/>
      <c r="AJ596" s="154"/>
      <c r="AK596" s="154"/>
      <c r="AL596" s="154"/>
      <c r="AM596" s="154"/>
      <c r="AN596" s="154"/>
      <c r="AO596" s="154"/>
      <c r="AP596" s="154"/>
      <c r="AQ596" s="154"/>
      <c r="AR596" s="154"/>
      <c r="AS596" s="154"/>
      <c r="AT596" s="154"/>
      <c r="AU596" s="154"/>
      <c r="AV596" s="154"/>
      <c r="AW596" s="154"/>
      <c r="AX596" s="154"/>
      <c r="AY596" s="154"/>
      <c r="AZ596" s="154"/>
      <c r="BA596" s="181"/>
      <c r="BB596" s="181"/>
      <c r="BC596" s="85"/>
      <c r="BD596" s="85"/>
      <c r="BE596" s="154"/>
    </row>
    <row r="597" customFormat="false" ht="12.75" hidden="false" customHeight="true" outlineLevel="0" collapsed="false">
      <c r="A597" s="2"/>
      <c r="B597" s="2"/>
      <c r="E597" s="2"/>
      <c r="G597" s="2"/>
      <c r="I597" s="85"/>
      <c r="J597" s="2"/>
      <c r="K597" s="2"/>
      <c r="L597" s="85"/>
      <c r="M597" s="85"/>
      <c r="N597" s="85"/>
      <c r="O597" s="85"/>
      <c r="P597" s="85"/>
      <c r="Q597" s="85"/>
      <c r="R597" s="85"/>
      <c r="S597" s="85"/>
      <c r="T597" s="154"/>
      <c r="U597" s="154"/>
      <c r="V597" s="154"/>
      <c r="W597" s="154"/>
      <c r="X597" s="154"/>
      <c r="Y597" s="154"/>
      <c r="Z597" s="85"/>
      <c r="AA597" s="85"/>
      <c r="AB597" s="154"/>
      <c r="AC597" s="154"/>
      <c r="AD597" s="154"/>
      <c r="AE597" s="154"/>
      <c r="AF597" s="154"/>
      <c r="AG597" s="154"/>
      <c r="AH597" s="154"/>
      <c r="AI597" s="154"/>
      <c r="AJ597" s="154"/>
      <c r="AK597" s="154"/>
      <c r="AL597" s="154"/>
      <c r="AM597" s="154"/>
      <c r="AN597" s="154"/>
      <c r="AO597" s="154"/>
      <c r="AP597" s="154"/>
      <c r="AQ597" s="154"/>
      <c r="AR597" s="154"/>
      <c r="AS597" s="154"/>
      <c r="AT597" s="154"/>
      <c r="AU597" s="154"/>
      <c r="AV597" s="154"/>
      <c r="AW597" s="154"/>
      <c r="AX597" s="154"/>
      <c r="AY597" s="154"/>
      <c r="AZ597" s="154"/>
      <c r="BA597" s="181"/>
      <c r="BB597" s="181"/>
      <c r="BC597" s="85"/>
      <c r="BD597" s="85"/>
      <c r="BE597" s="154"/>
    </row>
    <row r="598" customFormat="false" ht="12.75" hidden="false" customHeight="true" outlineLevel="0" collapsed="false">
      <c r="A598" s="2"/>
      <c r="B598" s="2"/>
      <c r="E598" s="2"/>
      <c r="G598" s="2"/>
      <c r="I598" s="85"/>
      <c r="J598" s="2"/>
      <c r="K598" s="2"/>
      <c r="L598" s="85"/>
      <c r="M598" s="85"/>
      <c r="N598" s="85"/>
      <c r="O598" s="85"/>
      <c r="P598" s="85"/>
      <c r="Q598" s="85"/>
      <c r="R598" s="85"/>
      <c r="S598" s="85"/>
      <c r="T598" s="154"/>
      <c r="U598" s="154"/>
      <c r="V598" s="154"/>
      <c r="W598" s="154"/>
      <c r="X598" s="154"/>
      <c r="Y598" s="154"/>
      <c r="Z598" s="85"/>
      <c r="AA598" s="85"/>
      <c r="AB598" s="154"/>
      <c r="AC598" s="154"/>
      <c r="AD598" s="154"/>
      <c r="AE598" s="154"/>
      <c r="AF598" s="154"/>
      <c r="AG598" s="154"/>
      <c r="AH598" s="154"/>
      <c r="AI598" s="154"/>
      <c r="AJ598" s="154"/>
      <c r="AK598" s="154"/>
      <c r="AL598" s="154"/>
      <c r="AM598" s="154"/>
      <c r="AN598" s="154"/>
      <c r="AO598" s="154"/>
      <c r="AP598" s="154"/>
      <c r="AQ598" s="154"/>
      <c r="AR598" s="154"/>
      <c r="AS598" s="154"/>
      <c r="AT598" s="154"/>
      <c r="AU598" s="154"/>
      <c r="AV598" s="154"/>
      <c r="AW598" s="154"/>
      <c r="AX598" s="154"/>
      <c r="AY598" s="154"/>
      <c r="AZ598" s="154"/>
      <c r="BA598" s="181"/>
      <c r="BB598" s="181"/>
      <c r="BC598" s="85"/>
      <c r="BD598" s="85"/>
      <c r="BE598" s="154"/>
    </row>
    <row r="599" customFormat="false" ht="12.75" hidden="false" customHeight="true" outlineLevel="0" collapsed="false">
      <c r="A599" s="2"/>
      <c r="B599" s="2"/>
      <c r="E599" s="2"/>
      <c r="G599" s="2"/>
      <c r="I599" s="85"/>
      <c r="J599" s="2"/>
      <c r="K599" s="2"/>
      <c r="L599" s="85"/>
      <c r="M599" s="85"/>
      <c r="N599" s="85"/>
      <c r="O599" s="85"/>
      <c r="P599" s="85"/>
      <c r="Q599" s="85"/>
      <c r="R599" s="85"/>
      <c r="S599" s="85"/>
      <c r="T599" s="154"/>
      <c r="U599" s="154"/>
      <c r="V599" s="154"/>
      <c r="W599" s="154"/>
      <c r="X599" s="154"/>
      <c r="Y599" s="154"/>
      <c r="Z599" s="85"/>
      <c r="AA599" s="85"/>
      <c r="AB599" s="154"/>
      <c r="AC599" s="154"/>
      <c r="AD599" s="154"/>
      <c r="AE599" s="154"/>
      <c r="AF599" s="154"/>
      <c r="AG599" s="154"/>
      <c r="AH599" s="154"/>
      <c r="AI599" s="154"/>
      <c r="AJ599" s="154"/>
      <c r="AK599" s="154"/>
      <c r="AL599" s="154"/>
      <c r="AM599" s="154"/>
      <c r="AN599" s="154"/>
      <c r="AO599" s="154"/>
      <c r="AP599" s="154"/>
      <c r="AQ599" s="154"/>
      <c r="AR599" s="154"/>
      <c r="AS599" s="154"/>
      <c r="AT599" s="154"/>
      <c r="AU599" s="154"/>
      <c r="AV599" s="154"/>
      <c r="AW599" s="154"/>
      <c r="AX599" s="154"/>
      <c r="AY599" s="154"/>
      <c r="AZ599" s="154"/>
      <c r="BA599" s="181"/>
      <c r="BB599" s="181"/>
      <c r="BC599" s="85"/>
      <c r="BD599" s="85"/>
      <c r="BE599" s="154"/>
    </row>
    <row r="600" customFormat="false" ht="12.75" hidden="false" customHeight="true" outlineLevel="0" collapsed="false">
      <c r="A600" s="2"/>
      <c r="B600" s="2"/>
      <c r="E600" s="2"/>
      <c r="G600" s="2"/>
      <c r="I600" s="85"/>
      <c r="J600" s="2"/>
      <c r="K600" s="2"/>
      <c r="L600" s="85"/>
      <c r="M600" s="85"/>
      <c r="N600" s="85"/>
      <c r="O600" s="85"/>
      <c r="P600" s="85"/>
      <c r="Q600" s="85"/>
      <c r="R600" s="85"/>
      <c r="S600" s="85"/>
      <c r="T600" s="154"/>
      <c r="U600" s="154"/>
      <c r="V600" s="154"/>
      <c r="W600" s="154"/>
      <c r="X600" s="154"/>
      <c r="Y600" s="154"/>
      <c r="Z600" s="85"/>
      <c r="AA600" s="85"/>
      <c r="AB600" s="154"/>
      <c r="AC600" s="154"/>
      <c r="AD600" s="154"/>
      <c r="AE600" s="154"/>
      <c r="AF600" s="154"/>
      <c r="AG600" s="154"/>
      <c r="AH600" s="154"/>
      <c r="AI600" s="154"/>
      <c r="AJ600" s="154"/>
      <c r="AK600" s="154"/>
      <c r="AL600" s="154"/>
      <c r="AM600" s="154"/>
      <c r="AN600" s="154"/>
      <c r="AO600" s="154"/>
      <c r="AP600" s="154"/>
      <c r="AQ600" s="154"/>
      <c r="AR600" s="154"/>
      <c r="AS600" s="154"/>
      <c r="AT600" s="154"/>
      <c r="AU600" s="154"/>
      <c r="AV600" s="154"/>
      <c r="AW600" s="154"/>
      <c r="AX600" s="154"/>
      <c r="AY600" s="154"/>
      <c r="AZ600" s="154"/>
      <c r="BA600" s="181"/>
      <c r="BB600" s="181"/>
      <c r="BC600" s="85"/>
      <c r="BD600" s="85"/>
      <c r="BE600" s="154"/>
    </row>
    <row r="601" customFormat="false" ht="12.75" hidden="false" customHeight="true" outlineLevel="0" collapsed="false">
      <c r="A601" s="2"/>
      <c r="B601" s="2"/>
      <c r="E601" s="2"/>
      <c r="G601" s="2"/>
      <c r="I601" s="85"/>
      <c r="J601" s="2"/>
      <c r="K601" s="2"/>
      <c r="L601" s="85"/>
      <c r="M601" s="85"/>
      <c r="N601" s="85"/>
      <c r="O601" s="85"/>
      <c r="P601" s="85"/>
      <c r="Q601" s="85"/>
      <c r="R601" s="85"/>
      <c r="S601" s="85"/>
      <c r="T601" s="154"/>
      <c r="U601" s="154"/>
      <c r="V601" s="154"/>
      <c r="W601" s="154"/>
      <c r="X601" s="154"/>
      <c r="Y601" s="154"/>
      <c r="Z601" s="85"/>
      <c r="AA601" s="85"/>
      <c r="AB601" s="154"/>
      <c r="AC601" s="154"/>
      <c r="AD601" s="154"/>
      <c r="AE601" s="154"/>
      <c r="AF601" s="154"/>
      <c r="AG601" s="154"/>
      <c r="AH601" s="154"/>
      <c r="AI601" s="154"/>
      <c r="AJ601" s="154"/>
      <c r="AK601" s="154"/>
      <c r="AL601" s="154"/>
      <c r="AM601" s="154"/>
      <c r="AN601" s="154"/>
      <c r="AO601" s="154"/>
      <c r="AP601" s="154"/>
      <c r="AQ601" s="154"/>
      <c r="AR601" s="154"/>
      <c r="AS601" s="154"/>
      <c r="AT601" s="154"/>
      <c r="AU601" s="154"/>
      <c r="AV601" s="154"/>
      <c r="AW601" s="154"/>
      <c r="AX601" s="154"/>
      <c r="AY601" s="154"/>
      <c r="AZ601" s="154"/>
      <c r="BA601" s="181"/>
      <c r="BB601" s="181"/>
      <c r="BC601" s="85"/>
      <c r="BD601" s="85"/>
      <c r="BE601" s="154"/>
    </row>
    <row r="602" customFormat="false" ht="12.75" hidden="false" customHeight="true" outlineLevel="0" collapsed="false">
      <c r="A602" s="2"/>
      <c r="B602" s="2"/>
      <c r="E602" s="2"/>
      <c r="G602" s="2"/>
      <c r="I602" s="85"/>
      <c r="J602" s="2"/>
      <c r="K602" s="2"/>
      <c r="L602" s="85"/>
      <c r="M602" s="85"/>
      <c r="N602" s="85"/>
      <c r="O602" s="85"/>
      <c r="P602" s="85"/>
      <c r="Q602" s="85"/>
      <c r="R602" s="85"/>
      <c r="S602" s="85"/>
      <c r="T602" s="154"/>
      <c r="U602" s="154"/>
      <c r="V602" s="154"/>
      <c r="W602" s="154"/>
      <c r="X602" s="154"/>
      <c r="Y602" s="154"/>
      <c r="Z602" s="85"/>
      <c r="AA602" s="85"/>
      <c r="AB602" s="154"/>
      <c r="AC602" s="154"/>
      <c r="AD602" s="154"/>
      <c r="AE602" s="154"/>
      <c r="AF602" s="154"/>
      <c r="AG602" s="154"/>
      <c r="AH602" s="154"/>
      <c r="AI602" s="154"/>
      <c r="AJ602" s="154"/>
      <c r="AK602" s="154"/>
      <c r="AL602" s="154"/>
      <c r="AM602" s="154"/>
      <c r="AN602" s="154"/>
      <c r="AO602" s="154"/>
      <c r="AP602" s="154"/>
      <c r="AQ602" s="154"/>
      <c r="AR602" s="154"/>
      <c r="AS602" s="154"/>
      <c r="AT602" s="154"/>
      <c r="AU602" s="154"/>
      <c r="AV602" s="154"/>
      <c r="AW602" s="154"/>
      <c r="AX602" s="154"/>
      <c r="AY602" s="154"/>
      <c r="AZ602" s="154"/>
      <c r="BA602" s="181"/>
      <c r="BB602" s="181"/>
      <c r="BC602" s="85"/>
      <c r="BD602" s="85"/>
      <c r="BE602" s="154"/>
    </row>
    <row r="603" customFormat="false" ht="12.75" hidden="false" customHeight="true" outlineLevel="0" collapsed="false">
      <c r="A603" s="2"/>
      <c r="B603" s="2"/>
      <c r="E603" s="2"/>
      <c r="G603" s="2"/>
      <c r="I603" s="85"/>
      <c r="J603" s="2"/>
      <c r="K603" s="2"/>
      <c r="L603" s="85"/>
      <c r="M603" s="85"/>
      <c r="N603" s="85"/>
      <c r="O603" s="85"/>
      <c r="P603" s="85"/>
      <c r="Q603" s="85"/>
      <c r="R603" s="85"/>
      <c r="S603" s="85"/>
      <c r="T603" s="154"/>
      <c r="U603" s="154"/>
      <c r="V603" s="154"/>
      <c r="W603" s="154"/>
      <c r="X603" s="154"/>
      <c r="Y603" s="154"/>
      <c r="Z603" s="85"/>
      <c r="AA603" s="85"/>
      <c r="AB603" s="154"/>
      <c r="AC603" s="154"/>
      <c r="AD603" s="154"/>
      <c r="AE603" s="154"/>
      <c r="AF603" s="154"/>
      <c r="AG603" s="154"/>
      <c r="AH603" s="154"/>
      <c r="AI603" s="154"/>
      <c r="AJ603" s="154"/>
      <c r="AK603" s="154"/>
      <c r="AL603" s="154"/>
      <c r="AM603" s="154"/>
      <c r="AN603" s="154"/>
      <c r="AO603" s="154"/>
      <c r="AP603" s="154"/>
      <c r="AQ603" s="154"/>
      <c r="AR603" s="154"/>
      <c r="AS603" s="154"/>
      <c r="AT603" s="154"/>
      <c r="AU603" s="154"/>
      <c r="AV603" s="154"/>
      <c r="AW603" s="154"/>
      <c r="AX603" s="154"/>
      <c r="AY603" s="154"/>
      <c r="AZ603" s="154"/>
      <c r="BA603" s="181"/>
      <c r="BB603" s="181"/>
      <c r="BC603" s="85"/>
      <c r="BD603" s="85"/>
      <c r="BE603" s="154"/>
    </row>
    <row r="604" customFormat="false" ht="12.75" hidden="false" customHeight="true" outlineLevel="0" collapsed="false">
      <c r="A604" s="2"/>
      <c r="B604" s="2"/>
      <c r="E604" s="2"/>
      <c r="G604" s="2"/>
      <c r="I604" s="85"/>
      <c r="J604" s="2"/>
      <c r="K604" s="2"/>
      <c r="L604" s="85"/>
      <c r="M604" s="85"/>
      <c r="N604" s="85"/>
      <c r="O604" s="85"/>
      <c r="P604" s="85"/>
      <c r="Q604" s="85"/>
      <c r="R604" s="85"/>
      <c r="S604" s="85"/>
      <c r="T604" s="154"/>
      <c r="U604" s="154"/>
      <c r="V604" s="154"/>
      <c r="W604" s="154"/>
      <c r="X604" s="154"/>
      <c r="Y604" s="154"/>
      <c r="Z604" s="85"/>
      <c r="AA604" s="85"/>
      <c r="AB604" s="154"/>
      <c r="AC604" s="154"/>
      <c r="AD604" s="154"/>
      <c r="AE604" s="154"/>
      <c r="AF604" s="154"/>
      <c r="AG604" s="154"/>
      <c r="AH604" s="154"/>
      <c r="AI604" s="154"/>
      <c r="AJ604" s="154"/>
      <c r="AK604" s="154"/>
      <c r="AL604" s="154"/>
      <c r="AM604" s="154"/>
      <c r="AN604" s="154"/>
      <c r="AO604" s="154"/>
      <c r="AP604" s="154"/>
      <c r="AQ604" s="154"/>
      <c r="AR604" s="154"/>
      <c r="AS604" s="154"/>
      <c r="AT604" s="154"/>
      <c r="AU604" s="154"/>
      <c r="AV604" s="154"/>
      <c r="AW604" s="154"/>
      <c r="AX604" s="154"/>
      <c r="AY604" s="154"/>
      <c r="AZ604" s="154"/>
      <c r="BA604" s="181"/>
      <c r="BB604" s="181"/>
      <c r="BC604" s="85"/>
      <c r="BD604" s="85"/>
      <c r="BE604" s="154"/>
    </row>
    <row r="605" customFormat="false" ht="12.75" hidden="false" customHeight="true" outlineLevel="0" collapsed="false">
      <c r="A605" s="2"/>
      <c r="B605" s="2"/>
      <c r="E605" s="2"/>
      <c r="G605" s="2"/>
      <c r="I605" s="85"/>
      <c r="J605" s="2"/>
      <c r="K605" s="2"/>
      <c r="L605" s="85"/>
      <c r="M605" s="85"/>
      <c r="N605" s="85"/>
      <c r="O605" s="85"/>
      <c r="P605" s="85"/>
      <c r="Q605" s="85"/>
      <c r="R605" s="85"/>
      <c r="S605" s="85"/>
      <c r="T605" s="154"/>
      <c r="U605" s="154"/>
      <c r="V605" s="154"/>
      <c r="W605" s="154"/>
      <c r="X605" s="154"/>
      <c r="Y605" s="154"/>
      <c r="Z605" s="85"/>
      <c r="AA605" s="85"/>
      <c r="AB605" s="154"/>
      <c r="AC605" s="154"/>
      <c r="AD605" s="154"/>
      <c r="AE605" s="154"/>
      <c r="AF605" s="154"/>
      <c r="AG605" s="154"/>
      <c r="AH605" s="154"/>
      <c r="AI605" s="154"/>
      <c r="AJ605" s="154"/>
      <c r="AK605" s="154"/>
      <c r="AL605" s="154"/>
      <c r="AM605" s="154"/>
      <c r="AN605" s="154"/>
      <c r="AO605" s="154"/>
      <c r="AP605" s="154"/>
      <c r="AQ605" s="154"/>
      <c r="AR605" s="154"/>
      <c r="AS605" s="154"/>
      <c r="AT605" s="154"/>
      <c r="AU605" s="154"/>
      <c r="AV605" s="154"/>
      <c r="AW605" s="154"/>
      <c r="AX605" s="154"/>
      <c r="AY605" s="154"/>
      <c r="AZ605" s="154"/>
      <c r="BA605" s="181"/>
      <c r="BB605" s="181"/>
      <c r="BC605" s="85"/>
      <c r="BD605" s="85"/>
      <c r="BE605" s="154"/>
    </row>
    <row r="606" customFormat="false" ht="12.75" hidden="false" customHeight="true" outlineLevel="0" collapsed="false">
      <c r="A606" s="2"/>
      <c r="B606" s="2"/>
      <c r="E606" s="2"/>
      <c r="G606" s="2"/>
      <c r="I606" s="85"/>
      <c r="J606" s="2"/>
      <c r="K606" s="2"/>
      <c r="L606" s="85"/>
      <c r="M606" s="85"/>
      <c r="N606" s="85"/>
      <c r="O606" s="85"/>
      <c r="P606" s="85"/>
      <c r="Q606" s="85"/>
      <c r="R606" s="85"/>
      <c r="S606" s="85"/>
      <c r="T606" s="154"/>
      <c r="U606" s="154"/>
      <c r="V606" s="154"/>
      <c r="W606" s="154"/>
      <c r="X606" s="154"/>
      <c r="Y606" s="154"/>
      <c r="Z606" s="85"/>
      <c r="AA606" s="85"/>
      <c r="AB606" s="154"/>
      <c r="AC606" s="154"/>
      <c r="AD606" s="154"/>
      <c r="AE606" s="154"/>
      <c r="AF606" s="154"/>
      <c r="AG606" s="154"/>
      <c r="AH606" s="154"/>
      <c r="AI606" s="154"/>
      <c r="AJ606" s="154"/>
      <c r="AK606" s="154"/>
      <c r="AL606" s="154"/>
      <c r="AM606" s="154"/>
      <c r="AN606" s="154"/>
      <c r="AO606" s="154"/>
      <c r="AP606" s="154"/>
      <c r="AQ606" s="154"/>
      <c r="AR606" s="154"/>
      <c r="AS606" s="154"/>
      <c r="AT606" s="154"/>
      <c r="AU606" s="154"/>
      <c r="AV606" s="154"/>
      <c r="AW606" s="154"/>
      <c r="AX606" s="154"/>
      <c r="AY606" s="154"/>
      <c r="AZ606" s="154"/>
      <c r="BA606" s="181"/>
      <c r="BB606" s="181"/>
      <c r="BC606" s="85"/>
      <c r="BD606" s="85"/>
      <c r="BE606" s="154"/>
    </row>
    <row r="607" customFormat="false" ht="12.75" hidden="false" customHeight="true" outlineLevel="0" collapsed="false">
      <c r="A607" s="2"/>
      <c r="B607" s="2"/>
      <c r="E607" s="2"/>
      <c r="G607" s="2"/>
      <c r="I607" s="85"/>
      <c r="J607" s="2"/>
      <c r="K607" s="2"/>
      <c r="L607" s="85"/>
      <c r="M607" s="85"/>
      <c r="N607" s="85"/>
      <c r="O607" s="85"/>
      <c r="P607" s="85"/>
      <c r="Q607" s="85"/>
      <c r="R607" s="85"/>
      <c r="S607" s="85"/>
      <c r="T607" s="154"/>
      <c r="U607" s="154"/>
      <c r="V607" s="154"/>
      <c r="W607" s="154"/>
      <c r="X607" s="154"/>
      <c r="Y607" s="154"/>
      <c r="Z607" s="85"/>
      <c r="AA607" s="85"/>
      <c r="AB607" s="154"/>
      <c r="AC607" s="154"/>
      <c r="AD607" s="154"/>
      <c r="AE607" s="154"/>
      <c r="AF607" s="154"/>
      <c r="AG607" s="154"/>
      <c r="AH607" s="154"/>
      <c r="AI607" s="154"/>
      <c r="AJ607" s="154"/>
      <c r="AK607" s="154"/>
      <c r="AL607" s="154"/>
      <c r="AM607" s="154"/>
      <c r="AN607" s="154"/>
      <c r="AO607" s="154"/>
      <c r="AP607" s="154"/>
      <c r="AQ607" s="154"/>
      <c r="AR607" s="154"/>
      <c r="AS607" s="154"/>
      <c r="AT607" s="154"/>
      <c r="AU607" s="154"/>
      <c r="AV607" s="154"/>
      <c r="AW607" s="154"/>
      <c r="AX607" s="154"/>
      <c r="AY607" s="154"/>
      <c r="AZ607" s="154"/>
      <c r="BA607" s="181"/>
      <c r="BB607" s="181"/>
      <c r="BC607" s="85"/>
      <c r="BD607" s="85"/>
      <c r="BE607" s="154"/>
    </row>
    <row r="608" customFormat="false" ht="12.75" hidden="false" customHeight="true" outlineLevel="0" collapsed="false">
      <c r="A608" s="2"/>
      <c r="B608" s="2"/>
      <c r="E608" s="2"/>
      <c r="G608" s="2"/>
      <c r="I608" s="85"/>
      <c r="J608" s="2"/>
      <c r="K608" s="2"/>
      <c r="L608" s="85"/>
      <c r="M608" s="85"/>
      <c r="N608" s="85"/>
      <c r="O608" s="85"/>
      <c r="P608" s="85"/>
      <c r="Q608" s="85"/>
      <c r="R608" s="85"/>
      <c r="S608" s="85"/>
      <c r="T608" s="154"/>
      <c r="U608" s="154"/>
      <c r="V608" s="154"/>
      <c r="W608" s="154"/>
      <c r="X608" s="154"/>
      <c r="Y608" s="154"/>
      <c r="Z608" s="85"/>
      <c r="AA608" s="85"/>
      <c r="AB608" s="154"/>
      <c r="AC608" s="154"/>
      <c r="AD608" s="154"/>
      <c r="AE608" s="154"/>
      <c r="AF608" s="154"/>
      <c r="AG608" s="154"/>
      <c r="AH608" s="154"/>
      <c r="AI608" s="154"/>
      <c r="AJ608" s="154"/>
      <c r="AK608" s="154"/>
      <c r="AL608" s="154"/>
      <c r="AM608" s="154"/>
      <c r="AN608" s="154"/>
      <c r="AO608" s="154"/>
      <c r="AP608" s="154"/>
      <c r="AQ608" s="154"/>
      <c r="AR608" s="154"/>
      <c r="AS608" s="154"/>
      <c r="AT608" s="154"/>
      <c r="AU608" s="154"/>
      <c r="AV608" s="154"/>
      <c r="AW608" s="154"/>
      <c r="AX608" s="154"/>
      <c r="AY608" s="154"/>
      <c r="AZ608" s="154"/>
      <c r="BA608" s="181"/>
      <c r="BB608" s="181"/>
      <c r="BC608" s="85"/>
      <c r="BD608" s="85"/>
      <c r="BE608" s="154"/>
    </row>
    <row r="609" customFormat="false" ht="12.75" hidden="false" customHeight="true" outlineLevel="0" collapsed="false">
      <c r="A609" s="2"/>
      <c r="B609" s="2"/>
      <c r="E609" s="2"/>
      <c r="G609" s="2"/>
      <c r="I609" s="85"/>
      <c r="J609" s="2"/>
      <c r="K609" s="2"/>
      <c r="L609" s="85"/>
      <c r="M609" s="85"/>
      <c r="N609" s="85"/>
      <c r="O609" s="85"/>
      <c r="P609" s="85"/>
      <c r="Q609" s="85"/>
      <c r="R609" s="85"/>
      <c r="S609" s="85"/>
      <c r="T609" s="154"/>
      <c r="U609" s="154"/>
      <c r="V609" s="154"/>
      <c r="W609" s="154"/>
      <c r="X609" s="154"/>
      <c r="Y609" s="154"/>
      <c r="Z609" s="85"/>
      <c r="AA609" s="85"/>
      <c r="AB609" s="154"/>
      <c r="AC609" s="154"/>
      <c r="AD609" s="154"/>
      <c r="AE609" s="154"/>
      <c r="AF609" s="154"/>
      <c r="AG609" s="154"/>
      <c r="AH609" s="154"/>
      <c r="AI609" s="154"/>
      <c r="AJ609" s="154"/>
      <c r="AK609" s="154"/>
      <c r="AL609" s="154"/>
      <c r="AM609" s="154"/>
      <c r="AN609" s="154"/>
      <c r="AO609" s="154"/>
      <c r="AP609" s="154"/>
      <c r="AQ609" s="154"/>
      <c r="AR609" s="154"/>
      <c r="AS609" s="154"/>
      <c r="AT609" s="154"/>
      <c r="AU609" s="154"/>
      <c r="AV609" s="154"/>
      <c r="AW609" s="154"/>
      <c r="AX609" s="154"/>
      <c r="AY609" s="154"/>
      <c r="AZ609" s="154"/>
      <c r="BA609" s="181"/>
      <c r="BB609" s="181"/>
      <c r="BC609" s="85"/>
      <c r="BD609" s="85"/>
      <c r="BE609" s="154"/>
    </row>
    <row r="610" customFormat="false" ht="12.75" hidden="false" customHeight="true" outlineLevel="0" collapsed="false">
      <c r="A610" s="2"/>
      <c r="B610" s="2"/>
      <c r="E610" s="2"/>
      <c r="G610" s="2"/>
      <c r="I610" s="85"/>
      <c r="J610" s="2"/>
      <c r="K610" s="2"/>
      <c r="L610" s="85"/>
      <c r="M610" s="85"/>
      <c r="N610" s="85"/>
      <c r="O610" s="85"/>
      <c r="P610" s="85"/>
      <c r="Q610" s="85"/>
      <c r="R610" s="85"/>
      <c r="S610" s="85"/>
      <c r="T610" s="154"/>
      <c r="U610" s="154"/>
      <c r="V610" s="154"/>
      <c r="W610" s="154"/>
      <c r="X610" s="154"/>
      <c r="Y610" s="154"/>
      <c r="Z610" s="85"/>
      <c r="AA610" s="85"/>
      <c r="AB610" s="154"/>
      <c r="AC610" s="154"/>
      <c r="AD610" s="154"/>
      <c r="AE610" s="154"/>
      <c r="AF610" s="154"/>
      <c r="AG610" s="154"/>
      <c r="AH610" s="154"/>
      <c r="AI610" s="154"/>
      <c r="AJ610" s="154"/>
      <c r="AK610" s="154"/>
      <c r="AL610" s="154"/>
      <c r="AM610" s="154"/>
      <c r="AN610" s="154"/>
      <c r="AO610" s="154"/>
      <c r="AP610" s="154"/>
      <c r="AQ610" s="154"/>
      <c r="AR610" s="154"/>
      <c r="AS610" s="154"/>
      <c r="AT610" s="154"/>
      <c r="AU610" s="154"/>
      <c r="AV610" s="154"/>
      <c r="AW610" s="154"/>
      <c r="AX610" s="154"/>
      <c r="AY610" s="154"/>
      <c r="AZ610" s="154"/>
      <c r="BA610" s="181"/>
      <c r="BB610" s="181"/>
      <c r="BC610" s="85"/>
      <c r="BD610" s="85"/>
      <c r="BE610" s="154"/>
    </row>
    <row r="611" customFormat="false" ht="12.75" hidden="false" customHeight="true" outlineLevel="0" collapsed="false">
      <c r="A611" s="2"/>
      <c r="B611" s="2"/>
      <c r="E611" s="2"/>
      <c r="G611" s="2"/>
      <c r="I611" s="85"/>
      <c r="J611" s="2"/>
      <c r="K611" s="2"/>
      <c r="L611" s="85"/>
      <c r="M611" s="85"/>
      <c r="N611" s="85"/>
      <c r="O611" s="85"/>
      <c r="P611" s="85"/>
      <c r="Q611" s="85"/>
      <c r="R611" s="85"/>
      <c r="S611" s="85"/>
      <c r="T611" s="154"/>
      <c r="U611" s="154"/>
      <c r="V611" s="154"/>
      <c r="W611" s="154"/>
      <c r="X611" s="154"/>
      <c r="Y611" s="154"/>
      <c r="Z611" s="85"/>
      <c r="AA611" s="85"/>
      <c r="AB611" s="154"/>
      <c r="AC611" s="154"/>
      <c r="AD611" s="154"/>
      <c r="AE611" s="154"/>
      <c r="AF611" s="154"/>
      <c r="AG611" s="154"/>
      <c r="AH611" s="154"/>
      <c r="AI611" s="154"/>
      <c r="AJ611" s="154"/>
      <c r="AK611" s="154"/>
      <c r="AL611" s="154"/>
      <c r="AM611" s="154"/>
      <c r="AN611" s="154"/>
      <c r="AO611" s="154"/>
      <c r="AP611" s="154"/>
      <c r="AQ611" s="154"/>
      <c r="AR611" s="154"/>
      <c r="AS611" s="154"/>
      <c r="AT611" s="154"/>
      <c r="AU611" s="154"/>
      <c r="AV611" s="154"/>
      <c r="AW611" s="154"/>
      <c r="AX611" s="154"/>
      <c r="AY611" s="154"/>
      <c r="AZ611" s="154"/>
      <c r="BA611" s="181"/>
      <c r="BB611" s="181"/>
      <c r="BC611" s="85"/>
      <c r="BD611" s="85"/>
      <c r="BE611" s="154"/>
    </row>
    <row r="612" customFormat="false" ht="12.75" hidden="false" customHeight="true" outlineLevel="0" collapsed="false">
      <c r="A612" s="2"/>
      <c r="B612" s="2"/>
      <c r="E612" s="2"/>
      <c r="G612" s="2"/>
      <c r="I612" s="85"/>
      <c r="J612" s="2"/>
      <c r="K612" s="2"/>
      <c r="L612" s="85"/>
      <c r="M612" s="85"/>
      <c r="N612" s="85"/>
      <c r="O612" s="85"/>
      <c r="P612" s="85"/>
      <c r="Q612" s="85"/>
      <c r="R612" s="85"/>
      <c r="S612" s="85"/>
      <c r="T612" s="154"/>
      <c r="U612" s="154"/>
      <c r="V612" s="154"/>
      <c r="W612" s="154"/>
      <c r="X612" s="154"/>
      <c r="Y612" s="154"/>
      <c r="Z612" s="85"/>
      <c r="AA612" s="85"/>
      <c r="AB612" s="154"/>
      <c r="AC612" s="154"/>
      <c r="AD612" s="154"/>
      <c r="AE612" s="154"/>
      <c r="AF612" s="154"/>
      <c r="AG612" s="154"/>
      <c r="AH612" s="154"/>
      <c r="AI612" s="154"/>
      <c r="AJ612" s="154"/>
      <c r="AK612" s="154"/>
      <c r="AL612" s="154"/>
      <c r="AM612" s="154"/>
      <c r="AN612" s="154"/>
      <c r="AO612" s="154"/>
      <c r="AP612" s="154"/>
      <c r="AQ612" s="154"/>
      <c r="AR612" s="154"/>
      <c r="AS612" s="154"/>
      <c r="AT612" s="154"/>
      <c r="AU612" s="154"/>
      <c r="AV612" s="154"/>
      <c r="AW612" s="154"/>
      <c r="AX612" s="154"/>
      <c r="AY612" s="154"/>
      <c r="AZ612" s="154"/>
      <c r="BA612" s="181"/>
      <c r="BB612" s="181"/>
      <c r="BC612" s="85"/>
      <c r="BD612" s="85"/>
      <c r="BE612" s="154"/>
    </row>
    <row r="613" customFormat="false" ht="12.75" hidden="false" customHeight="true" outlineLevel="0" collapsed="false">
      <c r="A613" s="2"/>
      <c r="B613" s="2"/>
      <c r="E613" s="2"/>
      <c r="G613" s="2"/>
      <c r="I613" s="85"/>
      <c r="J613" s="2"/>
      <c r="K613" s="2"/>
      <c r="L613" s="85"/>
      <c r="M613" s="85"/>
      <c r="N613" s="85"/>
      <c r="O613" s="85"/>
      <c r="P613" s="85"/>
      <c r="Q613" s="85"/>
      <c r="R613" s="85"/>
      <c r="S613" s="85"/>
      <c r="T613" s="154"/>
      <c r="U613" s="154"/>
      <c r="V613" s="154"/>
      <c r="W613" s="154"/>
      <c r="X613" s="154"/>
      <c r="Y613" s="154"/>
      <c r="Z613" s="85"/>
      <c r="AA613" s="85"/>
      <c r="AB613" s="154"/>
      <c r="AC613" s="154"/>
      <c r="AD613" s="154"/>
      <c r="AE613" s="154"/>
      <c r="AF613" s="154"/>
      <c r="AG613" s="154"/>
      <c r="AH613" s="154"/>
      <c r="AI613" s="154"/>
      <c r="AJ613" s="154"/>
      <c r="AK613" s="154"/>
      <c r="AL613" s="154"/>
      <c r="AM613" s="154"/>
      <c r="AN613" s="154"/>
      <c r="AO613" s="154"/>
      <c r="AP613" s="154"/>
      <c r="AQ613" s="154"/>
      <c r="AR613" s="154"/>
      <c r="AS613" s="154"/>
      <c r="AT613" s="154"/>
      <c r="AU613" s="154"/>
      <c r="AV613" s="154"/>
      <c r="AW613" s="154"/>
      <c r="AX613" s="154"/>
      <c r="AY613" s="154"/>
      <c r="AZ613" s="154"/>
      <c r="BA613" s="181"/>
      <c r="BB613" s="181"/>
      <c r="BC613" s="85"/>
      <c r="BD613" s="85"/>
      <c r="BE613" s="154"/>
    </row>
    <row r="614" customFormat="false" ht="12.75" hidden="false" customHeight="true" outlineLevel="0" collapsed="false">
      <c r="A614" s="2"/>
      <c r="B614" s="2"/>
      <c r="E614" s="2"/>
      <c r="G614" s="2"/>
      <c r="I614" s="85"/>
      <c r="J614" s="2"/>
      <c r="K614" s="2"/>
      <c r="L614" s="85"/>
      <c r="M614" s="85"/>
      <c r="N614" s="85"/>
      <c r="O614" s="85"/>
      <c r="P614" s="85"/>
      <c r="Q614" s="85"/>
      <c r="R614" s="85"/>
      <c r="S614" s="85"/>
      <c r="T614" s="154"/>
      <c r="U614" s="154"/>
      <c r="V614" s="154"/>
      <c r="W614" s="154"/>
      <c r="X614" s="154"/>
      <c r="Y614" s="154"/>
      <c r="Z614" s="85"/>
      <c r="AA614" s="85"/>
      <c r="AB614" s="154"/>
      <c r="AC614" s="154"/>
      <c r="AD614" s="154"/>
      <c r="AE614" s="154"/>
      <c r="AF614" s="154"/>
      <c r="AG614" s="154"/>
      <c r="AH614" s="154"/>
      <c r="AI614" s="154"/>
      <c r="AJ614" s="154"/>
      <c r="AK614" s="154"/>
      <c r="AL614" s="154"/>
      <c r="AM614" s="154"/>
      <c r="AN614" s="154"/>
      <c r="AO614" s="154"/>
      <c r="AP614" s="154"/>
      <c r="AQ614" s="154"/>
      <c r="AR614" s="154"/>
      <c r="AS614" s="154"/>
      <c r="AT614" s="154"/>
      <c r="AU614" s="154"/>
      <c r="AV614" s="154"/>
      <c r="AW614" s="154"/>
      <c r="AX614" s="154"/>
      <c r="AY614" s="154"/>
      <c r="AZ614" s="154"/>
      <c r="BA614" s="181"/>
      <c r="BB614" s="181"/>
      <c r="BC614" s="85"/>
      <c r="BD614" s="85"/>
      <c r="BE614" s="154"/>
    </row>
    <row r="615" customFormat="false" ht="12.75" hidden="false" customHeight="true" outlineLevel="0" collapsed="false">
      <c r="A615" s="2"/>
      <c r="B615" s="2"/>
      <c r="E615" s="2"/>
      <c r="G615" s="2"/>
      <c r="I615" s="85"/>
      <c r="J615" s="2"/>
      <c r="K615" s="2"/>
      <c r="L615" s="85"/>
      <c r="M615" s="85"/>
      <c r="N615" s="85"/>
      <c r="O615" s="85"/>
      <c r="P615" s="85"/>
      <c r="Q615" s="85"/>
      <c r="R615" s="85"/>
      <c r="S615" s="85"/>
      <c r="T615" s="154"/>
      <c r="U615" s="154"/>
      <c r="V615" s="154"/>
      <c r="W615" s="154"/>
      <c r="X615" s="154"/>
      <c r="Y615" s="154"/>
      <c r="Z615" s="85"/>
      <c r="AA615" s="85"/>
      <c r="AB615" s="154"/>
      <c r="AC615" s="154"/>
      <c r="AD615" s="154"/>
      <c r="AE615" s="154"/>
      <c r="AF615" s="154"/>
      <c r="AG615" s="154"/>
      <c r="AH615" s="154"/>
      <c r="AI615" s="154"/>
      <c r="AJ615" s="154"/>
      <c r="AK615" s="154"/>
      <c r="AL615" s="154"/>
      <c r="AM615" s="154"/>
      <c r="AN615" s="154"/>
      <c r="AO615" s="154"/>
      <c r="AP615" s="154"/>
      <c r="AQ615" s="154"/>
      <c r="AR615" s="154"/>
      <c r="AS615" s="154"/>
      <c r="AT615" s="154"/>
      <c r="AU615" s="154"/>
      <c r="AV615" s="154"/>
      <c r="AW615" s="154"/>
      <c r="AX615" s="154"/>
      <c r="AY615" s="154"/>
      <c r="AZ615" s="154"/>
      <c r="BA615" s="181"/>
      <c r="BB615" s="181"/>
      <c r="BC615" s="85"/>
      <c r="BD615" s="85"/>
      <c r="BE615" s="154"/>
    </row>
    <row r="616" customFormat="false" ht="12.75" hidden="false" customHeight="true" outlineLevel="0" collapsed="false">
      <c r="A616" s="2"/>
      <c r="B616" s="2"/>
      <c r="E616" s="2"/>
      <c r="G616" s="2"/>
      <c r="I616" s="85"/>
      <c r="J616" s="2"/>
      <c r="K616" s="2"/>
      <c r="L616" s="85"/>
      <c r="M616" s="85"/>
      <c r="N616" s="85"/>
      <c r="O616" s="85"/>
      <c r="P616" s="85"/>
      <c r="Q616" s="85"/>
      <c r="R616" s="85"/>
      <c r="S616" s="85"/>
      <c r="T616" s="154"/>
      <c r="U616" s="154"/>
      <c r="V616" s="154"/>
      <c r="W616" s="154"/>
      <c r="X616" s="154"/>
      <c r="Y616" s="154"/>
      <c r="Z616" s="85"/>
      <c r="AA616" s="85"/>
      <c r="AB616" s="154"/>
      <c r="AC616" s="154"/>
      <c r="AD616" s="154"/>
      <c r="AE616" s="154"/>
      <c r="AF616" s="154"/>
      <c r="AG616" s="154"/>
      <c r="AH616" s="154"/>
      <c r="AI616" s="154"/>
      <c r="AJ616" s="154"/>
      <c r="AK616" s="154"/>
      <c r="AL616" s="154"/>
      <c r="AM616" s="154"/>
      <c r="AN616" s="154"/>
      <c r="AO616" s="154"/>
      <c r="AP616" s="154"/>
      <c r="AQ616" s="154"/>
      <c r="AR616" s="154"/>
      <c r="AS616" s="154"/>
      <c r="AT616" s="154"/>
      <c r="AU616" s="154"/>
      <c r="AV616" s="154"/>
      <c r="AW616" s="154"/>
      <c r="AX616" s="154"/>
      <c r="AY616" s="154"/>
      <c r="AZ616" s="154"/>
      <c r="BA616" s="181"/>
      <c r="BB616" s="181"/>
      <c r="BC616" s="85"/>
      <c r="BD616" s="85"/>
      <c r="BE616" s="154"/>
    </row>
    <row r="617" customFormat="false" ht="12.75" hidden="false" customHeight="true" outlineLevel="0" collapsed="false">
      <c r="A617" s="2"/>
      <c r="B617" s="2"/>
      <c r="E617" s="2"/>
      <c r="G617" s="2"/>
      <c r="I617" s="85"/>
      <c r="J617" s="2"/>
      <c r="K617" s="2"/>
      <c r="L617" s="85"/>
      <c r="M617" s="85"/>
      <c r="N617" s="85"/>
      <c r="O617" s="85"/>
      <c r="P617" s="85"/>
      <c r="Q617" s="85"/>
      <c r="R617" s="85"/>
      <c r="S617" s="85"/>
      <c r="T617" s="154"/>
      <c r="U617" s="154"/>
      <c r="V617" s="154"/>
      <c r="W617" s="154"/>
      <c r="X617" s="154"/>
      <c r="Y617" s="154"/>
      <c r="Z617" s="85"/>
      <c r="AA617" s="85"/>
      <c r="AB617" s="154"/>
      <c r="AC617" s="154"/>
      <c r="AD617" s="154"/>
      <c r="AE617" s="154"/>
      <c r="AF617" s="154"/>
      <c r="AG617" s="154"/>
      <c r="AH617" s="154"/>
      <c r="AI617" s="154"/>
      <c r="AJ617" s="154"/>
      <c r="AK617" s="154"/>
      <c r="AL617" s="154"/>
      <c r="AM617" s="154"/>
      <c r="AN617" s="154"/>
      <c r="AO617" s="154"/>
      <c r="AP617" s="154"/>
      <c r="AQ617" s="154"/>
      <c r="AR617" s="154"/>
      <c r="AS617" s="154"/>
      <c r="AT617" s="154"/>
      <c r="AU617" s="154"/>
      <c r="AV617" s="154"/>
      <c r="AW617" s="154"/>
      <c r="AX617" s="154"/>
      <c r="AY617" s="154"/>
      <c r="AZ617" s="154"/>
      <c r="BA617" s="181"/>
      <c r="BB617" s="181"/>
      <c r="BC617" s="85"/>
      <c r="BD617" s="85"/>
      <c r="BE617" s="154"/>
    </row>
    <row r="618" customFormat="false" ht="12.75" hidden="false" customHeight="true" outlineLevel="0" collapsed="false">
      <c r="A618" s="2"/>
      <c r="B618" s="2"/>
      <c r="E618" s="2"/>
      <c r="G618" s="2"/>
      <c r="I618" s="85"/>
      <c r="J618" s="2"/>
      <c r="K618" s="2"/>
      <c r="L618" s="85"/>
      <c r="M618" s="85"/>
      <c r="N618" s="85"/>
      <c r="O618" s="85"/>
      <c r="P618" s="85"/>
      <c r="Q618" s="85"/>
      <c r="R618" s="85"/>
      <c r="S618" s="85"/>
      <c r="T618" s="154"/>
      <c r="U618" s="154"/>
      <c r="V618" s="154"/>
      <c r="W618" s="154"/>
      <c r="X618" s="154"/>
      <c r="Y618" s="154"/>
      <c r="Z618" s="85"/>
      <c r="AA618" s="85"/>
      <c r="AB618" s="154"/>
      <c r="AC618" s="154"/>
      <c r="AD618" s="154"/>
      <c r="AE618" s="154"/>
      <c r="AF618" s="154"/>
      <c r="AG618" s="154"/>
      <c r="AH618" s="154"/>
      <c r="AI618" s="154"/>
      <c r="AJ618" s="154"/>
      <c r="AK618" s="154"/>
      <c r="AL618" s="154"/>
      <c r="AM618" s="154"/>
      <c r="AN618" s="154"/>
      <c r="AO618" s="154"/>
      <c r="AP618" s="154"/>
      <c r="AQ618" s="154"/>
      <c r="AR618" s="154"/>
      <c r="AS618" s="154"/>
      <c r="AT618" s="154"/>
      <c r="AU618" s="154"/>
      <c r="AV618" s="154"/>
      <c r="AW618" s="154"/>
      <c r="AX618" s="154"/>
      <c r="AY618" s="154"/>
      <c r="AZ618" s="154"/>
      <c r="BA618" s="181"/>
      <c r="BB618" s="181"/>
      <c r="BC618" s="85"/>
      <c r="BD618" s="85"/>
      <c r="BE618" s="154"/>
    </row>
    <row r="619" customFormat="false" ht="12.75" hidden="false" customHeight="true" outlineLevel="0" collapsed="false">
      <c r="A619" s="2"/>
      <c r="B619" s="2"/>
      <c r="E619" s="2"/>
      <c r="G619" s="2"/>
      <c r="I619" s="85"/>
      <c r="J619" s="2"/>
      <c r="K619" s="2"/>
      <c r="L619" s="85"/>
      <c r="M619" s="85"/>
      <c r="N619" s="85"/>
      <c r="O619" s="85"/>
      <c r="P619" s="85"/>
      <c r="Q619" s="85"/>
      <c r="R619" s="85"/>
      <c r="S619" s="85"/>
      <c r="T619" s="154"/>
      <c r="U619" s="154"/>
      <c r="V619" s="154"/>
      <c r="W619" s="154"/>
      <c r="X619" s="154"/>
      <c r="Y619" s="154"/>
      <c r="Z619" s="85"/>
      <c r="AA619" s="85"/>
      <c r="AB619" s="154"/>
      <c r="AC619" s="154"/>
      <c r="AD619" s="154"/>
      <c r="AE619" s="154"/>
      <c r="AF619" s="154"/>
      <c r="AG619" s="154"/>
      <c r="AH619" s="154"/>
      <c r="AI619" s="154"/>
      <c r="AJ619" s="154"/>
      <c r="AK619" s="154"/>
      <c r="AL619" s="154"/>
      <c r="AM619" s="154"/>
      <c r="AN619" s="154"/>
      <c r="AO619" s="154"/>
      <c r="AP619" s="154"/>
      <c r="AQ619" s="154"/>
      <c r="AR619" s="154"/>
      <c r="AS619" s="154"/>
      <c r="AT619" s="154"/>
      <c r="AU619" s="154"/>
      <c r="AV619" s="154"/>
      <c r="AW619" s="154"/>
      <c r="AX619" s="154"/>
      <c r="AY619" s="154"/>
      <c r="AZ619" s="154"/>
      <c r="BA619" s="181"/>
      <c r="BB619" s="181"/>
      <c r="BC619" s="85"/>
      <c r="BD619" s="85"/>
      <c r="BE619" s="154"/>
    </row>
    <row r="620" customFormat="false" ht="12.75" hidden="false" customHeight="true" outlineLevel="0" collapsed="false">
      <c r="A620" s="2"/>
      <c r="B620" s="2"/>
      <c r="E620" s="2"/>
      <c r="G620" s="2"/>
      <c r="I620" s="85"/>
      <c r="J620" s="2"/>
      <c r="K620" s="2"/>
      <c r="L620" s="85"/>
      <c r="M620" s="85"/>
      <c r="N620" s="85"/>
      <c r="O620" s="85"/>
      <c r="P620" s="85"/>
      <c r="Q620" s="85"/>
      <c r="R620" s="85"/>
      <c r="S620" s="85"/>
      <c r="T620" s="154"/>
      <c r="U620" s="154"/>
      <c r="V620" s="154"/>
      <c r="W620" s="154"/>
      <c r="X620" s="154"/>
      <c r="Y620" s="154"/>
      <c r="Z620" s="85"/>
      <c r="AA620" s="85"/>
      <c r="AB620" s="154"/>
      <c r="AC620" s="154"/>
      <c r="AD620" s="154"/>
      <c r="AE620" s="154"/>
      <c r="AF620" s="154"/>
      <c r="AG620" s="154"/>
      <c r="AH620" s="154"/>
      <c r="AI620" s="154"/>
      <c r="AJ620" s="154"/>
      <c r="AK620" s="154"/>
      <c r="AL620" s="154"/>
      <c r="AM620" s="154"/>
      <c r="AN620" s="154"/>
      <c r="AO620" s="154"/>
      <c r="AP620" s="154"/>
      <c r="AQ620" s="154"/>
      <c r="AR620" s="154"/>
      <c r="AS620" s="154"/>
      <c r="AT620" s="154"/>
      <c r="AU620" s="154"/>
      <c r="AV620" s="154"/>
      <c r="AW620" s="154"/>
      <c r="AX620" s="154"/>
      <c r="AY620" s="154"/>
      <c r="AZ620" s="154"/>
      <c r="BA620" s="181"/>
      <c r="BB620" s="181"/>
      <c r="BC620" s="85"/>
      <c r="BD620" s="85"/>
      <c r="BE620" s="154"/>
    </row>
    <row r="621" customFormat="false" ht="12.75" hidden="false" customHeight="true" outlineLevel="0" collapsed="false">
      <c r="A621" s="2"/>
      <c r="B621" s="2"/>
      <c r="E621" s="2"/>
      <c r="G621" s="2"/>
      <c r="I621" s="85"/>
      <c r="J621" s="2"/>
      <c r="K621" s="2"/>
      <c r="L621" s="85"/>
      <c r="M621" s="85"/>
      <c r="N621" s="85"/>
      <c r="O621" s="85"/>
      <c r="P621" s="85"/>
      <c r="Q621" s="85"/>
      <c r="R621" s="85"/>
      <c r="S621" s="85"/>
      <c r="T621" s="154"/>
      <c r="U621" s="154"/>
      <c r="V621" s="154"/>
      <c r="W621" s="154"/>
      <c r="X621" s="154"/>
      <c r="Y621" s="154"/>
      <c r="Z621" s="85"/>
      <c r="AA621" s="85"/>
      <c r="AB621" s="154"/>
      <c r="AC621" s="154"/>
      <c r="AD621" s="154"/>
      <c r="AE621" s="154"/>
      <c r="AF621" s="154"/>
      <c r="AG621" s="154"/>
      <c r="AH621" s="154"/>
      <c r="AI621" s="154"/>
      <c r="AJ621" s="154"/>
      <c r="AK621" s="154"/>
      <c r="AL621" s="154"/>
      <c r="AM621" s="154"/>
      <c r="AN621" s="154"/>
      <c r="AO621" s="154"/>
      <c r="AP621" s="154"/>
      <c r="AQ621" s="154"/>
      <c r="AR621" s="154"/>
      <c r="AS621" s="154"/>
      <c r="AT621" s="154"/>
      <c r="AU621" s="154"/>
      <c r="AV621" s="154"/>
      <c r="AW621" s="154"/>
      <c r="AX621" s="154"/>
      <c r="AY621" s="154"/>
      <c r="AZ621" s="154"/>
      <c r="BA621" s="181"/>
      <c r="BB621" s="181"/>
      <c r="BC621" s="85"/>
      <c r="BD621" s="85"/>
      <c r="BE621" s="154"/>
    </row>
    <row r="622" customFormat="false" ht="12.75" hidden="false" customHeight="true" outlineLevel="0" collapsed="false">
      <c r="A622" s="2"/>
      <c r="B622" s="2"/>
      <c r="E622" s="2"/>
      <c r="G622" s="2"/>
      <c r="I622" s="85"/>
      <c r="J622" s="2"/>
      <c r="K622" s="2"/>
      <c r="L622" s="85"/>
      <c r="M622" s="85"/>
      <c r="N622" s="85"/>
      <c r="O622" s="85"/>
      <c r="P622" s="85"/>
      <c r="Q622" s="85"/>
      <c r="R622" s="85"/>
      <c r="S622" s="85"/>
      <c r="T622" s="154"/>
      <c r="U622" s="154"/>
      <c r="V622" s="154"/>
      <c r="W622" s="154"/>
      <c r="X622" s="154"/>
      <c r="Y622" s="154"/>
      <c r="Z622" s="85"/>
      <c r="AA622" s="85"/>
      <c r="AB622" s="154"/>
      <c r="AC622" s="154"/>
      <c r="AD622" s="154"/>
      <c r="AE622" s="154"/>
      <c r="AF622" s="154"/>
      <c r="AG622" s="154"/>
      <c r="AH622" s="154"/>
      <c r="AI622" s="154"/>
      <c r="AJ622" s="154"/>
      <c r="AK622" s="154"/>
      <c r="AL622" s="154"/>
      <c r="AM622" s="154"/>
      <c r="AN622" s="154"/>
      <c r="AO622" s="154"/>
      <c r="AP622" s="154"/>
      <c r="AQ622" s="154"/>
      <c r="AR622" s="154"/>
      <c r="AS622" s="154"/>
      <c r="AT622" s="154"/>
      <c r="AU622" s="154"/>
      <c r="AV622" s="154"/>
      <c r="AW622" s="154"/>
      <c r="AX622" s="154"/>
      <c r="AY622" s="154"/>
      <c r="AZ622" s="154"/>
      <c r="BA622" s="181"/>
      <c r="BB622" s="181"/>
      <c r="BC622" s="85"/>
      <c r="BD622" s="85"/>
      <c r="BE622" s="154"/>
    </row>
    <row r="623" customFormat="false" ht="12.75" hidden="false" customHeight="true" outlineLevel="0" collapsed="false">
      <c r="A623" s="2"/>
      <c r="B623" s="2"/>
      <c r="E623" s="2"/>
      <c r="G623" s="2"/>
      <c r="I623" s="85"/>
      <c r="J623" s="2"/>
      <c r="K623" s="2"/>
      <c r="L623" s="85"/>
      <c r="M623" s="85"/>
      <c r="N623" s="85"/>
      <c r="O623" s="85"/>
      <c r="P623" s="85"/>
      <c r="Q623" s="85"/>
      <c r="R623" s="85"/>
      <c r="S623" s="85"/>
      <c r="T623" s="154"/>
      <c r="U623" s="154"/>
      <c r="V623" s="154"/>
      <c r="W623" s="154"/>
      <c r="X623" s="154"/>
      <c r="Y623" s="154"/>
      <c r="Z623" s="85"/>
      <c r="AA623" s="85"/>
      <c r="AB623" s="154"/>
      <c r="AC623" s="154"/>
      <c r="AD623" s="154"/>
      <c r="AE623" s="154"/>
      <c r="AF623" s="154"/>
      <c r="AG623" s="154"/>
      <c r="AH623" s="154"/>
      <c r="AI623" s="154"/>
      <c r="AJ623" s="154"/>
      <c r="AK623" s="154"/>
      <c r="AL623" s="154"/>
      <c r="AM623" s="154"/>
      <c r="AN623" s="154"/>
      <c r="AO623" s="154"/>
      <c r="AP623" s="154"/>
      <c r="AQ623" s="154"/>
      <c r="AR623" s="154"/>
      <c r="AS623" s="154"/>
      <c r="AT623" s="154"/>
      <c r="AU623" s="154"/>
      <c r="AV623" s="154"/>
      <c r="AW623" s="154"/>
      <c r="AX623" s="154"/>
      <c r="AY623" s="154"/>
      <c r="AZ623" s="154"/>
      <c r="BA623" s="181"/>
      <c r="BB623" s="181"/>
      <c r="BC623" s="85"/>
      <c r="BD623" s="85"/>
      <c r="BE623" s="154"/>
    </row>
    <row r="624" customFormat="false" ht="12.75" hidden="false" customHeight="true" outlineLevel="0" collapsed="false">
      <c r="A624" s="2"/>
      <c r="B624" s="2"/>
      <c r="E624" s="2"/>
      <c r="G624" s="2"/>
      <c r="I624" s="85"/>
      <c r="J624" s="2"/>
      <c r="K624" s="2"/>
      <c r="L624" s="85"/>
      <c r="M624" s="85"/>
      <c r="N624" s="85"/>
      <c r="O624" s="85"/>
      <c r="P624" s="85"/>
      <c r="Q624" s="85"/>
      <c r="R624" s="85"/>
      <c r="S624" s="85"/>
      <c r="T624" s="154"/>
      <c r="U624" s="154"/>
      <c r="V624" s="154"/>
      <c r="W624" s="154"/>
      <c r="X624" s="154"/>
      <c r="Y624" s="154"/>
      <c r="Z624" s="85"/>
      <c r="AA624" s="85"/>
      <c r="AB624" s="154"/>
      <c r="AC624" s="154"/>
      <c r="AD624" s="154"/>
      <c r="AE624" s="154"/>
      <c r="AF624" s="154"/>
      <c r="AG624" s="154"/>
      <c r="AH624" s="154"/>
      <c r="AI624" s="154"/>
      <c r="AJ624" s="154"/>
      <c r="AK624" s="154"/>
      <c r="AL624" s="154"/>
      <c r="AM624" s="154"/>
      <c r="AN624" s="154"/>
      <c r="AO624" s="154"/>
      <c r="AP624" s="154"/>
      <c r="AQ624" s="154"/>
      <c r="AR624" s="154"/>
      <c r="AS624" s="154"/>
      <c r="AT624" s="154"/>
      <c r="AU624" s="154"/>
      <c r="AV624" s="154"/>
      <c r="AW624" s="154"/>
      <c r="AX624" s="154"/>
      <c r="AY624" s="154"/>
      <c r="AZ624" s="154"/>
      <c r="BA624" s="181"/>
      <c r="BB624" s="181"/>
      <c r="BC624" s="85"/>
      <c r="BD624" s="85"/>
      <c r="BE624" s="154"/>
    </row>
    <row r="625" customFormat="false" ht="12.75" hidden="false" customHeight="true" outlineLevel="0" collapsed="false">
      <c r="A625" s="2"/>
      <c r="B625" s="2"/>
      <c r="E625" s="2"/>
      <c r="G625" s="2"/>
      <c r="I625" s="85"/>
      <c r="J625" s="2"/>
      <c r="K625" s="2"/>
      <c r="L625" s="85"/>
      <c r="M625" s="85"/>
      <c r="N625" s="85"/>
      <c r="O625" s="85"/>
      <c r="P625" s="85"/>
      <c r="Q625" s="85"/>
      <c r="R625" s="85"/>
      <c r="S625" s="85"/>
      <c r="T625" s="154"/>
      <c r="U625" s="154"/>
      <c r="V625" s="154"/>
      <c r="W625" s="154"/>
      <c r="X625" s="154"/>
      <c r="Y625" s="154"/>
      <c r="Z625" s="85"/>
      <c r="AA625" s="85"/>
      <c r="AB625" s="154"/>
      <c r="AC625" s="154"/>
      <c r="AD625" s="154"/>
      <c r="AE625" s="154"/>
      <c r="AF625" s="154"/>
      <c r="AG625" s="154"/>
      <c r="AH625" s="154"/>
      <c r="AI625" s="154"/>
      <c r="AJ625" s="154"/>
      <c r="AK625" s="154"/>
      <c r="AL625" s="154"/>
      <c r="AM625" s="154"/>
      <c r="AN625" s="154"/>
      <c r="AO625" s="154"/>
      <c r="AP625" s="154"/>
      <c r="AQ625" s="154"/>
      <c r="AR625" s="154"/>
      <c r="AS625" s="154"/>
      <c r="AT625" s="154"/>
      <c r="AU625" s="154"/>
      <c r="AV625" s="154"/>
      <c r="AW625" s="154"/>
      <c r="AX625" s="154"/>
      <c r="AY625" s="154"/>
      <c r="AZ625" s="154"/>
      <c r="BA625" s="181"/>
      <c r="BB625" s="181"/>
      <c r="BC625" s="85"/>
      <c r="BD625" s="85"/>
      <c r="BE625" s="154"/>
    </row>
    <row r="626" customFormat="false" ht="12.75" hidden="false" customHeight="true" outlineLevel="0" collapsed="false">
      <c r="A626" s="2"/>
      <c r="B626" s="2"/>
      <c r="E626" s="2"/>
      <c r="G626" s="2"/>
      <c r="I626" s="85"/>
      <c r="J626" s="2"/>
      <c r="K626" s="2"/>
      <c r="L626" s="85"/>
      <c r="M626" s="85"/>
      <c r="N626" s="85"/>
      <c r="O626" s="85"/>
      <c r="P626" s="85"/>
      <c r="Q626" s="85"/>
      <c r="R626" s="85"/>
      <c r="S626" s="85"/>
      <c r="T626" s="154"/>
      <c r="U626" s="154"/>
      <c r="V626" s="154"/>
      <c r="W626" s="154"/>
      <c r="X626" s="154"/>
      <c r="Y626" s="154"/>
      <c r="Z626" s="85"/>
      <c r="AA626" s="85"/>
      <c r="AB626" s="154"/>
      <c r="AC626" s="154"/>
      <c r="AD626" s="154"/>
      <c r="AE626" s="154"/>
      <c r="AF626" s="154"/>
      <c r="AG626" s="154"/>
      <c r="AH626" s="154"/>
      <c r="AI626" s="154"/>
      <c r="AJ626" s="154"/>
      <c r="AK626" s="154"/>
      <c r="AL626" s="154"/>
      <c r="AM626" s="154"/>
      <c r="AN626" s="154"/>
      <c r="AO626" s="154"/>
      <c r="AP626" s="154"/>
      <c r="AQ626" s="154"/>
      <c r="AR626" s="154"/>
      <c r="AS626" s="154"/>
      <c r="AT626" s="154"/>
      <c r="AU626" s="154"/>
      <c r="AV626" s="154"/>
      <c r="AW626" s="154"/>
      <c r="AX626" s="154"/>
      <c r="AY626" s="154"/>
      <c r="AZ626" s="154"/>
      <c r="BA626" s="181"/>
      <c r="BB626" s="181"/>
      <c r="BC626" s="85"/>
      <c r="BD626" s="85"/>
      <c r="BE626" s="154"/>
    </row>
    <row r="627" customFormat="false" ht="12.75" hidden="false" customHeight="true" outlineLevel="0" collapsed="false">
      <c r="A627" s="2"/>
      <c r="B627" s="2"/>
      <c r="E627" s="2"/>
      <c r="G627" s="2"/>
      <c r="I627" s="85"/>
      <c r="J627" s="2"/>
      <c r="K627" s="2"/>
      <c r="L627" s="85"/>
      <c r="M627" s="85"/>
      <c r="N627" s="85"/>
      <c r="O627" s="85"/>
      <c r="P627" s="85"/>
      <c r="Q627" s="85"/>
      <c r="R627" s="85"/>
      <c r="S627" s="85"/>
      <c r="T627" s="154"/>
      <c r="U627" s="154"/>
      <c r="V627" s="154"/>
      <c r="W627" s="154"/>
      <c r="X627" s="154"/>
      <c r="Y627" s="154"/>
      <c r="Z627" s="85"/>
      <c r="AA627" s="85"/>
      <c r="AB627" s="154"/>
      <c r="AC627" s="154"/>
      <c r="AD627" s="154"/>
      <c r="AE627" s="154"/>
      <c r="AF627" s="154"/>
      <c r="AG627" s="154"/>
      <c r="AH627" s="154"/>
      <c r="AI627" s="154"/>
      <c r="AJ627" s="154"/>
      <c r="AK627" s="154"/>
      <c r="AL627" s="154"/>
      <c r="AM627" s="154"/>
      <c r="AN627" s="154"/>
      <c r="AO627" s="154"/>
      <c r="AP627" s="154"/>
      <c r="AQ627" s="154"/>
      <c r="AR627" s="154"/>
      <c r="AS627" s="154"/>
      <c r="AT627" s="154"/>
      <c r="AU627" s="154"/>
      <c r="AV627" s="154"/>
      <c r="AW627" s="154"/>
      <c r="AX627" s="154"/>
      <c r="AY627" s="154"/>
      <c r="AZ627" s="154"/>
      <c r="BA627" s="181"/>
      <c r="BB627" s="181"/>
      <c r="BC627" s="85"/>
      <c r="BD627" s="85"/>
      <c r="BE627" s="154"/>
    </row>
    <row r="628" customFormat="false" ht="12.75" hidden="false" customHeight="true" outlineLevel="0" collapsed="false">
      <c r="A628" s="2"/>
      <c r="B628" s="2"/>
      <c r="E628" s="2"/>
      <c r="G628" s="2"/>
      <c r="I628" s="85"/>
      <c r="J628" s="2"/>
      <c r="K628" s="2"/>
      <c r="L628" s="85"/>
      <c r="M628" s="85"/>
      <c r="N628" s="85"/>
      <c r="O628" s="85"/>
      <c r="P628" s="85"/>
      <c r="Q628" s="85"/>
      <c r="R628" s="85"/>
      <c r="S628" s="85"/>
      <c r="T628" s="154"/>
      <c r="U628" s="154"/>
      <c r="V628" s="154"/>
      <c r="W628" s="154"/>
      <c r="X628" s="154"/>
      <c r="Y628" s="154"/>
      <c r="Z628" s="85"/>
      <c r="AA628" s="85"/>
      <c r="AB628" s="154"/>
      <c r="AC628" s="154"/>
      <c r="AD628" s="154"/>
      <c r="AE628" s="154"/>
      <c r="AF628" s="154"/>
      <c r="AG628" s="154"/>
      <c r="AH628" s="154"/>
      <c r="AI628" s="154"/>
      <c r="AJ628" s="154"/>
      <c r="AK628" s="154"/>
      <c r="AL628" s="154"/>
      <c r="AM628" s="154"/>
      <c r="AN628" s="154"/>
      <c r="AO628" s="154"/>
      <c r="AP628" s="154"/>
      <c r="AQ628" s="154"/>
      <c r="AR628" s="154"/>
      <c r="AS628" s="154"/>
      <c r="AT628" s="154"/>
      <c r="AU628" s="154"/>
      <c r="AV628" s="154"/>
      <c r="AW628" s="154"/>
      <c r="AX628" s="154"/>
      <c r="AY628" s="154"/>
      <c r="AZ628" s="154"/>
      <c r="BA628" s="181"/>
      <c r="BB628" s="181"/>
      <c r="BC628" s="85"/>
      <c r="BD628" s="85"/>
      <c r="BE628" s="154"/>
    </row>
    <row r="629" customFormat="false" ht="12.75" hidden="false" customHeight="true" outlineLevel="0" collapsed="false">
      <c r="A629" s="2"/>
      <c r="B629" s="2"/>
      <c r="E629" s="2"/>
      <c r="G629" s="2"/>
      <c r="I629" s="85"/>
      <c r="J629" s="2"/>
      <c r="K629" s="2"/>
      <c r="L629" s="85"/>
      <c r="M629" s="85"/>
      <c r="N629" s="85"/>
      <c r="O629" s="85"/>
      <c r="P629" s="85"/>
      <c r="Q629" s="85"/>
      <c r="R629" s="85"/>
      <c r="S629" s="85"/>
      <c r="T629" s="154"/>
      <c r="U629" s="154"/>
      <c r="V629" s="154"/>
      <c r="W629" s="154"/>
      <c r="X629" s="154"/>
      <c r="Y629" s="154"/>
      <c r="Z629" s="85"/>
      <c r="AA629" s="85"/>
      <c r="AB629" s="154"/>
      <c r="AC629" s="154"/>
      <c r="AD629" s="154"/>
      <c r="AE629" s="154"/>
      <c r="AF629" s="154"/>
      <c r="AG629" s="154"/>
      <c r="AH629" s="154"/>
      <c r="AI629" s="154"/>
      <c r="AJ629" s="154"/>
      <c r="AK629" s="154"/>
      <c r="AL629" s="154"/>
      <c r="AM629" s="154"/>
      <c r="AN629" s="154"/>
      <c r="AO629" s="154"/>
      <c r="AP629" s="154"/>
      <c r="AQ629" s="154"/>
      <c r="AR629" s="154"/>
      <c r="AS629" s="154"/>
      <c r="AT629" s="154"/>
      <c r="AU629" s="154"/>
      <c r="AV629" s="154"/>
      <c r="AW629" s="154"/>
      <c r="AX629" s="154"/>
      <c r="AY629" s="154"/>
      <c r="AZ629" s="154"/>
      <c r="BA629" s="181"/>
      <c r="BB629" s="181"/>
      <c r="BC629" s="85"/>
      <c r="BD629" s="85"/>
      <c r="BE629" s="154"/>
    </row>
    <row r="630" customFormat="false" ht="12.75" hidden="false" customHeight="true" outlineLevel="0" collapsed="false">
      <c r="A630" s="2"/>
      <c r="B630" s="2"/>
      <c r="E630" s="2"/>
      <c r="G630" s="2"/>
      <c r="I630" s="85"/>
      <c r="J630" s="2"/>
      <c r="K630" s="2"/>
      <c r="L630" s="85"/>
      <c r="M630" s="85"/>
      <c r="N630" s="85"/>
      <c r="O630" s="85"/>
      <c r="P630" s="85"/>
      <c r="Q630" s="85"/>
      <c r="R630" s="85"/>
      <c r="S630" s="85"/>
      <c r="T630" s="154"/>
      <c r="U630" s="154"/>
      <c r="V630" s="154"/>
      <c r="W630" s="154"/>
      <c r="X630" s="154"/>
      <c r="Y630" s="154"/>
      <c r="Z630" s="85"/>
      <c r="AA630" s="85"/>
      <c r="AB630" s="154"/>
      <c r="AC630" s="154"/>
      <c r="AD630" s="154"/>
      <c r="AE630" s="154"/>
      <c r="AF630" s="154"/>
      <c r="AG630" s="154"/>
      <c r="AH630" s="154"/>
      <c r="AI630" s="154"/>
      <c r="AJ630" s="154"/>
      <c r="AK630" s="154"/>
      <c r="AL630" s="154"/>
      <c r="AM630" s="154"/>
      <c r="AN630" s="154"/>
      <c r="AO630" s="154"/>
      <c r="AP630" s="154"/>
      <c r="AQ630" s="154"/>
      <c r="AR630" s="154"/>
      <c r="AS630" s="154"/>
      <c r="AT630" s="154"/>
      <c r="AU630" s="154"/>
      <c r="AV630" s="154"/>
      <c r="AW630" s="154"/>
      <c r="AX630" s="154"/>
      <c r="AY630" s="154"/>
      <c r="AZ630" s="154"/>
      <c r="BA630" s="181"/>
      <c r="BB630" s="181"/>
      <c r="BC630" s="85"/>
      <c r="BD630" s="85"/>
      <c r="BE630" s="154"/>
    </row>
    <row r="631" customFormat="false" ht="12.75" hidden="false" customHeight="true" outlineLevel="0" collapsed="false">
      <c r="A631" s="2"/>
      <c r="B631" s="2"/>
      <c r="E631" s="2"/>
      <c r="G631" s="2"/>
      <c r="I631" s="85"/>
      <c r="J631" s="2"/>
      <c r="K631" s="2"/>
      <c r="L631" s="85"/>
      <c r="M631" s="85"/>
      <c r="N631" s="85"/>
      <c r="O631" s="85"/>
      <c r="P631" s="85"/>
      <c r="Q631" s="85"/>
      <c r="R631" s="85"/>
      <c r="S631" s="85"/>
      <c r="T631" s="154"/>
      <c r="U631" s="154"/>
      <c r="V631" s="154"/>
      <c r="W631" s="154"/>
      <c r="X631" s="154"/>
      <c r="Y631" s="154"/>
      <c r="Z631" s="85"/>
      <c r="AA631" s="85"/>
      <c r="AB631" s="154"/>
      <c r="AC631" s="154"/>
      <c r="AD631" s="154"/>
      <c r="AE631" s="154"/>
      <c r="AF631" s="154"/>
      <c r="AG631" s="154"/>
      <c r="AH631" s="154"/>
      <c r="AI631" s="154"/>
      <c r="AJ631" s="154"/>
      <c r="AK631" s="154"/>
      <c r="AL631" s="154"/>
      <c r="AM631" s="154"/>
      <c r="AN631" s="154"/>
      <c r="AO631" s="154"/>
      <c r="AP631" s="154"/>
      <c r="AQ631" s="154"/>
      <c r="AR631" s="154"/>
      <c r="AS631" s="154"/>
      <c r="AT631" s="154"/>
      <c r="AU631" s="154"/>
      <c r="AV631" s="154"/>
      <c r="AW631" s="154"/>
      <c r="AX631" s="154"/>
      <c r="AY631" s="154"/>
      <c r="AZ631" s="154"/>
      <c r="BA631" s="181"/>
      <c r="BB631" s="181"/>
      <c r="BC631" s="85"/>
      <c r="BD631" s="85"/>
      <c r="BE631" s="154"/>
    </row>
    <row r="632" customFormat="false" ht="12.75" hidden="false" customHeight="true" outlineLevel="0" collapsed="false">
      <c r="A632" s="2"/>
      <c r="B632" s="2"/>
      <c r="E632" s="2"/>
      <c r="G632" s="2"/>
      <c r="I632" s="85"/>
      <c r="J632" s="2"/>
      <c r="K632" s="2"/>
      <c r="L632" s="85"/>
      <c r="M632" s="85"/>
      <c r="N632" s="85"/>
      <c r="O632" s="85"/>
      <c r="P632" s="85"/>
      <c r="Q632" s="85"/>
      <c r="R632" s="85"/>
      <c r="S632" s="85"/>
      <c r="T632" s="154"/>
      <c r="U632" s="154"/>
      <c r="V632" s="154"/>
      <c r="W632" s="154"/>
      <c r="X632" s="154"/>
      <c r="Y632" s="154"/>
      <c r="Z632" s="85"/>
      <c r="AA632" s="85"/>
      <c r="AB632" s="154"/>
      <c r="AC632" s="154"/>
      <c r="AD632" s="154"/>
      <c r="AE632" s="154"/>
      <c r="AF632" s="154"/>
      <c r="AG632" s="154"/>
      <c r="AH632" s="154"/>
      <c r="AI632" s="154"/>
      <c r="AJ632" s="154"/>
      <c r="AK632" s="154"/>
      <c r="AL632" s="154"/>
      <c r="AM632" s="154"/>
      <c r="AN632" s="154"/>
      <c r="AO632" s="154"/>
      <c r="AP632" s="154"/>
      <c r="AQ632" s="154"/>
      <c r="AR632" s="154"/>
      <c r="AS632" s="154"/>
      <c r="AT632" s="154"/>
      <c r="AU632" s="154"/>
      <c r="AV632" s="154"/>
      <c r="AW632" s="154"/>
      <c r="AX632" s="154"/>
      <c r="AY632" s="154"/>
      <c r="AZ632" s="154"/>
      <c r="BA632" s="181"/>
      <c r="BB632" s="181"/>
      <c r="BC632" s="85"/>
      <c r="BD632" s="85"/>
      <c r="BE632" s="154"/>
    </row>
    <row r="633" customFormat="false" ht="12.75" hidden="false" customHeight="true" outlineLevel="0" collapsed="false">
      <c r="A633" s="2"/>
      <c r="B633" s="2"/>
      <c r="E633" s="2"/>
      <c r="G633" s="2"/>
      <c r="I633" s="85"/>
      <c r="J633" s="2"/>
      <c r="K633" s="2"/>
      <c r="L633" s="85"/>
      <c r="M633" s="85"/>
      <c r="N633" s="85"/>
      <c r="O633" s="85"/>
      <c r="P633" s="85"/>
      <c r="Q633" s="85"/>
      <c r="R633" s="85"/>
      <c r="S633" s="85"/>
      <c r="T633" s="154"/>
      <c r="U633" s="154"/>
      <c r="V633" s="154"/>
      <c r="W633" s="154"/>
      <c r="X633" s="154"/>
      <c r="Y633" s="154"/>
      <c r="Z633" s="85"/>
      <c r="AA633" s="85"/>
      <c r="AB633" s="154"/>
      <c r="AC633" s="154"/>
      <c r="AD633" s="154"/>
      <c r="AE633" s="154"/>
      <c r="AF633" s="154"/>
      <c r="AG633" s="154"/>
      <c r="AH633" s="154"/>
      <c r="AI633" s="154"/>
      <c r="AJ633" s="154"/>
      <c r="AK633" s="154"/>
      <c r="AL633" s="154"/>
      <c r="AM633" s="154"/>
      <c r="AN633" s="154"/>
      <c r="AO633" s="154"/>
      <c r="AP633" s="154"/>
      <c r="AQ633" s="154"/>
      <c r="AR633" s="154"/>
      <c r="AS633" s="154"/>
      <c r="AT633" s="154"/>
      <c r="AU633" s="154"/>
      <c r="AV633" s="154"/>
      <c r="AW633" s="154"/>
      <c r="AX633" s="154"/>
      <c r="AY633" s="154"/>
      <c r="AZ633" s="154"/>
      <c r="BA633" s="181"/>
      <c r="BB633" s="181"/>
      <c r="BC633" s="85"/>
      <c r="BD633" s="85"/>
      <c r="BE633" s="154"/>
    </row>
    <row r="634" customFormat="false" ht="12.75" hidden="false" customHeight="true" outlineLevel="0" collapsed="false">
      <c r="A634" s="2"/>
      <c r="B634" s="2"/>
      <c r="E634" s="2"/>
      <c r="G634" s="2"/>
      <c r="I634" s="85"/>
      <c r="J634" s="2"/>
      <c r="K634" s="2"/>
      <c r="L634" s="85"/>
      <c r="M634" s="85"/>
      <c r="N634" s="85"/>
      <c r="O634" s="85"/>
      <c r="P634" s="85"/>
      <c r="Q634" s="85"/>
      <c r="R634" s="85"/>
      <c r="S634" s="85"/>
      <c r="T634" s="154"/>
      <c r="U634" s="154"/>
      <c r="V634" s="154"/>
      <c r="W634" s="154"/>
      <c r="X634" s="154"/>
      <c r="Y634" s="154"/>
      <c r="Z634" s="85"/>
      <c r="AA634" s="85"/>
      <c r="AB634" s="154"/>
      <c r="AC634" s="154"/>
      <c r="AD634" s="154"/>
      <c r="AE634" s="154"/>
      <c r="AF634" s="154"/>
      <c r="AG634" s="154"/>
      <c r="AH634" s="154"/>
      <c r="AI634" s="154"/>
      <c r="AJ634" s="154"/>
      <c r="AK634" s="154"/>
      <c r="AL634" s="154"/>
      <c r="AM634" s="154"/>
      <c r="AN634" s="154"/>
      <c r="AO634" s="154"/>
      <c r="AP634" s="154"/>
      <c r="AQ634" s="154"/>
      <c r="AR634" s="154"/>
      <c r="AS634" s="154"/>
      <c r="AT634" s="154"/>
      <c r="AU634" s="154"/>
      <c r="AV634" s="154"/>
      <c r="AW634" s="154"/>
      <c r="AX634" s="154"/>
      <c r="AY634" s="154"/>
      <c r="AZ634" s="154"/>
      <c r="BA634" s="181"/>
      <c r="BB634" s="181"/>
      <c r="BC634" s="85"/>
      <c r="BD634" s="85"/>
      <c r="BE634" s="154"/>
    </row>
    <row r="635" customFormat="false" ht="12.75" hidden="false" customHeight="true" outlineLevel="0" collapsed="false">
      <c r="A635" s="2"/>
      <c r="B635" s="2"/>
      <c r="E635" s="2"/>
      <c r="G635" s="2"/>
      <c r="I635" s="85"/>
      <c r="J635" s="2"/>
      <c r="K635" s="2"/>
      <c r="L635" s="85"/>
      <c r="M635" s="85"/>
      <c r="N635" s="85"/>
      <c r="O635" s="85"/>
      <c r="P635" s="85"/>
      <c r="Q635" s="85"/>
      <c r="R635" s="85"/>
      <c r="S635" s="85"/>
      <c r="T635" s="154"/>
      <c r="U635" s="154"/>
      <c r="V635" s="154"/>
      <c r="W635" s="154"/>
      <c r="X635" s="154"/>
      <c r="Y635" s="154"/>
      <c r="Z635" s="85"/>
      <c r="AA635" s="85"/>
      <c r="AB635" s="154"/>
      <c r="AC635" s="154"/>
      <c r="AD635" s="154"/>
      <c r="AE635" s="154"/>
      <c r="AF635" s="154"/>
      <c r="AG635" s="154"/>
      <c r="AH635" s="154"/>
      <c r="AI635" s="154"/>
      <c r="AJ635" s="154"/>
      <c r="AK635" s="154"/>
      <c r="AL635" s="154"/>
      <c r="AM635" s="154"/>
      <c r="AN635" s="154"/>
      <c r="AO635" s="154"/>
      <c r="AP635" s="154"/>
      <c r="AQ635" s="154"/>
      <c r="AR635" s="154"/>
      <c r="AS635" s="154"/>
      <c r="AT635" s="154"/>
      <c r="AU635" s="154"/>
      <c r="AV635" s="154"/>
      <c r="AW635" s="154"/>
      <c r="AX635" s="154"/>
      <c r="AY635" s="154"/>
      <c r="AZ635" s="154"/>
      <c r="BA635" s="181"/>
      <c r="BB635" s="181"/>
      <c r="BC635" s="85"/>
      <c r="BD635" s="85"/>
      <c r="BE635" s="154"/>
    </row>
    <row r="636" customFormat="false" ht="12.75" hidden="false" customHeight="true" outlineLevel="0" collapsed="false">
      <c r="A636" s="2"/>
      <c r="B636" s="2"/>
      <c r="E636" s="2"/>
      <c r="G636" s="2"/>
      <c r="I636" s="85"/>
      <c r="J636" s="2"/>
      <c r="K636" s="2"/>
      <c r="L636" s="85"/>
      <c r="M636" s="85"/>
      <c r="N636" s="85"/>
      <c r="O636" s="85"/>
      <c r="P636" s="85"/>
      <c r="Q636" s="85"/>
      <c r="R636" s="85"/>
      <c r="S636" s="85"/>
      <c r="T636" s="154"/>
      <c r="U636" s="154"/>
      <c r="V636" s="154"/>
      <c r="W636" s="154"/>
      <c r="X636" s="154"/>
      <c r="Y636" s="154"/>
      <c r="Z636" s="85"/>
      <c r="AA636" s="85"/>
      <c r="AB636" s="154"/>
      <c r="AC636" s="154"/>
      <c r="AD636" s="154"/>
      <c r="AE636" s="154"/>
      <c r="AF636" s="154"/>
      <c r="AG636" s="154"/>
      <c r="AH636" s="154"/>
      <c r="AI636" s="154"/>
      <c r="AJ636" s="154"/>
      <c r="AK636" s="154"/>
      <c r="AL636" s="154"/>
      <c r="AM636" s="154"/>
      <c r="AN636" s="154"/>
      <c r="AO636" s="154"/>
      <c r="AP636" s="154"/>
      <c r="AQ636" s="154"/>
      <c r="AR636" s="154"/>
      <c r="AS636" s="154"/>
      <c r="AT636" s="154"/>
      <c r="AU636" s="154"/>
      <c r="AV636" s="154"/>
      <c r="AW636" s="154"/>
      <c r="AX636" s="154"/>
      <c r="AY636" s="154"/>
      <c r="AZ636" s="154"/>
      <c r="BA636" s="181"/>
      <c r="BB636" s="181"/>
      <c r="BC636" s="85"/>
      <c r="BD636" s="85"/>
      <c r="BE636" s="154"/>
    </row>
    <row r="637" customFormat="false" ht="12.75" hidden="false" customHeight="true" outlineLevel="0" collapsed="false">
      <c r="A637" s="2"/>
      <c r="B637" s="2"/>
      <c r="E637" s="2"/>
      <c r="G637" s="2"/>
      <c r="I637" s="85"/>
      <c r="J637" s="2"/>
      <c r="K637" s="2"/>
      <c r="L637" s="85"/>
      <c r="M637" s="85"/>
      <c r="N637" s="85"/>
      <c r="O637" s="85"/>
      <c r="P637" s="85"/>
      <c r="Q637" s="85"/>
      <c r="R637" s="85"/>
      <c r="S637" s="85"/>
      <c r="T637" s="154"/>
      <c r="U637" s="154"/>
      <c r="V637" s="154"/>
      <c r="W637" s="154"/>
      <c r="X637" s="154"/>
      <c r="Y637" s="154"/>
      <c r="Z637" s="85"/>
      <c r="AA637" s="85"/>
      <c r="AB637" s="154"/>
      <c r="AC637" s="154"/>
      <c r="AD637" s="154"/>
      <c r="AE637" s="154"/>
      <c r="AF637" s="154"/>
      <c r="AG637" s="154"/>
      <c r="AH637" s="154"/>
      <c r="AI637" s="154"/>
      <c r="AJ637" s="154"/>
      <c r="AK637" s="154"/>
      <c r="AL637" s="154"/>
      <c r="AM637" s="154"/>
      <c r="AN637" s="154"/>
      <c r="AO637" s="154"/>
      <c r="AP637" s="154"/>
      <c r="AQ637" s="154"/>
      <c r="AR637" s="154"/>
      <c r="AS637" s="154"/>
      <c r="AT637" s="154"/>
      <c r="AU637" s="154"/>
      <c r="AV637" s="154"/>
      <c r="AW637" s="154"/>
      <c r="AX637" s="154"/>
      <c r="AY637" s="154"/>
      <c r="AZ637" s="154"/>
      <c r="BA637" s="181"/>
      <c r="BB637" s="181"/>
      <c r="BC637" s="85"/>
      <c r="BD637" s="85"/>
      <c r="BE637" s="154"/>
    </row>
    <row r="638" customFormat="false" ht="12.75" hidden="false" customHeight="true" outlineLevel="0" collapsed="false">
      <c r="A638" s="2"/>
      <c r="B638" s="2"/>
      <c r="E638" s="2"/>
      <c r="G638" s="2"/>
      <c r="I638" s="85"/>
      <c r="J638" s="2"/>
      <c r="K638" s="2"/>
      <c r="L638" s="85"/>
      <c r="M638" s="85"/>
      <c r="N638" s="85"/>
      <c r="O638" s="85"/>
      <c r="P638" s="85"/>
      <c r="Q638" s="85"/>
      <c r="R638" s="85"/>
      <c r="S638" s="85"/>
      <c r="T638" s="154"/>
      <c r="U638" s="154"/>
      <c r="V638" s="154"/>
      <c r="W638" s="154"/>
      <c r="X638" s="154"/>
      <c r="Y638" s="154"/>
      <c r="Z638" s="85"/>
      <c r="AA638" s="85"/>
      <c r="AB638" s="154"/>
      <c r="AC638" s="154"/>
      <c r="AD638" s="154"/>
      <c r="AE638" s="154"/>
      <c r="AF638" s="154"/>
      <c r="AG638" s="154"/>
      <c r="AH638" s="154"/>
      <c r="AI638" s="154"/>
      <c r="AJ638" s="154"/>
      <c r="AK638" s="154"/>
      <c r="AL638" s="154"/>
      <c r="AM638" s="154"/>
      <c r="AN638" s="154"/>
      <c r="AO638" s="154"/>
      <c r="AP638" s="154"/>
      <c r="AQ638" s="154"/>
      <c r="AR638" s="154"/>
      <c r="AS638" s="154"/>
      <c r="AT638" s="154"/>
      <c r="AU638" s="154"/>
      <c r="AV638" s="154"/>
      <c r="AW638" s="154"/>
      <c r="AX638" s="154"/>
      <c r="AY638" s="154"/>
      <c r="AZ638" s="154"/>
      <c r="BA638" s="181"/>
      <c r="BB638" s="181"/>
      <c r="BC638" s="85"/>
      <c r="BD638" s="85"/>
      <c r="BE638" s="154"/>
    </row>
    <row r="639" customFormat="false" ht="12.75" hidden="false" customHeight="true" outlineLevel="0" collapsed="false">
      <c r="A639" s="2"/>
      <c r="B639" s="2"/>
      <c r="E639" s="2"/>
      <c r="G639" s="2"/>
      <c r="I639" s="85"/>
      <c r="J639" s="2"/>
      <c r="K639" s="2"/>
      <c r="L639" s="85"/>
      <c r="M639" s="85"/>
      <c r="N639" s="85"/>
      <c r="O639" s="85"/>
      <c r="P639" s="85"/>
      <c r="Q639" s="85"/>
      <c r="R639" s="85"/>
      <c r="S639" s="85"/>
      <c r="T639" s="154"/>
      <c r="U639" s="154"/>
      <c r="V639" s="154"/>
      <c r="W639" s="154"/>
      <c r="X639" s="154"/>
      <c r="Y639" s="154"/>
      <c r="Z639" s="85"/>
      <c r="AA639" s="85"/>
      <c r="AB639" s="154"/>
      <c r="AC639" s="154"/>
      <c r="AD639" s="154"/>
      <c r="AE639" s="154"/>
      <c r="AF639" s="154"/>
      <c r="AG639" s="154"/>
      <c r="AH639" s="154"/>
      <c r="AI639" s="154"/>
      <c r="AJ639" s="154"/>
      <c r="AK639" s="154"/>
      <c r="AL639" s="154"/>
      <c r="AM639" s="154"/>
      <c r="AN639" s="154"/>
      <c r="AO639" s="154"/>
      <c r="AP639" s="154"/>
      <c r="AQ639" s="154"/>
      <c r="AR639" s="154"/>
      <c r="AS639" s="154"/>
      <c r="AT639" s="154"/>
      <c r="AU639" s="154"/>
      <c r="AV639" s="154"/>
      <c r="AW639" s="154"/>
      <c r="AX639" s="154"/>
      <c r="AY639" s="154"/>
      <c r="AZ639" s="154"/>
      <c r="BA639" s="181"/>
      <c r="BB639" s="181"/>
      <c r="BC639" s="85"/>
      <c r="BD639" s="85"/>
      <c r="BE639" s="154"/>
    </row>
    <row r="640" customFormat="false" ht="12.75" hidden="false" customHeight="true" outlineLevel="0" collapsed="false">
      <c r="A640" s="2"/>
      <c r="B640" s="2"/>
      <c r="E640" s="2"/>
      <c r="G640" s="2"/>
      <c r="I640" s="85"/>
      <c r="J640" s="2"/>
      <c r="K640" s="2"/>
      <c r="L640" s="85"/>
      <c r="M640" s="85"/>
      <c r="N640" s="85"/>
      <c r="O640" s="85"/>
      <c r="P640" s="85"/>
      <c r="Q640" s="85"/>
      <c r="R640" s="85"/>
      <c r="S640" s="85"/>
      <c r="T640" s="154"/>
      <c r="U640" s="154"/>
      <c r="V640" s="154"/>
      <c r="W640" s="154"/>
      <c r="X640" s="154"/>
      <c r="Y640" s="154"/>
      <c r="Z640" s="85"/>
      <c r="AA640" s="85"/>
      <c r="AB640" s="154"/>
      <c r="AC640" s="154"/>
      <c r="AD640" s="154"/>
      <c r="AE640" s="154"/>
      <c r="AF640" s="154"/>
      <c r="AG640" s="154"/>
      <c r="AH640" s="154"/>
      <c r="AI640" s="154"/>
      <c r="AJ640" s="154"/>
      <c r="AK640" s="154"/>
      <c r="AL640" s="154"/>
      <c r="AM640" s="154"/>
      <c r="AN640" s="154"/>
      <c r="AO640" s="154"/>
      <c r="AP640" s="154"/>
      <c r="AQ640" s="154"/>
      <c r="AR640" s="154"/>
      <c r="AS640" s="154"/>
      <c r="AT640" s="154"/>
      <c r="AU640" s="154"/>
      <c r="AV640" s="154"/>
      <c r="AW640" s="154"/>
      <c r="AX640" s="154"/>
      <c r="AY640" s="154"/>
      <c r="AZ640" s="154"/>
      <c r="BA640" s="181"/>
      <c r="BB640" s="181"/>
      <c r="BC640" s="85"/>
      <c r="BD640" s="85"/>
      <c r="BE640" s="154"/>
    </row>
    <row r="641" customFormat="false" ht="12.75" hidden="false" customHeight="true" outlineLevel="0" collapsed="false">
      <c r="A641" s="2"/>
      <c r="B641" s="2"/>
      <c r="E641" s="2"/>
      <c r="G641" s="2"/>
      <c r="I641" s="85"/>
      <c r="J641" s="2"/>
      <c r="K641" s="2"/>
      <c r="L641" s="85"/>
      <c r="M641" s="85"/>
      <c r="N641" s="85"/>
      <c r="O641" s="85"/>
      <c r="P641" s="85"/>
      <c r="Q641" s="85"/>
      <c r="R641" s="85"/>
      <c r="S641" s="85"/>
      <c r="T641" s="154"/>
      <c r="U641" s="154"/>
      <c r="V641" s="154"/>
      <c r="W641" s="154"/>
      <c r="X641" s="154"/>
      <c r="Y641" s="154"/>
      <c r="Z641" s="85"/>
      <c r="AA641" s="85"/>
      <c r="AB641" s="154"/>
      <c r="AC641" s="154"/>
      <c r="AD641" s="154"/>
      <c r="AE641" s="154"/>
      <c r="AF641" s="154"/>
      <c r="AG641" s="154"/>
      <c r="AH641" s="154"/>
      <c r="AI641" s="154"/>
      <c r="AJ641" s="154"/>
      <c r="AK641" s="154"/>
      <c r="AL641" s="154"/>
      <c r="AM641" s="154"/>
      <c r="AN641" s="154"/>
      <c r="AO641" s="154"/>
      <c r="AP641" s="154"/>
      <c r="AQ641" s="154"/>
      <c r="AR641" s="154"/>
      <c r="AS641" s="154"/>
      <c r="AT641" s="154"/>
      <c r="AU641" s="154"/>
      <c r="AV641" s="154"/>
      <c r="AW641" s="154"/>
      <c r="AX641" s="154"/>
      <c r="AY641" s="154"/>
      <c r="AZ641" s="154"/>
      <c r="BA641" s="181"/>
      <c r="BB641" s="181"/>
      <c r="BC641" s="85"/>
      <c r="BD641" s="85"/>
      <c r="BE641" s="154"/>
    </row>
    <row r="642" customFormat="false" ht="12.75" hidden="false" customHeight="true" outlineLevel="0" collapsed="false">
      <c r="A642" s="2"/>
      <c r="B642" s="2"/>
      <c r="E642" s="2"/>
      <c r="G642" s="2"/>
      <c r="I642" s="85"/>
      <c r="J642" s="2"/>
      <c r="K642" s="2"/>
      <c r="L642" s="85"/>
      <c r="M642" s="85"/>
      <c r="N642" s="85"/>
      <c r="O642" s="85"/>
      <c r="P642" s="85"/>
      <c r="Q642" s="85"/>
      <c r="R642" s="85"/>
      <c r="S642" s="85"/>
      <c r="T642" s="154"/>
      <c r="U642" s="154"/>
      <c r="V642" s="154"/>
      <c r="W642" s="154"/>
      <c r="X642" s="154"/>
      <c r="Y642" s="154"/>
      <c r="Z642" s="85"/>
      <c r="AA642" s="85"/>
      <c r="AB642" s="154"/>
      <c r="AC642" s="154"/>
      <c r="AD642" s="154"/>
      <c r="AE642" s="154"/>
      <c r="AF642" s="154"/>
      <c r="AG642" s="154"/>
      <c r="AH642" s="154"/>
      <c r="AI642" s="154"/>
      <c r="AJ642" s="154"/>
      <c r="AK642" s="154"/>
      <c r="AL642" s="154"/>
      <c r="AM642" s="154"/>
      <c r="AN642" s="154"/>
      <c r="AO642" s="154"/>
      <c r="AP642" s="154"/>
      <c r="AQ642" s="154"/>
      <c r="AR642" s="154"/>
      <c r="AS642" s="154"/>
      <c r="AT642" s="154"/>
      <c r="AU642" s="154"/>
      <c r="AV642" s="154"/>
      <c r="AW642" s="154"/>
      <c r="AX642" s="154"/>
      <c r="AY642" s="154"/>
      <c r="AZ642" s="154"/>
      <c r="BA642" s="181"/>
      <c r="BB642" s="181"/>
      <c r="BC642" s="85"/>
      <c r="BD642" s="85"/>
      <c r="BE642" s="154"/>
    </row>
    <row r="643" customFormat="false" ht="12.75" hidden="false" customHeight="true" outlineLevel="0" collapsed="false">
      <c r="A643" s="2"/>
      <c r="B643" s="2"/>
      <c r="E643" s="2"/>
      <c r="G643" s="2"/>
      <c r="I643" s="85"/>
      <c r="J643" s="2"/>
      <c r="K643" s="2"/>
      <c r="L643" s="85"/>
      <c r="M643" s="85"/>
      <c r="N643" s="85"/>
      <c r="O643" s="85"/>
      <c r="P643" s="85"/>
      <c r="Q643" s="85"/>
      <c r="R643" s="85"/>
      <c r="S643" s="85"/>
      <c r="T643" s="154"/>
      <c r="U643" s="154"/>
      <c r="V643" s="154"/>
      <c r="W643" s="154"/>
      <c r="X643" s="154"/>
      <c r="Y643" s="154"/>
      <c r="Z643" s="85"/>
      <c r="AA643" s="85"/>
      <c r="AB643" s="154"/>
      <c r="AC643" s="154"/>
      <c r="AD643" s="154"/>
      <c r="AE643" s="154"/>
      <c r="AF643" s="154"/>
      <c r="AG643" s="154"/>
      <c r="AH643" s="154"/>
      <c r="AI643" s="154"/>
      <c r="AJ643" s="154"/>
      <c r="AK643" s="154"/>
      <c r="AL643" s="154"/>
      <c r="AM643" s="154"/>
      <c r="AN643" s="154"/>
      <c r="AO643" s="154"/>
      <c r="AP643" s="154"/>
      <c r="AQ643" s="154"/>
      <c r="AR643" s="154"/>
      <c r="AS643" s="154"/>
      <c r="AT643" s="154"/>
      <c r="AU643" s="154"/>
      <c r="AV643" s="154"/>
      <c r="AW643" s="154"/>
      <c r="AX643" s="154"/>
      <c r="AY643" s="154"/>
      <c r="AZ643" s="154"/>
      <c r="BA643" s="181"/>
      <c r="BB643" s="181"/>
      <c r="BC643" s="85"/>
      <c r="BD643" s="85"/>
      <c r="BE643" s="154"/>
    </row>
    <row r="644" customFormat="false" ht="12.75" hidden="false" customHeight="true" outlineLevel="0" collapsed="false">
      <c r="A644" s="2"/>
      <c r="B644" s="2"/>
      <c r="E644" s="2"/>
      <c r="G644" s="2"/>
      <c r="I644" s="85"/>
      <c r="J644" s="2"/>
      <c r="K644" s="2"/>
      <c r="L644" s="85"/>
      <c r="M644" s="85"/>
      <c r="N644" s="85"/>
      <c r="O644" s="85"/>
      <c r="P644" s="85"/>
      <c r="Q644" s="85"/>
      <c r="R644" s="85"/>
      <c r="S644" s="85"/>
      <c r="T644" s="154"/>
      <c r="U644" s="154"/>
      <c r="V644" s="154"/>
      <c r="W644" s="154"/>
      <c r="X644" s="154"/>
      <c r="Y644" s="154"/>
      <c r="Z644" s="85"/>
      <c r="AA644" s="85"/>
      <c r="AB644" s="154"/>
      <c r="AC644" s="154"/>
      <c r="AD644" s="154"/>
      <c r="AE644" s="154"/>
      <c r="AF644" s="154"/>
      <c r="AG644" s="154"/>
      <c r="AH644" s="154"/>
      <c r="AI644" s="154"/>
      <c r="AJ644" s="154"/>
      <c r="AK644" s="154"/>
      <c r="AL644" s="154"/>
      <c r="AM644" s="154"/>
      <c r="AN644" s="154"/>
      <c r="AO644" s="154"/>
      <c r="AP644" s="154"/>
      <c r="AQ644" s="154"/>
      <c r="AR644" s="154"/>
      <c r="AS644" s="154"/>
      <c r="AT644" s="154"/>
      <c r="AU644" s="154"/>
      <c r="AV644" s="154"/>
      <c r="AW644" s="154"/>
      <c r="AX644" s="154"/>
      <c r="AY644" s="154"/>
      <c r="AZ644" s="154"/>
      <c r="BA644" s="181"/>
      <c r="BB644" s="181"/>
      <c r="BC644" s="85"/>
      <c r="BD644" s="85"/>
      <c r="BE644" s="154"/>
    </row>
    <row r="645" customFormat="false" ht="12.75" hidden="false" customHeight="true" outlineLevel="0" collapsed="false">
      <c r="A645" s="2"/>
      <c r="B645" s="2"/>
      <c r="E645" s="2"/>
      <c r="G645" s="2"/>
      <c r="I645" s="85"/>
      <c r="J645" s="2"/>
      <c r="K645" s="2"/>
      <c r="L645" s="85"/>
      <c r="M645" s="85"/>
      <c r="N645" s="85"/>
      <c r="O645" s="85"/>
      <c r="P645" s="85"/>
      <c r="Q645" s="85"/>
      <c r="R645" s="85"/>
      <c r="S645" s="85"/>
      <c r="T645" s="154"/>
      <c r="U645" s="154"/>
      <c r="V645" s="154"/>
      <c r="W645" s="154"/>
      <c r="X645" s="154"/>
      <c r="Y645" s="154"/>
      <c r="Z645" s="85"/>
      <c r="AA645" s="85"/>
      <c r="AB645" s="154"/>
      <c r="AC645" s="154"/>
      <c r="AD645" s="154"/>
      <c r="AE645" s="154"/>
      <c r="AF645" s="154"/>
      <c r="AG645" s="154"/>
      <c r="AH645" s="154"/>
      <c r="AI645" s="154"/>
      <c r="AJ645" s="154"/>
      <c r="AK645" s="154"/>
      <c r="AL645" s="154"/>
      <c r="AM645" s="154"/>
      <c r="AN645" s="154"/>
      <c r="AO645" s="154"/>
      <c r="AP645" s="154"/>
      <c r="AQ645" s="154"/>
      <c r="AR645" s="154"/>
      <c r="AS645" s="154"/>
      <c r="AT645" s="154"/>
      <c r="AU645" s="154"/>
      <c r="AV645" s="154"/>
      <c r="AW645" s="154"/>
      <c r="AX645" s="154"/>
      <c r="AY645" s="154"/>
      <c r="AZ645" s="154"/>
      <c r="BA645" s="181"/>
      <c r="BB645" s="181"/>
      <c r="BC645" s="85"/>
      <c r="BD645" s="85"/>
      <c r="BE645" s="154"/>
    </row>
    <row r="646" customFormat="false" ht="12.75" hidden="false" customHeight="true" outlineLevel="0" collapsed="false">
      <c r="A646" s="2"/>
      <c r="B646" s="2"/>
      <c r="E646" s="2"/>
      <c r="G646" s="2"/>
      <c r="I646" s="85"/>
      <c r="J646" s="2"/>
      <c r="K646" s="2"/>
      <c r="L646" s="85"/>
      <c r="M646" s="85"/>
      <c r="N646" s="85"/>
      <c r="O646" s="85"/>
      <c r="P646" s="85"/>
      <c r="Q646" s="85"/>
      <c r="R646" s="85"/>
      <c r="S646" s="85"/>
      <c r="T646" s="154"/>
      <c r="U646" s="154"/>
      <c r="V646" s="154"/>
      <c r="W646" s="154"/>
      <c r="X646" s="154"/>
      <c r="Y646" s="154"/>
      <c r="Z646" s="85"/>
      <c r="AA646" s="85"/>
      <c r="AB646" s="154"/>
      <c r="AC646" s="154"/>
      <c r="AD646" s="154"/>
      <c r="AE646" s="154"/>
      <c r="AF646" s="154"/>
      <c r="AG646" s="154"/>
      <c r="AH646" s="154"/>
      <c r="AI646" s="154"/>
      <c r="AJ646" s="154"/>
      <c r="AK646" s="154"/>
      <c r="AL646" s="154"/>
      <c r="AM646" s="154"/>
      <c r="AN646" s="154"/>
      <c r="AO646" s="154"/>
      <c r="AP646" s="154"/>
      <c r="AQ646" s="154"/>
      <c r="AR646" s="154"/>
      <c r="AS646" s="154"/>
      <c r="AT646" s="154"/>
      <c r="AU646" s="154"/>
      <c r="AV646" s="154"/>
      <c r="AW646" s="154"/>
      <c r="AX646" s="154"/>
      <c r="AY646" s="154"/>
      <c r="AZ646" s="154"/>
      <c r="BA646" s="181"/>
      <c r="BB646" s="181"/>
      <c r="BC646" s="85"/>
      <c r="BD646" s="85"/>
      <c r="BE646" s="154"/>
    </row>
    <row r="647" customFormat="false" ht="12.75" hidden="false" customHeight="true" outlineLevel="0" collapsed="false">
      <c r="A647" s="2"/>
      <c r="B647" s="2"/>
      <c r="E647" s="2"/>
      <c r="G647" s="2"/>
      <c r="I647" s="85"/>
      <c r="J647" s="2"/>
      <c r="K647" s="2"/>
      <c r="L647" s="85"/>
      <c r="M647" s="85"/>
      <c r="N647" s="85"/>
      <c r="O647" s="85"/>
      <c r="P647" s="85"/>
      <c r="Q647" s="85"/>
      <c r="R647" s="85"/>
      <c r="S647" s="85"/>
      <c r="T647" s="154"/>
      <c r="U647" s="154"/>
      <c r="V647" s="154"/>
      <c r="W647" s="154"/>
      <c r="X647" s="154"/>
      <c r="Y647" s="154"/>
      <c r="Z647" s="85"/>
      <c r="AA647" s="85"/>
      <c r="AB647" s="154"/>
      <c r="AC647" s="154"/>
      <c r="AD647" s="154"/>
      <c r="AE647" s="154"/>
      <c r="AF647" s="154"/>
      <c r="AG647" s="154"/>
      <c r="AH647" s="154"/>
      <c r="AI647" s="154"/>
      <c r="AJ647" s="154"/>
      <c r="AK647" s="154"/>
      <c r="AL647" s="154"/>
      <c r="AM647" s="154"/>
      <c r="AN647" s="154"/>
      <c r="AO647" s="154"/>
      <c r="AP647" s="154"/>
      <c r="AQ647" s="154"/>
      <c r="AR647" s="154"/>
      <c r="AS647" s="154"/>
      <c r="AT647" s="154"/>
      <c r="AU647" s="154"/>
      <c r="AV647" s="154"/>
      <c r="AW647" s="154"/>
      <c r="AX647" s="154"/>
      <c r="AY647" s="154"/>
      <c r="AZ647" s="154"/>
      <c r="BA647" s="181"/>
      <c r="BB647" s="181"/>
      <c r="BC647" s="85"/>
      <c r="BD647" s="85"/>
      <c r="BE647" s="154"/>
    </row>
    <row r="648" customFormat="false" ht="12.75" hidden="false" customHeight="true" outlineLevel="0" collapsed="false">
      <c r="A648" s="2"/>
      <c r="B648" s="2"/>
      <c r="E648" s="2"/>
      <c r="G648" s="2"/>
      <c r="I648" s="85"/>
      <c r="J648" s="2"/>
      <c r="K648" s="2"/>
      <c r="L648" s="85"/>
      <c r="M648" s="85"/>
      <c r="N648" s="85"/>
      <c r="O648" s="85"/>
      <c r="P648" s="85"/>
      <c r="Q648" s="85"/>
      <c r="R648" s="85"/>
      <c r="S648" s="85"/>
      <c r="T648" s="154"/>
      <c r="U648" s="154"/>
      <c r="V648" s="154"/>
      <c r="W648" s="154"/>
      <c r="X648" s="154"/>
      <c r="Y648" s="154"/>
      <c r="Z648" s="85"/>
      <c r="AA648" s="85"/>
      <c r="AB648" s="154"/>
      <c r="AC648" s="154"/>
      <c r="AD648" s="154"/>
      <c r="AE648" s="154"/>
      <c r="AF648" s="154"/>
      <c r="AG648" s="154"/>
      <c r="AH648" s="154"/>
      <c r="AI648" s="154"/>
      <c r="AJ648" s="154"/>
      <c r="AK648" s="154"/>
      <c r="AL648" s="154"/>
      <c r="AM648" s="154"/>
      <c r="AN648" s="154"/>
      <c r="AO648" s="154"/>
      <c r="AP648" s="154"/>
      <c r="AQ648" s="154"/>
      <c r="AR648" s="154"/>
      <c r="AS648" s="154"/>
      <c r="AT648" s="154"/>
      <c r="AU648" s="154"/>
      <c r="AV648" s="154"/>
      <c r="AW648" s="154"/>
      <c r="AX648" s="154"/>
      <c r="AY648" s="154"/>
      <c r="AZ648" s="154"/>
      <c r="BA648" s="181"/>
      <c r="BB648" s="181"/>
      <c r="BC648" s="85"/>
      <c r="BD648" s="85"/>
      <c r="BE648" s="154"/>
    </row>
    <row r="649" customFormat="false" ht="12.75" hidden="false" customHeight="true" outlineLevel="0" collapsed="false">
      <c r="A649" s="2"/>
      <c r="B649" s="2"/>
      <c r="E649" s="2"/>
      <c r="G649" s="2"/>
      <c r="I649" s="85"/>
      <c r="J649" s="2"/>
      <c r="K649" s="2"/>
      <c r="L649" s="85"/>
      <c r="M649" s="85"/>
      <c r="N649" s="85"/>
      <c r="O649" s="85"/>
      <c r="P649" s="85"/>
      <c r="Q649" s="85"/>
      <c r="R649" s="85"/>
      <c r="S649" s="85"/>
      <c r="T649" s="154"/>
      <c r="U649" s="154"/>
      <c r="V649" s="154"/>
      <c r="W649" s="154"/>
      <c r="X649" s="154"/>
      <c r="Y649" s="154"/>
      <c r="Z649" s="85"/>
      <c r="AA649" s="85"/>
      <c r="AB649" s="154"/>
      <c r="AC649" s="154"/>
      <c r="AD649" s="154"/>
      <c r="AE649" s="154"/>
      <c r="AF649" s="154"/>
      <c r="AG649" s="154"/>
      <c r="AH649" s="154"/>
      <c r="AI649" s="154"/>
      <c r="AJ649" s="154"/>
      <c r="AK649" s="154"/>
      <c r="AL649" s="154"/>
      <c r="AM649" s="154"/>
      <c r="AN649" s="154"/>
      <c r="AO649" s="154"/>
      <c r="AP649" s="154"/>
      <c r="AQ649" s="154"/>
      <c r="AR649" s="154"/>
      <c r="AS649" s="154"/>
      <c r="AT649" s="154"/>
      <c r="AU649" s="154"/>
      <c r="AV649" s="154"/>
      <c r="AW649" s="154"/>
      <c r="AX649" s="154"/>
      <c r="AY649" s="154"/>
      <c r="AZ649" s="154"/>
      <c r="BA649" s="181"/>
      <c r="BB649" s="181"/>
      <c r="BC649" s="85"/>
      <c r="BD649" s="85"/>
      <c r="BE649" s="154"/>
    </row>
    <row r="650" customFormat="false" ht="12.75" hidden="false" customHeight="true" outlineLevel="0" collapsed="false">
      <c r="A650" s="2"/>
      <c r="B650" s="2"/>
      <c r="E650" s="2"/>
      <c r="G650" s="2"/>
      <c r="I650" s="85"/>
      <c r="J650" s="2"/>
      <c r="K650" s="2"/>
      <c r="L650" s="85"/>
      <c r="M650" s="85"/>
      <c r="N650" s="85"/>
      <c r="O650" s="85"/>
      <c r="P650" s="85"/>
      <c r="Q650" s="85"/>
      <c r="R650" s="85"/>
      <c r="S650" s="85"/>
      <c r="T650" s="154"/>
      <c r="U650" s="154"/>
      <c r="V650" s="154"/>
      <c r="W650" s="154"/>
      <c r="X650" s="154"/>
      <c r="Y650" s="154"/>
      <c r="Z650" s="85"/>
      <c r="AA650" s="85"/>
      <c r="AB650" s="154"/>
      <c r="AC650" s="154"/>
      <c r="AD650" s="154"/>
      <c r="AE650" s="154"/>
      <c r="AF650" s="154"/>
      <c r="AG650" s="154"/>
      <c r="AH650" s="154"/>
      <c r="AI650" s="154"/>
      <c r="AJ650" s="154"/>
      <c r="AK650" s="154"/>
      <c r="AL650" s="154"/>
      <c r="AM650" s="154"/>
      <c r="AN650" s="154"/>
      <c r="AO650" s="154"/>
      <c r="AP650" s="154"/>
      <c r="AQ650" s="154"/>
      <c r="AR650" s="154"/>
      <c r="AS650" s="154"/>
      <c r="AT650" s="154"/>
      <c r="AU650" s="154"/>
      <c r="AV650" s="154"/>
      <c r="AW650" s="154"/>
      <c r="AX650" s="154"/>
      <c r="AY650" s="154"/>
      <c r="AZ650" s="154"/>
      <c r="BA650" s="181"/>
      <c r="BB650" s="181"/>
      <c r="BC650" s="85"/>
      <c r="BD650" s="85"/>
      <c r="BE650" s="154"/>
    </row>
    <row r="651" customFormat="false" ht="12.75" hidden="false" customHeight="true" outlineLevel="0" collapsed="false">
      <c r="A651" s="2"/>
      <c r="B651" s="2"/>
      <c r="E651" s="2"/>
      <c r="G651" s="2"/>
      <c r="I651" s="85"/>
      <c r="J651" s="2"/>
      <c r="K651" s="2"/>
      <c r="L651" s="85"/>
      <c r="M651" s="85"/>
      <c r="N651" s="85"/>
      <c r="O651" s="85"/>
      <c r="P651" s="85"/>
      <c r="Q651" s="85"/>
      <c r="R651" s="85"/>
      <c r="S651" s="85"/>
      <c r="T651" s="154"/>
      <c r="U651" s="154"/>
      <c r="V651" s="154"/>
      <c r="W651" s="154"/>
      <c r="X651" s="154"/>
      <c r="Y651" s="154"/>
      <c r="Z651" s="85"/>
      <c r="AA651" s="85"/>
      <c r="AB651" s="154"/>
      <c r="AC651" s="154"/>
      <c r="AD651" s="154"/>
      <c r="AE651" s="154"/>
      <c r="AF651" s="154"/>
      <c r="AG651" s="154"/>
      <c r="AH651" s="154"/>
      <c r="AI651" s="154"/>
      <c r="AJ651" s="154"/>
      <c r="AK651" s="154"/>
      <c r="AL651" s="154"/>
      <c r="AM651" s="154"/>
      <c r="AN651" s="154"/>
      <c r="AO651" s="154"/>
      <c r="AP651" s="154"/>
      <c r="AQ651" s="154"/>
      <c r="AR651" s="154"/>
      <c r="AS651" s="154"/>
      <c r="AT651" s="154"/>
      <c r="AU651" s="154"/>
      <c r="AV651" s="154"/>
      <c r="AW651" s="154"/>
      <c r="AX651" s="154"/>
      <c r="AY651" s="154"/>
      <c r="AZ651" s="154"/>
      <c r="BA651" s="181"/>
      <c r="BB651" s="181"/>
      <c r="BC651" s="85"/>
      <c r="BD651" s="85"/>
      <c r="BE651" s="154"/>
    </row>
    <row r="652" customFormat="false" ht="12.75" hidden="false" customHeight="true" outlineLevel="0" collapsed="false">
      <c r="A652" s="2"/>
      <c r="B652" s="2"/>
      <c r="E652" s="2"/>
      <c r="G652" s="2"/>
      <c r="I652" s="85"/>
      <c r="J652" s="2"/>
      <c r="K652" s="2"/>
      <c r="L652" s="85"/>
      <c r="M652" s="85"/>
      <c r="N652" s="85"/>
      <c r="O652" s="85"/>
      <c r="P652" s="85"/>
      <c r="Q652" s="85"/>
      <c r="R652" s="85"/>
      <c r="S652" s="85"/>
      <c r="T652" s="154"/>
      <c r="U652" s="154"/>
      <c r="V652" s="154"/>
      <c r="W652" s="154"/>
      <c r="X652" s="154"/>
      <c r="Y652" s="154"/>
      <c r="Z652" s="85"/>
      <c r="AA652" s="85"/>
      <c r="AB652" s="154"/>
      <c r="AC652" s="154"/>
      <c r="AD652" s="154"/>
      <c r="AE652" s="154"/>
      <c r="AF652" s="154"/>
      <c r="AG652" s="154"/>
      <c r="AH652" s="154"/>
      <c r="AI652" s="154"/>
      <c r="AJ652" s="154"/>
      <c r="AK652" s="154"/>
      <c r="AL652" s="154"/>
      <c r="AM652" s="154"/>
      <c r="AN652" s="154"/>
      <c r="AO652" s="154"/>
      <c r="AP652" s="154"/>
      <c r="AQ652" s="154"/>
      <c r="AR652" s="154"/>
      <c r="AS652" s="154"/>
      <c r="AT652" s="154"/>
      <c r="AU652" s="154"/>
      <c r="AV652" s="154"/>
      <c r="AW652" s="154"/>
      <c r="AX652" s="154"/>
      <c r="AY652" s="154"/>
      <c r="AZ652" s="154"/>
      <c r="BA652" s="181"/>
      <c r="BB652" s="181"/>
      <c r="BC652" s="85"/>
      <c r="BD652" s="85"/>
      <c r="BE652" s="154"/>
    </row>
    <row r="653" customFormat="false" ht="12.75" hidden="false" customHeight="true" outlineLevel="0" collapsed="false">
      <c r="A653" s="2"/>
      <c r="B653" s="2"/>
      <c r="E653" s="2"/>
      <c r="G653" s="2"/>
      <c r="I653" s="85"/>
      <c r="J653" s="2"/>
      <c r="K653" s="2"/>
      <c r="L653" s="85"/>
      <c r="M653" s="85"/>
      <c r="N653" s="85"/>
      <c r="O653" s="85"/>
      <c r="P653" s="85"/>
      <c r="Q653" s="85"/>
      <c r="R653" s="85"/>
      <c r="S653" s="85"/>
      <c r="T653" s="154"/>
      <c r="U653" s="154"/>
      <c r="V653" s="154"/>
      <c r="W653" s="154"/>
      <c r="X653" s="154"/>
      <c r="Y653" s="154"/>
      <c r="Z653" s="85"/>
      <c r="AA653" s="85"/>
      <c r="AB653" s="154"/>
      <c r="AC653" s="154"/>
      <c r="AD653" s="154"/>
      <c r="AE653" s="154"/>
      <c r="AF653" s="154"/>
      <c r="AG653" s="154"/>
      <c r="AH653" s="154"/>
      <c r="AI653" s="154"/>
      <c r="AJ653" s="154"/>
      <c r="AK653" s="154"/>
      <c r="AL653" s="154"/>
      <c r="AM653" s="154"/>
      <c r="AN653" s="154"/>
      <c r="AO653" s="154"/>
      <c r="AP653" s="154"/>
      <c r="AQ653" s="154"/>
      <c r="AR653" s="154"/>
      <c r="AS653" s="154"/>
      <c r="AT653" s="154"/>
      <c r="AU653" s="154"/>
      <c r="AV653" s="154"/>
      <c r="AW653" s="154"/>
      <c r="AX653" s="154"/>
      <c r="AY653" s="154"/>
      <c r="AZ653" s="154"/>
      <c r="BA653" s="181"/>
      <c r="BB653" s="181"/>
      <c r="BC653" s="85"/>
      <c r="BD653" s="85"/>
      <c r="BE653" s="154"/>
    </row>
    <row r="654" customFormat="false" ht="12.75" hidden="false" customHeight="true" outlineLevel="0" collapsed="false">
      <c r="A654" s="2"/>
      <c r="B654" s="2"/>
      <c r="E654" s="2"/>
      <c r="G654" s="2"/>
      <c r="I654" s="85"/>
      <c r="J654" s="2"/>
      <c r="K654" s="2"/>
      <c r="L654" s="85"/>
      <c r="M654" s="85"/>
      <c r="N654" s="85"/>
      <c r="O654" s="85"/>
      <c r="P654" s="85"/>
      <c r="Q654" s="85"/>
      <c r="R654" s="85"/>
      <c r="S654" s="85"/>
      <c r="T654" s="154"/>
      <c r="U654" s="154"/>
      <c r="V654" s="154"/>
      <c r="W654" s="154"/>
      <c r="X654" s="154"/>
      <c r="Y654" s="154"/>
      <c r="Z654" s="85"/>
      <c r="AA654" s="85"/>
      <c r="AB654" s="154"/>
      <c r="AC654" s="154"/>
      <c r="AD654" s="154"/>
      <c r="AE654" s="154"/>
      <c r="AF654" s="154"/>
      <c r="AG654" s="154"/>
      <c r="AH654" s="154"/>
      <c r="AI654" s="154"/>
      <c r="AJ654" s="154"/>
      <c r="AK654" s="154"/>
      <c r="AL654" s="154"/>
      <c r="AM654" s="154"/>
      <c r="AN654" s="154"/>
      <c r="AO654" s="154"/>
      <c r="AP654" s="154"/>
      <c r="AQ654" s="154"/>
      <c r="AR654" s="154"/>
      <c r="AS654" s="154"/>
      <c r="AT654" s="154"/>
      <c r="AU654" s="154"/>
      <c r="AV654" s="154"/>
      <c r="AW654" s="154"/>
      <c r="AX654" s="154"/>
      <c r="AY654" s="154"/>
      <c r="AZ654" s="154"/>
      <c r="BA654" s="181"/>
      <c r="BB654" s="181"/>
      <c r="BC654" s="85"/>
      <c r="BD654" s="85"/>
      <c r="BE654" s="154"/>
    </row>
    <row r="655" customFormat="false" ht="12.75" hidden="false" customHeight="true" outlineLevel="0" collapsed="false">
      <c r="A655" s="2"/>
      <c r="B655" s="2"/>
      <c r="E655" s="2"/>
      <c r="G655" s="2"/>
      <c r="I655" s="85"/>
      <c r="J655" s="2"/>
      <c r="K655" s="2"/>
      <c r="L655" s="85"/>
      <c r="M655" s="85"/>
      <c r="N655" s="85"/>
      <c r="O655" s="85"/>
      <c r="P655" s="85"/>
      <c r="Q655" s="85"/>
      <c r="R655" s="85"/>
      <c r="S655" s="85"/>
      <c r="T655" s="154"/>
      <c r="U655" s="154"/>
      <c r="V655" s="154"/>
      <c r="W655" s="154"/>
      <c r="X655" s="154"/>
      <c r="Y655" s="154"/>
      <c r="Z655" s="85"/>
      <c r="AA655" s="85"/>
      <c r="AB655" s="154"/>
      <c r="AC655" s="154"/>
      <c r="AD655" s="154"/>
      <c r="AE655" s="154"/>
      <c r="AF655" s="154"/>
      <c r="AG655" s="154"/>
      <c r="AH655" s="154"/>
      <c r="AI655" s="154"/>
      <c r="AJ655" s="154"/>
      <c r="AK655" s="154"/>
      <c r="AL655" s="154"/>
      <c r="AM655" s="154"/>
      <c r="AN655" s="154"/>
      <c r="AO655" s="154"/>
      <c r="AP655" s="154"/>
      <c r="AQ655" s="154"/>
      <c r="AR655" s="154"/>
      <c r="AS655" s="154"/>
      <c r="AT655" s="154"/>
      <c r="AU655" s="154"/>
      <c r="AV655" s="154"/>
      <c r="AW655" s="154"/>
      <c r="AX655" s="154"/>
      <c r="AY655" s="154"/>
      <c r="AZ655" s="154"/>
      <c r="BA655" s="181"/>
      <c r="BB655" s="181"/>
      <c r="BC655" s="85"/>
      <c r="BD655" s="85"/>
      <c r="BE655" s="154"/>
    </row>
    <row r="656" customFormat="false" ht="12.75" hidden="false" customHeight="true" outlineLevel="0" collapsed="false">
      <c r="A656" s="2"/>
      <c r="B656" s="2"/>
      <c r="E656" s="2"/>
      <c r="G656" s="2"/>
      <c r="I656" s="85"/>
      <c r="J656" s="2"/>
      <c r="K656" s="2"/>
      <c r="L656" s="85"/>
      <c r="M656" s="85"/>
      <c r="N656" s="85"/>
      <c r="O656" s="85"/>
      <c r="P656" s="85"/>
      <c r="Q656" s="85"/>
      <c r="R656" s="85"/>
      <c r="S656" s="85"/>
      <c r="T656" s="154"/>
      <c r="U656" s="154"/>
      <c r="V656" s="154"/>
      <c r="W656" s="154"/>
      <c r="X656" s="154"/>
      <c r="Y656" s="154"/>
      <c r="Z656" s="85"/>
      <c r="AA656" s="85"/>
      <c r="AB656" s="154"/>
      <c r="AC656" s="154"/>
      <c r="AD656" s="154"/>
      <c r="AE656" s="154"/>
      <c r="AF656" s="154"/>
      <c r="AG656" s="154"/>
      <c r="AH656" s="154"/>
      <c r="AI656" s="154"/>
      <c r="AJ656" s="154"/>
      <c r="AK656" s="154"/>
      <c r="AL656" s="154"/>
      <c r="AM656" s="154"/>
      <c r="AN656" s="154"/>
      <c r="AO656" s="154"/>
      <c r="AP656" s="154"/>
      <c r="AQ656" s="154"/>
      <c r="AR656" s="154"/>
      <c r="AS656" s="154"/>
      <c r="AT656" s="154"/>
      <c r="AU656" s="154"/>
      <c r="AV656" s="154"/>
      <c r="AW656" s="154"/>
      <c r="AX656" s="154"/>
      <c r="AY656" s="154"/>
      <c r="AZ656" s="154"/>
      <c r="BA656" s="181"/>
      <c r="BB656" s="181"/>
      <c r="BC656" s="85"/>
      <c r="BD656" s="85"/>
      <c r="BE656" s="154"/>
    </row>
    <row r="657" customFormat="false" ht="12.75" hidden="false" customHeight="true" outlineLevel="0" collapsed="false">
      <c r="A657" s="2"/>
      <c r="B657" s="2"/>
      <c r="E657" s="2"/>
      <c r="G657" s="2"/>
      <c r="I657" s="85"/>
      <c r="J657" s="2"/>
      <c r="K657" s="2"/>
      <c r="L657" s="85"/>
      <c r="M657" s="85"/>
      <c r="N657" s="85"/>
      <c r="O657" s="85"/>
      <c r="P657" s="85"/>
      <c r="Q657" s="85"/>
      <c r="R657" s="85"/>
      <c r="S657" s="85"/>
      <c r="T657" s="154"/>
      <c r="U657" s="154"/>
      <c r="V657" s="154"/>
      <c r="W657" s="154"/>
      <c r="X657" s="154"/>
      <c r="Y657" s="154"/>
      <c r="Z657" s="85"/>
      <c r="AA657" s="85"/>
      <c r="AB657" s="154"/>
      <c r="AC657" s="154"/>
      <c r="AD657" s="154"/>
      <c r="AE657" s="154"/>
      <c r="AF657" s="154"/>
      <c r="AG657" s="154"/>
      <c r="AH657" s="154"/>
      <c r="AI657" s="154"/>
      <c r="AJ657" s="154"/>
      <c r="AK657" s="154"/>
      <c r="AL657" s="154"/>
      <c r="AM657" s="154"/>
      <c r="AN657" s="154"/>
      <c r="AO657" s="154"/>
      <c r="AP657" s="154"/>
      <c r="AQ657" s="154"/>
      <c r="AR657" s="154"/>
      <c r="AS657" s="154"/>
      <c r="AT657" s="154"/>
      <c r="AU657" s="154"/>
      <c r="AV657" s="154"/>
      <c r="AW657" s="154"/>
      <c r="AX657" s="154"/>
      <c r="AY657" s="154"/>
      <c r="AZ657" s="154"/>
      <c r="BA657" s="181"/>
      <c r="BB657" s="181"/>
      <c r="BC657" s="85"/>
      <c r="BD657" s="85"/>
      <c r="BE657" s="154"/>
    </row>
    <row r="658" customFormat="false" ht="12.75" hidden="false" customHeight="true" outlineLevel="0" collapsed="false">
      <c r="A658" s="2"/>
      <c r="B658" s="2"/>
      <c r="E658" s="2"/>
      <c r="G658" s="2"/>
      <c r="I658" s="85"/>
      <c r="J658" s="2"/>
      <c r="K658" s="2"/>
      <c r="L658" s="85"/>
      <c r="M658" s="85"/>
      <c r="N658" s="85"/>
      <c r="O658" s="85"/>
      <c r="P658" s="85"/>
      <c r="Q658" s="85"/>
      <c r="R658" s="85"/>
      <c r="S658" s="85"/>
      <c r="T658" s="154"/>
      <c r="U658" s="154"/>
      <c r="V658" s="154"/>
      <c r="W658" s="154"/>
      <c r="X658" s="154"/>
      <c r="Y658" s="154"/>
      <c r="Z658" s="85"/>
      <c r="AA658" s="85"/>
      <c r="AB658" s="154"/>
      <c r="AC658" s="154"/>
      <c r="AD658" s="154"/>
      <c r="AE658" s="154"/>
      <c r="AF658" s="154"/>
      <c r="AG658" s="154"/>
      <c r="AH658" s="154"/>
      <c r="AI658" s="154"/>
      <c r="AJ658" s="154"/>
      <c r="AK658" s="154"/>
      <c r="AL658" s="154"/>
      <c r="AM658" s="154"/>
      <c r="AN658" s="154"/>
      <c r="AO658" s="154"/>
      <c r="AP658" s="154"/>
      <c r="AQ658" s="154"/>
      <c r="AR658" s="154"/>
      <c r="AS658" s="154"/>
      <c r="AT658" s="154"/>
      <c r="AU658" s="154"/>
      <c r="AV658" s="154"/>
      <c r="AW658" s="154"/>
      <c r="AX658" s="154"/>
      <c r="AY658" s="154"/>
      <c r="AZ658" s="154"/>
      <c r="BA658" s="181"/>
      <c r="BB658" s="181"/>
      <c r="BC658" s="85"/>
      <c r="BD658" s="85"/>
      <c r="BE658" s="154"/>
    </row>
    <row r="659" customFormat="false" ht="12.75" hidden="false" customHeight="true" outlineLevel="0" collapsed="false">
      <c r="A659" s="2"/>
      <c r="B659" s="2"/>
      <c r="E659" s="2"/>
      <c r="G659" s="2"/>
      <c r="I659" s="85"/>
      <c r="J659" s="2"/>
      <c r="K659" s="2"/>
      <c r="L659" s="85"/>
      <c r="M659" s="85"/>
      <c r="N659" s="85"/>
      <c r="O659" s="85"/>
      <c r="P659" s="85"/>
      <c r="Q659" s="85"/>
      <c r="R659" s="85"/>
      <c r="S659" s="85"/>
      <c r="T659" s="154"/>
      <c r="U659" s="154"/>
      <c r="V659" s="154"/>
      <c r="W659" s="154"/>
      <c r="X659" s="154"/>
      <c r="Y659" s="154"/>
      <c r="Z659" s="85"/>
      <c r="AA659" s="85"/>
      <c r="AB659" s="154"/>
      <c r="AC659" s="154"/>
      <c r="AD659" s="154"/>
      <c r="AE659" s="154"/>
      <c r="AF659" s="154"/>
      <c r="AG659" s="154"/>
      <c r="AH659" s="154"/>
      <c r="AI659" s="154"/>
      <c r="AJ659" s="154"/>
      <c r="AK659" s="154"/>
      <c r="AL659" s="154"/>
      <c r="AM659" s="154"/>
      <c r="AN659" s="154"/>
      <c r="AO659" s="154"/>
      <c r="AP659" s="154"/>
      <c r="AQ659" s="154"/>
      <c r="AR659" s="154"/>
      <c r="AS659" s="154"/>
      <c r="AT659" s="154"/>
      <c r="AU659" s="154"/>
      <c r="AV659" s="154"/>
      <c r="AW659" s="154"/>
      <c r="AX659" s="154"/>
      <c r="AY659" s="154"/>
      <c r="AZ659" s="154"/>
      <c r="BA659" s="181"/>
      <c r="BB659" s="181"/>
      <c r="BC659" s="85"/>
      <c r="BD659" s="85"/>
      <c r="BE659" s="154"/>
    </row>
    <row r="660" customFormat="false" ht="12.75" hidden="false" customHeight="true" outlineLevel="0" collapsed="false">
      <c r="A660" s="2"/>
      <c r="B660" s="2"/>
      <c r="E660" s="2"/>
      <c r="G660" s="2"/>
      <c r="I660" s="85"/>
      <c r="J660" s="2"/>
      <c r="K660" s="2"/>
      <c r="L660" s="85"/>
      <c r="M660" s="85"/>
      <c r="N660" s="85"/>
      <c r="O660" s="85"/>
      <c r="P660" s="85"/>
      <c r="Q660" s="85"/>
      <c r="R660" s="85"/>
      <c r="S660" s="85"/>
      <c r="T660" s="154"/>
      <c r="U660" s="154"/>
      <c r="V660" s="154"/>
      <c r="W660" s="154"/>
      <c r="X660" s="154"/>
      <c r="Y660" s="154"/>
      <c r="Z660" s="85"/>
      <c r="AA660" s="85"/>
      <c r="AB660" s="154"/>
      <c r="AC660" s="154"/>
      <c r="AD660" s="154"/>
      <c r="AE660" s="154"/>
      <c r="AF660" s="154"/>
      <c r="AG660" s="154"/>
      <c r="AH660" s="154"/>
      <c r="AI660" s="154"/>
      <c r="AJ660" s="154"/>
      <c r="AK660" s="154"/>
      <c r="AL660" s="154"/>
      <c r="AM660" s="154"/>
      <c r="AN660" s="154"/>
      <c r="AO660" s="154"/>
      <c r="AP660" s="154"/>
      <c r="AQ660" s="154"/>
      <c r="AR660" s="154"/>
      <c r="AS660" s="154"/>
      <c r="AT660" s="154"/>
      <c r="AU660" s="154"/>
      <c r="AV660" s="154"/>
      <c r="AW660" s="154"/>
      <c r="AX660" s="154"/>
      <c r="AY660" s="154"/>
      <c r="AZ660" s="154"/>
      <c r="BA660" s="181"/>
      <c r="BB660" s="181"/>
      <c r="BC660" s="85"/>
      <c r="BD660" s="85"/>
      <c r="BE660" s="154"/>
    </row>
    <row r="661" customFormat="false" ht="12.75" hidden="false" customHeight="true" outlineLevel="0" collapsed="false">
      <c r="A661" s="2"/>
      <c r="B661" s="2"/>
      <c r="E661" s="2"/>
      <c r="G661" s="2"/>
      <c r="I661" s="85"/>
      <c r="J661" s="2"/>
      <c r="K661" s="2"/>
      <c r="L661" s="85"/>
      <c r="M661" s="85"/>
      <c r="N661" s="85"/>
      <c r="O661" s="85"/>
      <c r="P661" s="85"/>
      <c r="Q661" s="85"/>
      <c r="R661" s="85"/>
      <c r="S661" s="85"/>
      <c r="T661" s="154"/>
      <c r="U661" s="154"/>
      <c r="V661" s="154"/>
      <c r="W661" s="154"/>
      <c r="X661" s="154"/>
      <c r="Y661" s="154"/>
      <c r="Z661" s="85"/>
      <c r="AA661" s="85"/>
      <c r="AB661" s="154"/>
      <c r="AC661" s="154"/>
      <c r="AD661" s="154"/>
      <c r="AE661" s="154"/>
      <c r="AF661" s="154"/>
      <c r="AG661" s="154"/>
      <c r="AH661" s="154"/>
      <c r="AI661" s="154"/>
      <c r="AJ661" s="154"/>
      <c r="AK661" s="154"/>
      <c r="AL661" s="154"/>
      <c r="AM661" s="154"/>
      <c r="AN661" s="154"/>
      <c r="AO661" s="154"/>
      <c r="AP661" s="154"/>
      <c r="AQ661" s="154"/>
      <c r="AR661" s="154"/>
      <c r="AS661" s="154"/>
      <c r="AT661" s="154"/>
      <c r="AU661" s="154"/>
      <c r="AV661" s="154"/>
      <c r="AW661" s="154"/>
      <c r="AX661" s="154"/>
      <c r="AY661" s="154"/>
      <c r="AZ661" s="154"/>
      <c r="BA661" s="181"/>
      <c r="BB661" s="181"/>
      <c r="BC661" s="85"/>
      <c r="BD661" s="85"/>
      <c r="BE661" s="154"/>
    </row>
    <row r="662" customFormat="false" ht="12.75" hidden="false" customHeight="true" outlineLevel="0" collapsed="false">
      <c r="A662" s="2"/>
      <c r="B662" s="2"/>
      <c r="E662" s="2"/>
      <c r="G662" s="2"/>
      <c r="I662" s="85"/>
      <c r="J662" s="2"/>
      <c r="K662" s="2"/>
      <c r="L662" s="85"/>
      <c r="M662" s="85"/>
      <c r="N662" s="85"/>
      <c r="O662" s="85"/>
      <c r="P662" s="85"/>
      <c r="Q662" s="85"/>
      <c r="R662" s="85"/>
      <c r="S662" s="85"/>
      <c r="T662" s="154"/>
      <c r="U662" s="154"/>
      <c r="V662" s="154"/>
      <c r="W662" s="154"/>
      <c r="X662" s="154"/>
      <c r="Y662" s="154"/>
      <c r="Z662" s="85"/>
      <c r="AA662" s="85"/>
      <c r="AB662" s="154"/>
      <c r="AC662" s="154"/>
      <c r="AD662" s="154"/>
      <c r="AE662" s="154"/>
      <c r="AF662" s="154"/>
      <c r="AG662" s="154"/>
      <c r="AH662" s="154"/>
      <c r="AI662" s="154"/>
      <c r="AJ662" s="154"/>
      <c r="AK662" s="154"/>
      <c r="AL662" s="154"/>
      <c r="AM662" s="154"/>
      <c r="AN662" s="154"/>
      <c r="AO662" s="154"/>
      <c r="AP662" s="154"/>
      <c r="AQ662" s="154"/>
      <c r="AR662" s="154"/>
      <c r="AS662" s="154"/>
      <c r="AT662" s="154"/>
      <c r="AU662" s="154"/>
      <c r="AV662" s="154"/>
      <c r="AW662" s="154"/>
      <c r="AX662" s="154"/>
      <c r="AY662" s="154"/>
      <c r="AZ662" s="154"/>
      <c r="BA662" s="181"/>
      <c r="BB662" s="181"/>
      <c r="BC662" s="85"/>
      <c r="BD662" s="85"/>
      <c r="BE662" s="154"/>
    </row>
    <row r="663" customFormat="false" ht="12.75" hidden="false" customHeight="true" outlineLevel="0" collapsed="false">
      <c r="A663" s="2"/>
      <c r="B663" s="2"/>
      <c r="E663" s="2"/>
      <c r="G663" s="2"/>
      <c r="I663" s="85"/>
      <c r="J663" s="2"/>
      <c r="K663" s="2"/>
      <c r="L663" s="85"/>
      <c r="M663" s="85"/>
      <c r="N663" s="85"/>
      <c r="O663" s="85"/>
      <c r="P663" s="85"/>
      <c r="Q663" s="85"/>
      <c r="R663" s="85"/>
      <c r="S663" s="85"/>
      <c r="T663" s="154"/>
      <c r="U663" s="154"/>
      <c r="V663" s="154"/>
      <c r="W663" s="154"/>
      <c r="X663" s="154"/>
      <c r="Y663" s="154"/>
      <c r="Z663" s="85"/>
      <c r="AA663" s="85"/>
      <c r="AB663" s="154"/>
      <c r="AC663" s="154"/>
      <c r="AD663" s="154"/>
      <c r="AE663" s="154"/>
      <c r="AF663" s="154"/>
      <c r="AG663" s="154"/>
      <c r="AH663" s="154"/>
      <c r="AI663" s="154"/>
      <c r="AJ663" s="154"/>
      <c r="AK663" s="154"/>
      <c r="AL663" s="154"/>
      <c r="AM663" s="154"/>
      <c r="AN663" s="154"/>
      <c r="AO663" s="154"/>
      <c r="AP663" s="154"/>
      <c r="AQ663" s="154"/>
      <c r="AR663" s="154"/>
      <c r="AS663" s="154"/>
      <c r="AT663" s="154"/>
      <c r="AU663" s="154"/>
      <c r="AV663" s="154"/>
      <c r="AW663" s="154"/>
      <c r="AX663" s="154"/>
      <c r="AY663" s="154"/>
      <c r="AZ663" s="154"/>
      <c r="BA663" s="181"/>
      <c r="BB663" s="181"/>
      <c r="BC663" s="85"/>
      <c r="BD663" s="85"/>
      <c r="BE663" s="154"/>
    </row>
    <row r="664" customFormat="false" ht="12.75" hidden="false" customHeight="true" outlineLevel="0" collapsed="false">
      <c r="A664" s="2"/>
      <c r="B664" s="2"/>
      <c r="E664" s="2"/>
      <c r="G664" s="2"/>
      <c r="I664" s="85"/>
      <c r="J664" s="2"/>
      <c r="K664" s="2"/>
      <c r="L664" s="85"/>
      <c r="M664" s="85"/>
      <c r="N664" s="85"/>
      <c r="O664" s="85"/>
      <c r="P664" s="85"/>
      <c r="Q664" s="85"/>
      <c r="R664" s="85"/>
      <c r="S664" s="85"/>
      <c r="T664" s="154"/>
      <c r="U664" s="154"/>
      <c r="V664" s="154"/>
      <c r="W664" s="154"/>
      <c r="X664" s="154"/>
      <c r="Y664" s="154"/>
      <c r="Z664" s="85"/>
      <c r="AA664" s="85"/>
      <c r="AB664" s="154"/>
      <c r="AC664" s="154"/>
      <c r="AD664" s="154"/>
      <c r="AE664" s="154"/>
      <c r="AF664" s="154"/>
      <c r="AG664" s="154"/>
      <c r="AH664" s="154"/>
      <c r="AI664" s="154"/>
      <c r="AJ664" s="154"/>
      <c r="AK664" s="154"/>
      <c r="AL664" s="154"/>
      <c r="AM664" s="154"/>
      <c r="AN664" s="154"/>
      <c r="AO664" s="154"/>
      <c r="AP664" s="154"/>
      <c r="AQ664" s="154"/>
      <c r="AR664" s="154"/>
      <c r="AS664" s="154"/>
      <c r="AT664" s="154"/>
      <c r="AU664" s="154"/>
      <c r="AV664" s="154"/>
      <c r="AW664" s="154"/>
      <c r="AX664" s="154"/>
      <c r="AY664" s="154"/>
      <c r="AZ664" s="154"/>
      <c r="BA664" s="181"/>
      <c r="BB664" s="181"/>
      <c r="BC664" s="85"/>
      <c r="BD664" s="85"/>
      <c r="BE664" s="154"/>
    </row>
    <row r="665" customFormat="false" ht="12.75" hidden="false" customHeight="true" outlineLevel="0" collapsed="false">
      <c r="A665" s="2"/>
      <c r="B665" s="2"/>
      <c r="E665" s="2"/>
      <c r="G665" s="2"/>
      <c r="I665" s="85"/>
      <c r="J665" s="2"/>
      <c r="K665" s="2"/>
      <c r="L665" s="85"/>
      <c r="M665" s="85"/>
      <c r="N665" s="85"/>
      <c r="O665" s="85"/>
      <c r="P665" s="85"/>
      <c r="Q665" s="85"/>
      <c r="R665" s="85"/>
      <c r="S665" s="85"/>
      <c r="T665" s="154"/>
      <c r="U665" s="154"/>
      <c r="V665" s="154"/>
      <c r="W665" s="154"/>
      <c r="X665" s="154"/>
      <c r="Y665" s="154"/>
      <c r="Z665" s="85"/>
      <c r="AA665" s="85"/>
      <c r="AB665" s="154"/>
      <c r="AC665" s="154"/>
      <c r="AD665" s="154"/>
      <c r="AE665" s="154"/>
      <c r="AF665" s="154"/>
      <c r="AG665" s="154"/>
      <c r="AH665" s="154"/>
      <c r="AI665" s="154"/>
      <c r="AJ665" s="154"/>
      <c r="AK665" s="154"/>
      <c r="AL665" s="154"/>
      <c r="AM665" s="154"/>
      <c r="AN665" s="154"/>
      <c r="AO665" s="154"/>
      <c r="AP665" s="154"/>
      <c r="AQ665" s="154"/>
      <c r="AR665" s="154"/>
      <c r="AS665" s="154"/>
      <c r="AT665" s="154"/>
      <c r="AU665" s="154"/>
      <c r="AV665" s="154"/>
      <c r="AW665" s="154"/>
      <c r="AX665" s="154"/>
      <c r="AY665" s="154"/>
      <c r="AZ665" s="154"/>
      <c r="BA665" s="181"/>
      <c r="BB665" s="181"/>
      <c r="BC665" s="85"/>
      <c r="BD665" s="85"/>
      <c r="BE665" s="154"/>
    </row>
    <row r="666" customFormat="false" ht="12.75" hidden="false" customHeight="true" outlineLevel="0" collapsed="false">
      <c r="A666" s="2"/>
      <c r="B666" s="2"/>
      <c r="E666" s="2"/>
      <c r="G666" s="2"/>
      <c r="I666" s="85"/>
      <c r="J666" s="2"/>
      <c r="K666" s="2"/>
      <c r="L666" s="85"/>
      <c r="M666" s="85"/>
      <c r="N666" s="85"/>
      <c r="O666" s="85"/>
      <c r="P666" s="85"/>
      <c r="Q666" s="85"/>
      <c r="R666" s="85"/>
      <c r="S666" s="85"/>
      <c r="T666" s="154"/>
      <c r="U666" s="154"/>
      <c r="V666" s="154"/>
      <c r="W666" s="154"/>
      <c r="X666" s="154"/>
      <c r="Y666" s="154"/>
      <c r="Z666" s="85"/>
      <c r="AA666" s="85"/>
      <c r="AB666" s="154"/>
      <c r="AC666" s="154"/>
      <c r="AD666" s="154"/>
      <c r="AE666" s="154"/>
      <c r="AF666" s="154"/>
      <c r="AG666" s="154"/>
      <c r="AH666" s="154"/>
      <c r="AI666" s="154"/>
      <c r="AJ666" s="154"/>
      <c r="AK666" s="154"/>
      <c r="AL666" s="154"/>
      <c r="AM666" s="154"/>
      <c r="AN666" s="154"/>
      <c r="AO666" s="154"/>
      <c r="AP666" s="154"/>
      <c r="AQ666" s="154"/>
      <c r="AR666" s="154"/>
      <c r="AS666" s="154"/>
      <c r="AT666" s="154"/>
      <c r="AU666" s="154"/>
      <c r="AV666" s="154"/>
      <c r="AW666" s="154"/>
      <c r="AX666" s="154"/>
      <c r="AY666" s="154"/>
      <c r="AZ666" s="154"/>
      <c r="BA666" s="181"/>
      <c r="BB666" s="181"/>
      <c r="BC666" s="85"/>
      <c r="BD666" s="85"/>
      <c r="BE666" s="154"/>
    </row>
    <row r="667" customFormat="false" ht="12.75" hidden="false" customHeight="true" outlineLevel="0" collapsed="false">
      <c r="A667" s="2"/>
      <c r="B667" s="2"/>
      <c r="E667" s="2"/>
      <c r="G667" s="2"/>
      <c r="I667" s="85"/>
      <c r="J667" s="2"/>
      <c r="K667" s="2"/>
      <c r="L667" s="85"/>
      <c r="M667" s="85"/>
      <c r="N667" s="85"/>
      <c r="O667" s="85"/>
      <c r="P667" s="85"/>
      <c r="Q667" s="85"/>
      <c r="R667" s="85"/>
      <c r="S667" s="85"/>
      <c r="T667" s="154"/>
      <c r="U667" s="154"/>
      <c r="V667" s="154"/>
      <c r="W667" s="154"/>
      <c r="X667" s="154"/>
      <c r="Y667" s="154"/>
      <c r="Z667" s="85"/>
      <c r="AA667" s="85"/>
      <c r="AB667" s="154"/>
      <c r="AC667" s="154"/>
      <c r="AD667" s="154"/>
      <c r="AE667" s="154"/>
      <c r="AF667" s="154"/>
      <c r="AG667" s="154"/>
      <c r="AH667" s="154"/>
      <c r="AI667" s="154"/>
      <c r="AJ667" s="154"/>
      <c r="AK667" s="154"/>
      <c r="AL667" s="154"/>
      <c r="AM667" s="154"/>
      <c r="AN667" s="154"/>
      <c r="AO667" s="154"/>
      <c r="AP667" s="154"/>
      <c r="AQ667" s="154"/>
      <c r="AR667" s="154"/>
      <c r="AS667" s="154"/>
      <c r="AT667" s="154"/>
      <c r="AU667" s="154"/>
      <c r="AV667" s="154"/>
      <c r="AW667" s="154"/>
      <c r="AX667" s="154"/>
      <c r="AY667" s="154"/>
      <c r="AZ667" s="154"/>
      <c r="BA667" s="181"/>
      <c r="BB667" s="181"/>
      <c r="BC667" s="85"/>
      <c r="BD667" s="85"/>
      <c r="BE667" s="154"/>
    </row>
    <row r="668" customFormat="false" ht="12.75" hidden="false" customHeight="true" outlineLevel="0" collapsed="false">
      <c r="A668" s="2"/>
      <c r="B668" s="2"/>
      <c r="E668" s="2"/>
      <c r="G668" s="2"/>
      <c r="I668" s="85"/>
      <c r="J668" s="2"/>
      <c r="K668" s="2"/>
      <c r="L668" s="85"/>
      <c r="M668" s="85"/>
      <c r="N668" s="85"/>
      <c r="O668" s="85"/>
      <c r="P668" s="85"/>
      <c r="Q668" s="85"/>
      <c r="R668" s="85"/>
      <c r="S668" s="85"/>
      <c r="T668" s="154"/>
      <c r="U668" s="154"/>
      <c r="V668" s="154"/>
      <c r="W668" s="154"/>
      <c r="X668" s="154"/>
      <c r="Y668" s="154"/>
      <c r="Z668" s="85"/>
      <c r="AA668" s="85"/>
      <c r="AB668" s="154"/>
      <c r="AC668" s="154"/>
      <c r="AD668" s="154"/>
      <c r="AE668" s="154"/>
      <c r="AF668" s="154"/>
      <c r="AG668" s="154"/>
      <c r="AH668" s="154"/>
      <c r="AI668" s="154"/>
      <c r="AJ668" s="154"/>
      <c r="AK668" s="154"/>
      <c r="AL668" s="154"/>
      <c r="AM668" s="154"/>
      <c r="AN668" s="154"/>
      <c r="AO668" s="154"/>
      <c r="AP668" s="154"/>
      <c r="AQ668" s="154"/>
      <c r="AR668" s="154"/>
      <c r="AS668" s="154"/>
      <c r="AT668" s="154"/>
      <c r="AU668" s="154"/>
      <c r="AV668" s="154"/>
      <c r="AW668" s="154"/>
      <c r="AX668" s="154"/>
      <c r="AY668" s="154"/>
      <c r="AZ668" s="154"/>
      <c r="BA668" s="181"/>
      <c r="BB668" s="181"/>
      <c r="BC668" s="85"/>
      <c r="BD668" s="85"/>
      <c r="BE668" s="154"/>
    </row>
    <row r="669" customFormat="false" ht="12.75" hidden="false" customHeight="true" outlineLevel="0" collapsed="false">
      <c r="A669" s="2"/>
      <c r="B669" s="2"/>
      <c r="E669" s="2"/>
      <c r="G669" s="2"/>
      <c r="I669" s="85"/>
      <c r="J669" s="2"/>
      <c r="K669" s="2"/>
      <c r="L669" s="85"/>
      <c r="M669" s="85"/>
      <c r="N669" s="85"/>
      <c r="O669" s="85"/>
      <c r="P669" s="85"/>
      <c r="Q669" s="85"/>
      <c r="R669" s="85"/>
      <c r="S669" s="85"/>
      <c r="T669" s="154"/>
      <c r="U669" s="154"/>
      <c r="V669" s="154"/>
      <c r="W669" s="154"/>
      <c r="X669" s="154"/>
      <c r="Y669" s="154"/>
      <c r="Z669" s="85"/>
      <c r="AA669" s="85"/>
      <c r="AB669" s="154"/>
      <c r="AC669" s="154"/>
      <c r="AD669" s="154"/>
      <c r="AE669" s="154"/>
      <c r="AF669" s="154"/>
      <c r="AG669" s="154"/>
      <c r="AH669" s="154"/>
      <c r="AI669" s="154"/>
      <c r="AJ669" s="154"/>
      <c r="AK669" s="154"/>
      <c r="AL669" s="154"/>
      <c r="AM669" s="154"/>
      <c r="AN669" s="154"/>
      <c r="AO669" s="154"/>
      <c r="AP669" s="154"/>
      <c r="AQ669" s="154"/>
      <c r="AR669" s="154"/>
      <c r="AS669" s="154"/>
      <c r="AT669" s="154"/>
      <c r="AU669" s="154"/>
      <c r="AV669" s="154"/>
      <c r="AW669" s="154"/>
      <c r="AX669" s="154"/>
      <c r="AY669" s="154"/>
      <c r="AZ669" s="154"/>
      <c r="BA669" s="181"/>
      <c r="BB669" s="181"/>
      <c r="BC669" s="85"/>
      <c r="BD669" s="85"/>
      <c r="BE669" s="154"/>
    </row>
    <row r="670" customFormat="false" ht="12.75" hidden="false" customHeight="true" outlineLevel="0" collapsed="false">
      <c r="A670" s="2"/>
      <c r="B670" s="2"/>
      <c r="E670" s="2"/>
      <c r="G670" s="2"/>
      <c r="I670" s="85"/>
      <c r="J670" s="2"/>
      <c r="K670" s="2"/>
      <c r="L670" s="85"/>
      <c r="M670" s="85"/>
      <c r="N670" s="85"/>
      <c r="O670" s="85"/>
      <c r="P670" s="85"/>
      <c r="Q670" s="85"/>
      <c r="R670" s="85"/>
      <c r="S670" s="85"/>
      <c r="T670" s="154"/>
      <c r="U670" s="154"/>
      <c r="V670" s="154"/>
      <c r="W670" s="154"/>
      <c r="X670" s="154"/>
      <c r="Y670" s="154"/>
      <c r="Z670" s="85"/>
      <c r="AA670" s="85"/>
      <c r="AB670" s="154"/>
      <c r="AC670" s="154"/>
      <c r="AD670" s="154"/>
      <c r="AE670" s="154"/>
      <c r="AF670" s="154"/>
      <c r="AG670" s="154"/>
      <c r="AH670" s="154"/>
      <c r="AI670" s="154"/>
      <c r="AJ670" s="154"/>
      <c r="AK670" s="154"/>
      <c r="AL670" s="154"/>
      <c r="AM670" s="154"/>
      <c r="AN670" s="154"/>
      <c r="AO670" s="154"/>
      <c r="AP670" s="154"/>
      <c r="AQ670" s="154"/>
      <c r="AR670" s="154"/>
      <c r="AS670" s="154"/>
      <c r="AT670" s="154"/>
      <c r="AU670" s="154"/>
      <c r="AV670" s="154"/>
      <c r="AW670" s="154"/>
      <c r="AX670" s="154"/>
      <c r="AY670" s="154"/>
      <c r="AZ670" s="154"/>
      <c r="BA670" s="181"/>
      <c r="BB670" s="181"/>
      <c r="BC670" s="85"/>
      <c r="BD670" s="85"/>
      <c r="BE670" s="154"/>
    </row>
    <row r="671" customFormat="false" ht="12.75" hidden="false" customHeight="true" outlineLevel="0" collapsed="false">
      <c r="A671" s="2"/>
      <c r="B671" s="2"/>
      <c r="E671" s="2"/>
      <c r="G671" s="2"/>
      <c r="I671" s="85"/>
      <c r="J671" s="2"/>
      <c r="K671" s="2"/>
      <c r="L671" s="85"/>
      <c r="M671" s="85"/>
      <c r="N671" s="85"/>
      <c r="O671" s="85"/>
      <c r="P671" s="85"/>
      <c r="Q671" s="85"/>
      <c r="R671" s="85"/>
      <c r="S671" s="85"/>
      <c r="T671" s="154"/>
      <c r="U671" s="154"/>
      <c r="V671" s="154"/>
      <c r="W671" s="154"/>
      <c r="X671" s="154"/>
      <c r="Y671" s="154"/>
      <c r="Z671" s="85"/>
      <c r="AA671" s="85"/>
      <c r="AB671" s="154"/>
      <c r="AC671" s="154"/>
      <c r="AD671" s="154"/>
      <c r="AE671" s="154"/>
      <c r="AF671" s="154"/>
      <c r="AG671" s="154"/>
      <c r="AH671" s="154"/>
      <c r="AI671" s="154"/>
      <c r="AJ671" s="154"/>
      <c r="AK671" s="154"/>
      <c r="AL671" s="154"/>
      <c r="AM671" s="154"/>
      <c r="AN671" s="154"/>
      <c r="AO671" s="154"/>
      <c r="AP671" s="154"/>
      <c r="AQ671" s="154"/>
      <c r="AR671" s="154"/>
      <c r="AS671" s="154"/>
      <c r="AT671" s="154"/>
      <c r="AU671" s="154"/>
      <c r="AV671" s="154"/>
      <c r="AW671" s="154"/>
      <c r="AX671" s="154"/>
      <c r="AY671" s="154"/>
      <c r="AZ671" s="154"/>
      <c r="BA671" s="181"/>
      <c r="BB671" s="181"/>
      <c r="BC671" s="85"/>
      <c r="BD671" s="85"/>
      <c r="BE671" s="154"/>
    </row>
    <row r="672" customFormat="false" ht="12.75" hidden="false" customHeight="true" outlineLevel="0" collapsed="false">
      <c r="A672" s="2"/>
      <c r="B672" s="2"/>
      <c r="E672" s="2"/>
      <c r="G672" s="2"/>
      <c r="I672" s="85"/>
      <c r="J672" s="2"/>
      <c r="K672" s="2"/>
      <c r="L672" s="85"/>
      <c r="M672" s="85"/>
      <c r="N672" s="85"/>
      <c r="O672" s="85"/>
      <c r="P672" s="85"/>
      <c r="Q672" s="85"/>
      <c r="R672" s="85"/>
      <c r="S672" s="85"/>
      <c r="T672" s="154"/>
      <c r="U672" s="154"/>
      <c r="V672" s="154"/>
      <c r="W672" s="154"/>
      <c r="X672" s="154"/>
      <c r="Y672" s="154"/>
      <c r="Z672" s="85"/>
      <c r="AA672" s="85"/>
      <c r="AB672" s="154"/>
      <c r="AC672" s="154"/>
      <c r="AD672" s="154"/>
      <c r="AE672" s="154"/>
      <c r="AF672" s="154"/>
      <c r="AG672" s="154"/>
      <c r="AH672" s="154"/>
      <c r="AI672" s="154"/>
      <c r="AJ672" s="154"/>
      <c r="AK672" s="154"/>
      <c r="AL672" s="154"/>
      <c r="AM672" s="154"/>
      <c r="AN672" s="154"/>
      <c r="AO672" s="154"/>
      <c r="AP672" s="154"/>
      <c r="AQ672" s="154"/>
      <c r="AR672" s="154"/>
      <c r="AS672" s="154"/>
      <c r="AT672" s="154"/>
      <c r="AU672" s="154"/>
      <c r="AV672" s="154"/>
      <c r="AW672" s="154"/>
      <c r="AX672" s="154"/>
      <c r="AY672" s="154"/>
      <c r="AZ672" s="154"/>
      <c r="BA672" s="181"/>
      <c r="BB672" s="181"/>
      <c r="BC672" s="85"/>
      <c r="BD672" s="85"/>
      <c r="BE672" s="154"/>
    </row>
    <row r="673" customFormat="false" ht="12.75" hidden="false" customHeight="true" outlineLevel="0" collapsed="false">
      <c r="A673" s="2"/>
      <c r="B673" s="2"/>
      <c r="E673" s="2"/>
      <c r="G673" s="2"/>
      <c r="I673" s="85"/>
      <c r="J673" s="2"/>
      <c r="K673" s="2"/>
      <c r="L673" s="85"/>
      <c r="M673" s="85"/>
      <c r="N673" s="85"/>
      <c r="O673" s="85"/>
      <c r="P673" s="85"/>
      <c r="Q673" s="85"/>
      <c r="R673" s="85"/>
      <c r="S673" s="85"/>
      <c r="T673" s="154"/>
      <c r="U673" s="154"/>
      <c r="V673" s="154"/>
      <c r="W673" s="154"/>
      <c r="X673" s="154"/>
      <c r="Y673" s="154"/>
      <c r="Z673" s="85"/>
      <c r="AA673" s="85"/>
      <c r="AB673" s="154"/>
      <c r="AC673" s="154"/>
      <c r="AD673" s="154"/>
      <c r="AE673" s="154"/>
      <c r="AF673" s="154"/>
      <c r="AG673" s="154"/>
      <c r="AH673" s="154"/>
      <c r="AI673" s="154"/>
      <c r="AJ673" s="154"/>
      <c r="AK673" s="154"/>
      <c r="AL673" s="154"/>
      <c r="AM673" s="154"/>
      <c r="AN673" s="154"/>
      <c r="AO673" s="154"/>
      <c r="AP673" s="154"/>
      <c r="AQ673" s="154"/>
      <c r="AR673" s="154"/>
      <c r="AS673" s="154"/>
      <c r="AT673" s="154"/>
      <c r="AU673" s="154"/>
      <c r="AV673" s="154"/>
      <c r="AW673" s="154"/>
      <c r="AX673" s="154"/>
      <c r="AY673" s="154"/>
      <c r="AZ673" s="154"/>
      <c r="BA673" s="181"/>
      <c r="BB673" s="181"/>
      <c r="BC673" s="85"/>
      <c r="BD673" s="85"/>
      <c r="BE673" s="154"/>
    </row>
    <row r="674" customFormat="false" ht="12.75" hidden="false" customHeight="true" outlineLevel="0" collapsed="false">
      <c r="A674" s="2"/>
      <c r="B674" s="2"/>
      <c r="E674" s="2"/>
      <c r="G674" s="2"/>
      <c r="I674" s="85"/>
      <c r="J674" s="2"/>
      <c r="K674" s="2"/>
      <c r="L674" s="85"/>
      <c r="M674" s="85"/>
      <c r="N674" s="85"/>
      <c r="O674" s="85"/>
      <c r="P674" s="85"/>
      <c r="Q674" s="85"/>
      <c r="R674" s="85"/>
      <c r="S674" s="85"/>
      <c r="T674" s="154"/>
      <c r="U674" s="154"/>
      <c r="V674" s="154"/>
      <c r="W674" s="154"/>
      <c r="X674" s="154"/>
      <c r="Y674" s="154"/>
      <c r="Z674" s="85"/>
      <c r="AA674" s="85"/>
      <c r="AB674" s="154"/>
      <c r="AC674" s="154"/>
      <c r="AD674" s="154"/>
      <c r="AE674" s="154"/>
      <c r="AF674" s="154"/>
      <c r="AG674" s="154"/>
      <c r="AH674" s="154"/>
      <c r="AI674" s="154"/>
      <c r="AJ674" s="154"/>
      <c r="AK674" s="154"/>
      <c r="AL674" s="154"/>
      <c r="AM674" s="154"/>
      <c r="AN674" s="154"/>
      <c r="AO674" s="154"/>
      <c r="AP674" s="154"/>
      <c r="AQ674" s="154"/>
      <c r="AR674" s="154"/>
      <c r="AS674" s="154"/>
      <c r="AT674" s="154"/>
      <c r="AU674" s="154"/>
      <c r="AV674" s="154"/>
      <c r="AW674" s="154"/>
      <c r="AX674" s="154"/>
      <c r="AY674" s="154"/>
      <c r="AZ674" s="154"/>
      <c r="BA674" s="181"/>
      <c r="BB674" s="181"/>
      <c r="BC674" s="85"/>
      <c r="BD674" s="85"/>
      <c r="BE674" s="154"/>
    </row>
    <row r="675" customFormat="false" ht="12.75" hidden="false" customHeight="true" outlineLevel="0" collapsed="false">
      <c r="A675" s="2"/>
      <c r="B675" s="2"/>
      <c r="E675" s="2"/>
      <c r="G675" s="2"/>
      <c r="I675" s="85"/>
      <c r="J675" s="2"/>
      <c r="K675" s="2"/>
      <c r="L675" s="85"/>
      <c r="M675" s="85"/>
      <c r="N675" s="85"/>
      <c r="O675" s="85"/>
      <c r="P675" s="85"/>
      <c r="Q675" s="85"/>
      <c r="R675" s="85"/>
      <c r="S675" s="85"/>
      <c r="T675" s="154"/>
      <c r="U675" s="154"/>
      <c r="V675" s="154"/>
      <c r="W675" s="154"/>
      <c r="X675" s="154"/>
      <c r="Y675" s="154"/>
      <c r="Z675" s="85"/>
      <c r="AA675" s="85"/>
      <c r="AB675" s="154"/>
      <c r="AC675" s="154"/>
      <c r="AD675" s="154"/>
      <c r="AE675" s="154"/>
      <c r="AF675" s="154"/>
      <c r="AG675" s="154"/>
      <c r="AH675" s="154"/>
      <c r="AI675" s="154"/>
      <c r="AJ675" s="154"/>
      <c r="AK675" s="154"/>
      <c r="AL675" s="154"/>
      <c r="AM675" s="154"/>
      <c r="AN675" s="154"/>
      <c r="AO675" s="154"/>
      <c r="AP675" s="154"/>
      <c r="AQ675" s="154"/>
      <c r="AR675" s="154"/>
      <c r="AS675" s="154"/>
      <c r="AT675" s="154"/>
      <c r="AU675" s="154"/>
      <c r="AV675" s="154"/>
      <c r="AW675" s="154"/>
      <c r="AX675" s="154"/>
      <c r="AY675" s="154"/>
      <c r="AZ675" s="154"/>
      <c r="BA675" s="181"/>
      <c r="BB675" s="181"/>
      <c r="BC675" s="85"/>
      <c r="BD675" s="85"/>
      <c r="BE675" s="154"/>
    </row>
    <row r="676" customFormat="false" ht="12.75" hidden="false" customHeight="true" outlineLevel="0" collapsed="false">
      <c r="A676" s="2"/>
      <c r="B676" s="2"/>
      <c r="E676" s="2"/>
      <c r="G676" s="2"/>
      <c r="I676" s="85"/>
      <c r="J676" s="2"/>
      <c r="K676" s="2"/>
      <c r="L676" s="85"/>
      <c r="M676" s="85"/>
      <c r="N676" s="85"/>
      <c r="O676" s="85"/>
      <c r="P676" s="85"/>
      <c r="Q676" s="85"/>
      <c r="R676" s="85"/>
      <c r="S676" s="85"/>
      <c r="T676" s="154"/>
      <c r="U676" s="154"/>
      <c r="V676" s="154"/>
      <c r="W676" s="154"/>
      <c r="X676" s="154"/>
      <c r="Y676" s="154"/>
      <c r="Z676" s="85"/>
      <c r="AA676" s="85"/>
      <c r="AB676" s="154"/>
      <c r="AC676" s="154"/>
      <c r="AD676" s="154"/>
      <c r="AE676" s="154"/>
      <c r="AF676" s="154"/>
      <c r="AG676" s="154"/>
      <c r="AH676" s="154"/>
      <c r="AI676" s="154"/>
      <c r="AJ676" s="154"/>
      <c r="AK676" s="154"/>
      <c r="AL676" s="154"/>
      <c r="AM676" s="154"/>
      <c r="AN676" s="154"/>
      <c r="AO676" s="154"/>
      <c r="AP676" s="154"/>
      <c r="AQ676" s="154"/>
      <c r="AR676" s="154"/>
      <c r="AS676" s="154"/>
      <c r="AT676" s="154"/>
      <c r="AU676" s="154"/>
      <c r="AV676" s="154"/>
      <c r="AW676" s="154"/>
      <c r="AX676" s="154"/>
      <c r="AY676" s="154"/>
      <c r="AZ676" s="154"/>
      <c r="BA676" s="181"/>
      <c r="BB676" s="181"/>
      <c r="BC676" s="85"/>
      <c r="BD676" s="85"/>
      <c r="BE676" s="154"/>
    </row>
    <row r="677" customFormat="false" ht="12.75" hidden="false" customHeight="true" outlineLevel="0" collapsed="false">
      <c r="A677" s="2"/>
      <c r="B677" s="2"/>
      <c r="E677" s="2"/>
      <c r="G677" s="2"/>
      <c r="I677" s="85"/>
      <c r="J677" s="2"/>
      <c r="K677" s="2"/>
      <c r="L677" s="85"/>
      <c r="M677" s="85"/>
      <c r="N677" s="85"/>
      <c r="O677" s="85"/>
      <c r="P677" s="85"/>
      <c r="Q677" s="85"/>
      <c r="R677" s="85"/>
      <c r="S677" s="85"/>
      <c r="T677" s="154"/>
      <c r="U677" s="154"/>
      <c r="V677" s="154"/>
      <c r="W677" s="154"/>
      <c r="X677" s="154"/>
      <c r="Y677" s="154"/>
      <c r="Z677" s="85"/>
      <c r="AA677" s="85"/>
      <c r="AB677" s="154"/>
      <c r="AC677" s="154"/>
      <c r="AD677" s="154"/>
      <c r="AE677" s="154"/>
      <c r="AF677" s="154"/>
      <c r="AG677" s="154"/>
      <c r="AH677" s="154"/>
      <c r="AI677" s="154"/>
      <c r="AJ677" s="154"/>
      <c r="AK677" s="154"/>
      <c r="AL677" s="154"/>
      <c r="AM677" s="154"/>
      <c r="AN677" s="154"/>
      <c r="AO677" s="154"/>
      <c r="AP677" s="154"/>
      <c r="AQ677" s="154"/>
      <c r="AR677" s="154"/>
      <c r="AS677" s="154"/>
      <c r="AT677" s="154"/>
      <c r="AU677" s="154"/>
      <c r="AV677" s="154"/>
      <c r="AW677" s="154"/>
      <c r="AX677" s="154"/>
      <c r="AY677" s="154"/>
      <c r="AZ677" s="154"/>
      <c r="BA677" s="181"/>
      <c r="BB677" s="181"/>
      <c r="BC677" s="85"/>
      <c r="BD677" s="85"/>
      <c r="BE677" s="154"/>
    </row>
    <row r="678" customFormat="false" ht="12.75" hidden="false" customHeight="true" outlineLevel="0" collapsed="false">
      <c r="A678" s="2"/>
      <c r="B678" s="2"/>
      <c r="E678" s="2"/>
      <c r="G678" s="2"/>
      <c r="I678" s="85"/>
      <c r="J678" s="2"/>
      <c r="K678" s="2"/>
      <c r="L678" s="85"/>
      <c r="M678" s="85"/>
      <c r="N678" s="85"/>
      <c r="O678" s="85"/>
      <c r="P678" s="85"/>
      <c r="Q678" s="85"/>
      <c r="R678" s="85"/>
      <c r="S678" s="85"/>
      <c r="T678" s="154"/>
      <c r="U678" s="154"/>
      <c r="V678" s="154"/>
      <c r="W678" s="154"/>
      <c r="X678" s="154"/>
      <c r="Y678" s="154"/>
      <c r="Z678" s="85"/>
      <c r="AA678" s="85"/>
      <c r="AB678" s="154"/>
      <c r="AC678" s="154"/>
      <c r="AD678" s="154"/>
      <c r="AE678" s="154"/>
      <c r="AF678" s="154"/>
      <c r="AG678" s="154"/>
      <c r="AH678" s="154"/>
      <c r="AI678" s="154"/>
      <c r="AJ678" s="154"/>
      <c r="AK678" s="154"/>
      <c r="AL678" s="154"/>
      <c r="AM678" s="154"/>
      <c r="AN678" s="154"/>
      <c r="AO678" s="154"/>
      <c r="AP678" s="154"/>
      <c r="AQ678" s="154"/>
      <c r="AR678" s="154"/>
      <c r="AS678" s="154"/>
      <c r="AT678" s="154"/>
      <c r="AU678" s="154"/>
      <c r="AV678" s="154"/>
      <c r="AW678" s="154"/>
      <c r="AX678" s="154"/>
      <c r="AY678" s="154"/>
      <c r="AZ678" s="154"/>
      <c r="BA678" s="181"/>
      <c r="BB678" s="181"/>
      <c r="BC678" s="85"/>
      <c r="BD678" s="85"/>
      <c r="BE678" s="154"/>
    </row>
    <row r="679" customFormat="false" ht="12.75" hidden="false" customHeight="true" outlineLevel="0" collapsed="false">
      <c r="A679" s="2"/>
      <c r="B679" s="2"/>
      <c r="E679" s="2"/>
      <c r="G679" s="2"/>
      <c r="I679" s="85"/>
      <c r="J679" s="2"/>
      <c r="K679" s="2"/>
      <c r="L679" s="85"/>
      <c r="M679" s="85"/>
      <c r="N679" s="85"/>
      <c r="O679" s="85"/>
      <c r="P679" s="85"/>
      <c r="Q679" s="85"/>
      <c r="R679" s="85"/>
      <c r="S679" s="85"/>
      <c r="T679" s="154"/>
      <c r="U679" s="154"/>
      <c r="V679" s="154"/>
      <c r="W679" s="154"/>
      <c r="X679" s="154"/>
      <c r="Y679" s="154"/>
      <c r="Z679" s="85"/>
      <c r="AA679" s="85"/>
      <c r="AB679" s="154"/>
      <c r="AC679" s="154"/>
      <c r="AD679" s="154"/>
      <c r="AE679" s="154"/>
      <c r="AF679" s="154"/>
      <c r="AG679" s="154"/>
      <c r="AH679" s="154"/>
      <c r="AI679" s="154"/>
      <c r="AJ679" s="154"/>
      <c r="AK679" s="154"/>
      <c r="AL679" s="154"/>
      <c r="AM679" s="154"/>
      <c r="AN679" s="154"/>
      <c r="AO679" s="154"/>
      <c r="AP679" s="154"/>
      <c r="AQ679" s="154"/>
      <c r="AR679" s="154"/>
      <c r="AS679" s="154"/>
      <c r="AT679" s="154"/>
      <c r="AU679" s="154"/>
      <c r="AV679" s="154"/>
      <c r="AW679" s="154"/>
      <c r="AX679" s="154"/>
      <c r="AY679" s="154"/>
      <c r="AZ679" s="154"/>
      <c r="BA679" s="181"/>
      <c r="BB679" s="181"/>
      <c r="BC679" s="85"/>
      <c r="BD679" s="85"/>
      <c r="BE679" s="154"/>
    </row>
    <row r="680" customFormat="false" ht="12.75" hidden="false" customHeight="true" outlineLevel="0" collapsed="false">
      <c r="A680" s="2"/>
      <c r="B680" s="2"/>
      <c r="E680" s="2"/>
      <c r="G680" s="2"/>
      <c r="I680" s="85"/>
      <c r="J680" s="2"/>
      <c r="K680" s="2"/>
      <c r="L680" s="85"/>
      <c r="M680" s="85"/>
      <c r="N680" s="85"/>
      <c r="O680" s="85"/>
      <c r="P680" s="85"/>
      <c r="Q680" s="85"/>
      <c r="R680" s="85"/>
      <c r="S680" s="85"/>
      <c r="T680" s="154"/>
      <c r="U680" s="154"/>
      <c r="V680" s="154"/>
      <c r="W680" s="154"/>
      <c r="X680" s="154"/>
      <c r="Y680" s="154"/>
      <c r="Z680" s="85"/>
      <c r="AA680" s="85"/>
      <c r="AB680" s="154"/>
      <c r="AC680" s="154"/>
      <c r="AD680" s="154"/>
      <c r="AE680" s="154"/>
      <c r="AF680" s="154"/>
      <c r="AG680" s="154"/>
      <c r="AH680" s="154"/>
      <c r="AI680" s="154"/>
      <c r="AJ680" s="154"/>
      <c r="AK680" s="154"/>
      <c r="AL680" s="154"/>
      <c r="AM680" s="154"/>
      <c r="AN680" s="154"/>
      <c r="AO680" s="154"/>
      <c r="AP680" s="154"/>
      <c r="AQ680" s="154"/>
      <c r="AR680" s="154"/>
      <c r="AS680" s="154"/>
      <c r="AT680" s="154"/>
      <c r="AU680" s="154"/>
      <c r="AV680" s="154"/>
      <c r="AW680" s="154"/>
      <c r="AX680" s="154"/>
      <c r="AY680" s="154"/>
      <c r="AZ680" s="154"/>
      <c r="BA680" s="181"/>
      <c r="BB680" s="181"/>
      <c r="BC680" s="85"/>
      <c r="BD680" s="85"/>
      <c r="BE680" s="154"/>
    </row>
    <row r="681" customFormat="false" ht="12.75" hidden="false" customHeight="true" outlineLevel="0" collapsed="false">
      <c r="A681" s="2"/>
      <c r="B681" s="2"/>
      <c r="E681" s="2"/>
      <c r="G681" s="2"/>
      <c r="I681" s="85"/>
      <c r="J681" s="2"/>
      <c r="K681" s="2"/>
      <c r="L681" s="85"/>
      <c r="M681" s="85"/>
      <c r="N681" s="85"/>
      <c r="O681" s="85"/>
      <c r="P681" s="85"/>
      <c r="Q681" s="85"/>
      <c r="R681" s="85"/>
      <c r="S681" s="85"/>
      <c r="T681" s="154"/>
      <c r="U681" s="154"/>
      <c r="V681" s="154"/>
      <c r="W681" s="154"/>
      <c r="X681" s="154"/>
      <c r="Y681" s="154"/>
      <c r="Z681" s="85"/>
      <c r="AA681" s="85"/>
      <c r="AB681" s="154"/>
      <c r="AC681" s="154"/>
      <c r="AD681" s="154"/>
      <c r="AE681" s="154"/>
      <c r="AF681" s="154"/>
      <c r="AG681" s="154"/>
      <c r="AH681" s="154"/>
      <c r="AI681" s="154"/>
      <c r="AJ681" s="154"/>
      <c r="AK681" s="154"/>
      <c r="AL681" s="154"/>
      <c r="AM681" s="154"/>
      <c r="AN681" s="154"/>
      <c r="AO681" s="154"/>
      <c r="AP681" s="154"/>
      <c r="AQ681" s="154"/>
      <c r="AR681" s="154"/>
      <c r="AS681" s="154"/>
      <c r="AT681" s="154"/>
      <c r="AU681" s="154"/>
      <c r="AV681" s="154"/>
      <c r="AW681" s="154"/>
      <c r="AX681" s="154"/>
      <c r="AY681" s="154"/>
      <c r="AZ681" s="154"/>
      <c r="BA681" s="181"/>
      <c r="BB681" s="181"/>
      <c r="BC681" s="85"/>
      <c r="BD681" s="85"/>
      <c r="BE681" s="154"/>
    </row>
    <row r="682" customFormat="false" ht="12.75" hidden="false" customHeight="true" outlineLevel="0" collapsed="false">
      <c r="A682" s="2"/>
      <c r="B682" s="2"/>
      <c r="E682" s="2"/>
      <c r="G682" s="2"/>
      <c r="I682" s="85"/>
      <c r="J682" s="2"/>
      <c r="K682" s="2"/>
      <c r="L682" s="85"/>
      <c r="M682" s="85"/>
      <c r="N682" s="85"/>
      <c r="O682" s="85"/>
      <c r="P682" s="85"/>
      <c r="Q682" s="85"/>
      <c r="R682" s="85"/>
      <c r="S682" s="85"/>
      <c r="T682" s="154"/>
      <c r="U682" s="154"/>
      <c r="V682" s="154"/>
      <c r="W682" s="154"/>
      <c r="X682" s="154"/>
      <c r="Y682" s="154"/>
      <c r="Z682" s="85"/>
      <c r="AA682" s="85"/>
      <c r="AB682" s="154"/>
      <c r="AC682" s="154"/>
      <c r="AD682" s="154"/>
      <c r="AE682" s="154"/>
      <c r="AF682" s="154"/>
      <c r="AG682" s="154"/>
      <c r="AH682" s="154"/>
      <c r="AI682" s="154"/>
      <c r="AJ682" s="154"/>
      <c r="AK682" s="154"/>
      <c r="AL682" s="154"/>
      <c r="AM682" s="154"/>
      <c r="AN682" s="154"/>
      <c r="AO682" s="154"/>
      <c r="AP682" s="154"/>
      <c r="AQ682" s="154"/>
      <c r="AR682" s="154"/>
      <c r="AS682" s="154"/>
      <c r="AT682" s="154"/>
      <c r="AU682" s="154"/>
      <c r="AV682" s="154"/>
      <c r="AW682" s="154"/>
      <c r="AX682" s="154"/>
      <c r="AY682" s="154"/>
      <c r="AZ682" s="154"/>
      <c r="BA682" s="181"/>
      <c r="BB682" s="181"/>
      <c r="BC682" s="85"/>
      <c r="BD682" s="85"/>
      <c r="BE682" s="154"/>
    </row>
    <row r="683" customFormat="false" ht="12.75" hidden="false" customHeight="true" outlineLevel="0" collapsed="false">
      <c r="A683" s="2"/>
      <c r="B683" s="2"/>
      <c r="E683" s="2"/>
      <c r="G683" s="2"/>
      <c r="I683" s="85"/>
      <c r="J683" s="2"/>
      <c r="K683" s="2"/>
      <c r="L683" s="85"/>
      <c r="M683" s="85"/>
      <c r="N683" s="85"/>
      <c r="O683" s="85"/>
      <c r="P683" s="85"/>
      <c r="Q683" s="85"/>
      <c r="R683" s="85"/>
      <c r="S683" s="85"/>
      <c r="T683" s="154"/>
      <c r="U683" s="154"/>
      <c r="V683" s="154"/>
      <c r="W683" s="154"/>
      <c r="X683" s="154"/>
      <c r="Y683" s="154"/>
      <c r="Z683" s="85"/>
      <c r="AA683" s="85"/>
      <c r="AB683" s="154"/>
      <c r="AC683" s="154"/>
      <c r="AD683" s="154"/>
      <c r="AE683" s="154"/>
      <c r="AF683" s="154"/>
      <c r="AG683" s="154"/>
      <c r="AH683" s="154"/>
      <c r="AI683" s="154"/>
      <c r="AJ683" s="154"/>
      <c r="AK683" s="154"/>
      <c r="AL683" s="154"/>
      <c r="AM683" s="154"/>
      <c r="AN683" s="154"/>
      <c r="AO683" s="154"/>
      <c r="AP683" s="154"/>
      <c r="AQ683" s="154"/>
      <c r="AR683" s="154"/>
      <c r="AS683" s="154"/>
      <c r="AT683" s="154"/>
      <c r="AU683" s="154"/>
      <c r="AV683" s="154"/>
      <c r="AW683" s="154"/>
      <c r="AX683" s="154"/>
      <c r="AY683" s="154"/>
      <c r="AZ683" s="154"/>
      <c r="BA683" s="181"/>
      <c r="BB683" s="181"/>
      <c r="BC683" s="85"/>
      <c r="BD683" s="85"/>
      <c r="BE683" s="154"/>
    </row>
    <row r="684" customFormat="false" ht="12.75" hidden="false" customHeight="true" outlineLevel="0" collapsed="false">
      <c r="A684" s="2"/>
      <c r="B684" s="2"/>
      <c r="E684" s="2"/>
      <c r="G684" s="2"/>
      <c r="I684" s="85"/>
      <c r="J684" s="2"/>
      <c r="K684" s="2"/>
      <c r="L684" s="85"/>
      <c r="M684" s="85"/>
      <c r="N684" s="85"/>
      <c r="O684" s="85"/>
      <c r="P684" s="85"/>
      <c r="Q684" s="85"/>
      <c r="R684" s="85"/>
      <c r="S684" s="85"/>
      <c r="T684" s="154"/>
      <c r="U684" s="154"/>
      <c r="V684" s="154"/>
      <c r="W684" s="154"/>
      <c r="X684" s="154"/>
      <c r="Y684" s="154"/>
      <c r="Z684" s="85"/>
      <c r="AA684" s="85"/>
      <c r="AB684" s="154"/>
      <c r="AC684" s="154"/>
      <c r="AD684" s="154"/>
      <c r="AE684" s="154"/>
      <c r="AF684" s="154"/>
      <c r="AG684" s="154"/>
      <c r="AH684" s="154"/>
      <c r="AI684" s="154"/>
      <c r="AJ684" s="154"/>
      <c r="AK684" s="154"/>
      <c r="AL684" s="154"/>
      <c r="AM684" s="154"/>
      <c r="AN684" s="154"/>
      <c r="AO684" s="154"/>
      <c r="AP684" s="154"/>
      <c r="AQ684" s="154"/>
      <c r="AR684" s="154"/>
      <c r="AS684" s="154"/>
      <c r="AT684" s="154"/>
      <c r="AU684" s="154"/>
      <c r="AV684" s="154"/>
      <c r="AW684" s="154"/>
      <c r="AX684" s="154"/>
      <c r="AY684" s="154"/>
      <c r="AZ684" s="154"/>
      <c r="BA684" s="181"/>
      <c r="BB684" s="181"/>
      <c r="BC684" s="85"/>
      <c r="BD684" s="85"/>
      <c r="BE684" s="154"/>
    </row>
    <row r="685" customFormat="false" ht="12.75" hidden="false" customHeight="true" outlineLevel="0" collapsed="false">
      <c r="A685" s="2"/>
      <c r="B685" s="2"/>
      <c r="E685" s="2"/>
      <c r="G685" s="2"/>
      <c r="I685" s="85"/>
      <c r="J685" s="2"/>
      <c r="K685" s="2"/>
      <c r="L685" s="85"/>
      <c r="M685" s="85"/>
      <c r="N685" s="85"/>
      <c r="O685" s="85"/>
      <c r="P685" s="85"/>
      <c r="Q685" s="85"/>
      <c r="R685" s="85"/>
      <c r="S685" s="85"/>
      <c r="T685" s="154"/>
      <c r="U685" s="154"/>
      <c r="V685" s="154"/>
      <c r="W685" s="154"/>
      <c r="X685" s="154"/>
      <c r="Y685" s="154"/>
      <c r="Z685" s="85"/>
      <c r="AA685" s="85"/>
      <c r="AB685" s="154"/>
      <c r="AC685" s="154"/>
      <c r="AD685" s="154"/>
      <c r="AE685" s="154"/>
      <c r="AF685" s="154"/>
      <c r="AG685" s="154"/>
      <c r="AH685" s="154"/>
      <c r="AI685" s="154"/>
      <c r="AJ685" s="154"/>
      <c r="AK685" s="154"/>
      <c r="AL685" s="154"/>
      <c r="AM685" s="154"/>
      <c r="AN685" s="154"/>
      <c r="AO685" s="154"/>
      <c r="AP685" s="154"/>
      <c r="AQ685" s="154"/>
      <c r="AR685" s="154"/>
      <c r="AS685" s="154"/>
      <c r="AT685" s="154"/>
      <c r="AU685" s="154"/>
      <c r="AV685" s="154"/>
      <c r="AW685" s="154"/>
      <c r="AX685" s="154"/>
      <c r="AY685" s="154"/>
      <c r="AZ685" s="154"/>
      <c r="BA685" s="181"/>
      <c r="BB685" s="181"/>
      <c r="BC685" s="85"/>
      <c r="BD685" s="85"/>
      <c r="BE685" s="154"/>
    </row>
    <row r="686" customFormat="false" ht="12.75" hidden="false" customHeight="true" outlineLevel="0" collapsed="false">
      <c r="A686" s="2"/>
      <c r="B686" s="2"/>
      <c r="E686" s="2"/>
      <c r="G686" s="2"/>
      <c r="I686" s="85"/>
      <c r="J686" s="2"/>
      <c r="K686" s="2"/>
      <c r="L686" s="85"/>
      <c r="M686" s="85"/>
      <c r="N686" s="85"/>
      <c r="O686" s="85"/>
      <c r="P686" s="85"/>
      <c r="Q686" s="85"/>
      <c r="R686" s="85"/>
      <c r="S686" s="85"/>
      <c r="T686" s="154"/>
      <c r="U686" s="154"/>
      <c r="V686" s="154"/>
      <c r="W686" s="154"/>
      <c r="X686" s="154"/>
      <c r="Y686" s="154"/>
      <c r="Z686" s="85"/>
      <c r="AA686" s="85"/>
      <c r="AB686" s="154"/>
      <c r="AC686" s="154"/>
      <c r="AD686" s="154"/>
      <c r="AE686" s="154"/>
      <c r="AF686" s="154"/>
      <c r="AG686" s="154"/>
      <c r="AH686" s="154"/>
      <c r="AI686" s="154"/>
      <c r="AJ686" s="154"/>
      <c r="AK686" s="154"/>
      <c r="AL686" s="154"/>
      <c r="AM686" s="154"/>
      <c r="AN686" s="154"/>
      <c r="AO686" s="154"/>
      <c r="AP686" s="154"/>
      <c r="AQ686" s="154"/>
      <c r="AR686" s="154"/>
      <c r="AS686" s="154"/>
      <c r="AT686" s="154"/>
      <c r="AU686" s="154"/>
      <c r="AV686" s="154"/>
      <c r="AW686" s="154"/>
      <c r="AX686" s="154"/>
      <c r="AY686" s="154"/>
      <c r="AZ686" s="154"/>
      <c r="BA686" s="181"/>
      <c r="BB686" s="181"/>
      <c r="BC686" s="85"/>
      <c r="BD686" s="85"/>
      <c r="BE686" s="154"/>
    </row>
    <row r="687" customFormat="false" ht="12.75" hidden="false" customHeight="true" outlineLevel="0" collapsed="false">
      <c r="A687" s="2"/>
      <c r="B687" s="2"/>
      <c r="E687" s="2"/>
      <c r="G687" s="2"/>
      <c r="I687" s="85"/>
      <c r="J687" s="2"/>
      <c r="K687" s="2"/>
      <c r="L687" s="85"/>
      <c r="M687" s="85"/>
      <c r="N687" s="85"/>
      <c r="O687" s="85"/>
      <c r="P687" s="85"/>
      <c r="Q687" s="85"/>
      <c r="R687" s="85"/>
      <c r="S687" s="85"/>
      <c r="T687" s="154"/>
      <c r="U687" s="154"/>
      <c r="V687" s="154"/>
      <c r="W687" s="154"/>
      <c r="X687" s="154"/>
      <c r="Y687" s="154"/>
      <c r="Z687" s="85"/>
      <c r="AA687" s="85"/>
      <c r="AB687" s="154"/>
      <c r="AC687" s="154"/>
      <c r="AD687" s="154"/>
      <c r="AE687" s="154"/>
      <c r="AF687" s="154"/>
      <c r="AG687" s="154"/>
      <c r="AH687" s="154"/>
      <c r="AI687" s="154"/>
      <c r="AJ687" s="154"/>
      <c r="AK687" s="154"/>
      <c r="AL687" s="154"/>
      <c r="AM687" s="154"/>
      <c r="AN687" s="154"/>
      <c r="AO687" s="154"/>
      <c r="AP687" s="154"/>
      <c r="AQ687" s="154"/>
      <c r="AR687" s="154"/>
      <c r="AS687" s="154"/>
      <c r="AT687" s="154"/>
      <c r="AU687" s="154"/>
      <c r="AV687" s="154"/>
      <c r="AW687" s="154"/>
      <c r="AX687" s="154"/>
      <c r="AY687" s="154"/>
      <c r="AZ687" s="154"/>
      <c r="BA687" s="181"/>
      <c r="BB687" s="181"/>
      <c r="BC687" s="85"/>
      <c r="BD687" s="85"/>
      <c r="BE687" s="154"/>
    </row>
    <row r="688" customFormat="false" ht="12.75" hidden="false" customHeight="true" outlineLevel="0" collapsed="false">
      <c r="A688" s="2"/>
      <c r="B688" s="2"/>
      <c r="E688" s="2"/>
      <c r="G688" s="2"/>
      <c r="I688" s="85"/>
      <c r="J688" s="2"/>
      <c r="K688" s="2"/>
      <c r="L688" s="85"/>
      <c r="M688" s="85"/>
      <c r="N688" s="85"/>
      <c r="O688" s="85"/>
      <c r="P688" s="85"/>
      <c r="Q688" s="85"/>
      <c r="R688" s="85"/>
      <c r="S688" s="85"/>
      <c r="T688" s="154"/>
      <c r="U688" s="154"/>
      <c r="V688" s="154"/>
      <c r="W688" s="154"/>
      <c r="X688" s="154"/>
      <c r="Y688" s="154"/>
      <c r="Z688" s="85"/>
      <c r="AA688" s="85"/>
      <c r="AB688" s="154"/>
      <c r="AC688" s="154"/>
      <c r="AD688" s="154"/>
      <c r="AE688" s="154"/>
      <c r="AF688" s="154"/>
      <c r="AG688" s="154"/>
      <c r="AH688" s="154"/>
      <c r="AI688" s="154"/>
      <c r="AJ688" s="154"/>
      <c r="AK688" s="154"/>
      <c r="AL688" s="154"/>
      <c r="AM688" s="154"/>
      <c r="AN688" s="154"/>
      <c r="AO688" s="154"/>
      <c r="AP688" s="154"/>
      <c r="AQ688" s="154"/>
      <c r="AR688" s="154"/>
      <c r="AS688" s="154"/>
      <c r="AT688" s="154"/>
      <c r="AU688" s="154"/>
      <c r="AV688" s="154"/>
      <c r="AW688" s="154"/>
      <c r="AX688" s="154"/>
      <c r="AY688" s="154"/>
      <c r="AZ688" s="154"/>
      <c r="BA688" s="181"/>
      <c r="BB688" s="181"/>
      <c r="BC688" s="85"/>
      <c r="BD688" s="85"/>
      <c r="BE688" s="154"/>
    </row>
    <row r="689" customFormat="false" ht="12.75" hidden="false" customHeight="true" outlineLevel="0" collapsed="false">
      <c r="A689" s="2"/>
      <c r="B689" s="2"/>
      <c r="E689" s="2"/>
      <c r="G689" s="2"/>
      <c r="I689" s="85"/>
      <c r="J689" s="2"/>
      <c r="K689" s="2"/>
      <c r="L689" s="85"/>
      <c r="M689" s="85"/>
      <c r="N689" s="85"/>
      <c r="O689" s="85"/>
      <c r="P689" s="85"/>
      <c r="Q689" s="85"/>
      <c r="R689" s="85"/>
      <c r="S689" s="85"/>
      <c r="T689" s="154"/>
      <c r="U689" s="154"/>
      <c r="V689" s="154"/>
      <c r="W689" s="154"/>
      <c r="X689" s="154"/>
      <c r="Y689" s="154"/>
      <c r="Z689" s="85"/>
      <c r="AA689" s="85"/>
      <c r="AB689" s="154"/>
      <c r="AC689" s="154"/>
      <c r="AD689" s="154"/>
      <c r="AE689" s="154"/>
      <c r="AF689" s="154"/>
      <c r="AG689" s="154"/>
      <c r="AH689" s="154"/>
      <c r="AI689" s="154"/>
      <c r="AJ689" s="154"/>
      <c r="AK689" s="154"/>
      <c r="AL689" s="154"/>
      <c r="AM689" s="154"/>
      <c r="AN689" s="154"/>
      <c r="AO689" s="154"/>
      <c r="AP689" s="154"/>
      <c r="AQ689" s="154"/>
      <c r="AR689" s="154"/>
      <c r="AS689" s="154"/>
      <c r="AT689" s="154"/>
      <c r="AU689" s="154"/>
      <c r="AV689" s="154"/>
      <c r="AW689" s="154"/>
      <c r="AX689" s="154"/>
      <c r="AY689" s="154"/>
      <c r="AZ689" s="154"/>
      <c r="BA689" s="181"/>
      <c r="BB689" s="181"/>
      <c r="BC689" s="85"/>
      <c r="BD689" s="85"/>
      <c r="BE689" s="154"/>
    </row>
    <row r="690" customFormat="false" ht="12.75" hidden="false" customHeight="true" outlineLevel="0" collapsed="false">
      <c r="A690" s="2"/>
      <c r="B690" s="2"/>
      <c r="E690" s="2"/>
      <c r="G690" s="2"/>
      <c r="I690" s="85"/>
      <c r="J690" s="2"/>
      <c r="K690" s="2"/>
      <c r="L690" s="85"/>
      <c r="M690" s="85"/>
      <c r="N690" s="85"/>
      <c r="O690" s="85"/>
      <c r="P690" s="85"/>
      <c r="Q690" s="85"/>
      <c r="R690" s="85"/>
      <c r="S690" s="85"/>
      <c r="T690" s="154"/>
      <c r="U690" s="154"/>
      <c r="V690" s="154"/>
      <c r="W690" s="154"/>
      <c r="X690" s="154"/>
      <c r="Y690" s="154"/>
      <c r="Z690" s="85"/>
      <c r="AA690" s="85"/>
      <c r="AB690" s="154"/>
      <c r="AC690" s="154"/>
      <c r="AD690" s="154"/>
      <c r="AE690" s="154"/>
      <c r="AF690" s="154"/>
      <c r="AG690" s="154"/>
      <c r="AH690" s="154"/>
      <c r="AI690" s="154"/>
      <c r="AJ690" s="154"/>
      <c r="AK690" s="154"/>
      <c r="AL690" s="154"/>
      <c r="AM690" s="154"/>
      <c r="AN690" s="154"/>
      <c r="AO690" s="154"/>
      <c r="AP690" s="154"/>
      <c r="AQ690" s="154"/>
      <c r="AR690" s="154"/>
      <c r="AS690" s="154"/>
      <c r="AT690" s="154"/>
      <c r="AU690" s="154"/>
      <c r="AV690" s="154"/>
      <c r="AW690" s="154"/>
      <c r="AX690" s="154"/>
      <c r="AY690" s="154"/>
      <c r="AZ690" s="154"/>
      <c r="BA690" s="181"/>
      <c r="BB690" s="181"/>
      <c r="BC690" s="85"/>
      <c r="BD690" s="85"/>
      <c r="BE690" s="154"/>
    </row>
    <row r="691" customFormat="false" ht="12.75" hidden="false" customHeight="true" outlineLevel="0" collapsed="false">
      <c r="A691" s="2"/>
      <c r="B691" s="2"/>
      <c r="E691" s="2"/>
      <c r="G691" s="2"/>
      <c r="I691" s="85"/>
      <c r="J691" s="2"/>
      <c r="K691" s="2"/>
      <c r="L691" s="85"/>
      <c r="M691" s="85"/>
      <c r="N691" s="85"/>
      <c r="O691" s="85"/>
      <c r="P691" s="85"/>
      <c r="Q691" s="85"/>
      <c r="R691" s="85"/>
      <c r="S691" s="85"/>
      <c r="T691" s="154"/>
      <c r="U691" s="154"/>
      <c r="V691" s="154"/>
      <c r="W691" s="154"/>
      <c r="X691" s="154"/>
      <c r="Y691" s="154"/>
      <c r="Z691" s="85"/>
      <c r="AA691" s="85"/>
      <c r="AB691" s="154"/>
      <c r="AC691" s="154"/>
      <c r="AD691" s="154"/>
      <c r="AE691" s="154"/>
      <c r="AF691" s="154"/>
      <c r="AG691" s="154"/>
      <c r="AH691" s="154"/>
      <c r="AI691" s="154"/>
      <c r="AJ691" s="154"/>
      <c r="AK691" s="154"/>
      <c r="AL691" s="154"/>
      <c r="AM691" s="154"/>
      <c r="AN691" s="154"/>
      <c r="AO691" s="154"/>
      <c r="AP691" s="154"/>
      <c r="AQ691" s="154"/>
      <c r="AR691" s="154"/>
      <c r="AS691" s="154"/>
      <c r="AT691" s="154"/>
      <c r="AU691" s="154"/>
      <c r="AV691" s="154"/>
      <c r="AW691" s="154"/>
      <c r="AX691" s="154"/>
      <c r="AY691" s="154"/>
      <c r="AZ691" s="154"/>
      <c r="BA691" s="181"/>
      <c r="BB691" s="181"/>
      <c r="BC691" s="85"/>
      <c r="BD691" s="85"/>
      <c r="BE691" s="154"/>
    </row>
    <row r="692" customFormat="false" ht="12.75" hidden="false" customHeight="true" outlineLevel="0" collapsed="false">
      <c r="A692" s="2"/>
      <c r="B692" s="2"/>
      <c r="E692" s="2"/>
      <c r="G692" s="2"/>
      <c r="I692" s="85"/>
      <c r="J692" s="2"/>
      <c r="K692" s="2"/>
      <c r="L692" s="85"/>
      <c r="M692" s="85"/>
      <c r="N692" s="85"/>
      <c r="O692" s="85"/>
      <c r="P692" s="85"/>
      <c r="Q692" s="85"/>
      <c r="R692" s="85"/>
      <c r="S692" s="85"/>
      <c r="T692" s="154"/>
      <c r="U692" s="154"/>
      <c r="V692" s="154"/>
      <c r="W692" s="154"/>
      <c r="X692" s="154"/>
      <c r="Y692" s="154"/>
      <c r="Z692" s="85"/>
      <c r="AA692" s="85"/>
      <c r="AB692" s="154"/>
      <c r="AC692" s="154"/>
      <c r="AD692" s="154"/>
      <c r="AE692" s="154"/>
      <c r="AF692" s="154"/>
      <c r="AG692" s="154"/>
      <c r="AH692" s="154"/>
      <c r="AI692" s="154"/>
      <c r="AJ692" s="154"/>
      <c r="AK692" s="154"/>
      <c r="AL692" s="154"/>
      <c r="AM692" s="154"/>
      <c r="AN692" s="154"/>
      <c r="AO692" s="154"/>
      <c r="AP692" s="154"/>
      <c r="AQ692" s="154"/>
      <c r="AR692" s="154"/>
      <c r="AS692" s="154"/>
      <c r="AT692" s="154"/>
      <c r="AU692" s="154"/>
      <c r="AV692" s="154"/>
      <c r="AW692" s="154"/>
      <c r="AX692" s="154"/>
      <c r="AY692" s="154"/>
      <c r="AZ692" s="154"/>
      <c r="BA692" s="181"/>
      <c r="BB692" s="181"/>
      <c r="BC692" s="85"/>
      <c r="BD692" s="85"/>
      <c r="BE692" s="154"/>
    </row>
    <row r="693" customFormat="false" ht="12.75" hidden="false" customHeight="true" outlineLevel="0" collapsed="false">
      <c r="A693" s="2"/>
      <c r="B693" s="2"/>
      <c r="E693" s="2"/>
      <c r="G693" s="2"/>
      <c r="I693" s="85"/>
      <c r="J693" s="2"/>
      <c r="K693" s="2"/>
      <c r="L693" s="85"/>
      <c r="M693" s="85"/>
      <c r="N693" s="85"/>
      <c r="O693" s="85"/>
      <c r="P693" s="85"/>
      <c r="Q693" s="85"/>
      <c r="R693" s="85"/>
      <c r="S693" s="85"/>
      <c r="T693" s="154"/>
      <c r="U693" s="154"/>
      <c r="V693" s="154"/>
      <c r="W693" s="154"/>
      <c r="X693" s="154"/>
      <c r="Y693" s="154"/>
      <c r="Z693" s="85"/>
      <c r="AA693" s="85"/>
      <c r="AB693" s="154"/>
      <c r="AC693" s="154"/>
      <c r="AD693" s="154"/>
      <c r="AE693" s="154"/>
      <c r="AF693" s="154"/>
      <c r="AG693" s="154"/>
      <c r="AH693" s="154"/>
      <c r="AI693" s="154"/>
      <c r="AJ693" s="154"/>
      <c r="AK693" s="154"/>
      <c r="AL693" s="154"/>
      <c r="AM693" s="154"/>
      <c r="AN693" s="154"/>
      <c r="AO693" s="154"/>
      <c r="AP693" s="154"/>
      <c r="AQ693" s="154"/>
      <c r="AR693" s="154"/>
      <c r="AS693" s="154"/>
      <c r="AT693" s="154"/>
      <c r="AU693" s="154"/>
      <c r="AV693" s="154"/>
      <c r="AW693" s="154"/>
      <c r="AX693" s="154"/>
      <c r="AY693" s="154"/>
      <c r="AZ693" s="154"/>
      <c r="BA693" s="181"/>
      <c r="BB693" s="181"/>
      <c r="BC693" s="85"/>
      <c r="BD693" s="85"/>
      <c r="BE693" s="154"/>
    </row>
    <row r="694" customFormat="false" ht="12.75" hidden="false" customHeight="true" outlineLevel="0" collapsed="false">
      <c r="A694" s="2"/>
      <c r="B694" s="2"/>
      <c r="E694" s="2"/>
      <c r="G694" s="2"/>
      <c r="I694" s="85"/>
      <c r="J694" s="2"/>
      <c r="K694" s="2"/>
      <c r="L694" s="85"/>
      <c r="M694" s="85"/>
      <c r="N694" s="85"/>
      <c r="O694" s="85"/>
      <c r="P694" s="85"/>
      <c r="Q694" s="85"/>
      <c r="R694" s="85"/>
      <c r="S694" s="85"/>
      <c r="T694" s="154"/>
      <c r="U694" s="154"/>
      <c r="V694" s="154"/>
      <c r="W694" s="154"/>
      <c r="X694" s="154"/>
      <c r="Y694" s="154"/>
      <c r="Z694" s="85"/>
      <c r="AA694" s="85"/>
      <c r="AB694" s="154"/>
      <c r="AC694" s="154"/>
      <c r="AD694" s="154"/>
      <c r="AE694" s="154"/>
      <c r="AF694" s="154"/>
      <c r="AG694" s="154"/>
      <c r="AH694" s="154"/>
      <c r="AI694" s="154"/>
      <c r="AJ694" s="154"/>
      <c r="AK694" s="154"/>
      <c r="AL694" s="154"/>
      <c r="AM694" s="154"/>
      <c r="AN694" s="154"/>
      <c r="AO694" s="154"/>
      <c r="AP694" s="154"/>
      <c r="AQ694" s="154"/>
      <c r="AR694" s="154"/>
      <c r="AS694" s="154"/>
      <c r="AT694" s="154"/>
      <c r="AU694" s="154"/>
      <c r="AV694" s="154"/>
      <c r="AW694" s="154"/>
      <c r="AX694" s="154"/>
      <c r="AY694" s="154"/>
      <c r="AZ694" s="154"/>
      <c r="BA694" s="181"/>
      <c r="BB694" s="181"/>
      <c r="BC694" s="85"/>
      <c r="BD694" s="85"/>
      <c r="BE694" s="154"/>
    </row>
    <row r="695" customFormat="false" ht="12.75" hidden="false" customHeight="true" outlineLevel="0" collapsed="false">
      <c r="A695" s="2"/>
      <c r="B695" s="2"/>
      <c r="E695" s="2"/>
      <c r="G695" s="2"/>
      <c r="I695" s="85"/>
      <c r="J695" s="2"/>
      <c r="K695" s="2"/>
      <c r="L695" s="85"/>
      <c r="M695" s="85"/>
      <c r="N695" s="85"/>
      <c r="O695" s="85"/>
      <c r="P695" s="85"/>
      <c r="Q695" s="85"/>
      <c r="R695" s="85"/>
      <c r="S695" s="85"/>
      <c r="T695" s="154"/>
      <c r="U695" s="154"/>
      <c r="V695" s="154"/>
      <c r="W695" s="154"/>
      <c r="X695" s="154"/>
      <c r="Y695" s="154"/>
      <c r="Z695" s="85"/>
      <c r="AA695" s="85"/>
      <c r="AB695" s="154"/>
      <c r="AC695" s="154"/>
      <c r="AD695" s="154"/>
      <c r="AE695" s="154"/>
      <c r="AF695" s="154"/>
      <c r="AG695" s="154"/>
      <c r="AH695" s="154"/>
      <c r="AI695" s="154"/>
      <c r="AJ695" s="154"/>
      <c r="AK695" s="154"/>
      <c r="AL695" s="154"/>
      <c r="AM695" s="154"/>
      <c r="AN695" s="154"/>
      <c r="AO695" s="154"/>
      <c r="AP695" s="154"/>
      <c r="AQ695" s="154"/>
      <c r="AR695" s="154"/>
      <c r="AS695" s="154"/>
      <c r="AT695" s="154"/>
      <c r="AU695" s="154"/>
      <c r="AV695" s="154"/>
      <c r="AW695" s="154"/>
      <c r="AX695" s="154"/>
      <c r="AY695" s="154"/>
      <c r="AZ695" s="154"/>
      <c r="BA695" s="181"/>
      <c r="BB695" s="181"/>
      <c r="BC695" s="85"/>
      <c r="BD695" s="85"/>
      <c r="BE695" s="154"/>
    </row>
    <row r="696" customFormat="false" ht="12.75" hidden="false" customHeight="true" outlineLevel="0" collapsed="false">
      <c r="A696" s="2"/>
      <c r="B696" s="2"/>
      <c r="E696" s="2"/>
      <c r="G696" s="2"/>
      <c r="I696" s="85"/>
      <c r="J696" s="2"/>
      <c r="K696" s="2"/>
      <c r="L696" s="85"/>
      <c r="M696" s="85"/>
      <c r="N696" s="85"/>
      <c r="O696" s="85"/>
      <c r="P696" s="85"/>
      <c r="Q696" s="85"/>
      <c r="R696" s="85"/>
      <c r="S696" s="85"/>
      <c r="T696" s="154"/>
      <c r="U696" s="154"/>
      <c r="V696" s="154"/>
      <c r="W696" s="154"/>
      <c r="X696" s="154"/>
      <c r="Y696" s="154"/>
      <c r="Z696" s="85"/>
      <c r="AA696" s="85"/>
      <c r="AB696" s="154"/>
      <c r="AC696" s="154"/>
      <c r="AD696" s="154"/>
      <c r="AE696" s="154"/>
      <c r="AF696" s="154"/>
      <c r="AG696" s="154"/>
      <c r="AH696" s="154"/>
      <c r="AI696" s="154"/>
      <c r="AJ696" s="154"/>
      <c r="AK696" s="154"/>
      <c r="AL696" s="154"/>
      <c r="AM696" s="154"/>
      <c r="AN696" s="154"/>
      <c r="AO696" s="154"/>
      <c r="AP696" s="154"/>
      <c r="AQ696" s="154"/>
      <c r="AR696" s="154"/>
      <c r="AS696" s="154"/>
      <c r="AT696" s="154"/>
      <c r="AU696" s="154"/>
      <c r="AV696" s="154"/>
      <c r="AW696" s="154"/>
      <c r="AX696" s="154"/>
      <c r="AY696" s="154"/>
      <c r="AZ696" s="154"/>
      <c r="BA696" s="181"/>
      <c r="BB696" s="181"/>
      <c r="BC696" s="85"/>
      <c r="BD696" s="85"/>
      <c r="BE696" s="154"/>
    </row>
    <row r="697" customFormat="false" ht="12.75" hidden="false" customHeight="true" outlineLevel="0" collapsed="false">
      <c r="A697" s="2"/>
      <c r="B697" s="2"/>
      <c r="E697" s="2"/>
      <c r="G697" s="2"/>
      <c r="I697" s="85"/>
      <c r="J697" s="2"/>
      <c r="K697" s="2"/>
      <c r="L697" s="85"/>
      <c r="M697" s="85"/>
      <c r="N697" s="85"/>
      <c r="O697" s="85"/>
      <c r="P697" s="85"/>
      <c r="Q697" s="85"/>
      <c r="R697" s="85"/>
      <c r="S697" s="85"/>
      <c r="T697" s="154"/>
      <c r="U697" s="154"/>
      <c r="V697" s="154"/>
      <c r="W697" s="154"/>
      <c r="X697" s="154"/>
      <c r="Y697" s="154"/>
      <c r="Z697" s="85"/>
      <c r="AA697" s="85"/>
      <c r="AB697" s="154"/>
      <c r="AC697" s="154"/>
      <c r="AD697" s="154"/>
      <c r="AE697" s="154"/>
      <c r="AF697" s="154"/>
      <c r="AG697" s="154"/>
      <c r="AH697" s="154"/>
      <c r="AI697" s="154"/>
      <c r="AJ697" s="154"/>
      <c r="AK697" s="154"/>
      <c r="AL697" s="154"/>
      <c r="AM697" s="154"/>
      <c r="AN697" s="154"/>
      <c r="AO697" s="154"/>
      <c r="AP697" s="154"/>
      <c r="AQ697" s="154"/>
      <c r="AR697" s="154"/>
      <c r="AS697" s="154"/>
      <c r="AT697" s="154"/>
      <c r="AU697" s="154"/>
      <c r="AV697" s="154"/>
      <c r="AW697" s="154"/>
      <c r="AX697" s="154"/>
      <c r="AY697" s="154"/>
      <c r="AZ697" s="154"/>
      <c r="BA697" s="181"/>
      <c r="BB697" s="181"/>
      <c r="BC697" s="85"/>
      <c r="BD697" s="85"/>
      <c r="BE697" s="154"/>
    </row>
    <row r="698" customFormat="false" ht="12.75" hidden="false" customHeight="true" outlineLevel="0" collapsed="false">
      <c r="A698" s="2"/>
      <c r="B698" s="2"/>
      <c r="E698" s="2"/>
      <c r="G698" s="2"/>
      <c r="I698" s="85"/>
      <c r="J698" s="2"/>
      <c r="K698" s="2"/>
      <c r="L698" s="85"/>
      <c r="M698" s="85"/>
      <c r="N698" s="85"/>
      <c r="O698" s="85"/>
      <c r="P698" s="85"/>
      <c r="Q698" s="85"/>
      <c r="R698" s="85"/>
      <c r="S698" s="85"/>
      <c r="T698" s="154"/>
      <c r="U698" s="154"/>
      <c r="V698" s="154"/>
      <c r="W698" s="154"/>
      <c r="X698" s="154"/>
      <c r="Y698" s="154"/>
      <c r="Z698" s="85"/>
      <c r="AA698" s="85"/>
      <c r="AB698" s="154"/>
      <c r="AC698" s="154"/>
      <c r="AD698" s="154"/>
      <c r="AE698" s="154"/>
      <c r="AF698" s="154"/>
      <c r="AG698" s="154"/>
      <c r="AH698" s="154"/>
      <c r="AI698" s="154"/>
      <c r="AJ698" s="154"/>
      <c r="AK698" s="154"/>
      <c r="AL698" s="154"/>
      <c r="AM698" s="154"/>
      <c r="AN698" s="154"/>
      <c r="AO698" s="154"/>
      <c r="AP698" s="154"/>
      <c r="AQ698" s="154"/>
      <c r="AR698" s="154"/>
      <c r="AS698" s="154"/>
      <c r="AT698" s="154"/>
      <c r="AU698" s="154"/>
      <c r="AV698" s="154"/>
      <c r="AW698" s="154"/>
      <c r="AX698" s="154"/>
      <c r="AY698" s="154"/>
      <c r="AZ698" s="154"/>
      <c r="BA698" s="181"/>
      <c r="BB698" s="181"/>
      <c r="BC698" s="85"/>
      <c r="BD698" s="85"/>
      <c r="BE698" s="154"/>
    </row>
    <row r="699" customFormat="false" ht="12.75" hidden="false" customHeight="true" outlineLevel="0" collapsed="false">
      <c r="A699" s="2"/>
      <c r="B699" s="2"/>
      <c r="E699" s="2"/>
      <c r="G699" s="2"/>
      <c r="I699" s="85"/>
      <c r="J699" s="2"/>
      <c r="K699" s="2"/>
      <c r="L699" s="85"/>
      <c r="M699" s="85"/>
      <c r="N699" s="85"/>
      <c r="O699" s="85"/>
      <c r="P699" s="85"/>
      <c r="Q699" s="85"/>
      <c r="R699" s="85"/>
      <c r="S699" s="85"/>
      <c r="T699" s="154"/>
      <c r="U699" s="154"/>
      <c r="V699" s="154"/>
      <c r="W699" s="154"/>
      <c r="X699" s="154"/>
      <c r="Y699" s="154"/>
      <c r="Z699" s="85"/>
      <c r="AA699" s="85"/>
      <c r="AB699" s="154"/>
      <c r="AC699" s="154"/>
      <c r="AD699" s="154"/>
      <c r="AE699" s="154"/>
      <c r="AF699" s="154"/>
      <c r="AG699" s="154"/>
      <c r="AH699" s="154"/>
      <c r="AI699" s="154"/>
      <c r="AJ699" s="154"/>
      <c r="AK699" s="154"/>
      <c r="AL699" s="154"/>
      <c r="AM699" s="154"/>
      <c r="AN699" s="154"/>
      <c r="AO699" s="154"/>
      <c r="AP699" s="154"/>
      <c r="AQ699" s="154"/>
      <c r="AR699" s="154"/>
      <c r="AS699" s="154"/>
      <c r="AT699" s="154"/>
      <c r="AU699" s="154"/>
      <c r="AV699" s="154"/>
      <c r="AW699" s="154"/>
      <c r="AX699" s="154"/>
      <c r="AY699" s="154"/>
      <c r="AZ699" s="154"/>
      <c r="BA699" s="181"/>
      <c r="BB699" s="181"/>
      <c r="BC699" s="85"/>
      <c r="BD699" s="85"/>
      <c r="BE699" s="154"/>
    </row>
    <row r="700" customFormat="false" ht="12.75" hidden="false" customHeight="true" outlineLevel="0" collapsed="false">
      <c r="A700" s="2"/>
      <c r="B700" s="2"/>
      <c r="E700" s="2"/>
      <c r="G700" s="2"/>
      <c r="I700" s="85"/>
      <c r="J700" s="2"/>
      <c r="K700" s="2"/>
      <c r="L700" s="85"/>
      <c r="M700" s="85"/>
      <c r="N700" s="85"/>
      <c r="O700" s="85"/>
      <c r="P700" s="85"/>
      <c r="Q700" s="85"/>
      <c r="R700" s="85"/>
      <c r="S700" s="85"/>
      <c r="T700" s="154"/>
      <c r="U700" s="154"/>
      <c r="V700" s="154"/>
      <c r="W700" s="154"/>
      <c r="X700" s="154"/>
      <c r="Y700" s="154"/>
      <c r="Z700" s="85"/>
      <c r="AA700" s="85"/>
      <c r="AB700" s="154"/>
      <c r="AC700" s="154"/>
      <c r="AD700" s="154"/>
      <c r="AE700" s="154"/>
      <c r="AF700" s="154"/>
      <c r="AG700" s="154"/>
      <c r="AH700" s="154"/>
      <c r="AI700" s="154"/>
      <c r="AJ700" s="154"/>
      <c r="AK700" s="154"/>
      <c r="AL700" s="154"/>
      <c r="AM700" s="154"/>
      <c r="AN700" s="154"/>
      <c r="AO700" s="154"/>
      <c r="AP700" s="154"/>
      <c r="AQ700" s="154"/>
      <c r="AR700" s="154"/>
      <c r="AS700" s="154"/>
      <c r="AT700" s="154"/>
      <c r="AU700" s="154"/>
      <c r="AV700" s="154"/>
      <c r="AW700" s="154"/>
      <c r="AX700" s="154"/>
      <c r="AY700" s="154"/>
      <c r="AZ700" s="154"/>
      <c r="BA700" s="181"/>
      <c r="BB700" s="181"/>
      <c r="BC700" s="85"/>
      <c r="BD700" s="85"/>
      <c r="BE700" s="154"/>
    </row>
    <row r="701" customFormat="false" ht="12.75" hidden="false" customHeight="true" outlineLevel="0" collapsed="false">
      <c r="A701" s="2"/>
      <c r="B701" s="2"/>
      <c r="E701" s="2"/>
      <c r="G701" s="2"/>
      <c r="I701" s="85"/>
      <c r="J701" s="2"/>
      <c r="K701" s="2"/>
      <c r="L701" s="85"/>
      <c r="M701" s="85"/>
      <c r="N701" s="85"/>
      <c r="O701" s="85"/>
      <c r="P701" s="85"/>
      <c r="Q701" s="85"/>
      <c r="R701" s="85"/>
      <c r="S701" s="85"/>
      <c r="T701" s="154"/>
      <c r="U701" s="154"/>
      <c r="V701" s="154"/>
      <c r="W701" s="154"/>
      <c r="X701" s="154"/>
      <c r="Y701" s="154"/>
      <c r="Z701" s="85"/>
      <c r="AA701" s="85"/>
      <c r="AB701" s="154"/>
      <c r="AC701" s="154"/>
      <c r="AD701" s="154"/>
      <c r="AE701" s="154"/>
      <c r="AF701" s="154"/>
      <c r="AG701" s="154"/>
      <c r="AH701" s="154"/>
      <c r="AI701" s="154"/>
      <c r="AJ701" s="154"/>
      <c r="AK701" s="154"/>
      <c r="AL701" s="154"/>
      <c r="AM701" s="154"/>
      <c r="AN701" s="154"/>
      <c r="AO701" s="154"/>
      <c r="AP701" s="154"/>
      <c r="AQ701" s="154"/>
      <c r="AR701" s="154"/>
      <c r="AS701" s="154"/>
      <c r="AT701" s="154"/>
      <c r="AU701" s="154"/>
      <c r="AV701" s="154"/>
      <c r="AW701" s="154"/>
      <c r="AX701" s="154"/>
      <c r="AY701" s="154"/>
      <c r="AZ701" s="154"/>
      <c r="BA701" s="181"/>
      <c r="BB701" s="181"/>
      <c r="BC701" s="85"/>
      <c r="BD701" s="85"/>
      <c r="BE701" s="154"/>
    </row>
    <row r="702" customFormat="false" ht="12.75" hidden="false" customHeight="true" outlineLevel="0" collapsed="false">
      <c r="A702" s="2"/>
      <c r="B702" s="2"/>
      <c r="E702" s="2"/>
      <c r="G702" s="2"/>
      <c r="I702" s="85"/>
      <c r="J702" s="2"/>
      <c r="K702" s="2"/>
      <c r="L702" s="85"/>
      <c r="M702" s="85"/>
      <c r="N702" s="85"/>
      <c r="O702" s="85"/>
      <c r="P702" s="85"/>
      <c r="Q702" s="85"/>
      <c r="R702" s="85"/>
      <c r="S702" s="85"/>
      <c r="T702" s="154"/>
      <c r="U702" s="154"/>
      <c r="V702" s="154"/>
      <c r="W702" s="154"/>
      <c r="X702" s="154"/>
      <c r="Y702" s="154"/>
      <c r="Z702" s="85"/>
      <c r="AA702" s="85"/>
      <c r="AB702" s="154"/>
      <c r="AC702" s="154"/>
      <c r="AD702" s="154"/>
      <c r="AE702" s="154"/>
      <c r="AF702" s="154"/>
      <c r="AG702" s="154"/>
      <c r="AH702" s="154"/>
      <c r="AI702" s="154"/>
      <c r="AJ702" s="154"/>
      <c r="AK702" s="154"/>
      <c r="AL702" s="154"/>
      <c r="AM702" s="154"/>
      <c r="AN702" s="154"/>
      <c r="AO702" s="154"/>
      <c r="AP702" s="154"/>
      <c r="AQ702" s="154"/>
      <c r="AR702" s="154"/>
      <c r="AS702" s="154"/>
      <c r="AT702" s="154"/>
      <c r="AU702" s="154"/>
      <c r="AV702" s="154"/>
      <c r="AW702" s="154"/>
      <c r="AX702" s="154"/>
      <c r="AY702" s="154"/>
      <c r="AZ702" s="154"/>
      <c r="BA702" s="181"/>
      <c r="BB702" s="181"/>
      <c r="BC702" s="85"/>
      <c r="BD702" s="85"/>
      <c r="BE702" s="154"/>
    </row>
    <row r="703" customFormat="false" ht="12.75" hidden="false" customHeight="true" outlineLevel="0" collapsed="false">
      <c r="A703" s="2"/>
      <c r="B703" s="2"/>
      <c r="E703" s="2"/>
      <c r="G703" s="2"/>
      <c r="I703" s="85"/>
      <c r="J703" s="2"/>
      <c r="K703" s="2"/>
      <c r="L703" s="85"/>
      <c r="M703" s="85"/>
      <c r="N703" s="85"/>
      <c r="O703" s="85"/>
      <c r="P703" s="85"/>
      <c r="Q703" s="85"/>
      <c r="R703" s="85"/>
      <c r="S703" s="85"/>
      <c r="T703" s="154"/>
      <c r="U703" s="154"/>
      <c r="V703" s="154"/>
      <c r="W703" s="154"/>
      <c r="X703" s="154"/>
      <c r="Y703" s="154"/>
      <c r="Z703" s="85"/>
      <c r="AA703" s="85"/>
      <c r="AB703" s="154"/>
      <c r="AC703" s="154"/>
      <c r="AD703" s="154"/>
      <c r="AE703" s="154"/>
      <c r="AF703" s="154"/>
      <c r="AG703" s="154"/>
      <c r="AH703" s="154"/>
      <c r="AI703" s="154"/>
      <c r="AJ703" s="154"/>
      <c r="AK703" s="154"/>
      <c r="AL703" s="154"/>
      <c r="AM703" s="154"/>
      <c r="AN703" s="154"/>
      <c r="AO703" s="154"/>
      <c r="AP703" s="154"/>
      <c r="AQ703" s="154"/>
      <c r="AR703" s="154"/>
      <c r="AS703" s="154"/>
      <c r="AT703" s="154"/>
      <c r="AU703" s="154"/>
      <c r="AV703" s="154"/>
      <c r="AW703" s="154"/>
      <c r="AX703" s="154"/>
      <c r="AY703" s="154"/>
      <c r="AZ703" s="154"/>
      <c r="BA703" s="181"/>
      <c r="BB703" s="181"/>
      <c r="BC703" s="85"/>
      <c r="BD703" s="85"/>
      <c r="BE703" s="154"/>
    </row>
    <row r="704" customFormat="false" ht="12.75" hidden="false" customHeight="true" outlineLevel="0" collapsed="false">
      <c r="A704" s="2"/>
      <c r="B704" s="2"/>
      <c r="E704" s="2"/>
      <c r="G704" s="2"/>
      <c r="I704" s="85"/>
      <c r="J704" s="2"/>
      <c r="K704" s="2"/>
      <c r="L704" s="85"/>
      <c r="M704" s="85"/>
      <c r="N704" s="85"/>
      <c r="O704" s="85"/>
      <c r="P704" s="85"/>
      <c r="Q704" s="85"/>
      <c r="R704" s="85"/>
      <c r="S704" s="85"/>
      <c r="T704" s="154"/>
      <c r="U704" s="154"/>
      <c r="V704" s="154"/>
      <c r="W704" s="154"/>
      <c r="X704" s="154"/>
      <c r="Y704" s="154"/>
      <c r="Z704" s="85"/>
      <c r="AA704" s="85"/>
      <c r="AB704" s="154"/>
      <c r="AC704" s="154"/>
      <c r="AD704" s="154"/>
      <c r="AE704" s="154"/>
      <c r="AF704" s="154"/>
      <c r="AG704" s="154"/>
      <c r="AH704" s="154"/>
      <c r="AI704" s="154"/>
      <c r="AJ704" s="154"/>
      <c r="AK704" s="154"/>
      <c r="AL704" s="154"/>
      <c r="AM704" s="154"/>
      <c r="AN704" s="154"/>
      <c r="AO704" s="154"/>
      <c r="AP704" s="154"/>
      <c r="AQ704" s="154"/>
      <c r="AR704" s="154"/>
      <c r="AS704" s="154"/>
      <c r="AT704" s="154"/>
      <c r="AU704" s="154"/>
      <c r="AV704" s="154"/>
      <c r="AW704" s="154"/>
      <c r="AX704" s="154"/>
      <c r="AY704" s="154"/>
      <c r="AZ704" s="154"/>
      <c r="BA704" s="181"/>
      <c r="BB704" s="181"/>
      <c r="BC704" s="85"/>
      <c r="BD704" s="85"/>
      <c r="BE704" s="154"/>
    </row>
    <row r="705" customFormat="false" ht="12.75" hidden="false" customHeight="true" outlineLevel="0" collapsed="false">
      <c r="A705" s="2"/>
      <c r="B705" s="2"/>
      <c r="E705" s="2"/>
      <c r="G705" s="2"/>
      <c r="I705" s="85"/>
      <c r="J705" s="2"/>
      <c r="K705" s="2"/>
      <c r="L705" s="85"/>
      <c r="M705" s="85"/>
      <c r="N705" s="85"/>
      <c r="O705" s="85"/>
      <c r="P705" s="85"/>
      <c r="Q705" s="85"/>
      <c r="R705" s="85"/>
      <c r="S705" s="85"/>
      <c r="T705" s="154"/>
      <c r="U705" s="154"/>
      <c r="V705" s="154"/>
      <c r="W705" s="154"/>
      <c r="X705" s="154"/>
      <c r="Y705" s="154"/>
      <c r="Z705" s="85"/>
      <c r="AA705" s="85"/>
      <c r="AB705" s="154"/>
      <c r="AC705" s="154"/>
      <c r="AD705" s="154"/>
      <c r="AE705" s="154"/>
      <c r="AF705" s="154"/>
      <c r="AG705" s="154"/>
      <c r="AH705" s="154"/>
      <c r="AI705" s="154"/>
      <c r="AJ705" s="154"/>
      <c r="AK705" s="154"/>
      <c r="AL705" s="154"/>
      <c r="AM705" s="154"/>
      <c r="AN705" s="154"/>
      <c r="AO705" s="154"/>
      <c r="AP705" s="154"/>
      <c r="AQ705" s="154"/>
      <c r="AR705" s="154"/>
      <c r="AS705" s="154"/>
      <c r="AT705" s="154"/>
      <c r="AU705" s="154"/>
      <c r="AV705" s="154"/>
      <c r="AW705" s="154"/>
      <c r="AX705" s="154"/>
      <c r="AY705" s="154"/>
      <c r="AZ705" s="154"/>
      <c r="BA705" s="181"/>
      <c r="BB705" s="181"/>
      <c r="BC705" s="85"/>
      <c r="BD705" s="85"/>
      <c r="BE705" s="154"/>
    </row>
    <row r="706" customFormat="false" ht="12.75" hidden="false" customHeight="true" outlineLevel="0" collapsed="false">
      <c r="A706" s="2"/>
      <c r="B706" s="2"/>
      <c r="E706" s="2"/>
      <c r="G706" s="2"/>
      <c r="I706" s="85"/>
      <c r="J706" s="2"/>
      <c r="K706" s="2"/>
      <c r="L706" s="85"/>
      <c r="M706" s="85"/>
      <c r="N706" s="85"/>
      <c r="O706" s="85"/>
      <c r="P706" s="85"/>
      <c r="Q706" s="85"/>
      <c r="R706" s="85"/>
      <c r="S706" s="85"/>
      <c r="T706" s="154"/>
      <c r="U706" s="154"/>
      <c r="V706" s="154"/>
      <c r="W706" s="154"/>
      <c r="X706" s="154"/>
      <c r="Y706" s="154"/>
      <c r="Z706" s="85"/>
      <c r="AA706" s="85"/>
      <c r="AB706" s="154"/>
      <c r="AC706" s="154"/>
      <c r="AD706" s="154"/>
      <c r="AE706" s="154"/>
      <c r="AF706" s="154"/>
      <c r="AG706" s="154"/>
      <c r="AH706" s="154"/>
      <c r="AI706" s="154"/>
      <c r="AJ706" s="154"/>
      <c r="AK706" s="154"/>
      <c r="AL706" s="154"/>
      <c r="AM706" s="154"/>
      <c r="AN706" s="154"/>
      <c r="AO706" s="154"/>
      <c r="AP706" s="154"/>
      <c r="AQ706" s="154"/>
      <c r="AR706" s="154"/>
      <c r="AS706" s="154"/>
      <c r="AT706" s="154"/>
      <c r="AU706" s="154"/>
      <c r="AV706" s="154"/>
      <c r="AW706" s="154"/>
      <c r="AX706" s="154"/>
      <c r="AY706" s="154"/>
      <c r="AZ706" s="154"/>
      <c r="BA706" s="181"/>
      <c r="BB706" s="181"/>
      <c r="BC706" s="85"/>
      <c r="BD706" s="85"/>
      <c r="BE706" s="154"/>
    </row>
    <row r="707" customFormat="false" ht="12.75" hidden="false" customHeight="true" outlineLevel="0" collapsed="false">
      <c r="A707" s="2"/>
      <c r="B707" s="2"/>
      <c r="E707" s="2"/>
      <c r="G707" s="2"/>
      <c r="I707" s="85"/>
      <c r="J707" s="2"/>
      <c r="K707" s="2"/>
      <c r="L707" s="85"/>
      <c r="M707" s="85"/>
      <c r="N707" s="85"/>
      <c r="O707" s="85"/>
      <c r="P707" s="85"/>
      <c r="Q707" s="85"/>
      <c r="R707" s="85"/>
      <c r="S707" s="85"/>
      <c r="T707" s="154"/>
      <c r="U707" s="154"/>
      <c r="V707" s="154"/>
      <c r="W707" s="154"/>
      <c r="X707" s="154"/>
      <c r="Y707" s="154"/>
      <c r="Z707" s="85"/>
      <c r="AA707" s="85"/>
      <c r="AB707" s="154"/>
      <c r="AC707" s="154"/>
      <c r="AD707" s="154"/>
      <c r="AE707" s="154"/>
      <c r="AF707" s="154"/>
      <c r="AG707" s="154"/>
      <c r="AH707" s="154"/>
      <c r="AI707" s="154"/>
      <c r="AJ707" s="154"/>
      <c r="AK707" s="154"/>
      <c r="AL707" s="154"/>
      <c r="AM707" s="154"/>
      <c r="AN707" s="154"/>
      <c r="AO707" s="154"/>
      <c r="AP707" s="154"/>
      <c r="AQ707" s="154"/>
      <c r="AR707" s="154"/>
      <c r="AS707" s="154"/>
      <c r="AT707" s="154"/>
      <c r="AU707" s="154"/>
      <c r="AV707" s="154"/>
      <c r="AW707" s="154"/>
      <c r="AX707" s="154"/>
      <c r="AY707" s="154"/>
      <c r="AZ707" s="154"/>
      <c r="BA707" s="181"/>
      <c r="BB707" s="181"/>
      <c r="BC707" s="85"/>
      <c r="BD707" s="85"/>
      <c r="BE707" s="154"/>
    </row>
    <row r="708" customFormat="false" ht="12.75" hidden="false" customHeight="true" outlineLevel="0" collapsed="false">
      <c r="A708" s="2"/>
      <c r="B708" s="2"/>
      <c r="E708" s="2"/>
      <c r="G708" s="2"/>
      <c r="I708" s="85"/>
      <c r="J708" s="2"/>
      <c r="K708" s="2"/>
      <c r="L708" s="85"/>
      <c r="M708" s="85"/>
      <c r="N708" s="85"/>
      <c r="O708" s="85"/>
      <c r="P708" s="85"/>
      <c r="Q708" s="85"/>
      <c r="R708" s="85"/>
      <c r="S708" s="85"/>
      <c r="T708" s="154"/>
      <c r="U708" s="154"/>
      <c r="V708" s="154"/>
      <c r="W708" s="154"/>
      <c r="X708" s="154"/>
      <c r="Y708" s="154"/>
      <c r="Z708" s="85"/>
      <c r="AA708" s="85"/>
      <c r="AB708" s="154"/>
      <c r="AC708" s="154"/>
      <c r="AD708" s="154"/>
      <c r="AE708" s="154"/>
      <c r="AF708" s="154"/>
      <c r="AG708" s="154"/>
      <c r="AH708" s="154"/>
      <c r="AI708" s="154"/>
      <c r="AJ708" s="154"/>
      <c r="AK708" s="154"/>
      <c r="AL708" s="154"/>
      <c r="AM708" s="154"/>
      <c r="AN708" s="154"/>
      <c r="AO708" s="154"/>
      <c r="AP708" s="154"/>
      <c r="AQ708" s="154"/>
      <c r="AR708" s="154"/>
      <c r="AS708" s="154"/>
      <c r="AT708" s="154"/>
      <c r="AU708" s="154"/>
      <c r="AV708" s="154"/>
      <c r="AW708" s="154"/>
      <c r="AX708" s="154"/>
      <c r="AY708" s="154"/>
      <c r="AZ708" s="154"/>
      <c r="BA708" s="181"/>
      <c r="BB708" s="181"/>
      <c r="BC708" s="85"/>
      <c r="BD708" s="85"/>
      <c r="BE708" s="154"/>
    </row>
    <row r="709" customFormat="false" ht="12.75" hidden="false" customHeight="true" outlineLevel="0" collapsed="false">
      <c r="A709" s="2"/>
      <c r="B709" s="2"/>
      <c r="E709" s="2"/>
      <c r="G709" s="2"/>
      <c r="I709" s="85"/>
      <c r="J709" s="2"/>
      <c r="K709" s="2"/>
      <c r="L709" s="85"/>
      <c r="M709" s="85"/>
      <c r="N709" s="85"/>
      <c r="O709" s="85"/>
      <c r="P709" s="85"/>
      <c r="Q709" s="85"/>
      <c r="R709" s="85"/>
      <c r="S709" s="85"/>
      <c r="T709" s="154"/>
      <c r="U709" s="154"/>
      <c r="V709" s="154"/>
      <c r="W709" s="154"/>
      <c r="X709" s="154"/>
      <c r="Y709" s="154"/>
      <c r="Z709" s="85"/>
      <c r="AA709" s="85"/>
      <c r="AB709" s="154"/>
      <c r="AC709" s="154"/>
      <c r="AD709" s="154"/>
      <c r="AE709" s="154"/>
      <c r="AF709" s="154"/>
      <c r="AG709" s="154"/>
      <c r="AH709" s="154"/>
      <c r="AI709" s="154"/>
      <c r="AJ709" s="154"/>
      <c r="AK709" s="154"/>
      <c r="AL709" s="154"/>
      <c r="AM709" s="154"/>
      <c r="AN709" s="154"/>
      <c r="AO709" s="154"/>
      <c r="AP709" s="154"/>
      <c r="AQ709" s="154"/>
      <c r="AR709" s="154"/>
      <c r="AS709" s="154"/>
      <c r="AT709" s="154"/>
      <c r="AU709" s="154"/>
      <c r="AV709" s="154"/>
      <c r="AW709" s="154"/>
      <c r="AX709" s="154"/>
      <c r="AY709" s="154"/>
      <c r="AZ709" s="154"/>
      <c r="BA709" s="181"/>
      <c r="BB709" s="181"/>
      <c r="BC709" s="85"/>
      <c r="BD709" s="85"/>
      <c r="BE709" s="154"/>
    </row>
    <row r="710" customFormat="false" ht="12.75" hidden="false" customHeight="true" outlineLevel="0" collapsed="false">
      <c r="A710" s="2"/>
      <c r="B710" s="2"/>
      <c r="E710" s="2"/>
      <c r="G710" s="2"/>
      <c r="I710" s="85"/>
      <c r="J710" s="2"/>
      <c r="K710" s="2"/>
      <c r="L710" s="85"/>
      <c r="M710" s="85"/>
      <c r="N710" s="85"/>
      <c r="O710" s="85"/>
      <c r="P710" s="85"/>
      <c r="Q710" s="85"/>
      <c r="R710" s="85"/>
      <c r="S710" s="85"/>
      <c r="T710" s="154"/>
      <c r="U710" s="154"/>
      <c r="V710" s="154"/>
      <c r="W710" s="154"/>
      <c r="X710" s="154"/>
      <c r="Y710" s="154"/>
      <c r="Z710" s="85"/>
      <c r="AA710" s="85"/>
      <c r="AB710" s="154"/>
      <c r="AC710" s="154"/>
      <c r="AD710" s="154"/>
      <c r="AE710" s="154"/>
      <c r="AF710" s="154"/>
      <c r="AG710" s="154"/>
      <c r="AH710" s="154"/>
      <c r="AI710" s="154"/>
      <c r="AJ710" s="154"/>
      <c r="AK710" s="154"/>
      <c r="AL710" s="154"/>
      <c r="AM710" s="154"/>
      <c r="AN710" s="154"/>
      <c r="AO710" s="154"/>
      <c r="AP710" s="154"/>
      <c r="AQ710" s="154"/>
      <c r="AR710" s="154"/>
      <c r="AS710" s="154"/>
      <c r="AT710" s="154"/>
      <c r="AU710" s="154"/>
      <c r="AV710" s="154"/>
      <c r="AW710" s="154"/>
      <c r="AX710" s="154"/>
      <c r="AY710" s="154"/>
      <c r="AZ710" s="154"/>
      <c r="BA710" s="181"/>
      <c r="BB710" s="181"/>
      <c r="BC710" s="85"/>
      <c r="BD710" s="85"/>
      <c r="BE710" s="154"/>
    </row>
    <row r="711" customFormat="false" ht="12.75" hidden="false" customHeight="true" outlineLevel="0" collapsed="false">
      <c r="A711" s="2"/>
      <c r="B711" s="2"/>
      <c r="E711" s="2"/>
      <c r="G711" s="2"/>
      <c r="I711" s="85"/>
      <c r="J711" s="2"/>
      <c r="K711" s="2"/>
      <c r="L711" s="85"/>
      <c r="M711" s="85"/>
      <c r="N711" s="85"/>
      <c r="O711" s="85"/>
      <c r="P711" s="85"/>
      <c r="Q711" s="85"/>
      <c r="R711" s="85"/>
      <c r="S711" s="85"/>
      <c r="T711" s="154"/>
      <c r="U711" s="154"/>
      <c r="V711" s="154"/>
      <c r="W711" s="154"/>
      <c r="X711" s="154"/>
      <c r="Y711" s="154"/>
      <c r="Z711" s="85"/>
      <c r="AA711" s="85"/>
      <c r="AB711" s="154"/>
      <c r="AC711" s="154"/>
      <c r="AD711" s="154"/>
      <c r="AE711" s="154"/>
      <c r="AF711" s="154"/>
      <c r="AG711" s="154"/>
      <c r="AH711" s="154"/>
      <c r="AI711" s="154"/>
      <c r="AJ711" s="154"/>
      <c r="AK711" s="154"/>
      <c r="AL711" s="154"/>
      <c r="AM711" s="154"/>
      <c r="AN711" s="154"/>
      <c r="AO711" s="154"/>
      <c r="AP711" s="154"/>
      <c r="AQ711" s="154"/>
      <c r="AR711" s="154"/>
      <c r="AS711" s="154"/>
      <c r="AT711" s="154"/>
      <c r="AU711" s="154"/>
      <c r="AV711" s="154"/>
      <c r="AW711" s="154"/>
      <c r="AX711" s="154"/>
      <c r="AY711" s="154"/>
      <c r="AZ711" s="154"/>
      <c r="BA711" s="181"/>
      <c r="BB711" s="181"/>
      <c r="BC711" s="85"/>
      <c r="BD711" s="85"/>
      <c r="BE711" s="154"/>
    </row>
    <row r="712" customFormat="false" ht="12.75" hidden="false" customHeight="true" outlineLevel="0" collapsed="false">
      <c r="A712" s="2"/>
      <c r="B712" s="2"/>
      <c r="E712" s="2"/>
      <c r="G712" s="2"/>
      <c r="I712" s="85"/>
      <c r="J712" s="2"/>
      <c r="K712" s="2"/>
      <c r="L712" s="85"/>
      <c r="M712" s="85"/>
      <c r="N712" s="85"/>
      <c r="O712" s="85"/>
      <c r="P712" s="85"/>
      <c r="Q712" s="85"/>
      <c r="R712" s="85"/>
      <c r="S712" s="85"/>
      <c r="T712" s="154"/>
      <c r="U712" s="154"/>
      <c r="V712" s="154"/>
      <c r="W712" s="154"/>
      <c r="X712" s="154"/>
      <c r="Y712" s="154"/>
      <c r="Z712" s="85"/>
      <c r="AA712" s="85"/>
      <c r="AB712" s="154"/>
      <c r="AC712" s="154"/>
      <c r="AD712" s="154"/>
      <c r="AE712" s="154"/>
      <c r="AF712" s="154"/>
      <c r="AG712" s="154"/>
      <c r="AH712" s="154"/>
      <c r="AI712" s="154"/>
      <c r="AJ712" s="154"/>
      <c r="AK712" s="154"/>
      <c r="AL712" s="154"/>
      <c r="AM712" s="154"/>
      <c r="AN712" s="154"/>
      <c r="AO712" s="154"/>
      <c r="AP712" s="154"/>
      <c r="AQ712" s="154"/>
      <c r="AR712" s="154"/>
      <c r="AS712" s="154"/>
      <c r="AT712" s="154"/>
      <c r="AU712" s="154"/>
      <c r="AV712" s="154"/>
      <c r="AW712" s="154"/>
      <c r="AX712" s="154"/>
      <c r="AY712" s="154"/>
      <c r="AZ712" s="154"/>
      <c r="BA712" s="181"/>
      <c r="BB712" s="181"/>
      <c r="BC712" s="85"/>
      <c r="BD712" s="85"/>
      <c r="BE712" s="154"/>
    </row>
    <row r="713" customFormat="false" ht="12.75" hidden="false" customHeight="true" outlineLevel="0" collapsed="false">
      <c r="A713" s="2"/>
      <c r="B713" s="2"/>
      <c r="E713" s="2"/>
      <c r="G713" s="2"/>
      <c r="I713" s="85"/>
      <c r="J713" s="2"/>
      <c r="K713" s="2"/>
      <c r="L713" s="85"/>
      <c r="M713" s="85"/>
      <c r="N713" s="85"/>
      <c r="O713" s="85"/>
      <c r="P713" s="85"/>
      <c r="Q713" s="85"/>
      <c r="R713" s="85"/>
      <c r="S713" s="85"/>
      <c r="T713" s="154"/>
      <c r="U713" s="154"/>
      <c r="V713" s="154"/>
      <c r="W713" s="154"/>
      <c r="X713" s="154"/>
      <c r="Y713" s="154"/>
      <c r="Z713" s="85"/>
      <c r="AA713" s="85"/>
      <c r="AB713" s="154"/>
      <c r="AC713" s="154"/>
      <c r="AD713" s="154"/>
      <c r="AE713" s="154"/>
      <c r="AF713" s="154"/>
      <c r="AG713" s="154"/>
      <c r="AH713" s="154"/>
      <c r="AI713" s="154"/>
      <c r="AJ713" s="154"/>
      <c r="AK713" s="154"/>
      <c r="AL713" s="154"/>
      <c r="AM713" s="154"/>
      <c r="AN713" s="154"/>
      <c r="AO713" s="154"/>
      <c r="AP713" s="154"/>
      <c r="AQ713" s="154"/>
      <c r="AR713" s="154"/>
      <c r="AS713" s="154"/>
      <c r="AT713" s="154"/>
      <c r="AU713" s="154"/>
      <c r="AV713" s="154"/>
      <c r="AW713" s="154"/>
      <c r="AX713" s="154"/>
      <c r="AY713" s="154"/>
      <c r="AZ713" s="154"/>
      <c r="BA713" s="181"/>
      <c r="BB713" s="181"/>
      <c r="BC713" s="85"/>
      <c r="BD713" s="85"/>
      <c r="BE713" s="154"/>
    </row>
    <row r="714" customFormat="false" ht="12.75" hidden="false" customHeight="true" outlineLevel="0" collapsed="false">
      <c r="A714" s="2"/>
      <c r="B714" s="2"/>
      <c r="E714" s="2"/>
      <c r="G714" s="2"/>
      <c r="I714" s="85"/>
      <c r="J714" s="2"/>
      <c r="K714" s="2"/>
      <c r="L714" s="85"/>
      <c r="M714" s="85"/>
      <c r="N714" s="85"/>
      <c r="O714" s="85"/>
      <c r="P714" s="85"/>
      <c r="Q714" s="85"/>
      <c r="R714" s="85"/>
      <c r="S714" s="85"/>
      <c r="T714" s="154"/>
      <c r="U714" s="154"/>
      <c r="V714" s="154"/>
      <c r="W714" s="154"/>
      <c r="X714" s="154"/>
      <c r="Y714" s="154"/>
      <c r="Z714" s="85"/>
      <c r="AA714" s="85"/>
      <c r="AB714" s="154"/>
      <c r="AC714" s="154"/>
      <c r="AD714" s="154"/>
      <c r="AE714" s="154"/>
      <c r="AF714" s="154"/>
      <c r="AG714" s="154"/>
      <c r="AH714" s="154"/>
      <c r="AI714" s="154"/>
      <c r="AJ714" s="154"/>
      <c r="AK714" s="154"/>
      <c r="AL714" s="154"/>
      <c r="AM714" s="154"/>
      <c r="AN714" s="154"/>
      <c r="AO714" s="154"/>
      <c r="AP714" s="154"/>
      <c r="AQ714" s="154"/>
      <c r="AR714" s="154"/>
      <c r="AS714" s="154"/>
      <c r="AT714" s="154"/>
      <c r="AU714" s="154"/>
      <c r="AV714" s="154"/>
      <c r="AW714" s="154"/>
      <c r="AX714" s="154"/>
      <c r="AY714" s="154"/>
      <c r="AZ714" s="154"/>
      <c r="BA714" s="181"/>
      <c r="BB714" s="181"/>
      <c r="BC714" s="85"/>
      <c r="BD714" s="85"/>
      <c r="BE714" s="154"/>
    </row>
    <row r="715" customFormat="false" ht="12.75" hidden="false" customHeight="true" outlineLevel="0" collapsed="false">
      <c r="A715" s="2"/>
      <c r="B715" s="2"/>
      <c r="E715" s="2"/>
      <c r="G715" s="2"/>
      <c r="I715" s="85"/>
      <c r="J715" s="2"/>
      <c r="K715" s="2"/>
      <c r="L715" s="85"/>
      <c r="M715" s="85"/>
      <c r="N715" s="85"/>
      <c r="O715" s="85"/>
      <c r="P715" s="85"/>
      <c r="Q715" s="85"/>
      <c r="R715" s="85"/>
      <c r="S715" s="85"/>
      <c r="T715" s="154"/>
      <c r="U715" s="154"/>
      <c r="V715" s="154"/>
      <c r="W715" s="154"/>
      <c r="X715" s="154"/>
      <c r="Y715" s="154"/>
      <c r="Z715" s="85"/>
      <c r="AA715" s="85"/>
      <c r="AB715" s="154"/>
      <c r="AC715" s="154"/>
      <c r="AD715" s="154"/>
      <c r="AE715" s="154"/>
      <c r="AF715" s="154"/>
      <c r="AG715" s="154"/>
      <c r="AH715" s="154"/>
      <c r="AI715" s="154"/>
      <c r="AJ715" s="154"/>
      <c r="AK715" s="154"/>
      <c r="AL715" s="154"/>
      <c r="AM715" s="154"/>
      <c r="AN715" s="154"/>
      <c r="AO715" s="154"/>
      <c r="AP715" s="154"/>
      <c r="AQ715" s="154"/>
      <c r="AR715" s="154"/>
      <c r="AS715" s="154"/>
      <c r="AT715" s="154"/>
      <c r="AU715" s="154"/>
      <c r="AV715" s="154"/>
      <c r="AW715" s="154"/>
      <c r="AX715" s="154"/>
      <c r="AY715" s="154"/>
      <c r="AZ715" s="154"/>
      <c r="BA715" s="181"/>
      <c r="BB715" s="181"/>
      <c r="BC715" s="85"/>
      <c r="BD715" s="85"/>
      <c r="BE715" s="154"/>
    </row>
    <row r="716" customFormat="false" ht="12.75" hidden="false" customHeight="true" outlineLevel="0" collapsed="false">
      <c r="A716" s="2"/>
      <c r="B716" s="2"/>
      <c r="E716" s="2"/>
      <c r="G716" s="2"/>
      <c r="I716" s="85"/>
      <c r="J716" s="2"/>
      <c r="K716" s="2"/>
      <c r="L716" s="85"/>
      <c r="M716" s="85"/>
      <c r="N716" s="85"/>
      <c r="O716" s="85"/>
      <c r="P716" s="85"/>
      <c r="Q716" s="85"/>
      <c r="R716" s="85"/>
      <c r="S716" s="85"/>
      <c r="T716" s="154"/>
      <c r="U716" s="154"/>
      <c r="V716" s="154"/>
      <c r="W716" s="154"/>
      <c r="X716" s="154"/>
      <c r="Y716" s="154"/>
      <c r="Z716" s="85"/>
      <c r="AA716" s="85"/>
      <c r="AB716" s="154"/>
      <c r="AC716" s="154"/>
      <c r="AD716" s="154"/>
      <c r="AE716" s="154"/>
      <c r="AF716" s="154"/>
      <c r="AG716" s="154"/>
      <c r="AH716" s="154"/>
      <c r="AI716" s="154"/>
      <c r="AJ716" s="154"/>
      <c r="AK716" s="154"/>
      <c r="AL716" s="154"/>
      <c r="AM716" s="154"/>
      <c r="AN716" s="154"/>
      <c r="AO716" s="154"/>
      <c r="AP716" s="154"/>
      <c r="AQ716" s="154"/>
      <c r="AR716" s="154"/>
      <c r="AS716" s="154"/>
      <c r="AT716" s="154"/>
      <c r="AU716" s="154"/>
      <c r="AV716" s="154"/>
      <c r="AW716" s="154"/>
      <c r="AX716" s="154"/>
      <c r="AY716" s="154"/>
      <c r="AZ716" s="154"/>
      <c r="BA716" s="181"/>
      <c r="BB716" s="181"/>
      <c r="BC716" s="85"/>
      <c r="BD716" s="85"/>
      <c r="BE716" s="154"/>
    </row>
    <row r="717" customFormat="false" ht="12.75" hidden="false" customHeight="true" outlineLevel="0" collapsed="false">
      <c r="A717" s="2"/>
      <c r="B717" s="2"/>
      <c r="E717" s="2"/>
      <c r="G717" s="2"/>
      <c r="I717" s="85"/>
      <c r="J717" s="2"/>
      <c r="K717" s="2"/>
      <c r="L717" s="85"/>
      <c r="M717" s="85"/>
      <c r="N717" s="85"/>
      <c r="O717" s="85"/>
      <c r="P717" s="85"/>
      <c r="Q717" s="85"/>
      <c r="R717" s="85"/>
      <c r="S717" s="85"/>
      <c r="T717" s="154"/>
      <c r="U717" s="154"/>
      <c r="V717" s="154"/>
      <c r="W717" s="154"/>
      <c r="X717" s="154"/>
      <c r="Y717" s="154"/>
      <c r="Z717" s="85"/>
      <c r="AA717" s="85"/>
      <c r="AB717" s="154"/>
      <c r="AC717" s="154"/>
      <c r="AD717" s="154"/>
      <c r="AE717" s="154"/>
      <c r="AF717" s="154"/>
      <c r="AG717" s="154"/>
      <c r="AH717" s="154"/>
      <c r="AI717" s="154"/>
      <c r="AJ717" s="154"/>
      <c r="AK717" s="154"/>
      <c r="AL717" s="154"/>
      <c r="AM717" s="154"/>
      <c r="AN717" s="154"/>
      <c r="AO717" s="154"/>
      <c r="AP717" s="154"/>
      <c r="AQ717" s="154"/>
      <c r="AR717" s="154"/>
      <c r="AS717" s="154"/>
      <c r="AT717" s="154"/>
      <c r="AU717" s="154"/>
      <c r="AV717" s="154"/>
      <c r="AW717" s="154"/>
      <c r="AX717" s="154"/>
      <c r="AY717" s="154"/>
      <c r="AZ717" s="154"/>
      <c r="BA717" s="181"/>
      <c r="BB717" s="181"/>
      <c r="BC717" s="85"/>
      <c r="BD717" s="85"/>
      <c r="BE717" s="154"/>
    </row>
    <row r="718" customFormat="false" ht="12.75" hidden="false" customHeight="true" outlineLevel="0" collapsed="false">
      <c r="A718" s="2"/>
      <c r="B718" s="2"/>
      <c r="E718" s="2"/>
      <c r="G718" s="2"/>
      <c r="I718" s="85"/>
      <c r="J718" s="2"/>
      <c r="K718" s="2"/>
      <c r="L718" s="85"/>
      <c r="M718" s="85"/>
      <c r="N718" s="85"/>
      <c r="O718" s="85"/>
      <c r="P718" s="85"/>
      <c r="Q718" s="85"/>
      <c r="R718" s="85"/>
      <c r="S718" s="85"/>
      <c r="T718" s="154"/>
      <c r="U718" s="154"/>
      <c r="V718" s="154"/>
      <c r="W718" s="154"/>
      <c r="X718" s="154"/>
      <c r="Y718" s="154"/>
      <c r="Z718" s="85"/>
      <c r="AA718" s="85"/>
      <c r="AB718" s="154"/>
      <c r="AC718" s="154"/>
      <c r="AD718" s="154"/>
      <c r="AE718" s="154"/>
      <c r="AF718" s="154"/>
      <c r="AG718" s="154"/>
      <c r="AH718" s="154"/>
      <c r="AI718" s="154"/>
      <c r="AJ718" s="154"/>
      <c r="AK718" s="154"/>
      <c r="AL718" s="154"/>
      <c r="AM718" s="154"/>
      <c r="AN718" s="154"/>
      <c r="AO718" s="154"/>
      <c r="AP718" s="154"/>
      <c r="AQ718" s="154"/>
      <c r="AR718" s="154"/>
      <c r="AS718" s="154"/>
      <c r="AT718" s="154"/>
      <c r="AU718" s="154"/>
      <c r="AV718" s="154"/>
      <c r="AW718" s="154"/>
      <c r="AX718" s="154"/>
      <c r="AY718" s="154"/>
      <c r="AZ718" s="154"/>
      <c r="BA718" s="181"/>
      <c r="BB718" s="181"/>
      <c r="BC718" s="85"/>
      <c r="BD718" s="85"/>
      <c r="BE718" s="154"/>
    </row>
    <row r="719" customFormat="false" ht="12.75" hidden="false" customHeight="true" outlineLevel="0" collapsed="false">
      <c r="A719" s="2"/>
      <c r="B719" s="2"/>
      <c r="E719" s="2"/>
      <c r="G719" s="2"/>
      <c r="I719" s="85"/>
      <c r="J719" s="2"/>
      <c r="K719" s="2"/>
      <c r="L719" s="85"/>
      <c r="M719" s="85"/>
      <c r="N719" s="85"/>
      <c r="O719" s="85"/>
      <c r="P719" s="85"/>
      <c r="Q719" s="85"/>
      <c r="R719" s="85"/>
      <c r="S719" s="85"/>
      <c r="T719" s="154"/>
      <c r="U719" s="154"/>
      <c r="V719" s="154"/>
      <c r="W719" s="154"/>
      <c r="X719" s="154"/>
      <c r="Y719" s="154"/>
      <c r="Z719" s="85"/>
      <c r="AA719" s="85"/>
      <c r="AB719" s="154"/>
      <c r="AC719" s="154"/>
      <c r="AD719" s="154"/>
      <c r="AE719" s="154"/>
      <c r="AF719" s="154"/>
      <c r="AG719" s="154"/>
      <c r="AH719" s="154"/>
      <c r="AI719" s="154"/>
      <c r="AJ719" s="154"/>
      <c r="AK719" s="154"/>
      <c r="AL719" s="154"/>
      <c r="AM719" s="154"/>
      <c r="AN719" s="154"/>
      <c r="AO719" s="154"/>
      <c r="AP719" s="154"/>
      <c r="AQ719" s="154"/>
      <c r="AR719" s="154"/>
      <c r="AS719" s="154"/>
      <c r="AT719" s="154"/>
      <c r="AU719" s="154"/>
      <c r="AV719" s="154"/>
      <c r="AW719" s="154"/>
      <c r="AX719" s="154"/>
      <c r="AY719" s="154"/>
      <c r="AZ719" s="154"/>
      <c r="BA719" s="181"/>
      <c r="BB719" s="181"/>
      <c r="BC719" s="85"/>
      <c r="BD719" s="85"/>
      <c r="BE719" s="154"/>
    </row>
    <row r="720" customFormat="false" ht="12.75" hidden="false" customHeight="true" outlineLevel="0" collapsed="false">
      <c r="A720" s="2"/>
      <c r="B720" s="2"/>
      <c r="E720" s="2"/>
      <c r="G720" s="2"/>
      <c r="I720" s="85"/>
      <c r="J720" s="2"/>
      <c r="K720" s="2"/>
      <c r="L720" s="85"/>
      <c r="M720" s="85"/>
      <c r="N720" s="85"/>
      <c r="O720" s="85"/>
      <c r="P720" s="85"/>
      <c r="Q720" s="85"/>
      <c r="R720" s="85"/>
      <c r="S720" s="85"/>
      <c r="T720" s="154"/>
      <c r="U720" s="154"/>
      <c r="V720" s="154"/>
      <c r="W720" s="154"/>
      <c r="X720" s="154"/>
      <c r="Y720" s="154"/>
      <c r="Z720" s="85"/>
      <c r="AA720" s="85"/>
      <c r="AB720" s="154"/>
      <c r="AC720" s="154"/>
      <c r="AD720" s="154"/>
      <c r="AE720" s="154"/>
      <c r="AF720" s="154"/>
      <c r="AG720" s="154"/>
      <c r="AH720" s="154"/>
      <c r="AI720" s="154"/>
      <c r="AJ720" s="154"/>
      <c r="AK720" s="154"/>
      <c r="AL720" s="154"/>
      <c r="AM720" s="154"/>
      <c r="AN720" s="154"/>
      <c r="AO720" s="154"/>
      <c r="AP720" s="154"/>
      <c r="AQ720" s="154"/>
      <c r="AR720" s="154"/>
      <c r="AS720" s="154"/>
      <c r="AT720" s="154"/>
      <c r="AU720" s="154"/>
      <c r="AV720" s="154"/>
      <c r="AW720" s="154"/>
      <c r="AX720" s="154"/>
      <c r="AY720" s="154"/>
      <c r="AZ720" s="154"/>
      <c r="BA720" s="181"/>
      <c r="BB720" s="181"/>
      <c r="BC720" s="85"/>
      <c r="BD720" s="85"/>
      <c r="BE720" s="154"/>
    </row>
    <row r="721" customFormat="false" ht="12.75" hidden="false" customHeight="true" outlineLevel="0" collapsed="false">
      <c r="A721" s="2"/>
      <c r="B721" s="2"/>
      <c r="E721" s="2"/>
      <c r="G721" s="2"/>
      <c r="I721" s="85"/>
      <c r="J721" s="2"/>
      <c r="K721" s="2"/>
      <c r="L721" s="85"/>
      <c r="M721" s="85"/>
      <c r="N721" s="85"/>
      <c r="O721" s="85"/>
      <c r="P721" s="85"/>
      <c r="Q721" s="85"/>
      <c r="R721" s="85"/>
      <c r="S721" s="85"/>
      <c r="T721" s="154"/>
      <c r="U721" s="154"/>
      <c r="V721" s="154"/>
      <c r="W721" s="154"/>
      <c r="X721" s="154"/>
      <c r="Y721" s="154"/>
      <c r="Z721" s="85"/>
      <c r="AA721" s="85"/>
      <c r="AB721" s="154"/>
      <c r="AC721" s="154"/>
      <c r="AD721" s="154"/>
      <c r="AE721" s="154"/>
      <c r="AF721" s="154"/>
      <c r="AG721" s="154"/>
      <c r="AH721" s="154"/>
      <c r="AI721" s="154"/>
      <c r="AJ721" s="154"/>
      <c r="AK721" s="154"/>
      <c r="AL721" s="154"/>
      <c r="AM721" s="154"/>
      <c r="AN721" s="154"/>
      <c r="AO721" s="154"/>
      <c r="AP721" s="154"/>
      <c r="AQ721" s="154"/>
      <c r="AR721" s="154"/>
      <c r="AS721" s="154"/>
      <c r="AT721" s="154"/>
      <c r="AU721" s="154"/>
      <c r="AV721" s="154"/>
      <c r="AW721" s="154"/>
      <c r="AX721" s="154"/>
      <c r="AY721" s="154"/>
      <c r="AZ721" s="154"/>
      <c r="BA721" s="181"/>
      <c r="BB721" s="181"/>
      <c r="BC721" s="85"/>
      <c r="BD721" s="85"/>
      <c r="BE721" s="154"/>
    </row>
    <row r="722" customFormat="false" ht="12.75" hidden="false" customHeight="true" outlineLevel="0" collapsed="false">
      <c r="A722" s="2"/>
      <c r="B722" s="2"/>
      <c r="E722" s="2"/>
      <c r="G722" s="2"/>
      <c r="I722" s="85"/>
      <c r="J722" s="2"/>
      <c r="K722" s="2"/>
      <c r="L722" s="85"/>
      <c r="M722" s="85"/>
      <c r="N722" s="85"/>
      <c r="O722" s="85"/>
      <c r="P722" s="85"/>
      <c r="Q722" s="85"/>
      <c r="R722" s="85"/>
      <c r="S722" s="85"/>
      <c r="T722" s="154"/>
      <c r="U722" s="154"/>
      <c r="V722" s="154"/>
      <c r="W722" s="154"/>
      <c r="X722" s="154"/>
      <c r="Y722" s="154"/>
      <c r="Z722" s="85"/>
      <c r="AA722" s="85"/>
      <c r="AB722" s="154"/>
      <c r="AC722" s="154"/>
      <c r="AD722" s="154"/>
      <c r="AE722" s="154"/>
      <c r="AF722" s="154"/>
      <c r="AG722" s="154"/>
      <c r="AH722" s="154"/>
      <c r="AI722" s="154"/>
      <c r="AJ722" s="154"/>
      <c r="AK722" s="154"/>
      <c r="AL722" s="154"/>
      <c r="AM722" s="154"/>
      <c r="AN722" s="154"/>
      <c r="AO722" s="154"/>
      <c r="AP722" s="154"/>
      <c r="AQ722" s="154"/>
      <c r="AR722" s="154"/>
      <c r="AS722" s="154"/>
      <c r="AT722" s="154"/>
      <c r="AU722" s="154"/>
      <c r="AV722" s="154"/>
      <c r="AW722" s="154"/>
      <c r="AX722" s="154"/>
      <c r="AY722" s="154"/>
      <c r="AZ722" s="154"/>
      <c r="BA722" s="181"/>
      <c r="BB722" s="181"/>
      <c r="BC722" s="85"/>
      <c r="BD722" s="85"/>
      <c r="BE722" s="154"/>
    </row>
    <row r="723" customFormat="false" ht="12.75" hidden="false" customHeight="true" outlineLevel="0" collapsed="false">
      <c r="A723" s="2"/>
      <c r="B723" s="2"/>
      <c r="E723" s="2"/>
      <c r="G723" s="2"/>
      <c r="I723" s="85"/>
      <c r="J723" s="2"/>
      <c r="K723" s="2"/>
      <c r="L723" s="85"/>
      <c r="M723" s="85"/>
      <c r="N723" s="85"/>
      <c r="O723" s="85"/>
      <c r="P723" s="85"/>
      <c r="Q723" s="85"/>
      <c r="R723" s="85"/>
      <c r="S723" s="85"/>
      <c r="T723" s="154"/>
      <c r="U723" s="154"/>
      <c r="V723" s="154"/>
      <c r="W723" s="154"/>
      <c r="X723" s="154"/>
      <c r="Y723" s="154"/>
      <c r="Z723" s="85"/>
      <c r="AA723" s="85"/>
      <c r="AB723" s="154"/>
      <c r="AC723" s="154"/>
      <c r="AD723" s="154"/>
      <c r="AE723" s="154"/>
      <c r="AF723" s="154"/>
      <c r="AG723" s="154"/>
      <c r="AH723" s="154"/>
      <c r="AI723" s="154"/>
      <c r="AJ723" s="154"/>
      <c r="AK723" s="154"/>
      <c r="AL723" s="154"/>
      <c r="AM723" s="154"/>
      <c r="AN723" s="154"/>
      <c r="AO723" s="154"/>
      <c r="AP723" s="154"/>
      <c r="AQ723" s="154"/>
      <c r="AR723" s="154"/>
      <c r="AS723" s="154"/>
      <c r="AT723" s="154"/>
      <c r="AU723" s="154"/>
      <c r="AV723" s="154"/>
      <c r="AW723" s="154"/>
      <c r="AX723" s="154"/>
      <c r="AY723" s="154"/>
      <c r="AZ723" s="154"/>
      <c r="BA723" s="181"/>
      <c r="BB723" s="181"/>
      <c r="BC723" s="85"/>
      <c r="BD723" s="85"/>
      <c r="BE723" s="154"/>
    </row>
    <row r="724" customFormat="false" ht="12.75" hidden="false" customHeight="true" outlineLevel="0" collapsed="false">
      <c r="A724" s="2"/>
      <c r="B724" s="2"/>
      <c r="E724" s="2"/>
      <c r="G724" s="2"/>
      <c r="I724" s="85"/>
      <c r="J724" s="2"/>
      <c r="K724" s="2"/>
      <c r="L724" s="85"/>
      <c r="M724" s="85"/>
      <c r="N724" s="85"/>
      <c r="O724" s="85"/>
      <c r="P724" s="85"/>
      <c r="Q724" s="85"/>
      <c r="R724" s="85"/>
      <c r="S724" s="85"/>
      <c r="T724" s="154"/>
      <c r="U724" s="154"/>
      <c r="V724" s="154"/>
      <c r="W724" s="154"/>
      <c r="X724" s="154"/>
      <c r="Y724" s="154"/>
      <c r="Z724" s="85"/>
      <c r="AA724" s="85"/>
      <c r="AB724" s="154"/>
      <c r="AC724" s="154"/>
      <c r="AD724" s="154"/>
      <c r="AE724" s="154"/>
      <c r="AF724" s="154"/>
      <c r="AG724" s="154"/>
      <c r="AH724" s="154"/>
      <c r="AI724" s="154"/>
      <c r="AJ724" s="154"/>
      <c r="AK724" s="154"/>
      <c r="AL724" s="154"/>
      <c r="AM724" s="154"/>
      <c r="AN724" s="154"/>
      <c r="AO724" s="154"/>
      <c r="AP724" s="154"/>
      <c r="AQ724" s="154"/>
      <c r="AR724" s="154"/>
      <c r="AS724" s="154"/>
      <c r="AT724" s="154"/>
      <c r="AU724" s="154"/>
      <c r="AV724" s="154"/>
      <c r="AW724" s="154"/>
      <c r="AX724" s="154"/>
      <c r="AY724" s="154"/>
      <c r="AZ724" s="154"/>
      <c r="BA724" s="181"/>
      <c r="BB724" s="181"/>
      <c r="BC724" s="85"/>
      <c r="BD724" s="85"/>
      <c r="BE724" s="154"/>
    </row>
    <row r="725" customFormat="false" ht="12.75" hidden="false" customHeight="true" outlineLevel="0" collapsed="false">
      <c r="A725" s="2"/>
      <c r="B725" s="2"/>
      <c r="E725" s="2"/>
      <c r="G725" s="2"/>
      <c r="I725" s="85"/>
      <c r="J725" s="2"/>
      <c r="K725" s="2"/>
      <c r="L725" s="85"/>
      <c r="M725" s="85"/>
      <c r="N725" s="85"/>
      <c r="O725" s="85"/>
      <c r="P725" s="85"/>
      <c r="Q725" s="85"/>
      <c r="R725" s="85"/>
      <c r="S725" s="85"/>
      <c r="T725" s="154"/>
      <c r="U725" s="154"/>
      <c r="V725" s="154"/>
      <c r="W725" s="154"/>
      <c r="X725" s="154"/>
      <c r="Y725" s="154"/>
      <c r="Z725" s="85"/>
      <c r="AA725" s="85"/>
      <c r="AB725" s="154"/>
      <c r="AC725" s="154"/>
      <c r="AD725" s="154"/>
      <c r="AE725" s="154"/>
      <c r="AF725" s="154"/>
      <c r="AG725" s="154"/>
      <c r="AH725" s="154"/>
      <c r="AI725" s="154"/>
      <c r="AJ725" s="154"/>
      <c r="AK725" s="154"/>
      <c r="AL725" s="154"/>
      <c r="AM725" s="154"/>
      <c r="AN725" s="154"/>
      <c r="AO725" s="154"/>
      <c r="AP725" s="154"/>
      <c r="AQ725" s="154"/>
      <c r="AR725" s="154"/>
      <c r="AS725" s="154"/>
      <c r="AT725" s="154"/>
      <c r="AU725" s="154"/>
      <c r="AV725" s="154"/>
      <c r="AW725" s="154"/>
      <c r="AX725" s="154"/>
      <c r="AY725" s="154"/>
      <c r="AZ725" s="154"/>
      <c r="BA725" s="181"/>
      <c r="BB725" s="181"/>
      <c r="BC725" s="85"/>
      <c r="BD725" s="85"/>
      <c r="BE725" s="154"/>
    </row>
    <row r="726" customFormat="false" ht="12.75" hidden="false" customHeight="true" outlineLevel="0" collapsed="false">
      <c r="A726" s="2"/>
      <c r="B726" s="2"/>
      <c r="E726" s="2"/>
      <c r="G726" s="2"/>
      <c r="I726" s="85"/>
      <c r="J726" s="2"/>
      <c r="K726" s="2"/>
      <c r="L726" s="85"/>
      <c r="M726" s="85"/>
      <c r="N726" s="85"/>
      <c r="O726" s="85"/>
      <c r="P726" s="85"/>
      <c r="Q726" s="85"/>
      <c r="R726" s="85"/>
      <c r="S726" s="85"/>
      <c r="T726" s="154"/>
      <c r="U726" s="154"/>
      <c r="V726" s="154"/>
      <c r="W726" s="154"/>
      <c r="X726" s="154"/>
      <c r="Y726" s="154"/>
      <c r="Z726" s="85"/>
      <c r="AA726" s="85"/>
      <c r="AB726" s="154"/>
      <c r="AC726" s="154"/>
      <c r="AD726" s="154"/>
      <c r="AE726" s="154"/>
      <c r="AF726" s="154"/>
      <c r="AG726" s="154"/>
      <c r="AH726" s="154"/>
      <c r="AI726" s="154"/>
      <c r="AJ726" s="154"/>
      <c r="AK726" s="154"/>
      <c r="AL726" s="154"/>
      <c r="AM726" s="154"/>
      <c r="AN726" s="154"/>
      <c r="AO726" s="154"/>
      <c r="AP726" s="154"/>
      <c r="AQ726" s="154"/>
      <c r="AR726" s="154"/>
      <c r="AS726" s="154"/>
      <c r="AT726" s="154"/>
      <c r="AU726" s="154"/>
      <c r="AV726" s="154"/>
      <c r="AW726" s="154"/>
      <c r="AX726" s="154"/>
      <c r="AY726" s="154"/>
      <c r="AZ726" s="154"/>
      <c r="BA726" s="181"/>
      <c r="BB726" s="181"/>
      <c r="BC726" s="85"/>
      <c r="BD726" s="85"/>
      <c r="BE726" s="154"/>
    </row>
    <row r="727" customFormat="false" ht="12.75" hidden="false" customHeight="true" outlineLevel="0" collapsed="false">
      <c r="A727" s="2"/>
      <c r="B727" s="2"/>
      <c r="E727" s="2"/>
      <c r="G727" s="2"/>
      <c r="I727" s="85"/>
      <c r="J727" s="2"/>
      <c r="K727" s="2"/>
      <c r="L727" s="85"/>
      <c r="M727" s="85"/>
      <c r="N727" s="85"/>
      <c r="O727" s="85"/>
      <c r="P727" s="85"/>
      <c r="Q727" s="85"/>
      <c r="R727" s="85"/>
      <c r="S727" s="85"/>
      <c r="T727" s="154"/>
      <c r="U727" s="154"/>
      <c r="V727" s="154"/>
      <c r="W727" s="154"/>
      <c r="X727" s="154"/>
      <c r="Y727" s="154"/>
      <c r="Z727" s="85"/>
      <c r="AA727" s="85"/>
      <c r="AB727" s="154"/>
      <c r="AC727" s="154"/>
      <c r="AD727" s="154"/>
      <c r="AE727" s="154"/>
      <c r="AF727" s="154"/>
      <c r="AG727" s="154"/>
      <c r="AH727" s="154"/>
      <c r="AI727" s="154"/>
      <c r="AJ727" s="154"/>
      <c r="AK727" s="154"/>
      <c r="AL727" s="154"/>
      <c r="AM727" s="154"/>
      <c r="AN727" s="154"/>
      <c r="AO727" s="154"/>
      <c r="AP727" s="154"/>
      <c r="AQ727" s="154"/>
      <c r="AR727" s="154"/>
      <c r="AS727" s="154"/>
      <c r="AT727" s="154"/>
      <c r="AU727" s="154"/>
      <c r="AV727" s="154"/>
      <c r="AW727" s="154"/>
      <c r="AX727" s="154"/>
      <c r="AY727" s="154"/>
      <c r="AZ727" s="154"/>
      <c r="BA727" s="181"/>
      <c r="BB727" s="181"/>
      <c r="BC727" s="85"/>
      <c r="BD727" s="85"/>
      <c r="BE727" s="154"/>
    </row>
    <row r="728" customFormat="false" ht="12.75" hidden="false" customHeight="true" outlineLevel="0" collapsed="false">
      <c r="A728" s="2"/>
      <c r="B728" s="2"/>
      <c r="E728" s="2"/>
      <c r="G728" s="2"/>
      <c r="I728" s="85"/>
      <c r="J728" s="2"/>
      <c r="K728" s="2"/>
      <c r="L728" s="85"/>
      <c r="M728" s="85"/>
      <c r="N728" s="85"/>
      <c r="O728" s="85"/>
      <c r="P728" s="85"/>
      <c r="Q728" s="85"/>
      <c r="R728" s="85"/>
      <c r="S728" s="85"/>
      <c r="T728" s="154"/>
      <c r="U728" s="154"/>
      <c r="V728" s="154"/>
      <c r="W728" s="154"/>
      <c r="X728" s="154"/>
      <c r="Y728" s="154"/>
      <c r="Z728" s="85"/>
      <c r="AA728" s="85"/>
      <c r="AB728" s="154"/>
      <c r="AC728" s="154"/>
      <c r="AD728" s="154"/>
      <c r="AE728" s="154"/>
      <c r="AF728" s="154"/>
      <c r="AG728" s="154"/>
      <c r="AH728" s="154"/>
      <c r="AI728" s="154"/>
      <c r="AJ728" s="154"/>
      <c r="AK728" s="154"/>
      <c r="AL728" s="154"/>
      <c r="AM728" s="154"/>
      <c r="AN728" s="154"/>
      <c r="AO728" s="154"/>
      <c r="AP728" s="154"/>
      <c r="AQ728" s="154"/>
      <c r="AR728" s="154"/>
      <c r="AS728" s="154"/>
      <c r="AT728" s="154"/>
      <c r="AU728" s="154"/>
      <c r="AV728" s="154"/>
      <c r="AW728" s="154"/>
      <c r="AX728" s="154"/>
      <c r="AY728" s="154"/>
      <c r="AZ728" s="154"/>
      <c r="BA728" s="181"/>
      <c r="BB728" s="181"/>
      <c r="BC728" s="85"/>
      <c r="BD728" s="85"/>
      <c r="BE728" s="154"/>
    </row>
    <row r="729" customFormat="false" ht="12.75" hidden="false" customHeight="true" outlineLevel="0" collapsed="false">
      <c r="A729" s="2"/>
      <c r="B729" s="2"/>
      <c r="E729" s="2"/>
      <c r="G729" s="2"/>
      <c r="I729" s="85"/>
      <c r="J729" s="2"/>
      <c r="K729" s="2"/>
      <c r="L729" s="85"/>
      <c r="M729" s="85"/>
      <c r="N729" s="85"/>
      <c r="O729" s="85"/>
      <c r="P729" s="85"/>
      <c r="Q729" s="85"/>
      <c r="R729" s="85"/>
      <c r="S729" s="85"/>
      <c r="T729" s="154"/>
      <c r="U729" s="154"/>
      <c r="V729" s="154"/>
      <c r="W729" s="154"/>
      <c r="X729" s="154"/>
      <c r="Y729" s="154"/>
      <c r="Z729" s="85"/>
      <c r="AA729" s="85"/>
      <c r="AB729" s="154"/>
      <c r="AC729" s="154"/>
      <c r="AD729" s="154"/>
      <c r="AE729" s="154"/>
      <c r="AF729" s="154"/>
      <c r="AG729" s="154"/>
      <c r="AH729" s="154"/>
      <c r="AI729" s="154"/>
      <c r="AJ729" s="154"/>
      <c r="AK729" s="154"/>
      <c r="AL729" s="154"/>
      <c r="AM729" s="154"/>
      <c r="AN729" s="154"/>
      <c r="AO729" s="154"/>
      <c r="AP729" s="154"/>
      <c r="AQ729" s="154"/>
      <c r="AR729" s="154"/>
      <c r="AS729" s="154"/>
      <c r="AT729" s="154"/>
      <c r="AU729" s="154"/>
      <c r="AV729" s="154"/>
      <c r="AW729" s="154"/>
      <c r="AX729" s="154"/>
      <c r="AY729" s="154"/>
      <c r="AZ729" s="154"/>
      <c r="BA729" s="181"/>
      <c r="BB729" s="181"/>
      <c r="BC729" s="85"/>
      <c r="BD729" s="85"/>
      <c r="BE729" s="154"/>
    </row>
    <row r="730" customFormat="false" ht="12.75" hidden="false" customHeight="true" outlineLevel="0" collapsed="false">
      <c r="A730" s="2"/>
      <c r="B730" s="2"/>
      <c r="E730" s="2"/>
      <c r="G730" s="2"/>
      <c r="I730" s="85"/>
      <c r="J730" s="2"/>
      <c r="K730" s="2"/>
      <c r="L730" s="85"/>
      <c r="M730" s="85"/>
      <c r="N730" s="85"/>
      <c r="O730" s="85"/>
      <c r="P730" s="85"/>
      <c r="Q730" s="85"/>
      <c r="R730" s="85"/>
      <c r="S730" s="85"/>
      <c r="T730" s="154"/>
      <c r="U730" s="154"/>
      <c r="V730" s="154"/>
      <c r="W730" s="154"/>
      <c r="X730" s="154"/>
      <c r="Y730" s="154"/>
      <c r="Z730" s="85"/>
      <c r="AA730" s="85"/>
      <c r="AB730" s="154"/>
      <c r="AC730" s="154"/>
      <c r="AD730" s="154"/>
      <c r="AE730" s="154"/>
      <c r="AF730" s="154"/>
      <c r="AG730" s="154"/>
      <c r="AH730" s="154"/>
      <c r="AI730" s="154"/>
      <c r="AJ730" s="154"/>
      <c r="AK730" s="154"/>
      <c r="AL730" s="154"/>
      <c r="AM730" s="154"/>
      <c r="AN730" s="154"/>
      <c r="AO730" s="154"/>
      <c r="AP730" s="154"/>
      <c r="AQ730" s="154"/>
      <c r="AR730" s="154"/>
      <c r="AS730" s="154"/>
      <c r="AT730" s="154"/>
      <c r="AU730" s="154"/>
      <c r="AV730" s="154"/>
      <c r="AW730" s="154"/>
      <c r="AX730" s="154"/>
      <c r="AY730" s="154"/>
      <c r="AZ730" s="154"/>
      <c r="BA730" s="181"/>
      <c r="BB730" s="181"/>
      <c r="BC730" s="85"/>
      <c r="BD730" s="85"/>
      <c r="BE730" s="154"/>
    </row>
    <row r="731" customFormat="false" ht="12.75" hidden="false" customHeight="true" outlineLevel="0" collapsed="false">
      <c r="A731" s="2"/>
      <c r="B731" s="2"/>
      <c r="E731" s="2"/>
      <c r="G731" s="2"/>
      <c r="I731" s="85"/>
      <c r="J731" s="2"/>
      <c r="K731" s="2"/>
      <c r="L731" s="85"/>
      <c r="M731" s="85"/>
      <c r="N731" s="85"/>
      <c r="O731" s="85"/>
      <c r="P731" s="85"/>
      <c r="Q731" s="85"/>
      <c r="R731" s="85"/>
      <c r="S731" s="85"/>
      <c r="T731" s="154"/>
      <c r="U731" s="154"/>
      <c r="V731" s="154"/>
      <c r="W731" s="154"/>
      <c r="X731" s="154"/>
      <c r="Y731" s="154"/>
      <c r="Z731" s="85"/>
      <c r="AA731" s="85"/>
      <c r="AB731" s="154"/>
      <c r="AC731" s="154"/>
      <c r="AD731" s="154"/>
      <c r="AE731" s="154"/>
      <c r="AF731" s="154"/>
      <c r="AG731" s="154"/>
      <c r="AH731" s="154"/>
      <c r="AI731" s="154"/>
      <c r="AJ731" s="154"/>
      <c r="AK731" s="154"/>
      <c r="AL731" s="154"/>
      <c r="AM731" s="154"/>
      <c r="AN731" s="154"/>
      <c r="AO731" s="154"/>
      <c r="AP731" s="154"/>
      <c r="AQ731" s="154"/>
      <c r="AR731" s="154"/>
      <c r="AS731" s="154"/>
      <c r="AT731" s="154"/>
      <c r="AU731" s="154"/>
      <c r="AV731" s="154"/>
      <c r="AW731" s="154"/>
      <c r="AX731" s="154"/>
      <c r="AY731" s="154"/>
      <c r="AZ731" s="154"/>
      <c r="BA731" s="181"/>
      <c r="BB731" s="181"/>
      <c r="BC731" s="85"/>
      <c r="BD731" s="85"/>
      <c r="BE731" s="154"/>
    </row>
    <row r="732" customFormat="false" ht="12.75" hidden="false" customHeight="true" outlineLevel="0" collapsed="false">
      <c r="A732" s="2"/>
      <c r="B732" s="2"/>
      <c r="E732" s="2"/>
      <c r="G732" s="2"/>
      <c r="I732" s="85"/>
      <c r="J732" s="2"/>
      <c r="K732" s="2"/>
      <c r="L732" s="85"/>
      <c r="M732" s="85"/>
      <c r="N732" s="85"/>
      <c r="O732" s="85"/>
      <c r="P732" s="85"/>
      <c r="Q732" s="85"/>
      <c r="R732" s="85"/>
      <c r="S732" s="85"/>
      <c r="T732" s="154"/>
      <c r="U732" s="154"/>
      <c r="V732" s="154"/>
      <c r="W732" s="154"/>
      <c r="X732" s="154"/>
      <c r="Y732" s="154"/>
      <c r="Z732" s="85"/>
      <c r="AA732" s="85"/>
      <c r="AB732" s="154"/>
      <c r="AC732" s="154"/>
      <c r="AD732" s="154"/>
      <c r="AE732" s="154"/>
      <c r="AF732" s="154"/>
      <c r="AG732" s="154"/>
      <c r="AH732" s="154"/>
      <c r="AI732" s="154"/>
      <c r="AJ732" s="154"/>
      <c r="AK732" s="154"/>
      <c r="AL732" s="154"/>
      <c r="AM732" s="154"/>
      <c r="AN732" s="154"/>
      <c r="AO732" s="154"/>
      <c r="AP732" s="154"/>
      <c r="AQ732" s="154"/>
      <c r="AR732" s="154"/>
      <c r="AS732" s="154"/>
      <c r="AT732" s="154"/>
      <c r="AU732" s="154"/>
      <c r="AV732" s="154"/>
      <c r="AW732" s="154"/>
      <c r="AX732" s="154"/>
      <c r="AY732" s="154"/>
      <c r="AZ732" s="154"/>
      <c r="BA732" s="181"/>
      <c r="BB732" s="181"/>
      <c r="BC732" s="85"/>
      <c r="BD732" s="85"/>
      <c r="BE732" s="154"/>
    </row>
    <row r="733" customFormat="false" ht="12.75" hidden="false" customHeight="true" outlineLevel="0" collapsed="false">
      <c r="A733" s="2"/>
      <c r="B733" s="2"/>
      <c r="E733" s="2"/>
      <c r="G733" s="2"/>
      <c r="I733" s="85"/>
      <c r="J733" s="2"/>
      <c r="K733" s="2"/>
      <c r="L733" s="85"/>
      <c r="M733" s="85"/>
      <c r="N733" s="85"/>
      <c r="O733" s="85"/>
      <c r="P733" s="85"/>
      <c r="Q733" s="85"/>
      <c r="R733" s="85"/>
      <c r="S733" s="85"/>
      <c r="T733" s="154"/>
      <c r="U733" s="154"/>
      <c r="V733" s="154"/>
      <c r="W733" s="154"/>
      <c r="X733" s="154"/>
      <c r="Y733" s="154"/>
      <c r="Z733" s="85"/>
      <c r="AA733" s="85"/>
      <c r="AB733" s="154"/>
      <c r="AC733" s="154"/>
      <c r="AD733" s="154"/>
      <c r="AE733" s="154"/>
      <c r="AF733" s="154"/>
      <c r="AG733" s="154"/>
      <c r="AH733" s="154"/>
      <c r="AI733" s="154"/>
      <c r="AJ733" s="154"/>
      <c r="AK733" s="154"/>
      <c r="AL733" s="154"/>
      <c r="AM733" s="154"/>
      <c r="AN733" s="154"/>
      <c r="AO733" s="154"/>
      <c r="AP733" s="154"/>
      <c r="AQ733" s="154"/>
      <c r="AR733" s="154"/>
      <c r="AS733" s="154"/>
      <c r="AT733" s="154"/>
      <c r="AU733" s="154"/>
      <c r="AV733" s="154"/>
      <c r="AW733" s="154"/>
      <c r="AX733" s="154"/>
      <c r="AY733" s="154"/>
      <c r="AZ733" s="154"/>
      <c r="BA733" s="181"/>
      <c r="BB733" s="181"/>
      <c r="BC733" s="85"/>
      <c r="BD733" s="85"/>
      <c r="BE733" s="154"/>
    </row>
    <row r="734" customFormat="false" ht="12.75" hidden="false" customHeight="true" outlineLevel="0" collapsed="false">
      <c r="A734" s="2"/>
      <c r="B734" s="2"/>
      <c r="E734" s="2"/>
      <c r="G734" s="2"/>
      <c r="I734" s="85"/>
      <c r="J734" s="2"/>
      <c r="K734" s="2"/>
      <c r="L734" s="85"/>
      <c r="M734" s="85"/>
      <c r="N734" s="85"/>
      <c r="O734" s="85"/>
      <c r="P734" s="85"/>
      <c r="Q734" s="85"/>
      <c r="R734" s="85"/>
      <c r="S734" s="85"/>
      <c r="T734" s="154"/>
      <c r="U734" s="154"/>
      <c r="V734" s="154"/>
      <c r="W734" s="154"/>
      <c r="X734" s="154"/>
      <c r="Y734" s="154"/>
      <c r="Z734" s="85"/>
      <c r="AA734" s="85"/>
      <c r="AB734" s="154"/>
      <c r="AC734" s="154"/>
      <c r="AD734" s="154"/>
      <c r="AE734" s="154"/>
      <c r="AF734" s="154"/>
      <c r="AG734" s="154"/>
      <c r="AH734" s="154"/>
      <c r="AI734" s="154"/>
      <c r="AJ734" s="154"/>
      <c r="AK734" s="154"/>
      <c r="AL734" s="154"/>
      <c r="AM734" s="154"/>
      <c r="AN734" s="154"/>
      <c r="AO734" s="154"/>
      <c r="AP734" s="154"/>
      <c r="AQ734" s="154"/>
      <c r="AR734" s="154"/>
      <c r="AS734" s="154"/>
      <c r="AT734" s="154"/>
      <c r="AU734" s="154"/>
      <c r="AV734" s="154"/>
      <c r="AW734" s="154"/>
      <c r="AX734" s="154"/>
      <c r="AY734" s="154"/>
      <c r="AZ734" s="154"/>
      <c r="BA734" s="181"/>
      <c r="BB734" s="181"/>
      <c r="BC734" s="85"/>
      <c r="BD734" s="85"/>
      <c r="BE734" s="154"/>
    </row>
    <row r="735" customFormat="false" ht="12.75" hidden="false" customHeight="true" outlineLevel="0" collapsed="false">
      <c r="A735" s="2"/>
      <c r="B735" s="2"/>
      <c r="E735" s="2"/>
      <c r="G735" s="2"/>
      <c r="I735" s="85"/>
      <c r="J735" s="2"/>
      <c r="K735" s="2"/>
      <c r="L735" s="85"/>
      <c r="M735" s="85"/>
      <c r="N735" s="85"/>
      <c r="O735" s="85"/>
      <c r="P735" s="85"/>
      <c r="Q735" s="85"/>
      <c r="R735" s="85"/>
      <c r="S735" s="85"/>
      <c r="T735" s="154"/>
      <c r="U735" s="154"/>
      <c r="V735" s="154"/>
      <c r="W735" s="154"/>
      <c r="X735" s="154"/>
      <c r="Y735" s="154"/>
      <c r="Z735" s="85"/>
      <c r="AA735" s="85"/>
      <c r="AB735" s="154"/>
      <c r="AC735" s="154"/>
      <c r="AD735" s="154"/>
      <c r="AE735" s="154"/>
      <c r="AF735" s="154"/>
      <c r="AG735" s="154"/>
      <c r="AH735" s="154"/>
      <c r="AI735" s="154"/>
      <c r="AJ735" s="154"/>
      <c r="AK735" s="154"/>
      <c r="AL735" s="154"/>
      <c r="AM735" s="154"/>
      <c r="AN735" s="154"/>
      <c r="AO735" s="154"/>
      <c r="AP735" s="154"/>
      <c r="AQ735" s="154"/>
      <c r="AR735" s="154"/>
      <c r="AS735" s="154"/>
      <c r="AT735" s="154"/>
      <c r="AU735" s="154"/>
      <c r="AV735" s="154"/>
      <c r="AW735" s="154"/>
      <c r="AX735" s="154"/>
      <c r="AY735" s="154"/>
      <c r="AZ735" s="154"/>
      <c r="BA735" s="181"/>
      <c r="BB735" s="181"/>
      <c r="BC735" s="85"/>
      <c r="BD735" s="85"/>
      <c r="BE735" s="154"/>
    </row>
    <row r="736" customFormat="false" ht="12.75" hidden="false" customHeight="true" outlineLevel="0" collapsed="false">
      <c r="A736" s="2"/>
      <c r="B736" s="2"/>
      <c r="E736" s="2"/>
      <c r="G736" s="2"/>
      <c r="I736" s="85"/>
      <c r="J736" s="2"/>
      <c r="K736" s="2"/>
      <c r="L736" s="85"/>
      <c r="M736" s="85"/>
      <c r="N736" s="85"/>
      <c r="O736" s="85"/>
      <c r="P736" s="85"/>
      <c r="Q736" s="85"/>
      <c r="R736" s="85"/>
      <c r="S736" s="85"/>
      <c r="T736" s="154"/>
      <c r="U736" s="154"/>
      <c r="V736" s="154"/>
      <c r="W736" s="154"/>
      <c r="X736" s="154"/>
      <c r="Y736" s="154"/>
      <c r="Z736" s="85"/>
      <c r="AA736" s="85"/>
      <c r="AB736" s="154"/>
      <c r="AC736" s="154"/>
      <c r="AD736" s="154"/>
      <c r="AE736" s="154"/>
      <c r="AF736" s="154"/>
      <c r="AG736" s="154"/>
      <c r="AH736" s="154"/>
      <c r="AI736" s="154"/>
      <c r="AJ736" s="154"/>
      <c r="AK736" s="154"/>
      <c r="AL736" s="154"/>
      <c r="AM736" s="154"/>
      <c r="AN736" s="154"/>
      <c r="AO736" s="154"/>
      <c r="AP736" s="154"/>
      <c r="AQ736" s="154"/>
      <c r="AR736" s="154"/>
      <c r="AS736" s="154"/>
      <c r="AT736" s="154"/>
      <c r="AU736" s="154"/>
      <c r="AV736" s="154"/>
      <c r="AW736" s="154"/>
      <c r="AX736" s="154"/>
      <c r="AY736" s="154"/>
      <c r="AZ736" s="154"/>
      <c r="BA736" s="181"/>
      <c r="BB736" s="181"/>
      <c r="BC736" s="85"/>
      <c r="BD736" s="85"/>
      <c r="BE736" s="154"/>
    </row>
    <row r="737" customFormat="false" ht="12.75" hidden="false" customHeight="true" outlineLevel="0" collapsed="false">
      <c r="A737" s="2"/>
      <c r="B737" s="2"/>
      <c r="E737" s="2"/>
      <c r="G737" s="2"/>
      <c r="I737" s="85"/>
      <c r="J737" s="2"/>
      <c r="K737" s="2"/>
      <c r="L737" s="85"/>
      <c r="M737" s="85"/>
      <c r="N737" s="85"/>
      <c r="O737" s="85"/>
      <c r="P737" s="85"/>
      <c r="Q737" s="85"/>
      <c r="R737" s="85"/>
      <c r="S737" s="85"/>
      <c r="T737" s="154"/>
      <c r="U737" s="154"/>
      <c r="V737" s="154"/>
      <c r="W737" s="154"/>
      <c r="X737" s="154"/>
      <c r="Y737" s="154"/>
      <c r="Z737" s="85"/>
      <c r="AA737" s="85"/>
      <c r="AB737" s="154"/>
      <c r="AC737" s="154"/>
      <c r="AD737" s="154"/>
      <c r="AE737" s="154"/>
      <c r="AF737" s="154"/>
      <c r="AG737" s="154"/>
      <c r="AH737" s="154"/>
      <c r="AI737" s="154"/>
      <c r="AJ737" s="154"/>
      <c r="AK737" s="154"/>
      <c r="AL737" s="154"/>
      <c r="AM737" s="154"/>
      <c r="AN737" s="154"/>
      <c r="AO737" s="154"/>
      <c r="AP737" s="154"/>
      <c r="AQ737" s="154"/>
      <c r="AR737" s="154"/>
      <c r="AS737" s="154"/>
      <c r="AT737" s="154"/>
      <c r="AU737" s="154"/>
      <c r="AV737" s="154"/>
      <c r="AW737" s="154"/>
      <c r="AX737" s="154"/>
      <c r="AY737" s="154"/>
      <c r="AZ737" s="154"/>
      <c r="BA737" s="181"/>
      <c r="BB737" s="181"/>
      <c r="BC737" s="85"/>
      <c r="BD737" s="85"/>
      <c r="BE737" s="154"/>
    </row>
    <row r="738" customFormat="false" ht="12.75" hidden="false" customHeight="true" outlineLevel="0" collapsed="false">
      <c r="A738" s="2"/>
      <c r="B738" s="2"/>
      <c r="E738" s="2"/>
      <c r="G738" s="2"/>
      <c r="I738" s="85"/>
      <c r="J738" s="2"/>
      <c r="K738" s="2"/>
      <c r="L738" s="85"/>
      <c r="M738" s="85"/>
      <c r="N738" s="85"/>
      <c r="O738" s="85"/>
      <c r="P738" s="85"/>
      <c r="Q738" s="85"/>
      <c r="R738" s="85"/>
      <c r="S738" s="85"/>
      <c r="T738" s="154"/>
      <c r="U738" s="154"/>
      <c r="V738" s="154"/>
      <c r="W738" s="154"/>
      <c r="X738" s="154"/>
      <c r="Y738" s="154"/>
      <c r="Z738" s="85"/>
      <c r="AA738" s="85"/>
      <c r="AB738" s="154"/>
      <c r="AC738" s="154"/>
      <c r="AD738" s="154"/>
      <c r="AE738" s="154"/>
      <c r="AF738" s="154"/>
      <c r="AG738" s="154"/>
      <c r="AH738" s="154"/>
      <c r="AI738" s="154"/>
      <c r="AJ738" s="154"/>
      <c r="AK738" s="154"/>
      <c r="AL738" s="154"/>
      <c r="AM738" s="154"/>
      <c r="AN738" s="154"/>
      <c r="AO738" s="154"/>
      <c r="AP738" s="154"/>
      <c r="AQ738" s="154"/>
      <c r="AR738" s="154"/>
      <c r="AS738" s="154"/>
      <c r="AT738" s="154"/>
      <c r="AU738" s="154"/>
      <c r="AV738" s="154"/>
      <c r="AW738" s="154"/>
      <c r="AX738" s="154"/>
      <c r="AY738" s="154"/>
      <c r="AZ738" s="154"/>
      <c r="BA738" s="181"/>
      <c r="BB738" s="181"/>
      <c r="BC738" s="85"/>
      <c r="BD738" s="85"/>
      <c r="BE738" s="154"/>
    </row>
    <row r="739" customFormat="false" ht="12.75" hidden="false" customHeight="true" outlineLevel="0" collapsed="false">
      <c r="A739" s="2"/>
      <c r="B739" s="2"/>
      <c r="E739" s="2"/>
      <c r="G739" s="2"/>
      <c r="I739" s="85"/>
      <c r="J739" s="2"/>
      <c r="K739" s="2"/>
      <c r="L739" s="85"/>
      <c r="M739" s="85"/>
      <c r="N739" s="85"/>
      <c r="O739" s="85"/>
      <c r="P739" s="85"/>
      <c r="Q739" s="85"/>
      <c r="R739" s="85"/>
      <c r="S739" s="85"/>
      <c r="T739" s="154"/>
      <c r="U739" s="154"/>
      <c r="V739" s="154"/>
      <c r="W739" s="154"/>
      <c r="X739" s="154"/>
      <c r="Y739" s="154"/>
      <c r="Z739" s="85"/>
      <c r="AA739" s="85"/>
      <c r="AB739" s="154"/>
      <c r="AC739" s="154"/>
      <c r="AD739" s="154"/>
      <c r="AE739" s="154"/>
      <c r="AF739" s="154"/>
      <c r="AG739" s="154"/>
      <c r="AH739" s="154"/>
      <c r="AI739" s="154"/>
      <c r="AJ739" s="154"/>
      <c r="AK739" s="154"/>
      <c r="AL739" s="154"/>
      <c r="AM739" s="154"/>
      <c r="AN739" s="154"/>
      <c r="AO739" s="154"/>
      <c r="AP739" s="154"/>
      <c r="AQ739" s="154"/>
      <c r="AR739" s="154"/>
      <c r="AS739" s="154"/>
      <c r="AT739" s="154"/>
      <c r="AU739" s="154"/>
      <c r="AV739" s="154"/>
      <c r="AW739" s="154"/>
      <c r="AX739" s="154"/>
      <c r="AY739" s="154"/>
      <c r="AZ739" s="154"/>
      <c r="BA739" s="181"/>
      <c r="BB739" s="181"/>
      <c r="BC739" s="85"/>
      <c r="BD739" s="85"/>
      <c r="BE739" s="154"/>
    </row>
    <row r="740" customFormat="false" ht="12.75" hidden="false" customHeight="true" outlineLevel="0" collapsed="false">
      <c r="A740" s="2"/>
      <c r="B740" s="2"/>
      <c r="E740" s="2"/>
      <c r="G740" s="2"/>
      <c r="I740" s="85"/>
      <c r="J740" s="2"/>
      <c r="K740" s="2"/>
      <c r="L740" s="85"/>
      <c r="M740" s="85"/>
      <c r="N740" s="85"/>
      <c r="O740" s="85"/>
      <c r="P740" s="85"/>
      <c r="Q740" s="85"/>
      <c r="R740" s="85"/>
      <c r="S740" s="85"/>
      <c r="T740" s="154"/>
      <c r="U740" s="154"/>
      <c r="V740" s="154"/>
      <c r="W740" s="154"/>
      <c r="X740" s="154"/>
      <c r="Y740" s="154"/>
      <c r="Z740" s="85"/>
      <c r="AA740" s="85"/>
      <c r="AB740" s="154"/>
      <c r="AC740" s="154"/>
      <c r="AD740" s="154"/>
      <c r="AE740" s="154"/>
      <c r="AF740" s="154"/>
      <c r="AG740" s="154"/>
      <c r="AH740" s="154"/>
      <c r="AI740" s="154"/>
      <c r="AJ740" s="154"/>
      <c r="AK740" s="154"/>
      <c r="AL740" s="154"/>
      <c r="AM740" s="154"/>
      <c r="AN740" s="154"/>
      <c r="AO740" s="154"/>
      <c r="AP740" s="154"/>
      <c r="AQ740" s="154"/>
      <c r="AR740" s="154"/>
      <c r="AS740" s="154"/>
      <c r="AT740" s="154"/>
      <c r="AU740" s="154"/>
      <c r="AV740" s="154"/>
      <c r="AW740" s="154"/>
      <c r="AX740" s="154"/>
      <c r="AY740" s="154"/>
      <c r="AZ740" s="154"/>
      <c r="BA740" s="181"/>
      <c r="BB740" s="181"/>
      <c r="BC740" s="85"/>
      <c r="BD740" s="85"/>
      <c r="BE740" s="154"/>
    </row>
    <row r="741" customFormat="false" ht="12.75" hidden="false" customHeight="true" outlineLevel="0" collapsed="false">
      <c r="A741" s="2"/>
      <c r="B741" s="2"/>
      <c r="E741" s="2"/>
      <c r="G741" s="2"/>
      <c r="I741" s="85"/>
      <c r="J741" s="2"/>
      <c r="K741" s="2"/>
      <c r="L741" s="85"/>
      <c r="M741" s="85"/>
      <c r="N741" s="85"/>
      <c r="O741" s="85"/>
      <c r="P741" s="85"/>
      <c r="Q741" s="85"/>
      <c r="R741" s="85"/>
      <c r="S741" s="85"/>
      <c r="T741" s="154"/>
      <c r="U741" s="154"/>
      <c r="V741" s="154"/>
      <c r="W741" s="154"/>
      <c r="X741" s="154"/>
      <c r="Y741" s="154"/>
      <c r="Z741" s="85"/>
      <c r="AA741" s="85"/>
      <c r="AB741" s="154"/>
      <c r="AC741" s="154"/>
      <c r="AD741" s="154"/>
      <c r="AE741" s="154"/>
      <c r="AF741" s="154"/>
      <c r="AG741" s="154"/>
      <c r="AH741" s="154"/>
      <c r="AI741" s="154"/>
      <c r="AJ741" s="154"/>
      <c r="AK741" s="154"/>
      <c r="AL741" s="154"/>
      <c r="AM741" s="154"/>
      <c r="AN741" s="154"/>
      <c r="AO741" s="154"/>
      <c r="AP741" s="154"/>
      <c r="AQ741" s="154"/>
      <c r="AR741" s="154"/>
      <c r="AS741" s="154"/>
      <c r="AT741" s="154"/>
      <c r="AU741" s="154"/>
      <c r="AV741" s="154"/>
      <c r="AW741" s="154"/>
      <c r="AX741" s="154"/>
      <c r="AY741" s="154"/>
      <c r="AZ741" s="154"/>
      <c r="BA741" s="181"/>
      <c r="BB741" s="181"/>
      <c r="BC741" s="85"/>
      <c r="BD741" s="85"/>
      <c r="BE741" s="154"/>
    </row>
    <row r="742" customFormat="false" ht="12.75" hidden="false" customHeight="true" outlineLevel="0" collapsed="false">
      <c r="A742" s="2"/>
      <c r="B742" s="2"/>
      <c r="E742" s="2"/>
      <c r="G742" s="2"/>
      <c r="I742" s="85"/>
      <c r="J742" s="2"/>
      <c r="K742" s="2"/>
      <c r="L742" s="85"/>
      <c r="M742" s="85"/>
      <c r="N742" s="85"/>
      <c r="O742" s="85"/>
      <c r="P742" s="85"/>
      <c r="Q742" s="85"/>
      <c r="R742" s="85"/>
      <c r="S742" s="85"/>
      <c r="T742" s="154"/>
      <c r="U742" s="154"/>
      <c r="V742" s="154"/>
      <c r="W742" s="154"/>
      <c r="X742" s="154"/>
      <c r="Y742" s="154"/>
      <c r="Z742" s="85"/>
      <c r="AA742" s="85"/>
      <c r="AB742" s="154"/>
      <c r="AC742" s="154"/>
      <c r="AD742" s="154"/>
      <c r="AE742" s="154"/>
      <c r="AF742" s="154"/>
      <c r="AG742" s="154"/>
      <c r="AH742" s="154"/>
      <c r="AI742" s="154"/>
      <c r="AJ742" s="154"/>
      <c r="AK742" s="154"/>
      <c r="AL742" s="154"/>
      <c r="AM742" s="154"/>
      <c r="AN742" s="154"/>
      <c r="AO742" s="154"/>
      <c r="AP742" s="154"/>
      <c r="AQ742" s="154"/>
      <c r="AR742" s="154"/>
      <c r="AS742" s="154"/>
      <c r="AT742" s="154"/>
      <c r="AU742" s="154"/>
      <c r="AV742" s="154"/>
      <c r="AW742" s="154"/>
      <c r="AX742" s="154"/>
      <c r="AY742" s="154"/>
      <c r="AZ742" s="154"/>
      <c r="BA742" s="181"/>
      <c r="BB742" s="181"/>
      <c r="BC742" s="85"/>
      <c r="BD742" s="85"/>
      <c r="BE742" s="154"/>
    </row>
    <row r="743" customFormat="false" ht="12.75" hidden="false" customHeight="true" outlineLevel="0" collapsed="false">
      <c r="A743" s="2"/>
      <c r="B743" s="2"/>
      <c r="E743" s="2"/>
      <c r="G743" s="2"/>
      <c r="I743" s="85"/>
      <c r="J743" s="2"/>
      <c r="K743" s="2"/>
      <c r="L743" s="85"/>
      <c r="M743" s="85"/>
      <c r="N743" s="85"/>
      <c r="O743" s="85"/>
      <c r="P743" s="85"/>
      <c r="Q743" s="85"/>
      <c r="R743" s="85"/>
      <c r="S743" s="85"/>
      <c r="T743" s="154"/>
      <c r="U743" s="154"/>
      <c r="V743" s="154"/>
      <c r="W743" s="154"/>
      <c r="X743" s="154"/>
      <c r="Y743" s="154"/>
      <c r="Z743" s="85"/>
      <c r="AA743" s="85"/>
      <c r="AB743" s="154"/>
      <c r="AC743" s="154"/>
      <c r="AD743" s="154"/>
      <c r="AE743" s="154"/>
      <c r="AF743" s="154"/>
      <c r="AG743" s="154"/>
      <c r="AH743" s="154"/>
      <c r="AI743" s="154"/>
      <c r="AJ743" s="154"/>
      <c r="AK743" s="154"/>
      <c r="AL743" s="154"/>
      <c r="AM743" s="154"/>
      <c r="AN743" s="154"/>
      <c r="AO743" s="154"/>
      <c r="AP743" s="154"/>
      <c r="AQ743" s="154"/>
      <c r="AR743" s="154"/>
      <c r="AS743" s="154"/>
      <c r="AT743" s="154"/>
      <c r="AU743" s="154"/>
      <c r="AV743" s="154"/>
      <c r="AW743" s="154"/>
      <c r="AX743" s="154"/>
      <c r="AY743" s="154"/>
      <c r="AZ743" s="154"/>
      <c r="BA743" s="181"/>
      <c r="BB743" s="181"/>
      <c r="BC743" s="85"/>
      <c r="BD743" s="85"/>
      <c r="BE743" s="154"/>
    </row>
    <row r="744" customFormat="false" ht="12.75" hidden="false" customHeight="true" outlineLevel="0" collapsed="false">
      <c r="A744" s="2"/>
      <c r="B744" s="2"/>
      <c r="E744" s="2"/>
      <c r="G744" s="2"/>
      <c r="I744" s="85"/>
      <c r="J744" s="2"/>
      <c r="K744" s="2"/>
      <c r="L744" s="85"/>
      <c r="M744" s="85"/>
      <c r="N744" s="85"/>
      <c r="O744" s="85"/>
      <c r="P744" s="85"/>
      <c r="Q744" s="85"/>
      <c r="R744" s="85"/>
      <c r="S744" s="85"/>
      <c r="T744" s="154"/>
      <c r="U744" s="154"/>
      <c r="V744" s="154"/>
      <c r="W744" s="154"/>
      <c r="X744" s="154"/>
      <c r="Y744" s="154"/>
      <c r="Z744" s="85"/>
      <c r="AA744" s="85"/>
      <c r="AB744" s="154"/>
      <c r="AC744" s="154"/>
      <c r="AD744" s="154"/>
      <c r="AE744" s="154"/>
      <c r="AF744" s="154"/>
      <c r="AG744" s="154"/>
      <c r="AH744" s="154"/>
      <c r="AI744" s="154"/>
      <c r="AJ744" s="154"/>
      <c r="AK744" s="154"/>
      <c r="AL744" s="154"/>
      <c r="AM744" s="154"/>
      <c r="AN744" s="154"/>
      <c r="AO744" s="154"/>
      <c r="AP744" s="154"/>
      <c r="AQ744" s="154"/>
      <c r="AR744" s="154"/>
      <c r="AS744" s="154"/>
      <c r="AT744" s="154"/>
      <c r="AU744" s="154"/>
      <c r="AV744" s="154"/>
      <c r="AW744" s="154"/>
      <c r="AX744" s="154"/>
      <c r="AY744" s="154"/>
      <c r="AZ744" s="154"/>
      <c r="BA744" s="181"/>
      <c r="BB744" s="181"/>
      <c r="BC744" s="85"/>
      <c r="BD744" s="85"/>
      <c r="BE744" s="154"/>
    </row>
    <row r="745" customFormat="false" ht="12.75" hidden="false" customHeight="true" outlineLevel="0" collapsed="false">
      <c r="A745" s="2"/>
      <c r="B745" s="2"/>
      <c r="E745" s="2"/>
      <c r="G745" s="2"/>
      <c r="I745" s="85"/>
      <c r="J745" s="2"/>
      <c r="K745" s="2"/>
      <c r="L745" s="85"/>
      <c r="M745" s="85"/>
      <c r="N745" s="85"/>
      <c r="O745" s="85"/>
      <c r="P745" s="85"/>
      <c r="Q745" s="85"/>
      <c r="R745" s="85"/>
      <c r="S745" s="85"/>
      <c r="T745" s="154"/>
      <c r="U745" s="154"/>
      <c r="V745" s="154"/>
      <c r="W745" s="154"/>
      <c r="X745" s="154"/>
      <c r="Y745" s="154"/>
      <c r="Z745" s="85"/>
      <c r="AA745" s="85"/>
      <c r="AB745" s="154"/>
      <c r="AC745" s="154"/>
      <c r="AD745" s="154"/>
      <c r="AE745" s="154"/>
      <c r="AF745" s="154"/>
      <c r="AG745" s="154"/>
      <c r="AH745" s="154"/>
      <c r="AI745" s="154"/>
      <c r="AJ745" s="154"/>
      <c r="AK745" s="154"/>
      <c r="AL745" s="154"/>
      <c r="AM745" s="154"/>
      <c r="AN745" s="154"/>
      <c r="AO745" s="154"/>
      <c r="AP745" s="154"/>
      <c r="AQ745" s="154"/>
      <c r="AR745" s="154"/>
      <c r="AS745" s="154"/>
      <c r="AT745" s="154"/>
      <c r="AU745" s="154"/>
      <c r="AV745" s="154"/>
      <c r="AW745" s="154"/>
      <c r="AX745" s="154"/>
      <c r="AY745" s="154"/>
      <c r="AZ745" s="154"/>
      <c r="BA745" s="181"/>
      <c r="BB745" s="181"/>
      <c r="BC745" s="85"/>
      <c r="BD745" s="85"/>
      <c r="BE745" s="154"/>
    </row>
    <row r="746" customFormat="false" ht="12.75" hidden="false" customHeight="true" outlineLevel="0" collapsed="false">
      <c r="A746" s="2"/>
      <c r="B746" s="2"/>
      <c r="E746" s="2"/>
      <c r="G746" s="2"/>
      <c r="I746" s="85"/>
      <c r="J746" s="2"/>
      <c r="K746" s="2"/>
      <c r="L746" s="85"/>
      <c r="M746" s="85"/>
      <c r="N746" s="85"/>
      <c r="O746" s="85"/>
      <c r="P746" s="85"/>
      <c r="Q746" s="85"/>
      <c r="R746" s="85"/>
      <c r="S746" s="85"/>
      <c r="T746" s="154"/>
      <c r="U746" s="154"/>
      <c r="V746" s="154"/>
      <c r="W746" s="154"/>
      <c r="X746" s="154"/>
      <c r="Y746" s="154"/>
      <c r="Z746" s="85"/>
      <c r="AA746" s="85"/>
      <c r="AB746" s="154"/>
      <c r="AC746" s="154"/>
      <c r="AD746" s="154"/>
      <c r="AE746" s="154"/>
      <c r="AF746" s="154"/>
      <c r="AG746" s="154"/>
      <c r="AH746" s="154"/>
      <c r="AI746" s="154"/>
      <c r="AJ746" s="154"/>
      <c r="AK746" s="154"/>
      <c r="AL746" s="154"/>
      <c r="AM746" s="154"/>
      <c r="AN746" s="154"/>
      <c r="AO746" s="154"/>
      <c r="AP746" s="154"/>
      <c r="AQ746" s="154"/>
      <c r="AR746" s="154"/>
      <c r="AS746" s="154"/>
      <c r="AT746" s="154"/>
      <c r="AU746" s="154"/>
      <c r="AV746" s="154"/>
      <c r="AW746" s="154"/>
      <c r="AX746" s="154"/>
      <c r="AY746" s="154"/>
      <c r="AZ746" s="154"/>
      <c r="BA746" s="181"/>
      <c r="BB746" s="181"/>
      <c r="BC746" s="85"/>
      <c r="BD746" s="85"/>
      <c r="BE746" s="154"/>
    </row>
    <row r="747" customFormat="false" ht="12.75" hidden="false" customHeight="true" outlineLevel="0" collapsed="false">
      <c r="A747" s="2"/>
      <c r="B747" s="2"/>
      <c r="E747" s="2"/>
      <c r="G747" s="2"/>
      <c r="I747" s="85"/>
      <c r="J747" s="2"/>
      <c r="K747" s="2"/>
      <c r="L747" s="85"/>
      <c r="M747" s="85"/>
      <c r="N747" s="85"/>
      <c r="O747" s="85"/>
      <c r="P747" s="85"/>
      <c r="Q747" s="85"/>
      <c r="R747" s="85"/>
      <c r="S747" s="85"/>
      <c r="T747" s="154"/>
      <c r="U747" s="154"/>
      <c r="V747" s="154"/>
      <c r="W747" s="154"/>
      <c r="X747" s="154"/>
      <c r="Y747" s="154"/>
      <c r="Z747" s="85"/>
      <c r="AA747" s="85"/>
      <c r="AB747" s="154"/>
      <c r="AC747" s="154"/>
      <c r="AD747" s="154"/>
      <c r="AE747" s="154"/>
      <c r="AF747" s="154"/>
      <c r="AG747" s="154"/>
      <c r="AH747" s="154"/>
      <c r="AI747" s="154"/>
      <c r="AJ747" s="154"/>
      <c r="AK747" s="154"/>
      <c r="AL747" s="154"/>
      <c r="AM747" s="154"/>
      <c r="AN747" s="154"/>
      <c r="AO747" s="154"/>
      <c r="AP747" s="154"/>
      <c r="AQ747" s="154"/>
      <c r="AR747" s="154"/>
      <c r="AS747" s="154"/>
      <c r="AT747" s="154"/>
      <c r="AU747" s="154"/>
      <c r="AV747" s="154"/>
      <c r="AW747" s="154"/>
      <c r="AX747" s="154"/>
      <c r="AY747" s="154"/>
      <c r="AZ747" s="154"/>
      <c r="BA747" s="181"/>
      <c r="BB747" s="181"/>
      <c r="BC747" s="85"/>
      <c r="BD747" s="85"/>
      <c r="BE747" s="154"/>
    </row>
    <row r="748" customFormat="false" ht="12.75" hidden="false" customHeight="true" outlineLevel="0" collapsed="false">
      <c r="A748" s="2"/>
      <c r="B748" s="2"/>
      <c r="E748" s="2"/>
      <c r="G748" s="2"/>
      <c r="I748" s="85"/>
      <c r="J748" s="2"/>
      <c r="K748" s="2"/>
      <c r="L748" s="85"/>
      <c r="M748" s="85"/>
      <c r="N748" s="85"/>
      <c r="O748" s="85"/>
      <c r="P748" s="85"/>
      <c r="Q748" s="85"/>
      <c r="R748" s="85"/>
      <c r="S748" s="85"/>
      <c r="T748" s="154"/>
      <c r="U748" s="154"/>
      <c r="V748" s="154"/>
      <c r="W748" s="154"/>
      <c r="X748" s="154"/>
      <c r="Y748" s="154"/>
      <c r="Z748" s="85"/>
      <c r="AA748" s="85"/>
      <c r="AB748" s="154"/>
      <c r="AC748" s="154"/>
      <c r="AD748" s="154"/>
      <c r="AE748" s="154"/>
      <c r="AF748" s="154"/>
      <c r="AG748" s="154"/>
      <c r="AH748" s="154"/>
      <c r="AI748" s="154"/>
      <c r="AJ748" s="154"/>
      <c r="AK748" s="154"/>
      <c r="AL748" s="154"/>
      <c r="AM748" s="154"/>
      <c r="AN748" s="154"/>
      <c r="AO748" s="154"/>
      <c r="AP748" s="154"/>
      <c r="AQ748" s="154"/>
      <c r="AR748" s="154"/>
      <c r="AS748" s="154"/>
      <c r="AT748" s="154"/>
      <c r="AU748" s="154"/>
      <c r="AV748" s="154"/>
      <c r="AW748" s="154"/>
      <c r="AX748" s="154"/>
      <c r="AY748" s="154"/>
      <c r="AZ748" s="154"/>
      <c r="BA748" s="181"/>
      <c r="BB748" s="181"/>
      <c r="BC748" s="85"/>
      <c r="BD748" s="85"/>
      <c r="BE748" s="154"/>
    </row>
    <row r="749" customFormat="false" ht="12.75" hidden="false" customHeight="true" outlineLevel="0" collapsed="false">
      <c r="A749" s="2"/>
      <c r="B749" s="2"/>
      <c r="E749" s="2"/>
      <c r="G749" s="2"/>
      <c r="I749" s="85"/>
      <c r="J749" s="2"/>
      <c r="K749" s="2"/>
      <c r="L749" s="85"/>
      <c r="M749" s="85"/>
      <c r="N749" s="85"/>
      <c r="O749" s="85"/>
      <c r="P749" s="85"/>
      <c r="Q749" s="85"/>
      <c r="R749" s="85"/>
      <c r="S749" s="85"/>
      <c r="T749" s="154"/>
      <c r="U749" s="154"/>
      <c r="V749" s="154"/>
      <c r="W749" s="154"/>
      <c r="X749" s="154"/>
      <c r="Y749" s="154"/>
      <c r="Z749" s="85"/>
      <c r="AA749" s="85"/>
      <c r="AB749" s="154"/>
      <c r="AC749" s="154"/>
      <c r="AD749" s="154"/>
      <c r="AE749" s="154"/>
      <c r="AF749" s="154"/>
      <c r="AG749" s="154"/>
      <c r="AH749" s="154"/>
      <c r="AI749" s="154"/>
      <c r="AJ749" s="154"/>
      <c r="AK749" s="154"/>
      <c r="AL749" s="154"/>
      <c r="AM749" s="154"/>
      <c r="AN749" s="154"/>
      <c r="AO749" s="154"/>
      <c r="AP749" s="154"/>
      <c r="AQ749" s="154"/>
      <c r="AR749" s="154"/>
      <c r="AS749" s="154"/>
      <c r="AT749" s="154"/>
      <c r="AU749" s="154"/>
      <c r="AV749" s="154"/>
      <c r="AW749" s="154"/>
      <c r="AX749" s="154"/>
      <c r="AY749" s="154"/>
      <c r="AZ749" s="154"/>
      <c r="BA749" s="181"/>
      <c r="BB749" s="181"/>
      <c r="BC749" s="85"/>
      <c r="BD749" s="85"/>
      <c r="BE749" s="154"/>
    </row>
    <row r="750" customFormat="false" ht="12.75" hidden="false" customHeight="true" outlineLevel="0" collapsed="false">
      <c r="A750" s="2"/>
      <c r="B750" s="2"/>
      <c r="E750" s="2"/>
      <c r="G750" s="2"/>
      <c r="I750" s="85"/>
      <c r="J750" s="2"/>
      <c r="K750" s="2"/>
      <c r="L750" s="85"/>
      <c r="M750" s="85"/>
      <c r="N750" s="85"/>
      <c r="O750" s="85"/>
      <c r="P750" s="85"/>
      <c r="Q750" s="85"/>
      <c r="R750" s="85"/>
      <c r="S750" s="85"/>
      <c r="T750" s="154"/>
      <c r="U750" s="154"/>
      <c r="V750" s="154"/>
      <c r="W750" s="154"/>
      <c r="X750" s="154"/>
      <c r="Y750" s="154"/>
      <c r="Z750" s="85"/>
      <c r="AA750" s="85"/>
      <c r="AB750" s="154"/>
      <c r="AC750" s="154"/>
      <c r="AD750" s="154"/>
      <c r="AE750" s="154"/>
      <c r="AF750" s="154"/>
      <c r="AG750" s="154"/>
      <c r="AH750" s="154"/>
      <c r="AI750" s="154"/>
      <c r="AJ750" s="154"/>
      <c r="AK750" s="154"/>
      <c r="AL750" s="154"/>
      <c r="AM750" s="154"/>
      <c r="AN750" s="154"/>
      <c r="AO750" s="154"/>
      <c r="AP750" s="154"/>
      <c r="AQ750" s="154"/>
      <c r="AR750" s="154"/>
      <c r="AS750" s="154"/>
      <c r="AT750" s="154"/>
      <c r="AU750" s="154"/>
      <c r="AV750" s="154"/>
      <c r="AW750" s="154"/>
      <c r="AX750" s="154"/>
      <c r="AY750" s="154"/>
      <c r="AZ750" s="154"/>
      <c r="BA750" s="181"/>
      <c r="BB750" s="181"/>
      <c r="BC750" s="85"/>
      <c r="BD750" s="85"/>
      <c r="BE750" s="154"/>
    </row>
    <row r="751" customFormat="false" ht="12.75" hidden="false" customHeight="true" outlineLevel="0" collapsed="false">
      <c r="A751" s="2"/>
      <c r="B751" s="2"/>
      <c r="E751" s="2"/>
      <c r="G751" s="2"/>
      <c r="I751" s="85"/>
      <c r="J751" s="2"/>
      <c r="K751" s="2"/>
      <c r="L751" s="85"/>
      <c r="M751" s="85"/>
      <c r="N751" s="85"/>
      <c r="O751" s="85"/>
      <c r="P751" s="85"/>
      <c r="Q751" s="85"/>
      <c r="R751" s="85"/>
      <c r="S751" s="85"/>
      <c r="T751" s="154"/>
      <c r="U751" s="154"/>
      <c r="V751" s="154"/>
      <c r="W751" s="154"/>
      <c r="X751" s="154"/>
      <c r="Y751" s="154"/>
      <c r="Z751" s="85"/>
      <c r="AA751" s="85"/>
      <c r="AB751" s="154"/>
      <c r="AC751" s="154"/>
      <c r="AD751" s="154"/>
      <c r="AE751" s="154"/>
      <c r="AF751" s="154"/>
      <c r="AG751" s="154"/>
      <c r="AH751" s="154"/>
      <c r="AI751" s="154"/>
      <c r="AJ751" s="154"/>
      <c r="AK751" s="154"/>
      <c r="AL751" s="154"/>
      <c r="AM751" s="154"/>
      <c r="AN751" s="154"/>
      <c r="AO751" s="154"/>
      <c r="AP751" s="154"/>
      <c r="AQ751" s="154"/>
      <c r="AR751" s="154"/>
      <c r="AS751" s="154"/>
      <c r="AT751" s="154"/>
      <c r="AU751" s="154"/>
      <c r="AV751" s="154"/>
      <c r="AW751" s="154"/>
      <c r="AX751" s="154"/>
      <c r="AY751" s="154"/>
      <c r="AZ751" s="154"/>
      <c r="BA751" s="181"/>
      <c r="BB751" s="181"/>
      <c r="BC751" s="85"/>
      <c r="BD751" s="85"/>
      <c r="BE751" s="154"/>
    </row>
    <row r="752" customFormat="false" ht="12.75" hidden="false" customHeight="true" outlineLevel="0" collapsed="false">
      <c r="A752" s="2"/>
      <c r="B752" s="2"/>
      <c r="E752" s="2"/>
      <c r="G752" s="2"/>
      <c r="I752" s="85"/>
      <c r="J752" s="2"/>
      <c r="K752" s="2"/>
      <c r="L752" s="85"/>
      <c r="M752" s="85"/>
      <c r="N752" s="85"/>
      <c r="O752" s="85"/>
      <c r="P752" s="85"/>
      <c r="Q752" s="85"/>
      <c r="R752" s="85"/>
      <c r="S752" s="85"/>
      <c r="T752" s="154"/>
      <c r="U752" s="154"/>
      <c r="V752" s="154"/>
      <c r="W752" s="154"/>
      <c r="X752" s="154"/>
      <c r="Y752" s="154"/>
      <c r="Z752" s="85"/>
      <c r="AA752" s="85"/>
      <c r="AB752" s="154"/>
      <c r="AC752" s="154"/>
      <c r="AD752" s="154"/>
      <c r="AE752" s="154"/>
      <c r="AF752" s="154"/>
      <c r="AG752" s="154"/>
      <c r="AH752" s="154"/>
      <c r="AI752" s="154"/>
      <c r="AJ752" s="154"/>
      <c r="AK752" s="154"/>
      <c r="AL752" s="154"/>
      <c r="AM752" s="154"/>
      <c r="AN752" s="154"/>
      <c r="AO752" s="154"/>
      <c r="AP752" s="154"/>
      <c r="AQ752" s="154"/>
      <c r="AR752" s="154"/>
      <c r="AS752" s="154"/>
      <c r="AT752" s="154"/>
      <c r="AU752" s="154"/>
      <c r="AV752" s="154"/>
      <c r="AW752" s="154"/>
      <c r="AX752" s="154"/>
      <c r="AY752" s="154"/>
      <c r="AZ752" s="154"/>
      <c r="BA752" s="181"/>
      <c r="BB752" s="181"/>
      <c r="BC752" s="85"/>
      <c r="BD752" s="85"/>
      <c r="BE752" s="154"/>
    </row>
    <row r="753" customFormat="false" ht="12.75" hidden="false" customHeight="true" outlineLevel="0" collapsed="false">
      <c r="A753" s="2"/>
      <c r="B753" s="2"/>
      <c r="E753" s="2"/>
      <c r="G753" s="2"/>
      <c r="I753" s="85"/>
      <c r="J753" s="2"/>
      <c r="K753" s="2"/>
      <c r="L753" s="85"/>
      <c r="M753" s="85"/>
      <c r="N753" s="85"/>
      <c r="O753" s="85"/>
      <c r="P753" s="85"/>
      <c r="Q753" s="85"/>
      <c r="R753" s="85"/>
      <c r="S753" s="85"/>
      <c r="T753" s="154"/>
      <c r="U753" s="154"/>
      <c r="V753" s="154"/>
      <c r="W753" s="154"/>
      <c r="X753" s="154"/>
      <c r="Y753" s="154"/>
      <c r="Z753" s="85"/>
      <c r="AA753" s="85"/>
      <c r="AB753" s="154"/>
      <c r="AC753" s="154"/>
      <c r="AD753" s="154"/>
      <c r="AE753" s="154"/>
      <c r="AF753" s="154"/>
      <c r="AG753" s="154"/>
      <c r="AH753" s="154"/>
      <c r="AI753" s="154"/>
      <c r="AJ753" s="154"/>
      <c r="AK753" s="154"/>
      <c r="AL753" s="154"/>
      <c r="AM753" s="154"/>
      <c r="AN753" s="154"/>
      <c r="AO753" s="154"/>
      <c r="AP753" s="154"/>
      <c r="AQ753" s="154"/>
      <c r="AR753" s="154"/>
      <c r="AS753" s="154"/>
      <c r="AT753" s="154"/>
      <c r="AU753" s="154"/>
      <c r="AV753" s="154"/>
      <c r="AW753" s="154"/>
      <c r="AX753" s="154"/>
      <c r="AY753" s="154"/>
      <c r="AZ753" s="154"/>
      <c r="BA753" s="181"/>
      <c r="BB753" s="181"/>
      <c r="BC753" s="85"/>
      <c r="BD753" s="85"/>
      <c r="BE753" s="154"/>
    </row>
    <row r="754" customFormat="false" ht="12.75" hidden="false" customHeight="true" outlineLevel="0" collapsed="false">
      <c r="A754" s="2"/>
      <c r="B754" s="2"/>
      <c r="E754" s="2"/>
      <c r="G754" s="2"/>
      <c r="I754" s="85"/>
      <c r="J754" s="2"/>
      <c r="K754" s="2"/>
      <c r="L754" s="85"/>
      <c r="M754" s="85"/>
      <c r="N754" s="85"/>
      <c r="O754" s="85"/>
      <c r="P754" s="85"/>
      <c r="Q754" s="85"/>
      <c r="R754" s="85"/>
      <c r="S754" s="85"/>
      <c r="T754" s="154"/>
      <c r="U754" s="154"/>
      <c r="V754" s="154"/>
      <c r="W754" s="154"/>
      <c r="X754" s="154"/>
      <c r="Y754" s="154"/>
      <c r="Z754" s="85"/>
      <c r="AA754" s="85"/>
      <c r="AB754" s="154"/>
      <c r="AC754" s="154"/>
      <c r="AD754" s="154"/>
      <c r="AE754" s="154"/>
      <c r="AF754" s="154"/>
      <c r="AG754" s="154"/>
      <c r="AH754" s="154"/>
      <c r="AI754" s="154"/>
      <c r="AJ754" s="154"/>
      <c r="AK754" s="154"/>
      <c r="AL754" s="154"/>
      <c r="AM754" s="154"/>
      <c r="AN754" s="154"/>
      <c r="AO754" s="154"/>
      <c r="AP754" s="154"/>
      <c r="AQ754" s="154"/>
      <c r="AR754" s="154"/>
      <c r="AS754" s="154"/>
      <c r="AT754" s="154"/>
      <c r="AU754" s="154"/>
      <c r="AV754" s="154"/>
      <c r="AW754" s="154"/>
      <c r="AX754" s="154"/>
      <c r="AY754" s="154"/>
      <c r="AZ754" s="154"/>
      <c r="BA754" s="181"/>
      <c r="BB754" s="181"/>
      <c r="BC754" s="85"/>
      <c r="BD754" s="85"/>
      <c r="BE754" s="154"/>
    </row>
    <row r="755" customFormat="false" ht="12.75" hidden="false" customHeight="true" outlineLevel="0" collapsed="false">
      <c r="A755" s="2"/>
      <c r="B755" s="2"/>
      <c r="E755" s="2"/>
      <c r="G755" s="2"/>
      <c r="I755" s="85"/>
      <c r="J755" s="2"/>
      <c r="K755" s="2"/>
      <c r="L755" s="85"/>
      <c r="M755" s="85"/>
      <c r="N755" s="85"/>
      <c r="O755" s="85"/>
      <c r="P755" s="85"/>
      <c r="Q755" s="85"/>
      <c r="R755" s="85"/>
      <c r="S755" s="85"/>
      <c r="T755" s="154"/>
      <c r="U755" s="154"/>
      <c r="V755" s="154"/>
      <c r="W755" s="154"/>
      <c r="X755" s="154"/>
      <c r="Y755" s="154"/>
      <c r="Z755" s="85"/>
      <c r="AA755" s="85"/>
      <c r="AB755" s="154"/>
      <c r="AC755" s="154"/>
      <c r="AD755" s="154"/>
      <c r="AE755" s="154"/>
      <c r="AF755" s="154"/>
      <c r="AG755" s="154"/>
      <c r="AH755" s="154"/>
      <c r="AI755" s="154"/>
      <c r="AJ755" s="154"/>
      <c r="AK755" s="154"/>
      <c r="AL755" s="154"/>
      <c r="AM755" s="154"/>
      <c r="AN755" s="154"/>
      <c r="AO755" s="154"/>
      <c r="AP755" s="154"/>
      <c r="AQ755" s="154"/>
      <c r="AR755" s="154"/>
      <c r="AS755" s="154"/>
      <c r="AT755" s="154"/>
      <c r="AU755" s="154"/>
      <c r="AV755" s="154"/>
      <c r="AW755" s="154"/>
      <c r="AX755" s="154"/>
      <c r="AY755" s="154"/>
      <c r="AZ755" s="154"/>
      <c r="BA755" s="181"/>
      <c r="BB755" s="181"/>
      <c r="BC755" s="85"/>
      <c r="BD755" s="85"/>
      <c r="BE755" s="154"/>
    </row>
    <row r="756" customFormat="false" ht="12.75" hidden="false" customHeight="true" outlineLevel="0" collapsed="false">
      <c r="A756" s="2"/>
      <c r="B756" s="2"/>
      <c r="E756" s="2"/>
      <c r="G756" s="2"/>
      <c r="I756" s="85"/>
      <c r="J756" s="2"/>
      <c r="K756" s="2"/>
      <c r="L756" s="85"/>
      <c r="M756" s="85"/>
      <c r="N756" s="85"/>
      <c r="O756" s="85"/>
      <c r="P756" s="85"/>
      <c r="Q756" s="85"/>
      <c r="R756" s="85"/>
      <c r="S756" s="85"/>
      <c r="T756" s="154"/>
      <c r="U756" s="154"/>
      <c r="V756" s="154"/>
      <c r="W756" s="154"/>
      <c r="X756" s="154"/>
      <c r="Y756" s="154"/>
      <c r="Z756" s="85"/>
      <c r="AA756" s="85"/>
      <c r="AB756" s="154"/>
      <c r="AC756" s="154"/>
      <c r="AD756" s="154"/>
      <c r="AE756" s="154"/>
      <c r="AF756" s="154"/>
      <c r="AG756" s="154"/>
      <c r="AH756" s="154"/>
      <c r="AI756" s="154"/>
      <c r="AJ756" s="154"/>
      <c r="AK756" s="154"/>
      <c r="AL756" s="154"/>
      <c r="AM756" s="154"/>
      <c r="AN756" s="154"/>
      <c r="AO756" s="154"/>
      <c r="AP756" s="154"/>
      <c r="AQ756" s="154"/>
      <c r="AR756" s="154"/>
      <c r="AS756" s="154"/>
      <c r="AT756" s="154"/>
      <c r="AU756" s="154"/>
      <c r="AV756" s="154"/>
      <c r="AW756" s="154"/>
      <c r="AX756" s="154"/>
      <c r="AY756" s="154"/>
      <c r="AZ756" s="154"/>
      <c r="BA756" s="181"/>
      <c r="BB756" s="181"/>
      <c r="BC756" s="85"/>
      <c r="BD756" s="85"/>
      <c r="BE756" s="154"/>
    </row>
    <row r="757" customFormat="false" ht="12.75" hidden="false" customHeight="true" outlineLevel="0" collapsed="false">
      <c r="A757" s="2"/>
      <c r="B757" s="2"/>
      <c r="E757" s="2"/>
      <c r="G757" s="2"/>
      <c r="I757" s="85"/>
      <c r="J757" s="2"/>
      <c r="K757" s="2"/>
      <c r="L757" s="85"/>
      <c r="M757" s="85"/>
      <c r="N757" s="85"/>
      <c r="O757" s="85"/>
      <c r="P757" s="85"/>
      <c r="Q757" s="85"/>
      <c r="R757" s="85"/>
      <c r="S757" s="85"/>
      <c r="T757" s="154"/>
      <c r="U757" s="154"/>
      <c r="V757" s="154"/>
      <c r="W757" s="154"/>
      <c r="X757" s="154"/>
      <c r="Y757" s="154"/>
      <c r="Z757" s="85"/>
      <c r="AA757" s="85"/>
      <c r="AB757" s="154"/>
      <c r="AC757" s="154"/>
      <c r="AD757" s="154"/>
      <c r="AE757" s="154"/>
      <c r="AF757" s="154"/>
      <c r="AG757" s="154"/>
      <c r="AH757" s="154"/>
      <c r="AI757" s="154"/>
      <c r="AJ757" s="154"/>
      <c r="AK757" s="154"/>
      <c r="AL757" s="154"/>
      <c r="AM757" s="154"/>
      <c r="AN757" s="154"/>
      <c r="AO757" s="154"/>
      <c r="AP757" s="154"/>
      <c r="AQ757" s="154"/>
      <c r="AR757" s="154"/>
      <c r="AS757" s="154"/>
      <c r="AT757" s="154"/>
      <c r="AU757" s="154"/>
      <c r="AV757" s="154"/>
      <c r="AW757" s="154"/>
      <c r="AX757" s="154"/>
      <c r="AY757" s="154"/>
      <c r="AZ757" s="154"/>
      <c r="BA757" s="181"/>
      <c r="BB757" s="181"/>
      <c r="BC757" s="85"/>
      <c r="BD757" s="85"/>
      <c r="BE757" s="154"/>
    </row>
    <row r="758" customFormat="false" ht="12.75" hidden="false" customHeight="true" outlineLevel="0" collapsed="false">
      <c r="A758" s="2"/>
      <c r="B758" s="2"/>
      <c r="E758" s="2"/>
      <c r="G758" s="2"/>
      <c r="I758" s="85"/>
      <c r="J758" s="2"/>
      <c r="K758" s="2"/>
      <c r="L758" s="85"/>
      <c r="M758" s="85"/>
      <c r="N758" s="85"/>
      <c r="O758" s="85"/>
      <c r="P758" s="85"/>
      <c r="Q758" s="85"/>
      <c r="R758" s="85"/>
      <c r="S758" s="85"/>
      <c r="T758" s="154"/>
      <c r="U758" s="154"/>
      <c r="V758" s="154"/>
      <c r="W758" s="154"/>
      <c r="X758" s="154"/>
      <c r="Y758" s="154"/>
      <c r="Z758" s="85"/>
      <c r="AA758" s="85"/>
      <c r="AB758" s="154"/>
      <c r="AC758" s="154"/>
      <c r="AD758" s="154"/>
      <c r="AE758" s="154"/>
      <c r="AF758" s="154"/>
      <c r="AG758" s="154"/>
      <c r="AH758" s="154"/>
      <c r="AI758" s="154"/>
      <c r="AJ758" s="154"/>
      <c r="AK758" s="154"/>
      <c r="AL758" s="154"/>
      <c r="AM758" s="154"/>
      <c r="AN758" s="154"/>
      <c r="AO758" s="154"/>
      <c r="AP758" s="154"/>
      <c r="AQ758" s="154"/>
      <c r="AR758" s="154"/>
      <c r="AS758" s="154"/>
      <c r="AT758" s="154"/>
      <c r="AU758" s="154"/>
      <c r="AV758" s="154"/>
      <c r="AW758" s="154"/>
      <c r="AX758" s="154"/>
      <c r="AY758" s="154"/>
      <c r="AZ758" s="154"/>
      <c r="BA758" s="181"/>
      <c r="BB758" s="181"/>
      <c r="BC758" s="85"/>
      <c r="BD758" s="85"/>
      <c r="BE758" s="154"/>
    </row>
    <row r="759" customFormat="false" ht="12.75" hidden="false" customHeight="true" outlineLevel="0" collapsed="false">
      <c r="A759" s="2"/>
      <c r="B759" s="2"/>
      <c r="E759" s="2"/>
      <c r="G759" s="2"/>
      <c r="I759" s="85"/>
      <c r="J759" s="2"/>
      <c r="K759" s="2"/>
      <c r="L759" s="85"/>
      <c r="M759" s="85"/>
      <c r="N759" s="85"/>
      <c r="O759" s="85"/>
      <c r="P759" s="85"/>
      <c r="Q759" s="85"/>
      <c r="R759" s="85"/>
      <c r="S759" s="85"/>
      <c r="T759" s="154"/>
      <c r="U759" s="154"/>
      <c r="V759" s="154"/>
      <c r="W759" s="154"/>
      <c r="X759" s="154"/>
      <c r="Y759" s="154"/>
      <c r="Z759" s="85"/>
      <c r="AA759" s="85"/>
      <c r="AB759" s="154"/>
      <c r="AC759" s="154"/>
      <c r="AD759" s="154"/>
      <c r="AE759" s="154"/>
      <c r="AF759" s="154"/>
      <c r="AG759" s="154"/>
      <c r="AH759" s="154"/>
      <c r="AI759" s="154"/>
      <c r="AJ759" s="154"/>
      <c r="AK759" s="154"/>
      <c r="AL759" s="154"/>
      <c r="AM759" s="154"/>
      <c r="AN759" s="154"/>
      <c r="AO759" s="154"/>
      <c r="AP759" s="154"/>
      <c r="AQ759" s="154"/>
      <c r="AR759" s="154"/>
      <c r="AS759" s="154"/>
      <c r="AT759" s="154"/>
      <c r="AU759" s="154"/>
      <c r="AV759" s="154"/>
      <c r="AW759" s="154"/>
      <c r="AX759" s="154"/>
      <c r="AY759" s="154"/>
      <c r="AZ759" s="154"/>
      <c r="BA759" s="181"/>
      <c r="BB759" s="181"/>
      <c r="BC759" s="85"/>
      <c r="BD759" s="85"/>
      <c r="BE759" s="154"/>
    </row>
    <row r="760" customFormat="false" ht="12.75" hidden="false" customHeight="true" outlineLevel="0" collapsed="false">
      <c r="A760" s="2"/>
      <c r="B760" s="2"/>
      <c r="E760" s="2"/>
      <c r="G760" s="2"/>
      <c r="I760" s="85"/>
      <c r="J760" s="2"/>
      <c r="K760" s="2"/>
      <c r="L760" s="85"/>
      <c r="M760" s="85"/>
      <c r="N760" s="85"/>
      <c r="O760" s="85"/>
      <c r="P760" s="85"/>
      <c r="Q760" s="85"/>
      <c r="R760" s="85"/>
      <c r="S760" s="85"/>
      <c r="T760" s="154"/>
      <c r="U760" s="154"/>
      <c r="V760" s="154"/>
      <c r="W760" s="154"/>
      <c r="X760" s="154"/>
      <c r="Y760" s="154"/>
      <c r="Z760" s="85"/>
      <c r="AA760" s="85"/>
      <c r="AB760" s="154"/>
      <c r="AC760" s="154"/>
      <c r="AD760" s="154"/>
      <c r="AE760" s="154"/>
      <c r="AF760" s="154"/>
      <c r="AG760" s="154"/>
      <c r="AH760" s="154"/>
      <c r="AI760" s="154"/>
      <c r="AJ760" s="154"/>
      <c r="AK760" s="154"/>
      <c r="AL760" s="154"/>
      <c r="AM760" s="154"/>
      <c r="AN760" s="154"/>
      <c r="AO760" s="154"/>
      <c r="AP760" s="154"/>
      <c r="AQ760" s="154"/>
      <c r="AR760" s="154"/>
      <c r="AS760" s="154"/>
      <c r="AT760" s="154"/>
      <c r="AU760" s="154"/>
      <c r="AV760" s="154"/>
      <c r="AW760" s="154"/>
      <c r="AX760" s="154"/>
      <c r="AY760" s="154"/>
      <c r="AZ760" s="154"/>
      <c r="BA760" s="181"/>
      <c r="BB760" s="181"/>
      <c r="BC760" s="85"/>
      <c r="BD760" s="85"/>
      <c r="BE760" s="154"/>
    </row>
    <row r="761" customFormat="false" ht="12.75" hidden="false" customHeight="true" outlineLevel="0" collapsed="false">
      <c r="A761" s="2"/>
      <c r="B761" s="2"/>
      <c r="E761" s="2"/>
      <c r="G761" s="2"/>
      <c r="I761" s="85"/>
      <c r="J761" s="2"/>
      <c r="K761" s="2"/>
      <c r="L761" s="85"/>
      <c r="M761" s="85"/>
      <c r="N761" s="85"/>
      <c r="O761" s="85"/>
      <c r="P761" s="85"/>
      <c r="Q761" s="85"/>
      <c r="R761" s="85"/>
      <c r="S761" s="85"/>
      <c r="T761" s="154"/>
      <c r="U761" s="154"/>
      <c r="V761" s="154"/>
      <c r="W761" s="154"/>
      <c r="X761" s="154"/>
      <c r="Y761" s="154"/>
      <c r="Z761" s="85"/>
      <c r="AA761" s="85"/>
      <c r="AB761" s="154"/>
      <c r="AC761" s="154"/>
      <c r="AD761" s="154"/>
      <c r="AE761" s="154"/>
      <c r="AF761" s="154"/>
      <c r="AG761" s="154"/>
      <c r="AH761" s="154"/>
      <c r="AI761" s="154"/>
      <c r="AJ761" s="154"/>
      <c r="AK761" s="154"/>
      <c r="AL761" s="154"/>
      <c r="AM761" s="154"/>
      <c r="AN761" s="154"/>
      <c r="AO761" s="154"/>
      <c r="AP761" s="154"/>
      <c r="AQ761" s="154"/>
      <c r="AR761" s="154"/>
      <c r="AS761" s="154"/>
      <c r="AT761" s="154"/>
      <c r="AU761" s="154"/>
      <c r="AV761" s="154"/>
      <c r="AW761" s="154"/>
      <c r="AX761" s="154"/>
      <c r="AY761" s="154"/>
      <c r="AZ761" s="154"/>
      <c r="BA761" s="181"/>
      <c r="BB761" s="181"/>
      <c r="BC761" s="85"/>
      <c r="BD761" s="85"/>
      <c r="BE761" s="154"/>
    </row>
    <row r="762" customFormat="false" ht="12.75" hidden="false" customHeight="true" outlineLevel="0" collapsed="false">
      <c r="A762" s="2"/>
      <c r="B762" s="2"/>
      <c r="E762" s="2"/>
      <c r="G762" s="2"/>
      <c r="I762" s="85"/>
      <c r="J762" s="2"/>
      <c r="K762" s="2"/>
      <c r="L762" s="85"/>
      <c r="M762" s="85"/>
      <c r="N762" s="85"/>
      <c r="O762" s="85"/>
      <c r="P762" s="85"/>
      <c r="Q762" s="85"/>
      <c r="R762" s="85"/>
      <c r="S762" s="85"/>
      <c r="T762" s="154"/>
      <c r="U762" s="154"/>
      <c r="V762" s="154"/>
      <c r="W762" s="154"/>
      <c r="X762" s="154"/>
      <c r="Y762" s="154"/>
      <c r="Z762" s="85"/>
      <c r="AA762" s="85"/>
      <c r="AB762" s="154"/>
      <c r="AC762" s="154"/>
      <c r="AD762" s="154"/>
      <c r="AE762" s="154"/>
      <c r="AF762" s="154"/>
      <c r="AG762" s="154"/>
      <c r="AH762" s="154"/>
      <c r="AI762" s="154"/>
      <c r="AJ762" s="154"/>
      <c r="AK762" s="154"/>
      <c r="AL762" s="154"/>
      <c r="AM762" s="154"/>
      <c r="AN762" s="154"/>
      <c r="AO762" s="154"/>
      <c r="AP762" s="154"/>
      <c r="AQ762" s="154"/>
      <c r="AR762" s="154"/>
      <c r="AS762" s="154"/>
      <c r="AT762" s="154"/>
      <c r="AU762" s="154"/>
      <c r="AV762" s="154"/>
      <c r="AW762" s="154"/>
      <c r="AX762" s="154"/>
      <c r="AY762" s="154"/>
      <c r="AZ762" s="154"/>
      <c r="BA762" s="181"/>
      <c r="BB762" s="181"/>
      <c r="BC762" s="85"/>
      <c r="BD762" s="85"/>
      <c r="BE762" s="154"/>
    </row>
    <row r="763" customFormat="false" ht="12.75" hidden="false" customHeight="true" outlineLevel="0" collapsed="false">
      <c r="A763" s="2"/>
      <c r="B763" s="2"/>
      <c r="E763" s="2"/>
      <c r="G763" s="2"/>
      <c r="I763" s="85"/>
      <c r="J763" s="2"/>
      <c r="K763" s="2"/>
      <c r="L763" s="85"/>
      <c r="M763" s="85"/>
      <c r="N763" s="85"/>
      <c r="O763" s="85"/>
      <c r="P763" s="85"/>
      <c r="Q763" s="85"/>
      <c r="R763" s="85"/>
      <c r="S763" s="85"/>
      <c r="T763" s="154"/>
      <c r="U763" s="154"/>
      <c r="V763" s="154"/>
      <c r="W763" s="154"/>
      <c r="X763" s="154"/>
      <c r="Y763" s="154"/>
      <c r="Z763" s="85"/>
      <c r="AA763" s="85"/>
      <c r="AB763" s="154"/>
      <c r="AC763" s="154"/>
      <c r="AD763" s="154"/>
      <c r="AE763" s="154"/>
      <c r="AF763" s="154"/>
      <c r="AG763" s="154"/>
      <c r="AH763" s="154"/>
      <c r="AI763" s="154"/>
      <c r="AJ763" s="154"/>
      <c r="AK763" s="154"/>
      <c r="AL763" s="154"/>
      <c r="AM763" s="154"/>
      <c r="AN763" s="154"/>
      <c r="AO763" s="154"/>
      <c r="AP763" s="154"/>
      <c r="AQ763" s="154"/>
      <c r="AR763" s="154"/>
      <c r="AS763" s="154"/>
      <c r="AT763" s="154"/>
      <c r="AU763" s="154"/>
      <c r="AV763" s="154"/>
      <c r="AW763" s="154"/>
      <c r="AX763" s="154"/>
      <c r="AY763" s="154"/>
      <c r="AZ763" s="154"/>
      <c r="BA763" s="181"/>
      <c r="BB763" s="181"/>
      <c r="BC763" s="85"/>
      <c r="BD763" s="85"/>
      <c r="BE763" s="154"/>
    </row>
    <row r="764" customFormat="false" ht="12.75" hidden="false" customHeight="true" outlineLevel="0" collapsed="false">
      <c r="A764" s="2"/>
      <c r="B764" s="2"/>
      <c r="E764" s="2"/>
      <c r="G764" s="2"/>
      <c r="I764" s="85"/>
      <c r="J764" s="2"/>
      <c r="K764" s="2"/>
      <c r="L764" s="85"/>
      <c r="M764" s="85"/>
      <c r="N764" s="85"/>
      <c r="O764" s="85"/>
      <c r="P764" s="85"/>
      <c r="Q764" s="85"/>
      <c r="R764" s="85"/>
      <c r="S764" s="85"/>
      <c r="T764" s="154"/>
      <c r="U764" s="154"/>
      <c r="V764" s="154"/>
      <c r="W764" s="154"/>
      <c r="X764" s="154"/>
      <c r="Y764" s="154"/>
      <c r="Z764" s="85"/>
      <c r="AA764" s="85"/>
      <c r="AB764" s="154"/>
      <c r="AC764" s="154"/>
      <c r="AD764" s="154"/>
      <c r="AE764" s="154"/>
      <c r="AF764" s="154"/>
      <c r="AG764" s="154"/>
      <c r="AH764" s="154"/>
      <c r="AI764" s="154"/>
      <c r="AJ764" s="154"/>
      <c r="AK764" s="154"/>
      <c r="AL764" s="154"/>
      <c r="AM764" s="154"/>
      <c r="AN764" s="154"/>
      <c r="AO764" s="154"/>
      <c r="AP764" s="154"/>
      <c r="AQ764" s="154"/>
      <c r="AR764" s="154"/>
      <c r="AS764" s="154"/>
      <c r="AT764" s="154"/>
      <c r="AU764" s="154"/>
      <c r="AV764" s="154"/>
      <c r="AW764" s="154"/>
      <c r="AX764" s="154"/>
      <c r="AY764" s="154"/>
      <c r="AZ764" s="154"/>
      <c r="BA764" s="181"/>
      <c r="BB764" s="181"/>
      <c r="BC764" s="85"/>
      <c r="BD764" s="85"/>
      <c r="BE764" s="154"/>
    </row>
    <row r="765" customFormat="false" ht="12.75" hidden="false" customHeight="true" outlineLevel="0" collapsed="false">
      <c r="A765" s="2"/>
      <c r="B765" s="2"/>
      <c r="E765" s="2"/>
      <c r="G765" s="2"/>
      <c r="I765" s="85"/>
      <c r="J765" s="2"/>
      <c r="K765" s="2"/>
      <c r="L765" s="85"/>
      <c r="M765" s="85"/>
      <c r="N765" s="85"/>
      <c r="O765" s="85"/>
      <c r="P765" s="85"/>
      <c r="Q765" s="85"/>
      <c r="R765" s="85"/>
      <c r="S765" s="85"/>
      <c r="T765" s="154"/>
      <c r="U765" s="154"/>
      <c r="V765" s="154"/>
      <c r="W765" s="154"/>
      <c r="X765" s="154"/>
      <c r="Y765" s="154"/>
      <c r="Z765" s="85"/>
      <c r="AA765" s="85"/>
      <c r="AB765" s="154"/>
      <c r="AC765" s="154"/>
      <c r="AD765" s="154"/>
      <c r="AE765" s="154"/>
      <c r="AF765" s="154"/>
      <c r="AG765" s="154"/>
      <c r="AH765" s="154"/>
      <c r="AI765" s="154"/>
      <c r="AJ765" s="154"/>
      <c r="AK765" s="154"/>
      <c r="AL765" s="154"/>
      <c r="AM765" s="154"/>
      <c r="AN765" s="154"/>
      <c r="AO765" s="154"/>
      <c r="AP765" s="154"/>
      <c r="AQ765" s="154"/>
      <c r="AR765" s="154"/>
      <c r="AS765" s="154"/>
      <c r="AT765" s="154"/>
      <c r="AU765" s="154"/>
      <c r="AV765" s="154"/>
      <c r="AW765" s="154"/>
      <c r="AX765" s="154"/>
      <c r="AY765" s="154"/>
      <c r="AZ765" s="154"/>
      <c r="BA765" s="181"/>
      <c r="BB765" s="181"/>
      <c r="BC765" s="85"/>
      <c r="BD765" s="85"/>
      <c r="BE765" s="154"/>
    </row>
    <row r="766" customFormat="false" ht="12.75" hidden="false" customHeight="true" outlineLevel="0" collapsed="false">
      <c r="A766" s="2"/>
      <c r="B766" s="2"/>
      <c r="E766" s="2"/>
      <c r="G766" s="2"/>
      <c r="I766" s="85"/>
      <c r="J766" s="2"/>
      <c r="K766" s="2"/>
      <c r="L766" s="85"/>
      <c r="M766" s="85"/>
      <c r="N766" s="85"/>
      <c r="O766" s="85"/>
      <c r="P766" s="85"/>
      <c r="Q766" s="85"/>
      <c r="R766" s="85"/>
      <c r="S766" s="85"/>
      <c r="T766" s="154"/>
      <c r="U766" s="154"/>
      <c r="V766" s="154"/>
      <c r="W766" s="154"/>
      <c r="X766" s="154"/>
      <c r="Y766" s="154"/>
      <c r="Z766" s="85"/>
      <c r="AA766" s="85"/>
      <c r="AB766" s="154"/>
      <c r="AC766" s="154"/>
      <c r="AD766" s="154"/>
      <c r="AE766" s="154"/>
      <c r="AF766" s="154"/>
      <c r="AG766" s="154"/>
      <c r="AH766" s="154"/>
      <c r="AI766" s="154"/>
      <c r="AJ766" s="154"/>
      <c r="AK766" s="154"/>
      <c r="AL766" s="154"/>
      <c r="AM766" s="154"/>
      <c r="AN766" s="154"/>
      <c r="AO766" s="154"/>
      <c r="AP766" s="154"/>
      <c r="AQ766" s="154"/>
      <c r="AR766" s="154"/>
      <c r="AS766" s="154"/>
      <c r="AT766" s="154"/>
      <c r="AU766" s="154"/>
      <c r="AV766" s="154"/>
      <c r="AW766" s="154"/>
      <c r="AX766" s="154"/>
      <c r="AY766" s="154"/>
      <c r="AZ766" s="154"/>
      <c r="BA766" s="181"/>
      <c r="BB766" s="181"/>
      <c r="BC766" s="85"/>
      <c r="BD766" s="85"/>
      <c r="BE766" s="154"/>
    </row>
    <row r="767" customFormat="false" ht="12.75" hidden="false" customHeight="true" outlineLevel="0" collapsed="false">
      <c r="A767" s="2"/>
      <c r="B767" s="2"/>
      <c r="E767" s="2"/>
      <c r="G767" s="2"/>
      <c r="I767" s="85"/>
      <c r="J767" s="2"/>
      <c r="K767" s="2"/>
      <c r="L767" s="85"/>
      <c r="M767" s="85"/>
      <c r="N767" s="85"/>
      <c r="O767" s="85"/>
      <c r="P767" s="85"/>
      <c r="Q767" s="85"/>
      <c r="R767" s="85"/>
      <c r="S767" s="85"/>
      <c r="T767" s="154"/>
      <c r="U767" s="154"/>
      <c r="V767" s="154"/>
      <c r="W767" s="154"/>
      <c r="X767" s="154"/>
      <c r="Y767" s="154"/>
      <c r="Z767" s="85"/>
      <c r="AA767" s="85"/>
      <c r="AB767" s="154"/>
      <c r="AC767" s="154"/>
      <c r="AD767" s="154"/>
      <c r="AE767" s="154"/>
      <c r="AF767" s="154"/>
      <c r="AG767" s="154"/>
      <c r="AH767" s="154"/>
      <c r="AI767" s="154"/>
      <c r="AJ767" s="154"/>
      <c r="AK767" s="154"/>
      <c r="AL767" s="154"/>
      <c r="AM767" s="154"/>
      <c r="AN767" s="154"/>
      <c r="AO767" s="154"/>
      <c r="AP767" s="154"/>
      <c r="AQ767" s="154"/>
      <c r="AR767" s="154"/>
      <c r="AS767" s="154"/>
      <c r="AT767" s="154"/>
      <c r="AU767" s="154"/>
      <c r="AV767" s="154"/>
      <c r="AW767" s="154"/>
      <c r="AX767" s="154"/>
      <c r="AY767" s="154"/>
      <c r="AZ767" s="154"/>
      <c r="BA767" s="181"/>
      <c r="BB767" s="181"/>
      <c r="BC767" s="85"/>
      <c r="BD767" s="85"/>
      <c r="BE767" s="154"/>
    </row>
    <row r="768" customFormat="false" ht="12.75" hidden="false" customHeight="true" outlineLevel="0" collapsed="false">
      <c r="A768" s="2"/>
      <c r="B768" s="2"/>
      <c r="E768" s="2"/>
      <c r="G768" s="2"/>
      <c r="I768" s="85"/>
      <c r="J768" s="2"/>
      <c r="K768" s="2"/>
      <c r="L768" s="85"/>
      <c r="M768" s="85"/>
      <c r="N768" s="85"/>
      <c r="O768" s="85"/>
      <c r="P768" s="85"/>
      <c r="Q768" s="85"/>
      <c r="R768" s="85"/>
      <c r="S768" s="85"/>
      <c r="T768" s="154"/>
      <c r="U768" s="154"/>
      <c r="V768" s="154"/>
      <c r="W768" s="154"/>
      <c r="X768" s="154"/>
      <c r="Y768" s="154"/>
      <c r="Z768" s="85"/>
      <c r="AA768" s="85"/>
      <c r="AB768" s="154"/>
      <c r="AC768" s="154"/>
      <c r="AD768" s="154"/>
      <c r="AE768" s="154"/>
      <c r="AF768" s="154"/>
      <c r="AG768" s="154"/>
      <c r="AH768" s="154"/>
      <c r="AI768" s="154"/>
      <c r="AJ768" s="154"/>
      <c r="AK768" s="154"/>
      <c r="AL768" s="154"/>
      <c r="AM768" s="154"/>
      <c r="AN768" s="154"/>
      <c r="AO768" s="154"/>
      <c r="AP768" s="154"/>
      <c r="AQ768" s="154"/>
      <c r="AR768" s="154"/>
      <c r="AS768" s="154"/>
      <c r="AT768" s="154"/>
      <c r="AU768" s="154"/>
      <c r="AV768" s="154"/>
      <c r="AW768" s="154"/>
      <c r="AX768" s="154"/>
      <c r="AY768" s="154"/>
      <c r="AZ768" s="154"/>
      <c r="BA768" s="181"/>
      <c r="BB768" s="181"/>
      <c r="BC768" s="85"/>
      <c r="BD768" s="85"/>
      <c r="BE768" s="154"/>
    </row>
    <row r="769" customFormat="false" ht="12.75" hidden="false" customHeight="true" outlineLevel="0" collapsed="false">
      <c r="A769" s="2"/>
      <c r="B769" s="2"/>
      <c r="E769" s="2"/>
      <c r="G769" s="2"/>
      <c r="I769" s="85"/>
      <c r="J769" s="2"/>
      <c r="K769" s="2"/>
      <c r="L769" s="85"/>
      <c r="M769" s="85"/>
      <c r="N769" s="85"/>
      <c r="O769" s="85"/>
      <c r="P769" s="85"/>
      <c r="Q769" s="85"/>
      <c r="R769" s="85"/>
      <c r="S769" s="85"/>
      <c r="T769" s="154"/>
      <c r="U769" s="154"/>
      <c r="V769" s="154"/>
      <c r="W769" s="154"/>
      <c r="X769" s="154"/>
      <c r="Y769" s="154"/>
      <c r="Z769" s="85"/>
      <c r="AA769" s="85"/>
      <c r="AB769" s="154"/>
      <c r="AC769" s="154"/>
      <c r="AD769" s="154"/>
      <c r="AE769" s="154"/>
      <c r="AF769" s="154"/>
      <c r="AG769" s="154"/>
      <c r="AH769" s="154"/>
      <c r="AI769" s="154"/>
      <c r="AJ769" s="154"/>
      <c r="AK769" s="154"/>
      <c r="AL769" s="154"/>
      <c r="AM769" s="154"/>
      <c r="AN769" s="154"/>
      <c r="AO769" s="154"/>
      <c r="AP769" s="154"/>
      <c r="AQ769" s="154"/>
      <c r="AR769" s="154"/>
      <c r="AS769" s="154"/>
      <c r="AT769" s="154"/>
      <c r="AU769" s="154"/>
      <c r="AV769" s="154"/>
      <c r="AW769" s="154"/>
      <c r="AX769" s="154"/>
      <c r="AY769" s="154"/>
      <c r="AZ769" s="154"/>
      <c r="BA769" s="181"/>
      <c r="BB769" s="181"/>
      <c r="BC769" s="85"/>
      <c r="BD769" s="85"/>
      <c r="BE769" s="154"/>
    </row>
    <row r="770" customFormat="false" ht="12.75" hidden="false" customHeight="true" outlineLevel="0" collapsed="false">
      <c r="A770" s="2"/>
      <c r="B770" s="2"/>
      <c r="E770" s="2"/>
      <c r="G770" s="2"/>
      <c r="I770" s="85"/>
      <c r="J770" s="2"/>
      <c r="K770" s="2"/>
      <c r="L770" s="85"/>
      <c r="M770" s="85"/>
      <c r="N770" s="85"/>
      <c r="O770" s="85"/>
      <c r="P770" s="85"/>
      <c r="Q770" s="85"/>
      <c r="R770" s="85"/>
      <c r="S770" s="85"/>
      <c r="T770" s="154"/>
      <c r="U770" s="154"/>
      <c r="V770" s="154"/>
      <c r="W770" s="154"/>
      <c r="X770" s="154"/>
      <c r="Y770" s="154"/>
      <c r="Z770" s="85"/>
      <c r="AA770" s="85"/>
      <c r="AB770" s="154"/>
      <c r="AC770" s="154"/>
      <c r="AD770" s="154"/>
      <c r="AE770" s="154"/>
      <c r="AF770" s="154"/>
      <c r="AG770" s="154"/>
      <c r="AH770" s="154"/>
      <c r="AI770" s="154"/>
      <c r="AJ770" s="154"/>
      <c r="AK770" s="154"/>
      <c r="AL770" s="154"/>
      <c r="AM770" s="154"/>
      <c r="AN770" s="154"/>
      <c r="AO770" s="154"/>
      <c r="AP770" s="154"/>
      <c r="AQ770" s="154"/>
      <c r="AR770" s="154"/>
      <c r="AS770" s="154"/>
      <c r="AT770" s="154"/>
      <c r="AU770" s="154"/>
      <c r="AV770" s="154"/>
      <c r="AW770" s="154"/>
      <c r="AX770" s="154"/>
      <c r="AY770" s="154"/>
      <c r="AZ770" s="154"/>
      <c r="BA770" s="181"/>
      <c r="BB770" s="181"/>
      <c r="BC770" s="85"/>
      <c r="BD770" s="85"/>
      <c r="BE770" s="154"/>
    </row>
    <row r="771" customFormat="false" ht="12.75" hidden="false" customHeight="true" outlineLevel="0" collapsed="false">
      <c r="A771" s="2"/>
      <c r="B771" s="2"/>
      <c r="E771" s="2"/>
      <c r="G771" s="2"/>
      <c r="I771" s="85"/>
      <c r="J771" s="2"/>
      <c r="K771" s="2"/>
      <c r="L771" s="85"/>
      <c r="M771" s="85"/>
      <c r="N771" s="85"/>
      <c r="O771" s="85"/>
      <c r="P771" s="85"/>
      <c r="Q771" s="85"/>
      <c r="R771" s="85"/>
      <c r="S771" s="85"/>
      <c r="T771" s="154"/>
      <c r="U771" s="154"/>
      <c r="V771" s="154"/>
      <c r="W771" s="154"/>
      <c r="X771" s="154"/>
      <c r="Y771" s="154"/>
      <c r="Z771" s="85"/>
      <c r="AA771" s="85"/>
      <c r="AB771" s="154"/>
      <c r="AC771" s="154"/>
      <c r="AD771" s="154"/>
      <c r="AE771" s="154"/>
      <c r="AF771" s="154"/>
      <c r="AG771" s="154"/>
      <c r="AH771" s="154"/>
      <c r="AI771" s="154"/>
      <c r="AJ771" s="154"/>
      <c r="AK771" s="154"/>
      <c r="AL771" s="154"/>
      <c r="AM771" s="154"/>
      <c r="AN771" s="154"/>
      <c r="AO771" s="154"/>
      <c r="AP771" s="154"/>
      <c r="AQ771" s="154"/>
      <c r="AR771" s="154"/>
      <c r="AS771" s="154"/>
      <c r="AT771" s="154"/>
      <c r="AU771" s="154"/>
      <c r="AV771" s="154"/>
      <c r="AW771" s="154"/>
      <c r="AX771" s="154"/>
      <c r="AY771" s="154"/>
      <c r="AZ771" s="154"/>
      <c r="BA771" s="181"/>
      <c r="BB771" s="181"/>
      <c r="BC771" s="85"/>
      <c r="BD771" s="85"/>
      <c r="BE771" s="154"/>
    </row>
    <row r="772" customFormat="false" ht="12.75" hidden="false" customHeight="true" outlineLevel="0" collapsed="false">
      <c r="A772" s="2"/>
      <c r="B772" s="2"/>
      <c r="E772" s="2"/>
      <c r="G772" s="2"/>
      <c r="I772" s="85"/>
      <c r="J772" s="2"/>
      <c r="K772" s="2"/>
      <c r="L772" s="85"/>
      <c r="M772" s="85"/>
      <c r="N772" s="85"/>
      <c r="O772" s="85"/>
      <c r="P772" s="85"/>
      <c r="Q772" s="85"/>
      <c r="R772" s="85"/>
      <c r="S772" s="85"/>
      <c r="T772" s="154"/>
      <c r="U772" s="154"/>
      <c r="V772" s="154"/>
      <c r="W772" s="154"/>
      <c r="X772" s="154"/>
      <c r="Y772" s="154"/>
      <c r="Z772" s="85"/>
      <c r="AA772" s="85"/>
      <c r="AB772" s="154"/>
      <c r="AC772" s="154"/>
      <c r="AD772" s="154"/>
      <c r="AE772" s="154"/>
      <c r="AF772" s="154"/>
      <c r="AG772" s="154"/>
      <c r="AH772" s="154"/>
      <c r="AI772" s="154"/>
      <c r="AJ772" s="154"/>
      <c r="AK772" s="154"/>
      <c r="AL772" s="154"/>
      <c r="AM772" s="154"/>
      <c r="AN772" s="154"/>
      <c r="AO772" s="154"/>
      <c r="AP772" s="154"/>
      <c r="AQ772" s="154"/>
      <c r="AR772" s="154"/>
      <c r="AS772" s="154"/>
      <c r="AT772" s="154"/>
      <c r="AU772" s="154"/>
      <c r="AV772" s="154"/>
      <c r="AW772" s="154"/>
      <c r="AX772" s="154"/>
      <c r="AY772" s="154"/>
      <c r="AZ772" s="154"/>
      <c r="BA772" s="181"/>
      <c r="BB772" s="181"/>
      <c r="BC772" s="85"/>
      <c r="BD772" s="85"/>
      <c r="BE772" s="154"/>
    </row>
    <row r="773" customFormat="false" ht="12.75" hidden="false" customHeight="true" outlineLevel="0" collapsed="false">
      <c r="A773" s="2"/>
      <c r="B773" s="2"/>
      <c r="E773" s="2"/>
      <c r="G773" s="2"/>
      <c r="I773" s="85"/>
      <c r="J773" s="2"/>
      <c r="K773" s="2"/>
      <c r="L773" s="85"/>
      <c r="M773" s="85"/>
      <c r="N773" s="85"/>
      <c r="O773" s="85"/>
      <c r="P773" s="85"/>
      <c r="Q773" s="85"/>
      <c r="R773" s="85"/>
      <c r="S773" s="85"/>
      <c r="T773" s="154"/>
      <c r="U773" s="154"/>
      <c r="V773" s="154"/>
      <c r="W773" s="154"/>
      <c r="X773" s="154"/>
      <c r="Y773" s="154"/>
      <c r="Z773" s="85"/>
      <c r="AA773" s="85"/>
      <c r="AB773" s="154"/>
      <c r="AC773" s="154"/>
      <c r="AD773" s="154"/>
      <c r="AE773" s="154"/>
      <c r="AF773" s="154"/>
      <c r="AG773" s="154"/>
      <c r="AH773" s="154"/>
      <c r="AI773" s="154"/>
      <c r="AJ773" s="154"/>
      <c r="AK773" s="154"/>
      <c r="AL773" s="154"/>
      <c r="AM773" s="154"/>
      <c r="AN773" s="154"/>
      <c r="AO773" s="154"/>
      <c r="AP773" s="154"/>
      <c r="AQ773" s="154"/>
      <c r="AR773" s="154"/>
      <c r="AS773" s="154"/>
      <c r="AT773" s="154"/>
      <c r="AU773" s="154"/>
      <c r="AV773" s="154"/>
      <c r="AW773" s="154"/>
      <c r="AX773" s="154"/>
      <c r="AY773" s="154"/>
      <c r="AZ773" s="154"/>
      <c r="BA773" s="181"/>
      <c r="BB773" s="181"/>
      <c r="BC773" s="85"/>
      <c r="BD773" s="85"/>
      <c r="BE773" s="154"/>
    </row>
    <row r="774" customFormat="false" ht="12.75" hidden="false" customHeight="true" outlineLevel="0" collapsed="false">
      <c r="A774" s="2"/>
      <c r="B774" s="2"/>
      <c r="E774" s="2"/>
      <c r="G774" s="2"/>
      <c r="I774" s="85"/>
      <c r="J774" s="2"/>
      <c r="K774" s="2"/>
      <c r="L774" s="85"/>
      <c r="M774" s="85"/>
      <c r="N774" s="85"/>
      <c r="O774" s="85"/>
      <c r="P774" s="85"/>
      <c r="Q774" s="85"/>
      <c r="R774" s="85"/>
      <c r="S774" s="85"/>
      <c r="T774" s="154"/>
      <c r="U774" s="154"/>
      <c r="V774" s="154"/>
      <c r="W774" s="154"/>
      <c r="X774" s="154"/>
      <c r="Y774" s="154"/>
      <c r="Z774" s="85"/>
      <c r="AA774" s="85"/>
      <c r="AB774" s="154"/>
      <c r="AC774" s="154"/>
      <c r="AD774" s="154"/>
      <c r="AE774" s="154"/>
      <c r="AF774" s="154"/>
      <c r="AG774" s="154"/>
      <c r="AH774" s="154"/>
      <c r="AI774" s="154"/>
      <c r="AJ774" s="154"/>
      <c r="AK774" s="154"/>
      <c r="AL774" s="154"/>
      <c r="AM774" s="154"/>
      <c r="AN774" s="154"/>
      <c r="AO774" s="154"/>
      <c r="AP774" s="154"/>
      <c r="AQ774" s="154"/>
      <c r="AR774" s="154"/>
      <c r="AS774" s="154"/>
      <c r="AT774" s="154"/>
      <c r="AU774" s="154"/>
      <c r="AV774" s="154"/>
      <c r="AW774" s="154"/>
      <c r="AX774" s="154"/>
      <c r="AY774" s="154"/>
      <c r="AZ774" s="154"/>
      <c r="BA774" s="181"/>
      <c r="BB774" s="181"/>
      <c r="BC774" s="85"/>
      <c r="BD774" s="85"/>
      <c r="BE774" s="154"/>
    </row>
    <row r="775" customFormat="false" ht="12.75" hidden="false" customHeight="true" outlineLevel="0" collapsed="false">
      <c r="A775" s="2"/>
      <c r="B775" s="2"/>
      <c r="E775" s="2"/>
      <c r="G775" s="2"/>
      <c r="I775" s="85"/>
      <c r="J775" s="2"/>
      <c r="K775" s="2"/>
      <c r="L775" s="85"/>
      <c r="M775" s="85"/>
      <c r="N775" s="85"/>
      <c r="O775" s="85"/>
      <c r="P775" s="85"/>
      <c r="Q775" s="85"/>
      <c r="R775" s="85"/>
      <c r="S775" s="85"/>
      <c r="T775" s="154"/>
      <c r="U775" s="154"/>
      <c r="V775" s="154"/>
      <c r="W775" s="154"/>
      <c r="X775" s="154"/>
      <c r="Y775" s="154"/>
      <c r="Z775" s="85"/>
      <c r="AA775" s="85"/>
      <c r="AB775" s="154"/>
      <c r="AC775" s="154"/>
      <c r="AD775" s="154"/>
      <c r="AE775" s="154"/>
      <c r="AF775" s="154"/>
      <c r="AG775" s="154"/>
      <c r="AH775" s="154"/>
      <c r="AI775" s="154"/>
      <c r="AJ775" s="154"/>
      <c r="AK775" s="154"/>
      <c r="AL775" s="154"/>
      <c r="AM775" s="154"/>
      <c r="AN775" s="154"/>
      <c r="AO775" s="154"/>
      <c r="AP775" s="154"/>
      <c r="AQ775" s="154"/>
      <c r="AR775" s="154"/>
      <c r="AS775" s="154"/>
      <c r="AT775" s="154"/>
      <c r="AU775" s="154"/>
      <c r="AV775" s="154"/>
      <c r="AW775" s="154"/>
      <c r="AX775" s="154"/>
      <c r="AY775" s="154"/>
      <c r="AZ775" s="154"/>
      <c r="BA775" s="181"/>
      <c r="BB775" s="181"/>
      <c r="BC775" s="85"/>
      <c r="BD775" s="85"/>
      <c r="BE775" s="154"/>
    </row>
    <row r="776" customFormat="false" ht="12.75" hidden="false" customHeight="true" outlineLevel="0" collapsed="false">
      <c r="A776" s="2"/>
      <c r="B776" s="2"/>
      <c r="E776" s="2"/>
      <c r="G776" s="2"/>
      <c r="I776" s="85"/>
      <c r="J776" s="2"/>
      <c r="K776" s="2"/>
      <c r="L776" s="85"/>
      <c r="M776" s="85"/>
      <c r="N776" s="85"/>
      <c r="O776" s="85"/>
      <c r="P776" s="85"/>
      <c r="Q776" s="85"/>
      <c r="R776" s="85"/>
      <c r="S776" s="85"/>
      <c r="T776" s="154"/>
      <c r="U776" s="154"/>
      <c r="V776" s="154"/>
      <c r="W776" s="154"/>
      <c r="X776" s="154"/>
      <c r="Y776" s="154"/>
      <c r="Z776" s="85"/>
      <c r="AA776" s="85"/>
      <c r="AB776" s="154"/>
      <c r="AC776" s="154"/>
      <c r="AD776" s="154"/>
      <c r="AE776" s="154"/>
      <c r="AF776" s="154"/>
      <c r="AG776" s="154"/>
      <c r="AH776" s="154"/>
      <c r="AI776" s="154"/>
      <c r="AJ776" s="154"/>
      <c r="AK776" s="154"/>
      <c r="AL776" s="154"/>
      <c r="AM776" s="154"/>
      <c r="AN776" s="154"/>
      <c r="AO776" s="154"/>
      <c r="AP776" s="154"/>
      <c r="AQ776" s="154"/>
      <c r="AR776" s="154"/>
      <c r="AS776" s="154"/>
      <c r="AT776" s="154"/>
      <c r="AU776" s="154"/>
      <c r="AV776" s="154"/>
      <c r="AW776" s="154"/>
      <c r="AX776" s="154"/>
      <c r="AY776" s="154"/>
      <c r="AZ776" s="154"/>
      <c r="BA776" s="181"/>
      <c r="BB776" s="181"/>
      <c r="BC776" s="85"/>
      <c r="BD776" s="85"/>
      <c r="BE776" s="154"/>
    </row>
    <row r="777" customFormat="false" ht="12.75" hidden="false" customHeight="true" outlineLevel="0" collapsed="false">
      <c r="A777" s="2"/>
      <c r="B777" s="2"/>
      <c r="E777" s="2"/>
      <c r="G777" s="2"/>
      <c r="I777" s="85"/>
      <c r="J777" s="2"/>
      <c r="K777" s="2"/>
      <c r="L777" s="85"/>
      <c r="M777" s="85"/>
      <c r="N777" s="85"/>
      <c r="O777" s="85"/>
      <c r="P777" s="85"/>
      <c r="Q777" s="85"/>
      <c r="R777" s="85"/>
      <c r="S777" s="85"/>
      <c r="T777" s="154"/>
      <c r="U777" s="154"/>
      <c r="V777" s="154"/>
      <c r="W777" s="154"/>
      <c r="X777" s="154"/>
      <c r="Y777" s="154"/>
      <c r="Z777" s="85"/>
      <c r="AA777" s="85"/>
      <c r="AB777" s="154"/>
      <c r="AC777" s="154"/>
      <c r="AD777" s="154"/>
      <c r="AE777" s="154"/>
      <c r="AF777" s="154"/>
      <c r="AG777" s="154"/>
      <c r="AH777" s="154"/>
      <c r="AI777" s="154"/>
      <c r="AJ777" s="154"/>
      <c r="AK777" s="154"/>
      <c r="AL777" s="154"/>
      <c r="AM777" s="154"/>
      <c r="AN777" s="154"/>
      <c r="AO777" s="154"/>
      <c r="AP777" s="154"/>
      <c r="AQ777" s="154"/>
      <c r="AR777" s="154"/>
      <c r="AS777" s="154"/>
      <c r="AT777" s="154"/>
      <c r="AU777" s="154"/>
      <c r="AV777" s="154"/>
      <c r="AW777" s="154"/>
      <c r="AX777" s="154"/>
      <c r="AY777" s="154"/>
      <c r="AZ777" s="154"/>
      <c r="BA777" s="181"/>
      <c r="BB777" s="181"/>
      <c r="BC777" s="85"/>
      <c r="BD777" s="85"/>
      <c r="BE777" s="154"/>
    </row>
    <row r="778" customFormat="false" ht="12.75" hidden="false" customHeight="true" outlineLevel="0" collapsed="false">
      <c r="A778" s="2"/>
      <c r="B778" s="2"/>
      <c r="E778" s="2"/>
      <c r="G778" s="2"/>
      <c r="I778" s="85"/>
      <c r="J778" s="2"/>
      <c r="K778" s="2"/>
      <c r="L778" s="85"/>
      <c r="M778" s="85"/>
      <c r="N778" s="85"/>
      <c r="O778" s="85"/>
      <c r="P778" s="85"/>
      <c r="Q778" s="85"/>
      <c r="R778" s="85"/>
      <c r="S778" s="85"/>
      <c r="T778" s="154"/>
      <c r="U778" s="154"/>
      <c r="V778" s="154"/>
      <c r="W778" s="154"/>
      <c r="X778" s="154"/>
      <c r="Y778" s="154"/>
      <c r="Z778" s="85"/>
      <c r="AA778" s="85"/>
      <c r="AB778" s="154"/>
      <c r="AC778" s="154"/>
      <c r="AD778" s="154"/>
      <c r="AE778" s="154"/>
      <c r="AF778" s="154"/>
      <c r="AG778" s="154"/>
      <c r="AH778" s="154"/>
      <c r="AI778" s="154"/>
      <c r="AJ778" s="154"/>
      <c r="AK778" s="154"/>
      <c r="AL778" s="154"/>
      <c r="AM778" s="154"/>
      <c r="AN778" s="154"/>
      <c r="AO778" s="154"/>
      <c r="AP778" s="154"/>
      <c r="AQ778" s="154"/>
      <c r="AR778" s="154"/>
      <c r="AS778" s="154"/>
      <c r="AT778" s="154"/>
      <c r="AU778" s="154"/>
      <c r="AV778" s="154"/>
      <c r="AW778" s="154"/>
      <c r="AX778" s="154"/>
      <c r="AY778" s="154"/>
      <c r="AZ778" s="154"/>
      <c r="BA778" s="181"/>
      <c r="BB778" s="181"/>
      <c r="BC778" s="85"/>
      <c r="BD778" s="85"/>
      <c r="BE778" s="154"/>
    </row>
    <row r="779" customFormat="false" ht="12.75" hidden="false" customHeight="true" outlineLevel="0" collapsed="false">
      <c r="A779" s="2"/>
      <c r="B779" s="2"/>
      <c r="E779" s="2"/>
      <c r="G779" s="2"/>
      <c r="I779" s="85"/>
      <c r="J779" s="2"/>
      <c r="K779" s="2"/>
      <c r="L779" s="85"/>
      <c r="M779" s="85"/>
      <c r="N779" s="85"/>
      <c r="O779" s="85"/>
      <c r="P779" s="85"/>
      <c r="Q779" s="85"/>
      <c r="R779" s="85"/>
      <c r="S779" s="85"/>
      <c r="T779" s="154"/>
      <c r="U779" s="154"/>
      <c r="V779" s="154"/>
      <c r="W779" s="154"/>
      <c r="X779" s="154"/>
      <c r="Y779" s="154"/>
      <c r="Z779" s="85"/>
      <c r="AA779" s="85"/>
      <c r="AB779" s="154"/>
      <c r="AC779" s="154"/>
      <c r="AD779" s="154"/>
      <c r="AE779" s="154"/>
      <c r="AF779" s="154"/>
      <c r="AG779" s="154"/>
      <c r="AH779" s="154"/>
      <c r="AI779" s="154"/>
      <c r="AJ779" s="154"/>
      <c r="AK779" s="154"/>
      <c r="AL779" s="154"/>
      <c r="AM779" s="154"/>
      <c r="AN779" s="154"/>
      <c r="AO779" s="154"/>
      <c r="AP779" s="154"/>
      <c r="AQ779" s="154"/>
      <c r="AR779" s="154"/>
      <c r="AS779" s="154"/>
      <c r="AT779" s="154"/>
      <c r="AU779" s="154"/>
      <c r="AV779" s="154"/>
      <c r="AW779" s="154"/>
      <c r="AX779" s="154"/>
      <c r="AY779" s="154"/>
      <c r="AZ779" s="154"/>
      <c r="BA779" s="181"/>
      <c r="BB779" s="181"/>
      <c r="BC779" s="85"/>
      <c r="BD779" s="85"/>
      <c r="BE779" s="154"/>
    </row>
    <row r="780" customFormat="false" ht="12.75" hidden="false" customHeight="true" outlineLevel="0" collapsed="false">
      <c r="A780" s="2"/>
      <c r="B780" s="2"/>
      <c r="E780" s="2"/>
      <c r="G780" s="2"/>
      <c r="I780" s="85"/>
      <c r="J780" s="2"/>
      <c r="K780" s="2"/>
      <c r="L780" s="85"/>
      <c r="M780" s="85"/>
      <c r="N780" s="85"/>
      <c r="O780" s="85"/>
      <c r="P780" s="85"/>
      <c r="Q780" s="85"/>
      <c r="R780" s="85"/>
      <c r="S780" s="85"/>
      <c r="T780" s="154"/>
      <c r="U780" s="154"/>
      <c r="V780" s="154"/>
      <c r="W780" s="154"/>
      <c r="X780" s="154"/>
      <c r="Y780" s="154"/>
      <c r="Z780" s="85"/>
      <c r="AA780" s="85"/>
      <c r="AB780" s="154"/>
      <c r="AC780" s="154"/>
      <c r="AD780" s="154"/>
      <c r="AE780" s="154"/>
      <c r="AF780" s="154"/>
      <c r="AG780" s="154"/>
      <c r="AH780" s="154"/>
      <c r="AI780" s="154"/>
      <c r="AJ780" s="154"/>
      <c r="AK780" s="154"/>
      <c r="AL780" s="154"/>
      <c r="AM780" s="154"/>
      <c r="AN780" s="154"/>
      <c r="AO780" s="154"/>
      <c r="AP780" s="154"/>
      <c r="AQ780" s="154"/>
      <c r="AR780" s="154"/>
      <c r="AS780" s="154"/>
      <c r="AT780" s="154"/>
      <c r="AU780" s="154"/>
      <c r="AV780" s="154"/>
      <c r="AW780" s="154"/>
      <c r="AX780" s="154"/>
      <c r="AY780" s="154"/>
      <c r="AZ780" s="154"/>
      <c r="BA780" s="181"/>
      <c r="BB780" s="181"/>
      <c r="BC780" s="85"/>
      <c r="BD780" s="85"/>
      <c r="BE780" s="154"/>
    </row>
    <row r="781" customFormat="false" ht="12.75" hidden="false" customHeight="true" outlineLevel="0" collapsed="false">
      <c r="A781" s="2"/>
      <c r="B781" s="2"/>
      <c r="E781" s="2"/>
      <c r="G781" s="2"/>
      <c r="I781" s="85"/>
      <c r="J781" s="2"/>
      <c r="K781" s="2"/>
      <c r="L781" s="85"/>
      <c r="M781" s="85"/>
      <c r="N781" s="85"/>
      <c r="O781" s="85"/>
      <c r="P781" s="85"/>
      <c r="Q781" s="85"/>
      <c r="R781" s="85"/>
      <c r="S781" s="85"/>
      <c r="T781" s="154"/>
      <c r="U781" s="154"/>
      <c r="V781" s="154"/>
      <c r="W781" s="154"/>
      <c r="X781" s="154"/>
      <c r="Y781" s="154"/>
      <c r="Z781" s="85"/>
      <c r="AA781" s="85"/>
      <c r="AB781" s="154"/>
      <c r="AC781" s="154"/>
      <c r="AD781" s="154"/>
      <c r="AE781" s="154"/>
      <c r="AF781" s="154"/>
      <c r="AG781" s="154"/>
      <c r="AH781" s="154"/>
      <c r="AI781" s="154"/>
      <c r="AJ781" s="154"/>
      <c r="AK781" s="154"/>
      <c r="AL781" s="154"/>
      <c r="AM781" s="154"/>
      <c r="AN781" s="154"/>
      <c r="AO781" s="154"/>
      <c r="AP781" s="154"/>
      <c r="AQ781" s="154"/>
      <c r="AR781" s="154"/>
      <c r="AS781" s="154"/>
      <c r="AT781" s="154"/>
      <c r="AU781" s="154"/>
      <c r="AV781" s="154"/>
      <c r="AW781" s="154"/>
      <c r="AX781" s="154"/>
      <c r="AY781" s="154"/>
      <c r="AZ781" s="154"/>
      <c r="BA781" s="181"/>
      <c r="BB781" s="181"/>
      <c r="BC781" s="85"/>
      <c r="BD781" s="85"/>
      <c r="BE781" s="154"/>
    </row>
    <row r="782" customFormat="false" ht="12.75" hidden="false" customHeight="true" outlineLevel="0" collapsed="false">
      <c r="A782" s="2"/>
      <c r="B782" s="2"/>
      <c r="E782" s="2"/>
      <c r="G782" s="2"/>
      <c r="I782" s="85"/>
      <c r="J782" s="2"/>
      <c r="K782" s="2"/>
      <c r="L782" s="85"/>
      <c r="M782" s="85"/>
      <c r="N782" s="85"/>
      <c r="O782" s="85"/>
      <c r="P782" s="85"/>
      <c r="Q782" s="85"/>
      <c r="R782" s="85"/>
      <c r="S782" s="85"/>
      <c r="T782" s="154"/>
      <c r="U782" s="154"/>
      <c r="V782" s="154"/>
      <c r="W782" s="154"/>
      <c r="X782" s="154"/>
      <c r="Y782" s="154"/>
      <c r="Z782" s="85"/>
      <c r="AA782" s="85"/>
      <c r="AB782" s="154"/>
      <c r="AC782" s="154"/>
      <c r="AD782" s="154"/>
      <c r="AE782" s="154"/>
      <c r="AF782" s="154"/>
      <c r="AG782" s="154"/>
      <c r="AH782" s="154"/>
      <c r="AI782" s="154"/>
      <c r="AJ782" s="154"/>
      <c r="AK782" s="154"/>
      <c r="AL782" s="154"/>
      <c r="AM782" s="154"/>
      <c r="AN782" s="154"/>
      <c r="AO782" s="154"/>
      <c r="AP782" s="154"/>
      <c r="AQ782" s="154"/>
      <c r="AR782" s="154"/>
      <c r="AS782" s="154"/>
      <c r="AT782" s="154"/>
      <c r="AU782" s="154"/>
      <c r="AV782" s="154"/>
      <c r="AW782" s="154"/>
      <c r="AX782" s="154"/>
      <c r="AY782" s="154"/>
      <c r="AZ782" s="154"/>
      <c r="BA782" s="181"/>
      <c r="BB782" s="181"/>
      <c r="BC782" s="85"/>
      <c r="BD782" s="85"/>
      <c r="BE782" s="154"/>
    </row>
    <row r="783" customFormat="false" ht="12.75" hidden="false" customHeight="true" outlineLevel="0" collapsed="false">
      <c r="A783" s="2"/>
      <c r="B783" s="2"/>
      <c r="E783" s="2"/>
      <c r="G783" s="2"/>
      <c r="I783" s="85"/>
      <c r="J783" s="2"/>
      <c r="K783" s="2"/>
      <c r="L783" s="85"/>
      <c r="M783" s="85"/>
      <c r="N783" s="85"/>
      <c r="O783" s="85"/>
      <c r="P783" s="85"/>
      <c r="Q783" s="85"/>
      <c r="R783" s="85"/>
      <c r="S783" s="85"/>
      <c r="T783" s="154"/>
      <c r="U783" s="154"/>
      <c r="V783" s="154"/>
      <c r="W783" s="154"/>
      <c r="X783" s="154"/>
      <c r="Y783" s="154"/>
      <c r="Z783" s="85"/>
      <c r="AA783" s="85"/>
      <c r="AB783" s="154"/>
      <c r="AC783" s="154"/>
      <c r="AD783" s="154"/>
      <c r="AE783" s="154"/>
      <c r="AF783" s="154"/>
      <c r="AG783" s="154"/>
      <c r="AH783" s="154"/>
      <c r="AI783" s="154"/>
      <c r="AJ783" s="154"/>
      <c r="AK783" s="154"/>
      <c r="AL783" s="154"/>
      <c r="AM783" s="154"/>
      <c r="AN783" s="154"/>
      <c r="AO783" s="154"/>
      <c r="AP783" s="154"/>
      <c r="AQ783" s="154"/>
      <c r="AR783" s="154"/>
      <c r="AS783" s="154"/>
      <c r="AT783" s="154"/>
      <c r="AU783" s="154"/>
      <c r="AV783" s="154"/>
      <c r="AW783" s="154"/>
      <c r="AX783" s="154"/>
      <c r="AY783" s="154"/>
      <c r="AZ783" s="154"/>
      <c r="BA783" s="181"/>
      <c r="BB783" s="181"/>
      <c r="BC783" s="85"/>
      <c r="BD783" s="85"/>
      <c r="BE783" s="154"/>
    </row>
    <row r="784" customFormat="false" ht="12.75" hidden="false" customHeight="true" outlineLevel="0" collapsed="false">
      <c r="A784" s="2"/>
      <c r="B784" s="2"/>
      <c r="E784" s="2"/>
      <c r="G784" s="2"/>
      <c r="I784" s="85"/>
      <c r="J784" s="2"/>
      <c r="K784" s="2"/>
      <c r="L784" s="85"/>
      <c r="M784" s="85"/>
      <c r="N784" s="85"/>
      <c r="O784" s="85"/>
      <c r="P784" s="85"/>
      <c r="Q784" s="85"/>
      <c r="R784" s="85"/>
      <c r="S784" s="85"/>
      <c r="T784" s="154"/>
      <c r="U784" s="154"/>
      <c r="V784" s="154"/>
      <c r="W784" s="154"/>
      <c r="X784" s="154"/>
      <c r="Y784" s="154"/>
      <c r="Z784" s="85"/>
      <c r="AA784" s="85"/>
      <c r="AB784" s="154"/>
      <c r="AC784" s="154"/>
      <c r="AD784" s="154"/>
      <c r="AE784" s="154"/>
      <c r="AF784" s="154"/>
      <c r="AG784" s="154"/>
      <c r="AH784" s="154"/>
      <c r="AI784" s="154"/>
      <c r="AJ784" s="154"/>
      <c r="AK784" s="154"/>
      <c r="AL784" s="154"/>
      <c r="AM784" s="154"/>
      <c r="AN784" s="154"/>
      <c r="AO784" s="154"/>
      <c r="AP784" s="154"/>
      <c r="AQ784" s="154"/>
      <c r="AR784" s="154"/>
      <c r="AS784" s="154"/>
      <c r="AT784" s="154"/>
      <c r="AU784" s="154"/>
      <c r="AV784" s="154"/>
      <c r="AW784" s="154"/>
      <c r="AX784" s="154"/>
      <c r="AY784" s="154"/>
      <c r="AZ784" s="154"/>
      <c r="BA784" s="181"/>
      <c r="BB784" s="181"/>
      <c r="BC784" s="85"/>
      <c r="BD784" s="85"/>
      <c r="BE784" s="154"/>
    </row>
    <row r="785" customFormat="false" ht="12.75" hidden="false" customHeight="true" outlineLevel="0" collapsed="false">
      <c r="A785" s="2"/>
      <c r="B785" s="2"/>
      <c r="E785" s="2"/>
      <c r="G785" s="2"/>
      <c r="I785" s="85"/>
      <c r="J785" s="2"/>
      <c r="K785" s="2"/>
      <c r="L785" s="85"/>
      <c r="M785" s="85"/>
      <c r="N785" s="85"/>
      <c r="O785" s="85"/>
      <c r="P785" s="85"/>
      <c r="Q785" s="85"/>
      <c r="R785" s="85"/>
      <c r="S785" s="85"/>
      <c r="T785" s="154"/>
      <c r="U785" s="154"/>
      <c r="V785" s="154"/>
      <c r="W785" s="154"/>
      <c r="X785" s="154"/>
      <c r="Y785" s="154"/>
      <c r="Z785" s="85"/>
      <c r="AA785" s="85"/>
      <c r="AB785" s="154"/>
      <c r="AC785" s="154"/>
      <c r="AD785" s="154"/>
      <c r="AE785" s="154"/>
      <c r="AF785" s="154"/>
      <c r="AG785" s="154"/>
      <c r="AH785" s="154"/>
      <c r="AI785" s="154"/>
      <c r="AJ785" s="154"/>
      <c r="AK785" s="154"/>
      <c r="AL785" s="154"/>
      <c r="AM785" s="154"/>
      <c r="AN785" s="154"/>
      <c r="AO785" s="154"/>
      <c r="AP785" s="154"/>
      <c r="AQ785" s="154"/>
      <c r="AR785" s="154"/>
      <c r="AS785" s="154"/>
      <c r="AT785" s="154"/>
      <c r="AU785" s="154"/>
      <c r="AV785" s="154"/>
      <c r="AW785" s="154"/>
      <c r="AX785" s="154"/>
      <c r="AY785" s="154"/>
      <c r="AZ785" s="154"/>
      <c r="BA785" s="181"/>
      <c r="BB785" s="181"/>
      <c r="BC785" s="85"/>
      <c r="BD785" s="85"/>
      <c r="BE785" s="154"/>
    </row>
    <row r="786" customFormat="false" ht="12.75" hidden="false" customHeight="true" outlineLevel="0" collapsed="false">
      <c r="A786" s="2"/>
      <c r="B786" s="2"/>
      <c r="E786" s="2"/>
      <c r="G786" s="2"/>
      <c r="I786" s="85"/>
      <c r="J786" s="2"/>
      <c r="K786" s="2"/>
      <c r="L786" s="85"/>
      <c r="M786" s="85"/>
      <c r="N786" s="85"/>
      <c r="O786" s="85"/>
      <c r="P786" s="85"/>
      <c r="Q786" s="85"/>
      <c r="R786" s="85"/>
      <c r="S786" s="85"/>
      <c r="T786" s="154"/>
      <c r="U786" s="154"/>
      <c r="V786" s="154"/>
      <c r="W786" s="154"/>
      <c r="X786" s="154"/>
      <c r="Y786" s="154"/>
      <c r="Z786" s="85"/>
      <c r="AA786" s="85"/>
      <c r="AB786" s="154"/>
      <c r="AC786" s="154"/>
      <c r="AD786" s="154"/>
      <c r="AE786" s="154"/>
      <c r="AF786" s="154"/>
      <c r="AG786" s="154"/>
      <c r="AH786" s="154"/>
      <c r="AI786" s="154"/>
      <c r="AJ786" s="154"/>
      <c r="AK786" s="154"/>
      <c r="AL786" s="154"/>
      <c r="AM786" s="154"/>
      <c r="AN786" s="154"/>
      <c r="AO786" s="154"/>
      <c r="AP786" s="154"/>
      <c r="AQ786" s="154"/>
      <c r="AR786" s="154"/>
      <c r="AS786" s="154"/>
      <c r="AT786" s="154"/>
      <c r="AU786" s="154"/>
      <c r="AV786" s="154"/>
      <c r="AW786" s="154"/>
      <c r="AX786" s="154"/>
      <c r="AY786" s="154"/>
      <c r="AZ786" s="154"/>
      <c r="BA786" s="181"/>
      <c r="BB786" s="181"/>
      <c r="BC786" s="85"/>
      <c r="BD786" s="85"/>
      <c r="BE786" s="154"/>
    </row>
    <row r="787" customFormat="false" ht="12.75" hidden="false" customHeight="true" outlineLevel="0" collapsed="false">
      <c r="A787" s="2"/>
      <c r="B787" s="2"/>
      <c r="E787" s="2"/>
      <c r="G787" s="2"/>
      <c r="I787" s="85"/>
      <c r="J787" s="2"/>
      <c r="K787" s="2"/>
      <c r="L787" s="85"/>
      <c r="M787" s="85"/>
      <c r="N787" s="85"/>
      <c r="O787" s="85"/>
      <c r="P787" s="85"/>
      <c r="Q787" s="85"/>
      <c r="R787" s="85"/>
      <c r="S787" s="85"/>
      <c r="T787" s="154"/>
      <c r="U787" s="154"/>
      <c r="V787" s="154"/>
      <c r="W787" s="154"/>
      <c r="X787" s="154"/>
      <c r="Y787" s="154"/>
      <c r="Z787" s="85"/>
      <c r="AA787" s="85"/>
      <c r="AB787" s="154"/>
      <c r="AC787" s="154"/>
      <c r="AD787" s="154"/>
      <c r="AE787" s="154"/>
      <c r="AF787" s="154"/>
      <c r="AG787" s="154"/>
      <c r="AH787" s="154"/>
      <c r="AI787" s="154"/>
      <c r="AJ787" s="154"/>
      <c r="AK787" s="154"/>
      <c r="AL787" s="154"/>
      <c r="AM787" s="154"/>
      <c r="AN787" s="154"/>
      <c r="AO787" s="154"/>
      <c r="AP787" s="154"/>
      <c r="AQ787" s="154"/>
      <c r="AR787" s="154"/>
      <c r="AS787" s="154"/>
      <c r="AT787" s="154"/>
      <c r="AU787" s="154"/>
      <c r="AV787" s="154"/>
      <c r="AW787" s="154"/>
      <c r="AX787" s="154"/>
      <c r="AY787" s="154"/>
      <c r="AZ787" s="154"/>
      <c r="BA787" s="181"/>
      <c r="BB787" s="181"/>
      <c r="BC787" s="85"/>
      <c r="BD787" s="85"/>
      <c r="BE787" s="154"/>
    </row>
    <row r="788" customFormat="false" ht="12.75" hidden="false" customHeight="true" outlineLevel="0" collapsed="false">
      <c r="A788" s="2"/>
      <c r="B788" s="2"/>
      <c r="E788" s="2"/>
      <c r="G788" s="2"/>
      <c r="I788" s="85"/>
      <c r="J788" s="2"/>
      <c r="K788" s="2"/>
      <c r="L788" s="85"/>
      <c r="M788" s="85"/>
      <c r="N788" s="85"/>
      <c r="O788" s="85"/>
      <c r="P788" s="85"/>
      <c r="Q788" s="85"/>
      <c r="R788" s="85"/>
      <c r="S788" s="85"/>
      <c r="T788" s="154"/>
      <c r="U788" s="154"/>
      <c r="V788" s="154"/>
      <c r="W788" s="154"/>
      <c r="X788" s="154"/>
      <c r="Y788" s="154"/>
      <c r="Z788" s="85"/>
      <c r="AA788" s="85"/>
      <c r="AB788" s="154"/>
      <c r="AC788" s="154"/>
      <c r="AD788" s="154"/>
      <c r="AE788" s="154"/>
      <c r="AF788" s="154"/>
      <c r="AG788" s="154"/>
      <c r="AH788" s="154"/>
      <c r="AI788" s="154"/>
      <c r="AJ788" s="154"/>
      <c r="AK788" s="154"/>
      <c r="AL788" s="154"/>
      <c r="AM788" s="154"/>
      <c r="AN788" s="154"/>
      <c r="AO788" s="154"/>
      <c r="AP788" s="154"/>
      <c r="AQ788" s="154"/>
      <c r="AR788" s="154"/>
      <c r="AS788" s="154"/>
      <c r="AT788" s="154"/>
      <c r="AU788" s="154"/>
      <c r="AV788" s="154"/>
      <c r="AW788" s="154"/>
      <c r="AX788" s="154"/>
      <c r="AY788" s="154"/>
      <c r="AZ788" s="154"/>
      <c r="BA788" s="181"/>
      <c r="BB788" s="181"/>
      <c r="BC788" s="85"/>
      <c r="BD788" s="85"/>
      <c r="BE788" s="154"/>
    </row>
    <row r="789" customFormat="false" ht="12.75" hidden="false" customHeight="true" outlineLevel="0" collapsed="false">
      <c r="A789" s="2"/>
      <c r="B789" s="2"/>
      <c r="E789" s="2"/>
      <c r="G789" s="2"/>
      <c r="I789" s="85"/>
      <c r="J789" s="2"/>
      <c r="K789" s="2"/>
      <c r="L789" s="85"/>
      <c r="M789" s="85"/>
      <c r="N789" s="85"/>
      <c r="O789" s="85"/>
      <c r="P789" s="85"/>
      <c r="Q789" s="85"/>
      <c r="R789" s="85"/>
      <c r="S789" s="85"/>
      <c r="T789" s="154"/>
      <c r="U789" s="154"/>
      <c r="V789" s="154"/>
      <c r="W789" s="154"/>
      <c r="X789" s="154"/>
      <c r="Y789" s="154"/>
      <c r="Z789" s="85"/>
      <c r="AA789" s="85"/>
      <c r="AB789" s="154"/>
      <c r="AC789" s="154"/>
      <c r="AD789" s="154"/>
      <c r="AE789" s="154"/>
      <c r="AF789" s="154"/>
      <c r="AG789" s="154"/>
      <c r="AH789" s="154"/>
      <c r="AI789" s="154"/>
      <c r="AJ789" s="154"/>
      <c r="AK789" s="154"/>
      <c r="AL789" s="154"/>
      <c r="AM789" s="154"/>
      <c r="AN789" s="154"/>
      <c r="AO789" s="154"/>
      <c r="AP789" s="154"/>
      <c r="AQ789" s="154"/>
      <c r="AR789" s="154"/>
      <c r="AS789" s="154"/>
      <c r="AT789" s="154"/>
      <c r="AU789" s="154"/>
      <c r="AV789" s="154"/>
      <c r="AW789" s="154"/>
      <c r="AX789" s="154"/>
      <c r="AY789" s="154"/>
      <c r="AZ789" s="154"/>
      <c r="BA789" s="181"/>
      <c r="BB789" s="181"/>
      <c r="BC789" s="85"/>
      <c r="BD789" s="85"/>
      <c r="BE789" s="154"/>
    </row>
    <row r="790" customFormat="false" ht="12.75" hidden="false" customHeight="true" outlineLevel="0" collapsed="false">
      <c r="A790" s="2"/>
      <c r="B790" s="2"/>
      <c r="E790" s="2"/>
      <c r="G790" s="2"/>
      <c r="I790" s="85"/>
      <c r="J790" s="2"/>
      <c r="K790" s="2"/>
      <c r="L790" s="85"/>
      <c r="M790" s="85"/>
      <c r="N790" s="85"/>
      <c r="O790" s="85"/>
      <c r="P790" s="85"/>
      <c r="Q790" s="85"/>
      <c r="R790" s="85"/>
      <c r="S790" s="85"/>
      <c r="T790" s="154"/>
      <c r="U790" s="154"/>
      <c r="V790" s="154"/>
      <c r="W790" s="154"/>
      <c r="X790" s="154"/>
      <c r="Y790" s="154"/>
      <c r="Z790" s="85"/>
      <c r="AA790" s="85"/>
      <c r="AB790" s="154"/>
      <c r="AC790" s="154"/>
      <c r="AD790" s="154"/>
      <c r="AE790" s="154"/>
      <c r="AF790" s="154"/>
      <c r="AG790" s="154"/>
      <c r="AH790" s="154"/>
      <c r="AI790" s="154"/>
      <c r="AJ790" s="154"/>
      <c r="AK790" s="154"/>
      <c r="AL790" s="154"/>
      <c r="AM790" s="154"/>
      <c r="AN790" s="154"/>
      <c r="AO790" s="154"/>
      <c r="AP790" s="154"/>
      <c r="AQ790" s="154"/>
      <c r="AR790" s="154"/>
      <c r="AS790" s="154"/>
      <c r="AT790" s="154"/>
      <c r="AU790" s="154"/>
      <c r="AV790" s="154"/>
      <c r="AW790" s="154"/>
      <c r="AX790" s="154"/>
      <c r="AY790" s="154"/>
      <c r="AZ790" s="154"/>
      <c r="BA790" s="181"/>
      <c r="BB790" s="181"/>
      <c r="BC790" s="85"/>
      <c r="BD790" s="85"/>
      <c r="BE790" s="154"/>
    </row>
    <row r="791" customFormat="false" ht="12.75" hidden="false" customHeight="true" outlineLevel="0" collapsed="false">
      <c r="A791" s="2"/>
      <c r="B791" s="2"/>
      <c r="E791" s="2"/>
      <c r="G791" s="2"/>
      <c r="I791" s="85"/>
      <c r="J791" s="2"/>
      <c r="K791" s="2"/>
      <c r="L791" s="85"/>
      <c r="M791" s="85"/>
      <c r="N791" s="85"/>
      <c r="O791" s="85"/>
      <c r="P791" s="85"/>
      <c r="Q791" s="85"/>
      <c r="R791" s="85"/>
      <c r="S791" s="85"/>
      <c r="T791" s="154"/>
      <c r="U791" s="154"/>
      <c r="V791" s="154"/>
      <c r="W791" s="154"/>
      <c r="X791" s="154"/>
      <c r="Y791" s="154"/>
      <c r="Z791" s="85"/>
      <c r="AA791" s="85"/>
      <c r="AB791" s="154"/>
      <c r="AC791" s="154"/>
      <c r="AD791" s="154"/>
      <c r="AE791" s="154"/>
      <c r="AF791" s="154"/>
      <c r="AG791" s="154"/>
      <c r="AH791" s="154"/>
      <c r="AI791" s="154"/>
      <c r="AJ791" s="154"/>
      <c r="AK791" s="154"/>
      <c r="AL791" s="154"/>
      <c r="AM791" s="154"/>
      <c r="AN791" s="154"/>
      <c r="AO791" s="154"/>
      <c r="AP791" s="154"/>
      <c r="AQ791" s="154"/>
      <c r="AR791" s="154"/>
      <c r="AS791" s="154"/>
      <c r="AT791" s="154"/>
      <c r="AU791" s="154"/>
      <c r="AV791" s="154"/>
      <c r="AW791" s="154"/>
      <c r="AX791" s="154"/>
      <c r="AY791" s="154"/>
      <c r="AZ791" s="154"/>
      <c r="BA791" s="181"/>
      <c r="BB791" s="181"/>
      <c r="BC791" s="85"/>
      <c r="BD791" s="85"/>
      <c r="BE791" s="154"/>
    </row>
    <row r="792" customFormat="false" ht="12.75" hidden="false" customHeight="true" outlineLevel="0" collapsed="false">
      <c r="A792" s="2"/>
      <c r="B792" s="2"/>
      <c r="E792" s="2"/>
      <c r="G792" s="2"/>
      <c r="I792" s="85"/>
      <c r="J792" s="2"/>
      <c r="K792" s="2"/>
      <c r="L792" s="85"/>
      <c r="M792" s="85"/>
      <c r="N792" s="85"/>
      <c r="O792" s="85"/>
      <c r="P792" s="85"/>
      <c r="Q792" s="85"/>
      <c r="R792" s="85"/>
      <c r="S792" s="85"/>
      <c r="T792" s="154"/>
      <c r="U792" s="154"/>
      <c r="V792" s="154"/>
      <c r="W792" s="154"/>
      <c r="X792" s="154"/>
      <c r="Y792" s="154"/>
      <c r="Z792" s="85"/>
      <c r="AA792" s="85"/>
      <c r="AB792" s="154"/>
      <c r="AC792" s="154"/>
      <c r="AD792" s="154"/>
      <c r="AE792" s="154"/>
      <c r="AF792" s="154"/>
      <c r="AG792" s="154"/>
      <c r="AH792" s="154"/>
      <c r="AI792" s="154"/>
      <c r="AJ792" s="154"/>
      <c r="AK792" s="154"/>
      <c r="AL792" s="154"/>
      <c r="AM792" s="154"/>
      <c r="AN792" s="154"/>
      <c r="AO792" s="154"/>
      <c r="AP792" s="154"/>
      <c r="AQ792" s="154"/>
      <c r="AR792" s="154"/>
      <c r="AS792" s="154"/>
      <c r="AT792" s="154"/>
      <c r="AU792" s="154"/>
      <c r="AV792" s="154"/>
      <c r="AW792" s="154"/>
      <c r="AX792" s="154"/>
      <c r="AY792" s="154"/>
      <c r="AZ792" s="154"/>
      <c r="BA792" s="181"/>
      <c r="BB792" s="181"/>
      <c r="BC792" s="85"/>
      <c r="BD792" s="85"/>
      <c r="BE792" s="154"/>
    </row>
    <row r="793" customFormat="false" ht="12.75" hidden="false" customHeight="true" outlineLevel="0" collapsed="false">
      <c r="A793" s="2"/>
      <c r="B793" s="2"/>
      <c r="E793" s="2"/>
      <c r="G793" s="2"/>
      <c r="I793" s="85"/>
      <c r="J793" s="2"/>
      <c r="K793" s="2"/>
      <c r="L793" s="85"/>
      <c r="M793" s="85"/>
      <c r="N793" s="85"/>
      <c r="O793" s="85"/>
      <c r="P793" s="85"/>
      <c r="Q793" s="85"/>
      <c r="R793" s="85"/>
      <c r="S793" s="85"/>
      <c r="T793" s="154"/>
      <c r="U793" s="154"/>
      <c r="V793" s="154"/>
      <c r="W793" s="154"/>
      <c r="X793" s="154"/>
      <c r="Y793" s="154"/>
      <c r="Z793" s="85"/>
      <c r="AA793" s="85"/>
      <c r="AB793" s="154"/>
      <c r="AC793" s="154"/>
      <c r="AD793" s="154"/>
      <c r="AE793" s="154"/>
      <c r="AF793" s="154"/>
      <c r="AG793" s="154"/>
      <c r="AH793" s="154"/>
      <c r="AI793" s="154"/>
      <c r="AJ793" s="154"/>
      <c r="AK793" s="154"/>
      <c r="AL793" s="154"/>
      <c r="AM793" s="154"/>
      <c r="AN793" s="154"/>
      <c r="AO793" s="154"/>
      <c r="AP793" s="154"/>
      <c r="AQ793" s="154"/>
      <c r="AR793" s="154"/>
      <c r="AS793" s="154"/>
      <c r="AT793" s="154"/>
      <c r="AU793" s="154"/>
      <c r="AV793" s="154"/>
      <c r="AW793" s="154"/>
      <c r="AX793" s="154"/>
      <c r="AY793" s="154"/>
      <c r="AZ793" s="154"/>
      <c r="BA793" s="181"/>
      <c r="BB793" s="181"/>
      <c r="BC793" s="85"/>
      <c r="BD793" s="85"/>
      <c r="BE793" s="154"/>
    </row>
    <row r="794" customFormat="false" ht="12.75" hidden="false" customHeight="true" outlineLevel="0" collapsed="false">
      <c r="A794" s="2"/>
      <c r="B794" s="2"/>
      <c r="E794" s="2"/>
      <c r="G794" s="2"/>
      <c r="I794" s="85"/>
      <c r="J794" s="2"/>
      <c r="K794" s="2"/>
      <c r="L794" s="85"/>
      <c r="M794" s="85"/>
      <c r="N794" s="85"/>
      <c r="O794" s="85"/>
      <c r="P794" s="85"/>
      <c r="Q794" s="85"/>
      <c r="R794" s="85"/>
      <c r="S794" s="85"/>
      <c r="T794" s="154"/>
      <c r="U794" s="154"/>
      <c r="V794" s="154"/>
      <c r="W794" s="154"/>
      <c r="X794" s="154"/>
      <c r="Y794" s="154"/>
      <c r="Z794" s="85"/>
      <c r="AA794" s="85"/>
      <c r="AB794" s="154"/>
      <c r="AC794" s="154"/>
      <c r="AD794" s="154"/>
      <c r="AE794" s="154"/>
      <c r="AF794" s="154"/>
      <c r="AG794" s="154"/>
      <c r="AH794" s="154"/>
      <c r="AI794" s="154"/>
      <c r="AJ794" s="154"/>
      <c r="AK794" s="154"/>
      <c r="AL794" s="154"/>
      <c r="AM794" s="154"/>
      <c r="AN794" s="154"/>
      <c r="AO794" s="154"/>
      <c r="AP794" s="154"/>
      <c r="AQ794" s="154"/>
      <c r="AR794" s="154"/>
      <c r="AS794" s="154"/>
      <c r="AT794" s="154"/>
      <c r="AU794" s="154"/>
      <c r="AV794" s="154"/>
      <c r="AW794" s="154"/>
      <c r="AX794" s="154"/>
      <c r="AY794" s="154"/>
      <c r="AZ794" s="154"/>
      <c r="BA794" s="181"/>
      <c r="BB794" s="181"/>
      <c r="BC794" s="85"/>
      <c r="BD794" s="85"/>
      <c r="BE794" s="154"/>
    </row>
    <row r="795" customFormat="false" ht="12.75" hidden="false" customHeight="true" outlineLevel="0" collapsed="false">
      <c r="A795" s="2"/>
      <c r="B795" s="2"/>
      <c r="E795" s="2"/>
      <c r="G795" s="2"/>
      <c r="I795" s="85"/>
      <c r="J795" s="2"/>
      <c r="K795" s="2"/>
      <c r="L795" s="85"/>
      <c r="M795" s="85"/>
      <c r="N795" s="85"/>
      <c r="O795" s="85"/>
      <c r="P795" s="85"/>
      <c r="Q795" s="85"/>
      <c r="R795" s="85"/>
      <c r="S795" s="85"/>
      <c r="T795" s="154"/>
      <c r="U795" s="154"/>
      <c r="V795" s="154"/>
      <c r="W795" s="154"/>
      <c r="X795" s="154"/>
      <c r="Y795" s="154"/>
      <c r="Z795" s="85"/>
      <c r="AA795" s="85"/>
      <c r="AB795" s="154"/>
      <c r="AC795" s="154"/>
      <c r="AD795" s="154"/>
      <c r="AE795" s="154"/>
      <c r="AF795" s="154"/>
      <c r="AG795" s="154"/>
      <c r="AH795" s="154"/>
      <c r="AI795" s="154"/>
      <c r="AJ795" s="154"/>
      <c r="AK795" s="154"/>
      <c r="AL795" s="154"/>
      <c r="AM795" s="154"/>
      <c r="AN795" s="154"/>
      <c r="AO795" s="154"/>
      <c r="AP795" s="154"/>
      <c r="AQ795" s="154"/>
      <c r="AR795" s="154"/>
      <c r="AS795" s="154"/>
      <c r="AT795" s="154"/>
      <c r="AU795" s="154"/>
      <c r="AV795" s="154"/>
      <c r="AW795" s="154"/>
      <c r="AX795" s="154"/>
      <c r="AY795" s="154"/>
      <c r="AZ795" s="154"/>
      <c r="BA795" s="181"/>
      <c r="BB795" s="181"/>
      <c r="BC795" s="85"/>
      <c r="BD795" s="85"/>
      <c r="BE795" s="154"/>
    </row>
    <row r="796" customFormat="false" ht="12.75" hidden="false" customHeight="true" outlineLevel="0" collapsed="false">
      <c r="A796" s="2"/>
      <c r="B796" s="2"/>
      <c r="E796" s="2"/>
      <c r="G796" s="2"/>
      <c r="I796" s="85"/>
      <c r="J796" s="2"/>
      <c r="K796" s="2"/>
      <c r="L796" s="85"/>
      <c r="M796" s="85"/>
      <c r="N796" s="85"/>
      <c r="O796" s="85"/>
      <c r="P796" s="85"/>
      <c r="Q796" s="85"/>
      <c r="R796" s="85"/>
      <c r="S796" s="85"/>
      <c r="T796" s="154"/>
      <c r="U796" s="154"/>
      <c r="V796" s="154"/>
      <c r="W796" s="154"/>
      <c r="X796" s="154"/>
      <c r="Y796" s="154"/>
      <c r="Z796" s="85"/>
      <c r="AA796" s="85"/>
      <c r="AB796" s="154"/>
      <c r="AC796" s="154"/>
      <c r="AD796" s="154"/>
      <c r="AE796" s="154"/>
      <c r="AF796" s="154"/>
      <c r="AG796" s="154"/>
      <c r="AH796" s="154"/>
      <c r="AI796" s="154"/>
      <c r="AJ796" s="154"/>
      <c r="AK796" s="154"/>
      <c r="AL796" s="154"/>
      <c r="AM796" s="154"/>
      <c r="AN796" s="154"/>
      <c r="AO796" s="154"/>
      <c r="AP796" s="154"/>
      <c r="AQ796" s="154"/>
      <c r="AR796" s="154"/>
      <c r="AS796" s="154"/>
      <c r="AT796" s="154"/>
      <c r="AU796" s="154"/>
      <c r="AV796" s="154"/>
      <c r="AW796" s="154"/>
      <c r="AX796" s="154"/>
      <c r="AY796" s="154"/>
      <c r="AZ796" s="154"/>
      <c r="BA796" s="181"/>
      <c r="BB796" s="181"/>
      <c r="BC796" s="85"/>
      <c r="BD796" s="85"/>
      <c r="BE796" s="154"/>
    </row>
    <row r="797" customFormat="false" ht="12.75" hidden="false" customHeight="true" outlineLevel="0" collapsed="false">
      <c r="A797" s="2"/>
      <c r="B797" s="2"/>
      <c r="E797" s="2"/>
      <c r="G797" s="2"/>
      <c r="I797" s="85"/>
      <c r="J797" s="2"/>
      <c r="K797" s="2"/>
      <c r="L797" s="85"/>
      <c r="M797" s="85"/>
      <c r="N797" s="85"/>
      <c r="O797" s="85"/>
      <c r="P797" s="85"/>
      <c r="Q797" s="85"/>
      <c r="R797" s="85"/>
      <c r="S797" s="85"/>
      <c r="T797" s="154"/>
      <c r="U797" s="154"/>
      <c r="V797" s="154"/>
      <c r="W797" s="154"/>
      <c r="X797" s="154"/>
      <c r="Y797" s="154"/>
      <c r="Z797" s="85"/>
      <c r="AA797" s="85"/>
      <c r="AB797" s="154"/>
      <c r="AC797" s="154"/>
      <c r="AD797" s="154"/>
      <c r="AE797" s="154"/>
      <c r="AF797" s="154"/>
      <c r="AG797" s="154"/>
      <c r="AH797" s="154"/>
      <c r="AI797" s="154"/>
      <c r="AJ797" s="154"/>
      <c r="AK797" s="154"/>
      <c r="AL797" s="154"/>
      <c r="AM797" s="154"/>
      <c r="AN797" s="154"/>
      <c r="AO797" s="154"/>
      <c r="AP797" s="154"/>
      <c r="AQ797" s="154"/>
      <c r="AR797" s="154"/>
      <c r="AS797" s="154"/>
      <c r="AT797" s="154"/>
      <c r="AU797" s="154"/>
      <c r="AV797" s="154"/>
      <c r="AW797" s="154"/>
      <c r="AX797" s="154"/>
      <c r="AY797" s="154"/>
      <c r="AZ797" s="154"/>
      <c r="BA797" s="181"/>
      <c r="BB797" s="181"/>
      <c r="BC797" s="85"/>
      <c r="BD797" s="85"/>
      <c r="BE797" s="154"/>
    </row>
    <row r="798" customFormat="false" ht="12.75" hidden="false" customHeight="true" outlineLevel="0" collapsed="false">
      <c r="A798" s="2"/>
      <c r="B798" s="2"/>
      <c r="E798" s="2"/>
      <c r="G798" s="2"/>
      <c r="I798" s="85"/>
      <c r="J798" s="2"/>
      <c r="K798" s="2"/>
      <c r="L798" s="85"/>
      <c r="M798" s="85"/>
      <c r="N798" s="85"/>
      <c r="O798" s="85"/>
      <c r="P798" s="85"/>
      <c r="Q798" s="85"/>
      <c r="R798" s="85"/>
      <c r="S798" s="85"/>
      <c r="T798" s="154"/>
      <c r="U798" s="154"/>
      <c r="V798" s="154"/>
      <c r="W798" s="154"/>
      <c r="X798" s="154"/>
      <c r="Y798" s="154"/>
      <c r="Z798" s="85"/>
      <c r="AA798" s="85"/>
      <c r="AB798" s="154"/>
      <c r="AC798" s="154"/>
      <c r="AD798" s="154"/>
      <c r="AE798" s="154"/>
      <c r="AF798" s="154"/>
      <c r="AG798" s="154"/>
      <c r="AH798" s="154"/>
      <c r="AI798" s="154"/>
      <c r="AJ798" s="154"/>
      <c r="AK798" s="154"/>
      <c r="AL798" s="154"/>
      <c r="AM798" s="154"/>
      <c r="AN798" s="154"/>
      <c r="AO798" s="154"/>
      <c r="AP798" s="154"/>
      <c r="AQ798" s="154"/>
      <c r="AR798" s="154"/>
      <c r="AS798" s="154"/>
      <c r="AT798" s="154"/>
      <c r="AU798" s="154"/>
      <c r="AV798" s="154"/>
      <c r="AW798" s="154"/>
      <c r="AX798" s="154"/>
      <c r="AY798" s="154"/>
      <c r="AZ798" s="154"/>
      <c r="BA798" s="181"/>
      <c r="BB798" s="181"/>
      <c r="BC798" s="85"/>
      <c r="BD798" s="85"/>
      <c r="BE798" s="154"/>
    </row>
    <row r="799" customFormat="false" ht="12.75" hidden="false" customHeight="true" outlineLevel="0" collapsed="false">
      <c r="A799" s="2"/>
      <c r="B799" s="2"/>
      <c r="E799" s="2"/>
      <c r="G799" s="2"/>
      <c r="I799" s="85"/>
      <c r="J799" s="2"/>
      <c r="K799" s="2"/>
      <c r="L799" s="85"/>
      <c r="M799" s="85"/>
      <c r="N799" s="85"/>
      <c r="O799" s="85"/>
      <c r="P799" s="85"/>
      <c r="Q799" s="85"/>
      <c r="R799" s="85"/>
      <c r="S799" s="85"/>
      <c r="T799" s="154"/>
      <c r="U799" s="154"/>
      <c r="V799" s="154"/>
      <c r="W799" s="154"/>
      <c r="X799" s="154"/>
      <c r="Y799" s="154"/>
      <c r="Z799" s="85"/>
      <c r="AA799" s="85"/>
      <c r="AB799" s="154"/>
      <c r="AC799" s="154"/>
      <c r="AD799" s="154"/>
      <c r="AE799" s="154"/>
      <c r="AF799" s="154"/>
      <c r="AG799" s="154"/>
      <c r="AH799" s="154"/>
      <c r="AI799" s="154"/>
      <c r="AJ799" s="154"/>
      <c r="AK799" s="154"/>
      <c r="AL799" s="154"/>
      <c r="AM799" s="154"/>
      <c r="AN799" s="154"/>
      <c r="AO799" s="154"/>
      <c r="AP799" s="154"/>
      <c r="AQ799" s="154"/>
      <c r="AR799" s="154"/>
      <c r="AS799" s="154"/>
      <c r="AT799" s="154"/>
      <c r="AU799" s="154"/>
      <c r="AV799" s="154"/>
      <c r="AW799" s="154"/>
      <c r="AX799" s="154"/>
      <c r="AY799" s="154"/>
      <c r="AZ799" s="154"/>
      <c r="BA799" s="181"/>
      <c r="BB799" s="181"/>
      <c r="BC799" s="85"/>
      <c r="BD799" s="85"/>
      <c r="BE799" s="154"/>
    </row>
    <row r="800" customFormat="false" ht="12.75" hidden="false" customHeight="true" outlineLevel="0" collapsed="false">
      <c r="A800" s="2"/>
      <c r="B800" s="2"/>
      <c r="E800" s="2"/>
      <c r="G800" s="2"/>
      <c r="I800" s="85"/>
      <c r="J800" s="2"/>
      <c r="K800" s="2"/>
      <c r="L800" s="85"/>
      <c r="M800" s="85"/>
      <c r="N800" s="85"/>
      <c r="O800" s="85"/>
      <c r="P800" s="85"/>
      <c r="Q800" s="85"/>
      <c r="R800" s="85"/>
      <c r="S800" s="85"/>
      <c r="T800" s="154"/>
      <c r="U800" s="154"/>
      <c r="V800" s="154"/>
      <c r="W800" s="154"/>
      <c r="X800" s="154"/>
      <c r="Y800" s="154"/>
      <c r="Z800" s="85"/>
      <c r="AA800" s="85"/>
      <c r="AB800" s="154"/>
      <c r="AC800" s="154"/>
      <c r="AD800" s="154"/>
      <c r="AE800" s="154"/>
      <c r="AF800" s="154"/>
      <c r="AG800" s="154"/>
      <c r="AH800" s="154"/>
      <c r="AI800" s="154"/>
      <c r="AJ800" s="154"/>
      <c r="AK800" s="154"/>
      <c r="AL800" s="154"/>
      <c r="AM800" s="154"/>
      <c r="AN800" s="154"/>
      <c r="AO800" s="154"/>
      <c r="AP800" s="154"/>
      <c r="AQ800" s="154"/>
      <c r="AR800" s="154"/>
      <c r="AS800" s="154"/>
      <c r="AT800" s="154"/>
      <c r="AU800" s="154"/>
      <c r="AV800" s="154"/>
      <c r="AW800" s="154"/>
      <c r="AX800" s="154"/>
      <c r="AY800" s="154"/>
      <c r="AZ800" s="154"/>
      <c r="BA800" s="181"/>
      <c r="BB800" s="181"/>
      <c r="BC800" s="85"/>
      <c r="BD800" s="85"/>
      <c r="BE800" s="154"/>
    </row>
    <row r="801" customFormat="false" ht="12.75" hidden="false" customHeight="true" outlineLevel="0" collapsed="false">
      <c r="A801" s="2"/>
      <c r="B801" s="2"/>
      <c r="E801" s="2"/>
      <c r="G801" s="2"/>
      <c r="I801" s="85"/>
      <c r="J801" s="2"/>
      <c r="K801" s="2"/>
      <c r="L801" s="85"/>
      <c r="M801" s="85"/>
      <c r="N801" s="85"/>
      <c r="O801" s="85"/>
      <c r="P801" s="85"/>
      <c r="Q801" s="85"/>
      <c r="R801" s="85"/>
      <c r="S801" s="85"/>
      <c r="T801" s="154"/>
      <c r="U801" s="154"/>
      <c r="V801" s="154"/>
      <c r="W801" s="154"/>
      <c r="X801" s="154"/>
      <c r="Y801" s="154"/>
      <c r="Z801" s="85"/>
      <c r="AA801" s="85"/>
      <c r="AB801" s="154"/>
      <c r="AC801" s="154"/>
      <c r="AD801" s="154"/>
      <c r="AE801" s="154"/>
      <c r="AF801" s="154"/>
      <c r="AG801" s="154"/>
      <c r="AH801" s="154"/>
      <c r="AI801" s="154"/>
      <c r="AJ801" s="154"/>
      <c r="AK801" s="154"/>
      <c r="AL801" s="154"/>
      <c r="AM801" s="154"/>
      <c r="AN801" s="154"/>
      <c r="AO801" s="154"/>
      <c r="AP801" s="154"/>
      <c r="AQ801" s="154"/>
      <c r="AR801" s="154"/>
      <c r="AS801" s="154"/>
      <c r="AT801" s="154"/>
      <c r="AU801" s="154"/>
      <c r="AV801" s="154"/>
      <c r="AW801" s="154"/>
      <c r="AX801" s="154"/>
      <c r="AY801" s="154"/>
      <c r="AZ801" s="154"/>
      <c r="BA801" s="181"/>
      <c r="BB801" s="181"/>
      <c r="BC801" s="85"/>
      <c r="BD801" s="85"/>
      <c r="BE801" s="154"/>
    </row>
    <row r="802" customFormat="false" ht="12.75" hidden="false" customHeight="true" outlineLevel="0" collapsed="false">
      <c r="A802" s="2"/>
      <c r="B802" s="2"/>
      <c r="E802" s="2"/>
      <c r="G802" s="2"/>
      <c r="I802" s="85"/>
      <c r="J802" s="2"/>
      <c r="K802" s="2"/>
      <c r="L802" s="85"/>
      <c r="M802" s="85"/>
      <c r="N802" s="85"/>
      <c r="O802" s="85"/>
      <c r="P802" s="85"/>
      <c r="Q802" s="85"/>
      <c r="R802" s="85"/>
      <c r="S802" s="85"/>
      <c r="T802" s="154"/>
      <c r="U802" s="154"/>
      <c r="V802" s="154"/>
      <c r="W802" s="154"/>
      <c r="X802" s="154"/>
      <c r="Y802" s="154"/>
      <c r="Z802" s="85"/>
      <c r="AA802" s="85"/>
      <c r="AB802" s="154"/>
      <c r="AC802" s="154"/>
      <c r="AD802" s="154"/>
      <c r="AE802" s="154"/>
      <c r="AF802" s="154"/>
      <c r="AG802" s="154"/>
      <c r="AH802" s="154"/>
      <c r="AI802" s="154"/>
      <c r="AJ802" s="154"/>
      <c r="AK802" s="154"/>
      <c r="AL802" s="154"/>
      <c r="AM802" s="154"/>
      <c r="AN802" s="154"/>
      <c r="AO802" s="154"/>
      <c r="AP802" s="154"/>
      <c r="AQ802" s="154"/>
      <c r="AR802" s="154"/>
      <c r="AS802" s="154"/>
      <c r="AT802" s="154"/>
      <c r="AU802" s="154"/>
      <c r="AV802" s="154"/>
      <c r="AW802" s="154"/>
      <c r="AX802" s="154"/>
      <c r="AY802" s="154"/>
      <c r="AZ802" s="154"/>
      <c r="BA802" s="181"/>
      <c r="BB802" s="181"/>
      <c r="BC802" s="85"/>
      <c r="BD802" s="85"/>
      <c r="BE802" s="154"/>
    </row>
    <row r="803" customFormat="false" ht="12.75" hidden="false" customHeight="true" outlineLevel="0" collapsed="false">
      <c r="A803" s="2"/>
      <c r="B803" s="2"/>
      <c r="E803" s="2"/>
      <c r="G803" s="2"/>
      <c r="I803" s="85"/>
      <c r="J803" s="2"/>
      <c r="K803" s="2"/>
      <c r="L803" s="85"/>
      <c r="M803" s="85"/>
      <c r="N803" s="85"/>
      <c r="O803" s="85"/>
      <c r="P803" s="85"/>
      <c r="Q803" s="85"/>
      <c r="R803" s="85"/>
      <c r="S803" s="85"/>
      <c r="T803" s="154"/>
      <c r="U803" s="154"/>
      <c r="V803" s="154"/>
      <c r="W803" s="154"/>
      <c r="X803" s="154"/>
      <c r="Y803" s="154"/>
      <c r="Z803" s="85"/>
      <c r="AA803" s="85"/>
      <c r="AB803" s="154"/>
      <c r="AC803" s="154"/>
      <c r="AD803" s="154"/>
      <c r="AE803" s="154"/>
      <c r="AF803" s="154"/>
      <c r="AG803" s="154"/>
      <c r="AH803" s="154"/>
      <c r="AI803" s="154"/>
      <c r="AJ803" s="154"/>
      <c r="AK803" s="154"/>
      <c r="AL803" s="154"/>
      <c r="AM803" s="154"/>
      <c r="AN803" s="154"/>
      <c r="AO803" s="154"/>
      <c r="AP803" s="154"/>
      <c r="AQ803" s="154"/>
      <c r="AR803" s="154"/>
      <c r="AS803" s="154"/>
      <c r="AT803" s="154"/>
      <c r="AU803" s="154"/>
      <c r="AV803" s="154"/>
      <c r="AW803" s="154"/>
      <c r="AX803" s="154"/>
      <c r="AY803" s="154"/>
      <c r="AZ803" s="154"/>
      <c r="BA803" s="181"/>
      <c r="BB803" s="181"/>
      <c r="BC803" s="85"/>
      <c r="BD803" s="85"/>
      <c r="BE803" s="154"/>
    </row>
    <row r="804" customFormat="false" ht="12.75" hidden="false" customHeight="true" outlineLevel="0" collapsed="false">
      <c r="A804" s="2"/>
      <c r="B804" s="2"/>
      <c r="E804" s="2"/>
      <c r="G804" s="2"/>
      <c r="I804" s="85"/>
      <c r="J804" s="2"/>
      <c r="K804" s="2"/>
      <c r="L804" s="85"/>
      <c r="M804" s="85"/>
      <c r="N804" s="85"/>
      <c r="O804" s="85"/>
      <c r="P804" s="85"/>
      <c r="Q804" s="85"/>
      <c r="R804" s="85"/>
      <c r="S804" s="85"/>
      <c r="T804" s="154"/>
      <c r="U804" s="154"/>
      <c r="V804" s="154"/>
      <c r="W804" s="154"/>
      <c r="X804" s="154"/>
      <c r="Y804" s="154"/>
      <c r="Z804" s="85"/>
      <c r="AA804" s="85"/>
      <c r="AB804" s="154"/>
      <c r="AC804" s="154"/>
      <c r="AD804" s="154"/>
      <c r="AE804" s="154"/>
      <c r="AF804" s="154"/>
      <c r="AG804" s="154"/>
      <c r="AH804" s="154"/>
      <c r="AI804" s="154"/>
      <c r="AJ804" s="154"/>
      <c r="AK804" s="154"/>
      <c r="AL804" s="154"/>
      <c r="AM804" s="154"/>
      <c r="AN804" s="154"/>
      <c r="AO804" s="154"/>
      <c r="AP804" s="154"/>
      <c r="AQ804" s="154"/>
      <c r="AR804" s="154"/>
      <c r="AS804" s="154"/>
      <c r="AT804" s="154"/>
      <c r="AU804" s="154"/>
      <c r="AV804" s="154"/>
      <c r="AW804" s="154"/>
      <c r="AX804" s="154"/>
      <c r="AY804" s="154"/>
      <c r="AZ804" s="154"/>
      <c r="BA804" s="181"/>
      <c r="BB804" s="181"/>
      <c r="BC804" s="85"/>
      <c r="BD804" s="85"/>
      <c r="BE804" s="154"/>
    </row>
    <row r="805" customFormat="false" ht="12.75" hidden="false" customHeight="true" outlineLevel="0" collapsed="false">
      <c r="A805" s="2"/>
      <c r="B805" s="2"/>
      <c r="E805" s="2"/>
      <c r="G805" s="2"/>
      <c r="I805" s="85"/>
      <c r="J805" s="2"/>
      <c r="K805" s="2"/>
      <c r="L805" s="85"/>
      <c r="M805" s="85"/>
      <c r="N805" s="85"/>
      <c r="O805" s="85"/>
      <c r="P805" s="85"/>
      <c r="Q805" s="85"/>
      <c r="R805" s="85"/>
      <c r="S805" s="85"/>
      <c r="T805" s="154"/>
      <c r="U805" s="154"/>
      <c r="V805" s="154"/>
      <c r="W805" s="154"/>
      <c r="X805" s="154"/>
      <c r="Y805" s="154"/>
      <c r="Z805" s="85"/>
      <c r="AA805" s="85"/>
      <c r="AB805" s="154"/>
      <c r="AC805" s="154"/>
      <c r="AD805" s="154"/>
      <c r="AE805" s="154"/>
      <c r="AF805" s="154"/>
      <c r="AG805" s="154"/>
      <c r="AH805" s="154"/>
      <c r="AI805" s="154"/>
      <c r="AJ805" s="154"/>
      <c r="AK805" s="154"/>
      <c r="AL805" s="154"/>
      <c r="AM805" s="154"/>
      <c r="AN805" s="154"/>
      <c r="AO805" s="154"/>
      <c r="AP805" s="154"/>
      <c r="AQ805" s="154"/>
      <c r="AR805" s="154"/>
      <c r="AS805" s="154"/>
      <c r="AT805" s="154"/>
      <c r="AU805" s="154"/>
      <c r="AV805" s="154"/>
      <c r="AW805" s="154"/>
      <c r="AX805" s="154"/>
      <c r="AY805" s="154"/>
      <c r="AZ805" s="154"/>
      <c r="BA805" s="181"/>
      <c r="BB805" s="181"/>
      <c r="BC805" s="85"/>
      <c r="BD805" s="85"/>
      <c r="BE805" s="154"/>
    </row>
    <row r="806" customFormat="false" ht="12.75" hidden="false" customHeight="true" outlineLevel="0" collapsed="false">
      <c r="A806" s="2"/>
      <c r="B806" s="2"/>
      <c r="E806" s="2"/>
      <c r="G806" s="2"/>
      <c r="I806" s="85"/>
      <c r="J806" s="2"/>
      <c r="K806" s="2"/>
      <c r="L806" s="85"/>
      <c r="M806" s="85"/>
      <c r="N806" s="85"/>
      <c r="O806" s="85"/>
      <c r="P806" s="85"/>
      <c r="Q806" s="85"/>
      <c r="R806" s="85"/>
      <c r="S806" s="85"/>
      <c r="T806" s="154"/>
      <c r="U806" s="154"/>
      <c r="V806" s="154"/>
      <c r="W806" s="154"/>
      <c r="X806" s="154"/>
      <c r="Y806" s="154"/>
      <c r="Z806" s="85"/>
      <c r="AA806" s="85"/>
      <c r="AB806" s="154"/>
      <c r="AC806" s="154"/>
      <c r="AD806" s="154"/>
      <c r="AE806" s="154"/>
      <c r="AF806" s="154"/>
      <c r="AG806" s="154"/>
      <c r="AH806" s="154"/>
      <c r="AI806" s="154"/>
      <c r="AJ806" s="154"/>
      <c r="AK806" s="154"/>
      <c r="AL806" s="154"/>
      <c r="AM806" s="154"/>
      <c r="AN806" s="154"/>
      <c r="AO806" s="154"/>
      <c r="AP806" s="154"/>
      <c r="AQ806" s="154"/>
      <c r="AR806" s="154"/>
      <c r="AS806" s="154"/>
      <c r="AT806" s="154"/>
      <c r="AU806" s="154"/>
      <c r="AV806" s="154"/>
      <c r="AW806" s="154"/>
      <c r="AX806" s="154"/>
      <c r="AY806" s="154"/>
      <c r="AZ806" s="154"/>
      <c r="BA806" s="181"/>
      <c r="BB806" s="181"/>
      <c r="BC806" s="85"/>
      <c r="BD806" s="85"/>
      <c r="BE806" s="154"/>
    </row>
    <row r="807" customFormat="false" ht="12.75" hidden="false" customHeight="true" outlineLevel="0" collapsed="false">
      <c r="A807" s="2"/>
      <c r="B807" s="2"/>
      <c r="E807" s="2"/>
      <c r="G807" s="2"/>
      <c r="I807" s="85"/>
      <c r="J807" s="2"/>
      <c r="K807" s="2"/>
      <c r="L807" s="85"/>
      <c r="M807" s="85"/>
      <c r="N807" s="85"/>
      <c r="O807" s="85"/>
      <c r="P807" s="85"/>
      <c r="Q807" s="85"/>
      <c r="R807" s="85"/>
      <c r="S807" s="85"/>
      <c r="T807" s="154"/>
      <c r="U807" s="154"/>
      <c r="V807" s="154"/>
      <c r="W807" s="154"/>
      <c r="X807" s="154"/>
      <c r="Y807" s="154"/>
      <c r="Z807" s="85"/>
      <c r="AA807" s="85"/>
      <c r="AB807" s="154"/>
      <c r="AC807" s="154"/>
      <c r="AD807" s="154"/>
      <c r="AE807" s="154"/>
      <c r="AF807" s="154"/>
      <c r="AG807" s="154"/>
      <c r="AH807" s="154"/>
      <c r="AI807" s="154"/>
      <c r="AJ807" s="154"/>
      <c r="AK807" s="154"/>
      <c r="AL807" s="154"/>
      <c r="AM807" s="154"/>
      <c r="AN807" s="154"/>
      <c r="AO807" s="154"/>
      <c r="AP807" s="154"/>
      <c r="AQ807" s="154"/>
      <c r="AR807" s="154"/>
      <c r="AS807" s="154"/>
      <c r="AT807" s="154"/>
      <c r="AU807" s="154"/>
      <c r="AV807" s="154"/>
      <c r="AW807" s="154"/>
      <c r="AX807" s="154"/>
      <c r="AY807" s="154"/>
      <c r="AZ807" s="154"/>
      <c r="BA807" s="181"/>
      <c r="BB807" s="181"/>
      <c r="BC807" s="85"/>
      <c r="BD807" s="85"/>
      <c r="BE807" s="154"/>
    </row>
    <row r="808" customFormat="false" ht="12.75" hidden="false" customHeight="true" outlineLevel="0" collapsed="false">
      <c r="A808" s="2"/>
      <c r="B808" s="2"/>
      <c r="E808" s="2"/>
      <c r="G808" s="2"/>
      <c r="I808" s="85"/>
      <c r="J808" s="2"/>
      <c r="K808" s="2"/>
      <c r="L808" s="85"/>
      <c r="M808" s="85"/>
      <c r="N808" s="85"/>
      <c r="O808" s="85"/>
      <c r="P808" s="85"/>
      <c r="Q808" s="85"/>
      <c r="R808" s="85"/>
      <c r="S808" s="85"/>
      <c r="T808" s="154"/>
      <c r="U808" s="154"/>
      <c r="V808" s="154"/>
      <c r="W808" s="154"/>
      <c r="X808" s="154"/>
      <c r="Y808" s="154"/>
      <c r="Z808" s="85"/>
      <c r="AA808" s="85"/>
      <c r="AB808" s="154"/>
      <c r="AC808" s="154"/>
      <c r="AD808" s="154"/>
      <c r="AE808" s="154"/>
      <c r="AF808" s="154"/>
      <c r="AG808" s="154"/>
      <c r="AH808" s="154"/>
      <c r="AI808" s="154"/>
      <c r="AJ808" s="154"/>
      <c r="AK808" s="154"/>
      <c r="AL808" s="154"/>
      <c r="AM808" s="154"/>
      <c r="AN808" s="154"/>
      <c r="AO808" s="154"/>
      <c r="AP808" s="154"/>
      <c r="AQ808" s="154"/>
      <c r="AR808" s="154"/>
      <c r="AS808" s="154"/>
      <c r="AT808" s="154"/>
      <c r="AU808" s="154"/>
      <c r="AV808" s="154"/>
      <c r="AW808" s="154"/>
      <c r="AX808" s="154"/>
      <c r="AY808" s="154"/>
      <c r="AZ808" s="154"/>
      <c r="BA808" s="181"/>
      <c r="BB808" s="181"/>
      <c r="BC808" s="85"/>
      <c r="BD808" s="85"/>
      <c r="BE808" s="154"/>
    </row>
    <row r="809" customFormat="false" ht="12.75" hidden="false" customHeight="true" outlineLevel="0" collapsed="false">
      <c r="A809" s="2"/>
      <c r="B809" s="2"/>
      <c r="E809" s="2"/>
      <c r="G809" s="2"/>
      <c r="I809" s="85"/>
      <c r="J809" s="2"/>
      <c r="K809" s="2"/>
      <c r="L809" s="85"/>
      <c r="M809" s="85"/>
      <c r="N809" s="85"/>
      <c r="O809" s="85"/>
      <c r="P809" s="85"/>
      <c r="Q809" s="85"/>
      <c r="R809" s="85"/>
      <c r="S809" s="85"/>
      <c r="T809" s="154"/>
      <c r="U809" s="154"/>
      <c r="V809" s="154"/>
      <c r="W809" s="154"/>
      <c r="X809" s="154"/>
      <c r="Y809" s="154"/>
      <c r="Z809" s="85"/>
      <c r="AA809" s="85"/>
      <c r="AB809" s="154"/>
      <c r="AC809" s="154"/>
      <c r="AD809" s="154"/>
      <c r="AE809" s="154"/>
      <c r="AF809" s="154"/>
      <c r="AG809" s="154"/>
      <c r="AH809" s="154"/>
      <c r="AI809" s="154"/>
      <c r="AJ809" s="154"/>
      <c r="AK809" s="154"/>
      <c r="AL809" s="154"/>
      <c r="AM809" s="154"/>
      <c r="AN809" s="154"/>
      <c r="AO809" s="154"/>
      <c r="AP809" s="154"/>
      <c r="AQ809" s="154"/>
      <c r="AR809" s="154"/>
      <c r="AS809" s="154"/>
      <c r="AT809" s="154"/>
      <c r="AU809" s="154"/>
      <c r="AV809" s="154"/>
      <c r="AW809" s="154"/>
      <c r="AX809" s="154"/>
      <c r="AY809" s="154"/>
      <c r="AZ809" s="154"/>
      <c r="BA809" s="181"/>
      <c r="BB809" s="181"/>
      <c r="BC809" s="85"/>
      <c r="BD809" s="85"/>
      <c r="BE809" s="154"/>
    </row>
    <row r="810" customFormat="false" ht="12.75" hidden="false" customHeight="true" outlineLevel="0" collapsed="false">
      <c r="A810" s="2"/>
      <c r="B810" s="2"/>
      <c r="E810" s="2"/>
      <c r="G810" s="2"/>
      <c r="I810" s="85"/>
      <c r="J810" s="2"/>
      <c r="K810" s="2"/>
      <c r="L810" s="85"/>
      <c r="M810" s="85"/>
      <c r="N810" s="85"/>
      <c r="O810" s="85"/>
      <c r="P810" s="85"/>
      <c r="Q810" s="85"/>
      <c r="R810" s="85"/>
      <c r="S810" s="85"/>
      <c r="T810" s="154"/>
      <c r="U810" s="154"/>
      <c r="V810" s="154"/>
      <c r="W810" s="154"/>
      <c r="X810" s="154"/>
      <c r="Y810" s="154"/>
      <c r="Z810" s="85"/>
      <c r="AA810" s="85"/>
      <c r="AB810" s="154"/>
      <c r="AC810" s="154"/>
      <c r="AD810" s="154"/>
      <c r="AE810" s="154"/>
      <c r="AF810" s="154"/>
      <c r="AG810" s="154"/>
      <c r="AH810" s="154"/>
      <c r="AI810" s="154"/>
      <c r="AJ810" s="154"/>
      <c r="AK810" s="154"/>
      <c r="AL810" s="154"/>
      <c r="AM810" s="154"/>
      <c r="AN810" s="154"/>
      <c r="AO810" s="154"/>
      <c r="AP810" s="154"/>
      <c r="AQ810" s="154"/>
      <c r="AR810" s="154"/>
      <c r="AS810" s="154"/>
      <c r="AT810" s="154"/>
      <c r="AU810" s="154"/>
      <c r="AV810" s="154"/>
      <c r="AW810" s="154"/>
      <c r="AX810" s="154"/>
      <c r="AY810" s="154"/>
      <c r="AZ810" s="154"/>
      <c r="BA810" s="181"/>
      <c r="BB810" s="181"/>
      <c r="BC810" s="85"/>
      <c r="BD810" s="85"/>
      <c r="BE810" s="154"/>
    </row>
    <row r="811" customFormat="false" ht="12.75" hidden="false" customHeight="true" outlineLevel="0" collapsed="false">
      <c r="A811" s="2"/>
      <c r="B811" s="2"/>
      <c r="E811" s="2"/>
      <c r="G811" s="2"/>
      <c r="I811" s="85"/>
      <c r="J811" s="2"/>
      <c r="K811" s="2"/>
      <c r="L811" s="85"/>
      <c r="M811" s="85"/>
      <c r="N811" s="85"/>
      <c r="O811" s="85"/>
      <c r="P811" s="85"/>
      <c r="Q811" s="85"/>
      <c r="R811" s="85"/>
      <c r="S811" s="85"/>
      <c r="T811" s="154"/>
      <c r="U811" s="154"/>
      <c r="V811" s="154"/>
      <c r="W811" s="154"/>
      <c r="X811" s="154"/>
      <c r="Y811" s="154"/>
      <c r="Z811" s="85"/>
      <c r="AA811" s="85"/>
      <c r="AB811" s="154"/>
      <c r="AC811" s="154"/>
      <c r="AD811" s="154"/>
      <c r="AE811" s="154"/>
      <c r="AF811" s="154"/>
      <c r="AG811" s="154"/>
      <c r="AH811" s="154"/>
      <c r="AI811" s="154"/>
      <c r="AJ811" s="154"/>
      <c r="AK811" s="154"/>
      <c r="AL811" s="154"/>
      <c r="AM811" s="154"/>
      <c r="AN811" s="154"/>
      <c r="AO811" s="154"/>
      <c r="AP811" s="154"/>
      <c r="AQ811" s="154"/>
      <c r="AR811" s="154"/>
      <c r="AS811" s="154"/>
      <c r="AT811" s="154"/>
      <c r="AU811" s="154"/>
      <c r="AV811" s="154"/>
      <c r="AW811" s="154"/>
      <c r="AX811" s="154"/>
      <c r="AY811" s="154"/>
      <c r="AZ811" s="154"/>
      <c r="BA811" s="181"/>
      <c r="BB811" s="181"/>
      <c r="BC811" s="85"/>
      <c r="BD811" s="85"/>
      <c r="BE811" s="154"/>
    </row>
    <row r="812" customFormat="false" ht="12.75" hidden="false" customHeight="true" outlineLevel="0" collapsed="false">
      <c r="A812" s="2"/>
      <c r="B812" s="2"/>
      <c r="E812" s="2"/>
      <c r="G812" s="2"/>
      <c r="I812" s="85"/>
      <c r="J812" s="2"/>
      <c r="K812" s="2"/>
      <c r="L812" s="85"/>
      <c r="M812" s="85"/>
      <c r="N812" s="85"/>
      <c r="O812" s="85"/>
      <c r="P812" s="85"/>
      <c r="Q812" s="85"/>
      <c r="R812" s="85"/>
      <c r="S812" s="85"/>
      <c r="T812" s="154"/>
      <c r="U812" s="154"/>
      <c r="V812" s="154"/>
      <c r="W812" s="154"/>
      <c r="X812" s="154"/>
      <c r="Y812" s="154"/>
      <c r="Z812" s="85"/>
      <c r="AA812" s="85"/>
      <c r="AB812" s="154"/>
      <c r="AC812" s="154"/>
      <c r="AD812" s="154"/>
      <c r="AE812" s="154"/>
      <c r="AF812" s="154"/>
      <c r="AG812" s="154"/>
      <c r="AH812" s="154"/>
      <c r="AI812" s="154"/>
      <c r="AJ812" s="154"/>
      <c r="AK812" s="154"/>
      <c r="AL812" s="154"/>
      <c r="AM812" s="154"/>
      <c r="AN812" s="154"/>
      <c r="AO812" s="154"/>
      <c r="AP812" s="154"/>
      <c r="AQ812" s="154"/>
      <c r="AR812" s="154"/>
      <c r="AS812" s="154"/>
      <c r="AT812" s="154"/>
      <c r="AU812" s="154"/>
      <c r="AV812" s="154"/>
      <c r="AW812" s="154"/>
      <c r="AX812" s="154"/>
      <c r="AY812" s="154"/>
      <c r="AZ812" s="154"/>
      <c r="BA812" s="181"/>
      <c r="BB812" s="181"/>
      <c r="BC812" s="85"/>
      <c r="BD812" s="85"/>
      <c r="BE812" s="154"/>
    </row>
    <row r="813" customFormat="false" ht="12.75" hidden="false" customHeight="true" outlineLevel="0" collapsed="false">
      <c r="A813" s="2"/>
      <c r="B813" s="2"/>
      <c r="E813" s="2"/>
      <c r="G813" s="2"/>
      <c r="I813" s="85"/>
      <c r="J813" s="2"/>
      <c r="K813" s="2"/>
      <c r="L813" s="85"/>
      <c r="M813" s="85"/>
      <c r="N813" s="85"/>
      <c r="O813" s="85"/>
      <c r="P813" s="85"/>
      <c r="Q813" s="85"/>
      <c r="R813" s="85"/>
      <c r="S813" s="85"/>
      <c r="T813" s="154"/>
      <c r="U813" s="154"/>
      <c r="V813" s="154"/>
      <c r="W813" s="154"/>
      <c r="X813" s="154"/>
      <c r="Y813" s="154"/>
      <c r="Z813" s="85"/>
      <c r="AA813" s="85"/>
      <c r="AB813" s="154"/>
      <c r="AC813" s="154"/>
      <c r="AD813" s="154"/>
      <c r="AE813" s="154"/>
      <c r="AF813" s="154"/>
      <c r="AG813" s="154"/>
      <c r="AH813" s="154"/>
      <c r="AI813" s="154"/>
      <c r="AJ813" s="154"/>
      <c r="AK813" s="154"/>
      <c r="AL813" s="154"/>
      <c r="AM813" s="154"/>
      <c r="AN813" s="154"/>
      <c r="AO813" s="154"/>
      <c r="AP813" s="154"/>
      <c r="AQ813" s="154"/>
      <c r="AR813" s="154"/>
      <c r="AS813" s="154"/>
      <c r="AT813" s="154"/>
      <c r="AU813" s="154"/>
      <c r="AV813" s="154"/>
      <c r="AW813" s="154"/>
      <c r="AX813" s="154"/>
      <c r="AY813" s="154"/>
      <c r="AZ813" s="154"/>
      <c r="BA813" s="181"/>
      <c r="BB813" s="181"/>
      <c r="BC813" s="85"/>
      <c r="BD813" s="85"/>
      <c r="BE813" s="154"/>
    </row>
    <row r="814" customFormat="false" ht="12.75" hidden="false" customHeight="true" outlineLevel="0" collapsed="false">
      <c r="A814" s="2"/>
      <c r="B814" s="2"/>
      <c r="E814" s="2"/>
      <c r="G814" s="2"/>
      <c r="I814" s="85"/>
      <c r="J814" s="2"/>
      <c r="K814" s="2"/>
      <c r="L814" s="85"/>
      <c r="M814" s="85"/>
      <c r="N814" s="85"/>
      <c r="O814" s="85"/>
      <c r="P814" s="85"/>
      <c r="Q814" s="85"/>
      <c r="R814" s="85"/>
      <c r="S814" s="85"/>
      <c r="T814" s="154"/>
      <c r="U814" s="154"/>
      <c r="V814" s="154"/>
      <c r="W814" s="154"/>
      <c r="X814" s="154"/>
      <c r="Y814" s="154"/>
      <c r="Z814" s="85"/>
      <c r="AA814" s="85"/>
      <c r="AB814" s="154"/>
      <c r="AC814" s="154"/>
      <c r="AD814" s="154"/>
      <c r="AE814" s="154"/>
      <c r="AF814" s="154"/>
      <c r="AG814" s="154"/>
      <c r="AH814" s="154"/>
      <c r="AI814" s="154"/>
      <c r="AJ814" s="154"/>
      <c r="AK814" s="154"/>
      <c r="AL814" s="154"/>
      <c r="AM814" s="154"/>
      <c r="AN814" s="154"/>
      <c r="AO814" s="154"/>
      <c r="AP814" s="154"/>
      <c r="AQ814" s="154"/>
      <c r="AR814" s="154"/>
      <c r="AS814" s="154"/>
      <c r="AT814" s="154"/>
      <c r="AU814" s="154"/>
      <c r="AV814" s="154"/>
      <c r="AW814" s="154"/>
      <c r="AX814" s="154"/>
      <c r="AY814" s="154"/>
      <c r="AZ814" s="154"/>
      <c r="BA814" s="181"/>
      <c r="BB814" s="181"/>
      <c r="BC814" s="85"/>
      <c r="BD814" s="85"/>
      <c r="BE814" s="154"/>
    </row>
    <row r="815" customFormat="false" ht="12.75" hidden="false" customHeight="true" outlineLevel="0" collapsed="false">
      <c r="A815" s="2"/>
      <c r="B815" s="2"/>
      <c r="E815" s="2"/>
      <c r="G815" s="2"/>
      <c r="I815" s="85"/>
      <c r="J815" s="2"/>
      <c r="K815" s="2"/>
      <c r="L815" s="85"/>
      <c r="M815" s="85"/>
      <c r="N815" s="85"/>
      <c r="O815" s="85"/>
      <c r="P815" s="85"/>
      <c r="Q815" s="85"/>
      <c r="R815" s="85"/>
      <c r="S815" s="85"/>
      <c r="T815" s="154"/>
      <c r="U815" s="154"/>
      <c r="V815" s="154"/>
      <c r="W815" s="154"/>
      <c r="X815" s="154"/>
      <c r="Y815" s="154"/>
      <c r="Z815" s="85"/>
      <c r="AA815" s="85"/>
      <c r="AB815" s="154"/>
      <c r="AC815" s="154"/>
      <c r="AD815" s="154"/>
      <c r="AE815" s="154"/>
      <c r="AF815" s="154"/>
      <c r="AG815" s="154"/>
      <c r="AH815" s="154"/>
      <c r="AI815" s="154"/>
      <c r="AJ815" s="154"/>
      <c r="AK815" s="154"/>
      <c r="AL815" s="154"/>
      <c r="AM815" s="154"/>
      <c r="AN815" s="154"/>
      <c r="AO815" s="154"/>
      <c r="AP815" s="154"/>
      <c r="AQ815" s="154"/>
      <c r="AR815" s="154"/>
      <c r="AS815" s="154"/>
      <c r="AT815" s="154"/>
      <c r="AU815" s="154"/>
      <c r="AV815" s="154"/>
      <c r="AW815" s="154"/>
      <c r="AX815" s="154"/>
      <c r="AY815" s="154"/>
      <c r="AZ815" s="154"/>
      <c r="BA815" s="181"/>
      <c r="BB815" s="181"/>
      <c r="BC815" s="85"/>
      <c r="BD815" s="85"/>
      <c r="BE815" s="154"/>
    </row>
    <row r="816" customFormat="false" ht="12.75" hidden="false" customHeight="true" outlineLevel="0" collapsed="false">
      <c r="A816" s="2"/>
      <c r="B816" s="2"/>
      <c r="E816" s="2"/>
      <c r="G816" s="2"/>
      <c r="I816" s="85"/>
      <c r="J816" s="2"/>
      <c r="K816" s="2"/>
      <c r="L816" s="85"/>
      <c r="M816" s="85"/>
      <c r="N816" s="85"/>
      <c r="O816" s="85"/>
      <c r="P816" s="85"/>
      <c r="Q816" s="85"/>
      <c r="R816" s="85"/>
      <c r="S816" s="85"/>
      <c r="T816" s="154"/>
      <c r="U816" s="154"/>
      <c r="V816" s="154"/>
      <c r="W816" s="154"/>
      <c r="X816" s="154"/>
      <c r="Y816" s="154"/>
      <c r="Z816" s="85"/>
      <c r="AA816" s="85"/>
      <c r="AB816" s="154"/>
      <c r="AC816" s="154"/>
      <c r="AD816" s="154"/>
      <c r="AE816" s="154"/>
      <c r="AF816" s="154"/>
      <c r="AG816" s="154"/>
      <c r="AH816" s="154"/>
      <c r="AI816" s="154"/>
      <c r="AJ816" s="154"/>
      <c r="AK816" s="154"/>
      <c r="AL816" s="154"/>
      <c r="AM816" s="154"/>
      <c r="AN816" s="154"/>
      <c r="AO816" s="154"/>
      <c r="AP816" s="154"/>
      <c r="AQ816" s="154"/>
      <c r="AR816" s="154"/>
      <c r="AS816" s="154"/>
      <c r="AT816" s="154"/>
      <c r="AU816" s="154"/>
      <c r="AV816" s="154"/>
      <c r="AW816" s="154"/>
      <c r="AX816" s="154"/>
      <c r="AY816" s="154"/>
      <c r="AZ816" s="154"/>
      <c r="BA816" s="181"/>
      <c r="BB816" s="181"/>
      <c r="BC816" s="85"/>
      <c r="BD816" s="85"/>
      <c r="BE816" s="154"/>
    </row>
    <row r="817" customFormat="false" ht="12.75" hidden="false" customHeight="true" outlineLevel="0" collapsed="false">
      <c r="A817" s="2"/>
      <c r="B817" s="2"/>
      <c r="E817" s="2"/>
      <c r="G817" s="2"/>
      <c r="I817" s="85"/>
      <c r="J817" s="2"/>
      <c r="K817" s="2"/>
      <c r="L817" s="85"/>
      <c r="M817" s="85"/>
      <c r="N817" s="85"/>
      <c r="O817" s="85"/>
      <c r="P817" s="85"/>
      <c r="Q817" s="85"/>
      <c r="R817" s="85"/>
      <c r="S817" s="85"/>
      <c r="T817" s="154"/>
      <c r="U817" s="154"/>
      <c r="V817" s="154"/>
      <c r="W817" s="154"/>
      <c r="X817" s="154"/>
      <c r="Y817" s="154"/>
      <c r="Z817" s="85"/>
      <c r="AA817" s="85"/>
      <c r="AB817" s="154"/>
      <c r="AC817" s="154"/>
      <c r="AD817" s="154"/>
      <c r="AE817" s="154"/>
      <c r="AF817" s="154"/>
      <c r="AG817" s="154"/>
      <c r="AH817" s="154"/>
      <c r="AI817" s="154"/>
      <c r="AJ817" s="154"/>
      <c r="AK817" s="154"/>
      <c r="AL817" s="154"/>
      <c r="AM817" s="154"/>
      <c r="AN817" s="154"/>
      <c r="AO817" s="154"/>
      <c r="AP817" s="154"/>
      <c r="AQ817" s="154"/>
      <c r="AR817" s="154"/>
      <c r="AS817" s="154"/>
      <c r="AT817" s="154"/>
      <c r="AU817" s="154"/>
      <c r="AV817" s="154"/>
      <c r="AW817" s="154"/>
      <c r="AX817" s="154"/>
      <c r="AY817" s="154"/>
      <c r="AZ817" s="154"/>
      <c r="BA817" s="181"/>
      <c r="BB817" s="181"/>
      <c r="BC817" s="85"/>
      <c r="BD817" s="85"/>
      <c r="BE817" s="154"/>
    </row>
    <row r="818" customFormat="false" ht="12.75" hidden="false" customHeight="true" outlineLevel="0" collapsed="false">
      <c r="A818" s="2"/>
      <c r="B818" s="2"/>
      <c r="E818" s="2"/>
      <c r="G818" s="2"/>
      <c r="I818" s="85"/>
      <c r="J818" s="2"/>
      <c r="K818" s="2"/>
      <c r="L818" s="85"/>
      <c r="M818" s="85"/>
      <c r="N818" s="85"/>
      <c r="O818" s="85"/>
      <c r="P818" s="85"/>
      <c r="Q818" s="85"/>
      <c r="R818" s="85"/>
      <c r="S818" s="85"/>
      <c r="T818" s="154"/>
      <c r="U818" s="154"/>
      <c r="V818" s="154"/>
      <c r="W818" s="154"/>
      <c r="X818" s="154"/>
      <c r="Y818" s="154"/>
      <c r="Z818" s="85"/>
      <c r="AA818" s="85"/>
      <c r="AB818" s="154"/>
      <c r="AC818" s="154"/>
      <c r="AD818" s="154"/>
      <c r="AE818" s="154"/>
      <c r="AF818" s="154"/>
      <c r="AG818" s="154"/>
      <c r="AH818" s="154"/>
      <c r="AI818" s="154"/>
      <c r="AJ818" s="154"/>
      <c r="AK818" s="154"/>
      <c r="AL818" s="154"/>
      <c r="AM818" s="154"/>
      <c r="AN818" s="154"/>
      <c r="AO818" s="154"/>
      <c r="AP818" s="154"/>
      <c r="AQ818" s="154"/>
      <c r="AR818" s="154"/>
      <c r="AS818" s="154"/>
      <c r="AT818" s="154"/>
      <c r="AU818" s="154"/>
      <c r="AV818" s="154"/>
      <c r="AW818" s="154"/>
      <c r="AX818" s="154"/>
      <c r="AY818" s="154"/>
      <c r="AZ818" s="154"/>
      <c r="BA818" s="181"/>
      <c r="BB818" s="181"/>
      <c r="BC818" s="85"/>
      <c r="BD818" s="85"/>
      <c r="BE818" s="154"/>
    </row>
    <row r="819" customFormat="false" ht="12.75" hidden="false" customHeight="true" outlineLevel="0" collapsed="false">
      <c r="A819" s="2"/>
      <c r="B819" s="2"/>
      <c r="E819" s="2"/>
      <c r="G819" s="2"/>
      <c r="I819" s="85"/>
      <c r="J819" s="2"/>
      <c r="K819" s="2"/>
      <c r="L819" s="85"/>
      <c r="M819" s="85"/>
      <c r="N819" s="85"/>
      <c r="O819" s="85"/>
      <c r="P819" s="85"/>
      <c r="Q819" s="85"/>
      <c r="R819" s="85"/>
      <c r="S819" s="85"/>
      <c r="T819" s="154"/>
      <c r="U819" s="154"/>
      <c r="V819" s="154"/>
      <c r="W819" s="154"/>
      <c r="X819" s="154"/>
      <c r="Y819" s="154"/>
      <c r="Z819" s="85"/>
      <c r="AA819" s="85"/>
      <c r="AB819" s="154"/>
      <c r="AC819" s="154"/>
      <c r="AD819" s="154"/>
      <c r="AE819" s="154"/>
      <c r="AF819" s="154"/>
      <c r="AG819" s="154"/>
      <c r="AH819" s="154"/>
      <c r="AI819" s="154"/>
      <c r="AJ819" s="154"/>
      <c r="AK819" s="154"/>
      <c r="AL819" s="154"/>
      <c r="AM819" s="154"/>
      <c r="AN819" s="154"/>
      <c r="AO819" s="154"/>
      <c r="AP819" s="154"/>
      <c r="AQ819" s="154"/>
      <c r="AR819" s="154"/>
      <c r="AS819" s="154"/>
      <c r="AT819" s="154"/>
      <c r="AU819" s="154"/>
      <c r="AV819" s="154"/>
      <c r="AW819" s="154"/>
      <c r="AX819" s="154"/>
      <c r="AY819" s="154"/>
      <c r="AZ819" s="154"/>
      <c r="BA819" s="181"/>
      <c r="BB819" s="181"/>
      <c r="BC819" s="85"/>
      <c r="BD819" s="85"/>
      <c r="BE819" s="154"/>
    </row>
    <row r="820" customFormat="false" ht="12.75" hidden="false" customHeight="true" outlineLevel="0" collapsed="false">
      <c r="A820" s="2"/>
      <c r="B820" s="2"/>
      <c r="E820" s="2"/>
      <c r="G820" s="2"/>
      <c r="I820" s="85"/>
      <c r="J820" s="2"/>
      <c r="K820" s="2"/>
      <c r="L820" s="85"/>
      <c r="M820" s="85"/>
      <c r="N820" s="85"/>
      <c r="O820" s="85"/>
      <c r="P820" s="85"/>
      <c r="Q820" s="85"/>
      <c r="R820" s="85"/>
      <c r="S820" s="85"/>
      <c r="T820" s="154"/>
      <c r="U820" s="154"/>
      <c r="V820" s="154"/>
      <c r="W820" s="154"/>
      <c r="X820" s="154"/>
      <c r="Y820" s="154"/>
      <c r="Z820" s="85"/>
      <c r="AA820" s="85"/>
      <c r="AB820" s="154"/>
      <c r="AC820" s="154"/>
      <c r="AD820" s="154"/>
      <c r="AE820" s="154"/>
      <c r="AF820" s="154"/>
      <c r="AG820" s="154"/>
      <c r="AH820" s="154"/>
      <c r="AI820" s="154"/>
      <c r="AJ820" s="154"/>
      <c r="AK820" s="154"/>
      <c r="AL820" s="154"/>
      <c r="AM820" s="154"/>
      <c r="AN820" s="154"/>
      <c r="AO820" s="154"/>
      <c r="AP820" s="154"/>
      <c r="AQ820" s="154"/>
      <c r="AR820" s="154"/>
      <c r="AS820" s="154"/>
      <c r="AT820" s="154"/>
      <c r="AU820" s="154"/>
      <c r="AV820" s="154"/>
      <c r="AW820" s="154"/>
      <c r="AX820" s="154"/>
      <c r="AY820" s="154"/>
      <c r="AZ820" s="154"/>
      <c r="BA820" s="181"/>
      <c r="BB820" s="181"/>
      <c r="BC820" s="85"/>
      <c r="BD820" s="85"/>
      <c r="BE820" s="154"/>
    </row>
    <row r="821" customFormat="false" ht="12.75" hidden="false" customHeight="true" outlineLevel="0" collapsed="false">
      <c r="A821" s="2"/>
      <c r="B821" s="2"/>
      <c r="E821" s="2"/>
      <c r="G821" s="2"/>
      <c r="I821" s="85"/>
      <c r="J821" s="2"/>
      <c r="K821" s="2"/>
      <c r="L821" s="85"/>
      <c r="M821" s="85"/>
      <c r="N821" s="85"/>
      <c r="O821" s="85"/>
      <c r="P821" s="85"/>
      <c r="Q821" s="85"/>
      <c r="R821" s="85"/>
      <c r="S821" s="85"/>
      <c r="T821" s="154"/>
      <c r="U821" s="154"/>
      <c r="V821" s="154"/>
      <c r="W821" s="154"/>
      <c r="X821" s="154"/>
      <c r="Y821" s="154"/>
      <c r="Z821" s="85"/>
      <c r="AA821" s="85"/>
      <c r="AB821" s="154"/>
      <c r="AC821" s="154"/>
      <c r="AD821" s="154"/>
      <c r="AE821" s="154"/>
      <c r="AF821" s="154"/>
      <c r="AG821" s="154"/>
      <c r="AH821" s="154"/>
      <c r="AI821" s="154"/>
      <c r="AJ821" s="154"/>
      <c r="AK821" s="154"/>
      <c r="AL821" s="154"/>
      <c r="AM821" s="154"/>
      <c r="AN821" s="154"/>
      <c r="AO821" s="154"/>
      <c r="AP821" s="154"/>
      <c r="AQ821" s="154"/>
      <c r="AR821" s="154"/>
      <c r="AS821" s="154"/>
      <c r="AT821" s="154"/>
      <c r="AU821" s="154"/>
      <c r="AV821" s="154"/>
      <c r="AW821" s="154"/>
      <c r="AX821" s="154"/>
      <c r="AY821" s="154"/>
      <c r="AZ821" s="154"/>
      <c r="BA821" s="181"/>
      <c r="BB821" s="181"/>
      <c r="BC821" s="85"/>
      <c r="BD821" s="85"/>
      <c r="BE821" s="154"/>
    </row>
    <row r="822" customFormat="false" ht="12.75" hidden="false" customHeight="true" outlineLevel="0" collapsed="false">
      <c r="A822" s="2"/>
      <c r="B822" s="2"/>
      <c r="E822" s="2"/>
      <c r="G822" s="2"/>
      <c r="I822" s="85"/>
      <c r="J822" s="2"/>
      <c r="K822" s="2"/>
      <c r="L822" s="85"/>
      <c r="M822" s="85"/>
      <c r="N822" s="85"/>
      <c r="O822" s="85"/>
      <c r="P822" s="85"/>
      <c r="Q822" s="85"/>
      <c r="R822" s="85"/>
      <c r="S822" s="85"/>
      <c r="T822" s="154"/>
      <c r="U822" s="154"/>
      <c r="V822" s="154"/>
      <c r="W822" s="154"/>
      <c r="X822" s="154"/>
      <c r="Y822" s="154"/>
      <c r="Z822" s="85"/>
      <c r="AA822" s="85"/>
      <c r="AB822" s="154"/>
      <c r="AC822" s="154"/>
      <c r="AD822" s="154"/>
      <c r="AE822" s="154"/>
      <c r="AF822" s="154"/>
      <c r="AG822" s="154"/>
      <c r="AH822" s="154"/>
      <c r="AI822" s="154"/>
      <c r="AJ822" s="154"/>
      <c r="AK822" s="154"/>
      <c r="AL822" s="154"/>
      <c r="AM822" s="154"/>
      <c r="AN822" s="154"/>
      <c r="AO822" s="154"/>
      <c r="AP822" s="154"/>
      <c r="AQ822" s="154"/>
      <c r="AR822" s="154"/>
      <c r="AS822" s="154"/>
      <c r="AT822" s="154"/>
      <c r="AU822" s="154"/>
      <c r="AV822" s="154"/>
      <c r="AW822" s="154"/>
      <c r="AX822" s="154"/>
      <c r="AY822" s="154"/>
      <c r="AZ822" s="154"/>
      <c r="BA822" s="181"/>
      <c r="BB822" s="181"/>
      <c r="BC822" s="85"/>
      <c r="BD822" s="85"/>
      <c r="BE822" s="154"/>
    </row>
    <row r="823" customFormat="false" ht="12.75" hidden="false" customHeight="true" outlineLevel="0" collapsed="false">
      <c r="A823" s="2"/>
      <c r="B823" s="2"/>
      <c r="E823" s="2"/>
      <c r="G823" s="2"/>
      <c r="I823" s="85"/>
      <c r="J823" s="2"/>
      <c r="K823" s="2"/>
      <c r="L823" s="85"/>
      <c r="M823" s="85"/>
      <c r="N823" s="85"/>
      <c r="O823" s="85"/>
      <c r="P823" s="85"/>
      <c r="Q823" s="85"/>
      <c r="R823" s="85"/>
      <c r="S823" s="85"/>
      <c r="T823" s="154"/>
      <c r="U823" s="154"/>
      <c r="V823" s="154"/>
      <c r="W823" s="154"/>
      <c r="X823" s="154"/>
      <c r="Y823" s="154"/>
      <c r="Z823" s="85"/>
      <c r="AA823" s="85"/>
      <c r="AB823" s="154"/>
      <c r="AC823" s="154"/>
      <c r="AD823" s="154"/>
      <c r="AE823" s="154"/>
      <c r="AF823" s="154"/>
      <c r="AG823" s="154"/>
      <c r="AH823" s="154"/>
      <c r="AI823" s="154"/>
      <c r="AJ823" s="154"/>
      <c r="AK823" s="154"/>
      <c r="AL823" s="154"/>
      <c r="AM823" s="154"/>
      <c r="AN823" s="154"/>
      <c r="AO823" s="154"/>
      <c r="AP823" s="154"/>
      <c r="AQ823" s="154"/>
      <c r="AR823" s="154"/>
      <c r="AS823" s="154"/>
      <c r="AT823" s="154"/>
      <c r="AU823" s="154"/>
      <c r="AV823" s="154"/>
      <c r="AW823" s="154"/>
      <c r="AX823" s="154"/>
      <c r="AY823" s="154"/>
      <c r="AZ823" s="154"/>
      <c r="BA823" s="181"/>
      <c r="BB823" s="181"/>
      <c r="BC823" s="85"/>
      <c r="BD823" s="85"/>
      <c r="BE823" s="154"/>
    </row>
    <row r="824" customFormat="false" ht="12.75" hidden="false" customHeight="true" outlineLevel="0" collapsed="false">
      <c r="A824" s="2"/>
      <c r="B824" s="2"/>
      <c r="E824" s="2"/>
      <c r="G824" s="2"/>
      <c r="I824" s="85"/>
      <c r="J824" s="2"/>
      <c r="K824" s="2"/>
      <c r="L824" s="85"/>
      <c r="M824" s="85"/>
      <c r="N824" s="85"/>
      <c r="O824" s="85"/>
      <c r="P824" s="85"/>
      <c r="Q824" s="85"/>
      <c r="R824" s="85"/>
      <c r="S824" s="85"/>
      <c r="T824" s="154"/>
      <c r="U824" s="154"/>
      <c r="V824" s="154"/>
      <c r="W824" s="154"/>
      <c r="X824" s="154"/>
      <c r="Y824" s="154"/>
      <c r="Z824" s="85"/>
      <c r="AA824" s="85"/>
      <c r="AB824" s="154"/>
      <c r="AC824" s="154"/>
      <c r="AD824" s="154"/>
      <c r="AE824" s="154"/>
      <c r="AF824" s="154"/>
      <c r="AG824" s="154"/>
      <c r="AH824" s="154"/>
      <c r="AI824" s="154"/>
      <c r="AJ824" s="154"/>
      <c r="AK824" s="154"/>
      <c r="AL824" s="154"/>
      <c r="AM824" s="154"/>
      <c r="AN824" s="154"/>
      <c r="AO824" s="154"/>
      <c r="AP824" s="154"/>
      <c r="AQ824" s="154"/>
      <c r="AR824" s="154"/>
      <c r="AS824" s="154"/>
      <c r="AT824" s="154"/>
      <c r="AU824" s="154"/>
      <c r="AV824" s="154"/>
      <c r="AW824" s="154"/>
      <c r="AX824" s="154"/>
      <c r="AY824" s="154"/>
      <c r="AZ824" s="154"/>
      <c r="BA824" s="181"/>
      <c r="BB824" s="181"/>
      <c r="BC824" s="85"/>
      <c r="BD824" s="85"/>
      <c r="BE824" s="154"/>
    </row>
    <row r="825" customFormat="false" ht="12.75" hidden="false" customHeight="true" outlineLevel="0" collapsed="false">
      <c r="A825" s="2"/>
      <c r="B825" s="2"/>
      <c r="E825" s="2"/>
      <c r="G825" s="2"/>
      <c r="I825" s="85"/>
      <c r="J825" s="2"/>
      <c r="K825" s="2"/>
      <c r="L825" s="85"/>
      <c r="M825" s="85"/>
      <c r="N825" s="85"/>
      <c r="O825" s="85"/>
      <c r="P825" s="85"/>
      <c r="Q825" s="85"/>
      <c r="R825" s="85"/>
      <c r="S825" s="85"/>
      <c r="T825" s="154"/>
      <c r="U825" s="154"/>
      <c r="V825" s="154"/>
      <c r="W825" s="154"/>
      <c r="X825" s="154"/>
      <c r="Y825" s="154"/>
      <c r="Z825" s="85"/>
      <c r="AA825" s="85"/>
      <c r="AB825" s="154"/>
      <c r="AC825" s="154"/>
      <c r="AD825" s="154"/>
      <c r="AE825" s="154"/>
      <c r="AF825" s="154"/>
      <c r="AG825" s="154"/>
      <c r="AH825" s="154"/>
      <c r="AI825" s="154"/>
      <c r="AJ825" s="154"/>
      <c r="AK825" s="154"/>
      <c r="AL825" s="154"/>
      <c r="AM825" s="154"/>
      <c r="AN825" s="154"/>
      <c r="AO825" s="154"/>
      <c r="AP825" s="154"/>
      <c r="AQ825" s="154"/>
      <c r="AR825" s="154"/>
      <c r="AS825" s="154"/>
      <c r="AT825" s="154"/>
      <c r="AU825" s="154"/>
      <c r="AV825" s="154"/>
      <c r="AW825" s="154"/>
      <c r="AX825" s="154"/>
      <c r="AY825" s="154"/>
      <c r="AZ825" s="154"/>
      <c r="BA825" s="181"/>
      <c r="BB825" s="181"/>
      <c r="BC825" s="85"/>
      <c r="BD825" s="85"/>
      <c r="BE825" s="154"/>
    </row>
    <row r="826" customFormat="false" ht="12.75" hidden="false" customHeight="true" outlineLevel="0" collapsed="false">
      <c r="A826" s="2"/>
      <c r="B826" s="2"/>
      <c r="E826" s="2"/>
      <c r="G826" s="2"/>
      <c r="I826" s="85"/>
      <c r="J826" s="2"/>
      <c r="K826" s="2"/>
      <c r="L826" s="85"/>
      <c r="M826" s="85"/>
      <c r="N826" s="85"/>
      <c r="O826" s="85"/>
      <c r="P826" s="85"/>
      <c r="Q826" s="85"/>
      <c r="R826" s="85"/>
      <c r="S826" s="85"/>
      <c r="T826" s="154"/>
      <c r="U826" s="154"/>
      <c r="V826" s="154"/>
      <c r="W826" s="154"/>
      <c r="X826" s="154"/>
      <c r="Y826" s="154"/>
      <c r="Z826" s="85"/>
      <c r="AA826" s="85"/>
      <c r="AB826" s="154"/>
      <c r="AC826" s="154"/>
      <c r="AD826" s="154"/>
      <c r="AE826" s="154"/>
      <c r="AF826" s="154"/>
      <c r="AG826" s="154"/>
      <c r="AH826" s="154"/>
      <c r="AI826" s="154"/>
      <c r="AJ826" s="154"/>
      <c r="AK826" s="154"/>
      <c r="AL826" s="154"/>
      <c r="AM826" s="154"/>
      <c r="AN826" s="154"/>
      <c r="AO826" s="154"/>
      <c r="AP826" s="154"/>
      <c r="AQ826" s="154"/>
      <c r="AR826" s="154"/>
      <c r="AS826" s="154"/>
      <c r="AT826" s="154"/>
      <c r="AU826" s="154"/>
      <c r="AV826" s="154"/>
      <c r="AW826" s="154"/>
      <c r="AX826" s="154"/>
      <c r="AY826" s="154"/>
      <c r="AZ826" s="154"/>
      <c r="BA826" s="181"/>
      <c r="BB826" s="181"/>
      <c r="BC826" s="85"/>
      <c r="BD826" s="85"/>
      <c r="BE826" s="154"/>
    </row>
    <row r="827" customFormat="false" ht="12.75" hidden="false" customHeight="true" outlineLevel="0" collapsed="false">
      <c r="A827" s="2"/>
      <c r="B827" s="2"/>
      <c r="E827" s="2"/>
      <c r="G827" s="2"/>
      <c r="I827" s="85"/>
      <c r="J827" s="2"/>
      <c r="K827" s="2"/>
      <c r="L827" s="85"/>
      <c r="M827" s="85"/>
      <c r="N827" s="85"/>
      <c r="O827" s="85"/>
      <c r="P827" s="85"/>
      <c r="Q827" s="85"/>
      <c r="R827" s="85"/>
      <c r="S827" s="85"/>
      <c r="T827" s="154"/>
      <c r="U827" s="154"/>
      <c r="V827" s="154"/>
      <c r="W827" s="154"/>
      <c r="X827" s="154"/>
      <c r="Y827" s="154"/>
      <c r="Z827" s="85"/>
      <c r="AA827" s="85"/>
      <c r="AB827" s="154"/>
      <c r="AC827" s="154"/>
      <c r="AD827" s="154"/>
      <c r="AE827" s="154"/>
      <c r="AF827" s="154"/>
      <c r="AG827" s="154"/>
      <c r="AH827" s="154"/>
      <c r="AI827" s="154"/>
      <c r="AJ827" s="154"/>
      <c r="AK827" s="154"/>
      <c r="AL827" s="154"/>
      <c r="AM827" s="154"/>
      <c r="AN827" s="154"/>
      <c r="AO827" s="154"/>
      <c r="AP827" s="154"/>
      <c r="AQ827" s="154"/>
      <c r="AR827" s="154"/>
      <c r="AS827" s="154"/>
      <c r="AT827" s="154"/>
      <c r="AU827" s="154"/>
      <c r="AV827" s="154"/>
      <c r="AW827" s="154"/>
      <c r="AX827" s="154"/>
      <c r="AY827" s="154"/>
      <c r="AZ827" s="154"/>
      <c r="BA827" s="181"/>
      <c r="BB827" s="181"/>
      <c r="BC827" s="85"/>
      <c r="BD827" s="85"/>
      <c r="BE827" s="154"/>
    </row>
    <row r="828" customFormat="false" ht="12.75" hidden="false" customHeight="true" outlineLevel="0" collapsed="false">
      <c r="A828" s="2"/>
      <c r="B828" s="2"/>
      <c r="E828" s="2"/>
      <c r="G828" s="2"/>
      <c r="I828" s="85"/>
      <c r="J828" s="2"/>
      <c r="K828" s="2"/>
      <c r="L828" s="85"/>
      <c r="M828" s="85"/>
      <c r="N828" s="85"/>
      <c r="O828" s="85"/>
      <c r="P828" s="85"/>
      <c r="Q828" s="85"/>
      <c r="R828" s="85"/>
      <c r="S828" s="85"/>
      <c r="T828" s="154"/>
      <c r="U828" s="154"/>
      <c r="V828" s="154"/>
      <c r="W828" s="154"/>
      <c r="X828" s="154"/>
      <c r="Y828" s="154"/>
      <c r="Z828" s="85"/>
      <c r="AA828" s="85"/>
      <c r="AB828" s="154"/>
      <c r="AC828" s="154"/>
      <c r="AD828" s="154"/>
      <c r="AE828" s="154"/>
      <c r="AF828" s="154"/>
      <c r="AG828" s="154"/>
      <c r="AH828" s="154"/>
      <c r="AI828" s="154"/>
      <c r="AJ828" s="154"/>
      <c r="AK828" s="154"/>
      <c r="AL828" s="154"/>
      <c r="AM828" s="154"/>
      <c r="AN828" s="154"/>
      <c r="AO828" s="154"/>
      <c r="AP828" s="154"/>
      <c r="AQ828" s="154"/>
      <c r="AR828" s="154"/>
      <c r="AS828" s="154"/>
      <c r="AT828" s="154"/>
      <c r="AU828" s="154"/>
      <c r="AV828" s="154"/>
      <c r="AW828" s="154"/>
      <c r="AX828" s="154"/>
      <c r="AY828" s="154"/>
      <c r="AZ828" s="154"/>
      <c r="BA828" s="181"/>
      <c r="BB828" s="181"/>
      <c r="BC828" s="85"/>
      <c r="BD828" s="85"/>
      <c r="BE828" s="154"/>
    </row>
    <row r="829" customFormat="false" ht="12.75" hidden="false" customHeight="true" outlineLevel="0" collapsed="false">
      <c r="A829" s="2"/>
      <c r="B829" s="2"/>
      <c r="E829" s="2"/>
      <c r="G829" s="2"/>
      <c r="I829" s="85"/>
      <c r="J829" s="2"/>
      <c r="K829" s="2"/>
      <c r="L829" s="85"/>
      <c r="M829" s="85"/>
      <c r="N829" s="85"/>
      <c r="O829" s="85"/>
      <c r="P829" s="85"/>
      <c r="Q829" s="85"/>
      <c r="R829" s="85"/>
      <c r="S829" s="85"/>
      <c r="T829" s="154"/>
      <c r="U829" s="154"/>
      <c r="V829" s="154"/>
      <c r="W829" s="154"/>
      <c r="X829" s="154"/>
      <c r="Y829" s="154"/>
      <c r="Z829" s="85"/>
      <c r="AA829" s="85"/>
      <c r="AB829" s="154"/>
      <c r="AC829" s="154"/>
      <c r="AD829" s="154"/>
      <c r="AE829" s="154"/>
      <c r="AF829" s="154"/>
      <c r="AG829" s="154"/>
      <c r="AH829" s="154"/>
      <c r="AI829" s="154"/>
      <c r="AJ829" s="154"/>
      <c r="AK829" s="154"/>
      <c r="AL829" s="154"/>
      <c r="AM829" s="154"/>
      <c r="AN829" s="154"/>
      <c r="AO829" s="154"/>
      <c r="AP829" s="154"/>
      <c r="AQ829" s="154"/>
      <c r="AR829" s="154"/>
      <c r="AS829" s="154"/>
      <c r="AT829" s="154"/>
      <c r="AU829" s="154"/>
      <c r="AV829" s="154"/>
      <c r="AW829" s="154"/>
      <c r="AX829" s="154"/>
      <c r="AY829" s="154"/>
      <c r="AZ829" s="154"/>
      <c r="BA829" s="181"/>
      <c r="BB829" s="181"/>
      <c r="BC829" s="85"/>
      <c r="BD829" s="85"/>
      <c r="BE829" s="154"/>
    </row>
    <row r="830" customFormat="false" ht="12.75" hidden="false" customHeight="true" outlineLevel="0" collapsed="false">
      <c r="A830" s="2"/>
      <c r="B830" s="2"/>
      <c r="E830" s="2"/>
      <c r="G830" s="2"/>
      <c r="I830" s="85"/>
      <c r="J830" s="2"/>
      <c r="K830" s="2"/>
      <c r="L830" s="85"/>
      <c r="M830" s="85"/>
      <c r="N830" s="85"/>
      <c r="O830" s="85"/>
      <c r="P830" s="85"/>
      <c r="Q830" s="85"/>
      <c r="R830" s="85"/>
      <c r="S830" s="85"/>
      <c r="T830" s="154"/>
      <c r="U830" s="154"/>
      <c r="V830" s="154"/>
      <c r="W830" s="154"/>
      <c r="X830" s="154"/>
      <c r="Y830" s="154"/>
      <c r="Z830" s="85"/>
      <c r="AA830" s="85"/>
      <c r="AB830" s="154"/>
      <c r="AC830" s="154"/>
      <c r="AD830" s="154"/>
      <c r="AE830" s="154"/>
      <c r="AF830" s="154"/>
      <c r="AG830" s="154"/>
      <c r="AH830" s="154"/>
      <c r="AI830" s="154"/>
      <c r="AJ830" s="154"/>
      <c r="AK830" s="154"/>
      <c r="AL830" s="154"/>
      <c r="AM830" s="154"/>
      <c r="AN830" s="154"/>
      <c r="AO830" s="154"/>
      <c r="AP830" s="154"/>
      <c r="AQ830" s="154"/>
      <c r="AR830" s="154"/>
      <c r="AS830" s="154"/>
      <c r="AT830" s="154"/>
      <c r="AU830" s="154"/>
      <c r="AV830" s="154"/>
      <c r="AW830" s="154"/>
      <c r="AX830" s="154"/>
      <c r="AY830" s="154"/>
      <c r="AZ830" s="154"/>
      <c r="BA830" s="181"/>
      <c r="BB830" s="181"/>
      <c r="BC830" s="85"/>
      <c r="BD830" s="85"/>
      <c r="BE830" s="154"/>
    </row>
    <row r="831" customFormat="false" ht="12.75" hidden="false" customHeight="true" outlineLevel="0" collapsed="false">
      <c r="A831" s="2"/>
      <c r="B831" s="2"/>
      <c r="E831" s="2"/>
      <c r="G831" s="2"/>
      <c r="I831" s="85"/>
      <c r="J831" s="2"/>
      <c r="K831" s="2"/>
      <c r="L831" s="85"/>
      <c r="M831" s="85"/>
      <c r="N831" s="85"/>
      <c r="O831" s="85"/>
      <c r="P831" s="85"/>
      <c r="Q831" s="85"/>
      <c r="R831" s="85"/>
      <c r="S831" s="85"/>
      <c r="T831" s="154"/>
      <c r="U831" s="154"/>
      <c r="V831" s="154"/>
      <c r="W831" s="154"/>
      <c r="X831" s="154"/>
      <c r="Y831" s="154"/>
      <c r="Z831" s="85"/>
      <c r="AA831" s="85"/>
      <c r="AB831" s="154"/>
      <c r="AC831" s="154"/>
      <c r="AD831" s="154"/>
      <c r="AE831" s="154"/>
      <c r="AF831" s="154"/>
      <c r="AG831" s="154"/>
      <c r="AH831" s="154"/>
      <c r="AI831" s="154"/>
      <c r="AJ831" s="154"/>
      <c r="AK831" s="154"/>
      <c r="AL831" s="154"/>
      <c r="AM831" s="154"/>
      <c r="AN831" s="154"/>
      <c r="AO831" s="154"/>
      <c r="AP831" s="154"/>
      <c r="AQ831" s="154"/>
      <c r="AR831" s="154"/>
      <c r="AS831" s="154"/>
      <c r="AT831" s="154"/>
      <c r="AU831" s="154"/>
      <c r="AV831" s="154"/>
      <c r="AW831" s="154"/>
      <c r="AX831" s="154"/>
      <c r="AY831" s="154"/>
      <c r="AZ831" s="154"/>
      <c r="BA831" s="181"/>
      <c r="BB831" s="181"/>
      <c r="BC831" s="85"/>
      <c r="BD831" s="85"/>
      <c r="BE831" s="154"/>
    </row>
    <row r="832" customFormat="false" ht="12.75" hidden="false" customHeight="true" outlineLevel="0" collapsed="false">
      <c r="A832" s="2"/>
      <c r="B832" s="2"/>
      <c r="E832" s="2"/>
      <c r="G832" s="2"/>
      <c r="I832" s="85"/>
      <c r="J832" s="2"/>
      <c r="K832" s="2"/>
      <c r="L832" s="85"/>
      <c r="M832" s="85"/>
      <c r="N832" s="85"/>
      <c r="O832" s="85"/>
      <c r="P832" s="85"/>
      <c r="Q832" s="85"/>
      <c r="R832" s="85"/>
      <c r="S832" s="85"/>
      <c r="T832" s="154"/>
      <c r="U832" s="154"/>
      <c r="V832" s="154"/>
      <c r="W832" s="154"/>
      <c r="X832" s="154"/>
      <c r="Y832" s="154"/>
      <c r="Z832" s="85"/>
      <c r="AA832" s="85"/>
      <c r="AB832" s="154"/>
      <c r="AC832" s="154"/>
      <c r="AD832" s="154"/>
      <c r="AE832" s="154"/>
      <c r="AF832" s="154"/>
      <c r="AG832" s="154"/>
      <c r="AH832" s="154"/>
      <c r="AI832" s="154"/>
      <c r="AJ832" s="154"/>
      <c r="AK832" s="154"/>
      <c r="AL832" s="154"/>
      <c r="AM832" s="154"/>
      <c r="AN832" s="154"/>
      <c r="AO832" s="154"/>
      <c r="AP832" s="154"/>
      <c r="AQ832" s="154"/>
      <c r="AR832" s="154"/>
      <c r="AS832" s="154"/>
      <c r="AT832" s="154"/>
      <c r="AU832" s="154"/>
      <c r="AV832" s="154"/>
      <c r="AW832" s="154"/>
      <c r="AX832" s="154"/>
      <c r="AY832" s="154"/>
      <c r="AZ832" s="154"/>
      <c r="BA832" s="181"/>
      <c r="BB832" s="181"/>
      <c r="BC832" s="85"/>
      <c r="BD832" s="85"/>
      <c r="BE832" s="154"/>
    </row>
    <row r="833" customFormat="false" ht="12.75" hidden="false" customHeight="true" outlineLevel="0" collapsed="false">
      <c r="A833" s="2"/>
      <c r="B833" s="2"/>
      <c r="E833" s="2"/>
      <c r="G833" s="2"/>
      <c r="I833" s="85"/>
      <c r="J833" s="2"/>
      <c r="K833" s="2"/>
      <c r="L833" s="85"/>
      <c r="M833" s="85"/>
      <c r="N833" s="85"/>
      <c r="O833" s="85"/>
      <c r="P833" s="85"/>
      <c r="Q833" s="85"/>
      <c r="R833" s="85"/>
      <c r="S833" s="85"/>
      <c r="T833" s="154"/>
      <c r="U833" s="154"/>
      <c r="V833" s="154"/>
      <c r="W833" s="154"/>
      <c r="X833" s="154"/>
      <c r="Y833" s="154"/>
      <c r="Z833" s="85"/>
      <c r="AA833" s="85"/>
      <c r="AB833" s="154"/>
      <c r="AC833" s="154"/>
      <c r="AD833" s="154"/>
      <c r="AE833" s="154"/>
      <c r="AF833" s="154"/>
      <c r="AG833" s="154"/>
      <c r="AH833" s="154"/>
      <c r="AI833" s="154"/>
      <c r="AJ833" s="154"/>
      <c r="AK833" s="154"/>
      <c r="AL833" s="154"/>
      <c r="AM833" s="154"/>
      <c r="AN833" s="154"/>
      <c r="AO833" s="154"/>
      <c r="AP833" s="154"/>
      <c r="AQ833" s="154"/>
      <c r="AR833" s="154"/>
      <c r="AS833" s="154"/>
      <c r="AT833" s="154"/>
      <c r="AU833" s="154"/>
      <c r="AV833" s="154"/>
      <c r="AW833" s="154"/>
      <c r="AX833" s="154"/>
      <c r="AY833" s="154"/>
      <c r="AZ833" s="154"/>
      <c r="BA833" s="181"/>
      <c r="BB833" s="181"/>
      <c r="BC833" s="85"/>
      <c r="BD833" s="85"/>
      <c r="BE833" s="154"/>
    </row>
    <row r="834" customFormat="false" ht="12.75" hidden="false" customHeight="true" outlineLevel="0" collapsed="false">
      <c r="A834" s="2"/>
      <c r="B834" s="2"/>
      <c r="E834" s="2"/>
      <c r="G834" s="2"/>
      <c r="I834" s="85"/>
      <c r="J834" s="2"/>
      <c r="K834" s="2"/>
      <c r="L834" s="85"/>
      <c r="M834" s="85"/>
      <c r="N834" s="85"/>
      <c r="O834" s="85"/>
      <c r="P834" s="85"/>
      <c r="Q834" s="85"/>
      <c r="R834" s="85"/>
      <c r="S834" s="85"/>
      <c r="T834" s="154"/>
      <c r="U834" s="154"/>
      <c r="V834" s="154"/>
      <c r="W834" s="154"/>
      <c r="X834" s="154"/>
      <c r="Y834" s="154"/>
      <c r="Z834" s="85"/>
      <c r="AA834" s="85"/>
      <c r="AB834" s="154"/>
      <c r="AC834" s="154"/>
      <c r="AD834" s="154"/>
      <c r="AE834" s="154"/>
      <c r="AF834" s="154"/>
      <c r="AG834" s="154"/>
      <c r="AH834" s="154"/>
      <c r="AI834" s="154"/>
      <c r="AJ834" s="154"/>
      <c r="AK834" s="154"/>
      <c r="AL834" s="154"/>
      <c r="AM834" s="154"/>
      <c r="AN834" s="154"/>
      <c r="AO834" s="154"/>
      <c r="AP834" s="154"/>
      <c r="AQ834" s="154"/>
      <c r="AR834" s="154"/>
      <c r="AS834" s="154"/>
      <c r="AT834" s="154"/>
      <c r="AU834" s="154"/>
      <c r="AV834" s="154"/>
      <c r="AW834" s="154"/>
      <c r="AX834" s="154"/>
      <c r="AY834" s="154"/>
      <c r="AZ834" s="154"/>
      <c r="BA834" s="181"/>
      <c r="BB834" s="181"/>
      <c r="BC834" s="85"/>
      <c r="BD834" s="85"/>
      <c r="BE834" s="154"/>
    </row>
    <row r="835" customFormat="false" ht="12.75" hidden="false" customHeight="true" outlineLevel="0" collapsed="false">
      <c r="A835" s="2"/>
      <c r="B835" s="2"/>
      <c r="E835" s="2"/>
      <c r="G835" s="2"/>
      <c r="I835" s="85"/>
      <c r="J835" s="2"/>
      <c r="K835" s="2"/>
      <c r="L835" s="85"/>
      <c r="M835" s="85"/>
      <c r="N835" s="85"/>
      <c r="O835" s="85"/>
      <c r="P835" s="85"/>
      <c r="Q835" s="85"/>
      <c r="R835" s="85"/>
      <c r="S835" s="85"/>
      <c r="T835" s="154"/>
      <c r="U835" s="154"/>
      <c r="V835" s="154"/>
      <c r="W835" s="154"/>
      <c r="X835" s="154"/>
      <c r="Y835" s="154"/>
      <c r="Z835" s="85"/>
      <c r="AA835" s="85"/>
      <c r="AB835" s="154"/>
      <c r="AC835" s="154"/>
      <c r="AD835" s="154"/>
      <c r="AE835" s="154"/>
      <c r="AF835" s="154"/>
      <c r="AG835" s="154"/>
      <c r="AH835" s="154"/>
      <c r="AI835" s="154"/>
      <c r="AJ835" s="154"/>
      <c r="AK835" s="154"/>
      <c r="AL835" s="154"/>
      <c r="AM835" s="154"/>
      <c r="AN835" s="154"/>
      <c r="AO835" s="154"/>
      <c r="AP835" s="154"/>
      <c r="AQ835" s="154"/>
      <c r="AR835" s="154"/>
      <c r="AS835" s="154"/>
      <c r="AT835" s="154"/>
      <c r="AU835" s="154"/>
      <c r="AV835" s="154"/>
      <c r="AW835" s="154"/>
      <c r="AX835" s="154"/>
      <c r="AY835" s="154"/>
      <c r="AZ835" s="154"/>
      <c r="BA835" s="181"/>
      <c r="BB835" s="181"/>
      <c r="BC835" s="85"/>
      <c r="BD835" s="85"/>
      <c r="BE835" s="154"/>
    </row>
    <row r="836" customFormat="false" ht="12.75" hidden="false" customHeight="true" outlineLevel="0" collapsed="false">
      <c r="A836" s="2"/>
      <c r="B836" s="2"/>
      <c r="E836" s="2"/>
      <c r="G836" s="2"/>
      <c r="I836" s="85"/>
      <c r="J836" s="2"/>
      <c r="K836" s="2"/>
      <c r="L836" s="85"/>
      <c r="M836" s="85"/>
      <c r="N836" s="85"/>
      <c r="O836" s="85"/>
      <c r="P836" s="85"/>
      <c r="Q836" s="85"/>
      <c r="R836" s="85"/>
      <c r="S836" s="85"/>
      <c r="T836" s="154"/>
      <c r="U836" s="154"/>
      <c r="V836" s="154"/>
      <c r="W836" s="154"/>
      <c r="X836" s="154"/>
      <c r="Y836" s="154"/>
      <c r="Z836" s="85"/>
      <c r="AA836" s="85"/>
      <c r="AB836" s="154"/>
      <c r="AC836" s="154"/>
      <c r="AD836" s="154"/>
      <c r="AE836" s="154"/>
      <c r="AF836" s="154"/>
      <c r="AG836" s="154"/>
      <c r="AH836" s="154"/>
      <c r="AI836" s="154"/>
      <c r="AJ836" s="154"/>
      <c r="AK836" s="154"/>
      <c r="AL836" s="154"/>
      <c r="AM836" s="154"/>
      <c r="AN836" s="154"/>
      <c r="AO836" s="154"/>
      <c r="AP836" s="154"/>
      <c r="AQ836" s="154"/>
      <c r="AR836" s="154"/>
      <c r="AS836" s="154"/>
      <c r="AT836" s="154"/>
      <c r="AU836" s="154"/>
      <c r="AV836" s="154"/>
      <c r="AW836" s="154"/>
      <c r="AX836" s="154"/>
      <c r="AY836" s="154"/>
      <c r="AZ836" s="154"/>
      <c r="BA836" s="181"/>
      <c r="BB836" s="181"/>
      <c r="BC836" s="85"/>
      <c r="BD836" s="85"/>
      <c r="BE836" s="154"/>
    </row>
    <row r="837" customFormat="false" ht="12.75" hidden="false" customHeight="true" outlineLevel="0" collapsed="false">
      <c r="A837" s="2"/>
      <c r="B837" s="2"/>
      <c r="E837" s="2"/>
      <c r="G837" s="2"/>
      <c r="I837" s="85"/>
      <c r="J837" s="2"/>
      <c r="K837" s="2"/>
      <c r="L837" s="85"/>
      <c r="M837" s="85"/>
      <c r="N837" s="85"/>
      <c r="O837" s="85"/>
      <c r="P837" s="85"/>
      <c r="Q837" s="85"/>
      <c r="R837" s="85"/>
      <c r="S837" s="85"/>
      <c r="T837" s="154"/>
      <c r="U837" s="154"/>
      <c r="V837" s="154"/>
      <c r="W837" s="154"/>
      <c r="X837" s="154"/>
      <c r="Y837" s="154"/>
      <c r="Z837" s="85"/>
      <c r="AA837" s="85"/>
      <c r="AB837" s="154"/>
      <c r="AC837" s="154"/>
      <c r="AD837" s="154"/>
      <c r="AE837" s="154"/>
      <c r="AF837" s="154"/>
      <c r="AG837" s="154"/>
      <c r="AH837" s="154"/>
      <c r="AI837" s="154"/>
      <c r="AJ837" s="154"/>
      <c r="AK837" s="154"/>
      <c r="AL837" s="154"/>
      <c r="AM837" s="154"/>
      <c r="AN837" s="154"/>
      <c r="AO837" s="154"/>
      <c r="AP837" s="154"/>
      <c r="AQ837" s="154"/>
      <c r="AR837" s="154"/>
      <c r="AS837" s="154"/>
      <c r="AT837" s="154"/>
      <c r="AU837" s="154"/>
      <c r="AV837" s="154"/>
      <c r="AW837" s="154"/>
      <c r="AX837" s="154"/>
      <c r="AY837" s="154"/>
      <c r="AZ837" s="154"/>
      <c r="BA837" s="181"/>
      <c r="BB837" s="181"/>
      <c r="BC837" s="85"/>
      <c r="BD837" s="85"/>
      <c r="BE837" s="154"/>
    </row>
    <row r="838" customFormat="false" ht="12.75" hidden="false" customHeight="true" outlineLevel="0" collapsed="false">
      <c r="A838" s="2"/>
      <c r="B838" s="2"/>
      <c r="E838" s="2"/>
      <c r="G838" s="2"/>
      <c r="I838" s="85"/>
      <c r="J838" s="2"/>
      <c r="K838" s="2"/>
      <c r="L838" s="85"/>
      <c r="M838" s="85"/>
      <c r="N838" s="85"/>
      <c r="O838" s="85"/>
      <c r="P838" s="85"/>
      <c r="Q838" s="85"/>
      <c r="R838" s="85"/>
      <c r="S838" s="85"/>
      <c r="T838" s="154"/>
      <c r="U838" s="154"/>
      <c r="V838" s="154"/>
      <c r="W838" s="154"/>
      <c r="X838" s="154"/>
      <c r="Y838" s="154"/>
      <c r="Z838" s="85"/>
      <c r="AA838" s="85"/>
      <c r="AB838" s="154"/>
      <c r="AC838" s="154"/>
      <c r="AD838" s="154"/>
      <c r="AE838" s="154"/>
      <c r="AF838" s="154"/>
      <c r="AG838" s="154"/>
      <c r="AH838" s="154"/>
      <c r="AI838" s="154"/>
      <c r="AJ838" s="154"/>
      <c r="AK838" s="154"/>
      <c r="AL838" s="154"/>
      <c r="AM838" s="154"/>
      <c r="AN838" s="154"/>
      <c r="AO838" s="154"/>
      <c r="AP838" s="154"/>
      <c r="AQ838" s="154"/>
      <c r="AR838" s="154"/>
      <c r="AS838" s="154"/>
      <c r="AT838" s="154"/>
      <c r="AU838" s="154"/>
      <c r="AV838" s="154"/>
      <c r="AW838" s="154"/>
      <c r="AX838" s="154"/>
      <c r="AY838" s="154"/>
      <c r="AZ838" s="154"/>
      <c r="BA838" s="181"/>
      <c r="BB838" s="181"/>
      <c r="BC838" s="85"/>
      <c r="BD838" s="85"/>
      <c r="BE838" s="154"/>
    </row>
    <row r="839" customFormat="false" ht="12.75" hidden="false" customHeight="true" outlineLevel="0" collapsed="false">
      <c r="A839" s="2"/>
      <c r="B839" s="2"/>
      <c r="E839" s="2"/>
      <c r="G839" s="2"/>
      <c r="I839" s="85"/>
      <c r="J839" s="2"/>
      <c r="K839" s="2"/>
      <c r="L839" s="85"/>
      <c r="M839" s="85"/>
      <c r="N839" s="85"/>
      <c r="O839" s="85"/>
      <c r="P839" s="85"/>
      <c r="Q839" s="85"/>
      <c r="R839" s="85"/>
      <c r="S839" s="85"/>
      <c r="T839" s="154"/>
      <c r="U839" s="154"/>
      <c r="V839" s="154"/>
      <c r="W839" s="154"/>
      <c r="X839" s="154"/>
      <c r="Y839" s="154"/>
      <c r="Z839" s="85"/>
      <c r="AA839" s="85"/>
      <c r="AB839" s="154"/>
      <c r="AC839" s="154"/>
      <c r="AD839" s="154"/>
      <c r="AE839" s="154"/>
      <c r="AF839" s="154"/>
      <c r="AG839" s="154"/>
      <c r="AH839" s="154"/>
      <c r="AI839" s="154"/>
      <c r="AJ839" s="154"/>
      <c r="AK839" s="154"/>
      <c r="AL839" s="154"/>
      <c r="AM839" s="154"/>
      <c r="AN839" s="154"/>
      <c r="AO839" s="154"/>
      <c r="AP839" s="154"/>
      <c r="AQ839" s="154"/>
      <c r="AR839" s="154"/>
      <c r="AS839" s="154"/>
      <c r="AT839" s="154"/>
      <c r="AU839" s="154"/>
      <c r="AV839" s="154"/>
      <c r="AW839" s="154"/>
      <c r="AX839" s="154"/>
      <c r="AY839" s="154"/>
      <c r="AZ839" s="154"/>
      <c r="BA839" s="181"/>
      <c r="BB839" s="181"/>
      <c r="BC839" s="85"/>
      <c r="BD839" s="85"/>
      <c r="BE839" s="154"/>
    </row>
    <row r="840" customFormat="false" ht="12.75" hidden="false" customHeight="true" outlineLevel="0" collapsed="false">
      <c r="A840" s="2"/>
      <c r="B840" s="2"/>
      <c r="E840" s="2"/>
      <c r="G840" s="2"/>
      <c r="I840" s="85"/>
      <c r="J840" s="2"/>
      <c r="K840" s="2"/>
      <c r="L840" s="85"/>
      <c r="M840" s="85"/>
      <c r="N840" s="85"/>
      <c r="O840" s="85"/>
      <c r="P840" s="85"/>
      <c r="Q840" s="85"/>
      <c r="R840" s="85"/>
      <c r="S840" s="85"/>
      <c r="T840" s="154"/>
      <c r="U840" s="154"/>
      <c r="V840" s="154"/>
      <c r="W840" s="154"/>
      <c r="X840" s="154"/>
      <c r="Y840" s="154"/>
      <c r="Z840" s="85"/>
      <c r="AA840" s="85"/>
      <c r="AB840" s="154"/>
      <c r="AC840" s="154"/>
      <c r="AD840" s="154"/>
      <c r="AE840" s="154"/>
      <c r="AF840" s="154"/>
      <c r="AG840" s="154"/>
      <c r="AH840" s="154"/>
      <c r="AI840" s="154"/>
      <c r="AJ840" s="154"/>
      <c r="AK840" s="154"/>
      <c r="AL840" s="154"/>
      <c r="AM840" s="154"/>
      <c r="AN840" s="154"/>
      <c r="AO840" s="154"/>
      <c r="AP840" s="154"/>
      <c r="AQ840" s="154"/>
      <c r="AR840" s="154"/>
      <c r="AS840" s="154"/>
      <c r="AT840" s="154"/>
      <c r="AU840" s="154"/>
      <c r="AV840" s="154"/>
      <c r="AW840" s="154"/>
      <c r="AX840" s="154"/>
      <c r="AY840" s="154"/>
      <c r="AZ840" s="154"/>
      <c r="BA840" s="181"/>
      <c r="BB840" s="181"/>
      <c r="BC840" s="85"/>
      <c r="BD840" s="85"/>
      <c r="BE840" s="154"/>
    </row>
    <row r="841" customFormat="false" ht="12.75" hidden="false" customHeight="true" outlineLevel="0" collapsed="false">
      <c r="A841" s="2"/>
      <c r="B841" s="2"/>
      <c r="E841" s="2"/>
      <c r="G841" s="2"/>
      <c r="I841" s="85"/>
      <c r="J841" s="2"/>
      <c r="K841" s="2"/>
      <c r="L841" s="85"/>
      <c r="M841" s="85"/>
      <c r="N841" s="85"/>
      <c r="O841" s="85"/>
      <c r="P841" s="85"/>
      <c r="Q841" s="85"/>
      <c r="R841" s="85"/>
      <c r="S841" s="85"/>
      <c r="T841" s="154"/>
      <c r="U841" s="154"/>
      <c r="V841" s="154"/>
      <c r="W841" s="154"/>
      <c r="X841" s="154"/>
      <c r="Y841" s="154"/>
      <c r="Z841" s="85"/>
      <c r="AA841" s="85"/>
      <c r="AB841" s="154"/>
      <c r="AC841" s="154"/>
      <c r="AD841" s="154"/>
      <c r="AE841" s="154"/>
      <c r="AF841" s="154"/>
      <c r="AG841" s="154"/>
      <c r="AH841" s="154"/>
      <c r="AI841" s="154"/>
      <c r="AJ841" s="154"/>
      <c r="AK841" s="154"/>
      <c r="AL841" s="154"/>
      <c r="AM841" s="154"/>
      <c r="AN841" s="154"/>
      <c r="AO841" s="154"/>
      <c r="AP841" s="154"/>
      <c r="AQ841" s="154"/>
      <c r="AR841" s="154"/>
      <c r="AS841" s="154"/>
      <c r="AT841" s="154"/>
      <c r="AU841" s="154"/>
      <c r="AV841" s="154"/>
      <c r="AW841" s="154"/>
      <c r="AX841" s="154"/>
      <c r="AY841" s="154"/>
      <c r="AZ841" s="154"/>
      <c r="BA841" s="181"/>
      <c r="BB841" s="181"/>
      <c r="BC841" s="85"/>
      <c r="BD841" s="85"/>
      <c r="BE841" s="154"/>
    </row>
    <row r="842" customFormat="false" ht="12.75" hidden="false" customHeight="true" outlineLevel="0" collapsed="false">
      <c r="A842" s="2"/>
      <c r="B842" s="2"/>
      <c r="E842" s="2"/>
      <c r="G842" s="2"/>
      <c r="I842" s="85"/>
      <c r="J842" s="2"/>
      <c r="K842" s="2"/>
      <c r="L842" s="85"/>
      <c r="M842" s="85"/>
      <c r="N842" s="85"/>
      <c r="O842" s="85"/>
      <c r="P842" s="85"/>
      <c r="Q842" s="85"/>
      <c r="R842" s="85"/>
      <c r="S842" s="85"/>
      <c r="T842" s="154"/>
      <c r="U842" s="154"/>
      <c r="V842" s="154"/>
      <c r="W842" s="154"/>
      <c r="X842" s="154"/>
      <c r="Y842" s="154"/>
      <c r="Z842" s="85"/>
      <c r="AA842" s="85"/>
      <c r="AB842" s="154"/>
      <c r="AC842" s="154"/>
      <c r="AD842" s="154"/>
      <c r="AE842" s="154"/>
      <c r="AF842" s="154"/>
      <c r="AG842" s="154"/>
      <c r="AH842" s="154"/>
      <c r="AI842" s="154"/>
      <c r="AJ842" s="154"/>
      <c r="AK842" s="154"/>
      <c r="AL842" s="154"/>
      <c r="AM842" s="154"/>
      <c r="AN842" s="154"/>
      <c r="AO842" s="154"/>
      <c r="AP842" s="154"/>
      <c r="AQ842" s="154"/>
      <c r="AR842" s="154"/>
      <c r="AS842" s="154"/>
      <c r="AT842" s="154"/>
      <c r="AU842" s="154"/>
      <c r="AV842" s="154"/>
      <c r="AW842" s="154"/>
      <c r="AX842" s="154"/>
      <c r="AY842" s="154"/>
      <c r="AZ842" s="154"/>
      <c r="BA842" s="181"/>
      <c r="BB842" s="181"/>
      <c r="BC842" s="85"/>
      <c r="BD842" s="85"/>
      <c r="BE842" s="154"/>
    </row>
    <row r="843" customFormat="false" ht="12.75" hidden="false" customHeight="true" outlineLevel="0" collapsed="false">
      <c r="A843" s="2"/>
      <c r="B843" s="2"/>
      <c r="E843" s="2"/>
      <c r="G843" s="2"/>
      <c r="I843" s="85"/>
      <c r="J843" s="2"/>
      <c r="K843" s="2"/>
      <c r="L843" s="85"/>
      <c r="M843" s="85"/>
      <c r="N843" s="85"/>
      <c r="O843" s="85"/>
      <c r="P843" s="85"/>
      <c r="Q843" s="85"/>
      <c r="R843" s="85"/>
      <c r="S843" s="85"/>
      <c r="T843" s="154"/>
      <c r="U843" s="154"/>
      <c r="V843" s="154"/>
      <c r="W843" s="154"/>
      <c r="X843" s="154"/>
      <c r="Y843" s="154"/>
      <c r="Z843" s="85"/>
      <c r="AA843" s="85"/>
      <c r="AB843" s="154"/>
      <c r="AC843" s="154"/>
      <c r="AD843" s="154"/>
      <c r="AE843" s="154"/>
      <c r="AF843" s="154"/>
      <c r="AG843" s="154"/>
      <c r="AH843" s="154"/>
      <c r="AI843" s="154"/>
      <c r="AJ843" s="154"/>
      <c r="AK843" s="154"/>
      <c r="AL843" s="154"/>
      <c r="AM843" s="154"/>
      <c r="AN843" s="154"/>
      <c r="AO843" s="154"/>
      <c r="AP843" s="154"/>
      <c r="AQ843" s="154"/>
      <c r="AR843" s="154"/>
      <c r="AS843" s="154"/>
      <c r="AT843" s="154"/>
      <c r="AU843" s="154"/>
      <c r="AV843" s="154"/>
      <c r="AW843" s="154"/>
      <c r="AX843" s="154"/>
      <c r="AY843" s="154"/>
      <c r="AZ843" s="154"/>
      <c r="BA843" s="181"/>
      <c r="BB843" s="181"/>
      <c r="BC843" s="85"/>
      <c r="BD843" s="85"/>
      <c r="BE843" s="154"/>
    </row>
    <row r="844" customFormat="false" ht="12.75" hidden="false" customHeight="true" outlineLevel="0" collapsed="false">
      <c r="A844" s="2"/>
      <c r="B844" s="2"/>
      <c r="E844" s="2"/>
      <c r="G844" s="2"/>
      <c r="I844" s="85"/>
      <c r="J844" s="2"/>
      <c r="K844" s="2"/>
      <c r="L844" s="85"/>
      <c r="M844" s="85"/>
      <c r="N844" s="85"/>
      <c r="O844" s="85"/>
      <c r="P844" s="85"/>
      <c r="Q844" s="85"/>
      <c r="R844" s="85"/>
      <c r="S844" s="85"/>
      <c r="T844" s="154"/>
      <c r="U844" s="154"/>
      <c r="V844" s="154"/>
      <c r="W844" s="154"/>
      <c r="X844" s="154"/>
      <c r="Y844" s="154"/>
      <c r="Z844" s="85"/>
      <c r="AA844" s="85"/>
      <c r="AB844" s="154"/>
      <c r="AC844" s="154"/>
      <c r="AD844" s="154"/>
      <c r="AE844" s="154"/>
      <c r="AF844" s="154"/>
      <c r="AG844" s="154"/>
      <c r="AH844" s="154"/>
      <c r="AI844" s="154"/>
      <c r="AJ844" s="154"/>
      <c r="AK844" s="154"/>
      <c r="AL844" s="154"/>
      <c r="AM844" s="154"/>
      <c r="AN844" s="154"/>
      <c r="AO844" s="154"/>
      <c r="AP844" s="154"/>
      <c r="AQ844" s="154"/>
      <c r="AR844" s="154"/>
      <c r="AS844" s="154"/>
      <c r="AT844" s="154"/>
      <c r="AU844" s="154"/>
      <c r="AV844" s="154"/>
      <c r="AW844" s="154"/>
      <c r="AX844" s="154"/>
      <c r="AY844" s="154"/>
      <c r="AZ844" s="154"/>
      <c r="BA844" s="181"/>
      <c r="BB844" s="181"/>
      <c r="BC844" s="85"/>
      <c r="BD844" s="85"/>
      <c r="BE844" s="154"/>
    </row>
    <row r="845" customFormat="false" ht="12.75" hidden="false" customHeight="true" outlineLevel="0" collapsed="false">
      <c r="A845" s="2"/>
      <c r="B845" s="2"/>
      <c r="E845" s="2"/>
      <c r="G845" s="2"/>
      <c r="I845" s="85"/>
      <c r="J845" s="2"/>
      <c r="K845" s="2"/>
      <c r="L845" s="85"/>
      <c r="M845" s="85"/>
      <c r="N845" s="85"/>
      <c r="O845" s="85"/>
      <c r="P845" s="85"/>
      <c r="Q845" s="85"/>
      <c r="R845" s="85"/>
      <c r="S845" s="85"/>
      <c r="T845" s="154"/>
      <c r="U845" s="154"/>
      <c r="V845" s="154"/>
      <c r="W845" s="154"/>
      <c r="X845" s="154"/>
      <c r="Y845" s="154"/>
      <c r="Z845" s="85"/>
      <c r="AA845" s="85"/>
      <c r="AB845" s="154"/>
      <c r="AC845" s="154"/>
      <c r="AD845" s="154"/>
      <c r="AE845" s="154"/>
      <c r="AF845" s="154"/>
      <c r="AG845" s="154"/>
      <c r="AH845" s="154"/>
      <c r="AI845" s="154"/>
      <c r="AJ845" s="154"/>
      <c r="AK845" s="154"/>
      <c r="AL845" s="154"/>
      <c r="AM845" s="154"/>
      <c r="AN845" s="154"/>
      <c r="AO845" s="154"/>
      <c r="AP845" s="154"/>
      <c r="AQ845" s="154"/>
      <c r="AR845" s="154"/>
      <c r="AS845" s="154"/>
      <c r="AT845" s="154"/>
      <c r="AU845" s="154"/>
      <c r="AV845" s="154"/>
      <c r="AW845" s="154"/>
      <c r="AX845" s="154"/>
      <c r="AY845" s="154"/>
      <c r="AZ845" s="154"/>
      <c r="BA845" s="181"/>
      <c r="BB845" s="181"/>
      <c r="BC845" s="85"/>
      <c r="BD845" s="85"/>
      <c r="BE845" s="154"/>
    </row>
    <row r="846" customFormat="false" ht="12.75" hidden="false" customHeight="true" outlineLevel="0" collapsed="false">
      <c r="A846" s="2"/>
      <c r="B846" s="2"/>
      <c r="E846" s="2"/>
      <c r="G846" s="2"/>
      <c r="I846" s="85"/>
      <c r="J846" s="2"/>
      <c r="K846" s="2"/>
      <c r="L846" s="85"/>
      <c r="M846" s="85"/>
      <c r="N846" s="85"/>
      <c r="O846" s="85"/>
      <c r="P846" s="85"/>
      <c r="Q846" s="85"/>
      <c r="R846" s="85"/>
      <c r="S846" s="85"/>
      <c r="T846" s="154"/>
      <c r="U846" s="154"/>
      <c r="V846" s="154"/>
      <c r="W846" s="154"/>
      <c r="X846" s="154"/>
      <c r="Y846" s="154"/>
      <c r="Z846" s="85"/>
      <c r="AA846" s="85"/>
      <c r="AB846" s="154"/>
      <c r="AC846" s="154"/>
      <c r="AD846" s="154"/>
      <c r="AE846" s="154"/>
      <c r="AF846" s="154"/>
      <c r="AG846" s="154"/>
      <c r="AH846" s="154"/>
      <c r="AI846" s="154"/>
      <c r="AJ846" s="154"/>
      <c r="AK846" s="154"/>
      <c r="AL846" s="154"/>
      <c r="AM846" s="154"/>
      <c r="AN846" s="154"/>
      <c r="AO846" s="154"/>
      <c r="AP846" s="154"/>
      <c r="AQ846" s="154"/>
      <c r="AR846" s="154"/>
      <c r="AS846" s="154"/>
      <c r="AT846" s="154"/>
      <c r="AU846" s="154"/>
      <c r="AV846" s="154"/>
      <c r="AW846" s="154"/>
      <c r="AX846" s="154"/>
      <c r="AY846" s="154"/>
      <c r="AZ846" s="154"/>
      <c r="BA846" s="181"/>
      <c r="BB846" s="181"/>
      <c r="BC846" s="85"/>
      <c r="BD846" s="85"/>
      <c r="BE846" s="154"/>
    </row>
    <row r="847" customFormat="false" ht="12.75" hidden="false" customHeight="true" outlineLevel="0" collapsed="false">
      <c r="A847" s="2"/>
      <c r="B847" s="2"/>
      <c r="E847" s="2"/>
      <c r="G847" s="2"/>
      <c r="I847" s="85"/>
      <c r="J847" s="2"/>
      <c r="K847" s="2"/>
      <c r="L847" s="85"/>
      <c r="M847" s="85"/>
      <c r="N847" s="85"/>
      <c r="O847" s="85"/>
      <c r="P847" s="85"/>
      <c r="Q847" s="85"/>
      <c r="R847" s="85"/>
      <c r="S847" s="85"/>
      <c r="T847" s="154"/>
      <c r="U847" s="154"/>
      <c r="V847" s="154"/>
      <c r="W847" s="154"/>
      <c r="X847" s="154"/>
      <c r="Y847" s="154"/>
      <c r="Z847" s="85"/>
      <c r="AA847" s="85"/>
      <c r="AB847" s="154"/>
      <c r="AC847" s="154"/>
      <c r="AD847" s="154"/>
      <c r="AE847" s="154"/>
      <c r="AF847" s="154"/>
      <c r="AG847" s="154"/>
      <c r="AH847" s="154"/>
      <c r="AI847" s="154"/>
      <c r="AJ847" s="154"/>
      <c r="AK847" s="154"/>
      <c r="AL847" s="154"/>
      <c r="AM847" s="154"/>
      <c r="AN847" s="154"/>
      <c r="AO847" s="154"/>
      <c r="AP847" s="154"/>
      <c r="AQ847" s="154"/>
      <c r="AR847" s="154"/>
      <c r="AS847" s="154"/>
      <c r="AT847" s="154"/>
      <c r="AU847" s="154"/>
      <c r="AV847" s="154"/>
      <c r="AW847" s="154"/>
      <c r="AX847" s="154"/>
      <c r="AY847" s="154"/>
      <c r="AZ847" s="154"/>
      <c r="BA847" s="181"/>
      <c r="BB847" s="181"/>
      <c r="BC847" s="85"/>
      <c r="BD847" s="85"/>
      <c r="BE847" s="154"/>
    </row>
    <row r="848" customFormat="false" ht="12.75" hidden="false" customHeight="true" outlineLevel="0" collapsed="false">
      <c r="A848" s="2"/>
      <c r="B848" s="2"/>
      <c r="E848" s="2"/>
      <c r="G848" s="2"/>
      <c r="I848" s="85"/>
      <c r="J848" s="2"/>
      <c r="K848" s="2"/>
      <c r="L848" s="85"/>
      <c r="M848" s="85"/>
      <c r="N848" s="85"/>
      <c r="O848" s="85"/>
      <c r="P848" s="85"/>
      <c r="Q848" s="85"/>
      <c r="R848" s="85"/>
      <c r="S848" s="85"/>
      <c r="T848" s="154"/>
      <c r="U848" s="154"/>
      <c r="V848" s="154"/>
      <c r="W848" s="154"/>
      <c r="X848" s="154"/>
      <c r="Y848" s="154"/>
      <c r="Z848" s="85"/>
      <c r="AA848" s="85"/>
      <c r="AB848" s="154"/>
      <c r="AC848" s="154"/>
      <c r="AD848" s="154"/>
      <c r="AE848" s="154"/>
      <c r="AF848" s="154"/>
      <c r="AG848" s="154"/>
      <c r="AH848" s="154"/>
      <c r="AI848" s="154"/>
      <c r="AJ848" s="154"/>
      <c r="AK848" s="154"/>
      <c r="AL848" s="154"/>
      <c r="AM848" s="154"/>
      <c r="AN848" s="154"/>
      <c r="AO848" s="154"/>
      <c r="AP848" s="154"/>
      <c r="AQ848" s="154"/>
      <c r="AR848" s="154"/>
      <c r="AS848" s="154"/>
      <c r="AT848" s="154"/>
      <c r="AU848" s="154"/>
      <c r="AV848" s="154"/>
      <c r="AW848" s="154"/>
      <c r="AX848" s="154"/>
      <c r="AY848" s="154"/>
      <c r="AZ848" s="154"/>
      <c r="BA848" s="181"/>
      <c r="BB848" s="181"/>
      <c r="BC848" s="85"/>
      <c r="BD848" s="85"/>
      <c r="BE848" s="154"/>
    </row>
    <row r="849" customFormat="false" ht="12.75" hidden="false" customHeight="true" outlineLevel="0" collapsed="false">
      <c r="A849" s="2"/>
      <c r="B849" s="2"/>
      <c r="E849" s="2"/>
      <c r="G849" s="2"/>
      <c r="I849" s="85"/>
      <c r="J849" s="2"/>
      <c r="K849" s="2"/>
      <c r="L849" s="85"/>
      <c r="M849" s="85"/>
      <c r="N849" s="85"/>
      <c r="O849" s="85"/>
      <c r="P849" s="85"/>
      <c r="Q849" s="85"/>
      <c r="R849" s="85"/>
      <c r="S849" s="85"/>
      <c r="T849" s="154"/>
      <c r="U849" s="154"/>
      <c r="V849" s="154"/>
      <c r="W849" s="154"/>
      <c r="X849" s="154"/>
      <c r="Y849" s="154"/>
      <c r="Z849" s="85"/>
      <c r="AA849" s="85"/>
      <c r="AB849" s="154"/>
      <c r="AC849" s="154"/>
      <c r="AD849" s="154"/>
      <c r="AE849" s="154"/>
      <c r="AF849" s="154"/>
      <c r="AG849" s="154"/>
      <c r="AH849" s="154"/>
      <c r="AI849" s="154"/>
      <c r="AJ849" s="154"/>
      <c r="AK849" s="154"/>
      <c r="AL849" s="154"/>
      <c r="AM849" s="154"/>
      <c r="AN849" s="154"/>
      <c r="AO849" s="154"/>
      <c r="AP849" s="154"/>
      <c r="AQ849" s="154"/>
      <c r="AR849" s="154"/>
      <c r="AS849" s="154"/>
      <c r="AT849" s="154"/>
      <c r="AU849" s="154"/>
      <c r="AV849" s="154"/>
      <c r="AW849" s="154"/>
      <c r="AX849" s="154"/>
      <c r="AY849" s="154"/>
      <c r="AZ849" s="154"/>
      <c r="BA849" s="181"/>
      <c r="BB849" s="181"/>
      <c r="BC849" s="85"/>
      <c r="BD849" s="85"/>
      <c r="BE849" s="154"/>
    </row>
    <row r="850" customFormat="false" ht="12.75" hidden="false" customHeight="true" outlineLevel="0" collapsed="false">
      <c r="A850" s="2"/>
      <c r="B850" s="2"/>
      <c r="E850" s="2"/>
      <c r="G850" s="2"/>
      <c r="I850" s="85"/>
      <c r="J850" s="2"/>
      <c r="K850" s="2"/>
      <c r="L850" s="85"/>
      <c r="M850" s="85"/>
      <c r="N850" s="85"/>
      <c r="O850" s="85"/>
      <c r="P850" s="85"/>
      <c r="Q850" s="85"/>
      <c r="R850" s="85"/>
      <c r="S850" s="85"/>
      <c r="T850" s="154"/>
      <c r="U850" s="154"/>
      <c r="V850" s="154"/>
      <c r="W850" s="154"/>
      <c r="X850" s="154"/>
      <c r="Y850" s="154"/>
      <c r="Z850" s="85"/>
      <c r="AA850" s="85"/>
      <c r="AB850" s="154"/>
      <c r="AC850" s="154"/>
      <c r="AD850" s="154"/>
      <c r="AE850" s="154"/>
      <c r="AF850" s="154"/>
      <c r="AG850" s="154"/>
      <c r="AH850" s="154"/>
      <c r="AI850" s="154"/>
      <c r="AJ850" s="154"/>
      <c r="AK850" s="154"/>
      <c r="AL850" s="154"/>
      <c r="AM850" s="154"/>
      <c r="AN850" s="154"/>
      <c r="AO850" s="154"/>
      <c r="AP850" s="154"/>
      <c r="AQ850" s="154"/>
      <c r="AR850" s="154"/>
      <c r="AS850" s="154"/>
      <c r="AT850" s="154"/>
      <c r="AU850" s="154"/>
      <c r="AV850" s="154"/>
      <c r="AW850" s="154"/>
      <c r="AX850" s="154"/>
      <c r="AY850" s="154"/>
      <c r="AZ850" s="154"/>
      <c r="BA850" s="181"/>
      <c r="BB850" s="181"/>
      <c r="BC850" s="85"/>
      <c r="BD850" s="85"/>
      <c r="BE850" s="154"/>
    </row>
    <row r="851" customFormat="false" ht="12.75" hidden="false" customHeight="true" outlineLevel="0" collapsed="false">
      <c r="A851" s="2"/>
      <c r="B851" s="2"/>
      <c r="E851" s="2"/>
      <c r="G851" s="2"/>
      <c r="I851" s="85"/>
      <c r="J851" s="2"/>
      <c r="K851" s="2"/>
      <c r="L851" s="85"/>
      <c r="M851" s="85"/>
      <c r="N851" s="85"/>
      <c r="O851" s="85"/>
      <c r="P851" s="85"/>
      <c r="Q851" s="85"/>
      <c r="R851" s="85"/>
      <c r="S851" s="85"/>
      <c r="T851" s="154"/>
      <c r="U851" s="154"/>
      <c r="V851" s="154"/>
      <c r="W851" s="154"/>
      <c r="X851" s="154"/>
      <c r="Y851" s="154"/>
      <c r="Z851" s="85"/>
      <c r="AA851" s="85"/>
      <c r="AB851" s="154"/>
      <c r="AC851" s="154"/>
      <c r="AD851" s="154"/>
      <c r="AE851" s="154"/>
      <c r="AF851" s="154"/>
      <c r="AG851" s="154"/>
      <c r="AH851" s="154"/>
      <c r="AI851" s="154"/>
      <c r="AJ851" s="154"/>
      <c r="AK851" s="154"/>
      <c r="AL851" s="154"/>
      <c r="AM851" s="154"/>
      <c r="AN851" s="154"/>
      <c r="AO851" s="154"/>
      <c r="AP851" s="154"/>
      <c r="AQ851" s="154"/>
      <c r="AR851" s="154"/>
      <c r="AS851" s="154"/>
      <c r="AT851" s="154"/>
      <c r="AU851" s="154"/>
      <c r="AV851" s="154"/>
      <c r="AW851" s="154"/>
      <c r="AX851" s="154"/>
      <c r="AY851" s="154"/>
      <c r="AZ851" s="154"/>
      <c r="BA851" s="181"/>
      <c r="BB851" s="181"/>
      <c r="BC851" s="85"/>
      <c r="BD851" s="85"/>
      <c r="BE851" s="154"/>
    </row>
    <row r="852" customFormat="false" ht="12.75" hidden="false" customHeight="true" outlineLevel="0" collapsed="false">
      <c r="A852" s="2"/>
      <c r="B852" s="2"/>
      <c r="E852" s="2"/>
      <c r="G852" s="2"/>
      <c r="I852" s="85"/>
      <c r="J852" s="2"/>
      <c r="K852" s="2"/>
      <c r="L852" s="85"/>
      <c r="M852" s="85"/>
      <c r="N852" s="85"/>
      <c r="O852" s="85"/>
      <c r="P852" s="85"/>
      <c r="Q852" s="85"/>
      <c r="R852" s="85"/>
      <c r="S852" s="85"/>
      <c r="T852" s="154"/>
      <c r="U852" s="154"/>
      <c r="V852" s="154"/>
      <c r="W852" s="154"/>
      <c r="X852" s="154"/>
      <c r="Y852" s="154"/>
      <c r="Z852" s="85"/>
      <c r="AA852" s="85"/>
      <c r="AB852" s="154"/>
      <c r="AC852" s="154"/>
      <c r="AD852" s="154"/>
      <c r="AE852" s="154"/>
      <c r="AF852" s="154"/>
      <c r="AG852" s="154"/>
      <c r="AH852" s="154"/>
      <c r="AI852" s="154"/>
      <c r="AJ852" s="154"/>
      <c r="AK852" s="154"/>
      <c r="AL852" s="154"/>
      <c r="AM852" s="154"/>
      <c r="AN852" s="154"/>
      <c r="AO852" s="154"/>
      <c r="AP852" s="154"/>
      <c r="AQ852" s="154"/>
      <c r="AR852" s="154"/>
      <c r="AS852" s="154"/>
      <c r="AT852" s="154"/>
      <c r="AU852" s="154"/>
      <c r="AV852" s="154"/>
      <c r="AW852" s="154"/>
      <c r="AX852" s="154"/>
      <c r="AY852" s="154"/>
      <c r="AZ852" s="154"/>
      <c r="BA852" s="181"/>
      <c r="BB852" s="181"/>
      <c r="BC852" s="85"/>
      <c r="BD852" s="85"/>
      <c r="BE852" s="154"/>
    </row>
    <row r="853" customFormat="false" ht="12.75" hidden="false" customHeight="true" outlineLevel="0" collapsed="false">
      <c r="A853" s="2"/>
      <c r="B853" s="2"/>
      <c r="E853" s="2"/>
      <c r="G853" s="2"/>
      <c r="I853" s="85"/>
      <c r="J853" s="2"/>
      <c r="K853" s="2"/>
      <c r="L853" s="85"/>
      <c r="M853" s="85"/>
      <c r="N853" s="85"/>
      <c r="O853" s="85"/>
      <c r="P853" s="85"/>
      <c r="Q853" s="85"/>
      <c r="R853" s="85"/>
      <c r="S853" s="85"/>
      <c r="T853" s="154"/>
      <c r="U853" s="154"/>
      <c r="V853" s="154"/>
      <c r="W853" s="154"/>
      <c r="X853" s="154"/>
      <c r="Y853" s="154"/>
      <c r="Z853" s="85"/>
      <c r="AA853" s="85"/>
      <c r="AB853" s="154"/>
      <c r="AC853" s="154"/>
      <c r="AD853" s="154"/>
      <c r="AE853" s="154"/>
      <c r="AF853" s="154"/>
      <c r="AG853" s="154"/>
      <c r="AH853" s="154"/>
      <c r="AI853" s="154"/>
      <c r="AJ853" s="154"/>
      <c r="AK853" s="154"/>
      <c r="AL853" s="154"/>
      <c r="AM853" s="154"/>
      <c r="AN853" s="154"/>
      <c r="AO853" s="154"/>
      <c r="AP853" s="154"/>
      <c r="AQ853" s="154"/>
      <c r="AR853" s="154"/>
      <c r="AS853" s="154"/>
      <c r="AT853" s="154"/>
      <c r="AU853" s="154"/>
      <c r="AV853" s="154"/>
      <c r="AW853" s="154"/>
      <c r="AX853" s="154"/>
      <c r="AY853" s="154"/>
      <c r="AZ853" s="154"/>
      <c r="BA853" s="181"/>
      <c r="BB853" s="181"/>
      <c r="BC853" s="85"/>
      <c r="BD853" s="85"/>
      <c r="BE853" s="154"/>
    </row>
    <row r="854" customFormat="false" ht="12.75" hidden="false" customHeight="true" outlineLevel="0" collapsed="false">
      <c r="A854" s="2"/>
      <c r="B854" s="2"/>
      <c r="E854" s="2"/>
      <c r="G854" s="2"/>
      <c r="I854" s="85"/>
      <c r="J854" s="2"/>
      <c r="K854" s="2"/>
      <c r="L854" s="85"/>
      <c r="M854" s="85"/>
      <c r="N854" s="85"/>
      <c r="O854" s="85"/>
      <c r="P854" s="85"/>
      <c r="Q854" s="85"/>
      <c r="R854" s="85"/>
      <c r="S854" s="85"/>
      <c r="T854" s="154"/>
      <c r="U854" s="154"/>
      <c r="V854" s="154"/>
      <c r="W854" s="154"/>
      <c r="X854" s="154"/>
      <c r="Y854" s="154"/>
      <c r="Z854" s="85"/>
      <c r="AA854" s="85"/>
      <c r="AB854" s="154"/>
      <c r="AC854" s="154"/>
      <c r="AD854" s="154"/>
      <c r="AE854" s="154"/>
      <c r="AF854" s="154"/>
      <c r="AG854" s="154"/>
      <c r="AH854" s="154"/>
      <c r="AI854" s="154"/>
      <c r="AJ854" s="154"/>
      <c r="AK854" s="154"/>
      <c r="AL854" s="154"/>
      <c r="AM854" s="154"/>
      <c r="AN854" s="154"/>
      <c r="AO854" s="154"/>
      <c r="AP854" s="154"/>
      <c r="AQ854" s="154"/>
      <c r="AR854" s="154"/>
      <c r="AS854" s="154"/>
      <c r="AT854" s="154"/>
      <c r="AU854" s="154"/>
      <c r="AV854" s="154"/>
      <c r="AW854" s="154"/>
      <c r="AX854" s="154"/>
      <c r="AY854" s="154"/>
      <c r="AZ854" s="154"/>
      <c r="BA854" s="181"/>
      <c r="BB854" s="181"/>
      <c r="BC854" s="85"/>
      <c r="BD854" s="85"/>
      <c r="BE854" s="154"/>
    </row>
    <row r="855" customFormat="false" ht="12.75" hidden="false" customHeight="true" outlineLevel="0" collapsed="false">
      <c r="A855" s="2"/>
      <c r="B855" s="2"/>
      <c r="E855" s="2"/>
      <c r="G855" s="2"/>
      <c r="I855" s="85"/>
      <c r="J855" s="2"/>
      <c r="K855" s="2"/>
      <c r="L855" s="85"/>
      <c r="M855" s="85"/>
      <c r="N855" s="85"/>
      <c r="O855" s="85"/>
      <c r="P855" s="85"/>
      <c r="Q855" s="85"/>
      <c r="R855" s="85"/>
      <c r="S855" s="85"/>
      <c r="T855" s="154"/>
      <c r="U855" s="154"/>
      <c r="V855" s="154"/>
      <c r="W855" s="154"/>
      <c r="X855" s="154"/>
      <c r="Y855" s="154"/>
      <c r="Z855" s="85"/>
      <c r="AA855" s="85"/>
      <c r="AB855" s="154"/>
      <c r="AC855" s="154"/>
      <c r="AD855" s="154"/>
      <c r="AE855" s="154"/>
      <c r="AF855" s="154"/>
      <c r="AG855" s="154"/>
      <c r="AH855" s="154"/>
      <c r="AI855" s="154"/>
      <c r="AJ855" s="154"/>
      <c r="AK855" s="154"/>
      <c r="AL855" s="154"/>
      <c r="AM855" s="154"/>
      <c r="AN855" s="154"/>
      <c r="AO855" s="154"/>
      <c r="AP855" s="154"/>
      <c r="AQ855" s="154"/>
      <c r="AR855" s="154"/>
      <c r="AS855" s="154"/>
      <c r="AT855" s="154"/>
      <c r="AU855" s="154"/>
      <c r="AV855" s="154"/>
      <c r="AW855" s="154"/>
      <c r="AX855" s="154"/>
      <c r="AY855" s="154"/>
      <c r="AZ855" s="154"/>
      <c r="BA855" s="181"/>
      <c r="BB855" s="181"/>
      <c r="BC855" s="85"/>
      <c r="BD855" s="85"/>
      <c r="BE855" s="154"/>
    </row>
    <row r="856" customFormat="false" ht="12.75" hidden="false" customHeight="true" outlineLevel="0" collapsed="false">
      <c r="A856" s="2"/>
      <c r="B856" s="2"/>
      <c r="E856" s="2"/>
      <c r="G856" s="2"/>
      <c r="I856" s="85"/>
      <c r="J856" s="2"/>
      <c r="K856" s="2"/>
      <c r="L856" s="85"/>
      <c r="M856" s="85"/>
      <c r="N856" s="85"/>
      <c r="O856" s="85"/>
      <c r="P856" s="85"/>
      <c r="Q856" s="85"/>
      <c r="R856" s="85"/>
      <c r="S856" s="85"/>
      <c r="T856" s="154"/>
      <c r="U856" s="154"/>
      <c r="V856" s="154"/>
      <c r="W856" s="154"/>
      <c r="X856" s="154"/>
      <c r="Y856" s="154"/>
      <c r="Z856" s="85"/>
      <c r="AA856" s="85"/>
      <c r="AB856" s="154"/>
      <c r="AC856" s="154"/>
      <c r="AD856" s="154"/>
      <c r="AE856" s="154"/>
      <c r="AF856" s="154"/>
      <c r="AG856" s="154"/>
      <c r="AH856" s="154"/>
      <c r="AI856" s="154"/>
      <c r="AJ856" s="154"/>
      <c r="AK856" s="154"/>
      <c r="AL856" s="154"/>
      <c r="AM856" s="154"/>
      <c r="AN856" s="154"/>
      <c r="AO856" s="154"/>
      <c r="AP856" s="154"/>
      <c r="AQ856" s="154"/>
      <c r="AR856" s="154"/>
      <c r="AS856" s="154"/>
      <c r="AT856" s="154"/>
      <c r="AU856" s="154"/>
      <c r="AV856" s="154"/>
      <c r="AW856" s="154"/>
      <c r="AX856" s="154"/>
      <c r="AY856" s="154"/>
      <c r="AZ856" s="154"/>
      <c r="BA856" s="181"/>
      <c r="BB856" s="181"/>
      <c r="BC856" s="85"/>
      <c r="BD856" s="85"/>
      <c r="BE856" s="154"/>
    </row>
    <row r="857" customFormat="false" ht="12.75" hidden="false" customHeight="true" outlineLevel="0" collapsed="false">
      <c r="A857" s="2"/>
      <c r="B857" s="2"/>
      <c r="E857" s="2"/>
      <c r="G857" s="2"/>
      <c r="I857" s="85"/>
      <c r="J857" s="2"/>
      <c r="K857" s="2"/>
      <c r="L857" s="85"/>
      <c r="M857" s="85"/>
      <c r="N857" s="85"/>
      <c r="O857" s="85"/>
      <c r="P857" s="85"/>
      <c r="Q857" s="85"/>
      <c r="R857" s="85"/>
      <c r="S857" s="85"/>
      <c r="T857" s="154"/>
      <c r="U857" s="154"/>
      <c r="V857" s="154"/>
      <c r="W857" s="154"/>
      <c r="X857" s="154"/>
      <c r="Y857" s="154"/>
      <c r="Z857" s="85"/>
      <c r="AA857" s="85"/>
      <c r="AB857" s="154"/>
      <c r="AC857" s="154"/>
      <c r="AD857" s="154"/>
      <c r="AE857" s="154"/>
      <c r="AF857" s="154"/>
      <c r="AG857" s="154"/>
      <c r="AH857" s="154"/>
      <c r="AI857" s="154"/>
      <c r="AJ857" s="154"/>
      <c r="AK857" s="154"/>
      <c r="AL857" s="154"/>
      <c r="AM857" s="154"/>
      <c r="AN857" s="154"/>
      <c r="AO857" s="154"/>
      <c r="AP857" s="154"/>
      <c r="AQ857" s="154"/>
      <c r="AR857" s="154"/>
      <c r="AS857" s="154"/>
      <c r="AT857" s="154"/>
      <c r="AU857" s="154"/>
      <c r="AV857" s="154"/>
      <c r="AW857" s="154"/>
      <c r="AX857" s="154"/>
      <c r="AY857" s="154"/>
      <c r="AZ857" s="154"/>
      <c r="BA857" s="181"/>
      <c r="BB857" s="181"/>
      <c r="BC857" s="85"/>
      <c r="BD857" s="85"/>
      <c r="BE857" s="154"/>
    </row>
    <row r="858" customFormat="false" ht="12.75" hidden="false" customHeight="true" outlineLevel="0" collapsed="false">
      <c r="A858" s="2"/>
      <c r="B858" s="2"/>
      <c r="E858" s="2"/>
      <c r="G858" s="2"/>
      <c r="I858" s="85"/>
      <c r="J858" s="2"/>
      <c r="K858" s="2"/>
      <c r="L858" s="85"/>
      <c r="M858" s="85"/>
      <c r="N858" s="85"/>
      <c r="O858" s="85"/>
      <c r="P858" s="85"/>
      <c r="Q858" s="85"/>
      <c r="R858" s="85"/>
      <c r="S858" s="85"/>
      <c r="T858" s="154"/>
      <c r="U858" s="154"/>
      <c r="V858" s="154"/>
      <c r="W858" s="154"/>
      <c r="X858" s="154"/>
      <c r="Y858" s="154"/>
      <c r="Z858" s="85"/>
      <c r="AA858" s="85"/>
      <c r="AB858" s="154"/>
      <c r="AC858" s="154"/>
      <c r="AD858" s="154"/>
      <c r="AE858" s="154"/>
      <c r="AF858" s="154"/>
      <c r="AG858" s="154"/>
      <c r="AH858" s="154"/>
      <c r="AI858" s="154"/>
      <c r="AJ858" s="154"/>
      <c r="AK858" s="154"/>
      <c r="AL858" s="154"/>
      <c r="AM858" s="154"/>
      <c r="AN858" s="154"/>
      <c r="AO858" s="154"/>
      <c r="AP858" s="154"/>
      <c r="AQ858" s="154"/>
      <c r="AR858" s="154"/>
      <c r="AS858" s="154"/>
      <c r="AT858" s="154"/>
      <c r="AU858" s="154"/>
      <c r="AV858" s="154"/>
      <c r="AW858" s="154"/>
      <c r="AX858" s="154"/>
      <c r="AY858" s="154"/>
      <c r="AZ858" s="154"/>
      <c r="BA858" s="181"/>
      <c r="BB858" s="181"/>
      <c r="BC858" s="85"/>
      <c r="BD858" s="85"/>
      <c r="BE858" s="154"/>
    </row>
    <row r="859" customFormat="false" ht="12.75" hidden="false" customHeight="true" outlineLevel="0" collapsed="false">
      <c r="A859" s="2"/>
      <c r="B859" s="2"/>
      <c r="E859" s="2"/>
      <c r="G859" s="2"/>
      <c r="I859" s="85"/>
      <c r="J859" s="2"/>
      <c r="K859" s="2"/>
      <c r="L859" s="85"/>
      <c r="M859" s="85"/>
      <c r="N859" s="85"/>
      <c r="O859" s="85"/>
      <c r="P859" s="85"/>
      <c r="Q859" s="85"/>
      <c r="R859" s="85"/>
      <c r="S859" s="85"/>
      <c r="T859" s="154"/>
      <c r="U859" s="154"/>
      <c r="V859" s="154"/>
      <c r="W859" s="154"/>
      <c r="X859" s="154"/>
      <c r="Y859" s="154"/>
      <c r="Z859" s="85"/>
      <c r="AA859" s="85"/>
      <c r="AB859" s="154"/>
      <c r="AC859" s="154"/>
      <c r="AD859" s="154"/>
      <c r="AE859" s="154"/>
      <c r="AF859" s="154"/>
      <c r="AG859" s="154"/>
      <c r="AH859" s="154"/>
      <c r="AI859" s="154"/>
      <c r="AJ859" s="154"/>
      <c r="AK859" s="154"/>
      <c r="AL859" s="154"/>
      <c r="AM859" s="154"/>
      <c r="AN859" s="154"/>
      <c r="AO859" s="154"/>
      <c r="AP859" s="154"/>
      <c r="AQ859" s="154"/>
      <c r="AR859" s="154"/>
      <c r="AS859" s="154"/>
      <c r="AT859" s="154"/>
      <c r="AU859" s="154"/>
      <c r="AV859" s="154"/>
      <c r="AW859" s="154"/>
      <c r="AX859" s="154"/>
      <c r="AY859" s="154"/>
      <c r="AZ859" s="154"/>
      <c r="BA859" s="181"/>
      <c r="BB859" s="181"/>
      <c r="BC859" s="85"/>
      <c r="BD859" s="85"/>
      <c r="BE859" s="154"/>
    </row>
    <row r="860" customFormat="false" ht="12.75" hidden="false" customHeight="true" outlineLevel="0" collapsed="false">
      <c r="A860" s="2"/>
      <c r="B860" s="2"/>
      <c r="E860" s="2"/>
      <c r="G860" s="2"/>
      <c r="I860" s="85"/>
      <c r="J860" s="2"/>
      <c r="K860" s="2"/>
      <c r="L860" s="85"/>
      <c r="M860" s="85"/>
      <c r="N860" s="85"/>
      <c r="O860" s="85"/>
      <c r="P860" s="85"/>
      <c r="Q860" s="85"/>
      <c r="R860" s="85"/>
      <c r="S860" s="85"/>
      <c r="T860" s="154"/>
      <c r="U860" s="154"/>
      <c r="V860" s="154"/>
      <c r="W860" s="154"/>
      <c r="X860" s="154"/>
      <c r="Y860" s="154"/>
      <c r="Z860" s="85"/>
      <c r="AA860" s="85"/>
      <c r="AB860" s="154"/>
      <c r="AC860" s="154"/>
      <c r="AD860" s="154"/>
      <c r="AE860" s="154"/>
      <c r="AF860" s="154"/>
      <c r="AG860" s="154"/>
      <c r="AH860" s="154"/>
      <c r="AI860" s="154"/>
      <c r="AJ860" s="154"/>
      <c r="AK860" s="154"/>
      <c r="AL860" s="154"/>
      <c r="AM860" s="154"/>
      <c r="AN860" s="154"/>
      <c r="AO860" s="154"/>
      <c r="AP860" s="154"/>
      <c r="AQ860" s="154"/>
      <c r="AR860" s="154"/>
      <c r="AS860" s="154"/>
      <c r="AT860" s="154"/>
      <c r="AU860" s="154"/>
      <c r="AV860" s="154"/>
      <c r="AW860" s="154"/>
      <c r="AX860" s="154"/>
      <c r="AY860" s="154"/>
      <c r="AZ860" s="154"/>
      <c r="BA860" s="181"/>
      <c r="BB860" s="181"/>
      <c r="BC860" s="85"/>
      <c r="BD860" s="85"/>
      <c r="BE860" s="154"/>
    </row>
    <row r="861" customFormat="false" ht="12.75" hidden="false" customHeight="true" outlineLevel="0" collapsed="false">
      <c r="A861" s="2"/>
      <c r="B861" s="2"/>
      <c r="E861" s="2"/>
      <c r="G861" s="2"/>
      <c r="I861" s="85"/>
      <c r="J861" s="2"/>
      <c r="K861" s="2"/>
      <c r="L861" s="85"/>
      <c r="M861" s="85"/>
      <c r="N861" s="85"/>
      <c r="O861" s="85"/>
      <c r="P861" s="85"/>
      <c r="Q861" s="85"/>
      <c r="R861" s="85"/>
      <c r="S861" s="85"/>
      <c r="T861" s="154"/>
      <c r="U861" s="154"/>
      <c r="V861" s="154"/>
      <c r="W861" s="154"/>
      <c r="X861" s="154"/>
      <c r="Y861" s="154"/>
      <c r="Z861" s="85"/>
      <c r="AA861" s="85"/>
      <c r="AB861" s="154"/>
      <c r="AC861" s="154"/>
      <c r="AD861" s="154"/>
      <c r="AE861" s="154"/>
      <c r="AF861" s="154"/>
      <c r="AG861" s="154"/>
      <c r="AH861" s="154"/>
      <c r="AI861" s="154"/>
      <c r="AJ861" s="154"/>
      <c r="AK861" s="154"/>
      <c r="AL861" s="154"/>
      <c r="AM861" s="154"/>
      <c r="AN861" s="154"/>
      <c r="AO861" s="154"/>
      <c r="AP861" s="154"/>
      <c r="AQ861" s="154"/>
      <c r="AR861" s="154"/>
      <c r="AS861" s="154"/>
      <c r="AT861" s="154"/>
      <c r="AU861" s="154"/>
      <c r="AV861" s="154"/>
      <c r="AW861" s="154"/>
      <c r="AX861" s="154"/>
      <c r="AY861" s="154"/>
      <c r="AZ861" s="154"/>
      <c r="BA861" s="181"/>
      <c r="BB861" s="181"/>
      <c r="BC861" s="85"/>
      <c r="BD861" s="85"/>
      <c r="BE861" s="154"/>
    </row>
    <row r="862" customFormat="false" ht="12.75" hidden="false" customHeight="true" outlineLevel="0" collapsed="false">
      <c r="A862" s="2"/>
      <c r="B862" s="2"/>
      <c r="E862" s="2"/>
      <c r="G862" s="2"/>
      <c r="I862" s="85"/>
      <c r="J862" s="2"/>
      <c r="K862" s="2"/>
      <c r="L862" s="85"/>
      <c r="M862" s="85"/>
      <c r="N862" s="85"/>
      <c r="O862" s="85"/>
      <c r="P862" s="85"/>
      <c r="Q862" s="85"/>
      <c r="R862" s="85"/>
      <c r="S862" s="85"/>
      <c r="T862" s="154"/>
      <c r="U862" s="154"/>
      <c r="V862" s="154"/>
      <c r="W862" s="154"/>
      <c r="X862" s="154"/>
      <c r="Y862" s="154"/>
      <c r="Z862" s="85"/>
      <c r="AA862" s="85"/>
      <c r="AB862" s="154"/>
      <c r="AC862" s="154"/>
      <c r="AD862" s="154"/>
      <c r="AE862" s="154"/>
      <c r="AF862" s="154"/>
      <c r="AG862" s="154"/>
      <c r="AH862" s="154"/>
      <c r="AI862" s="154"/>
      <c r="AJ862" s="154"/>
      <c r="AK862" s="154"/>
      <c r="AL862" s="154"/>
      <c r="AM862" s="154"/>
      <c r="AN862" s="154"/>
      <c r="AO862" s="154"/>
      <c r="AP862" s="154"/>
      <c r="AQ862" s="154"/>
      <c r="AR862" s="154"/>
      <c r="AS862" s="154"/>
      <c r="AT862" s="154"/>
      <c r="AU862" s="154"/>
      <c r="AV862" s="154"/>
      <c r="AW862" s="154"/>
      <c r="AX862" s="154"/>
      <c r="AY862" s="154"/>
      <c r="AZ862" s="154"/>
      <c r="BA862" s="181"/>
      <c r="BB862" s="181"/>
      <c r="BC862" s="85"/>
      <c r="BD862" s="85"/>
      <c r="BE862" s="154"/>
    </row>
    <row r="863" customFormat="false" ht="12.75" hidden="false" customHeight="true" outlineLevel="0" collapsed="false">
      <c r="A863" s="2"/>
      <c r="B863" s="2"/>
      <c r="E863" s="2"/>
      <c r="G863" s="2"/>
      <c r="I863" s="85"/>
      <c r="J863" s="2"/>
      <c r="K863" s="2"/>
      <c r="L863" s="85"/>
      <c r="M863" s="85"/>
      <c r="N863" s="85"/>
      <c r="O863" s="85"/>
      <c r="P863" s="85"/>
      <c r="Q863" s="85"/>
      <c r="R863" s="85"/>
      <c r="S863" s="85"/>
      <c r="T863" s="154"/>
      <c r="U863" s="154"/>
      <c r="V863" s="154"/>
      <c r="W863" s="154"/>
      <c r="X863" s="154"/>
      <c r="Y863" s="154"/>
      <c r="Z863" s="85"/>
      <c r="AA863" s="85"/>
      <c r="AB863" s="154"/>
      <c r="AC863" s="154"/>
      <c r="AD863" s="154"/>
      <c r="AE863" s="154"/>
      <c r="AF863" s="154"/>
      <c r="AG863" s="154"/>
      <c r="AH863" s="154"/>
      <c r="AI863" s="154"/>
      <c r="AJ863" s="154"/>
      <c r="AK863" s="154"/>
      <c r="AL863" s="154"/>
      <c r="AM863" s="154"/>
      <c r="AN863" s="154"/>
      <c r="AO863" s="154"/>
      <c r="AP863" s="154"/>
      <c r="AQ863" s="154"/>
      <c r="AR863" s="154"/>
      <c r="AS863" s="154"/>
      <c r="AT863" s="154"/>
      <c r="AU863" s="154"/>
      <c r="AV863" s="154"/>
      <c r="AW863" s="154"/>
      <c r="AX863" s="154"/>
      <c r="AY863" s="154"/>
      <c r="AZ863" s="154"/>
      <c r="BA863" s="181"/>
      <c r="BB863" s="181"/>
      <c r="BC863" s="85"/>
      <c r="BD863" s="85"/>
      <c r="BE863" s="154"/>
    </row>
    <row r="864" customFormat="false" ht="12.75" hidden="false" customHeight="true" outlineLevel="0" collapsed="false">
      <c r="A864" s="2"/>
      <c r="B864" s="2"/>
      <c r="E864" s="2"/>
      <c r="G864" s="2"/>
      <c r="I864" s="85"/>
      <c r="J864" s="2"/>
      <c r="K864" s="2"/>
      <c r="L864" s="85"/>
      <c r="M864" s="85"/>
      <c r="N864" s="85"/>
      <c r="O864" s="85"/>
      <c r="P864" s="85"/>
      <c r="Q864" s="85"/>
      <c r="R864" s="85"/>
      <c r="S864" s="85"/>
      <c r="T864" s="154"/>
      <c r="U864" s="154"/>
      <c r="V864" s="154"/>
      <c r="W864" s="154"/>
      <c r="X864" s="154"/>
      <c r="Y864" s="154"/>
      <c r="Z864" s="85"/>
      <c r="AA864" s="85"/>
      <c r="AB864" s="154"/>
      <c r="AC864" s="154"/>
      <c r="AD864" s="154"/>
      <c r="AE864" s="154"/>
      <c r="AF864" s="154"/>
      <c r="AG864" s="154"/>
      <c r="AH864" s="154"/>
      <c r="AI864" s="154"/>
      <c r="AJ864" s="154"/>
      <c r="AK864" s="154"/>
      <c r="AL864" s="154"/>
      <c r="AM864" s="154"/>
      <c r="AN864" s="154"/>
      <c r="AO864" s="154"/>
      <c r="AP864" s="154"/>
      <c r="AQ864" s="154"/>
      <c r="AR864" s="154"/>
      <c r="AS864" s="154"/>
      <c r="AT864" s="154"/>
      <c r="AU864" s="154"/>
      <c r="AV864" s="154"/>
      <c r="AW864" s="154"/>
      <c r="AX864" s="154"/>
      <c r="AY864" s="154"/>
      <c r="AZ864" s="154"/>
      <c r="BA864" s="181"/>
      <c r="BB864" s="181"/>
      <c r="BC864" s="85"/>
      <c r="BD864" s="85"/>
      <c r="BE864" s="154"/>
    </row>
    <row r="865" customFormat="false" ht="12.75" hidden="false" customHeight="true" outlineLevel="0" collapsed="false">
      <c r="A865" s="2"/>
      <c r="B865" s="2"/>
      <c r="E865" s="2"/>
      <c r="G865" s="2"/>
      <c r="I865" s="85"/>
      <c r="J865" s="2"/>
      <c r="K865" s="2"/>
      <c r="L865" s="85"/>
      <c r="M865" s="85"/>
      <c r="N865" s="85"/>
      <c r="O865" s="85"/>
      <c r="P865" s="85"/>
      <c r="Q865" s="85"/>
      <c r="R865" s="85"/>
      <c r="S865" s="85"/>
      <c r="T865" s="154"/>
      <c r="U865" s="154"/>
      <c r="V865" s="154"/>
      <c r="W865" s="154"/>
      <c r="X865" s="154"/>
      <c r="Y865" s="154"/>
      <c r="Z865" s="85"/>
      <c r="AA865" s="85"/>
      <c r="AB865" s="154"/>
      <c r="AC865" s="154"/>
      <c r="AD865" s="154"/>
      <c r="AE865" s="154"/>
      <c r="AF865" s="154"/>
      <c r="AG865" s="154"/>
      <c r="AH865" s="154"/>
      <c r="AI865" s="154"/>
      <c r="AJ865" s="154"/>
      <c r="AK865" s="154"/>
      <c r="AL865" s="154"/>
      <c r="AM865" s="154"/>
      <c r="AN865" s="154"/>
      <c r="AO865" s="154"/>
      <c r="AP865" s="154"/>
      <c r="AQ865" s="154"/>
      <c r="AR865" s="154"/>
      <c r="AS865" s="154"/>
      <c r="AT865" s="154"/>
      <c r="AU865" s="154"/>
      <c r="AV865" s="154"/>
      <c r="AW865" s="154"/>
      <c r="AX865" s="154"/>
      <c r="AY865" s="154"/>
      <c r="AZ865" s="154"/>
      <c r="BA865" s="181"/>
      <c r="BB865" s="181"/>
      <c r="BC865" s="85"/>
      <c r="BD865" s="85"/>
      <c r="BE865" s="154"/>
    </row>
    <row r="866" customFormat="false" ht="12.75" hidden="false" customHeight="true" outlineLevel="0" collapsed="false">
      <c r="A866" s="2"/>
      <c r="B866" s="2"/>
      <c r="E866" s="2"/>
      <c r="G866" s="2"/>
      <c r="I866" s="85"/>
      <c r="J866" s="2"/>
      <c r="K866" s="2"/>
      <c r="L866" s="85"/>
      <c r="M866" s="85"/>
      <c r="N866" s="85"/>
      <c r="O866" s="85"/>
      <c r="P866" s="85"/>
      <c r="Q866" s="85"/>
      <c r="R866" s="85"/>
      <c r="S866" s="85"/>
      <c r="T866" s="154"/>
      <c r="U866" s="154"/>
      <c r="V866" s="154"/>
      <c r="W866" s="154"/>
      <c r="X866" s="154"/>
      <c r="Y866" s="154"/>
      <c r="Z866" s="85"/>
      <c r="AA866" s="85"/>
      <c r="AB866" s="154"/>
      <c r="AC866" s="154"/>
      <c r="AD866" s="154"/>
      <c r="AE866" s="154"/>
      <c r="AF866" s="154"/>
      <c r="AG866" s="154"/>
      <c r="AH866" s="154"/>
      <c r="AI866" s="154"/>
      <c r="AJ866" s="154"/>
      <c r="AK866" s="154"/>
      <c r="AL866" s="154"/>
      <c r="AM866" s="154"/>
      <c r="AN866" s="154"/>
      <c r="AO866" s="154"/>
      <c r="AP866" s="154"/>
      <c r="AQ866" s="154"/>
      <c r="AR866" s="154"/>
      <c r="AS866" s="154"/>
      <c r="AT866" s="154"/>
      <c r="AU866" s="154"/>
      <c r="AV866" s="154"/>
      <c r="AW866" s="154"/>
      <c r="AX866" s="154"/>
      <c r="AY866" s="154"/>
      <c r="AZ866" s="154"/>
      <c r="BA866" s="181"/>
      <c r="BB866" s="181"/>
      <c r="BC866" s="85"/>
      <c r="BD866" s="85"/>
      <c r="BE866" s="154"/>
    </row>
    <row r="867" customFormat="false" ht="12.75" hidden="false" customHeight="true" outlineLevel="0" collapsed="false">
      <c r="A867" s="2"/>
      <c r="B867" s="2"/>
      <c r="E867" s="2"/>
      <c r="G867" s="2"/>
      <c r="I867" s="85"/>
      <c r="J867" s="2"/>
      <c r="K867" s="2"/>
      <c r="L867" s="85"/>
      <c r="M867" s="85"/>
      <c r="N867" s="85"/>
      <c r="O867" s="85"/>
      <c r="P867" s="85"/>
      <c r="Q867" s="85"/>
      <c r="R867" s="85"/>
      <c r="S867" s="85"/>
      <c r="T867" s="154"/>
      <c r="U867" s="154"/>
      <c r="V867" s="154"/>
      <c r="W867" s="154"/>
      <c r="X867" s="154"/>
      <c r="Y867" s="154"/>
      <c r="Z867" s="85"/>
      <c r="AA867" s="85"/>
      <c r="AB867" s="154"/>
      <c r="AC867" s="154"/>
      <c r="AD867" s="154"/>
      <c r="AE867" s="154"/>
      <c r="AF867" s="154"/>
      <c r="AG867" s="154"/>
      <c r="AH867" s="154"/>
      <c r="AI867" s="154"/>
      <c r="AJ867" s="154"/>
      <c r="AK867" s="154"/>
      <c r="AL867" s="154"/>
      <c r="AM867" s="154"/>
      <c r="AN867" s="154"/>
      <c r="AO867" s="154"/>
      <c r="AP867" s="154"/>
      <c r="AQ867" s="154"/>
      <c r="AR867" s="154"/>
      <c r="AS867" s="154"/>
      <c r="AT867" s="154"/>
      <c r="AU867" s="154"/>
      <c r="AV867" s="154"/>
      <c r="AW867" s="154"/>
      <c r="AX867" s="154"/>
      <c r="AY867" s="154"/>
      <c r="AZ867" s="154"/>
      <c r="BA867" s="181"/>
      <c r="BB867" s="181"/>
      <c r="BC867" s="85"/>
      <c r="BD867" s="85"/>
      <c r="BE867" s="154"/>
    </row>
    <row r="868" customFormat="false" ht="12.75" hidden="false" customHeight="true" outlineLevel="0" collapsed="false">
      <c r="A868" s="2"/>
      <c r="B868" s="2"/>
      <c r="E868" s="2"/>
      <c r="G868" s="2"/>
      <c r="I868" s="85"/>
      <c r="J868" s="2"/>
      <c r="K868" s="2"/>
      <c r="L868" s="85"/>
      <c r="M868" s="85"/>
      <c r="N868" s="85"/>
      <c r="O868" s="85"/>
      <c r="P868" s="85"/>
      <c r="Q868" s="85"/>
      <c r="R868" s="85"/>
      <c r="S868" s="85"/>
      <c r="T868" s="154"/>
      <c r="U868" s="154"/>
      <c r="V868" s="154"/>
      <c r="W868" s="154"/>
      <c r="X868" s="154"/>
      <c r="Y868" s="154"/>
      <c r="Z868" s="85"/>
      <c r="AA868" s="85"/>
      <c r="AB868" s="154"/>
      <c r="AC868" s="154"/>
      <c r="AD868" s="154"/>
      <c r="AE868" s="154"/>
      <c r="AF868" s="154"/>
      <c r="AG868" s="154"/>
      <c r="AH868" s="154"/>
      <c r="AI868" s="154"/>
      <c r="AJ868" s="154"/>
      <c r="AK868" s="154"/>
      <c r="AL868" s="154"/>
      <c r="AM868" s="154"/>
      <c r="AN868" s="154"/>
      <c r="AO868" s="154"/>
      <c r="AP868" s="154"/>
      <c r="AQ868" s="154"/>
      <c r="AR868" s="154"/>
      <c r="AS868" s="154"/>
      <c r="AT868" s="154"/>
      <c r="AU868" s="154"/>
      <c r="AV868" s="154"/>
      <c r="AW868" s="154"/>
      <c r="AX868" s="154"/>
      <c r="AY868" s="154"/>
      <c r="AZ868" s="154"/>
      <c r="BA868" s="181"/>
      <c r="BB868" s="181"/>
      <c r="BC868" s="85"/>
      <c r="BD868" s="85"/>
      <c r="BE868" s="154"/>
    </row>
    <row r="869" customFormat="false" ht="12.75" hidden="false" customHeight="true" outlineLevel="0" collapsed="false">
      <c r="A869" s="2"/>
      <c r="B869" s="2"/>
      <c r="E869" s="2"/>
      <c r="G869" s="2"/>
      <c r="I869" s="85"/>
      <c r="J869" s="2"/>
      <c r="K869" s="2"/>
      <c r="L869" s="85"/>
      <c r="M869" s="85"/>
      <c r="N869" s="85"/>
      <c r="O869" s="85"/>
      <c r="P869" s="85"/>
      <c r="Q869" s="85"/>
      <c r="R869" s="85"/>
      <c r="S869" s="85"/>
      <c r="T869" s="154"/>
      <c r="U869" s="154"/>
      <c r="V869" s="154"/>
      <c r="W869" s="154"/>
      <c r="X869" s="154"/>
      <c r="Y869" s="154"/>
      <c r="Z869" s="85"/>
      <c r="AA869" s="85"/>
      <c r="AB869" s="154"/>
      <c r="AC869" s="154"/>
      <c r="AD869" s="154"/>
      <c r="AE869" s="154"/>
      <c r="AF869" s="154"/>
      <c r="AG869" s="154"/>
      <c r="AH869" s="154"/>
      <c r="AI869" s="154"/>
      <c r="AJ869" s="154"/>
      <c r="AK869" s="154"/>
      <c r="AL869" s="154"/>
      <c r="AM869" s="154"/>
      <c r="AN869" s="154"/>
      <c r="AO869" s="154"/>
      <c r="AP869" s="154"/>
      <c r="AQ869" s="154"/>
      <c r="AR869" s="154"/>
      <c r="AS869" s="154"/>
      <c r="AT869" s="154"/>
      <c r="AU869" s="154"/>
      <c r="AV869" s="154"/>
      <c r="AW869" s="154"/>
      <c r="AX869" s="154"/>
      <c r="AY869" s="154"/>
      <c r="AZ869" s="154"/>
      <c r="BA869" s="181"/>
      <c r="BB869" s="181"/>
      <c r="BC869" s="85"/>
      <c r="BD869" s="85"/>
      <c r="BE869" s="154"/>
    </row>
    <row r="870" customFormat="false" ht="12.75" hidden="false" customHeight="true" outlineLevel="0" collapsed="false">
      <c r="A870" s="2"/>
      <c r="B870" s="2"/>
      <c r="E870" s="2"/>
      <c r="G870" s="2"/>
      <c r="I870" s="85"/>
      <c r="J870" s="2"/>
      <c r="K870" s="2"/>
      <c r="L870" s="85"/>
      <c r="M870" s="85"/>
      <c r="N870" s="85"/>
      <c r="O870" s="85"/>
      <c r="P870" s="85"/>
      <c r="Q870" s="85"/>
      <c r="R870" s="85"/>
      <c r="S870" s="85"/>
      <c r="T870" s="154"/>
      <c r="U870" s="154"/>
      <c r="V870" s="154"/>
      <c r="W870" s="154"/>
      <c r="X870" s="154"/>
      <c r="Y870" s="154"/>
      <c r="Z870" s="85"/>
      <c r="AA870" s="85"/>
      <c r="AB870" s="154"/>
      <c r="AC870" s="154"/>
      <c r="AD870" s="154"/>
      <c r="AE870" s="154"/>
      <c r="AF870" s="154"/>
      <c r="AG870" s="154"/>
      <c r="AH870" s="154"/>
      <c r="AI870" s="154"/>
      <c r="AJ870" s="154"/>
      <c r="AK870" s="154"/>
      <c r="AL870" s="154"/>
      <c r="AM870" s="154"/>
      <c r="AN870" s="154"/>
      <c r="AO870" s="154"/>
      <c r="AP870" s="154"/>
      <c r="AQ870" s="154"/>
      <c r="AR870" s="154"/>
      <c r="AS870" s="154"/>
      <c r="AT870" s="154"/>
      <c r="AU870" s="154"/>
      <c r="AV870" s="154"/>
      <c r="AW870" s="154"/>
      <c r="AX870" s="154"/>
      <c r="AY870" s="154"/>
      <c r="AZ870" s="154"/>
      <c r="BA870" s="181"/>
      <c r="BB870" s="181"/>
      <c r="BC870" s="85"/>
      <c r="BD870" s="85"/>
      <c r="BE870" s="154"/>
    </row>
    <row r="871" customFormat="false" ht="12.75" hidden="false" customHeight="true" outlineLevel="0" collapsed="false">
      <c r="A871" s="2"/>
      <c r="B871" s="2"/>
      <c r="E871" s="2"/>
      <c r="G871" s="2"/>
      <c r="I871" s="85"/>
      <c r="J871" s="2"/>
      <c r="K871" s="2"/>
      <c r="L871" s="85"/>
      <c r="M871" s="85"/>
      <c r="N871" s="85"/>
      <c r="O871" s="85"/>
      <c r="P871" s="85"/>
      <c r="Q871" s="85"/>
      <c r="R871" s="85"/>
      <c r="S871" s="85"/>
      <c r="T871" s="154"/>
      <c r="U871" s="154"/>
      <c r="V871" s="154"/>
      <c r="W871" s="154"/>
      <c r="X871" s="154"/>
      <c r="Y871" s="154"/>
      <c r="Z871" s="85"/>
      <c r="AA871" s="85"/>
      <c r="AB871" s="154"/>
      <c r="AC871" s="154"/>
      <c r="AD871" s="154"/>
      <c r="AE871" s="154"/>
      <c r="AF871" s="154"/>
      <c r="AG871" s="154"/>
      <c r="AH871" s="154"/>
      <c r="AI871" s="154"/>
      <c r="AJ871" s="154"/>
      <c r="AK871" s="154"/>
      <c r="AL871" s="154"/>
      <c r="AM871" s="154"/>
      <c r="AN871" s="154"/>
      <c r="AO871" s="154"/>
      <c r="AP871" s="154"/>
      <c r="AQ871" s="154"/>
      <c r="AR871" s="154"/>
      <c r="AS871" s="154"/>
      <c r="AT871" s="154"/>
      <c r="AU871" s="154"/>
      <c r="AV871" s="154"/>
      <c r="AW871" s="154"/>
      <c r="AX871" s="154"/>
      <c r="AY871" s="154"/>
      <c r="AZ871" s="154"/>
      <c r="BA871" s="181"/>
      <c r="BB871" s="181"/>
      <c r="BC871" s="85"/>
      <c r="BD871" s="85"/>
      <c r="BE871" s="154"/>
    </row>
    <row r="872" customFormat="false" ht="12.75" hidden="false" customHeight="true" outlineLevel="0" collapsed="false">
      <c r="A872" s="2"/>
      <c r="B872" s="2"/>
      <c r="E872" s="2"/>
      <c r="G872" s="2"/>
      <c r="I872" s="85"/>
      <c r="J872" s="2"/>
      <c r="K872" s="2"/>
      <c r="L872" s="85"/>
      <c r="M872" s="85"/>
      <c r="N872" s="85"/>
      <c r="O872" s="85"/>
      <c r="P872" s="85"/>
      <c r="Q872" s="85"/>
      <c r="R872" s="85"/>
      <c r="S872" s="85"/>
      <c r="T872" s="154"/>
      <c r="U872" s="154"/>
      <c r="V872" s="154"/>
      <c r="W872" s="154"/>
      <c r="X872" s="154"/>
      <c r="Y872" s="154"/>
      <c r="Z872" s="85"/>
      <c r="AA872" s="85"/>
      <c r="AB872" s="154"/>
      <c r="AC872" s="154"/>
      <c r="AD872" s="154"/>
      <c r="AE872" s="154"/>
      <c r="AF872" s="154"/>
      <c r="AG872" s="154"/>
      <c r="AH872" s="154"/>
      <c r="AI872" s="154"/>
      <c r="AJ872" s="154"/>
      <c r="AK872" s="154"/>
      <c r="AL872" s="154"/>
      <c r="AM872" s="154"/>
      <c r="AN872" s="154"/>
      <c r="AO872" s="154"/>
      <c r="AP872" s="154"/>
      <c r="AQ872" s="154"/>
      <c r="AR872" s="154"/>
      <c r="AS872" s="154"/>
      <c r="AT872" s="154"/>
      <c r="AU872" s="154"/>
      <c r="AV872" s="154"/>
      <c r="AW872" s="154"/>
      <c r="AX872" s="154"/>
      <c r="AY872" s="154"/>
      <c r="AZ872" s="154"/>
      <c r="BA872" s="181"/>
      <c r="BB872" s="181"/>
      <c r="BC872" s="85"/>
      <c r="BD872" s="85"/>
      <c r="BE872" s="154"/>
    </row>
    <row r="873" customFormat="false" ht="12.75" hidden="false" customHeight="true" outlineLevel="0" collapsed="false">
      <c r="A873" s="2"/>
      <c r="B873" s="2"/>
      <c r="E873" s="2"/>
      <c r="G873" s="2"/>
      <c r="I873" s="85"/>
      <c r="J873" s="2"/>
      <c r="K873" s="2"/>
      <c r="L873" s="85"/>
      <c r="M873" s="85"/>
      <c r="N873" s="85"/>
      <c r="O873" s="85"/>
      <c r="P873" s="85"/>
      <c r="Q873" s="85"/>
      <c r="R873" s="85"/>
      <c r="S873" s="85"/>
      <c r="T873" s="154"/>
      <c r="U873" s="154"/>
      <c r="V873" s="154"/>
      <c r="W873" s="154"/>
      <c r="X873" s="154"/>
      <c r="Y873" s="154"/>
      <c r="Z873" s="85"/>
      <c r="AA873" s="85"/>
      <c r="AB873" s="154"/>
      <c r="AC873" s="154"/>
      <c r="AD873" s="154"/>
      <c r="AE873" s="154"/>
      <c r="AF873" s="154"/>
      <c r="AG873" s="154"/>
      <c r="AH873" s="154"/>
      <c r="AI873" s="154"/>
      <c r="AJ873" s="154"/>
      <c r="AK873" s="154"/>
      <c r="AL873" s="154"/>
      <c r="AM873" s="154"/>
      <c r="AN873" s="154"/>
      <c r="AO873" s="154"/>
      <c r="AP873" s="154"/>
      <c r="AQ873" s="154"/>
      <c r="AR873" s="154"/>
      <c r="AS873" s="154"/>
      <c r="AT873" s="154"/>
      <c r="AU873" s="154"/>
      <c r="AV873" s="154"/>
      <c r="AW873" s="154"/>
      <c r="AX873" s="154"/>
      <c r="AY873" s="154"/>
      <c r="AZ873" s="154"/>
      <c r="BA873" s="181"/>
      <c r="BB873" s="181"/>
      <c r="BC873" s="85"/>
      <c r="BD873" s="85"/>
      <c r="BE873" s="154"/>
    </row>
    <row r="874" customFormat="false" ht="12.75" hidden="false" customHeight="true" outlineLevel="0" collapsed="false">
      <c r="A874" s="2"/>
      <c r="B874" s="2"/>
      <c r="E874" s="2"/>
      <c r="G874" s="2"/>
      <c r="I874" s="85"/>
      <c r="J874" s="2"/>
      <c r="K874" s="2"/>
      <c r="L874" s="85"/>
      <c r="M874" s="85"/>
      <c r="N874" s="85"/>
      <c r="O874" s="85"/>
      <c r="P874" s="85"/>
      <c r="Q874" s="85"/>
      <c r="R874" s="85"/>
      <c r="S874" s="85"/>
      <c r="T874" s="154"/>
      <c r="U874" s="154"/>
      <c r="V874" s="154"/>
      <c r="W874" s="154"/>
      <c r="X874" s="154"/>
      <c r="Y874" s="154"/>
      <c r="Z874" s="85"/>
      <c r="AA874" s="85"/>
      <c r="AB874" s="154"/>
      <c r="AC874" s="154"/>
      <c r="AD874" s="154"/>
      <c r="AE874" s="154"/>
      <c r="AF874" s="154"/>
      <c r="AG874" s="154"/>
      <c r="AH874" s="154"/>
      <c r="AI874" s="154"/>
      <c r="AJ874" s="154"/>
      <c r="AK874" s="154"/>
      <c r="AL874" s="154"/>
      <c r="AM874" s="154"/>
      <c r="AN874" s="154"/>
      <c r="AO874" s="154"/>
      <c r="AP874" s="154"/>
      <c r="AQ874" s="154"/>
      <c r="AR874" s="154"/>
      <c r="AS874" s="154"/>
      <c r="AT874" s="154"/>
      <c r="AU874" s="154"/>
      <c r="AV874" s="154"/>
      <c r="AW874" s="154"/>
      <c r="AX874" s="154"/>
      <c r="AY874" s="154"/>
      <c r="AZ874" s="154"/>
      <c r="BA874" s="181"/>
      <c r="BB874" s="181"/>
      <c r="BC874" s="85"/>
      <c r="BD874" s="85"/>
      <c r="BE874" s="154"/>
    </row>
    <row r="875" customFormat="false" ht="12.75" hidden="false" customHeight="true" outlineLevel="0" collapsed="false">
      <c r="A875" s="2"/>
      <c r="B875" s="2"/>
      <c r="E875" s="2"/>
      <c r="G875" s="2"/>
      <c r="I875" s="85"/>
      <c r="J875" s="2"/>
      <c r="K875" s="2"/>
      <c r="L875" s="85"/>
      <c r="M875" s="85"/>
      <c r="N875" s="85"/>
      <c r="O875" s="85"/>
      <c r="P875" s="85"/>
      <c r="Q875" s="85"/>
      <c r="R875" s="85"/>
      <c r="S875" s="85"/>
      <c r="T875" s="154"/>
      <c r="U875" s="154"/>
      <c r="V875" s="154"/>
      <c r="W875" s="154"/>
      <c r="X875" s="154"/>
      <c r="Y875" s="154"/>
      <c r="Z875" s="85"/>
      <c r="AA875" s="85"/>
      <c r="AB875" s="154"/>
      <c r="AC875" s="154"/>
      <c r="AD875" s="154"/>
      <c r="AE875" s="154"/>
      <c r="AF875" s="154"/>
      <c r="AG875" s="154"/>
      <c r="AH875" s="154"/>
      <c r="AI875" s="154"/>
      <c r="AJ875" s="154"/>
      <c r="AK875" s="154"/>
      <c r="AL875" s="154"/>
      <c r="AM875" s="154"/>
      <c r="AN875" s="154"/>
      <c r="AO875" s="154"/>
      <c r="AP875" s="154"/>
      <c r="AQ875" s="154"/>
      <c r="AR875" s="154"/>
      <c r="AS875" s="154"/>
      <c r="AT875" s="154"/>
      <c r="AU875" s="154"/>
      <c r="AV875" s="154"/>
      <c r="AW875" s="154"/>
      <c r="AX875" s="154"/>
      <c r="AY875" s="154"/>
      <c r="AZ875" s="154"/>
      <c r="BA875" s="181"/>
      <c r="BB875" s="181"/>
      <c r="BC875" s="85"/>
      <c r="BD875" s="85"/>
      <c r="BE875" s="154"/>
    </row>
    <row r="876" customFormat="false" ht="12.75" hidden="false" customHeight="true" outlineLevel="0" collapsed="false">
      <c r="A876" s="2"/>
      <c r="B876" s="2"/>
      <c r="E876" s="2"/>
      <c r="G876" s="2"/>
      <c r="I876" s="85"/>
      <c r="J876" s="2"/>
      <c r="K876" s="2"/>
      <c r="L876" s="85"/>
      <c r="M876" s="85"/>
      <c r="N876" s="85"/>
      <c r="O876" s="85"/>
      <c r="P876" s="85"/>
      <c r="Q876" s="85"/>
      <c r="R876" s="85"/>
      <c r="S876" s="85"/>
      <c r="T876" s="154"/>
      <c r="U876" s="154"/>
      <c r="V876" s="154"/>
      <c r="W876" s="154"/>
      <c r="X876" s="154"/>
      <c r="Y876" s="154"/>
      <c r="Z876" s="85"/>
      <c r="AA876" s="85"/>
      <c r="AB876" s="154"/>
      <c r="AC876" s="154"/>
      <c r="AD876" s="154"/>
      <c r="AE876" s="154"/>
      <c r="AF876" s="154"/>
      <c r="AG876" s="154"/>
      <c r="AH876" s="154"/>
      <c r="AI876" s="154"/>
      <c r="AJ876" s="154"/>
      <c r="AK876" s="154"/>
      <c r="AL876" s="154"/>
      <c r="AM876" s="154"/>
      <c r="AN876" s="154"/>
      <c r="AO876" s="154"/>
      <c r="AP876" s="154"/>
      <c r="AQ876" s="154"/>
      <c r="AR876" s="154"/>
      <c r="AS876" s="154"/>
      <c r="AT876" s="154"/>
      <c r="AU876" s="154"/>
      <c r="AV876" s="154"/>
      <c r="AW876" s="154"/>
      <c r="AX876" s="154"/>
      <c r="AY876" s="154"/>
      <c r="AZ876" s="154"/>
      <c r="BA876" s="181"/>
      <c r="BB876" s="181"/>
      <c r="BC876" s="85"/>
      <c r="BD876" s="85"/>
      <c r="BE876" s="154"/>
    </row>
    <row r="877" customFormat="false" ht="12.75" hidden="false" customHeight="true" outlineLevel="0" collapsed="false">
      <c r="A877" s="2"/>
      <c r="B877" s="2"/>
      <c r="E877" s="2"/>
      <c r="G877" s="2"/>
      <c r="I877" s="85"/>
      <c r="J877" s="2"/>
      <c r="K877" s="2"/>
      <c r="L877" s="85"/>
      <c r="M877" s="85"/>
      <c r="N877" s="85"/>
      <c r="O877" s="85"/>
      <c r="P877" s="85"/>
      <c r="Q877" s="85"/>
      <c r="R877" s="85"/>
      <c r="S877" s="85"/>
      <c r="T877" s="154"/>
      <c r="U877" s="154"/>
      <c r="V877" s="154"/>
      <c r="W877" s="154"/>
      <c r="X877" s="154"/>
      <c r="Y877" s="154"/>
      <c r="Z877" s="85"/>
      <c r="AA877" s="85"/>
      <c r="AB877" s="154"/>
      <c r="AC877" s="154"/>
      <c r="AD877" s="154"/>
      <c r="AE877" s="154"/>
      <c r="AF877" s="154"/>
      <c r="AG877" s="154"/>
      <c r="AH877" s="154"/>
      <c r="AI877" s="154"/>
      <c r="AJ877" s="154"/>
      <c r="AK877" s="154"/>
      <c r="AL877" s="154"/>
      <c r="AM877" s="154"/>
      <c r="AN877" s="154"/>
      <c r="AO877" s="154"/>
      <c r="AP877" s="154"/>
      <c r="AQ877" s="154"/>
      <c r="AR877" s="154"/>
      <c r="AS877" s="154"/>
      <c r="AT877" s="154"/>
      <c r="AU877" s="154"/>
      <c r="AV877" s="154"/>
      <c r="AW877" s="154"/>
      <c r="AX877" s="154"/>
      <c r="AY877" s="154"/>
      <c r="AZ877" s="154"/>
      <c r="BA877" s="181"/>
      <c r="BB877" s="181"/>
      <c r="BC877" s="85"/>
      <c r="BD877" s="85"/>
      <c r="BE877" s="154"/>
    </row>
    <row r="878" customFormat="false" ht="12.75" hidden="false" customHeight="true" outlineLevel="0" collapsed="false">
      <c r="A878" s="2"/>
      <c r="B878" s="2"/>
      <c r="E878" s="2"/>
      <c r="G878" s="2"/>
      <c r="I878" s="85"/>
      <c r="J878" s="2"/>
      <c r="K878" s="2"/>
      <c r="L878" s="85"/>
      <c r="M878" s="85"/>
      <c r="N878" s="85"/>
      <c r="O878" s="85"/>
      <c r="P878" s="85"/>
      <c r="Q878" s="85"/>
      <c r="R878" s="85"/>
      <c r="S878" s="85"/>
      <c r="T878" s="154"/>
      <c r="U878" s="154"/>
      <c r="V878" s="154"/>
      <c r="W878" s="154"/>
      <c r="X878" s="154"/>
      <c r="Y878" s="154"/>
      <c r="Z878" s="85"/>
      <c r="AA878" s="85"/>
      <c r="AB878" s="154"/>
      <c r="AC878" s="154"/>
      <c r="AD878" s="154"/>
      <c r="AE878" s="154"/>
      <c r="AF878" s="154"/>
      <c r="AG878" s="154"/>
      <c r="AH878" s="154"/>
      <c r="AI878" s="154"/>
      <c r="AJ878" s="154"/>
      <c r="AK878" s="154"/>
      <c r="AL878" s="154"/>
      <c r="AM878" s="154"/>
      <c r="AN878" s="154"/>
      <c r="AO878" s="154"/>
      <c r="AP878" s="154"/>
      <c r="AQ878" s="154"/>
      <c r="AR878" s="154"/>
      <c r="AS878" s="154"/>
      <c r="AT878" s="154"/>
      <c r="AU878" s="154"/>
      <c r="AV878" s="154"/>
      <c r="AW878" s="154"/>
      <c r="AX878" s="154"/>
      <c r="AY878" s="154"/>
      <c r="AZ878" s="154"/>
      <c r="BA878" s="181"/>
      <c r="BB878" s="181"/>
      <c r="BC878" s="85"/>
      <c r="BD878" s="85"/>
      <c r="BE878" s="154"/>
    </row>
    <row r="879" customFormat="false" ht="12.75" hidden="false" customHeight="true" outlineLevel="0" collapsed="false">
      <c r="A879" s="2"/>
      <c r="B879" s="2"/>
      <c r="E879" s="2"/>
      <c r="G879" s="2"/>
      <c r="I879" s="85"/>
      <c r="J879" s="2"/>
      <c r="K879" s="2"/>
      <c r="L879" s="85"/>
      <c r="M879" s="85"/>
      <c r="N879" s="85"/>
      <c r="O879" s="85"/>
      <c r="P879" s="85"/>
      <c r="Q879" s="85"/>
      <c r="R879" s="85"/>
      <c r="S879" s="85"/>
      <c r="T879" s="154"/>
      <c r="U879" s="154"/>
      <c r="V879" s="154"/>
      <c r="W879" s="154"/>
      <c r="X879" s="154"/>
      <c r="Y879" s="154"/>
      <c r="Z879" s="85"/>
      <c r="AA879" s="85"/>
      <c r="AB879" s="154"/>
      <c r="AC879" s="154"/>
      <c r="AD879" s="154"/>
      <c r="AE879" s="154"/>
      <c r="AF879" s="154"/>
      <c r="AG879" s="154"/>
      <c r="AH879" s="154"/>
      <c r="AI879" s="154"/>
      <c r="AJ879" s="154"/>
      <c r="AK879" s="154"/>
      <c r="AL879" s="154"/>
      <c r="AM879" s="154"/>
      <c r="AN879" s="154"/>
      <c r="AO879" s="154"/>
      <c r="AP879" s="154"/>
      <c r="AQ879" s="154"/>
      <c r="AR879" s="154"/>
      <c r="AS879" s="154"/>
      <c r="AT879" s="154"/>
      <c r="AU879" s="154"/>
      <c r="AV879" s="154"/>
      <c r="AW879" s="154"/>
      <c r="AX879" s="154"/>
      <c r="AY879" s="154"/>
      <c r="AZ879" s="154"/>
      <c r="BA879" s="181"/>
      <c r="BB879" s="181"/>
      <c r="BC879" s="85"/>
      <c r="BD879" s="85"/>
      <c r="BE879" s="154"/>
    </row>
    <row r="880" customFormat="false" ht="12.75" hidden="false" customHeight="true" outlineLevel="0" collapsed="false">
      <c r="A880" s="2"/>
      <c r="B880" s="2"/>
      <c r="E880" s="2"/>
      <c r="G880" s="2"/>
      <c r="I880" s="85"/>
      <c r="J880" s="2"/>
      <c r="K880" s="2"/>
      <c r="L880" s="85"/>
      <c r="M880" s="85"/>
      <c r="N880" s="85"/>
      <c r="O880" s="85"/>
      <c r="P880" s="85"/>
      <c r="Q880" s="85"/>
      <c r="R880" s="85"/>
      <c r="S880" s="85"/>
      <c r="T880" s="154"/>
      <c r="U880" s="154"/>
      <c r="V880" s="154"/>
      <c r="W880" s="154"/>
      <c r="X880" s="154"/>
      <c r="Y880" s="154"/>
      <c r="Z880" s="85"/>
      <c r="AA880" s="85"/>
      <c r="AB880" s="154"/>
      <c r="AC880" s="154"/>
      <c r="AD880" s="154"/>
      <c r="AE880" s="154"/>
      <c r="AF880" s="154"/>
      <c r="AG880" s="154"/>
      <c r="AH880" s="154"/>
      <c r="AI880" s="154"/>
      <c r="AJ880" s="154"/>
      <c r="AK880" s="154"/>
      <c r="AL880" s="154"/>
      <c r="AM880" s="154"/>
      <c r="AN880" s="154"/>
      <c r="AO880" s="154"/>
      <c r="AP880" s="154"/>
      <c r="AQ880" s="154"/>
      <c r="AR880" s="154"/>
      <c r="AS880" s="154"/>
      <c r="AT880" s="154"/>
      <c r="AU880" s="154"/>
      <c r="AV880" s="154"/>
      <c r="AW880" s="154"/>
      <c r="AX880" s="154"/>
      <c r="AY880" s="154"/>
      <c r="AZ880" s="154"/>
      <c r="BA880" s="181"/>
      <c r="BB880" s="181"/>
      <c r="BC880" s="85"/>
      <c r="BD880" s="85"/>
      <c r="BE880" s="154"/>
    </row>
    <row r="881" customFormat="false" ht="12.75" hidden="false" customHeight="true" outlineLevel="0" collapsed="false">
      <c r="A881" s="2"/>
      <c r="B881" s="2"/>
      <c r="E881" s="2"/>
      <c r="G881" s="2"/>
      <c r="I881" s="85"/>
      <c r="J881" s="2"/>
      <c r="K881" s="2"/>
      <c r="L881" s="85"/>
      <c r="M881" s="85"/>
      <c r="N881" s="85"/>
      <c r="O881" s="85"/>
      <c r="P881" s="85"/>
      <c r="Q881" s="85"/>
      <c r="R881" s="85"/>
      <c r="S881" s="85"/>
      <c r="T881" s="154"/>
      <c r="U881" s="154"/>
      <c r="V881" s="154"/>
      <c r="W881" s="154"/>
      <c r="X881" s="154"/>
      <c r="Y881" s="154"/>
      <c r="Z881" s="85"/>
      <c r="AA881" s="85"/>
      <c r="AB881" s="154"/>
      <c r="AC881" s="154"/>
      <c r="AD881" s="154"/>
      <c r="AE881" s="154"/>
      <c r="AF881" s="154"/>
      <c r="AG881" s="154"/>
      <c r="AH881" s="154"/>
      <c r="AI881" s="154"/>
      <c r="AJ881" s="154"/>
      <c r="AK881" s="154"/>
      <c r="AL881" s="154"/>
      <c r="AM881" s="154"/>
      <c r="AN881" s="154"/>
      <c r="AO881" s="154"/>
      <c r="AP881" s="154"/>
      <c r="AQ881" s="154"/>
      <c r="AR881" s="154"/>
      <c r="AS881" s="154"/>
      <c r="AT881" s="154"/>
      <c r="AU881" s="154"/>
      <c r="AV881" s="154"/>
      <c r="AW881" s="154"/>
      <c r="AX881" s="154"/>
      <c r="AY881" s="154"/>
      <c r="AZ881" s="154"/>
      <c r="BA881" s="181"/>
      <c r="BB881" s="181"/>
      <c r="BC881" s="85"/>
      <c r="BD881" s="85"/>
      <c r="BE881" s="154"/>
    </row>
    <row r="882" customFormat="false" ht="12.75" hidden="false" customHeight="true" outlineLevel="0" collapsed="false">
      <c r="A882" s="2"/>
      <c r="B882" s="2"/>
      <c r="E882" s="2"/>
      <c r="G882" s="2"/>
      <c r="I882" s="85"/>
      <c r="J882" s="2"/>
      <c r="K882" s="2"/>
      <c r="L882" s="85"/>
      <c r="M882" s="85"/>
      <c r="N882" s="85"/>
      <c r="O882" s="85"/>
      <c r="P882" s="85"/>
      <c r="Q882" s="85"/>
      <c r="R882" s="85"/>
      <c r="S882" s="85"/>
      <c r="T882" s="154"/>
      <c r="U882" s="154"/>
      <c r="V882" s="154"/>
      <c r="W882" s="154"/>
      <c r="X882" s="154"/>
      <c r="Y882" s="154"/>
      <c r="Z882" s="85"/>
      <c r="AA882" s="85"/>
      <c r="AB882" s="154"/>
      <c r="AC882" s="154"/>
      <c r="AD882" s="154"/>
      <c r="AE882" s="154"/>
      <c r="AF882" s="154"/>
      <c r="AG882" s="154"/>
      <c r="AH882" s="154"/>
      <c r="AI882" s="154"/>
      <c r="AJ882" s="154"/>
      <c r="AK882" s="154"/>
      <c r="AL882" s="154"/>
      <c r="AM882" s="154"/>
      <c r="AN882" s="154"/>
      <c r="AO882" s="154"/>
      <c r="AP882" s="154"/>
      <c r="AQ882" s="154"/>
      <c r="AR882" s="154"/>
      <c r="AS882" s="154"/>
      <c r="AT882" s="154"/>
      <c r="AU882" s="154"/>
      <c r="AV882" s="154"/>
      <c r="AW882" s="154"/>
      <c r="AX882" s="154"/>
      <c r="AY882" s="154"/>
      <c r="AZ882" s="154"/>
      <c r="BA882" s="181"/>
      <c r="BB882" s="181"/>
      <c r="BC882" s="85"/>
      <c r="BD882" s="85"/>
      <c r="BE882" s="154"/>
    </row>
    <row r="883" customFormat="false" ht="12.75" hidden="false" customHeight="true" outlineLevel="0" collapsed="false">
      <c r="A883" s="2"/>
      <c r="B883" s="2"/>
      <c r="E883" s="2"/>
      <c r="G883" s="2"/>
      <c r="I883" s="85"/>
      <c r="J883" s="2"/>
      <c r="K883" s="2"/>
      <c r="L883" s="85"/>
      <c r="M883" s="85"/>
      <c r="N883" s="85"/>
      <c r="O883" s="85"/>
      <c r="P883" s="85"/>
      <c r="Q883" s="85"/>
      <c r="R883" s="85"/>
      <c r="S883" s="85"/>
      <c r="T883" s="154"/>
      <c r="U883" s="154"/>
      <c r="V883" s="154"/>
      <c r="W883" s="154"/>
      <c r="X883" s="154"/>
      <c r="Y883" s="154"/>
      <c r="Z883" s="85"/>
      <c r="AA883" s="85"/>
      <c r="AB883" s="154"/>
      <c r="AC883" s="154"/>
      <c r="AD883" s="154"/>
      <c r="AE883" s="154"/>
      <c r="AF883" s="154"/>
      <c r="AG883" s="154"/>
      <c r="AH883" s="154"/>
      <c r="AI883" s="154"/>
      <c r="AJ883" s="154"/>
      <c r="AK883" s="154"/>
      <c r="AL883" s="154"/>
      <c r="AM883" s="154"/>
      <c r="AN883" s="154"/>
      <c r="AO883" s="154"/>
      <c r="AP883" s="154"/>
      <c r="AQ883" s="154"/>
      <c r="AR883" s="154"/>
      <c r="AS883" s="154"/>
      <c r="AT883" s="154"/>
      <c r="AU883" s="154"/>
      <c r="AV883" s="154"/>
      <c r="AW883" s="154"/>
      <c r="AX883" s="154"/>
      <c r="AY883" s="154"/>
      <c r="AZ883" s="154"/>
      <c r="BA883" s="181"/>
      <c r="BB883" s="181"/>
      <c r="BC883" s="85"/>
      <c r="BD883" s="85"/>
      <c r="BE883" s="154"/>
    </row>
    <row r="884" customFormat="false" ht="12.75" hidden="false" customHeight="true" outlineLevel="0" collapsed="false">
      <c r="A884" s="2"/>
      <c r="B884" s="2"/>
      <c r="E884" s="2"/>
      <c r="G884" s="2"/>
      <c r="I884" s="85"/>
      <c r="J884" s="2"/>
      <c r="K884" s="2"/>
      <c r="L884" s="85"/>
      <c r="M884" s="85"/>
      <c r="N884" s="85"/>
      <c r="O884" s="85"/>
      <c r="P884" s="85"/>
      <c r="Q884" s="85"/>
      <c r="R884" s="85"/>
      <c r="S884" s="85"/>
      <c r="T884" s="154"/>
      <c r="U884" s="154"/>
      <c r="V884" s="154"/>
      <c r="W884" s="154"/>
      <c r="X884" s="154"/>
      <c r="Y884" s="154"/>
      <c r="Z884" s="85"/>
      <c r="AA884" s="85"/>
      <c r="AB884" s="154"/>
      <c r="AC884" s="154"/>
      <c r="AD884" s="154"/>
      <c r="AE884" s="154"/>
      <c r="AF884" s="154"/>
      <c r="AG884" s="154"/>
      <c r="AH884" s="154"/>
      <c r="AI884" s="154"/>
      <c r="AJ884" s="154"/>
      <c r="AK884" s="154"/>
      <c r="AL884" s="154"/>
      <c r="AM884" s="154"/>
      <c r="AN884" s="154"/>
      <c r="AO884" s="154"/>
      <c r="AP884" s="154"/>
      <c r="AQ884" s="154"/>
      <c r="AR884" s="154"/>
      <c r="AS884" s="154"/>
      <c r="AT884" s="154"/>
      <c r="AU884" s="154"/>
      <c r="AV884" s="154"/>
      <c r="AW884" s="154"/>
      <c r="AX884" s="154"/>
      <c r="AY884" s="154"/>
      <c r="AZ884" s="154"/>
      <c r="BA884" s="181"/>
      <c r="BB884" s="181"/>
      <c r="BC884" s="85"/>
      <c r="BD884" s="85"/>
      <c r="BE884" s="154"/>
    </row>
    <row r="885" customFormat="false" ht="12.75" hidden="false" customHeight="true" outlineLevel="0" collapsed="false">
      <c r="A885" s="2"/>
      <c r="B885" s="2"/>
      <c r="E885" s="2"/>
      <c r="G885" s="2"/>
      <c r="I885" s="85"/>
      <c r="J885" s="2"/>
      <c r="K885" s="2"/>
      <c r="L885" s="85"/>
      <c r="M885" s="85"/>
      <c r="N885" s="85"/>
      <c r="O885" s="85"/>
      <c r="P885" s="85"/>
      <c r="Q885" s="85"/>
      <c r="R885" s="85"/>
      <c r="S885" s="85"/>
      <c r="T885" s="154"/>
      <c r="U885" s="154"/>
      <c r="V885" s="154"/>
      <c r="W885" s="154"/>
      <c r="X885" s="154"/>
      <c r="Y885" s="154"/>
      <c r="Z885" s="85"/>
      <c r="AA885" s="85"/>
      <c r="AB885" s="154"/>
      <c r="AC885" s="154"/>
      <c r="AD885" s="154"/>
      <c r="AE885" s="154"/>
      <c r="AF885" s="154"/>
      <c r="AG885" s="154"/>
      <c r="AH885" s="154"/>
      <c r="AI885" s="154"/>
      <c r="AJ885" s="154"/>
      <c r="AK885" s="154"/>
      <c r="AL885" s="154"/>
      <c r="AM885" s="154"/>
      <c r="AN885" s="154"/>
      <c r="AO885" s="154"/>
      <c r="AP885" s="154"/>
      <c r="AQ885" s="154"/>
      <c r="AR885" s="154"/>
      <c r="AS885" s="154"/>
      <c r="AT885" s="154"/>
      <c r="AU885" s="154"/>
      <c r="AV885" s="154"/>
      <c r="AW885" s="154"/>
      <c r="AX885" s="154"/>
      <c r="AY885" s="154"/>
      <c r="AZ885" s="154"/>
      <c r="BA885" s="181"/>
      <c r="BB885" s="181"/>
      <c r="BC885" s="85"/>
      <c r="BD885" s="85"/>
      <c r="BE885" s="154"/>
    </row>
    <row r="886" customFormat="false" ht="12.75" hidden="false" customHeight="true" outlineLevel="0" collapsed="false">
      <c r="A886" s="2"/>
      <c r="B886" s="2"/>
      <c r="E886" s="2"/>
      <c r="G886" s="2"/>
      <c r="I886" s="85"/>
      <c r="J886" s="2"/>
      <c r="K886" s="2"/>
      <c r="L886" s="85"/>
      <c r="M886" s="85"/>
      <c r="N886" s="85"/>
      <c r="O886" s="85"/>
      <c r="P886" s="85"/>
      <c r="Q886" s="85"/>
      <c r="R886" s="85"/>
      <c r="S886" s="85"/>
      <c r="T886" s="154"/>
      <c r="U886" s="154"/>
      <c r="V886" s="154"/>
      <c r="W886" s="154"/>
      <c r="X886" s="154"/>
      <c r="Y886" s="154"/>
      <c r="Z886" s="85"/>
      <c r="AA886" s="85"/>
      <c r="AB886" s="154"/>
      <c r="AC886" s="154"/>
      <c r="AD886" s="154"/>
      <c r="AE886" s="154"/>
      <c r="AF886" s="154"/>
      <c r="AG886" s="154"/>
      <c r="AH886" s="154"/>
      <c r="AI886" s="154"/>
      <c r="AJ886" s="154"/>
      <c r="AK886" s="154"/>
      <c r="AL886" s="154"/>
      <c r="AM886" s="154"/>
      <c r="AN886" s="154"/>
      <c r="AO886" s="154"/>
      <c r="AP886" s="154"/>
      <c r="AQ886" s="154"/>
      <c r="AR886" s="154"/>
      <c r="AS886" s="154"/>
      <c r="AT886" s="154"/>
      <c r="AU886" s="154"/>
      <c r="AV886" s="154"/>
      <c r="AW886" s="154"/>
      <c r="AX886" s="154"/>
      <c r="AY886" s="154"/>
      <c r="AZ886" s="154"/>
      <c r="BA886" s="181"/>
      <c r="BB886" s="181"/>
      <c r="BC886" s="85"/>
      <c r="BD886" s="85"/>
      <c r="BE886" s="154"/>
    </row>
    <row r="887" customFormat="false" ht="12.75" hidden="false" customHeight="true" outlineLevel="0" collapsed="false">
      <c r="A887" s="2"/>
      <c r="B887" s="2"/>
      <c r="E887" s="2"/>
      <c r="G887" s="2"/>
      <c r="I887" s="85"/>
      <c r="J887" s="2"/>
      <c r="K887" s="2"/>
      <c r="L887" s="85"/>
      <c r="M887" s="85"/>
      <c r="N887" s="85"/>
      <c r="O887" s="85"/>
      <c r="P887" s="85"/>
      <c r="Q887" s="85"/>
      <c r="R887" s="85"/>
      <c r="S887" s="85"/>
      <c r="T887" s="154"/>
      <c r="U887" s="154"/>
      <c r="V887" s="154"/>
      <c r="W887" s="154"/>
      <c r="X887" s="154"/>
      <c r="Y887" s="154"/>
      <c r="Z887" s="85"/>
      <c r="AA887" s="85"/>
      <c r="AB887" s="154"/>
      <c r="AC887" s="154"/>
      <c r="AD887" s="154"/>
      <c r="AE887" s="154"/>
      <c r="AF887" s="154"/>
      <c r="AG887" s="154"/>
      <c r="AH887" s="154"/>
      <c r="AI887" s="154"/>
      <c r="AJ887" s="154"/>
      <c r="AK887" s="154"/>
      <c r="AL887" s="154"/>
      <c r="AM887" s="154"/>
      <c r="AN887" s="154"/>
      <c r="AO887" s="154"/>
      <c r="AP887" s="154"/>
      <c r="AQ887" s="154"/>
      <c r="AR887" s="154"/>
      <c r="AS887" s="154"/>
      <c r="AT887" s="154"/>
      <c r="AU887" s="154"/>
      <c r="AV887" s="154"/>
      <c r="AW887" s="154"/>
      <c r="AX887" s="154"/>
      <c r="AY887" s="154"/>
      <c r="AZ887" s="154"/>
      <c r="BA887" s="181"/>
      <c r="BB887" s="181"/>
      <c r="BC887" s="85"/>
      <c r="BD887" s="85"/>
      <c r="BE887" s="154"/>
    </row>
    <row r="888" customFormat="false" ht="12.75" hidden="false" customHeight="true" outlineLevel="0" collapsed="false">
      <c r="A888" s="2"/>
      <c r="B888" s="2"/>
      <c r="E888" s="2"/>
      <c r="G888" s="2"/>
      <c r="I888" s="85"/>
      <c r="J888" s="2"/>
      <c r="K888" s="2"/>
      <c r="L888" s="85"/>
      <c r="M888" s="85"/>
      <c r="N888" s="85"/>
      <c r="O888" s="85"/>
      <c r="P888" s="85"/>
      <c r="Q888" s="85"/>
      <c r="R888" s="85"/>
      <c r="S888" s="85"/>
      <c r="T888" s="154"/>
      <c r="U888" s="154"/>
      <c r="V888" s="154"/>
      <c r="W888" s="154"/>
      <c r="X888" s="154"/>
      <c r="Y888" s="154"/>
      <c r="Z888" s="85"/>
      <c r="AA888" s="85"/>
      <c r="AB888" s="154"/>
      <c r="AC888" s="154"/>
      <c r="AD888" s="154"/>
      <c r="AE888" s="154"/>
      <c r="AF888" s="154"/>
      <c r="AG888" s="154"/>
      <c r="AH888" s="154"/>
      <c r="AI888" s="154"/>
      <c r="AJ888" s="154"/>
      <c r="AK888" s="154"/>
      <c r="AL888" s="154"/>
      <c r="AM888" s="154"/>
      <c r="AN888" s="154"/>
      <c r="AO888" s="154"/>
      <c r="AP888" s="154"/>
      <c r="AQ888" s="154"/>
      <c r="AR888" s="154"/>
      <c r="AS888" s="154"/>
      <c r="AT888" s="154"/>
      <c r="AU888" s="154"/>
      <c r="AV888" s="154"/>
      <c r="AW888" s="154"/>
      <c r="AX888" s="154"/>
      <c r="AY888" s="154"/>
      <c r="AZ888" s="154"/>
      <c r="BA888" s="181"/>
      <c r="BB888" s="181"/>
      <c r="BC888" s="85"/>
      <c r="BD888" s="85"/>
      <c r="BE888" s="154"/>
    </row>
    <row r="889" customFormat="false" ht="12.75" hidden="false" customHeight="true" outlineLevel="0" collapsed="false">
      <c r="A889" s="2"/>
      <c r="B889" s="2"/>
      <c r="E889" s="2"/>
      <c r="G889" s="2"/>
      <c r="I889" s="85"/>
      <c r="J889" s="2"/>
      <c r="K889" s="2"/>
      <c r="L889" s="85"/>
      <c r="M889" s="85"/>
      <c r="N889" s="85"/>
      <c r="O889" s="85"/>
      <c r="P889" s="85"/>
      <c r="Q889" s="85"/>
      <c r="R889" s="85"/>
      <c r="S889" s="85"/>
      <c r="T889" s="154"/>
      <c r="U889" s="154"/>
      <c r="V889" s="154"/>
      <c r="W889" s="154"/>
      <c r="X889" s="154"/>
      <c r="Y889" s="154"/>
      <c r="Z889" s="85"/>
      <c r="AA889" s="85"/>
      <c r="AB889" s="154"/>
      <c r="AC889" s="154"/>
      <c r="AD889" s="154"/>
      <c r="AE889" s="154"/>
      <c r="AF889" s="154"/>
      <c r="AG889" s="154"/>
      <c r="AH889" s="154"/>
      <c r="AI889" s="154"/>
      <c r="AJ889" s="154"/>
      <c r="AK889" s="154"/>
      <c r="AL889" s="154"/>
      <c r="AM889" s="154"/>
      <c r="AN889" s="154"/>
      <c r="AO889" s="154"/>
      <c r="AP889" s="154"/>
      <c r="AQ889" s="154"/>
      <c r="AR889" s="154"/>
      <c r="AS889" s="154"/>
      <c r="AT889" s="154"/>
      <c r="AU889" s="154"/>
      <c r="AV889" s="154"/>
      <c r="AW889" s="154"/>
      <c r="AX889" s="154"/>
      <c r="AY889" s="154"/>
      <c r="AZ889" s="154"/>
      <c r="BA889" s="181"/>
      <c r="BB889" s="181"/>
      <c r="BC889" s="85"/>
      <c r="BD889" s="85"/>
      <c r="BE889" s="154"/>
    </row>
    <row r="890" customFormat="false" ht="12.75" hidden="false" customHeight="true" outlineLevel="0" collapsed="false">
      <c r="A890" s="2"/>
      <c r="B890" s="2"/>
      <c r="E890" s="2"/>
      <c r="G890" s="2"/>
      <c r="I890" s="85"/>
      <c r="J890" s="2"/>
      <c r="K890" s="2"/>
      <c r="L890" s="85"/>
      <c r="M890" s="85"/>
      <c r="N890" s="85"/>
      <c r="O890" s="85"/>
      <c r="P890" s="85"/>
      <c r="Q890" s="85"/>
      <c r="R890" s="85"/>
      <c r="S890" s="85"/>
      <c r="T890" s="154"/>
      <c r="U890" s="154"/>
      <c r="V890" s="154"/>
      <c r="W890" s="154"/>
      <c r="X890" s="154"/>
      <c r="Y890" s="154"/>
      <c r="Z890" s="85"/>
      <c r="AA890" s="85"/>
      <c r="AB890" s="154"/>
      <c r="AC890" s="154"/>
      <c r="AD890" s="154"/>
      <c r="AE890" s="154"/>
      <c r="AF890" s="154"/>
      <c r="AG890" s="154"/>
      <c r="AH890" s="154"/>
      <c r="AI890" s="154"/>
      <c r="AJ890" s="154"/>
      <c r="AK890" s="154"/>
      <c r="AL890" s="154"/>
      <c r="AM890" s="154"/>
      <c r="AN890" s="154"/>
      <c r="AO890" s="154"/>
      <c r="AP890" s="154"/>
      <c r="AQ890" s="154"/>
      <c r="AR890" s="154"/>
      <c r="AS890" s="154"/>
      <c r="AT890" s="154"/>
      <c r="AU890" s="154"/>
      <c r="AV890" s="154"/>
      <c r="AW890" s="154"/>
      <c r="AX890" s="154"/>
      <c r="AY890" s="154"/>
      <c r="AZ890" s="154"/>
      <c r="BA890" s="181"/>
      <c r="BB890" s="181"/>
      <c r="BC890" s="85"/>
      <c r="BD890" s="85"/>
      <c r="BE890" s="154"/>
    </row>
    <row r="891" customFormat="false" ht="12.75" hidden="false" customHeight="true" outlineLevel="0" collapsed="false">
      <c r="A891" s="2"/>
      <c r="B891" s="2"/>
      <c r="E891" s="2"/>
      <c r="G891" s="2"/>
      <c r="I891" s="85"/>
      <c r="J891" s="2"/>
      <c r="K891" s="2"/>
      <c r="L891" s="85"/>
      <c r="M891" s="85"/>
      <c r="N891" s="85"/>
      <c r="O891" s="85"/>
      <c r="P891" s="85"/>
      <c r="Q891" s="85"/>
      <c r="R891" s="85"/>
      <c r="S891" s="85"/>
      <c r="T891" s="154"/>
      <c r="U891" s="154"/>
      <c r="V891" s="154"/>
      <c r="W891" s="154"/>
      <c r="X891" s="154"/>
      <c r="Y891" s="154"/>
      <c r="Z891" s="85"/>
      <c r="AA891" s="85"/>
      <c r="AB891" s="154"/>
      <c r="AC891" s="154"/>
      <c r="AD891" s="154"/>
      <c r="AE891" s="154"/>
      <c r="AF891" s="154"/>
      <c r="AG891" s="154"/>
      <c r="AH891" s="154"/>
      <c r="AI891" s="154"/>
      <c r="AJ891" s="154"/>
      <c r="AK891" s="154"/>
      <c r="AL891" s="154"/>
      <c r="AM891" s="154"/>
      <c r="AN891" s="154"/>
      <c r="AO891" s="154"/>
      <c r="AP891" s="154"/>
      <c r="AQ891" s="154"/>
      <c r="AR891" s="154"/>
      <c r="AS891" s="154"/>
      <c r="AT891" s="154"/>
      <c r="AU891" s="154"/>
      <c r="AV891" s="154"/>
      <c r="AW891" s="154"/>
      <c r="AX891" s="154"/>
      <c r="AY891" s="154"/>
      <c r="AZ891" s="154"/>
      <c r="BA891" s="181"/>
      <c r="BB891" s="181"/>
      <c r="BC891" s="85"/>
      <c r="BD891" s="85"/>
      <c r="BE891" s="154"/>
    </row>
    <row r="892" customFormat="false" ht="12.75" hidden="false" customHeight="true" outlineLevel="0" collapsed="false">
      <c r="A892" s="2"/>
      <c r="B892" s="2"/>
      <c r="E892" s="2"/>
      <c r="G892" s="2"/>
      <c r="I892" s="85"/>
      <c r="J892" s="2"/>
      <c r="K892" s="2"/>
      <c r="L892" s="85"/>
      <c r="M892" s="85"/>
      <c r="N892" s="85"/>
      <c r="O892" s="85"/>
      <c r="P892" s="85"/>
      <c r="Q892" s="85"/>
      <c r="R892" s="85"/>
      <c r="S892" s="85"/>
      <c r="T892" s="154"/>
      <c r="U892" s="154"/>
      <c r="V892" s="154"/>
      <c r="W892" s="154"/>
      <c r="X892" s="154"/>
      <c r="Y892" s="154"/>
      <c r="Z892" s="85"/>
      <c r="AA892" s="85"/>
      <c r="AB892" s="154"/>
      <c r="AC892" s="154"/>
      <c r="AD892" s="154"/>
      <c r="AE892" s="154"/>
      <c r="AF892" s="154"/>
      <c r="AG892" s="154"/>
      <c r="AH892" s="154"/>
      <c r="AI892" s="154"/>
      <c r="AJ892" s="154"/>
      <c r="AK892" s="154"/>
      <c r="AL892" s="154"/>
      <c r="AM892" s="154"/>
      <c r="AN892" s="154"/>
      <c r="AO892" s="154"/>
      <c r="AP892" s="154"/>
      <c r="AQ892" s="154"/>
      <c r="AR892" s="154"/>
      <c r="AS892" s="154"/>
      <c r="AT892" s="154"/>
      <c r="AU892" s="154"/>
      <c r="AV892" s="154"/>
      <c r="AW892" s="154"/>
      <c r="AX892" s="154"/>
      <c r="AY892" s="154"/>
      <c r="AZ892" s="154"/>
      <c r="BA892" s="181"/>
      <c r="BB892" s="181"/>
      <c r="BC892" s="85"/>
      <c r="BD892" s="85"/>
      <c r="BE892" s="154"/>
    </row>
    <row r="893" customFormat="false" ht="12.75" hidden="false" customHeight="true" outlineLevel="0" collapsed="false">
      <c r="A893" s="2"/>
      <c r="B893" s="2"/>
      <c r="E893" s="2"/>
      <c r="G893" s="2"/>
      <c r="I893" s="85"/>
      <c r="J893" s="2"/>
      <c r="K893" s="2"/>
      <c r="L893" s="85"/>
      <c r="M893" s="85"/>
      <c r="N893" s="85"/>
      <c r="O893" s="85"/>
      <c r="P893" s="85"/>
      <c r="Q893" s="85"/>
      <c r="R893" s="85"/>
      <c r="S893" s="85"/>
      <c r="T893" s="154"/>
      <c r="U893" s="154"/>
      <c r="V893" s="154"/>
      <c r="W893" s="154"/>
      <c r="X893" s="154"/>
      <c r="Y893" s="154"/>
      <c r="Z893" s="85"/>
      <c r="AA893" s="85"/>
      <c r="AB893" s="154"/>
      <c r="AC893" s="154"/>
      <c r="AD893" s="154"/>
      <c r="AE893" s="154"/>
      <c r="AF893" s="154"/>
      <c r="AG893" s="154"/>
      <c r="AH893" s="154"/>
      <c r="AI893" s="154"/>
      <c r="AJ893" s="154"/>
      <c r="AK893" s="154"/>
      <c r="AL893" s="154"/>
      <c r="AM893" s="154"/>
      <c r="AN893" s="154"/>
      <c r="AO893" s="154"/>
      <c r="AP893" s="154"/>
      <c r="AQ893" s="154"/>
      <c r="AR893" s="154"/>
      <c r="AS893" s="154"/>
      <c r="AT893" s="154"/>
      <c r="AU893" s="154"/>
      <c r="AV893" s="154"/>
      <c r="AW893" s="154"/>
      <c r="AX893" s="154"/>
      <c r="AY893" s="154"/>
      <c r="AZ893" s="154"/>
      <c r="BA893" s="181"/>
      <c r="BB893" s="181"/>
      <c r="BC893" s="85"/>
      <c r="BD893" s="85"/>
      <c r="BE893" s="154"/>
    </row>
    <row r="894" customFormat="false" ht="12.75" hidden="false" customHeight="true" outlineLevel="0" collapsed="false">
      <c r="A894" s="2"/>
      <c r="B894" s="2"/>
      <c r="E894" s="2"/>
      <c r="G894" s="2"/>
      <c r="I894" s="85"/>
      <c r="J894" s="2"/>
      <c r="K894" s="2"/>
      <c r="L894" s="85"/>
      <c r="M894" s="85"/>
      <c r="N894" s="85"/>
      <c r="O894" s="85"/>
      <c r="P894" s="85"/>
      <c r="Q894" s="85"/>
      <c r="R894" s="85"/>
      <c r="S894" s="85"/>
      <c r="T894" s="154"/>
      <c r="U894" s="154"/>
      <c r="V894" s="154"/>
      <c r="W894" s="154"/>
      <c r="X894" s="154"/>
      <c r="Y894" s="154"/>
      <c r="Z894" s="85"/>
      <c r="AA894" s="85"/>
      <c r="AB894" s="154"/>
      <c r="AC894" s="154"/>
      <c r="AD894" s="154"/>
      <c r="AE894" s="154"/>
      <c r="AF894" s="154"/>
      <c r="AG894" s="154"/>
      <c r="AH894" s="154"/>
      <c r="AI894" s="154"/>
      <c r="AJ894" s="154"/>
      <c r="AK894" s="154"/>
      <c r="AL894" s="154"/>
      <c r="AM894" s="154"/>
      <c r="AN894" s="154"/>
      <c r="AO894" s="154"/>
      <c r="AP894" s="154"/>
      <c r="AQ894" s="154"/>
      <c r="AR894" s="154"/>
      <c r="AS894" s="154"/>
      <c r="AT894" s="154"/>
      <c r="AU894" s="154"/>
      <c r="AV894" s="154"/>
      <c r="AW894" s="154"/>
      <c r="AX894" s="154"/>
      <c r="AY894" s="154"/>
      <c r="AZ894" s="154"/>
      <c r="BA894" s="181"/>
      <c r="BB894" s="181"/>
      <c r="BC894" s="85"/>
      <c r="BD894" s="85"/>
      <c r="BE894" s="154"/>
    </row>
    <row r="895" customFormat="false" ht="12.75" hidden="false" customHeight="true" outlineLevel="0" collapsed="false">
      <c r="A895" s="2"/>
      <c r="B895" s="2"/>
      <c r="E895" s="2"/>
      <c r="G895" s="2"/>
      <c r="I895" s="85"/>
      <c r="J895" s="2"/>
      <c r="K895" s="2"/>
      <c r="L895" s="85"/>
      <c r="M895" s="85"/>
      <c r="N895" s="85"/>
      <c r="O895" s="85"/>
      <c r="P895" s="85"/>
      <c r="Q895" s="85"/>
      <c r="R895" s="85"/>
      <c r="S895" s="85"/>
      <c r="T895" s="154"/>
      <c r="U895" s="154"/>
      <c r="V895" s="154"/>
      <c r="W895" s="154"/>
      <c r="X895" s="154"/>
      <c r="Y895" s="154"/>
      <c r="Z895" s="85"/>
      <c r="AA895" s="85"/>
      <c r="AB895" s="154"/>
      <c r="AC895" s="154"/>
      <c r="AD895" s="154"/>
      <c r="AE895" s="154"/>
      <c r="AF895" s="154"/>
      <c r="AG895" s="154"/>
      <c r="AH895" s="154"/>
      <c r="AI895" s="154"/>
      <c r="AJ895" s="154"/>
      <c r="AK895" s="154"/>
      <c r="AL895" s="154"/>
      <c r="AM895" s="154"/>
      <c r="AN895" s="154"/>
      <c r="AO895" s="154"/>
      <c r="AP895" s="154"/>
      <c r="AQ895" s="154"/>
      <c r="AR895" s="154"/>
      <c r="AS895" s="154"/>
      <c r="AT895" s="154"/>
      <c r="AU895" s="154"/>
      <c r="AV895" s="154"/>
      <c r="AW895" s="154"/>
      <c r="AX895" s="154"/>
      <c r="AY895" s="154"/>
      <c r="AZ895" s="154"/>
      <c r="BA895" s="181"/>
      <c r="BB895" s="181"/>
      <c r="BC895" s="85"/>
      <c r="BD895" s="85"/>
      <c r="BE895" s="154"/>
    </row>
    <row r="896" customFormat="false" ht="12.75" hidden="false" customHeight="true" outlineLevel="0" collapsed="false">
      <c r="A896" s="2"/>
      <c r="B896" s="2"/>
      <c r="E896" s="2"/>
      <c r="G896" s="2"/>
      <c r="I896" s="85"/>
      <c r="J896" s="2"/>
      <c r="K896" s="2"/>
      <c r="L896" s="85"/>
      <c r="M896" s="85"/>
      <c r="N896" s="85"/>
      <c r="O896" s="85"/>
      <c r="P896" s="85"/>
      <c r="Q896" s="85"/>
      <c r="R896" s="85"/>
      <c r="S896" s="85"/>
      <c r="T896" s="154"/>
      <c r="U896" s="154"/>
      <c r="V896" s="154"/>
      <c r="W896" s="154"/>
      <c r="X896" s="154"/>
      <c r="Y896" s="154"/>
      <c r="Z896" s="85"/>
      <c r="AA896" s="85"/>
      <c r="AB896" s="154"/>
      <c r="AC896" s="154"/>
      <c r="AD896" s="154"/>
      <c r="AE896" s="154"/>
      <c r="AF896" s="154"/>
      <c r="AG896" s="154"/>
      <c r="AH896" s="154"/>
      <c r="AI896" s="154"/>
      <c r="AJ896" s="154"/>
      <c r="AK896" s="154"/>
      <c r="AL896" s="154"/>
      <c r="AM896" s="154"/>
      <c r="AN896" s="154"/>
      <c r="AO896" s="154"/>
      <c r="AP896" s="154"/>
      <c r="AQ896" s="154"/>
      <c r="AR896" s="154"/>
      <c r="AS896" s="154"/>
      <c r="AT896" s="154"/>
      <c r="AU896" s="154"/>
      <c r="AV896" s="154"/>
      <c r="AW896" s="154"/>
      <c r="AX896" s="154"/>
      <c r="AY896" s="154"/>
      <c r="AZ896" s="154"/>
      <c r="BA896" s="181"/>
      <c r="BB896" s="181"/>
      <c r="BC896" s="85"/>
      <c r="BD896" s="85"/>
      <c r="BE896" s="154"/>
    </row>
    <row r="897" customFormat="false" ht="12.75" hidden="false" customHeight="true" outlineLevel="0" collapsed="false">
      <c r="A897" s="2"/>
      <c r="B897" s="2"/>
      <c r="E897" s="2"/>
      <c r="G897" s="2"/>
      <c r="I897" s="85"/>
      <c r="J897" s="2"/>
      <c r="K897" s="2"/>
      <c r="L897" s="85"/>
      <c r="M897" s="85"/>
      <c r="N897" s="85"/>
      <c r="O897" s="85"/>
      <c r="P897" s="85"/>
      <c r="Q897" s="85"/>
      <c r="R897" s="85"/>
      <c r="S897" s="85"/>
      <c r="T897" s="154"/>
      <c r="U897" s="154"/>
      <c r="V897" s="154"/>
      <c r="W897" s="154"/>
      <c r="X897" s="154"/>
      <c r="Y897" s="154"/>
      <c r="Z897" s="85"/>
      <c r="AA897" s="85"/>
      <c r="AB897" s="154"/>
      <c r="AC897" s="154"/>
      <c r="AD897" s="154"/>
      <c r="AE897" s="154"/>
      <c r="AF897" s="154"/>
      <c r="AG897" s="154"/>
      <c r="AH897" s="154"/>
      <c r="AI897" s="154"/>
      <c r="AJ897" s="154"/>
      <c r="AK897" s="154"/>
      <c r="AL897" s="154"/>
      <c r="AM897" s="154"/>
      <c r="AN897" s="154"/>
      <c r="AO897" s="154"/>
      <c r="AP897" s="154"/>
      <c r="AQ897" s="154"/>
      <c r="AR897" s="154"/>
      <c r="AS897" s="154"/>
      <c r="AT897" s="154"/>
      <c r="AU897" s="154"/>
      <c r="AV897" s="154"/>
      <c r="AW897" s="154"/>
      <c r="AX897" s="154"/>
      <c r="AY897" s="154"/>
      <c r="AZ897" s="154"/>
      <c r="BA897" s="181"/>
      <c r="BB897" s="181"/>
      <c r="BC897" s="85"/>
      <c r="BD897" s="85"/>
      <c r="BE897" s="154"/>
    </row>
    <row r="898" customFormat="false" ht="12.75" hidden="false" customHeight="true" outlineLevel="0" collapsed="false">
      <c r="A898" s="2"/>
      <c r="B898" s="2"/>
      <c r="E898" s="2"/>
      <c r="G898" s="2"/>
      <c r="I898" s="85"/>
      <c r="J898" s="2"/>
      <c r="K898" s="2"/>
      <c r="L898" s="85"/>
      <c r="M898" s="85"/>
      <c r="N898" s="85"/>
      <c r="O898" s="85"/>
      <c r="P898" s="85"/>
      <c r="Q898" s="85"/>
      <c r="R898" s="85"/>
      <c r="S898" s="85"/>
      <c r="T898" s="154"/>
      <c r="U898" s="154"/>
      <c r="V898" s="154"/>
      <c r="W898" s="154"/>
      <c r="X898" s="154"/>
      <c r="Y898" s="154"/>
      <c r="Z898" s="85"/>
      <c r="AA898" s="85"/>
      <c r="AB898" s="154"/>
      <c r="AC898" s="154"/>
      <c r="AD898" s="154"/>
      <c r="AE898" s="154"/>
      <c r="AF898" s="154"/>
      <c r="AG898" s="154"/>
      <c r="AH898" s="154"/>
      <c r="AI898" s="154"/>
      <c r="AJ898" s="154"/>
      <c r="AK898" s="154"/>
      <c r="AL898" s="154"/>
      <c r="AM898" s="154"/>
      <c r="AN898" s="154"/>
      <c r="AO898" s="154"/>
      <c r="AP898" s="154"/>
      <c r="AQ898" s="154"/>
      <c r="AR898" s="154"/>
      <c r="AS898" s="154"/>
      <c r="AT898" s="154"/>
      <c r="AU898" s="154"/>
      <c r="AV898" s="154"/>
      <c r="AW898" s="154"/>
      <c r="AX898" s="154"/>
      <c r="AY898" s="154"/>
      <c r="AZ898" s="154"/>
      <c r="BA898" s="181"/>
      <c r="BB898" s="181"/>
      <c r="BC898" s="85"/>
      <c r="BD898" s="85"/>
      <c r="BE898" s="154"/>
    </row>
    <row r="899" customFormat="false" ht="12.75" hidden="false" customHeight="true" outlineLevel="0" collapsed="false">
      <c r="A899" s="2"/>
      <c r="B899" s="2"/>
      <c r="E899" s="2"/>
      <c r="G899" s="2"/>
      <c r="I899" s="85"/>
      <c r="J899" s="2"/>
      <c r="K899" s="2"/>
      <c r="L899" s="85"/>
      <c r="M899" s="85"/>
      <c r="N899" s="85"/>
      <c r="O899" s="85"/>
      <c r="P899" s="85"/>
      <c r="Q899" s="85"/>
      <c r="R899" s="85"/>
      <c r="S899" s="85"/>
      <c r="T899" s="154"/>
      <c r="U899" s="154"/>
      <c r="V899" s="154"/>
      <c r="W899" s="154"/>
      <c r="X899" s="154"/>
      <c r="Y899" s="154"/>
      <c r="Z899" s="85"/>
      <c r="AA899" s="85"/>
      <c r="AB899" s="154"/>
      <c r="AC899" s="154"/>
      <c r="AD899" s="154"/>
      <c r="AE899" s="154"/>
      <c r="AF899" s="154"/>
      <c r="AG899" s="154"/>
      <c r="AH899" s="154"/>
      <c r="AI899" s="154"/>
      <c r="AJ899" s="154"/>
      <c r="AK899" s="154"/>
      <c r="AL899" s="154"/>
      <c r="AM899" s="154"/>
      <c r="AN899" s="154"/>
      <c r="AO899" s="154"/>
      <c r="AP899" s="154"/>
      <c r="AQ899" s="154"/>
      <c r="AR899" s="154"/>
      <c r="AS899" s="154"/>
      <c r="AT899" s="154"/>
      <c r="AU899" s="154"/>
      <c r="AV899" s="154"/>
      <c r="AW899" s="154"/>
      <c r="AX899" s="154"/>
      <c r="AY899" s="154"/>
      <c r="AZ899" s="154"/>
      <c r="BA899" s="181"/>
      <c r="BB899" s="181"/>
      <c r="BC899" s="85"/>
      <c r="BD899" s="85"/>
      <c r="BE899" s="154"/>
    </row>
    <row r="900" customFormat="false" ht="12.75" hidden="false" customHeight="true" outlineLevel="0" collapsed="false">
      <c r="A900" s="2"/>
      <c r="B900" s="2"/>
      <c r="E900" s="2"/>
      <c r="G900" s="2"/>
      <c r="I900" s="85"/>
      <c r="J900" s="2"/>
      <c r="K900" s="2"/>
      <c r="L900" s="85"/>
      <c r="M900" s="85"/>
      <c r="N900" s="85"/>
      <c r="O900" s="85"/>
      <c r="P900" s="85"/>
      <c r="Q900" s="85"/>
      <c r="R900" s="85"/>
      <c r="S900" s="85"/>
      <c r="T900" s="154"/>
      <c r="U900" s="154"/>
      <c r="V900" s="154"/>
      <c r="W900" s="154"/>
      <c r="X900" s="154"/>
      <c r="Y900" s="154"/>
      <c r="Z900" s="85"/>
      <c r="AA900" s="85"/>
      <c r="AB900" s="154"/>
      <c r="AC900" s="154"/>
      <c r="AD900" s="154"/>
      <c r="AE900" s="154"/>
      <c r="AF900" s="154"/>
      <c r="AG900" s="154"/>
      <c r="AH900" s="154"/>
      <c r="AI900" s="154"/>
      <c r="AJ900" s="154"/>
      <c r="AK900" s="154"/>
      <c r="AL900" s="154"/>
      <c r="AM900" s="154"/>
      <c r="AN900" s="154"/>
      <c r="AO900" s="154"/>
      <c r="AP900" s="154"/>
      <c r="AQ900" s="154"/>
      <c r="AR900" s="154"/>
      <c r="AS900" s="154"/>
      <c r="AT900" s="154"/>
      <c r="AU900" s="154"/>
      <c r="AV900" s="154"/>
      <c r="AW900" s="154"/>
      <c r="AX900" s="154"/>
      <c r="AY900" s="154"/>
      <c r="AZ900" s="154"/>
      <c r="BA900" s="181"/>
      <c r="BB900" s="181"/>
      <c r="BC900" s="85"/>
      <c r="BD900" s="85"/>
      <c r="BE900" s="154"/>
    </row>
    <row r="901" customFormat="false" ht="12.75" hidden="false" customHeight="true" outlineLevel="0" collapsed="false">
      <c r="A901" s="2"/>
      <c r="B901" s="2"/>
      <c r="E901" s="2"/>
      <c r="G901" s="2"/>
      <c r="I901" s="85"/>
      <c r="J901" s="2"/>
      <c r="K901" s="2"/>
      <c r="L901" s="85"/>
      <c r="M901" s="85"/>
      <c r="N901" s="85"/>
      <c r="O901" s="85"/>
      <c r="P901" s="85"/>
      <c r="Q901" s="85"/>
      <c r="R901" s="85"/>
      <c r="S901" s="85"/>
      <c r="T901" s="154"/>
      <c r="U901" s="154"/>
      <c r="V901" s="154"/>
      <c r="W901" s="154"/>
      <c r="X901" s="154"/>
      <c r="Y901" s="154"/>
      <c r="Z901" s="85"/>
      <c r="AA901" s="85"/>
      <c r="AB901" s="154"/>
      <c r="AC901" s="154"/>
      <c r="AD901" s="154"/>
      <c r="AE901" s="154"/>
      <c r="AF901" s="154"/>
      <c r="AG901" s="154"/>
      <c r="AH901" s="154"/>
      <c r="AI901" s="154"/>
      <c r="AJ901" s="154"/>
      <c r="AK901" s="154"/>
      <c r="AL901" s="154"/>
      <c r="AM901" s="154"/>
      <c r="AN901" s="154"/>
      <c r="AO901" s="154"/>
      <c r="AP901" s="154"/>
      <c r="AQ901" s="154"/>
      <c r="AR901" s="154"/>
      <c r="AS901" s="154"/>
      <c r="AT901" s="154"/>
      <c r="AU901" s="154"/>
      <c r="AV901" s="154"/>
      <c r="AW901" s="154"/>
      <c r="AX901" s="154"/>
      <c r="AY901" s="154"/>
      <c r="AZ901" s="154"/>
      <c r="BA901" s="181"/>
      <c r="BB901" s="181"/>
      <c r="BC901" s="85"/>
      <c r="BD901" s="85"/>
      <c r="BE901" s="154"/>
    </row>
    <row r="902" customFormat="false" ht="12.75" hidden="false" customHeight="true" outlineLevel="0" collapsed="false">
      <c r="A902" s="2"/>
      <c r="B902" s="2"/>
      <c r="E902" s="2"/>
      <c r="G902" s="2"/>
      <c r="I902" s="85"/>
      <c r="J902" s="2"/>
      <c r="K902" s="2"/>
      <c r="L902" s="85"/>
      <c r="M902" s="85"/>
      <c r="N902" s="85"/>
      <c r="O902" s="85"/>
      <c r="P902" s="85"/>
      <c r="Q902" s="85"/>
      <c r="R902" s="85"/>
      <c r="S902" s="85"/>
      <c r="T902" s="154"/>
      <c r="U902" s="154"/>
      <c r="V902" s="154"/>
      <c r="W902" s="154"/>
      <c r="X902" s="154"/>
      <c r="Y902" s="154"/>
      <c r="Z902" s="85"/>
      <c r="AA902" s="85"/>
      <c r="AB902" s="154"/>
      <c r="AC902" s="154"/>
      <c r="AD902" s="154"/>
      <c r="AE902" s="154"/>
      <c r="AF902" s="154"/>
      <c r="AG902" s="154"/>
      <c r="AH902" s="154"/>
      <c r="AI902" s="154"/>
      <c r="AJ902" s="154"/>
      <c r="AK902" s="154"/>
      <c r="AL902" s="154"/>
      <c r="AM902" s="154"/>
      <c r="AN902" s="154"/>
      <c r="AO902" s="154"/>
      <c r="AP902" s="154"/>
      <c r="AQ902" s="154"/>
      <c r="AR902" s="154"/>
      <c r="AS902" s="154"/>
      <c r="AT902" s="154"/>
      <c r="AU902" s="154"/>
      <c r="AV902" s="154"/>
      <c r="AW902" s="154"/>
      <c r="AX902" s="154"/>
      <c r="AY902" s="154"/>
      <c r="AZ902" s="154"/>
      <c r="BA902" s="181"/>
      <c r="BB902" s="181"/>
      <c r="BC902" s="85"/>
      <c r="BD902" s="85"/>
      <c r="BE902" s="154"/>
    </row>
    <row r="903" customFormat="false" ht="12.75" hidden="false" customHeight="true" outlineLevel="0" collapsed="false">
      <c r="A903" s="2"/>
      <c r="B903" s="2"/>
      <c r="E903" s="2"/>
      <c r="G903" s="2"/>
      <c r="I903" s="85"/>
      <c r="J903" s="2"/>
      <c r="K903" s="2"/>
      <c r="L903" s="85"/>
      <c r="M903" s="85"/>
      <c r="N903" s="85"/>
      <c r="O903" s="85"/>
      <c r="P903" s="85"/>
      <c r="Q903" s="85"/>
      <c r="R903" s="85"/>
      <c r="S903" s="85"/>
      <c r="T903" s="154"/>
      <c r="U903" s="154"/>
      <c r="V903" s="154"/>
      <c r="W903" s="154"/>
      <c r="X903" s="154"/>
      <c r="Y903" s="154"/>
      <c r="Z903" s="85"/>
      <c r="AA903" s="85"/>
      <c r="AB903" s="154"/>
      <c r="AC903" s="154"/>
      <c r="AD903" s="154"/>
      <c r="AE903" s="154"/>
      <c r="AF903" s="154"/>
      <c r="AG903" s="154"/>
      <c r="AH903" s="154"/>
      <c r="AI903" s="154"/>
      <c r="AJ903" s="154"/>
      <c r="AK903" s="154"/>
      <c r="AL903" s="154"/>
      <c r="AM903" s="154"/>
      <c r="AN903" s="154"/>
      <c r="AO903" s="154"/>
      <c r="AP903" s="154"/>
      <c r="AQ903" s="154"/>
      <c r="AR903" s="154"/>
      <c r="AS903" s="154"/>
      <c r="AT903" s="154"/>
      <c r="AU903" s="154"/>
      <c r="AV903" s="154"/>
      <c r="AW903" s="154"/>
      <c r="AX903" s="154"/>
      <c r="AY903" s="154"/>
      <c r="AZ903" s="154"/>
      <c r="BA903" s="181"/>
      <c r="BB903" s="181"/>
      <c r="BC903" s="85"/>
      <c r="BD903" s="85"/>
      <c r="BE903" s="154"/>
    </row>
    <row r="904" customFormat="false" ht="12.75" hidden="false" customHeight="true" outlineLevel="0" collapsed="false">
      <c r="A904" s="2"/>
      <c r="B904" s="2"/>
      <c r="E904" s="2"/>
      <c r="G904" s="2"/>
      <c r="I904" s="85"/>
      <c r="J904" s="2"/>
      <c r="K904" s="2"/>
      <c r="L904" s="85"/>
      <c r="M904" s="85"/>
      <c r="N904" s="85"/>
      <c r="O904" s="85"/>
      <c r="P904" s="85"/>
      <c r="Q904" s="85"/>
      <c r="R904" s="85"/>
      <c r="S904" s="85"/>
      <c r="T904" s="154"/>
      <c r="U904" s="154"/>
      <c r="V904" s="154"/>
      <c r="W904" s="154"/>
      <c r="X904" s="154"/>
      <c r="Y904" s="154"/>
      <c r="Z904" s="85"/>
      <c r="AA904" s="85"/>
      <c r="AB904" s="154"/>
      <c r="AC904" s="154"/>
      <c r="AD904" s="154"/>
      <c r="AE904" s="154"/>
      <c r="AF904" s="154"/>
      <c r="AG904" s="154"/>
      <c r="AH904" s="154"/>
      <c r="AI904" s="154"/>
      <c r="AJ904" s="154"/>
      <c r="AK904" s="154"/>
      <c r="AL904" s="154"/>
      <c r="AM904" s="154"/>
      <c r="AN904" s="154"/>
      <c r="AO904" s="154"/>
      <c r="AP904" s="154"/>
      <c r="AQ904" s="154"/>
      <c r="AR904" s="154"/>
      <c r="AS904" s="154"/>
      <c r="AT904" s="154"/>
      <c r="AU904" s="154"/>
      <c r="AV904" s="154"/>
      <c r="AW904" s="154"/>
      <c r="AX904" s="154"/>
      <c r="AY904" s="154"/>
      <c r="AZ904" s="154"/>
      <c r="BA904" s="181"/>
      <c r="BB904" s="181"/>
      <c r="BC904" s="85"/>
      <c r="BD904" s="85"/>
      <c r="BE904" s="154"/>
    </row>
    <row r="905" customFormat="false" ht="12.75" hidden="false" customHeight="true" outlineLevel="0" collapsed="false">
      <c r="A905" s="2"/>
      <c r="B905" s="2"/>
      <c r="E905" s="2"/>
      <c r="G905" s="2"/>
      <c r="I905" s="85"/>
      <c r="J905" s="2"/>
      <c r="K905" s="2"/>
      <c r="L905" s="85"/>
      <c r="M905" s="85"/>
      <c r="N905" s="85"/>
      <c r="O905" s="85"/>
      <c r="P905" s="85"/>
      <c r="Q905" s="85"/>
      <c r="R905" s="85"/>
      <c r="S905" s="85"/>
      <c r="T905" s="154"/>
      <c r="U905" s="154"/>
      <c r="V905" s="154"/>
      <c r="W905" s="154"/>
      <c r="X905" s="154"/>
      <c r="Y905" s="154"/>
      <c r="Z905" s="85"/>
      <c r="AA905" s="85"/>
      <c r="AB905" s="154"/>
      <c r="AC905" s="154"/>
      <c r="AD905" s="154"/>
      <c r="AE905" s="154"/>
      <c r="AF905" s="154"/>
      <c r="AG905" s="154"/>
      <c r="AH905" s="154"/>
      <c r="AI905" s="154"/>
      <c r="AJ905" s="154"/>
      <c r="AK905" s="154"/>
      <c r="AL905" s="154"/>
      <c r="AM905" s="154"/>
      <c r="AN905" s="154"/>
      <c r="AO905" s="154"/>
      <c r="AP905" s="154"/>
      <c r="AQ905" s="154"/>
      <c r="AR905" s="154"/>
      <c r="AS905" s="154"/>
      <c r="AT905" s="154"/>
      <c r="AU905" s="154"/>
      <c r="AV905" s="154"/>
      <c r="AW905" s="154"/>
      <c r="AX905" s="154"/>
      <c r="AY905" s="154"/>
      <c r="AZ905" s="154"/>
      <c r="BA905" s="181"/>
      <c r="BB905" s="181"/>
      <c r="BC905" s="85"/>
      <c r="BD905" s="85"/>
      <c r="BE905" s="154"/>
    </row>
    <row r="906" customFormat="false" ht="12.75" hidden="false" customHeight="true" outlineLevel="0" collapsed="false">
      <c r="A906" s="2"/>
      <c r="B906" s="2"/>
      <c r="E906" s="2"/>
      <c r="G906" s="2"/>
      <c r="I906" s="85"/>
      <c r="J906" s="2"/>
      <c r="K906" s="2"/>
      <c r="L906" s="85"/>
      <c r="M906" s="85"/>
      <c r="N906" s="85"/>
      <c r="O906" s="85"/>
      <c r="P906" s="85"/>
      <c r="Q906" s="85"/>
      <c r="R906" s="85"/>
      <c r="S906" s="85"/>
      <c r="T906" s="154"/>
      <c r="U906" s="154"/>
      <c r="V906" s="154"/>
      <c r="W906" s="154"/>
      <c r="X906" s="154"/>
      <c r="Y906" s="154"/>
      <c r="Z906" s="85"/>
      <c r="AA906" s="85"/>
      <c r="AB906" s="154"/>
      <c r="AC906" s="154"/>
      <c r="AD906" s="154"/>
      <c r="AE906" s="154"/>
      <c r="AF906" s="154"/>
      <c r="AG906" s="154"/>
      <c r="AH906" s="154"/>
      <c r="AI906" s="154"/>
      <c r="AJ906" s="154"/>
      <c r="AK906" s="154"/>
      <c r="AL906" s="154"/>
      <c r="AM906" s="154"/>
      <c r="AN906" s="154"/>
      <c r="AO906" s="154"/>
      <c r="AP906" s="154"/>
      <c r="AQ906" s="154"/>
      <c r="AR906" s="154"/>
      <c r="AS906" s="154"/>
      <c r="AT906" s="154"/>
      <c r="AU906" s="154"/>
      <c r="AV906" s="154"/>
      <c r="AW906" s="154"/>
      <c r="AX906" s="154"/>
      <c r="AY906" s="154"/>
      <c r="AZ906" s="154"/>
      <c r="BA906" s="181"/>
      <c r="BB906" s="181"/>
      <c r="BC906" s="85"/>
      <c r="BD906" s="85"/>
      <c r="BE906" s="154"/>
    </row>
    <row r="907" customFormat="false" ht="12.75" hidden="false" customHeight="true" outlineLevel="0" collapsed="false">
      <c r="A907" s="2"/>
      <c r="B907" s="2"/>
      <c r="E907" s="2"/>
      <c r="G907" s="2"/>
      <c r="I907" s="85"/>
      <c r="J907" s="2"/>
      <c r="K907" s="2"/>
      <c r="L907" s="85"/>
      <c r="M907" s="85"/>
      <c r="N907" s="85"/>
      <c r="O907" s="85"/>
      <c r="P907" s="85"/>
      <c r="Q907" s="85"/>
      <c r="R907" s="85"/>
      <c r="S907" s="85"/>
      <c r="T907" s="154"/>
      <c r="U907" s="154"/>
      <c r="V907" s="154"/>
      <c r="W907" s="154"/>
      <c r="X907" s="154"/>
      <c r="Y907" s="154"/>
      <c r="Z907" s="85"/>
      <c r="AA907" s="85"/>
      <c r="AB907" s="154"/>
      <c r="AC907" s="154"/>
      <c r="AD907" s="154"/>
      <c r="AE907" s="154"/>
      <c r="AF907" s="154"/>
      <c r="AG907" s="154"/>
      <c r="AH907" s="154"/>
      <c r="AI907" s="154"/>
      <c r="AJ907" s="154"/>
      <c r="AK907" s="154"/>
      <c r="AL907" s="154"/>
      <c r="AM907" s="154"/>
      <c r="AN907" s="154"/>
      <c r="AO907" s="154"/>
      <c r="AP907" s="154"/>
      <c r="AQ907" s="154"/>
      <c r="AR907" s="154"/>
      <c r="AS907" s="154"/>
      <c r="AT907" s="154"/>
      <c r="AU907" s="154"/>
      <c r="AV907" s="154"/>
      <c r="AW907" s="154"/>
      <c r="AX907" s="154"/>
      <c r="AY907" s="154"/>
      <c r="AZ907" s="154"/>
      <c r="BA907" s="181"/>
      <c r="BB907" s="181"/>
      <c r="BC907" s="85"/>
      <c r="BD907" s="85"/>
      <c r="BE907" s="154"/>
    </row>
    <row r="908" customFormat="false" ht="12.75" hidden="false" customHeight="true" outlineLevel="0" collapsed="false">
      <c r="A908" s="2"/>
      <c r="B908" s="2"/>
      <c r="E908" s="2"/>
      <c r="G908" s="2"/>
      <c r="I908" s="85"/>
      <c r="J908" s="2"/>
      <c r="K908" s="2"/>
      <c r="L908" s="85"/>
      <c r="M908" s="85"/>
      <c r="N908" s="85"/>
      <c r="O908" s="85"/>
      <c r="P908" s="85"/>
      <c r="Q908" s="85"/>
      <c r="R908" s="85"/>
      <c r="S908" s="85"/>
      <c r="T908" s="154"/>
      <c r="U908" s="154"/>
      <c r="V908" s="154"/>
      <c r="W908" s="154"/>
      <c r="X908" s="154"/>
      <c r="Y908" s="154"/>
      <c r="Z908" s="85"/>
      <c r="AA908" s="85"/>
      <c r="AB908" s="154"/>
      <c r="AC908" s="154"/>
      <c r="AD908" s="154"/>
      <c r="AE908" s="154"/>
      <c r="AF908" s="154"/>
      <c r="AG908" s="154"/>
      <c r="AH908" s="154"/>
      <c r="AI908" s="154"/>
      <c r="AJ908" s="154"/>
      <c r="AK908" s="154"/>
      <c r="AL908" s="154"/>
      <c r="AM908" s="154"/>
      <c r="AN908" s="154"/>
      <c r="AO908" s="154"/>
      <c r="AP908" s="154"/>
      <c r="AQ908" s="154"/>
      <c r="AR908" s="154"/>
      <c r="AS908" s="154"/>
      <c r="AT908" s="154"/>
      <c r="AU908" s="154"/>
      <c r="AV908" s="154"/>
      <c r="AW908" s="154"/>
      <c r="AX908" s="154"/>
      <c r="AY908" s="154"/>
      <c r="AZ908" s="154"/>
      <c r="BA908" s="181"/>
      <c r="BB908" s="181"/>
      <c r="BC908" s="85"/>
      <c r="BD908" s="85"/>
      <c r="BE908" s="154"/>
    </row>
    <row r="909" customFormat="false" ht="12.75" hidden="false" customHeight="true" outlineLevel="0" collapsed="false">
      <c r="A909" s="2"/>
      <c r="B909" s="2"/>
      <c r="E909" s="2"/>
      <c r="G909" s="2"/>
      <c r="I909" s="85"/>
      <c r="J909" s="2"/>
      <c r="K909" s="2"/>
      <c r="L909" s="85"/>
      <c r="M909" s="85"/>
      <c r="N909" s="85"/>
      <c r="O909" s="85"/>
      <c r="P909" s="85"/>
      <c r="Q909" s="85"/>
      <c r="R909" s="85"/>
      <c r="S909" s="85"/>
      <c r="T909" s="154"/>
      <c r="U909" s="154"/>
      <c r="V909" s="154"/>
      <c r="W909" s="154"/>
      <c r="X909" s="154"/>
      <c r="Y909" s="154"/>
      <c r="Z909" s="85"/>
      <c r="AA909" s="85"/>
      <c r="AB909" s="154"/>
      <c r="AC909" s="154"/>
      <c r="AD909" s="154"/>
      <c r="AE909" s="154"/>
      <c r="AF909" s="154"/>
      <c r="AG909" s="154"/>
      <c r="AH909" s="154"/>
      <c r="AI909" s="154"/>
      <c r="AJ909" s="154"/>
      <c r="AK909" s="154"/>
      <c r="AL909" s="154"/>
      <c r="AM909" s="154"/>
      <c r="AN909" s="154"/>
      <c r="AO909" s="154"/>
      <c r="AP909" s="154"/>
      <c r="AQ909" s="154"/>
      <c r="AR909" s="154"/>
      <c r="AS909" s="154"/>
      <c r="AT909" s="154"/>
      <c r="AU909" s="154"/>
      <c r="AV909" s="154"/>
      <c r="AW909" s="154"/>
      <c r="AX909" s="154"/>
      <c r="AY909" s="154"/>
      <c r="AZ909" s="154"/>
      <c r="BA909" s="181"/>
      <c r="BB909" s="181"/>
      <c r="BC909" s="85"/>
      <c r="BD909" s="85"/>
      <c r="BE909" s="154"/>
    </row>
    <row r="910" customFormat="false" ht="12.75" hidden="false" customHeight="true" outlineLevel="0" collapsed="false">
      <c r="A910" s="2"/>
      <c r="B910" s="2"/>
      <c r="E910" s="2"/>
      <c r="G910" s="2"/>
      <c r="I910" s="85"/>
      <c r="J910" s="2"/>
      <c r="K910" s="2"/>
      <c r="L910" s="85"/>
      <c r="M910" s="85"/>
      <c r="N910" s="85"/>
      <c r="O910" s="85"/>
      <c r="P910" s="85"/>
      <c r="Q910" s="85"/>
      <c r="R910" s="85"/>
      <c r="S910" s="85"/>
      <c r="T910" s="154"/>
      <c r="U910" s="154"/>
      <c r="V910" s="154"/>
      <c r="W910" s="154"/>
      <c r="X910" s="154"/>
      <c r="Y910" s="154"/>
      <c r="Z910" s="85"/>
      <c r="AA910" s="85"/>
      <c r="AB910" s="154"/>
      <c r="AC910" s="154"/>
      <c r="AD910" s="154"/>
      <c r="AE910" s="154"/>
      <c r="AF910" s="154"/>
      <c r="AG910" s="154"/>
      <c r="AH910" s="154"/>
      <c r="AI910" s="154"/>
      <c r="AJ910" s="154"/>
      <c r="AK910" s="154"/>
      <c r="AL910" s="154"/>
      <c r="AM910" s="154"/>
      <c r="AN910" s="154"/>
      <c r="AO910" s="154"/>
      <c r="AP910" s="154"/>
      <c r="AQ910" s="154"/>
      <c r="AR910" s="154"/>
      <c r="AS910" s="154"/>
      <c r="AT910" s="154"/>
      <c r="AU910" s="154"/>
      <c r="AV910" s="154"/>
      <c r="AW910" s="154"/>
      <c r="AX910" s="154"/>
      <c r="AY910" s="154"/>
      <c r="AZ910" s="154"/>
      <c r="BA910" s="181"/>
      <c r="BB910" s="181"/>
      <c r="BC910" s="85"/>
      <c r="BD910" s="85"/>
      <c r="BE910" s="154"/>
    </row>
    <row r="911" customFormat="false" ht="12.75" hidden="false" customHeight="true" outlineLevel="0" collapsed="false">
      <c r="A911" s="2"/>
      <c r="B911" s="2"/>
      <c r="E911" s="2"/>
      <c r="G911" s="2"/>
      <c r="I911" s="85"/>
      <c r="J911" s="2"/>
      <c r="K911" s="2"/>
      <c r="L911" s="85"/>
      <c r="M911" s="85"/>
      <c r="N911" s="85"/>
      <c r="O911" s="85"/>
      <c r="P911" s="85"/>
      <c r="Q911" s="85"/>
      <c r="R911" s="85"/>
      <c r="S911" s="85"/>
      <c r="T911" s="154"/>
      <c r="U911" s="154"/>
      <c r="V911" s="154"/>
      <c r="W911" s="154"/>
      <c r="X911" s="154"/>
      <c r="Y911" s="154"/>
      <c r="Z911" s="85"/>
      <c r="AA911" s="85"/>
      <c r="AB911" s="154"/>
      <c r="AC911" s="154"/>
      <c r="AD911" s="154"/>
      <c r="AE911" s="154"/>
      <c r="AF911" s="154"/>
      <c r="AG911" s="154"/>
      <c r="AH911" s="154"/>
      <c r="AI911" s="154"/>
      <c r="AJ911" s="154"/>
      <c r="AK911" s="154"/>
      <c r="AL911" s="154"/>
      <c r="AM911" s="154"/>
      <c r="AN911" s="154"/>
      <c r="AO911" s="154"/>
      <c r="AP911" s="154"/>
      <c r="AQ911" s="154"/>
      <c r="AR911" s="154"/>
      <c r="AS911" s="154"/>
      <c r="AT911" s="154"/>
      <c r="AU911" s="154"/>
      <c r="AV911" s="154"/>
      <c r="AW911" s="154"/>
      <c r="AX911" s="154"/>
      <c r="AY911" s="154"/>
      <c r="AZ911" s="154"/>
      <c r="BA911" s="181"/>
      <c r="BB911" s="181"/>
      <c r="BC911" s="85"/>
      <c r="BD911" s="85"/>
      <c r="BE911" s="154"/>
    </row>
    <row r="912" customFormat="false" ht="12.75" hidden="false" customHeight="true" outlineLevel="0" collapsed="false">
      <c r="A912" s="2"/>
      <c r="B912" s="2"/>
      <c r="E912" s="2"/>
      <c r="G912" s="2"/>
      <c r="I912" s="85"/>
      <c r="J912" s="2"/>
      <c r="K912" s="2"/>
      <c r="L912" s="85"/>
      <c r="M912" s="85"/>
      <c r="N912" s="85"/>
      <c r="O912" s="85"/>
      <c r="P912" s="85"/>
      <c r="Q912" s="85"/>
      <c r="R912" s="85"/>
      <c r="S912" s="85"/>
      <c r="T912" s="154"/>
      <c r="U912" s="154"/>
      <c r="V912" s="154"/>
      <c r="W912" s="154"/>
      <c r="X912" s="154"/>
      <c r="Y912" s="154"/>
      <c r="Z912" s="85"/>
      <c r="AA912" s="85"/>
      <c r="AB912" s="154"/>
      <c r="AC912" s="154"/>
      <c r="AD912" s="154"/>
      <c r="AE912" s="154"/>
      <c r="AF912" s="154"/>
      <c r="AG912" s="154"/>
      <c r="AH912" s="154"/>
      <c r="AI912" s="154"/>
      <c r="AJ912" s="154"/>
      <c r="AK912" s="154"/>
      <c r="AL912" s="154"/>
      <c r="AM912" s="154"/>
      <c r="AN912" s="154"/>
      <c r="AO912" s="154"/>
      <c r="AP912" s="154"/>
      <c r="AQ912" s="154"/>
      <c r="AR912" s="154"/>
      <c r="AS912" s="154"/>
      <c r="AT912" s="154"/>
      <c r="AU912" s="154"/>
      <c r="AV912" s="154"/>
      <c r="AW912" s="154"/>
      <c r="AX912" s="154"/>
      <c r="AY912" s="154"/>
      <c r="AZ912" s="154"/>
      <c r="BA912" s="181"/>
      <c r="BB912" s="181"/>
      <c r="BC912" s="85"/>
      <c r="BD912" s="85"/>
      <c r="BE912" s="154"/>
    </row>
    <row r="913" customFormat="false" ht="12.75" hidden="false" customHeight="true" outlineLevel="0" collapsed="false">
      <c r="A913" s="2"/>
      <c r="B913" s="2"/>
      <c r="E913" s="2"/>
      <c r="G913" s="2"/>
      <c r="I913" s="85"/>
      <c r="J913" s="2"/>
      <c r="K913" s="2"/>
      <c r="L913" s="85"/>
      <c r="M913" s="85"/>
      <c r="N913" s="85"/>
      <c r="O913" s="85"/>
      <c r="P913" s="85"/>
      <c r="Q913" s="85"/>
      <c r="R913" s="85"/>
      <c r="S913" s="85"/>
      <c r="T913" s="154"/>
      <c r="U913" s="154"/>
      <c r="V913" s="154"/>
      <c r="W913" s="154"/>
      <c r="X913" s="154"/>
      <c r="Y913" s="154"/>
      <c r="Z913" s="85"/>
      <c r="AA913" s="85"/>
      <c r="AB913" s="154"/>
      <c r="AC913" s="154"/>
      <c r="AD913" s="154"/>
      <c r="AE913" s="154"/>
      <c r="AF913" s="154"/>
      <c r="AG913" s="154"/>
      <c r="AH913" s="154"/>
      <c r="AI913" s="154"/>
      <c r="AJ913" s="154"/>
      <c r="AK913" s="154"/>
      <c r="AL913" s="154"/>
      <c r="AM913" s="154"/>
      <c r="AN913" s="154"/>
      <c r="AO913" s="154"/>
      <c r="AP913" s="154"/>
      <c r="AQ913" s="154"/>
      <c r="AR913" s="154"/>
      <c r="AS913" s="154"/>
      <c r="AT913" s="154"/>
      <c r="AU913" s="154"/>
      <c r="AV913" s="154"/>
      <c r="AW913" s="154"/>
      <c r="AX913" s="154"/>
      <c r="AY913" s="154"/>
      <c r="AZ913" s="154"/>
      <c r="BA913" s="181"/>
      <c r="BB913" s="181"/>
      <c r="BC913" s="85"/>
      <c r="BD913" s="85"/>
      <c r="BE913" s="154"/>
    </row>
    <row r="914" customFormat="false" ht="12.75" hidden="false" customHeight="true" outlineLevel="0" collapsed="false">
      <c r="A914" s="2"/>
      <c r="B914" s="2"/>
      <c r="E914" s="2"/>
      <c r="G914" s="2"/>
      <c r="I914" s="85"/>
      <c r="J914" s="2"/>
      <c r="K914" s="2"/>
      <c r="L914" s="85"/>
      <c r="M914" s="85"/>
      <c r="N914" s="85"/>
      <c r="O914" s="85"/>
      <c r="P914" s="85"/>
      <c r="Q914" s="85"/>
      <c r="R914" s="85"/>
      <c r="S914" s="85"/>
      <c r="T914" s="154"/>
      <c r="U914" s="154"/>
      <c r="V914" s="154"/>
      <c r="W914" s="154"/>
      <c r="X914" s="154"/>
      <c r="Y914" s="154"/>
      <c r="Z914" s="85"/>
      <c r="AA914" s="85"/>
      <c r="AB914" s="154"/>
      <c r="AC914" s="154"/>
      <c r="AD914" s="154"/>
      <c r="AE914" s="154"/>
      <c r="AF914" s="154"/>
      <c r="AG914" s="154"/>
      <c r="AH914" s="154"/>
      <c r="AI914" s="154"/>
      <c r="AJ914" s="154"/>
      <c r="AK914" s="154"/>
      <c r="AL914" s="154"/>
      <c r="AM914" s="154"/>
      <c r="AN914" s="154"/>
      <c r="AO914" s="154"/>
      <c r="AP914" s="154"/>
      <c r="AQ914" s="154"/>
      <c r="AR914" s="154"/>
      <c r="AS914" s="154"/>
      <c r="AT914" s="154"/>
      <c r="AU914" s="154"/>
      <c r="AV914" s="154"/>
      <c r="AW914" s="154"/>
      <c r="AX914" s="154"/>
      <c r="AY914" s="154"/>
      <c r="AZ914" s="154"/>
      <c r="BA914" s="181"/>
      <c r="BB914" s="181"/>
      <c r="BC914" s="85"/>
      <c r="BD914" s="85"/>
      <c r="BE914" s="154"/>
    </row>
    <row r="915" customFormat="false" ht="12.75" hidden="false" customHeight="true" outlineLevel="0" collapsed="false">
      <c r="A915" s="2"/>
      <c r="B915" s="2"/>
      <c r="E915" s="2"/>
      <c r="G915" s="2"/>
      <c r="I915" s="85"/>
      <c r="J915" s="2"/>
      <c r="K915" s="2"/>
      <c r="L915" s="85"/>
      <c r="M915" s="85"/>
      <c r="N915" s="85"/>
      <c r="O915" s="85"/>
      <c r="P915" s="85"/>
      <c r="Q915" s="85"/>
      <c r="R915" s="85"/>
      <c r="S915" s="85"/>
      <c r="T915" s="154"/>
      <c r="U915" s="154"/>
      <c r="V915" s="154"/>
      <c r="W915" s="154"/>
      <c r="X915" s="154"/>
      <c r="Y915" s="154"/>
      <c r="Z915" s="85"/>
      <c r="AA915" s="85"/>
      <c r="AB915" s="154"/>
      <c r="AC915" s="154"/>
      <c r="AD915" s="154"/>
      <c r="AE915" s="154"/>
      <c r="AF915" s="154"/>
      <c r="AG915" s="154"/>
      <c r="AH915" s="154"/>
      <c r="AI915" s="154"/>
      <c r="AJ915" s="154"/>
      <c r="AK915" s="154"/>
      <c r="AL915" s="154"/>
      <c r="AM915" s="154"/>
      <c r="AN915" s="154"/>
      <c r="AO915" s="154"/>
      <c r="AP915" s="154"/>
      <c r="AQ915" s="154"/>
      <c r="AR915" s="154"/>
      <c r="AS915" s="154"/>
      <c r="AT915" s="154"/>
      <c r="AU915" s="154"/>
      <c r="AV915" s="154"/>
      <c r="AW915" s="154"/>
      <c r="AX915" s="154"/>
      <c r="AY915" s="154"/>
      <c r="AZ915" s="154"/>
      <c r="BA915" s="181"/>
      <c r="BB915" s="181"/>
      <c r="BC915" s="85"/>
      <c r="BD915" s="85"/>
      <c r="BE915" s="154"/>
    </row>
    <row r="916" customFormat="false" ht="12.75" hidden="false" customHeight="true" outlineLevel="0" collapsed="false">
      <c r="A916" s="2"/>
      <c r="B916" s="2"/>
      <c r="E916" s="2"/>
      <c r="G916" s="2"/>
      <c r="I916" s="85"/>
      <c r="J916" s="2"/>
      <c r="K916" s="2"/>
      <c r="L916" s="85"/>
      <c r="M916" s="85"/>
      <c r="N916" s="85"/>
      <c r="O916" s="85"/>
      <c r="P916" s="85"/>
      <c r="Q916" s="85"/>
      <c r="R916" s="85"/>
      <c r="S916" s="85"/>
      <c r="T916" s="154"/>
      <c r="U916" s="154"/>
      <c r="V916" s="154"/>
      <c r="W916" s="154"/>
      <c r="X916" s="154"/>
      <c r="Y916" s="154"/>
      <c r="Z916" s="85"/>
      <c r="AA916" s="85"/>
      <c r="AB916" s="154"/>
      <c r="AC916" s="154"/>
      <c r="AD916" s="154"/>
      <c r="AE916" s="154"/>
      <c r="AF916" s="154"/>
      <c r="AG916" s="154"/>
      <c r="AH916" s="154"/>
      <c r="AI916" s="154"/>
      <c r="AJ916" s="154"/>
      <c r="AK916" s="154"/>
      <c r="AL916" s="154"/>
      <c r="AM916" s="154"/>
      <c r="AN916" s="154"/>
      <c r="AO916" s="154"/>
      <c r="AP916" s="154"/>
      <c r="AQ916" s="154"/>
      <c r="AR916" s="154"/>
      <c r="AS916" s="154"/>
      <c r="AT916" s="154"/>
      <c r="AU916" s="154"/>
      <c r="AV916" s="154"/>
      <c r="AW916" s="154"/>
      <c r="AX916" s="154"/>
      <c r="AY916" s="154"/>
      <c r="AZ916" s="154"/>
      <c r="BA916" s="181"/>
      <c r="BB916" s="181"/>
      <c r="BC916" s="85"/>
      <c r="BD916" s="85"/>
      <c r="BE916" s="154"/>
    </row>
    <row r="917" customFormat="false" ht="12.75" hidden="false" customHeight="true" outlineLevel="0" collapsed="false">
      <c r="A917" s="2"/>
      <c r="B917" s="2"/>
      <c r="E917" s="2"/>
      <c r="G917" s="2"/>
      <c r="I917" s="85"/>
      <c r="J917" s="2"/>
      <c r="K917" s="2"/>
      <c r="L917" s="85"/>
      <c r="M917" s="85"/>
      <c r="N917" s="85"/>
      <c r="O917" s="85"/>
      <c r="P917" s="85"/>
      <c r="Q917" s="85"/>
      <c r="R917" s="85"/>
      <c r="S917" s="85"/>
      <c r="T917" s="154"/>
      <c r="U917" s="154"/>
      <c r="V917" s="154"/>
      <c r="W917" s="154"/>
      <c r="X917" s="154"/>
      <c r="Y917" s="154"/>
      <c r="Z917" s="85"/>
      <c r="AA917" s="85"/>
      <c r="AB917" s="154"/>
      <c r="AC917" s="154"/>
      <c r="AD917" s="154"/>
      <c r="AE917" s="154"/>
      <c r="AF917" s="154"/>
      <c r="AG917" s="154"/>
      <c r="AH917" s="154"/>
      <c r="AI917" s="154"/>
      <c r="AJ917" s="154"/>
      <c r="AK917" s="154"/>
      <c r="AL917" s="154"/>
      <c r="AM917" s="154"/>
      <c r="AN917" s="154"/>
      <c r="AO917" s="154"/>
      <c r="AP917" s="154"/>
      <c r="AQ917" s="154"/>
      <c r="AR917" s="154"/>
      <c r="AS917" s="154"/>
      <c r="AT917" s="154"/>
      <c r="AU917" s="154"/>
      <c r="AV917" s="154"/>
      <c r="AW917" s="154"/>
      <c r="AX917" s="154"/>
      <c r="AY917" s="154"/>
      <c r="AZ917" s="154"/>
      <c r="BA917" s="181"/>
      <c r="BB917" s="181"/>
      <c r="BC917" s="85"/>
      <c r="BD917" s="85"/>
      <c r="BE917" s="154"/>
    </row>
    <row r="918" customFormat="false" ht="12.75" hidden="false" customHeight="true" outlineLevel="0" collapsed="false">
      <c r="A918" s="2"/>
      <c r="B918" s="2"/>
      <c r="E918" s="2"/>
      <c r="G918" s="2"/>
      <c r="I918" s="85"/>
      <c r="J918" s="2"/>
      <c r="K918" s="2"/>
      <c r="L918" s="85"/>
      <c r="M918" s="85"/>
      <c r="N918" s="85"/>
      <c r="O918" s="85"/>
      <c r="P918" s="85"/>
      <c r="Q918" s="85"/>
      <c r="R918" s="85"/>
      <c r="S918" s="85"/>
      <c r="T918" s="154"/>
      <c r="U918" s="154"/>
      <c r="V918" s="154"/>
      <c r="W918" s="154"/>
      <c r="X918" s="154"/>
      <c r="Y918" s="154"/>
      <c r="Z918" s="85"/>
      <c r="AA918" s="85"/>
      <c r="AB918" s="154"/>
      <c r="AC918" s="154"/>
      <c r="AD918" s="154"/>
      <c r="AE918" s="154"/>
      <c r="AF918" s="154"/>
      <c r="AG918" s="154"/>
      <c r="AH918" s="154"/>
      <c r="AI918" s="154"/>
      <c r="AJ918" s="154"/>
      <c r="AK918" s="154"/>
      <c r="AL918" s="154"/>
      <c r="AM918" s="154"/>
      <c r="AN918" s="154"/>
      <c r="AO918" s="154"/>
      <c r="AP918" s="154"/>
      <c r="AQ918" s="154"/>
      <c r="AR918" s="154"/>
      <c r="AS918" s="154"/>
      <c r="AT918" s="154"/>
      <c r="AU918" s="154"/>
      <c r="AV918" s="154"/>
      <c r="AW918" s="154"/>
      <c r="AX918" s="154"/>
      <c r="AY918" s="154"/>
      <c r="AZ918" s="154"/>
      <c r="BA918" s="181"/>
      <c r="BB918" s="181"/>
      <c r="BC918" s="85"/>
      <c r="BD918" s="85"/>
      <c r="BE918" s="154"/>
    </row>
    <row r="919" customFormat="false" ht="12.75" hidden="false" customHeight="true" outlineLevel="0" collapsed="false">
      <c r="A919" s="2"/>
      <c r="B919" s="2"/>
      <c r="E919" s="2"/>
      <c r="G919" s="2"/>
      <c r="I919" s="85"/>
      <c r="J919" s="2"/>
      <c r="K919" s="2"/>
      <c r="L919" s="85"/>
      <c r="M919" s="85"/>
      <c r="N919" s="85"/>
      <c r="O919" s="85"/>
      <c r="P919" s="85"/>
      <c r="Q919" s="85"/>
      <c r="R919" s="85"/>
      <c r="S919" s="85"/>
      <c r="T919" s="154"/>
      <c r="U919" s="154"/>
      <c r="V919" s="154"/>
      <c r="W919" s="154"/>
      <c r="X919" s="154"/>
      <c r="Y919" s="154"/>
      <c r="Z919" s="85"/>
      <c r="AA919" s="85"/>
      <c r="AB919" s="154"/>
      <c r="AC919" s="154"/>
      <c r="AD919" s="154"/>
      <c r="AE919" s="154"/>
      <c r="AF919" s="154"/>
      <c r="AG919" s="154"/>
      <c r="AH919" s="154"/>
      <c r="AI919" s="154"/>
      <c r="AJ919" s="154"/>
      <c r="AK919" s="154"/>
      <c r="AL919" s="154"/>
      <c r="AM919" s="154"/>
      <c r="AN919" s="154"/>
      <c r="AO919" s="154"/>
      <c r="AP919" s="154"/>
      <c r="AQ919" s="154"/>
      <c r="AR919" s="154"/>
      <c r="AS919" s="154"/>
      <c r="AT919" s="154"/>
      <c r="AU919" s="154"/>
      <c r="AV919" s="154"/>
      <c r="AW919" s="154"/>
      <c r="AX919" s="154"/>
      <c r="AY919" s="154"/>
      <c r="AZ919" s="154"/>
      <c r="BA919" s="181"/>
      <c r="BB919" s="181"/>
      <c r="BC919" s="85"/>
      <c r="BD919" s="85"/>
      <c r="BE919" s="154"/>
    </row>
    <row r="920" customFormat="false" ht="12.75" hidden="false" customHeight="true" outlineLevel="0" collapsed="false">
      <c r="A920" s="2"/>
      <c r="B920" s="2"/>
      <c r="E920" s="2"/>
      <c r="G920" s="2"/>
      <c r="I920" s="85"/>
      <c r="J920" s="2"/>
      <c r="K920" s="2"/>
      <c r="L920" s="85"/>
      <c r="M920" s="85"/>
      <c r="N920" s="85"/>
      <c r="O920" s="85"/>
      <c r="P920" s="85"/>
      <c r="Q920" s="85"/>
      <c r="R920" s="85"/>
      <c r="S920" s="85"/>
      <c r="T920" s="154"/>
      <c r="U920" s="154"/>
      <c r="V920" s="154"/>
      <c r="W920" s="154"/>
      <c r="X920" s="154"/>
      <c r="Y920" s="154"/>
      <c r="Z920" s="85"/>
      <c r="AA920" s="85"/>
      <c r="AB920" s="154"/>
      <c r="AC920" s="154"/>
      <c r="AD920" s="154"/>
      <c r="AE920" s="154"/>
      <c r="AF920" s="154"/>
      <c r="AG920" s="154"/>
      <c r="AH920" s="154"/>
      <c r="AI920" s="154"/>
      <c r="AJ920" s="154"/>
      <c r="AK920" s="154"/>
      <c r="AL920" s="154"/>
      <c r="AM920" s="154"/>
      <c r="AN920" s="154"/>
      <c r="AO920" s="154"/>
      <c r="AP920" s="154"/>
      <c r="AQ920" s="154"/>
      <c r="AR920" s="154"/>
      <c r="AS920" s="154"/>
      <c r="AT920" s="154"/>
      <c r="AU920" s="154"/>
      <c r="AV920" s="154"/>
      <c r="AW920" s="154"/>
      <c r="AX920" s="154"/>
      <c r="AY920" s="154"/>
      <c r="AZ920" s="154"/>
      <c r="BA920" s="181"/>
      <c r="BB920" s="181"/>
      <c r="BC920" s="85"/>
      <c r="BD920" s="85"/>
      <c r="BE920" s="154"/>
    </row>
    <row r="921" customFormat="false" ht="12.75" hidden="false" customHeight="true" outlineLevel="0" collapsed="false">
      <c r="A921" s="2"/>
      <c r="B921" s="2"/>
      <c r="E921" s="2"/>
      <c r="G921" s="2"/>
      <c r="I921" s="85"/>
      <c r="J921" s="2"/>
      <c r="K921" s="2"/>
      <c r="L921" s="85"/>
      <c r="M921" s="85"/>
      <c r="N921" s="85"/>
      <c r="O921" s="85"/>
      <c r="P921" s="85"/>
      <c r="Q921" s="85"/>
      <c r="R921" s="85"/>
      <c r="S921" s="85"/>
      <c r="T921" s="154"/>
      <c r="U921" s="154"/>
      <c r="V921" s="154"/>
      <c r="W921" s="154"/>
      <c r="X921" s="154"/>
      <c r="Y921" s="154"/>
      <c r="Z921" s="85"/>
      <c r="AA921" s="85"/>
      <c r="AB921" s="154"/>
      <c r="AC921" s="154"/>
      <c r="AD921" s="154"/>
      <c r="AE921" s="154"/>
      <c r="AF921" s="154"/>
      <c r="AG921" s="154"/>
      <c r="AH921" s="154"/>
      <c r="AI921" s="154"/>
      <c r="AJ921" s="154"/>
      <c r="AK921" s="154"/>
      <c r="AL921" s="154"/>
      <c r="AM921" s="154"/>
      <c r="AN921" s="154"/>
      <c r="AO921" s="154"/>
      <c r="AP921" s="154"/>
      <c r="AQ921" s="154"/>
      <c r="AR921" s="154"/>
      <c r="AS921" s="154"/>
      <c r="AT921" s="154"/>
      <c r="AU921" s="154"/>
      <c r="AV921" s="154"/>
      <c r="AW921" s="154"/>
      <c r="AX921" s="154"/>
      <c r="AY921" s="154"/>
      <c r="AZ921" s="154"/>
      <c r="BA921" s="181"/>
      <c r="BB921" s="181"/>
      <c r="BC921" s="85"/>
      <c r="BD921" s="85"/>
      <c r="BE921" s="154"/>
    </row>
    <row r="922" customFormat="false" ht="12.75" hidden="false" customHeight="true" outlineLevel="0" collapsed="false">
      <c r="A922" s="2"/>
      <c r="B922" s="2"/>
      <c r="E922" s="2"/>
      <c r="G922" s="2"/>
      <c r="I922" s="85"/>
      <c r="J922" s="2"/>
      <c r="K922" s="2"/>
      <c r="L922" s="85"/>
      <c r="M922" s="85"/>
      <c r="N922" s="85"/>
      <c r="O922" s="85"/>
      <c r="P922" s="85"/>
      <c r="Q922" s="85"/>
      <c r="R922" s="85"/>
      <c r="S922" s="85"/>
      <c r="T922" s="154"/>
      <c r="U922" s="154"/>
      <c r="V922" s="154"/>
      <c r="W922" s="154"/>
      <c r="X922" s="154"/>
      <c r="Y922" s="154"/>
      <c r="Z922" s="85"/>
      <c r="AA922" s="85"/>
      <c r="AB922" s="154"/>
      <c r="AC922" s="154"/>
      <c r="AD922" s="154"/>
      <c r="AE922" s="154"/>
      <c r="AF922" s="154"/>
      <c r="AG922" s="154"/>
      <c r="AH922" s="154"/>
      <c r="AI922" s="154"/>
      <c r="AJ922" s="154"/>
      <c r="AK922" s="154"/>
      <c r="AL922" s="154"/>
      <c r="AM922" s="154"/>
      <c r="AN922" s="154"/>
      <c r="AO922" s="154"/>
      <c r="AP922" s="154"/>
      <c r="AQ922" s="154"/>
      <c r="AR922" s="154"/>
      <c r="AS922" s="154"/>
      <c r="AT922" s="154"/>
      <c r="AU922" s="154"/>
      <c r="AV922" s="154"/>
      <c r="AW922" s="154"/>
      <c r="AX922" s="154"/>
      <c r="AY922" s="154"/>
      <c r="AZ922" s="154"/>
      <c r="BA922" s="181"/>
      <c r="BB922" s="181"/>
      <c r="BC922" s="85"/>
      <c r="BD922" s="85"/>
      <c r="BE922" s="154"/>
    </row>
    <row r="923" customFormat="false" ht="12.75" hidden="false" customHeight="true" outlineLevel="0" collapsed="false">
      <c r="A923" s="2"/>
      <c r="B923" s="2"/>
      <c r="E923" s="2"/>
      <c r="G923" s="2"/>
      <c r="I923" s="85"/>
      <c r="J923" s="2"/>
      <c r="K923" s="2"/>
      <c r="L923" s="85"/>
      <c r="M923" s="85"/>
      <c r="N923" s="85"/>
      <c r="O923" s="85"/>
      <c r="P923" s="85"/>
      <c r="Q923" s="85"/>
      <c r="R923" s="85"/>
      <c r="S923" s="85"/>
      <c r="T923" s="154"/>
      <c r="U923" s="154"/>
      <c r="V923" s="154"/>
      <c r="W923" s="154"/>
      <c r="X923" s="154"/>
      <c r="Y923" s="154"/>
      <c r="Z923" s="85"/>
      <c r="AA923" s="85"/>
      <c r="AB923" s="154"/>
      <c r="AC923" s="154"/>
      <c r="AD923" s="154"/>
      <c r="AE923" s="154"/>
      <c r="AF923" s="154"/>
      <c r="AG923" s="154"/>
      <c r="AH923" s="154"/>
      <c r="AI923" s="154"/>
      <c r="AJ923" s="154"/>
      <c r="AK923" s="154"/>
      <c r="AL923" s="154"/>
      <c r="AM923" s="154"/>
      <c r="AN923" s="154"/>
      <c r="AO923" s="154"/>
      <c r="AP923" s="154"/>
      <c r="AQ923" s="154"/>
      <c r="AR923" s="154"/>
      <c r="AS923" s="154"/>
      <c r="AT923" s="154"/>
      <c r="AU923" s="154"/>
      <c r="AV923" s="154"/>
      <c r="AW923" s="154"/>
      <c r="AX923" s="154"/>
      <c r="AY923" s="154"/>
      <c r="AZ923" s="154"/>
      <c r="BA923" s="181"/>
      <c r="BB923" s="181"/>
      <c r="BC923" s="85"/>
      <c r="BD923" s="85"/>
      <c r="BE923" s="154"/>
    </row>
    <row r="924" customFormat="false" ht="12.75" hidden="false" customHeight="true" outlineLevel="0" collapsed="false">
      <c r="A924" s="2"/>
      <c r="B924" s="2"/>
      <c r="E924" s="2"/>
      <c r="G924" s="2"/>
      <c r="I924" s="85"/>
      <c r="J924" s="2"/>
      <c r="K924" s="2"/>
      <c r="L924" s="85"/>
      <c r="M924" s="85"/>
      <c r="N924" s="85"/>
      <c r="O924" s="85"/>
      <c r="P924" s="85"/>
      <c r="Q924" s="85"/>
      <c r="R924" s="85"/>
      <c r="S924" s="85"/>
      <c r="T924" s="154"/>
      <c r="U924" s="154"/>
      <c r="V924" s="154"/>
      <c r="W924" s="154"/>
      <c r="X924" s="154"/>
      <c r="Y924" s="154"/>
      <c r="Z924" s="85"/>
      <c r="AA924" s="85"/>
      <c r="AB924" s="154"/>
      <c r="AC924" s="154"/>
      <c r="AD924" s="154"/>
      <c r="AE924" s="154"/>
      <c r="AF924" s="154"/>
      <c r="AG924" s="154"/>
      <c r="AH924" s="154"/>
      <c r="AI924" s="154"/>
      <c r="AJ924" s="154"/>
      <c r="AK924" s="154"/>
      <c r="AL924" s="154"/>
      <c r="AM924" s="154"/>
      <c r="AN924" s="154"/>
      <c r="AO924" s="154"/>
      <c r="AP924" s="154"/>
      <c r="AQ924" s="154"/>
      <c r="AR924" s="154"/>
      <c r="AS924" s="154"/>
      <c r="AT924" s="154"/>
      <c r="AU924" s="154"/>
      <c r="AV924" s="154"/>
      <c r="AW924" s="154"/>
      <c r="AX924" s="154"/>
      <c r="AY924" s="154"/>
      <c r="AZ924" s="154"/>
      <c r="BA924" s="181"/>
      <c r="BB924" s="181"/>
      <c r="BC924" s="85"/>
      <c r="BD924" s="85"/>
      <c r="BE924" s="154"/>
    </row>
    <row r="925" customFormat="false" ht="12.75" hidden="false" customHeight="true" outlineLevel="0" collapsed="false">
      <c r="A925" s="2"/>
      <c r="B925" s="2"/>
      <c r="E925" s="2"/>
      <c r="G925" s="2"/>
      <c r="I925" s="85"/>
      <c r="J925" s="2"/>
      <c r="K925" s="2"/>
      <c r="L925" s="85"/>
      <c r="M925" s="85"/>
      <c r="N925" s="85"/>
      <c r="O925" s="85"/>
      <c r="P925" s="85"/>
      <c r="Q925" s="85"/>
      <c r="R925" s="85"/>
      <c r="S925" s="85"/>
      <c r="T925" s="154"/>
      <c r="U925" s="154"/>
      <c r="V925" s="154"/>
      <c r="W925" s="154"/>
      <c r="X925" s="154"/>
      <c r="Y925" s="154"/>
      <c r="Z925" s="85"/>
      <c r="AA925" s="85"/>
      <c r="AB925" s="154"/>
      <c r="AC925" s="154"/>
      <c r="AD925" s="154"/>
      <c r="AE925" s="154"/>
      <c r="AF925" s="154"/>
      <c r="AG925" s="154"/>
      <c r="AH925" s="154"/>
      <c r="AI925" s="154"/>
      <c r="AJ925" s="154"/>
      <c r="AK925" s="154"/>
      <c r="AL925" s="154"/>
      <c r="AM925" s="154"/>
      <c r="AN925" s="154"/>
      <c r="AO925" s="154"/>
      <c r="AP925" s="154"/>
      <c r="AQ925" s="154"/>
      <c r="AR925" s="154"/>
      <c r="AS925" s="154"/>
      <c r="AT925" s="154"/>
      <c r="AU925" s="154"/>
      <c r="AV925" s="154"/>
      <c r="AW925" s="154"/>
      <c r="AX925" s="154"/>
      <c r="AY925" s="154"/>
      <c r="AZ925" s="154"/>
      <c r="BA925" s="181"/>
      <c r="BB925" s="181"/>
      <c r="BC925" s="85"/>
      <c r="BD925" s="85"/>
      <c r="BE925" s="154"/>
    </row>
    <row r="926" customFormat="false" ht="12.75" hidden="false" customHeight="true" outlineLevel="0" collapsed="false">
      <c r="A926" s="2"/>
      <c r="B926" s="2"/>
      <c r="E926" s="2"/>
      <c r="G926" s="2"/>
      <c r="I926" s="85"/>
      <c r="J926" s="2"/>
      <c r="K926" s="2"/>
      <c r="L926" s="85"/>
      <c r="M926" s="85"/>
      <c r="N926" s="85"/>
      <c r="O926" s="85"/>
      <c r="P926" s="85"/>
      <c r="Q926" s="85"/>
      <c r="R926" s="85"/>
      <c r="S926" s="85"/>
      <c r="T926" s="154"/>
      <c r="U926" s="154"/>
      <c r="V926" s="154"/>
      <c r="W926" s="154"/>
      <c r="X926" s="154"/>
      <c r="Y926" s="154"/>
      <c r="Z926" s="85"/>
      <c r="AA926" s="85"/>
      <c r="AB926" s="154"/>
      <c r="AC926" s="154"/>
      <c r="AD926" s="154"/>
      <c r="AE926" s="154"/>
      <c r="AF926" s="154"/>
      <c r="AG926" s="154"/>
      <c r="AH926" s="154"/>
      <c r="AI926" s="154"/>
      <c r="AJ926" s="154"/>
      <c r="AK926" s="154"/>
      <c r="AL926" s="154"/>
      <c r="AM926" s="154"/>
      <c r="AN926" s="154"/>
      <c r="AO926" s="154"/>
      <c r="AP926" s="154"/>
      <c r="AQ926" s="154"/>
      <c r="AR926" s="154"/>
      <c r="AS926" s="154"/>
      <c r="AT926" s="154"/>
      <c r="AU926" s="154"/>
      <c r="AV926" s="154"/>
      <c r="AW926" s="154"/>
      <c r="AX926" s="154"/>
      <c r="AY926" s="154"/>
      <c r="AZ926" s="154"/>
      <c r="BA926" s="181"/>
      <c r="BB926" s="181"/>
      <c r="BC926" s="85"/>
      <c r="BD926" s="85"/>
      <c r="BE926" s="154"/>
    </row>
    <row r="927" customFormat="false" ht="12.75" hidden="false" customHeight="true" outlineLevel="0" collapsed="false">
      <c r="A927" s="2"/>
      <c r="B927" s="2"/>
      <c r="E927" s="2"/>
      <c r="G927" s="2"/>
      <c r="I927" s="85"/>
      <c r="J927" s="2"/>
      <c r="K927" s="2"/>
      <c r="L927" s="85"/>
      <c r="M927" s="85"/>
      <c r="N927" s="85"/>
      <c r="O927" s="85"/>
      <c r="P927" s="85"/>
      <c r="Q927" s="85"/>
      <c r="R927" s="85"/>
      <c r="S927" s="85"/>
      <c r="T927" s="154"/>
      <c r="U927" s="154"/>
      <c r="V927" s="154"/>
      <c r="W927" s="154"/>
      <c r="X927" s="154"/>
      <c r="Y927" s="154"/>
      <c r="Z927" s="85"/>
      <c r="AA927" s="85"/>
      <c r="AB927" s="154"/>
      <c r="AC927" s="154"/>
      <c r="AD927" s="154"/>
      <c r="AE927" s="154"/>
      <c r="AF927" s="154"/>
      <c r="AG927" s="154"/>
      <c r="AH927" s="154"/>
      <c r="AI927" s="154"/>
      <c r="AJ927" s="154"/>
      <c r="AK927" s="154"/>
      <c r="AL927" s="154"/>
      <c r="AM927" s="154"/>
      <c r="AN927" s="154"/>
      <c r="AO927" s="154"/>
      <c r="AP927" s="154"/>
      <c r="AQ927" s="154"/>
      <c r="AR927" s="154"/>
      <c r="AS927" s="154"/>
      <c r="AT927" s="154"/>
      <c r="AU927" s="154"/>
      <c r="AV927" s="154"/>
      <c r="AW927" s="154"/>
      <c r="AX927" s="154"/>
      <c r="AY927" s="154"/>
      <c r="AZ927" s="154"/>
      <c r="BA927" s="181"/>
      <c r="BB927" s="181"/>
      <c r="BC927" s="85"/>
      <c r="BD927" s="85"/>
      <c r="BE927" s="154"/>
    </row>
    <row r="928" customFormat="false" ht="12.75" hidden="false" customHeight="true" outlineLevel="0" collapsed="false">
      <c r="A928" s="2"/>
      <c r="B928" s="2"/>
      <c r="E928" s="2"/>
      <c r="G928" s="2"/>
      <c r="I928" s="85"/>
      <c r="J928" s="2"/>
      <c r="K928" s="2"/>
      <c r="L928" s="85"/>
      <c r="M928" s="85"/>
      <c r="N928" s="85"/>
      <c r="O928" s="85"/>
      <c r="P928" s="85"/>
      <c r="Q928" s="85"/>
      <c r="R928" s="85"/>
      <c r="S928" s="85"/>
      <c r="T928" s="154"/>
      <c r="U928" s="154"/>
      <c r="V928" s="154"/>
      <c r="W928" s="154"/>
      <c r="X928" s="154"/>
      <c r="Y928" s="154"/>
      <c r="Z928" s="85"/>
      <c r="AA928" s="85"/>
      <c r="AB928" s="154"/>
      <c r="AC928" s="154"/>
      <c r="AD928" s="154"/>
      <c r="AE928" s="154"/>
      <c r="AF928" s="154"/>
      <c r="AG928" s="154"/>
      <c r="AH928" s="154"/>
      <c r="AI928" s="154"/>
      <c r="AJ928" s="154"/>
      <c r="AK928" s="154"/>
      <c r="AL928" s="154"/>
      <c r="AM928" s="154"/>
      <c r="AN928" s="154"/>
      <c r="AO928" s="154"/>
      <c r="AP928" s="154"/>
      <c r="AQ928" s="154"/>
      <c r="AR928" s="154"/>
      <c r="AS928" s="154"/>
      <c r="AT928" s="154"/>
      <c r="AU928" s="154"/>
      <c r="AV928" s="154"/>
      <c r="AW928" s="154"/>
      <c r="AX928" s="154"/>
      <c r="AY928" s="154"/>
      <c r="AZ928" s="154"/>
      <c r="BA928" s="181"/>
      <c r="BB928" s="181"/>
      <c r="BC928" s="85"/>
      <c r="BD928" s="85"/>
      <c r="BE928" s="154"/>
    </row>
    <row r="929" customFormat="false" ht="12.75" hidden="false" customHeight="true" outlineLevel="0" collapsed="false">
      <c r="A929" s="2"/>
      <c r="B929" s="2"/>
      <c r="E929" s="2"/>
      <c r="G929" s="2"/>
      <c r="I929" s="85"/>
      <c r="J929" s="2"/>
      <c r="K929" s="2"/>
      <c r="L929" s="85"/>
      <c r="M929" s="85"/>
      <c r="N929" s="85"/>
      <c r="O929" s="85"/>
      <c r="P929" s="85"/>
      <c r="Q929" s="85"/>
      <c r="R929" s="85"/>
      <c r="S929" s="85"/>
      <c r="T929" s="154"/>
      <c r="U929" s="154"/>
      <c r="V929" s="154"/>
      <c r="W929" s="154"/>
      <c r="X929" s="154"/>
      <c r="Y929" s="154"/>
      <c r="Z929" s="85"/>
      <c r="AA929" s="85"/>
      <c r="AB929" s="154"/>
      <c r="AC929" s="154"/>
      <c r="AD929" s="154"/>
      <c r="AE929" s="154"/>
      <c r="AF929" s="154"/>
      <c r="AG929" s="154"/>
      <c r="AH929" s="154"/>
      <c r="AI929" s="154"/>
      <c r="AJ929" s="154"/>
      <c r="AK929" s="154"/>
      <c r="AL929" s="154"/>
      <c r="AM929" s="154"/>
      <c r="AN929" s="154"/>
      <c r="AO929" s="154"/>
      <c r="AP929" s="154"/>
      <c r="AQ929" s="154"/>
      <c r="AR929" s="154"/>
      <c r="AS929" s="154"/>
      <c r="AT929" s="154"/>
      <c r="AU929" s="154"/>
      <c r="AV929" s="154"/>
      <c r="AW929" s="154"/>
      <c r="AX929" s="154"/>
      <c r="AY929" s="154"/>
      <c r="AZ929" s="154"/>
      <c r="BA929" s="181"/>
      <c r="BB929" s="181"/>
      <c r="BC929" s="85"/>
      <c r="BD929" s="85"/>
      <c r="BE929" s="154"/>
    </row>
    <row r="930" customFormat="false" ht="12.75" hidden="false" customHeight="true" outlineLevel="0" collapsed="false">
      <c r="A930" s="2"/>
      <c r="B930" s="2"/>
      <c r="E930" s="2"/>
      <c r="G930" s="2"/>
      <c r="I930" s="85"/>
      <c r="J930" s="2"/>
      <c r="K930" s="2"/>
      <c r="L930" s="85"/>
      <c r="M930" s="85"/>
      <c r="N930" s="85"/>
      <c r="O930" s="85"/>
      <c r="P930" s="85"/>
      <c r="Q930" s="85"/>
      <c r="R930" s="85"/>
      <c r="S930" s="85"/>
      <c r="T930" s="154"/>
      <c r="U930" s="154"/>
      <c r="V930" s="154"/>
      <c r="W930" s="154"/>
      <c r="X930" s="154"/>
      <c r="Y930" s="154"/>
      <c r="Z930" s="85"/>
      <c r="AA930" s="85"/>
      <c r="AB930" s="154"/>
      <c r="AC930" s="154"/>
      <c r="AD930" s="154"/>
      <c r="AE930" s="154"/>
      <c r="AF930" s="154"/>
      <c r="AG930" s="154"/>
      <c r="AH930" s="154"/>
      <c r="AI930" s="154"/>
      <c r="AJ930" s="154"/>
      <c r="AK930" s="154"/>
      <c r="AL930" s="154"/>
      <c r="AM930" s="154"/>
      <c r="AN930" s="154"/>
      <c r="AO930" s="154"/>
      <c r="AP930" s="154"/>
      <c r="AQ930" s="154"/>
      <c r="AR930" s="154"/>
      <c r="AS930" s="154"/>
      <c r="AT930" s="154"/>
      <c r="AU930" s="154"/>
      <c r="AV930" s="154"/>
      <c r="AW930" s="154"/>
      <c r="AX930" s="154"/>
      <c r="AY930" s="154"/>
      <c r="AZ930" s="154"/>
      <c r="BA930" s="181"/>
      <c r="BB930" s="181"/>
      <c r="BC930" s="85"/>
      <c r="BD930" s="85"/>
      <c r="BE930" s="154"/>
    </row>
    <row r="931" customFormat="false" ht="12.75" hidden="false" customHeight="true" outlineLevel="0" collapsed="false">
      <c r="A931" s="2"/>
      <c r="B931" s="2"/>
      <c r="E931" s="2"/>
      <c r="G931" s="2"/>
      <c r="I931" s="85"/>
      <c r="J931" s="2"/>
      <c r="K931" s="2"/>
      <c r="L931" s="85"/>
      <c r="M931" s="85"/>
      <c r="N931" s="85"/>
      <c r="O931" s="85"/>
      <c r="P931" s="85"/>
      <c r="Q931" s="85"/>
      <c r="R931" s="85"/>
      <c r="S931" s="85"/>
      <c r="T931" s="154"/>
      <c r="U931" s="154"/>
      <c r="V931" s="154"/>
      <c r="W931" s="154"/>
      <c r="X931" s="154"/>
      <c r="Y931" s="154"/>
      <c r="Z931" s="85"/>
      <c r="AA931" s="85"/>
      <c r="AB931" s="154"/>
      <c r="AC931" s="154"/>
      <c r="AD931" s="154"/>
      <c r="AE931" s="154"/>
      <c r="AF931" s="154"/>
      <c r="AG931" s="154"/>
      <c r="AH931" s="154"/>
      <c r="AI931" s="154"/>
      <c r="AJ931" s="154"/>
      <c r="AK931" s="154"/>
      <c r="AL931" s="154"/>
      <c r="AM931" s="154"/>
      <c r="AN931" s="154"/>
      <c r="AO931" s="154"/>
      <c r="AP931" s="154"/>
      <c r="AQ931" s="154"/>
      <c r="AR931" s="154"/>
      <c r="AS931" s="154"/>
      <c r="AT931" s="154"/>
      <c r="AU931" s="154"/>
      <c r="AV931" s="154"/>
      <c r="AW931" s="154"/>
      <c r="AX931" s="154"/>
      <c r="AY931" s="154"/>
      <c r="AZ931" s="154"/>
      <c r="BA931" s="181"/>
      <c r="BB931" s="181"/>
      <c r="BC931" s="85"/>
      <c r="BD931" s="85"/>
      <c r="BE931" s="154"/>
    </row>
    <row r="932" customFormat="false" ht="12.75" hidden="false" customHeight="true" outlineLevel="0" collapsed="false">
      <c r="A932" s="2"/>
      <c r="B932" s="2"/>
      <c r="E932" s="2"/>
      <c r="G932" s="2"/>
      <c r="I932" s="85"/>
      <c r="J932" s="2"/>
      <c r="K932" s="2"/>
      <c r="L932" s="85"/>
      <c r="M932" s="85"/>
      <c r="N932" s="85"/>
      <c r="O932" s="85"/>
      <c r="P932" s="85"/>
      <c r="Q932" s="85"/>
      <c r="R932" s="85"/>
      <c r="S932" s="85"/>
      <c r="T932" s="154"/>
      <c r="U932" s="154"/>
      <c r="V932" s="154"/>
      <c r="W932" s="154"/>
      <c r="X932" s="154"/>
      <c r="Y932" s="154"/>
      <c r="Z932" s="85"/>
      <c r="AA932" s="85"/>
      <c r="AB932" s="154"/>
      <c r="AC932" s="154"/>
      <c r="AD932" s="154"/>
      <c r="AE932" s="154"/>
      <c r="AF932" s="154"/>
      <c r="AG932" s="154"/>
      <c r="AH932" s="154"/>
      <c r="AI932" s="154"/>
      <c r="AJ932" s="154"/>
      <c r="AK932" s="154"/>
      <c r="AL932" s="154"/>
      <c r="AM932" s="154"/>
      <c r="AN932" s="154"/>
      <c r="AO932" s="154"/>
      <c r="AP932" s="154"/>
      <c r="AQ932" s="154"/>
      <c r="AR932" s="154"/>
      <c r="AS932" s="154"/>
      <c r="AT932" s="154"/>
      <c r="AU932" s="154"/>
      <c r="AV932" s="154"/>
      <c r="AW932" s="154"/>
      <c r="AX932" s="154"/>
      <c r="AY932" s="154"/>
      <c r="AZ932" s="154"/>
      <c r="BA932" s="181"/>
      <c r="BB932" s="181"/>
      <c r="BC932" s="85"/>
      <c r="BD932" s="85"/>
      <c r="BE932" s="154"/>
    </row>
    <row r="933" customFormat="false" ht="12.75" hidden="false" customHeight="true" outlineLevel="0" collapsed="false">
      <c r="A933" s="2"/>
      <c r="B933" s="2"/>
      <c r="E933" s="2"/>
      <c r="G933" s="2"/>
      <c r="I933" s="85"/>
      <c r="J933" s="2"/>
      <c r="K933" s="2"/>
      <c r="L933" s="85"/>
      <c r="M933" s="85"/>
      <c r="N933" s="85"/>
      <c r="O933" s="85"/>
      <c r="P933" s="85"/>
      <c r="Q933" s="85"/>
      <c r="R933" s="85"/>
      <c r="S933" s="85"/>
      <c r="T933" s="154"/>
      <c r="U933" s="154"/>
      <c r="V933" s="154"/>
      <c r="W933" s="154"/>
      <c r="X933" s="154"/>
      <c r="Y933" s="154"/>
      <c r="Z933" s="85"/>
      <c r="AA933" s="85"/>
      <c r="AB933" s="154"/>
      <c r="AC933" s="154"/>
      <c r="AD933" s="154"/>
      <c r="AE933" s="154"/>
      <c r="AF933" s="154"/>
      <c r="AG933" s="154"/>
      <c r="AH933" s="154"/>
      <c r="AI933" s="154"/>
      <c r="AJ933" s="154"/>
      <c r="AK933" s="154"/>
      <c r="AL933" s="154"/>
      <c r="AM933" s="154"/>
      <c r="AN933" s="154"/>
      <c r="AO933" s="154"/>
      <c r="AP933" s="154"/>
      <c r="AQ933" s="154"/>
      <c r="AR933" s="154"/>
      <c r="AS933" s="154"/>
      <c r="AT933" s="154"/>
      <c r="AU933" s="154"/>
      <c r="AV933" s="154"/>
      <c r="AW933" s="154"/>
      <c r="AX933" s="154"/>
      <c r="AY933" s="154"/>
      <c r="AZ933" s="154"/>
      <c r="BA933" s="181"/>
      <c r="BB933" s="181"/>
      <c r="BC933" s="85"/>
      <c r="BD933" s="85"/>
      <c r="BE933" s="154"/>
    </row>
    <row r="934" customFormat="false" ht="12.75" hidden="false" customHeight="true" outlineLevel="0" collapsed="false">
      <c r="A934" s="2"/>
      <c r="B934" s="2"/>
      <c r="E934" s="2"/>
      <c r="G934" s="2"/>
      <c r="I934" s="85"/>
      <c r="J934" s="2"/>
      <c r="K934" s="2"/>
      <c r="L934" s="85"/>
      <c r="M934" s="85"/>
      <c r="N934" s="85"/>
      <c r="O934" s="85"/>
      <c r="P934" s="85"/>
      <c r="Q934" s="85"/>
      <c r="R934" s="85"/>
      <c r="S934" s="85"/>
      <c r="T934" s="154"/>
      <c r="U934" s="154"/>
      <c r="V934" s="154"/>
      <c r="W934" s="154"/>
      <c r="X934" s="154"/>
      <c r="Y934" s="154"/>
      <c r="Z934" s="85"/>
      <c r="AA934" s="85"/>
      <c r="AB934" s="154"/>
      <c r="AC934" s="154"/>
      <c r="AD934" s="154"/>
      <c r="AE934" s="154"/>
      <c r="AF934" s="154"/>
      <c r="AG934" s="154"/>
      <c r="AH934" s="154"/>
      <c r="AI934" s="154"/>
      <c r="AJ934" s="154"/>
      <c r="AK934" s="154"/>
      <c r="AL934" s="154"/>
      <c r="AM934" s="154"/>
      <c r="AN934" s="154"/>
      <c r="AO934" s="154"/>
      <c r="AP934" s="154"/>
      <c r="AQ934" s="154"/>
      <c r="AR934" s="154"/>
      <c r="AS934" s="154"/>
      <c r="AT934" s="154"/>
      <c r="AU934" s="154"/>
      <c r="AV934" s="154"/>
      <c r="AW934" s="154"/>
      <c r="AX934" s="154"/>
      <c r="AY934" s="154"/>
      <c r="AZ934" s="154"/>
      <c r="BA934" s="181"/>
      <c r="BB934" s="181"/>
      <c r="BC934" s="85"/>
      <c r="BD934" s="85"/>
      <c r="BE934" s="154"/>
    </row>
    <row r="935" customFormat="false" ht="12.75" hidden="false" customHeight="true" outlineLevel="0" collapsed="false">
      <c r="A935" s="2"/>
      <c r="B935" s="2"/>
      <c r="E935" s="2"/>
      <c r="G935" s="2"/>
      <c r="I935" s="85"/>
      <c r="J935" s="2"/>
      <c r="K935" s="2"/>
      <c r="L935" s="85"/>
      <c r="M935" s="85"/>
      <c r="N935" s="85"/>
      <c r="O935" s="85"/>
      <c r="P935" s="85"/>
      <c r="Q935" s="85"/>
      <c r="R935" s="85"/>
      <c r="S935" s="85"/>
      <c r="T935" s="154"/>
      <c r="U935" s="154"/>
      <c r="V935" s="154"/>
      <c r="W935" s="154"/>
      <c r="X935" s="154"/>
      <c r="Y935" s="154"/>
      <c r="Z935" s="85"/>
      <c r="AA935" s="85"/>
      <c r="AB935" s="154"/>
      <c r="AC935" s="154"/>
      <c r="AD935" s="154"/>
      <c r="AE935" s="154"/>
      <c r="AF935" s="154"/>
      <c r="AG935" s="154"/>
      <c r="AH935" s="154"/>
      <c r="AI935" s="154"/>
      <c r="AJ935" s="154"/>
      <c r="AK935" s="154"/>
      <c r="AL935" s="154"/>
      <c r="AM935" s="154"/>
      <c r="AN935" s="154"/>
      <c r="AO935" s="154"/>
      <c r="AP935" s="154"/>
      <c r="AQ935" s="154"/>
      <c r="AR935" s="154"/>
      <c r="AS935" s="154"/>
      <c r="AT935" s="154"/>
      <c r="AU935" s="154"/>
      <c r="AV935" s="154"/>
      <c r="AW935" s="154"/>
      <c r="AX935" s="154"/>
      <c r="AY935" s="154"/>
      <c r="AZ935" s="154"/>
      <c r="BA935" s="181"/>
      <c r="BB935" s="181"/>
      <c r="BC935" s="85"/>
      <c r="BD935" s="85"/>
      <c r="BE935" s="154"/>
    </row>
    <row r="936" customFormat="false" ht="12.75" hidden="false" customHeight="true" outlineLevel="0" collapsed="false">
      <c r="A936" s="2"/>
      <c r="B936" s="2"/>
      <c r="E936" s="2"/>
      <c r="G936" s="2"/>
      <c r="I936" s="85"/>
      <c r="J936" s="2"/>
      <c r="K936" s="2"/>
      <c r="L936" s="85"/>
      <c r="M936" s="85"/>
      <c r="N936" s="85"/>
      <c r="O936" s="85"/>
      <c r="P936" s="85"/>
      <c r="Q936" s="85"/>
      <c r="R936" s="85"/>
      <c r="S936" s="85"/>
      <c r="T936" s="154"/>
      <c r="U936" s="154"/>
      <c r="V936" s="154"/>
      <c r="W936" s="154"/>
      <c r="X936" s="154"/>
      <c r="Y936" s="154"/>
      <c r="Z936" s="85"/>
      <c r="AA936" s="85"/>
      <c r="AB936" s="154"/>
      <c r="AC936" s="154"/>
      <c r="AD936" s="154"/>
      <c r="AE936" s="154"/>
      <c r="AF936" s="154"/>
      <c r="AG936" s="154"/>
      <c r="AH936" s="154"/>
      <c r="AI936" s="154"/>
      <c r="AJ936" s="154"/>
      <c r="AK936" s="154"/>
      <c r="AL936" s="154"/>
      <c r="AM936" s="154"/>
      <c r="AN936" s="154"/>
      <c r="AO936" s="154"/>
      <c r="AP936" s="154"/>
      <c r="AQ936" s="154"/>
      <c r="AR936" s="154"/>
      <c r="AS936" s="154"/>
      <c r="AT936" s="154"/>
      <c r="AU936" s="154"/>
      <c r="AV936" s="154"/>
      <c r="AW936" s="154"/>
      <c r="AX936" s="154"/>
      <c r="AY936" s="154"/>
      <c r="AZ936" s="154"/>
      <c r="BA936" s="181"/>
      <c r="BB936" s="181"/>
      <c r="BC936" s="85"/>
      <c r="BD936" s="85"/>
      <c r="BE936" s="154"/>
    </row>
    <row r="937" customFormat="false" ht="12.75" hidden="false" customHeight="true" outlineLevel="0" collapsed="false">
      <c r="A937" s="2"/>
      <c r="B937" s="2"/>
      <c r="E937" s="2"/>
      <c r="G937" s="2"/>
      <c r="I937" s="85"/>
      <c r="J937" s="2"/>
      <c r="K937" s="2"/>
      <c r="L937" s="85"/>
      <c r="M937" s="85"/>
      <c r="N937" s="85"/>
      <c r="O937" s="85"/>
      <c r="P937" s="85"/>
      <c r="Q937" s="85"/>
      <c r="R937" s="85"/>
      <c r="S937" s="85"/>
      <c r="T937" s="154"/>
      <c r="U937" s="154"/>
      <c r="V937" s="154"/>
      <c r="W937" s="154"/>
      <c r="X937" s="154"/>
      <c r="Y937" s="154"/>
      <c r="Z937" s="85"/>
      <c r="AA937" s="85"/>
      <c r="AB937" s="154"/>
      <c r="AC937" s="154"/>
      <c r="AD937" s="154"/>
      <c r="AE937" s="154"/>
      <c r="AF937" s="154"/>
      <c r="AG937" s="154"/>
      <c r="AH937" s="154"/>
      <c r="AI937" s="154"/>
      <c r="AJ937" s="154"/>
      <c r="AK937" s="154"/>
      <c r="AL937" s="154"/>
      <c r="AM937" s="154"/>
      <c r="AN937" s="154"/>
      <c r="AO937" s="154"/>
      <c r="AP937" s="154"/>
      <c r="AQ937" s="154"/>
      <c r="AR937" s="154"/>
      <c r="AS937" s="154"/>
      <c r="AT937" s="154"/>
      <c r="AU937" s="154"/>
      <c r="AV937" s="154"/>
      <c r="AW937" s="154"/>
      <c r="AX937" s="154"/>
      <c r="AY937" s="154"/>
      <c r="AZ937" s="154"/>
      <c r="BA937" s="181"/>
      <c r="BB937" s="181"/>
      <c r="BC937" s="85"/>
      <c r="BD937" s="85"/>
      <c r="BE937" s="154"/>
    </row>
    <row r="938" customFormat="false" ht="12.75" hidden="false" customHeight="true" outlineLevel="0" collapsed="false">
      <c r="A938" s="2"/>
      <c r="B938" s="2"/>
      <c r="E938" s="2"/>
      <c r="G938" s="2"/>
      <c r="I938" s="85"/>
      <c r="J938" s="2"/>
      <c r="K938" s="2"/>
      <c r="L938" s="85"/>
      <c r="M938" s="85"/>
      <c r="N938" s="85"/>
      <c r="O938" s="85"/>
      <c r="P938" s="85"/>
      <c r="Q938" s="85"/>
      <c r="R938" s="85"/>
      <c r="S938" s="85"/>
      <c r="T938" s="154"/>
      <c r="U938" s="154"/>
      <c r="V938" s="154"/>
      <c r="W938" s="154"/>
      <c r="X938" s="154"/>
      <c r="Y938" s="154"/>
      <c r="Z938" s="85"/>
      <c r="AA938" s="85"/>
      <c r="AB938" s="154"/>
      <c r="AC938" s="154"/>
      <c r="AD938" s="154"/>
      <c r="AE938" s="154"/>
      <c r="AF938" s="154"/>
      <c r="AG938" s="154"/>
      <c r="AH938" s="154"/>
      <c r="AI938" s="154"/>
      <c r="AJ938" s="154"/>
      <c r="AK938" s="154"/>
      <c r="AL938" s="154"/>
      <c r="AM938" s="154"/>
      <c r="AN938" s="154"/>
      <c r="AO938" s="154"/>
      <c r="AP938" s="154"/>
      <c r="AQ938" s="154"/>
      <c r="AR938" s="154"/>
      <c r="AS938" s="154"/>
      <c r="AT938" s="154"/>
      <c r="AU938" s="154"/>
      <c r="AV938" s="154"/>
      <c r="AW938" s="154"/>
      <c r="AX938" s="154"/>
      <c r="AY938" s="154"/>
      <c r="AZ938" s="154"/>
      <c r="BA938" s="181"/>
      <c r="BB938" s="181"/>
      <c r="BC938" s="85"/>
      <c r="BD938" s="85"/>
      <c r="BE938" s="154"/>
    </row>
    <row r="939" customFormat="false" ht="12.75" hidden="false" customHeight="true" outlineLevel="0" collapsed="false">
      <c r="A939" s="2"/>
      <c r="B939" s="2"/>
      <c r="E939" s="2"/>
      <c r="G939" s="2"/>
      <c r="I939" s="85"/>
      <c r="J939" s="2"/>
      <c r="K939" s="2"/>
      <c r="L939" s="85"/>
      <c r="M939" s="85"/>
      <c r="N939" s="85"/>
      <c r="O939" s="85"/>
      <c r="P939" s="85"/>
      <c r="Q939" s="85"/>
      <c r="R939" s="85"/>
      <c r="S939" s="85"/>
      <c r="T939" s="154"/>
      <c r="U939" s="154"/>
      <c r="V939" s="154"/>
      <c r="W939" s="154"/>
      <c r="X939" s="154"/>
      <c r="Y939" s="154"/>
      <c r="Z939" s="85"/>
      <c r="AA939" s="85"/>
      <c r="AB939" s="154"/>
      <c r="AC939" s="154"/>
      <c r="AD939" s="154"/>
      <c r="AE939" s="154"/>
      <c r="AF939" s="154"/>
      <c r="AG939" s="154"/>
      <c r="AH939" s="154"/>
      <c r="AI939" s="154"/>
      <c r="AJ939" s="154"/>
      <c r="AK939" s="154"/>
      <c r="AL939" s="154"/>
      <c r="AM939" s="154"/>
      <c r="AN939" s="154"/>
      <c r="AO939" s="154"/>
      <c r="AP939" s="154"/>
      <c r="AQ939" s="154"/>
      <c r="AR939" s="154"/>
      <c r="AS939" s="154"/>
      <c r="AT939" s="154"/>
      <c r="AU939" s="154"/>
      <c r="AV939" s="154"/>
      <c r="AW939" s="154"/>
      <c r="AX939" s="154"/>
      <c r="AY939" s="154"/>
      <c r="AZ939" s="154"/>
      <c r="BA939" s="181"/>
      <c r="BB939" s="181"/>
      <c r="BC939" s="85"/>
      <c r="BD939" s="85"/>
      <c r="BE939" s="154"/>
    </row>
    <row r="940" customFormat="false" ht="12.75" hidden="false" customHeight="true" outlineLevel="0" collapsed="false">
      <c r="A940" s="2"/>
      <c r="B940" s="2"/>
      <c r="E940" s="2"/>
      <c r="G940" s="2"/>
      <c r="I940" s="85"/>
      <c r="J940" s="2"/>
      <c r="K940" s="2"/>
      <c r="L940" s="85"/>
      <c r="M940" s="85"/>
      <c r="N940" s="85"/>
      <c r="O940" s="85"/>
      <c r="P940" s="85"/>
      <c r="Q940" s="85"/>
      <c r="R940" s="85"/>
      <c r="S940" s="85"/>
      <c r="T940" s="154"/>
      <c r="U940" s="154"/>
      <c r="V940" s="154"/>
      <c r="W940" s="154"/>
      <c r="X940" s="154"/>
      <c r="Y940" s="154"/>
      <c r="Z940" s="85"/>
      <c r="AA940" s="85"/>
      <c r="AB940" s="154"/>
      <c r="AC940" s="154"/>
      <c r="AD940" s="154"/>
      <c r="AE940" s="154"/>
      <c r="AF940" s="154"/>
      <c r="AG940" s="154"/>
      <c r="AH940" s="154"/>
      <c r="AI940" s="154"/>
      <c r="AJ940" s="154"/>
      <c r="AK940" s="154"/>
      <c r="AL940" s="154"/>
      <c r="AM940" s="154"/>
      <c r="AN940" s="154"/>
      <c r="AO940" s="154"/>
      <c r="AP940" s="154"/>
      <c r="AQ940" s="154"/>
      <c r="AR940" s="154"/>
      <c r="AS940" s="154"/>
      <c r="AT940" s="154"/>
      <c r="AU940" s="154"/>
      <c r="AV940" s="154"/>
      <c r="AW940" s="154"/>
      <c r="AX940" s="154"/>
      <c r="AY940" s="154"/>
      <c r="AZ940" s="154"/>
      <c r="BA940" s="181"/>
      <c r="BB940" s="181"/>
      <c r="BC940" s="85"/>
      <c r="BD940" s="85"/>
      <c r="BE940" s="154"/>
    </row>
    <row r="941" customFormat="false" ht="12.75" hidden="false" customHeight="true" outlineLevel="0" collapsed="false">
      <c r="A941" s="2"/>
      <c r="B941" s="2"/>
      <c r="E941" s="2"/>
      <c r="G941" s="2"/>
      <c r="I941" s="85"/>
      <c r="J941" s="2"/>
      <c r="K941" s="2"/>
      <c r="L941" s="85"/>
      <c r="M941" s="85"/>
      <c r="N941" s="85"/>
      <c r="O941" s="85"/>
      <c r="P941" s="85"/>
      <c r="Q941" s="85"/>
      <c r="R941" s="85"/>
      <c r="S941" s="85"/>
      <c r="T941" s="154"/>
      <c r="U941" s="154"/>
      <c r="V941" s="154"/>
      <c r="W941" s="154"/>
      <c r="X941" s="154"/>
      <c r="Y941" s="154"/>
      <c r="Z941" s="85"/>
      <c r="AA941" s="85"/>
      <c r="AB941" s="154"/>
      <c r="AC941" s="154"/>
      <c r="AD941" s="154"/>
      <c r="AE941" s="154"/>
      <c r="AF941" s="154"/>
      <c r="AG941" s="154"/>
      <c r="AH941" s="154"/>
      <c r="AI941" s="154"/>
      <c r="AJ941" s="154"/>
      <c r="AK941" s="154"/>
      <c r="AL941" s="154"/>
      <c r="AM941" s="154"/>
      <c r="AN941" s="154"/>
      <c r="AO941" s="154"/>
      <c r="AP941" s="154"/>
      <c r="AQ941" s="154"/>
      <c r="AR941" s="154"/>
      <c r="AS941" s="154"/>
      <c r="AT941" s="154"/>
      <c r="AU941" s="154"/>
      <c r="AV941" s="154"/>
      <c r="AW941" s="154"/>
      <c r="AX941" s="154"/>
      <c r="AY941" s="154"/>
      <c r="AZ941" s="154"/>
      <c r="BA941" s="181"/>
      <c r="BB941" s="181"/>
      <c r="BC941" s="85"/>
      <c r="BD941" s="85"/>
      <c r="BE941" s="154"/>
    </row>
    <row r="942" customFormat="false" ht="12.75" hidden="false" customHeight="true" outlineLevel="0" collapsed="false">
      <c r="A942" s="2"/>
      <c r="B942" s="2"/>
      <c r="E942" s="2"/>
      <c r="G942" s="2"/>
      <c r="I942" s="85"/>
      <c r="J942" s="2"/>
      <c r="K942" s="2"/>
      <c r="L942" s="85"/>
      <c r="M942" s="85"/>
      <c r="N942" s="85"/>
      <c r="O942" s="85"/>
      <c r="P942" s="85"/>
      <c r="Q942" s="85"/>
      <c r="R942" s="85"/>
      <c r="S942" s="85"/>
      <c r="T942" s="154"/>
      <c r="U942" s="154"/>
      <c r="V942" s="154"/>
      <c r="W942" s="154"/>
      <c r="X942" s="154"/>
      <c r="Y942" s="154"/>
      <c r="Z942" s="85"/>
      <c r="AA942" s="85"/>
      <c r="AB942" s="154"/>
      <c r="AC942" s="154"/>
      <c r="AD942" s="154"/>
      <c r="AE942" s="154"/>
      <c r="AF942" s="154"/>
      <c r="AG942" s="154"/>
      <c r="AH942" s="154"/>
      <c r="AI942" s="154"/>
      <c r="AJ942" s="154"/>
      <c r="AK942" s="154"/>
      <c r="AL942" s="154"/>
      <c r="AM942" s="154"/>
      <c r="AN942" s="154"/>
      <c r="AO942" s="154"/>
      <c r="AP942" s="154"/>
      <c r="AQ942" s="154"/>
      <c r="AR942" s="154"/>
      <c r="AS942" s="154"/>
      <c r="AT942" s="154"/>
      <c r="AU942" s="154"/>
      <c r="AV942" s="154"/>
      <c r="AW942" s="154"/>
      <c r="AX942" s="154"/>
      <c r="AY942" s="154"/>
      <c r="AZ942" s="154"/>
      <c r="BA942" s="181"/>
      <c r="BB942" s="181"/>
      <c r="BC942" s="85"/>
      <c r="BD942" s="85"/>
      <c r="BE942" s="154"/>
    </row>
    <row r="943" customFormat="false" ht="12.75" hidden="false" customHeight="true" outlineLevel="0" collapsed="false">
      <c r="A943" s="2"/>
      <c r="B943" s="2"/>
      <c r="E943" s="2"/>
      <c r="G943" s="2"/>
      <c r="I943" s="85"/>
      <c r="J943" s="2"/>
      <c r="K943" s="2"/>
      <c r="L943" s="85"/>
      <c r="M943" s="85"/>
      <c r="N943" s="85"/>
      <c r="O943" s="85"/>
      <c r="P943" s="85"/>
      <c r="Q943" s="85"/>
      <c r="R943" s="85"/>
      <c r="S943" s="85"/>
      <c r="T943" s="154"/>
      <c r="U943" s="154"/>
      <c r="V943" s="154"/>
      <c r="W943" s="154"/>
      <c r="X943" s="154"/>
      <c r="Y943" s="154"/>
      <c r="Z943" s="85"/>
      <c r="AA943" s="85"/>
      <c r="AB943" s="154"/>
      <c r="AC943" s="154"/>
      <c r="AD943" s="154"/>
      <c r="AE943" s="154"/>
      <c r="AF943" s="154"/>
      <c r="AG943" s="154"/>
      <c r="AH943" s="154"/>
      <c r="AI943" s="154"/>
      <c r="AJ943" s="154"/>
      <c r="AK943" s="154"/>
      <c r="AL943" s="154"/>
      <c r="AM943" s="154"/>
      <c r="AN943" s="154"/>
      <c r="AO943" s="154"/>
      <c r="AP943" s="154"/>
      <c r="AQ943" s="154"/>
      <c r="AR943" s="154"/>
      <c r="AS943" s="154"/>
      <c r="AT943" s="154"/>
      <c r="AU943" s="154"/>
      <c r="AV943" s="154"/>
      <c r="AW943" s="154"/>
      <c r="AX943" s="154"/>
      <c r="AY943" s="154"/>
      <c r="AZ943" s="154"/>
      <c r="BA943" s="181"/>
      <c r="BB943" s="181"/>
      <c r="BC943" s="85"/>
      <c r="BD943" s="85"/>
      <c r="BE943" s="154"/>
    </row>
    <row r="944" customFormat="false" ht="12.75" hidden="false" customHeight="true" outlineLevel="0" collapsed="false">
      <c r="A944" s="2"/>
      <c r="B944" s="2"/>
      <c r="E944" s="2"/>
      <c r="G944" s="2"/>
      <c r="I944" s="85"/>
      <c r="J944" s="2"/>
      <c r="K944" s="2"/>
      <c r="L944" s="85"/>
      <c r="M944" s="85"/>
      <c r="N944" s="85"/>
      <c r="O944" s="85"/>
      <c r="P944" s="85"/>
      <c r="Q944" s="85"/>
      <c r="R944" s="85"/>
      <c r="S944" s="85"/>
      <c r="T944" s="154"/>
      <c r="U944" s="154"/>
      <c r="V944" s="154"/>
      <c r="W944" s="154"/>
      <c r="X944" s="154"/>
      <c r="Y944" s="154"/>
      <c r="Z944" s="85"/>
      <c r="AA944" s="85"/>
      <c r="AB944" s="154"/>
      <c r="AC944" s="154"/>
      <c r="AD944" s="154"/>
      <c r="AE944" s="154"/>
      <c r="AF944" s="154"/>
      <c r="AG944" s="154"/>
      <c r="AH944" s="154"/>
      <c r="AI944" s="154"/>
      <c r="AJ944" s="154"/>
      <c r="AK944" s="154"/>
      <c r="AL944" s="154"/>
      <c r="AM944" s="154"/>
      <c r="AN944" s="154"/>
      <c r="AO944" s="154"/>
      <c r="AP944" s="154"/>
      <c r="AQ944" s="154"/>
      <c r="AR944" s="154"/>
      <c r="AS944" s="154"/>
      <c r="AT944" s="154"/>
      <c r="AU944" s="154"/>
      <c r="AV944" s="154"/>
      <c r="AW944" s="154"/>
      <c r="AX944" s="154"/>
      <c r="AY944" s="154"/>
      <c r="AZ944" s="154"/>
      <c r="BA944" s="181"/>
      <c r="BB944" s="181"/>
      <c r="BC944" s="85"/>
      <c r="BD944" s="85"/>
      <c r="BE944" s="154"/>
    </row>
    <row r="945" customFormat="false" ht="12.75" hidden="false" customHeight="true" outlineLevel="0" collapsed="false">
      <c r="A945" s="2"/>
      <c r="B945" s="2"/>
      <c r="E945" s="2"/>
      <c r="G945" s="2"/>
      <c r="I945" s="85"/>
      <c r="J945" s="2"/>
      <c r="K945" s="2"/>
      <c r="L945" s="85"/>
      <c r="M945" s="85"/>
      <c r="N945" s="85"/>
      <c r="O945" s="85"/>
      <c r="P945" s="85"/>
      <c r="Q945" s="85"/>
      <c r="R945" s="85"/>
      <c r="S945" s="85"/>
      <c r="T945" s="154"/>
      <c r="U945" s="154"/>
      <c r="V945" s="154"/>
      <c r="W945" s="154"/>
      <c r="X945" s="154"/>
      <c r="Y945" s="154"/>
      <c r="Z945" s="85"/>
      <c r="AA945" s="85"/>
      <c r="AB945" s="154"/>
      <c r="AC945" s="154"/>
      <c r="AD945" s="154"/>
      <c r="AE945" s="154"/>
      <c r="AF945" s="154"/>
      <c r="AG945" s="154"/>
      <c r="AH945" s="154"/>
      <c r="AI945" s="154"/>
      <c r="AJ945" s="154"/>
      <c r="AK945" s="154"/>
      <c r="AL945" s="154"/>
      <c r="AM945" s="154"/>
      <c r="AN945" s="154"/>
      <c r="AO945" s="154"/>
      <c r="AP945" s="154"/>
      <c r="AQ945" s="154"/>
      <c r="AR945" s="154"/>
      <c r="AS945" s="154"/>
      <c r="AT945" s="154"/>
      <c r="AU945" s="154"/>
      <c r="AV945" s="154"/>
      <c r="AW945" s="154"/>
      <c r="AX945" s="154"/>
      <c r="AY945" s="154"/>
      <c r="AZ945" s="154"/>
      <c r="BA945" s="181"/>
      <c r="BB945" s="181"/>
      <c r="BC945" s="85"/>
      <c r="BD945" s="85"/>
      <c r="BE945" s="154"/>
    </row>
    <row r="946" customFormat="false" ht="12.75" hidden="false" customHeight="true" outlineLevel="0" collapsed="false">
      <c r="A946" s="2"/>
      <c r="B946" s="2"/>
      <c r="E946" s="2"/>
      <c r="G946" s="2"/>
      <c r="I946" s="85"/>
      <c r="J946" s="2"/>
      <c r="K946" s="2"/>
      <c r="L946" s="85"/>
      <c r="M946" s="85"/>
      <c r="N946" s="85"/>
      <c r="O946" s="85"/>
      <c r="P946" s="85"/>
      <c r="Q946" s="85"/>
      <c r="R946" s="85"/>
      <c r="S946" s="85"/>
      <c r="T946" s="154"/>
      <c r="U946" s="154"/>
      <c r="V946" s="154"/>
      <c r="W946" s="154"/>
      <c r="X946" s="154"/>
      <c r="Y946" s="154"/>
      <c r="Z946" s="85"/>
      <c r="AA946" s="85"/>
      <c r="AB946" s="154"/>
      <c r="AC946" s="154"/>
      <c r="AD946" s="154"/>
      <c r="AE946" s="154"/>
      <c r="AF946" s="154"/>
      <c r="AG946" s="154"/>
      <c r="AH946" s="154"/>
      <c r="AI946" s="154"/>
      <c r="AJ946" s="154"/>
      <c r="AK946" s="154"/>
      <c r="AL946" s="154"/>
      <c r="AM946" s="154"/>
      <c r="AN946" s="154"/>
      <c r="AO946" s="154"/>
      <c r="AP946" s="154"/>
      <c r="AQ946" s="154"/>
      <c r="AR946" s="154"/>
      <c r="AS946" s="154"/>
      <c r="AT946" s="154"/>
      <c r="AU946" s="154"/>
      <c r="AV946" s="154"/>
      <c r="AW946" s="154"/>
      <c r="AX946" s="154"/>
      <c r="AY946" s="154"/>
      <c r="AZ946" s="154"/>
      <c r="BA946" s="181"/>
      <c r="BB946" s="181"/>
      <c r="BC946" s="85"/>
      <c r="BD946" s="85"/>
      <c r="BE946" s="154"/>
    </row>
    <row r="947" customFormat="false" ht="12.75" hidden="false" customHeight="true" outlineLevel="0" collapsed="false">
      <c r="A947" s="2"/>
      <c r="B947" s="2"/>
      <c r="E947" s="2"/>
      <c r="G947" s="2"/>
      <c r="I947" s="85"/>
      <c r="J947" s="2"/>
      <c r="K947" s="2"/>
      <c r="L947" s="85"/>
      <c r="M947" s="85"/>
      <c r="N947" s="85"/>
      <c r="O947" s="85"/>
      <c r="P947" s="85"/>
      <c r="Q947" s="85"/>
      <c r="R947" s="85"/>
      <c r="S947" s="85"/>
      <c r="T947" s="154"/>
      <c r="U947" s="154"/>
      <c r="V947" s="154"/>
      <c r="W947" s="154"/>
      <c r="X947" s="154"/>
      <c r="Y947" s="154"/>
      <c r="Z947" s="85"/>
      <c r="AA947" s="85"/>
      <c r="AB947" s="154"/>
      <c r="AC947" s="154"/>
      <c r="AD947" s="154"/>
      <c r="AE947" s="154"/>
      <c r="AF947" s="154"/>
      <c r="AG947" s="154"/>
      <c r="AH947" s="154"/>
      <c r="AI947" s="154"/>
      <c r="AJ947" s="154"/>
      <c r="AK947" s="154"/>
      <c r="AL947" s="154"/>
      <c r="AM947" s="154"/>
      <c r="AN947" s="154"/>
      <c r="AO947" s="154"/>
      <c r="AP947" s="154"/>
      <c r="AQ947" s="154"/>
      <c r="AR947" s="154"/>
      <c r="AS947" s="154"/>
      <c r="AT947" s="154"/>
      <c r="AU947" s="154"/>
      <c r="AV947" s="154"/>
      <c r="AW947" s="154"/>
      <c r="AX947" s="154"/>
      <c r="AY947" s="154"/>
      <c r="AZ947" s="154"/>
      <c r="BA947" s="181"/>
      <c r="BB947" s="181"/>
      <c r="BC947" s="85"/>
      <c r="BD947" s="85"/>
      <c r="BE947" s="154"/>
    </row>
    <row r="948" customFormat="false" ht="12.75" hidden="false" customHeight="true" outlineLevel="0" collapsed="false">
      <c r="A948" s="2"/>
      <c r="B948" s="2"/>
      <c r="E948" s="2"/>
      <c r="G948" s="2"/>
      <c r="I948" s="85"/>
      <c r="J948" s="2"/>
      <c r="K948" s="2"/>
      <c r="L948" s="85"/>
      <c r="M948" s="85"/>
      <c r="N948" s="85"/>
      <c r="O948" s="85"/>
      <c r="P948" s="85"/>
      <c r="Q948" s="85"/>
      <c r="R948" s="85"/>
      <c r="S948" s="85"/>
      <c r="T948" s="154"/>
      <c r="U948" s="154"/>
      <c r="V948" s="154"/>
      <c r="W948" s="154"/>
      <c r="X948" s="154"/>
      <c r="Y948" s="154"/>
      <c r="Z948" s="85"/>
      <c r="AA948" s="85"/>
      <c r="AB948" s="154"/>
      <c r="AC948" s="154"/>
      <c r="AD948" s="154"/>
      <c r="AE948" s="154"/>
      <c r="AF948" s="154"/>
      <c r="AG948" s="154"/>
      <c r="AH948" s="154"/>
      <c r="AI948" s="154"/>
      <c r="AJ948" s="154"/>
      <c r="AK948" s="154"/>
      <c r="AL948" s="154"/>
      <c r="AM948" s="154"/>
      <c r="AN948" s="154"/>
      <c r="AO948" s="154"/>
      <c r="AP948" s="154"/>
      <c r="AQ948" s="154"/>
      <c r="AR948" s="154"/>
      <c r="AS948" s="154"/>
      <c r="AT948" s="154"/>
      <c r="AU948" s="154"/>
      <c r="AV948" s="154"/>
      <c r="AW948" s="154"/>
      <c r="AX948" s="154"/>
      <c r="AY948" s="154"/>
      <c r="AZ948" s="154"/>
      <c r="BA948" s="181"/>
      <c r="BB948" s="181"/>
      <c r="BC948" s="85"/>
      <c r="BD948" s="85"/>
      <c r="BE948" s="154"/>
    </row>
    <row r="949" customFormat="false" ht="12.75" hidden="false" customHeight="true" outlineLevel="0" collapsed="false">
      <c r="A949" s="2"/>
      <c r="B949" s="2"/>
      <c r="E949" s="2"/>
      <c r="G949" s="2"/>
      <c r="I949" s="85"/>
      <c r="J949" s="2"/>
      <c r="K949" s="2"/>
      <c r="L949" s="85"/>
      <c r="M949" s="85"/>
      <c r="N949" s="85"/>
      <c r="O949" s="85"/>
      <c r="P949" s="85"/>
      <c r="Q949" s="85"/>
      <c r="R949" s="85"/>
      <c r="S949" s="85"/>
      <c r="T949" s="154"/>
      <c r="U949" s="154"/>
      <c r="V949" s="154"/>
      <c r="W949" s="154"/>
      <c r="X949" s="154"/>
      <c r="Y949" s="154"/>
      <c r="Z949" s="85"/>
      <c r="AA949" s="85"/>
      <c r="AB949" s="154"/>
      <c r="AC949" s="154"/>
      <c r="AD949" s="154"/>
      <c r="AE949" s="154"/>
      <c r="AF949" s="154"/>
      <c r="AG949" s="154"/>
      <c r="AH949" s="154"/>
      <c r="AI949" s="154"/>
      <c r="AJ949" s="154"/>
      <c r="AK949" s="154"/>
      <c r="AL949" s="154"/>
      <c r="AM949" s="154"/>
      <c r="AN949" s="154"/>
      <c r="AO949" s="154"/>
      <c r="AP949" s="154"/>
      <c r="AQ949" s="154"/>
      <c r="AR949" s="154"/>
      <c r="AS949" s="154"/>
      <c r="AT949" s="154"/>
      <c r="AU949" s="154"/>
      <c r="AV949" s="154"/>
      <c r="AW949" s="154"/>
      <c r="AX949" s="154"/>
      <c r="AY949" s="154"/>
      <c r="AZ949" s="154"/>
      <c r="BA949" s="181"/>
      <c r="BB949" s="181"/>
      <c r="BC949" s="85"/>
      <c r="BD949" s="85"/>
      <c r="BE949" s="154"/>
    </row>
    <row r="950" customFormat="false" ht="12.75" hidden="false" customHeight="true" outlineLevel="0" collapsed="false">
      <c r="A950" s="2"/>
      <c r="B950" s="2"/>
      <c r="E950" s="2"/>
      <c r="G950" s="2"/>
      <c r="I950" s="85"/>
      <c r="J950" s="2"/>
      <c r="K950" s="2"/>
      <c r="L950" s="85"/>
      <c r="M950" s="85"/>
      <c r="N950" s="85"/>
      <c r="O950" s="85"/>
      <c r="P950" s="85"/>
      <c r="Q950" s="85"/>
      <c r="R950" s="85"/>
      <c r="S950" s="85"/>
      <c r="T950" s="154"/>
      <c r="U950" s="154"/>
      <c r="V950" s="154"/>
      <c r="W950" s="154"/>
      <c r="X950" s="154"/>
      <c r="Y950" s="154"/>
      <c r="Z950" s="85"/>
      <c r="AA950" s="85"/>
      <c r="AB950" s="154"/>
      <c r="AC950" s="154"/>
      <c r="AD950" s="154"/>
      <c r="AE950" s="154"/>
      <c r="AF950" s="154"/>
      <c r="AG950" s="154"/>
      <c r="AH950" s="154"/>
      <c r="AI950" s="154"/>
      <c r="AJ950" s="154"/>
      <c r="AK950" s="154"/>
      <c r="AL950" s="154"/>
      <c r="AM950" s="154"/>
      <c r="AN950" s="154"/>
      <c r="AO950" s="154"/>
      <c r="AP950" s="154"/>
      <c r="AQ950" s="154"/>
      <c r="AR950" s="154"/>
      <c r="AS950" s="154"/>
      <c r="AT950" s="154"/>
      <c r="AU950" s="154"/>
      <c r="AV950" s="154"/>
      <c r="AW950" s="154"/>
      <c r="AX950" s="154"/>
      <c r="AY950" s="154"/>
      <c r="AZ950" s="154"/>
      <c r="BA950" s="181"/>
      <c r="BB950" s="181"/>
      <c r="BC950" s="85"/>
      <c r="BD950" s="85"/>
      <c r="BE950" s="154"/>
    </row>
    <row r="951" customFormat="false" ht="12.75" hidden="false" customHeight="true" outlineLevel="0" collapsed="false">
      <c r="A951" s="2"/>
      <c r="B951" s="2"/>
      <c r="E951" s="2"/>
      <c r="G951" s="2"/>
      <c r="I951" s="85"/>
      <c r="J951" s="2"/>
      <c r="K951" s="2"/>
      <c r="L951" s="85"/>
      <c r="M951" s="85"/>
      <c r="N951" s="85"/>
      <c r="O951" s="85"/>
      <c r="P951" s="85"/>
      <c r="Q951" s="85"/>
      <c r="R951" s="85"/>
      <c r="S951" s="85"/>
      <c r="T951" s="154"/>
      <c r="U951" s="154"/>
      <c r="V951" s="154"/>
      <c r="W951" s="154"/>
      <c r="X951" s="154"/>
      <c r="Y951" s="154"/>
      <c r="Z951" s="85"/>
      <c r="AA951" s="85"/>
      <c r="AB951" s="154"/>
      <c r="AC951" s="154"/>
      <c r="AD951" s="154"/>
      <c r="AE951" s="154"/>
      <c r="AF951" s="154"/>
      <c r="AG951" s="154"/>
      <c r="AH951" s="154"/>
      <c r="AI951" s="154"/>
      <c r="AJ951" s="154"/>
      <c r="AK951" s="154"/>
      <c r="AL951" s="154"/>
      <c r="AM951" s="154"/>
      <c r="AN951" s="154"/>
      <c r="AO951" s="154"/>
      <c r="AP951" s="154"/>
      <c r="AQ951" s="154"/>
      <c r="AR951" s="154"/>
      <c r="AS951" s="154"/>
      <c r="AT951" s="154"/>
      <c r="AU951" s="154"/>
      <c r="AV951" s="154"/>
      <c r="AW951" s="154"/>
      <c r="AX951" s="154"/>
      <c r="AY951" s="154"/>
      <c r="AZ951" s="154"/>
      <c r="BA951" s="181"/>
      <c r="BB951" s="181"/>
      <c r="BC951" s="85"/>
      <c r="BD951" s="85"/>
      <c r="BE951" s="154"/>
    </row>
    <row r="952" customFormat="false" ht="12.75" hidden="false" customHeight="true" outlineLevel="0" collapsed="false">
      <c r="A952" s="2"/>
      <c r="B952" s="2"/>
      <c r="E952" s="2"/>
      <c r="G952" s="2"/>
      <c r="I952" s="85"/>
      <c r="J952" s="2"/>
      <c r="K952" s="2"/>
      <c r="L952" s="85"/>
      <c r="M952" s="85"/>
      <c r="N952" s="85"/>
      <c r="O952" s="85"/>
      <c r="P952" s="85"/>
      <c r="Q952" s="85"/>
      <c r="R952" s="85"/>
      <c r="S952" s="85"/>
      <c r="T952" s="154"/>
      <c r="U952" s="154"/>
      <c r="V952" s="154"/>
      <c r="W952" s="154"/>
      <c r="X952" s="154"/>
      <c r="Y952" s="154"/>
      <c r="Z952" s="85"/>
      <c r="AA952" s="85"/>
      <c r="AB952" s="154"/>
      <c r="AC952" s="154"/>
      <c r="AD952" s="154"/>
      <c r="AE952" s="154"/>
      <c r="AF952" s="154"/>
      <c r="AG952" s="154"/>
      <c r="AH952" s="154"/>
      <c r="AI952" s="154"/>
      <c r="AJ952" s="154"/>
      <c r="AK952" s="154"/>
      <c r="AL952" s="154"/>
      <c r="AM952" s="154"/>
      <c r="AN952" s="154"/>
      <c r="AO952" s="154"/>
      <c r="AP952" s="154"/>
      <c r="AQ952" s="154"/>
      <c r="AR952" s="154"/>
      <c r="AS952" s="154"/>
      <c r="AT952" s="154"/>
      <c r="AU952" s="154"/>
      <c r="AV952" s="154"/>
      <c r="AW952" s="154"/>
      <c r="AX952" s="154"/>
      <c r="AY952" s="154"/>
      <c r="AZ952" s="154"/>
      <c r="BA952" s="181"/>
      <c r="BB952" s="181"/>
      <c r="BC952" s="85"/>
      <c r="BD952" s="85"/>
      <c r="BE952" s="154"/>
    </row>
    <row r="953" customFormat="false" ht="12.75" hidden="false" customHeight="true" outlineLevel="0" collapsed="false">
      <c r="A953" s="2"/>
      <c r="B953" s="2"/>
      <c r="E953" s="2"/>
      <c r="G953" s="2"/>
      <c r="I953" s="85"/>
      <c r="J953" s="2"/>
      <c r="K953" s="2"/>
      <c r="L953" s="85"/>
      <c r="M953" s="85"/>
      <c r="N953" s="85"/>
      <c r="O953" s="85"/>
      <c r="P953" s="85"/>
      <c r="Q953" s="85"/>
      <c r="R953" s="85"/>
      <c r="S953" s="85"/>
      <c r="T953" s="154"/>
      <c r="U953" s="154"/>
      <c r="V953" s="154"/>
      <c r="W953" s="154"/>
      <c r="X953" s="154"/>
      <c r="Y953" s="154"/>
      <c r="Z953" s="85"/>
      <c r="AA953" s="85"/>
      <c r="AB953" s="154"/>
      <c r="AC953" s="154"/>
      <c r="AD953" s="154"/>
      <c r="AE953" s="154"/>
      <c r="AF953" s="154"/>
      <c r="AG953" s="154"/>
      <c r="AH953" s="154"/>
      <c r="AI953" s="154"/>
      <c r="AJ953" s="154"/>
      <c r="AK953" s="154"/>
      <c r="AL953" s="154"/>
      <c r="AM953" s="154"/>
      <c r="AN953" s="154"/>
      <c r="AO953" s="154"/>
      <c r="AP953" s="154"/>
      <c r="AQ953" s="154"/>
      <c r="AR953" s="154"/>
      <c r="AS953" s="154"/>
      <c r="AT953" s="154"/>
      <c r="AU953" s="154"/>
      <c r="AV953" s="154"/>
      <c r="AW953" s="154"/>
      <c r="AX953" s="154"/>
      <c r="AY953" s="154"/>
      <c r="AZ953" s="154"/>
      <c r="BA953" s="181"/>
      <c r="BB953" s="181"/>
      <c r="BC953" s="85"/>
      <c r="BD953" s="85"/>
      <c r="BE953" s="154"/>
    </row>
    <row r="954" customFormat="false" ht="12.75" hidden="false" customHeight="true" outlineLevel="0" collapsed="false">
      <c r="A954" s="2"/>
      <c r="B954" s="2"/>
      <c r="E954" s="2"/>
      <c r="G954" s="2"/>
      <c r="I954" s="85"/>
      <c r="J954" s="2"/>
      <c r="K954" s="2"/>
      <c r="L954" s="85"/>
      <c r="M954" s="85"/>
      <c r="N954" s="85"/>
      <c r="O954" s="85"/>
      <c r="P954" s="85"/>
      <c r="Q954" s="85"/>
      <c r="R954" s="85"/>
      <c r="S954" s="85"/>
      <c r="T954" s="154"/>
      <c r="U954" s="154"/>
      <c r="V954" s="154"/>
      <c r="W954" s="154"/>
      <c r="X954" s="154"/>
      <c r="Y954" s="154"/>
      <c r="Z954" s="85"/>
      <c r="AA954" s="85"/>
      <c r="AB954" s="154"/>
      <c r="AC954" s="154"/>
      <c r="AD954" s="154"/>
      <c r="AE954" s="154"/>
      <c r="AF954" s="154"/>
      <c r="AG954" s="154"/>
      <c r="AH954" s="154"/>
      <c r="AI954" s="154"/>
      <c r="AJ954" s="154"/>
      <c r="AK954" s="154"/>
      <c r="AL954" s="154"/>
      <c r="AM954" s="154"/>
      <c r="AN954" s="154"/>
      <c r="AO954" s="154"/>
      <c r="AP954" s="154"/>
      <c r="AQ954" s="154"/>
      <c r="AR954" s="154"/>
      <c r="AS954" s="154"/>
      <c r="AT954" s="154"/>
      <c r="AU954" s="154"/>
      <c r="AV954" s="154"/>
      <c r="AW954" s="154"/>
      <c r="AX954" s="154"/>
      <c r="AY954" s="154"/>
      <c r="AZ954" s="154"/>
      <c r="BA954" s="181"/>
      <c r="BB954" s="181"/>
      <c r="BC954" s="85"/>
      <c r="BD954" s="85"/>
      <c r="BE954" s="154"/>
    </row>
    <row r="955" customFormat="false" ht="12.75" hidden="false" customHeight="true" outlineLevel="0" collapsed="false">
      <c r="A955" s="2"/>
      <c r="B955" s="2"/>
      <c r="E955" s="2"/>
      <c r="G955" s="2"/>
      <c r="I955" s="85"/>
      <c r="J955" s="2"/>
      <c r="K955" s="2"/>
      <c r="L955" s="85"/>
      <c r="M955" s="85"/>
      <c r="N955" s="85"/>
      <c r="O955" s="85"/>
      <c r="P955" s="85"/>
      <c r="Q955" s="85"/>
      <c r="R955" s="85"/>
      <c r="S955" s="85"/>
      <c r="T955" s="154"/>
      <c r="U955" s="154"/>
      <c r="V955" s="154"/>
      <c r="W955" s="154"/>
      <c r="X955" s="154"/>
      <c r="Y955" s="154"/>
      <c r="Z955" s="85"/>
      <c r="AA955" s="85"/>
      <c r="AB955" s="154"/>
      <c r="AC955" s="154"/>
      <c r="AD955" s="154"/>
      <c r="AE955" s="154"/>
      <c r="AF955" s="154"/>
      <c r="AG955" s="154"/>
      <c r="AH955" s="154"/>
      <c r="AI955" s="154"/>
      <c r="AJ955" s="154"/>
      <c r="AK955" s="154"/>
      <c r="AL955" s="154"/>
      <c r="AM955" s="154"/>
      <c r="AN955" s="154"/>
      <c r="AO955" s="154"/>
      <c r="AP955" s="154"/>
      <c r="AQ955" s="154"/>
      <c r="AR955" s="154"/>
      <c r="AS955" s="154"/>
      <c r="AT955" s="154"/>
      <c r="AU955" s="154"/>
      <c r="AV955" s="154"/>
      <c r="AW955" s="154"/>
      <c r="AX955" s="154"/>
      <c r="AY955" s="154"/>
      <c r="AZ955" s="154"/>
      <c r="BA955" s="181"/>
      <c r="BB955" s="181"/>
      <c r="BC955" s="85"/>
      <c r="BD955" s="85"/>
      <c r="BE955" s="154"/>
    </row>
    <row r="956" customFormat="false" ht="12.75" hidden="false" customHeight="true" outlineLevel="0" collapsed="false">
      <c r="A956" s="2"/>
      <c r="B956" s="2"/>
      <c r="E956" s="2"/>
      <c r="G956" s="2"/>
      <c r="I956" s="85"/>
      <c r="J956" s="2"/>
      <c r="K956" s="2"/>
      <c r="L956" s="85"/>
      <c r="M956" s="85"/>
      <c r="N956" s="85"/>
      <c r="O956" s="85"/>
      <c r="P956" s="85"/>
      <c r="Q956" s="85"/>
      <c r="R956" s="85"/>
      <c r="S956" s="85"/>
      <c r="T956" s="154"/>
      <c r="U956" s="154"/>
      <c r="V956" s="154"/>
      <c r="W956" s="154"/>
      <c r="X956" s="154"/>
      <c r="Y956" s="154"/>
      <c r="Z956" s="85"/>
      <c r="AA956" s="85"/>
      <c r="AB956" s="154"/>
      <c r="AC956" s="154"/>
      <c r="AD956" s="154"/>
      <c r="AE956" s="154"/>
      <c r="AF956" s="154"/>
      <c r="AG956" s="154"/>
      <c r="AH956" s="154"/>
      <c r="AI956" s="154"/>
      <c r="AJ956" s="154"/>
      <c r="AK956" s="154"/>
      <c r="AL956" s="154"/>
      <c r="AM956" s="154"/>
      <c r="AN956" s="154"/>
      <c r="AO956" s="154"/>
      <c r="AP956" s="154"/>
      <c r="AQ956" s="154"/>
      <c r="AR956" s="154"/>
      <c r="AS956" s="154"/>
      <c r="AT956" s="154"/>
      <c r="AU956" s="154"/>
      <c r="AV956" s="154"/>
      <c r="AW956" s="154"/>
      <c r="AX956" s="154"/>
      <c r="AY956" s="154"/>
      <c r="AZ956" s="154"/>
      <c r="BA956" s="181"/>
      <c r="BB956" s="181"/>
      <c r="BC956" s="85"/>
      <c r="BD956" s="85"/>
      <c r="BE956" s="154"/>
    </row>
    <row r="957" customFormat="false" ht="12.75" hidden="false" customHeight="true" outlineLevel="0" collapsed="false">
      <c r="A957" s="2"/>
      <c r="B957" s="2"/>
      <c r="E957" s="2"/>
      <c r="G957" s="2"/>
      <c r="I957" s="85"/>
      <c r="J957" s="2"/>
      <c r="K957" s="2"/>
      <c r="L957" s="85"/>
      <c r="M957" s="85"/>
      <c r="N957" s="85"/>
      <c r="O957" s="85"/>
      <c r="P957" s="85"/>
      <c r="Q957" s="85"/>
      <c r="R957" s="85"/>
      <c r="S957" s="85"/>
      <c r="T957" s="154"/>
      <c r="U957" s="154"/>
      <c r="V957" s="154"/>
      <c r="W957" s="154"/>
      <c r="X957" s="154"/>
      <c r="Y957" s="154"/>
      <c r="Z957" s="85"/>
      <c r="AA957" s="85"/>
      <c r="AB957" s="154"/>
      <c r="AC957" s="154"/>
      <c r="AD957" s="154"/>
      <c r="AE957" s="154"/>
      <c r="AF957" s="154"/>
      <c r="AG957" s="154"/>
      <c r="AH957" s="154"/>
      <c r="AI957" s="154"/>
      <c r="AJ957" s="154"/>
      <c r="AK957" s="154"/>
      <c r="AL957" s="154"/>
      <c r="AM957" s="154"/>
      <c r="AN957" s="154"/>
      <c r="AO957" s="154"/>
      <c r="AP957" s="154"/>
      <c r="AQ957" s="154"/>
      <c r="AR957" s="154"/>
      <c r="AS957" s="154"/>
      <c r="AT957" s="154"/>
      <c r="AU957" s="154"/>
      <c r="AV957" s="154"/>
      <c r="AW957" s="154"/>
      <c r="AX957" s="154"/>
      <c r="AY957" s="154"/>
      <c r="AZ957" s="154"/>
      <c r="BA957" s="181"/>
      <c r="BB957" s="181"/>
      <c r="BC957" s="85"/>
      <c r="BD957" s="85"/>
      <c r="BE957" s="154"/>
    </row>
    <row r="958" customFormat="false" ht="12.75" hidden="false" customHeight="true" outlineLevel="0" collapsed="false">
      <c r="A958" s="2"/>
      <c r="B958" s="2"/>
      <c r="E958" s="2"/>
      <c r="G958" s="2"/>
      <c r="I958" s="85"/>
      <c r="J958" s="2"/>
      <c r="K958" s="2"/>
      <c r="L958" s="85"/>
      <c r="M958" s="85"/>
      <c r="N958" s="85"/>
      <c r="O958" s="85"/>
      <c r="P958" s="85"/>
      <c r="Q958" s="85"/>
      <c r="R958" s="85"/>
      <c r="S958" s="85"/>
      <c r="T958" s="154"/>
      <c r="U958" s="154"/>
      <c r="V958" s="154"/>
      <c r="W958" s="154"/>
      <c r="X958" s="154"/>
      <c r="Y958" s="154"/>
      <c r="Z958" s="85"/>
      <c r="AA958" s="85"/>
      <c r="AB958" s="154"/>
      <c r="AC958" s="154"/>
      <c r="AD958" s="154"/>
      <c r="AE958" s="154"/>
      <c r="AF958" s="154"/>
      <c r="AG958" s="154"/>
      <c r="AH958" s="154"/>
      <c r="AI958" s="154"/>
      <c r="AJ958" s="154"/>
      <c r="AK958" s="154"/>
      <c r="AL958" s="154"/>
      <c r="AM958" s="154"/>
      <c r="AN958" s="154"/>
      <c r="AO958" s="154"/>
      <c r="AP958" s="154"/>
      <c r="AQ958" s="154"/>
      <c r="AR958" s="154"/>
      <c r="AS958" s="154"/>
      <c r="AT958" s="154"/>
      <c r="AU958" s="154"/>
      <c r="AV958" s="154"/>
      <c r="AW958" s="154"/>
      <c r="AX958" s="154"/>
      <c r="AY958" s="154"/>
      <c r="AZ958" s="154"/>
      <c r="BA958" s="181"/>
      <c r="BB958" s="181"/>
      <c r="BC958" s="85"/>
      <c r="BD958" s="85"/>
      <c r="BE958" s="154"/>
    </row>
    <row r="959" customFormat="false" ht="12.75" hidden="false" customHeight="true" outlineLevel="0" collapsed="false">
      <c r="A959" s="2"/>
      <c r="B959" s="2"/>
      <c r="E959" s="2"/>
      <c r="G959" s="2"/>
      <c r="I959" s="85"/>
      <c r="J959" s="2"/>
      <c r="K959" s="2"/>
      <c r="L959" s="85"/>
      <c r="M959" s="85"/>
      <c r="N959" s="85"/>
      <c r="O959" s="85"/>
      <c r="P959" s="85"/>
      <c r="Q959" s="85"/>
      <c r="R959" s="85"/>
      <c r="S959" s="85"/>
      <c r="T959" s="154"/>
      <c r="U959" s="154"/>
      <c r="V959" s="154"/>
      <c r="W959" s="154"/>
      <c r="X959" s="154"/>
      <c r="Y959" s="154"/>
      <c r="Z959" s="85"/>
      <c r="AA959" s="85"/>
      <c r="AB959" s="154"/>
      <c r="AC959" s="154"/>
      <c r="AD959" s="154"/>
      <c r="AE959" s="154"/>
      <c r="AF959" s="154"/>
      <c r="AG959" s="154"/>
      <c r="AH959" s="154"/>
      <c r="AI959" s="154"/>
      <c r="AJ959" s="154"/>
      <c r="AK959" s="154"/>
      <c r="AL959" s="154"/>
      <c r="AM959" s="154"/>
      <c r="AN959" s="154"/>
      <c r="AO959" s="154"/>
      <c r="AP959" s="154"/>
      <c r="AQ959" s="154"/>
      <c r="AR959" s="154"/>
      <c r="AS959" s="154"/>
      <c r="AT959" s="154"/>
      <c r="AU959" s="154"/>
      <c r="AV959" s="154"/>
      <c r="AW959" s="154"/>
      <c r="AX959" s="154"/>
      <c r="AY959" s="154"/>
      <c r="AZ959" s="154"/>
      <c r="BA959" s="181"/>
      <c r="BB959" s="181"/>
      <c r="BC959" s="85"/>
      <c r="BD959" s="85"/>
      <c r="BE959" s="154"/>
    </row>
    <row r="960" customFormat="false" ht="12.75" hidden="false" customHeight="true" outlineLevel="0" collapsed="false">
      <c r="A960" s="2"/>
      <c r="B960" s="2"/>
      <c r="E960" s="2"/>
      <c r="G960" s="2"/>
      <c r="I960" s="85"/>
      <c r="J960" s="2"/>
      <c r="K960" s="2"/>
      <c r="L960" s="85"/>
      <c r="M960" s="85"/>
      <c r="N960" s="85"/>
      <c r="O960" s="85"/>
      <c r="P960" s="85"/>
      <c r="Q960" s="85"/>
      <c r="R960" s="85"/>
      <c r="S960" s="85"/>
      <c r="T960" s="154"/>
      <c r="U960" s="154"/>
      <c r="V960" s="154"/>
      <c r="W960" s="154"/>
      <c r="X960" s="154"/>
      <c r="Y960" s="154"/>
      <c r="Z960" s="85"/>
      <c r="AA960" s="85"/>
      <c r="AB960" s="154"/>
      <c r="AC960" s="154"/>
      <c r="AD960" s="154"/>
      <c r="AE960" s="154"/>
      <c r="AF960" s="154"/>
      <c r="AG960" s="154"/>
      <c r="AH960" s="154"/>
      <c r="AI960" s="154"/>
      <c r="AJ960" s="154"/>
      <c r="AK960" s="154"/>
      <c r="AL960" s="154"/>
      <c r="AM960" s="154"/>
      <c r="AN960" s="154"/>
      <c r="AO960" s="154"/>
      <c r="AP960" s="154"/>
      <c r="AQ960" s="154"/>
      <c r="AR960" s="154"/>
      <c r="AS960" s="154"/>
      <c r="AT960" s="154"/>
      <c r="AU960" s="154"/>
      <c r="AV960" s="154"/>
      <c r="AW960" s="154"/>
      <c r="AX960" s="154"/>
      <c r="AY960" s="154"/>
      <c r="AZ960" s="154"/>
      <c r="BA960" s="181"/>
      <c r="BB960" s="181"/>
      <c r="BC960" s="85"/>
      <c r="BD960" s="85"/>
      <c r="BE960" s="154"/>
    </row>
    <row r="961" customFormat="false" ht="12.75" hidden="false" customHeight="true" outlineLevel="0" collapsed="false">
      <c r="A961" s="2"/>
      <c r="B961" s="2"/>
      <c r="E961" s="2"/>
      <c r="G961" s="2"/>
      <c r="I961" s="85"/>
      <c r="J961" s="2"/>
      <c r="K961" s="2"/>
      <c r="L961" s="85"/>
      <c r="M961" s="85"/>
      <c r="N961" s="85"/>
      <c r="O961" s="85"/>
      <c r="P961" s="85"/>
      <c r="Q961" s="85"/>
      <c r="R961" s="85"/>
      <c r="S961" s="85"/>
      <c r="T961" s="154"/>
      <c r="U961" s="154"/>
      <c r="V961" s="154"/>
      <c r="W961" s="154"/>
      <c r="X961" s="154"/>
      <c r="Y961" s="154"/>
      <c r="Z961" s="85"/>
      <c r="AA961" s="85"/>
      <c r="AB961" s="154"/>
      <c r="AC961" s="154"/>
      <c r="AD961" s="154"/>
      <c r="AE961" s="154"/>
      <c r="AF961" s="154"/>
      <c r="AG961" s="154"/>
      <c r="AH961" s="154"/>
      <c r="AI961" s="154"/>
      <c r="AJ961" s="154"/>
      <c r="AK961" s="154"/>
      <c r="AL961" s="154"/>
      <c r="AM961" s="154"/>
      <c r="AN961" s="154"/>
      <c r="AO961" s="154"/>
      <c r="AP961" s="154"/>
      <c r="AQ961" s="154"/>
      <c r="AR961" s="154"/>
      <c r="AS961" s="154"/>
      <c r="AT961" s="154"/>
      <c r="AU961" s="154"/>
      <c r="AV961" s="154"/>
      <c r="AW961" s="154"/>
      <c r="AX961" s="154"/>
      <c r="AY961" s="154"/>
      <c r="AZ961" s="154"/>
      <c r="BA961" s="181"/>
      <c r="BB961" s="181"/>
      <c r="BC961" s="85"/>
      <c r="BD961" s="85"/>
      <c r="BE961" s="154"/>
    </row>
    <row r="962" customFormat="false" ht="12.75" hidden="false" customHeight="true" outlineLevel="0" collapsed="false">
      <c r="A962" s="2"/>
      <c r="B962" s="2"/>
      <c r="E962" s="2"/>
      <c r="G962" s="2"/>
      <c r="I962" s="85"/>
      <c r="J962" s="2"/>
      <c r="K962" s="2"/>
      <c r="L962" s="85"/>
      <c r="M962" s="85"/>
      <c r="N962" s="85"/>
      <c r="O962" s="85"/>
      <c r="P962" s="85"/>
      <c r="Q962" s="85"/>
      <c r="R962" s="85"/>
      <c r="S962" s="85"/>
      <c r="T962" s="154"/>
      <c r="U962" s="154"/>
      <c r="V962" s="154"/>
      <c r="W962" s="154"/>
      <c r="X962" s="154"/>
      <c r="Y962" s="154"/>
      <c r="Z962" s="85"/>
      <c r="AA962" s="85"/>
      <c r="AB962" s="154"/>
      <c r="AC962" s="154"/>
      <c r="AD962" s="154"/>
      <c r="AE962" s="154"/>
      <c r="AF962" s="154"/>
      <c r="AG962" s="154"/>
      <c r="AH962" s="154"/>
      <c r="AI962" s="154"/>
      <c r="AJ962" s="154"/>
      <c r="AK962" s="154"/>
      <c r="AL962" s="154"/>
      <c r="AM962" s="154"/>
      <c r="AN962" s="154"/>
      <c r="AO962" s="154"/>
      <c r="AP962" s="154"/>
      <c r="AQ962" s="154"/>
      <c r="AR962" s="154"/>
      <c r="AS962" s="154"/>
      <c r="AT962" s="154"/>
      <c r="AU962" s="154"/>
      <c r="AV962" s="154"/>
      <c r="AW962" s="154"/>
      <c r="AX962" s="154"/>
      <c r="AY962" s="154"/>
      <c r="AZ962" s="154"/>
      <c r="BA962" s="181"/>
      <c r="BB962" s="181"/>
      <c r="BC962" s="85"/>
      <c r="BD962" s="85"/>
      <c r="BE962" s="154"/>
    </row>
    <row r="963" customFormat="false" ht="12.75" hidden="false" customHeight="true" outlineLevel="0" collapsed="false">
      <c r="A963" s="2"/>
      <c r="B963" s="2"/>
      <c r="E963" s="2"/>
      <c r="G963" s="2"/>
      <c r="I963" s="85"/>
      <c r="J963" s="2"/>
      <c r="K963" s="2"/>
      <c r="L963" s="85"/>
      <c r="M963" s="85"/>
      <c r="N963" s="85"/>
      <c r="O963" s="85"/>
      <c r="P963" s="85"/>
      <c r="Q963" s="85"/>
      <c r="R963" s="85"/>
      <c r="S963" s="85"/>
      <c r="T963" s="154"/>
      <c r="U963" s="154"/>
      <c r="V963" s="154"/>
      <c r="W963" s="154"/>
      <c r="X963" s="154"/>
      <c r="Y963" s="154"/>
      <c r="Z963" s="85"/>
      <c r="AA963" s="85"/>
      <c r="AB963" s="154"/>
      <c r="AC963" s="154"/>
      <c r="AD963" s="154"/>
      <c r="AE963" s="154"/>
      <c r="AF963" s="154"/>
      <c r="AG963" s="154"/>
      <c r="AH963" s="154"/>
      <c r="AI963" s="154"/>
      <c r="AJ963" s="154"/>
      <c r="AK963" s="154"/>
      <c r="AL963" s="154"/>
      <c r="AM963" s="154"/>
      <c r="AN963" s="154"/>
      <c r="AO963" s="154"/>
      <c r="AP963" s="154"/>
      <c r="AQ963" s="154"/>
      <c r="AR963" s="154"/>
      <c r="AS963" s="154"/>
      <c r="AT963" s="154"/>
      <c r="AU963" s="154"/>
      <c r="AV963" s="154"/>
      <c r="AW963" s="154"/>
      <c r="AX963" s="154"/>
      <c r="AY963" s="154"/>
      <c r="AZ963" s="154"/>
      <c r="BA963" s="181"/>
      <c r="BB963" s="181"/>
      <c r="BC963" s="85"/>
      <c r="BD963" s="85"/>
      <c r="BE963" s="154"/>
    </row>
    <row r="964" customFormat="false" ht="12.75" hidden="false" customHeight="true" outlineLevel="0" collapsed="false">
      <c r="A964" s="2"/>
      <c r="B964" s="2"/>
      <c r="E964" s="2"/>
      <c r="G964" s="2"/>
      <c r="I964" s="85"/>
      <c r="J964" s="2"/>
      <c r="K964" s="2"/>
      <c r="L964" s="85"/>
      <c r="M964" s="85"/>
      <c r="N964" s="85"/>
      <c r="O964" s="85"/>
      <c r="P964" s="85"/>
      <c r="Q964" s="85"/>
      <c r="R964" s="85"/>
      <c r="S964" s="85"/>
      <c r="T964" s="154"/>
      <c r="U964" s="154"/>
      <c r="V964" s="154"/>
      <c r="W964" s="154"/>
      <c r="X964" s="154"/>
      <c r="Y964" s="154"/>
      <c r="Z964" s="85"/>
      <c r="AA964" s="85"/>
      <c r="AB964" s="154"/>
      <c r="AC964" s="154"/>
      <c r="AD964" s="154"/>
      <c r="AE964" s="154"/>
      <c r="AF964" s="154"/>
      <c r="AG964" s="154"/>
      <c r="AH964" s="154"/>
      <c r="AI964" s="154"/>
      <c r="AJ964" s="154"/>
      <c r="AK964" s="154"/>
      <c r="AL964" s="154"/>
      <c r="AM964" s="154"/>
      <c r="AN964" s="154"/>
      <c r="AO964" s="154"/>
      <c r="AP964" s="154"/>
      <c r="AQ964" s="154"/>
      <c r="AR964" s="154"/>
      <c r="AS964" s="154"/>
      <c r="AT964" s="154"/>
      <c r="AU964" s="154"/>
      <c r="AV964" s="154"/>
      <c r="AW964" s="154"/>
      <c r="AX964" s="154"/>
      <c r="AY964" s="154"/>
      <c r="AZ964" s="154"/>
      <c r="BA964" s="181"/>
      <c r="BB964" s="181"/>
      <c r="BC964" s="85"/>
      <c r="BD964" s="85"/>
      <c r="BE964" s="154"/>
    </row>
    <row r="965" customFormat="false" ht="12.75" hidden="false" customHeight="true" outlineLevel="0" collapsed="false">
      <c r="A965" s="2"/>
      <c r="B965" s="2"/>
      <c r="E965" s="2"/>
      <c r="G965" s="2"/>
      <c r="I965" s="85"/>
      <c r="J965" s="2"/>
      <c r="K965" s="2"/>
      <c r="L965" s="85"/>
      <c r="M965" s="85"/>
      <c r="N965" s="85"/>
      <c r="O965" s="85"/>
      <c r="P965" s="85"/>
      <c r="Q965" s="85"/>
      <c r="R965" s="85"/>
      <c r="S965" s="85"/>
      <c r="T965" s="154"/>
      <c r="U965" s="154"/>
      <c r="V965" s="154"/>
      <c r="W965" s="154"/>
      <c r="X965" s="154"/>
      <c r="Y965" s="154"/>
      <c r="Z965" s="85"/>
      <c r="AA965" s="85"/>
      <c r="AB965" s="154"/>
      <c r="AC965" s="154"/>
      <c r="AD965" s="154"/>
      <c r="AE965" s="154"/>
      <c r="AF965" s="154"/>
      <c r="AG965" s="154"/>
      <c r="AH965" s="154"/>
      <c r="AI965" s="154"/>
      <c r="AJ965" s="154"/>
      <c r="AK965" s="154"/>
      <c r="AL965" s="154"/>
      <c r="AM965" s="154"/>
      <c r="AN965" s="154"/>
      <c r="AO965" s="154"/>
      <c r="AP965" s="154"/>
      <c r="AQ965" s="154"/>
      <c r="AR965" s="154"/>
      <c r="AS965" s="154"/>
      <c r="AT965" s="154"/>
      <c r="AU965" s="154"/>
      <c r="AV965" s="154"/>
      <c r="AW965" s="154"/>
      <c r="AX965" s="154"/>
      <c r="AY965" s="154"/>
      <c r="AZ965" s="154"/>
      <c r="BA965" s="181"/>
      <c r="BB965" s="181"/>
      <c r="BC965" s="85"/>
      <c r="BD965" s="85"/>
      <c r="BE965" s="154"/>
    </row>
    <row r="966" customFormat="false" ht="12.75" hidden="false" customHeight="true" outlineLevel="0" collapsed="false">
      <c r="A966" s="2"/>
      <c r="B966" s="2"/>
      <c r="E966" s="2"/>
      <c r="G966" s="2"/>
      <c r="I966" s="85"/>
      <c r="J966" s="2"/>
      <c r="K966" s="2"/>
      <c r="L966" s="85"/>
      <c r="M966" s="85"/>
      <c r="N966" s="85"/>
      <c r="O966" s="85"/>
      <c r="P966" s="85"/>
      <c r="Q966" s="85"/>
      <c r="R966" s="85"/>
      <c r="S966" s="85"/>
      <c r="T966" s="154"/>
      <c r="U966" s="154"/>
      <c r="V966" s="154"/>
      <c r="W966" s="154"/>
      <c r="X966" s="154"/>
      <c r="Y966" s="154"/>
      <c r="Z966" s="85"/>
      <c r="AA966" s="85"/>
      <c r="AB966" s="154"/>
      <c r="AC966" s="154"/>
      <c r="AD966" s="154"/>
      <c r="AE966" s="154"/>
      <c r="AF966" s="154"/>
      <c r="AG966" s="154"/>
      <c r="AH966" s="154"/>
      <c r="AI966" s="154"/>
      <c r="AJ966" s="154"/>
      <c r="AK966" s="154"/>
      <c r="AL966" s="154"/>
      <c r="AM966" s="154"/>
      <c r="AN966" s="154"/>
      <c r="AO966" s="154"/>
      <c r="AP966" s="154"/>
      <c r="AQ966" s="154"/>
      <c r="AR966" s="154"/>
      <c r="AS966" s="154"/>
      <c r="AT966" s="154"/>
      <c r="AU966" s="154"/>
      <c r="AV966" s="154"/>
      <c r="AW966" s="154"/>
      <c r="AX966" s="154"/>
      <c r="AY966" s="154"/>
      <c r="AZ966" s="154"/>
      <c r="BA966" s="181"/>
      <c r="BB966" s="181"/>
      <c r="BC966" s="85"/>
      <c r="BD966" s="85"/>
      <c r="BE966" s="154"/>
    </row>
    <row r="967" customFormat="false" ht="12.75" hidden="false" customHeight="true" outlineLevel="0" collapsed="false">
      <c r="A967" s="2"/>
      <c r="B967" s="2"/>
      <c r="E967" s="2"/>
      <c r="G967" s="2"/>
      <c r="I967" s="85"/>
      <c r="J967" s="2"/>
      <c r="K967" s="2"/>
      <c r="L967" s="85"/>
      <c r="M967" s="85"/>
      <c r="N967" s="85"/>
      <c r="O967" s="85"/>
      <c r="P967" s="85"/>
      <c r="Q967" s="85"/>
      <c r="R967" s="85"/>
      <c r="S967" s="85"/>
      <c r="T967" s="154"/>
      <c r="U967" s="154"/>
      <c r="V967" s="154"/>
      <c r="W967" s="154"/>
      <c r="X967" s="154"/>
      <c r="Y967" s="154"/>
      <c r="Z967" s="85"/>
      <c r="AA967" s="85"/>
      <c r="AB967" s="154"/>
      <c r="AC967" s="154"/>
      <c r="AD967" s="154"/>
      <c r="AE967" s="154"/>
      <c r="AF967" s="154"/>
      <c r="AG967" s="154"/>
      <c r="AH967" s="154"/>
      <c r="AI967" s="154"/>
      <c r="AJ967" s="154"/>
      <c r="AK967" s="154"/>
      <c r="AL967" s="154"/>
      <c r="AM967" s="154"/>
      <c r="AN967" s="154"/>
      <c r="AO967" s="154"/>
      <c r="AP967" s="154"/>
      <c r="AQ967" s="154"/>
      <c r="AR967" s="154"/>
      <c r="AS967" s="154"/>
      <c r="AT967" s="154"/>
      <c r="AU967" s="154"/>
      <c r="AV967" s="154"/>
      <c r="AW967" s="154"/>
      <c r="AX967" s="154"/>
      <c r="AY967" s="154"/>
      <c r="AZ967" s="154"/>
      <c r="BA967" s="181"/>
      <c r="BB967" s="181"/>
      <c r="BC967" s="85"/>
      <c r="BD967" s="85"/>
      <c r="BE967" s="154"/>
    </row>
    <row r="968" customFormat="false" ht="12.75" hidden="false" customHeight="true" outlineLevel="0" collapsed="false">
      <c r="A968" s="2"/>
      <c r="B968" s="2"/>
      <c r="E968" s="2"/>
      <c r="G968" s="2"/>
      <c r="I968" s="85"/>
      <c r="J968" s="2"/>
      <c r="K968" s="2"/>
      <c r="L968" s="85"/>
      <c r="M968" s="85"/>
      <c r="N968" s="85"/>
      <c r="O968" s="85"/>
      <c r="P968" s="85"/>
      <c r="Q968" s="85"/>
      <c r="R968" s="85"/>
      <c r="S968" s="85"/>
      <c r="T968" s="154"/>
      <c r="U968" s="154"/>
      <c r="V968" s="154"/>
      <c r="W968" s="154"/>
      <c r="X968" s="154"/>
      <c r="Y968" s="154"/>
      <c r="Z968" s="85"/>
      <c r="AA968" s="85"/>
      <c r="AB968" s="154"/>
      <c r="AC968" s="154"/>
      <c r="AD968" s="154"/>
      <c r="AE968" s="154"/>
      <c r="AF968" s="154"/>
      <c r="AG968" s="154"/>
      <c r="AH968" s="154"/>
      <c r="AI968" s="154"/>
      <c r="AJ968" s="154"/>
      <c r="AK968" s="154"/>
      <c r="AL968" s="154"/>
      <c r="AM968" s="154"/>
      <c r="AN968" s="154"/>
      <c r="AO968" s="154"/>
      <c r="AP968" s="154"/>
      <c r="AQ968" s="154"/>
      <c r="AR968" s="154"/>
      <c r="AS968" s="154"/>
      <c r="AT968" s="154"/>
      <c r="AU968" s="154"/>
      <c r="AV968" s="154"/>
      <c r="AW968" s="154"/>
      <c r="AX968" s="154"/>
      <c r="AY968" s="154"/>
      <c r="AZ968" s="154"/>
      <c r="BA968" s="181"/>
      <c r="BB968" s="181"/>
      <c r="BC968" s="85"/>
      <c r="BD968" s="85"/>
      <c r="BE968" s="154"/>
    </row>
    <row r="969" customFormat="false" ht="12.75" hidden="false" customHeight="true" outlineLevel="0" collapsed="false">
      <c r="A969" s="2"/>
      <c r="B969" s="2"/>
      <c r="E969" s="2"/>
      <c r="G969" s="2"/>
      <c r="I969" s="85"/>
      <c r="J969" s="2"/>
      <c r="K969" s="2"/>
      <c r="L969" s="85"/>
      <c r="M969" s="85"/>
      <c r="N969" s="85"/>
      <c r="O969" s="85"/>
      <c r="P969" s="85"/>
      <c r="Q969" s="85"/>
      <c r="R969" s="85"/>
      <c r="S969" s="85"/>
      <c r="T969" s="154"/>
      <c r="U969" s="154"/>
      <c r="V969" s="154"/>
      <c r="W969" s="154"/>
      <c r="X969" s="154"/>
      <c r="Y969" s="154"/>
      <c r="Z969" s="85"/>
      <c r="AA969" s="85"/>
      <c r="AB969" s="154"/>
      <c r="AC969" s="154"/>
      <c r="AD969" s="154"/>
      <c r="AE969" s="154"/>
      <c r="AF969" s="154"/>
      <c r="AG969" s="154"/>
      <c r="AH969" s="154"/>
      <c r="AI969" s="154"/>
      <c r="AJ969" s="154"/>
      <c r="AK969" s="154"/>
      <c r="AL969" s="154"/>
      <c r="AM969" s="154"/>
      <c r="AN969" s="154"/>
      <c r="AO969" s="154"/>
      <c r="AP969" s="154"/>
      <c r="AQ969" s="154"/>
      <c r="AR969" s="154"/>
      <c r="AS969" s="154"/>
      <c r="AT969" s="154"/>
      <c r="AU969" s="154"/>
      <c r="AV969" s="154"/>
      <c r="AW969" s="154"/>
      <c r="AX969" s="154"/>
      <c r="AY969" s="154"/>
      <c r="AZ969" s="154"/>
      <c r="BA969" s="181"/>
      <c r="BB969" s="181"/>
      <c r="BC969" s="85"/>
      <c r="BD969" s="85"/>
      <c r="BE969" s="154"/>
    </row>
    <row r="970" customFormat="false" ht="12.75" hidden="false" customHeight="true" outlineLevel="0" collapsed="false">
      <c r="A970" s="2"/>
      <c r="B970" s="2"/>
      <c r="E970" s="2"/>
      <c r="G970" s="2"/>
      <c r="I970" s="85"/>
      <c r="J970" s="2"/>
      <c r="K970" s="2"/>
      <c r="L970" s="85"/>
      <c r="M970" s="85"/>
      <c r="N970" s="85"/>
      <c r="O970" s="85"/>
      <c r="P970" s="85"/>
      <c r="Q970" s="85"/>
      <c r="R970" s="85"/>
      <c r="S970" s="85"/>
      <c r="T970" s="154"/>
      <c r="U970" s="154"/>
      <c r="V970" s="154"/>
      <c r="W970" s="154"/>
      <c r="X970" s="154"/>
      <c r="Y970" s="154"/>
      <c r="Z970" s="85"/>
      <c r="AA970" s="85"/>
      <c r="AB970" s="154"/>
      <c r="AC970" s="154"/>
      <c r="AD970" s="154"/>
      <c r="AE970" s="154"/>
      <c r="AF970" s="154"/>
      <c r="AG970" s="154"/>
      <c r="AH970" s="154"/>
      <c r="AI970" s="154"/>
      <c r="AJ970" s="154"/>
      <c r="AK970" s="154"/>
      <c r="AL970" s="154"/>
      <c r="AM970" s="154"/>
      <c r="AN970" s="154"/>
      <c r="AO970" s="154"/>
      <c r="AP970" s="154"/>
      <c r="AQ970" s="154"/>
      <c r="AR970" s="154"/>
      <c r="AS970" s="154"/>
      <c r="AT970" s="154"/>
      <c r="AU970" s="154"/>
      <c r="AV970" s="154"/>
      <c r="AW970" s="154"/>
      <c r="AX970" s="154"/>
      <c r="AY970" s="154"/>
      <c r="AZ970" s="154"/>
      <c r="BA970" s="181"/>
      <c r="BB970" s="181"/>
      <c r="BC970" s="85"/>
      <c r="BD970" s="85"/>
      <c r="BE970" s="154"/>
    </row>
    <row r="971" customFormat="false" ht="12.75" hidden="false" customHeight="true" outlineLevel="0" collapsed="false">
      <c r="A971" s="2"/>
      <c r="B971" s="2"/>
      <c r="E971" s="2"/>
      <c r="G971" s="2"/>
      <c r="I971" s="85"/>
      <c r="J971" s="2"/>
      <c r="K971" s="2"/>
      <c r="L971" s="85"/>
      <c r="M971" s="85"/>
      <c r="N971" s="85"/>
      <c r="O971" s="85"/>
      <c r="P971" s="85"/>
      <c r="Q971" s="85"/>
      <c r="R971" s="85"/>
      <c r="S971" s="85"/>
      <c r="T971" s="154"/>
      <c r="U971" s="154"/>
      <c r="V971" s="154"/>
      <c r="W971" s="154"/>
      <c r="X971" s="154"/>
      <c r="Y971" s="154"/>
      <c r="Z971" s="85"/>
      <c r="AA971" s="85"/>
      <c r="AB971" s="154"/>
      <c r="AC971" s="154"/>
      <c r="AD971" s="154"/>
      <c r="AE971" s="154"/>
      <c r="AF971" s="154"/>
      <c r="AG971" s="154"/>
      <c r="AH971" s="154"/>
      <c r="AI971" s="154"/>
      <c r="AJ971" s="154"/>
      <c r="AK971" s="154"/>
      <c r="AL971" s="154"/>
      <c r="AM971" s="154"/>
      <c r="AN971" s="154"/>
      <c r="AO971" s="154"/>
      <c r="AP971" s="154"/>
      <c r="AQ971" s="154"/>
      <c r="AR971" s="154"/>
      <c r="AS971" s="154"/>
      <c r="AT971" s="154"/>
      <c r="AU971" s="154"/>
      <c r="AV971" s="154"/>
      <c r="AW971" s="154"/>
      <c r="AX971" s="154"/>
      <c r="AY971" s="154"/>
      <c r="AZ971" s="154"/>
      <c r="BA971" s="181"/>
      <c r="BB971" s="181"/>
      <c r="BC971" s="85"/>
      <c r="BD971" s="85"/>
      <c r="BE971" s="154"/>
    </row>
    <row r="972" customFormat="false" ht="12.75" hidden="false" customHeight="true" outlineLevel="0" collapsed="false">
      <c r="A972" s="2"/>
      <c r="B972" s="2"/>
      <c r="E972" s="2"/>
      <c r="G972" s="2"/>
      <c r="I972" s="85"/>
      <c r="J972" s="2"/>
      <c r="K972" s="2"/>
      <c r="L972" s="85"/>
      <c r="M972" s="85"/>
      <c r="N972" s="85"/>
      <c r="O972" s="85"/>
      <c r="P972" s="85"/>
      <c r="Q972" s="85"/>
      <c r="R972" s="85"/>
      <c r="S972" s="85"/>
      <c r="T972" s="154"/>
      <c r="U972" s="154"/>
      <c r="V972" s="154"/>
      <c r="W972" s="154"/>
      <c r="X972" s="154"/>
      <c r="Y972" s="154"/>
      <c r="Z972" s="85"/>
      <c r="AA972" s="85"/>
      <c r="AB972" s="154"/>
      <c r="AC972" s="154"/>
      <c r="AD972" s="154"/>
      <c r="AE972" s="154"/>
      <c r="AF972" s="154"/>
      <c r="AG972" s="154"/>
      <c r="AH972" s="154"/>
      <c r="AI972" s="154"/>
      <c r="AJ972" s="154"/>
      <c r="AK972" s="154"/>
      <c r="AL972" s="154"/>
      <c r="AM972" s="154"/>
      <c r="AN972" s="154"/>
      <c r="AO972" s="154"/>
      <c r="AP972" s="154"/>
      <c r="AQ972" s="154"/>
      <c r="AR972" s="154"/>
      <c r="AS972" s="154"/>
      <c r="AT972" s="154"/>
      <c r="AU972" s="154"/>
      <c r="AV972" s="154"/>
      <c r="AW972" s="154"/>
      <c r="AX972" s="154"/>
      <c r="AY972" s="154"/>
      <c r="AZ972" s="154"/>
      <c r="BA972" s="181"/>
      <c r="BB972" s="181"/>
      <c r="BC972" s="85"/>
      <c r="BD972" s="85"/>
      <c r="BE972" s="154"/>
    </row>
    <row r="973" customFormat="false" ht="12.75" hidden="false" customHeight="true" outlineLevel="0" collapsed="false">
      <c r="A973" s="2"/>
      <c r="B973" s="2"/>
      <c r="E973" s="2"/>
      <c r="G973" s="2"/>
      <c r="I973" s="85"/>
      <c r="J973" s="2"/>
      <c r="K973" s="2"/>
      <c r="L973" s="85"/>
      <c r="M973" s="85"/>
      <c r="N973" s="85"/>
      <c r="O973" s="85"/>
      <c r="P973" s="85"/>
      <c r="Q973" s="85"/>
      <c r="R973" s="85"/>
      <c r="S973" s="85"/>
      <c r="T973" s="154"/>
      <c r="U973" s="154"/>
      <c r="V973" s="154"/>
      <c r="W973" s="154"/>
      <c r="X973" s="154"/>
      <c r="Y973" s="154"/>
      <c r="Z973" s="85"/>
      <c r="AA973" s="85"/>
      <c r="AB973" s="154"/>
      <c r="AC973" s="154"/>
      <c r="AD973" s="154"/>
      <c r="AE973" s="154"/>
      <c r="AF973" s="154"/>
      <c r="AG973" s="154"/>
      <c r="AH973" s="154"/>
      <c r="AI973" s="154"/>
      <c r="AJ973" s="154"/>
      <c r="AK973" s="154"/>
      <c r="AL973" s="154"/>
      <c r="AM973" s="154"/>
      <c r="AN973" s="154"/>
      <c r="AO973" s="154"/>
      <c r="AP973" s="154"/>
      <c r="AQ973" s="154"/>
      <c r="AR973" s="154"/>
      <c r="AS973" s="154"/>
      <c r="AT973" s="154"/>
      <c r="AU973" s="154"/>
      <c r="AV973" s="154"/>
      <c r="AW973" s="154"/>
      <c r="AX973" s="154"/>
      <c r="AY973" s="154"/>
      <c r="AZ973" s="154"/>
      <c r="BA973" s="181"/>
      <c r="BB973" s="181"/>
      <c r="BC973" s="85"/>
      <c r="BD973" s="85"/>
      <c r="BE973" s="154"/>
    </row>
    <row r="974" customFormat="false" ht="12.75" hidden="false" customHeight="true" outlineLevel="0" collapsed="false">
      <c r="A974" s="2"/>
      <c r="B974" s="2"/>
      <c r="E974" s="2"/>
      <c r="G974" s="2"/>
      <c r="I974" s="85"/>
      <c r="J974" s="2"/>
      <c r="K974" s="2"/>
      <c r="L974" s="85"/>
      <c r="M974" s="85"/>
      <c r="N974" s="85"/>
      <c r="O974" s="85"/>
      <c r="P974" s="85"/>
      <c r="Q974" s="85"/>
      <c r="R974" s="85"/>
      <c r="S974" s="85"/>
      <c r="T974" s="154"/>
      <c r="U974" s="154"/>
      <c r="V974" s="154"/>
      <c r="W974" s="154"/>
      <c r="X974" s="154"/>
      <c r="Y974" s="154"/>
      <c r="Z974" s="85"/>
      <c r="AA974" s="85"/>
      <c r="AB974" s="154"/>
      <c r="AC974" s="154"/>
      <c r="AD974" s="154"/>
      <c r="AE974" s="154"/>
      <c r="AF974" s="154"/>
      <c r="AG974" s="154"/>
      <c r="AH974" s="154"/>
      <c r="AI974" s="154"/>
      <c r="AJ974" s="154"/>
      <c r="AK974" s="154"/>
      <c r="AL974" s="154"/>
      <c r="AM974" s="154"/>
      <c r="AN974" s="154"/>
      <c r="AO974" s="154"/>
      <c r="AP974" s="154"/>
      <c r="AQ974" s="154"/>
      <c r="AR974" s="154"/>
      <c r="AS974" s="154"/>
      <c r="AT974" s="154"/>
      <c r="AU974" s="154"/>
      <c r="AV974" s="154"/>
      <c r="AW974" s="154"/>
      <c r="AX974" s="154"/>
      <c r="AY974" s="154"/>
      <c r="AZ974" s="154"/>
      <c r="BA974" s="181"/>
      <c r="BB974" s="181"/>
      <c r="BC974" s="85"/>
      <c r="BD974" s="85"/>
      <c r="BE974" s="154"/>
    </row>
    <row r="975" customFormat="false" ht="12.75" hidden="false" customHeight="true" outlineLevel="0" collapsed="false">
      <c r="A975" s="2"/>
      <c r="B975" s="2"/>
      <c r="E975" s="2"/>
      <c r="G975" s="2"/>
      <c r="I975" s="85"/>
      <c r="J975" s="2"/>
      <c r="K975" s="2"/>
      <c r="L975" s="85"/>
      <c r="M975" s="85"/>
      <c r="N975" s="85"/>
      <c r="O975" s="85"/>
      <c r="P975" s="85"/>
      <c r="Q975" s="85"/>
      <c r="R975" s="85"/>
      <c r="S975" s="85"/>
      <c r="T975" s="154"/>
      <c r="U975" s="154"/>
      <c r="V975" s="154"/>
      <c r="W975" s="154"/>
      <c r="X975" s="154"/>
      <c r="Y975" s="154"/>
      <c r="Z975" s="85"/>
      <c r="AA975" s="85"/>
      <c r="AB975" s="154"/>
      <c r="AC975" s="154"/>
      <c r="AD975" s="154"/>
      <c r="AE975" s="154"/>
      <c r="AF975" s="154"/>
      <c r="AG975" s="154"/>
      <c r="AH975" s="154"/>
      <c r="AI975" s="154"/>
      <c r="AJ975" s="154"/>
      <c r="AK975" s="154"/>
      <c r="AL975" s="154"/>
      <c r="AM975" s="154"/>
      <c r="AN975" s="154"/>
      <c r="AO975" s="154"/>
      <c r="AP975" s="154"/>
      <c r="AQ975" s="154"/>
      <c r="AR975" s="154"/>
      <c r="AS975" s="154"/>
      <c r="AT975" s="154"/>
      <c r="AU975" s="154"/>
      <c r="AV975" s="154"/>
      <c r="AW975" s="154"/>
      <c r="AX975" s="154"/>
      <c r="AY975" s="154"/>
      <c r="AZ975" s="154"/>
      <c r="BA975" s="181"/>
      <c r="BB975" s="181"/>
      <c r="BC975" s="85"/>
      <c r="BD975" s="85"/>
      <c r="BE975" s="154"/>
    </row>
    <row r="976" customFormat="false" ht="12.75" hidden="false" customHeight="true" outlineLevel="0" collapsed="false">
      <c r="A976" s="2"/>
      <c r="B976" s="2"/>
      <c r="E976" s="2"/>
      <c r="G976" s="2"/>
      <c r="I976" s="85"/>
      <c r="J976" s="2"/>
      <c r="K976" s="2"/>
      <c r="L976" s="85"/>
      <c r="M976" s="85"/>
      <c r="N976" s="85"/>
      <c r="O976" s="85"/>
      <c r="P976" s="85"/>
      <c r="Q976" s="85"/>
      <c r="R976" s="85"/>
      <c r="S976" s="85"/>
      <c r="T976" s="154"/>
      <c r="U976" s="154"/>
      <c r="V976" s="154"/>
      <c r="W976" s="154"/>
      <c r="X976" s="154"/>
      <c r="Y976" s="154"/>
      <c r="Z976" s="85"/>
      <c r="AA976" s="85"/>
      <c r="AB976" s="154"/>
      <c r="AC976" s="154"/>
      <c r="AD976" s="154"/>
      <c r="AE976" s="154"/>
      <c r="AF976" s="154"/>
      <c r="AG976" s="154"/>
      <c r="AH976" s="154"/>
      <c r="AI976" s="154"/>
      <c r="AJ976" s="154"/>
      <c r="AK976" s="154"/>
      <c r="AL976" s="154"/>
      <c r="AM976" s="154"/>
      <c r="AN976" s="154"/>
      <c r="AO976" s="154"/>
      <c r="AP976" s="154"/>
      <c r="AQ976" s="154"/>
      <c r="AR976" s="154"/>
      <c r="AS976" s="154"/>
      <c r="AT976" s="154"/>
      <c r="AU976" s="154"/>
      <c r="AV976" s="154"/>
      <c r="AW976" s="154"/>
      <c r="AX976" s="154"/>
      <c r="AY976" s="154"/>
      <c r="AZ976" s="154"/>
      <c r="BA976" s="181"/>
      <c r="BB976" s="181"/>
      <c r="BC976" s="85"/>
      <c r="BD976" s="85"/>
      <c r="BE976" s="154"/>
    </row>
    <row r="977" customFormat="false" ht="12.75" hidden="false" customHeight="true" outlineLevel="0" collapsed="false">
      <c r="A977" s="2"/>
      <c r="B977" s="2"/>
      <c r="E977" s="2"/>
      <c r="G977" s="2"/>
      <c r="I977" s="85"/>
      <c r="J977" s="2"/>
      <c r="K977" s="2"/>
      <c r="L977" s="85"/>
      <c r="M977" s="85"/>
      <c r="N977" s="85"/>
      <c r="O977" s="85"/>
      <c r="P977" s="85"/>
      <c r="Q977" s="85"/>
      <c r="R977" s="85"/>
      <c r="S977" s="85"/>
      <c r="T977" s="154"/>
      <c r="U977" s="154"/>
      <c r="V977" s="154"/>
      <c r="W977" s="154"/>
      <c r="X977" s="154"/>
      <c r="Y977" s="154"/>
      <c r="Z977" s="85"/>
      <c r="AA977" s="85"/>
      <c r="AB977" s="154"/>
      <c r="AC977" s="154"/>
      <c r="AD977" s="154"/>
      <c r="AE977" s="154"/>
      <c r="AF977" s="154"/>
      <c r="AG977" s="154"/>
      <c r="AH977" s="154"/>
      <c r="AI977" s="154"/>
      <c r="AJ977" s="154"/>
      <c r="AK977" s="154"/>
      <c r="AL977" s="154"/>
      <c r="AM977" s="154"/>
      <c r="AN977" s="154"/>
      <c r="AO977" s="154"/>
      <c r="AP977" s="154"/>
      <c r="AQ977" s="154"/>
      <c r="AR977" s="154"/>
      <c r="AS977" s="154"/>
      <c r="AT977" s="154"/>
      <c r="AU977" s="154"/>
      <c r="AV977" s="154"/>
      <c r="AW977" s="154"/>
      <c r="AX977" s="154"/>
      <c r="AY977" s="154"/>
      <c r="AZ977" s="154"/>
      <c r="BA977" s="181"/>
      <c r="BB977" s="181"/>
      <c r="BC977" s="85"/>
      <c r="BD977" s="85"/>
      <c r="BE977" s="154"/>
    </row>
    <row r="978" customFormat="false" ht="12.75" hidden="false" customHeight="true" outlineLevel="0" collapsed="false">
      <c r="A978" s="2"/>
      <c r="B978" s="2"/>
      <c r="E978" s="2"/>
      <c r="G978" s="2"/>
      <c r="I978" s="85"/>
      <c r="J978" s="2"/>
      <c r="K978" s="2"/>
      <c r="L978" s="85"/>
      <c r="M978" s="85"/>
      <c r="N978" s="85"/>
      <c r="O978" s="85"/>
      <c r="P978" s="85"/>
      <c r="Q978" s="85"/>
      <c r="R978" s="85"/>
      <c r="S978" s="85"/>
      <c r="T978" s="154"/>
      <c r="U978" s="154"/>
      <c r="V978" s="154"/>
      <c r="W978" s="154"/>
      <c r="X978" s="154"/>
      <c r="Y978" s="154"/>
      <c r="Z978" s="85"/>
      <c r="AA978" s="85"/>
      <c r="AB978" s="154"/>
      <c r="AC978" s="154"/>
      <c r="AD978" s="154"/>
      <c r="AE978" s="154"/>
      <c r="AF978" s="154"/>
      <c r="AG978" s="154"/>
      <c r="AH978" s="154"/>
      <c r="AI978" s="154"/>
      <c r="AJ978" s="154"/>
      <c r="AK978" s="154"/>
      <c r="AL978" s="154"/>
      <c r="AM978" s="154"/>
      <c r="AN978" s="154"/>
      <c r="AO978" s="154"/>
      <c r="AP978" s="154"/>
      <c r="AQ978" s="154"/>
      <c r="AR978" s="154"/>
      <c r="AS978" s="154"/>
      <c r="AT978" s="154"/>
      <c r="AU978" s="154"/>
      <c r="AV978" s="154"/>
      <c r="AW978" s="154"/>
      <c r="AX978" s="154"/>
      <c r="AY978" s="154"/>
      <c r="AZ978" s="154"/>
      <c r="BA978" s="181"/>
      <c r="BB978" s="181"/>
      <c r="BC978" s="85"/>
      <c r="BD978" s="85"/>
      <c r="BE978" s="154"/>
    </row>
    <row r="979" customFormat="false" ht="12.75" hidden="false" customHeight="true" outlineLevel="0" collapsed="false">
      <c r="A979" s="2"/>
      <c r="B979" s="2"/>
      <c r="E979" s="2"/>
      <c r="G979" s="2"/>
      <c r="I979" s="85"/>
      <c r="J979" s="2"/>
      <c r="K979" s="2"/>
      <c r="L979" s="85"/>
      <c r="M979" s="85"/>
      <c r="N979" s="85"/>
      <c r="O979" s="85"/>
      <c r="P979" s="85"/>
      <c r="Q979" s="85"/>
      <c r="R979" s="85"/>
      <c r="S979" s="85"/>
      <c r="T979" s="154"/>
      <c r="U979" s="154"/>
      <c r="V979" s="154"/>
      <c r="W979" s="154"/>
      <c r="X979" s="154"/>
      <c r="Y979" s="154"/>
      <c r="Z979" s="85"/>
      <c r="AA979" s="85"/>
      <c r="AB979" s="154"/>
      <c r="AC979" s="154"/>
      <c r="AD979" s="154"/>
      <c r="AE979" s="154"/>
      <c r="AF979" s="154"/>
      <c r="AG979" s="154"/>
      <c r="AH979" s="154"/>
      <c r="AI979" s="154"/>
      <c r="AJ979" s="154"/>
      <c r="AK979" s="154"/>
      <c r="AL979" s="154"/>
      <c r="AM979" s="154"/>
      <c r="AN979" s="154"/>
      <c r="AO979" s="154"/>
      <c r="AP979" s="154"/>
      <c r="AQ979" s="154"/>
      <c r="AR979" s="154"/>
      <c r="AS979" s="154"/>
      <c r="AT979" s="154"/>
      <c r="AU979" s="154"/>
      <c r="AV979" s="154"/>
      <c r="AW979" s="154"/>
      <c r="AX979" s="154"/>
      <c r="AY979" s="154"/>
      <c r="AZ979" s="154"/>
      <c r="BA979" s="181"/>
      <c r="BB979" s="181"/>
      <c r="BC979" s="85"/>
      <c r="BD979" s="85"/>
      <c r="BE979" s="154"/>
    </row>
    <row r="980" customFormat="false" ht="12.75" hidden="false" customHeight="true" outlineLevel="0" collapsed="false">
      <c r="A980" s="2"/>
      <c r="B980" s="2"/>
      <c r="E980" s="2"/>
      <c r="G980" s="2"/>
      <c r="I980" s="85"/>
      <c r="J980" s="2"/>
      <c r="K980" s="2"/>
      <c r="L980" s="85"/>
      <c r="M980" s="85"/>
      <c r="N980" s="85"/>
      <c r="O980" s="85"/>
      <c r="P980" s="85"/>
      <c r="Q980" s="85"/>
      <c r="R980" s="85"/>
      <c r="S980" s="85"/>
      <c r="T980" s="154"/>
      <c r="U980" s="154"/>
      <c r="V980" s="154"/>
      <c r="W980" s="154"/>
      <c r="X980" s="154"/>
      <c r="Y980" s="154"/>
      <c r="Z980" s="85"/>
      <c r="AA980" s="85"/>
      <c r="AB980" s="154"/>
      <c r="AC980" s="154"/>
      <c r="AD980" s="154"/>
      <c r="AE980" s="154"/>
      <c r="AF980" s="154"/>
      <c r="AG980" s="154"/>
      <c r="AH980" s="154"/>
      <c r="AI980" s="154"/>
      <c r="AJ980" s="154"/>
      <c r="AK980" s="154"/>
      <c r="AL980" s="154"/>
      <c r="AM980" s="154"/>
      <c r="AN980" s="154"/>
      <c r="AO980" s="154"/>
      <c r="AP980" s="154"/>
      <c r="AQ980" s="154"/>
      <c r="AR980" s="154"/>
      <c r="AS980" s="154"/>
      <c r="AT980" s="154"/>
      <c r="AU980" s="154"/>
      <c r="AV980" s="154"/>
      <c r="AW980" s="154"/>
      <c r="AX980" s="154"/>
      <c r="AY980" s="154"/>
      <c r="AZ980" s="154"/>
      <c r="BA980" s="181"/>
      <c r="BB980" s="181"/>
      <c r="BC980" s="85"/>
      <c r="BD980" s="85"/>
      <c r="BE980" s="154"/>
    </row>
    <row r="981" customFormat="false" ht="12.75" hidden="false" customHeight="true" outlineLevel="0" collapsed="false">
      <c r="A981" s="2"/>
      <c r="B981" s="2"/>
      <c r="E981" s="2"/>
      <c r="G981" s="2"/>
      <c r="I981" s="85"/>
      <c r="J981" s="2"/>
      <c r="K981" s="2"/>
      <c r="L981" s="85"/>
      <c r="M981" s="85"/>
      <c r="N981" s="85"/>
      <c r="O981" s="85"/>
      <c r="P981" s="85"/>
      <c r="Q981" s="85"/>
      <c r="R981" s="85"/>
      <c r="S981" s="85"/>
      <c r="T981" s="154"/>
      <c r="U981" s="154"/>
      <c r="V981" s="154"/>
      <c r="W981" s="154"/>
      <c r="X981" s="154"/>
      <c r="Y981" s="154"/>
      <c r="Z981" s="85"/>
      <c r="AA981" s="85"/>
      <c r="AB981" s="154"/>
      <c r="AC981" s="154"/>
      <c r="AD981" s="154"/>
      <c r="AE981" s="154"/>
      <c r="AF981" s="154"/>
      <c r="AG981" s="154"/>
      <c r="AH981" s="154"/>
      <c r="AI981" s="154"/>
      <c r="AJ981" s="154"/>
      <c r="AK981" s="154"/>
      <c r="AL981" s="154"/>
      <c r="AM981" s="154"/>
      <c r="AN981" s="154"/>
      <c r="AO981" s="154"/>
      <c r="AP981" s="154"/>
      <c r="AQ981" s="154"/>
      <c r="AR981" s="154"/>
      <c r="AS981" s="154"/>
      <c r="AT981" s="154"/>
      <c r="AU981" s="154"/>
      <c r="AV981" s="154"/>
      <c r="AW981" s="154"/>
      <c r="AX981" s="154"/>
      <c r="AY981" s="154"/>
      <c r="AZ981" s="154"/>
      <c r="BA981" s="181"/>
      <c r="BB981" s="181"/>
      <c r="BC981" s="85"/>
      <c r="BD981" s="85"/>
      <c r="BE981" s="154"/>
    </row>
    <row r="982" customFormat="false" ht="12.75" hidden="false" customHeight="true" outlineLevel="0" collapsed="false">
      <c r="A982" s="2"/>
      <c r="B982" s="2"/>
      <c r="E982" s="2"/>
      <c r="G982" s="2"/>
      <c r="I982" s="85"/>
      <c r="J982" s="2"/>
      <c r="K982" s="2"/>
      <c r="L982" s="85"/>
      <c r="M982" s="85"/>
      <c r="N982" s="85"/>
      <c r="O982" s="85"/>
      <c r="P982" s="85"/>
      <c r="Q982" s="85"/>
      <c r="R982" s="85"/>
      <c r="S982" s="85"/>
      <c r="T982" s="154"/>
      <c r="U982" s="154"/>
      <c r="V982" s="154"/>
      <c r="W982" s="154"/>
      <c r="X982" s="154"/>
      <c r="Y982" s="154"/>
      <c r="Z982" s="85"/>
      <c r="AA982" s="85"/>
      <c r="AB982" s="154"/>
      <c r="AC982" s="154"/>
      <c r="AD982" s="154"/>
      <c r="AE982" s="154"/>
      <c r="AF982" s="154"/>
      <c r="AG982" s="154"/>
      <c r="AH982" s="154"/>
      <c r="AI982" s="154"/>
      <c r="AJ982" s="154"/>
      <c r="AK982" s="154"/>
      <c r="AL982" s="154"/>
      <c r="AM982" s="154"/>
      <c r="AN982" s="154"/>
      <c r="AO982" s="154"/>
      <c r="AP982" s="154"/>
      <c r="AQ982" s="154"/>
      <c r="AR982" s="154"/>
      <c r="AS982" s="154"/>
      <c r="AT982" s="154"/>
      <c r="AU982" s="154"/>
      <c r="AV982" s="154"/>
      <c r="AW982" s="154"/>
      <c r="AX982" s="154"/>
      <c r="AY982" s="154"/>
      <c r="AZ982" s="154"/>
      <c r="BA982" s="181"/>
      <c r="BB982" s="181"/>
      <c r="BC982" s="85"/>
      <c r="BD982" s="85"/>
      <c r="BE982" s="154"/>
    </row>
    <row r="983" customFormat="false" ht="12.75" hidden="false" customHeight="true" outlineLevel="0" collapsed="false">
      <c r="A983" s="2"/>
      <c r="B983" s="2"/>
      <c r="E983" s="2"/>
      <c r="G983" s="2"/>
      <c r="I983" s="85"/>
      <c r="J983" s="2"/>
      <c r="K983" s="2"/>
      <c r="L983" s="85"/>
      <c r="M983" s="85"/>
      <c r="N983" s="85"/>
      <c r="O983" s="85"/>
      <c r="P983" s="85"/>
      <c r="Q983" s="85"/>
      <c r="R983" s="85"/>
      <c r="S983" s="85"/>
      <c r="T983" s="154"/>
      <c r="U983" s="154"/>
      <c r="V983" s="154"/>
      <c r="W983" s="154"/>
      <c r="X983" s="154"/>
      <c r="Y983" s="154"/>
      <c r="Z983" s="85"/>
      <c r="AA983" s="85"/>
      <c r="AB983" s="154"/>
      <c r="AC983" s="154"/>
      <c r="AD983" s="154"/>
      <c r="AE983" s="154"/>
      <c r="AF983" s="154"/>
      <c r="AG983" s="154"/>
      <c r="AH983" s="154"/>
      <c r="AI983" s="154"/>
      <c r="AJ983" s="154"/>
      <c r="AK983" s="154"/>
      <c r="AL983" s="154"/>
      <c r="AM983" s="154"/>
      <c r="AN983" s="154"/>
      <c r="AO983" s="154"/>
      <c r="AP983" s="154"/>
      <c r="AQ983" s="154"/>
      <c r="AR983" s="154"/>
      <c r="AS983" s="154"/>
      <c r="AT983" s="154"/>
      <c r="AU983" s="154"/>
      <c r="AV983" s="154"/>
      <c r="AW983" s="154"/>
      <c r="AX983" s="154"/>
      <c r="AY983" s="154"/>
      <c r="AZ983" s="154"/>
      <c r="BA983" s="181"/>
      <c r="BB983" s="181"/>
      <c r="BC983" s="85"/>
      <c r="BD983" s="85"/>
      <c r="BE983" s="154"/>
    </row>
    <row r="984" customFormat="false" ht="12.75" hidden="false" customHeight="true" outlineLevel="0" collapsed="false">
      <c r="A984" s="2"/>
      <c r="B984" s="2"/>
      <c r="E984" s="2"/>
      <c r="G984" s="2"/>
      <c r="I984" s="85"/>
      <c r="J984" s="2"/>
      <c r="K984" s="2"/>
      <c r="L984" s="85"/>
      <c r="M984" s="85"/>
      <c r="N984" s="85"/>
      <c r="O984" s="85"/>
      <c r="P984" s="85"/>
      <c r="Q984" s="85"/>
      <c r="R984" s="85"/>
      <c r="S984" s="85"/>
      <c r="T984" s="154"/>
      <c r="U984" s="154"/>
      <c r="V984" s="154"/>
      <c r="W984" s="154"/>
      <c r="X984" s="154"/>
      <c r="Y984" s="154"/>
      <c r="Z984" s="85"/>
      <c r="AA984" s="85"/>
      <c r="AB984" s="154"/>
      <c r="AC984" s="154"/>
      <c r="AD984" s="154"/>
      <c r="AE984" s="154"/>
      <c r="AF984" s="154"/>
      <c r="AG984" s="154"/>
      <c r="AH984" s="154"/>
      <c r="AI984" s="154"/>
      <c r="AJ984" s="154"/>
      <c r="AK984" s="154"/>
      <c r="AL984" s="154"/>
      <c r="AM984" s="154"/>
      <c r="AN984" s="154"/>
      <c r="AO984" s="154"/>
      <c r="AP984" s="154"/>
      <c r="AQ984" s="154"/>
      <c r="AR984" s="154"/>
      <c r="AS984" s="154"/>
      <c r="AT984" s="154"/>
      <c r="AU984" s="154"/>
      <c r="AV984" s="154"/>
      <c r="AW984" s="154"/>
      <c r="AX984" s="154"/>
      <c r="AY984" s="154"/>
      <c r="AZ984" s="154"/>
      <c r="BA984" s="181"/>
      <c r="BB984" s="181"/>
      <c r="BC984" s="85"/>
      <c r="BD984" s="85"/>
      <c r="BE984" s="154"/>
    </row>
    <row r="985" customFormat="false" ht="12.75" hidden="false" customHeight="true" outlineLevel="0" collapsed="false">
      <c r="A985" s="2"/>
      <c r="B985" s="2"/>
      <c r="E985" s="2"/>
      <c r="G985" s="2"/>
      <c r="I985" s="85"/>
      <c r="J985" s="2"/>
      <c r="K985" s="2"/>
      <c r="L985" s="85"/>
      <c r="M985" s="85"/>
      <c r="N985" s="85"/>
      <c r="O985" s="85"/>
      <c r="P985" s="85"/>
      <c r="Q985" s="85"/>
      <c r="R985" s="85"/>
      <c r="S985" s="85"/>
      <c r="T985" s="154"/>
      <c r="U985" s="154"/>
      <c r="V985" s="154"/>
      <c r="W985" s="154"/>
      <c r="X985" s="154"/>
      <c r="Y985" s="154"/>
      <c r="Z985" s="85"/>
      <c r="AA985" s="85"/>
      <c r="AB985" s="154"/>
      <c r="AC985" s="154"/>
      <c r="AD985" s="154"/>
      <c r="AE985" s="154"/>
      <c r="AF985" s="154"/>
      <c r="AG985" s="154"/>
      <c r="AH985" s="154"/>
      <c r="AI985" s="154"/>
      <c r="AJ985" s="154"/>
      <c r="AK985" s="154"/>
      <c r="AL985" s="154"/>
      <c r="AM985" s="154"/>
      <c r="AN985" s="154"/>
      <c r="AO985" s="154"/>
      <c r="AP985" s="154"/>
      <c r="AQ985" s="154"/>
      <c r="AR985" s="154"/>
      <c r="AS985" s="154"/>
      <c r="AT985" s="154"/>
      <c r="AU985" s="154"/>
      <c r="AV985" s="154"/>
      <c r="AW985" s="154"/>
      <c r="AX985" s="154"/>
      <c r="AY985" s="154"/>
      <c r="AZ985" s="154"/>
      <c r="BA985" s="181"/>
      <c r="BB985" s="181"/>
      <c r="BC985" s="85"/>
      <c r="BD985" s="85"/>
      <c r="BE985" s="154"/>
    </row>
    <row r="986" customFormat="false" ht="12.75" hidden="false" customHeight="true" outlineLevel="0" collapsed="false">
      <c r="A986" s="2"/>
      <c r="B986" s="2"/>
      <c r="E986" s="2"/>
      <c r="G986" s="2"/>
      <c r="I986" s="85"/>
      <c r="J986" s="2"/>
      <c r="K986" s="2"/>
      <c r="L986" s="85"/>
      <c r="M986" s="85"/>
      <c r="N986" s="85"/>
      <c r="O986" s="85"/>
      <c r="P986" s="85"/>
      <c r="Q986" s="85"/>
      <c r="R986" s="85"/>
      <c r="S986" s="85"/>
      <c r="T986" s="154"/>
      <c r="U986" s="154"/>
      <c r="V986" s="154"/>
      <c r="W986" s="154"/>
      <c r="X986" s="154"/>
      <c r="Y986" s="154"/>
      <c r="Z986" s="85"/>
      <c r="AA986" s="85"/>
      <c r="AB986" s="154"/>
      <c r="AC986" s="154"/>
      <c r="AD986" s="154"/>
      <c r="AE986" s="154"/>
      <c r="AF986" s="154"/>
      <c r="AG986" s="154"/>
      <c r="AH986" s="154"/>
      <c r="AI986" s="154"/>
      <c r="AJ986" s="154"/>
      <c r="AK986" s="154"/>
      <c r="AL986" s="154"/>
      <c r="AM986" s="154"/>
      <c r="AN986" s="154"/>
      <c r="AO986" s="154"/>
      <c r="AP986" s="154"/>
      <c r="AQ986" s="154"/>
      <c r="AR986" s="154"/>
      <c r="AS986" s="154"/>
      <c r="AT986" s="154"/>
      <c r="AU986" s="154"/>
      <c r="AV986" s="154"/>
      <c r="AW986" s="154"/>
      <c r="AX986" s="154"/>
      <c r="AY986" s="154"/>
      <c r="AZ986" s="154"/>
      <c r="BA986" s="181"/>
      <c r="BB986" s="181"/>
      <c r="BC986" s="85"/>
      <c r="BD986" s="85"/>
      <c r="BE986" s="154"/>
    </row>
    <row r="987" customFormat="false" ht="12.75" hidden="false" customHeight="true" outlineLevel="0" collapsed="false">
      <c r="A987" s="2"/>
      <c r="B987" s="2"/>
      <c r="E987" s="2"/>
      <c r="G987" s="2"/>
      <c r="I987" s="85"/>
      <c r="J987" s="2"/>
      <c r="K987" s="2"/>
      <c r="L987" s="85"/>
      <c r="M987" s="85"/>
      <c r="N987" s="85"/>
      <c r="O987" s="85"/>
      <c r="P987" s="85"/>
      <c r="Q987" s="85"/>
      <c r="R987" s="85"/>
      <c r="S987" s="85"/>
      <c r="T987" s="154"/>
      <c r="U987" s="154"/>
      <c r="V987" s="154"/>
      <c r="W987" s="154"/>
      <c r="X987" s="154"/>
      <c r="Y987" s="154"/>
      <c r="Z987" s="85"/>
      <c r="AA987" s="85"/>
      <c r="AB987" s="154"/>
      <c r="AC987" s="154"/>
      <c r="AD987" s="154"/>
      <c r="AE987" s="154"/>
      <c r="AF987" s="154"/>
      <c r="AG987" s="154"/>
      <c r="AH987" s="154"/>
      <c r="AI987" s="154"/>
      <c r="AJ987" s="154"/>
      <c r="AK987" s="154"/>
      <c r="AL987" s="154"/>
      <c r="AM987" s="154"/>
      <c r="AN987" s="154"/>
      <c r="AO987" s="154"/>
      <c r="AP987" s="154"/>
      <c r="AQ987" s="154"/>
      <c r="AR987" s="154"/>
      <c r="AS987" s="154"/>
      <c r="AT987" s="154"/>
      <c r="AU987" s="154"/>
      <c r="AV987" s="154"/>
      <c r="AW987" s="154"/>
      <c r="AX987" s="154"/>
      <c r="AY987" s="154"/>
      <c r="AZ987" s="154"/>
      <c r="BA987" s="181"/>
      <c r="BB987" s="181"/>
      <c r="BC987" s="85"/>
      <c r="BD987" s="85"/>
      <c r="BE987" s="154"/>
    </row>
    <row r="988" customFormat="false" ht="12.75" hidden="false" customHeight="true" outlineLevel="0" collapsed="false">
      <c r="A988" s="2"/>
      <c r="B988" s="2"/>
      <c r="E988" s="2"/>
      <c r="G988" s="2"/>
      <c r="I988" s="85"/>
      <c r="J988" s="2"/>
      <c r="K988" s="2"/>
      <c r="L988" s="85"/>
      <c r="M988" s="85"/>
      <c r="N988" s="85"/>
      <c r="O988" s="85"/>
      <c r="P988" s="85"/>
      <c r="Q988" s="85"/>
      <c r="R988" s="85"/>
      <c r="S988" s="85"/>
      <c r="T988" s="154"/>
      <c r="U988" s="154"/>
      <c r="V988" s="154"/>
      <c r="W988" s="154"/>
      <c r="X988" s="154"/>
      <c r="Y988" s="154"/>
      <c r="Z988" s="85"/>
      <c r="AA988" s="85"/>
      <c r="AB988" s="154"/>
      <c r="AC988" s="154"/>
      <c r="AD988" s="154"/>
      <c r="AE988" s="154"/>
      <c r="AF988" s="154"/>
      <c r="AG988" s="154"/>
      <c r="AH988" s="154"/>
      <c r="AI988" s="154"/>
      <c r="AJ988" s="154"/>
      <c r="AK988" s="154"/>
      <c r="AL988" s="154"/>
      <c r="AM988" s="154"/>
      <c r="AN988" s="154"/>
      <c r="AO988" s="154"/>
      <c r="AP988" s="154"/>
      <c r="AQ988" s="154"/>
      <c r="AR988" s="154"/>
      <c r="AS988" s="154"/>
      <c r="AT988" s="154"/>
      <c r="AU988" s="154"/>
      <c r="AV988" s="154"/>
      <c r="AW988" s="154"/>
      <c r="AX988" s="154"/>
      <c r="AY988" s="154"/>
      <c r="AZ988" s="154"/>
      <c r="BA988" s="181"/>
      <c r="BB988" s="181"/>
      <c r="BC988" s="85"/>
      <c r="BD988" s="85"/>
      <c r="BE988" s="154"/>
    </row>
    <row r="989" customFormat="false" ht="12.75" hidden="false" customHeight="true" outlineLevel="0" collapsed="false">
      <c r="A989" s="2"/>
      <c r="B989" s="2"/>
      <c r="E989" s="2"/>
      <c r="G989" s="2"/>
      <c r="I989" s="85"/>
      <c r="J989" s="2"/>
      <c r="K989" s="2"/>
      <c r="L989" s="85"/>
      <c r="M989" s="85"/>
      <c r="N989" s="85"/>
      <c r="O989" s="85"/>
      <c r="P989" s="85"/>
      <c r="Q989" s="85"/>
      <c r="R989" s="85"/>
      <c r="S989" s="85"/>
      <c r="T989" s="154"/>
      <c r="U989" s="154"/>
      <c r="V989" s="154"/>
      <c r="W989" s="154"/>
      <c r="X989" s="154"/>
      <c r="Y989" s="154"/>
      <c r="Z989" s="85"/>
      <c r="AA989" s="85"/>
      <c r="AB989" s="154"/>
      <c r="AC989" s="154"/>
      <c r="AD989" s="154"/>
      <c r="AE989" s="154"/>
      <c r="AF989" s="154"/>
      <c r="AG989" s="154"/>
      <c r="AH989" s="154"/>
      <c r="AI989" s="154"/>
      <c r="AJ989" s="154"/>
      <c r="AK989" s="154"/>
      <c r="AL989" s="154"/>
      <c r="AM989" s="154"/>
      <c r="AN989" s="154"/>
      <c r="AO989" s="154"/>
      <c r="AP989" s="154"/>
      <c r="AQ989" s="154"/>
      <c r="AR989" s="154"/>
      <c r="AS989" s="154"/>
      <c r="AT989" s="154"/>
      <c r="AU989" s="154"/>
      <c r="AV989" s="154"/>
      <c r="AW989" s="154"/>
      <c r="AX989" s="154"/>
      <c r="AY989" s="154"/>
      <c r="AZ989" s="154"/>
      <c r="BA989" s="181"/>
      <c r="BB989" s="181"/>
      <c r="BC989" s="85"/>
      <c r="BD989" s="85"/>
      <c r="BE989" s="154"/>
    </row>
    <row r="990" customFormat="false" ht="12.75" hidden="false" customHeight="true" outlineLevel="0" collapsed="false">
      <c r="A990" s="2"/>
      <c r="B990" s="2"/>
      <c r="E990" s="2"/>
      <c r="G990" s="2"/>
      <c r="I990" s="85"/>
      <c r="J990" s="2"/>
      <c r="K990" s="2"/>
      <c r="L990" s="85"/>
      <c r="M990" s="85"/>
      <c r="N990" s="85"/>
      <c r="O990" s="85"/>
      <c r="P990" s="85"/>
      <c r="Q990" s="85"/>
      <c r="R990" s="85"/>
      <c r="S990" s="85"/>
      <c r="T990" s="154"/>
      <c r="U990" s="154"/>
      <c r="V990" s="154"/>
      <c r="W990" s="154"/>
      <c r="X990" s="154"/>
      <c r="Y990" s="154"/>
      <c r="Z990" s="85"/>
      <c r="AA990" s="85"/>
      <c r="AB990" s="154"/>
      <c r="AC990" s="154"/>
      <c r="AD990" s="154"/>
      <c r="AE990" s="154"/>
      <c r="AF990" s="154"/>
      <c r="AG990" s="154"/>
      <c r="AH990" s="154"/>
      <c r="AI990" s="154"/>
      <c r="AJ990" s="154"/>
      <c r="AK990" s="154"/>
      <c r="AL990" s="154"/>
      <c r="AM990" s="154"/>
      <c r="AN990" s="154"/>
      <c r="AO990" s="154"/>
      <c r="AP990" s="154"/>
      <c r="AQ990" s="154"/>
      <c r="AR990" s="154"/>
      <c r="AS990" s="154"/>
      <c r="AT990" s="154"/>
      <c r="AU990" s="154"/>
      <c r="AV990" s="154"/>
      <c r="AW990" s="154"/>
      <c r="AX990" s="154"/>
      <c r="AY990" s="154"/>
      <c r="AZ990" s="154"/>
      <c r="BA990" s="181"/>
      <c r="BB990" s="181"/>
      <c r="BC990" s="85"/>
      <c r="BD990" s="85"/>
      <c r="BE990" s="154"/>
    </row>
    <row r="991" customFormat="false" ht="12.75" hidden="false" customHeight="true" outlineLevel="0" collapsed="false">
      <c r="A991" s="2"/>
      <c r="B991" s="2"/>
      <c r="E991" s="2"/>
      <c r="G991" s="2"/>
      <c r="I991" s="85"/>
      <c r="J991" s="2"/>
      <c r="K991" s="2"/>
      <c r="L991" s="85"/>
      <c r="M991" s="85"/>
      <c r="N991" s="85"/>
      <c r="O991" s="85"/>
      <c r="P991" s="85"/>
      <c r="Q991" s="85"/>
      <c r="R991" s="85"/>
      <c r="S991" s="85"/>
      <c r="T991" s="154"/>
      <c r="U991" s="154"/>
      <c r="V991" s="154"/>
      <c r="W991" s="154"/>
      <c r="X991" s="154"/>
      <c r="Y991" s="154"/>
      <c r="Z991" s="85"/>
      <c r="AA991" s="85"/>
      <c r="AB991" s="154"/>
      <c r="AC991" s="154"/>
      <c r="AD991" s="154"/>
      <c r="AE991" s="154"/>
      <c r="AF991" s="154"/>
      <c r="AG991" s="154"/>
      <c r="AH991" s="154"/>
      <c r="AI991" s="154"/>
      <c r="AJ991" s="154"/>
      <c r="AK991" s="154"/>
      <c r="AL991" s="154"/>
      <c r="AM991" s="154"/>
      <c r="AN991" s="154"/>
      <c r="AO991" s="154"/>
      <c r="AP991" s="154"/>
      <c r="AQ991" s="154"/>
      <c r="AR991" s="154"/>
      <c r="AS991" s="154"/>
      <c r="AT991" s="154"/>
      <c r="AU991" s="154"/>
      <c r="AV991" s="154"/>
      <c r="AW991" s="154"/>
      <c r="AX991" s="154"/>
      <c r="AY991" s="154"/>
      <c r="AZ991" s="154"/>
      <c r="BA991" s="181"/>
      <c r="BB991" s="181"/>
      <c r="BC991" s="85"/>
      <c r="BD991" s="85"/>
      <c r="BE991" s="154"/>
    </row>
    <row r="992" customFormat="false" ht="12.75" hidden="false" customHeight="true" outlineLevel="0" collapsed="false">
      <c r="A992" s="2"/>
      <c r="B992" s="2"/>
      <c r="E992" s="2"/>
      <c r="G992" s="2"/>
      <c r="I992" s="85"/>
      <c r="J992" s="2"/>
      <c r="K992" s="2"/>
      <c r="L992" s="85"/>
      <c r="M992" s="85"/>
      <c r="N992" s="85"/>
      <c r="O992" s="85"/>
      <c r="P992" s="85"/>
      <c r="Q992" s="85"/>
      <c r="R992" s="85"/>
      <c r="S992" s="85"/>
      <c r="T992" s="154"/>
      <c r="U992" s="154"/>
      <c r="V992" s="154"/>
      <c r="W992" s="154"/>
      <c r="X992" s="154"/>
      <c r="Y992" s="154"/>
      <c r="Z992" s="85"/>
      <c r="AA992" s="85"/>
      <c r="AB992" s="154"/>
      <c r="AC992" s="154"/>
      <c r="AD992" s="154"/>
      <c r="AE992" s="154"/>
      <c r="AF992" s="154"/>
      <c r="AG992" s="154"/>
      <c r="AH992" s="154"/>
      <c r="AI992" s="154"/>
      <c r="AJ992" s="154"/>
      <c r="AK992" s="154"/>
      <c r="AL992" s="154"/>
      <c r="AM992" s="154"/>
      <c r="AN992" s="154"/>
      <c r="AO992" s="154"/>
      <c r="AP992" s="154"/>
      <c r="AQ992" s="154"/>
      <c r="AR992" s="154"/>
      <c r="AS992" s="154"/>
      <c r="AT992" s="154"/>
      <c r="AU992" s="154"/>
      <c r="AV992" s="154"/>
      <c r="AW992" s="154"/>
      <c r="AX992" s="154"/>
      <c r="AY992" s="154"/>
      <c r="AZ992" s="154"/>
      <c r="BA992" s="181"/>
      <c r="BB992" s="181"/>
      <c r="BC992" s="85"/>
      <c r="BD992" s="85"/>
      <c r="BE992" s="154"/>
    </row>
    <row r="993" customFormat="false" ht="12.75" hidden="false" customHeight="true" outlineLevel="0" collapsed="false">
      <c r="A993" s="2"/>
      <c r="B993" s="2"/>
      <c r="E993" s="2"/>
      <c r="G993" s="2"/>
      <c r="I993" s="85"/>
      <c r="J993" s="2"/>
      <c r="K993" s="2"/>
      <c r="L993" s="85"/>
      <c r="M993" s="85"/>
      <c r="N993" s="85"/>
      <c r="O993" s="85"/>
      <c r="P993" s="85"/>
      <c r="Q993" s="85"/>
      <c r="R993" s="85"/>
      <c r="S993" s="85"/>
      <c r="T993" s="154"/>
      <c r="U993" s="154"/>
      <c r="V993" s="154"/>
      <c r="W993" s="154"/>
      <c r="X993" s="154"/>
      <c r="Y993" s="154"/>
      <c r="Z993" s="85"/>
      <c r="AA993" s="85"/>
      <c r="AB993" s="154"/>
      <c r="AC993" s="154"/>
      <c r="AD993" s="154"/>
      <c r="AE993" s="154"/>
      <c r="AF993" s="154"/>
      <c r="AG993" s="154"/>
      <c r="AH993" s="154"/>
      <c r="AI993" s="154"/>
      <c r="AJ993" s="154"/>
      <c r="AK993" s="154"/>
      <c r="AL993" s="154"/>
      <c r="AM993" s="154"/>
      <c r="AN993" s="154"/>
      <c r="AO993" s="154"/>
      <c r="AP993" s="154"/>
      <c r="AQ993" s="154"/>
      <c r="AR993" s="154"/>
      <c r="AS993" s="154"/>
      <c r="AT993" s="154"/>
      <c r="AU993" s="154"/>
      <c r="AV993" s="154"/>
      <c r="AW993" s="154"/>
      <c r="AX993" s="154"/>
      <c r="AY993" s="154"/>
      <c r="AZ993" s="154"/>
      <c r="BA993" s="181"/>
      <c r="BB993" s="181"/>
      <c r="BC993" s="85"/>
      <c r="BD993" s="85"/>
      <c r="BE993" s="154"/>
    </row>
    <row r="994" customFormat="false" ht="12.75" hidden="false" customHeight="true" outlineLevel="0" collapsed="false">
      <c r="A994" s="2"/>
      <c r="B994" s="2"/>
      <c r="E994" s="2"/>
      <c r="G994" s="2"/>
      <c r="I994" s="85"/>
      <c r="J994" s="2"/>
      <c r="K994" s="2"/>
      <c r="L994" s="85"/>
      <c r="M994" s="85"/>
      <c r="N994" s="85"/>
      <c r="O994" s="85"/>
      <c r="P994" s="85"/>
      <c r="Q994" s="85"/>
      <c r="R994" s="85"/>
      <c r="S994" s="85"/>
      <c r="T994" s="154"/>
      <c r="U994" s="154"/>
      <c r="V994" s="154"/>
      <c r="W994" s="154"/>
      <c r="X994" s="154"/>
      <c r="Y994" s="154"/>
      <c r="Z994" s="85"/>
      <c r="AA994" s="85"/>
      <c r="AB994" s="154"/>
      <c r="AC994" s="154"/>
      <c r="AD994" s="154"/>
      <c r="AE994" s="154"/>
      <c r="AF994" s="154"/>
      <c r="AG994" s="154"/>
      <c r="AH994" s="154"/>
      <c r="AI994" s="154"/>
      <c r="AJ994" s="154"/>
      <c r="AK994" s="154"/>
      <c r="AL994" s="154"/>
      <c r="AM994" s="154"/>
      <c r="AN994" s="154"/>
      <c r="AO994" s="154"/>
      <c r="AP994" s="154"/>
      <c r="AQ994" s="154"/>
      <c r="AR994" s="154"/>
      <c r="AS994" s="154"/>
      <c r="AT994" s="154"/>
      <c r="AU994" s="154"/>
      <c r="AV994" s="154"/>
      <c r="AW994" s="154"/>
      <c r="AX994" s="154"/>
      <c r="AY994" s="154"/>
      <c r="AZ994" s="154"/>
      <c r="BA994" s="181"/>
      <c r="BB994" s="181"/>
      <c r="BC994" s="85"/>
      <c r="BD994" s="85"/>
      <c r="BE994" s="154"/>
    </row>
    <row r="995" customFormat="false" ht="12.75" hidden="false" customHeight="true" outlineLevel="0" collapsed="false">
      <c r="A995" s="2"/>
      <c r="B995" s="2"/>
      <c r="E995" s="2"/>
      <c r="G995" s="2"/>
      <c r="I995" s="85"/>
      <c r="J995" s="2"/>
      <c r="K995" s="2"/>
      <c r="L995" s="85"/>
      <c r="M995" s="85"/>
      <c r="N995" s="85"/>
      <c r="O995" s="85"/>
      <c r="P995" s="85"/>
      <c r="Q995" s="85"/>
      <c r="R995" s="85"/>
      <c r="S995" s="85"/>
      <c r="T995" s="154"/>
      <c r="U995" s="154"/>
      <c r="V995" s="154"/>
      <c r="W995" s="154"/>
      <c r="X995" s="154"/>
      <c r="Y995" s="154"/>
      <c r="Z995" s="85"/>
      <c r="AA995" s="85"/>
      <c r="AB995" s="154"/>
      <c r="AC995" s="154"/>
      <c r="AD995" s="154"/>
      <c r="AE995" s="154"/>
      <c r="AF995" s="154"/>
      <c r="AG995" s="154"/>
      <c r="AH995" s="154"/>
      <c r="AI995" s="154"/>
      <c r="AJ995" s="154"/>
      <c r="AK995" s="154"/>
      <c r="AL995" s="154"/>
      <c r="AM995" s="154"/>
      <c r="AN995" s="154"/>
      <c r="AO995" s="154"/>
      <c r="AP995" s="154"/>
      <c r="AQ995" s="154"/>
      <c r="AR995" s="154"/>
      <c r="AS995" s="154"/>
      <c r="AT995" s="154"/>
      <c r="AU995" s="154"/>
      <c r="AV995" s="154"/>
      <c r="AW995" s="154"/>
      <c r="AX995" s="154"/>
      <c r="AY995" s="154"/>
      <c r="AZ995" s="154"/>
      <c r="BA995" s="181"/>
      <c r="BB995" s="181"/>
      <c r="BC995" s="85"/>
      <c r="BD995" s="85"/>
      <c r="BE995" s="154"/>
    </row>
    <row r="996" customFormat="false" ht="12.75" hidden="false" customHeight="true" outlineLevel="0" collapsed="false">
      <c r="A996" s="2"/>
      <c r="B996" s="2"/>
      <c r="E996" s="2"/>
      <c r="G996" s="2"/>
      <c r="I996" s="85"/>
      <c r="J996" s="2"/>
      <c r="K996" s="2"/>
      <c r="L996" s="85"/>
      <c r="M996" s="85"/>
      <c r="N996" s="85"/>
      <c r="O996" s="85"/>
      <c r="P996" s="85"/>
      <c r="Q996" s="85"/>
      <c r="R996" s="85"/>
      <c r="S996" s="85"/>
      <c r="T996" s="154"/>
      <c r="U996" s="154"/>
      <c r="V996" s="154"/>
      <c r="W996" s="154"/>
      <c r="X996" s="154"/>
      <c r="Y996" s="154"/>
      <c r="Z996" s="85"/>
      <c r="AA996" s="85"/>
      <c r="AB996" s="154"/>
      <c r="AC996" s="154"/>
      <c r="AD996" s="154"/>
      <c r="AE996" s="154"/>
      <c r="AF996" s="154"/>
      <c r="AG996" s="154"/>
      <c r="AH996" s="154"/>
      <c r="AI996" s="154"/>
      <c r="AJ996" s="154"/>
      <c r="AK996" s="154"/>
      <c r="AL996" s="154"/>
      <c r="AM996" s="154"/>
      <c r="AN996" s="154"/>
      <c r="AO996" s="154"/>
      <c r="AP996" s="154"/>
      <c r="AQ996" s="154"/>
      <c r="AR996" s="154"/>
      <c r="AS996" s="154"/>
      <c r="AT996" s="154"/>
      <c r="AU996" s="154"/>
      <c r="AV996" s="154"/>
      <c r="AW996" s="154"/>
      <c r="AX996" s="154"/>
      <c r="AY996" s="154"/>
      <c r="AZ996" s="154"/>
      <c r="BA996" s="181"/>
      <c r="BB996" s="181"/>
      <c r="BC996" s="85"/>
      <c r="BD996" s="85"/>
      <c r="BE996" s="154"/>
    </row>
    <row r="997" customFormat="false" ht="12.75" hidden="false" customHeight="true" outlineLevel="0" collapsed="false">
      <c r="A997" s="2"/>
      <c r="B997" s="2"/>
      <c r="E997" s="2"/>
      <c r="G997" s="2"/>
      <c r="I997" s="85"/>
      <c r="J997" s="2"/>
      <c r="K997" s="2"/>
      <c r="L997" s="85"/>
      <c r="M997" s="85"/>
      <c r="N997" s="85"/>
      <c r="O997" s="85"/>
      <c r="P997" s="85"/>
      <c r="Q997" s="85"/>
      <c r="R997" s="85"/>
      <c r="S997" s="85"/>
      <c r="T997" s="154"/>
      <c r="U997" s="154"/>
      <c r="V997" s="154"/>
      <c r="W997" s="154"/>
      <c r="X997" s="154"/>
      <c r="Y997" s="154"/>
      <c r="Z997" s="85"/>
      <c r="AA997" s="85"/>
      <c r="AB997" s="154"/>
      <c r="AC997" s="154"/>
      <c r="AD997" s="154"/>
      <c r="AE997" s="154"/>
      <c r="AF997" s="154"/>
      <c r="AG997" s="154"/>
      <c r="AH997" s="154"/>
      <c r="AI997" s="154"/>
      <c r="AJ997" s="154"/>
      <c r="AK997" s="154"/>
      <c r="AL997" s="154"/>
      <c r="AM997" s="154"/>
      <c r="AN997" s="154"/>
      <c r="AO997" s="154"/>
      <c r="AP997" s="154"/>
      <c r="AQ997" s="154"/>
      <c r="AR997" s="154"/>
      <c r="AS997" s="154"/>
      <c r="AT997" s="154"/>
      <c r="AU997" s="154"/>
      <c r="AV997" s="154"/>
      <c r="AW997" s="154"/>
      <c r="AX997" s="154"/>
      <c r="AY997" s="154"/>
      <c r="AZ997" s="154"/>
      <c r="BA997" s="181"/>
      <c r="BB997" s="181"/>
      <c r="BC997" s="85"/>
      <c r="BD997" s="85"/>
      <c r="BE997" s="154"/>
    </row>
    <row r="998" customFormat="false" ht="12.75" hidden="false" customHeight="true" outlineLevel="0" collapsed="false">
      <c r="A998" s="2"/>
      <c r="B998" s="2"/>
      <c r="E998" s="2"/>
      <c r="G998" s="2"/>
      <c r="I998" s="85"/>
      <c r="J998" s="2"/>
      <c r="K998" s="2"/>
      <c r="L998" s="85"/>
      <c r="M998" s="85"/>
      <c r="N998" s="85"/>
      <c r="O998" s="85"/>
      <c r="P998" s="85"/>
      <c r="Q998" s="85"/>
      <c r="R998" s="85"/>
      <c r="S998" s="85"/>
      <c r="T998" s="154"/>
      <c r="U998" s="154"/>
      <c r="V998" s="154"/>
      <c r="W998" s="154"/>
      <c r="X998" s="154"/>
      <c r="Y998" s="154"/>
      <c r="Z998" s="85"/>
      <c r="AA998" s="85"/>
      <c r="AB998" s="154"/>
      <c r="AC998" s="154"/>
      <c r="AD998" s="154"/>
      <c r="AE998" s="154"/>
      <c r="AF998" s="154"/>
      <c r="AG998" s="154"/>
      <c r="AH998" s="154"/>
      <c r="AI998" s="154"/>
      <c r="AJ998" s="154"/>
      <c r="AK998" s="154"/>
      <c r="AL998" s="154"/>
      <c r="AM998" s="154"/>
      <c r="AN998" s="154"/>
      <c r="AO998" s="154"/>
      <c r="AP998" s="154"/>
      <c r="AQ998" s="154"/>
      <c r="AR998" s="154"/>
      <c r="AS998" s="154"/>
      <c r="AT998" s="154"/>
      <c r="AU998" s="154"/>
      <c r="AV998" s="154"/>
      <c r="AW998" s="154"/>
      <c r="AX998" s="154"/>
      <c r="AY998" s="154"/>
      <c r="AZ998" s="154"/>
      <c r="BA998" s="181"/>
      <c r="BB998" s="181"/>
      <c r="BC998" s="85"/>
      <c r="BD998" s="85"/>
      <c r="BE998" s="154"/>
    </row>
    <row r="999" customFormat="false" ht="12.75" hidden="false" customHeight="true" outlineLevel="0" collapsed="false">
      <c r="A999" s="2"/>
      <c r="B999" s="2"/>
      <c r="E999" s="2"/>
      <c r="G999" s="2"/>
      <c r="I999" s="85"/>
      <c r="J999" s="2"/>
      <c r="K999" s="2"/>
      <c r="L999" s="85"/>
      <c r="M999" s="85"/>
      <c r="N999" s="85"/>
      <c r="O999" s="85"/>
      <c r="P999" s="85"/>
      <c r="Q999" s="85"/>
      <c r="R999" s="85"/>
      <c r="S999" s="85"/>
      <c r="T999" s="154"/>
      <c r="U999" s="154"/>
      <c r="V999" s="154"/>
      <c r="W999" s="154"/>
      <c r="X999" s="154"/>
      <c r="Y999" s="154"/>
      <c r="Z999" s="85"/>
      <c r="AA999" s="85"/>
      <c r="AB999" s="154"/>
      <c r="AC999" s="154"/>
      <c r="AD999" s="154"/>
      <c r="AE999" s="154"/>
      <c r="AF999" s="154"/>
      <c r="AG999" s="154"/>
      <c r="AH999" s="154"/>
      <c r="AI999" s="154"/>
      <c r="AJ999" s="154"/>
      <c r="AK999" s="154"/>
      <c r="AL999" s="154"/>
      <c r="AM999" s="154"/>
      <c r="AN999" s="154"/>
      <c r="AO999" s="154"/>
      <c r="AP999" s="154"/>
      <c r="AQ999" s="154"/>
      <c r="AR999" s="154"/>
      <c r="AS999" s="154"/>
      <c r="AT999" s="154"/>
      <c r="AU999" s="154"/>
      <c r="AV999" s="154"/>
      <c r="AW999" s="154"/>
      <c r="AX999" s="154"/>
      <c r="AY999" s="154"/>
      <c r="AZ999" s="154"/>
      <c r="BA999" s="181"/>
      <c r="BB999" s="181"/>
      <c r="BC999" s="85"/>
      <c r="BD999" s="85"/>
      <c r="BE999" s="154"/>
    </row>
    <row r="1000" customFormat="false" ht="12.75" hidden="false" customHeight="true" outlineLevel="0" collapsed="false">
      <c r="A1000" s="2"/>
      <c r="B1000" s="2"/>
      <c r="E1000" s="2"/>
      <c r="G1000" s="2"/>
      <c r="I1000" s="85"/>
      <c r="J1000" s="2"/>
      <c r="K1000" s="2"/>
      <c r="L1000" s="85"/>
      <c r="M1000" s="85"/>
      <c r="N1000" s="85"/>
      <c r="O1000" s="85"/>
      <c r="P1000" s="85"/>
      <c r="Q1000" s="85"/>
      <c r="R1000" s="85"/>
      <c r="S1000" s="85"/>
      <c r="T1000" s="154"/>
      <c r="U1000" s="154"/>
      <c r="V1000" s="154"/>
      <c r="W1000" s="154"/>
      <c r="X1000" s="154"/>
      <c r="Y1000" s="154"/>
      <c r="Z1000" s="85"/>
      <c r="AA1000" s="85"/>
      <c r="AB1000" s="154"/>
      <c r="AC1000" s="154"/>
      <c r="AD1000" s="154"/>
      <c r="AE1000" s="154"/>
      <c r="AF1000" s="154"/>
      <c r="AG1000" s="154"/>
      <c r="AH1000" s="154"/>
      <c r="AI1000" s="154"/>
      <c r="AJ1000" s="154"/>
      <c r="AK1000" s="154"/>
      <c r="AL1000" s="154"/>
      <c r="AM1000" s="154"/>
      <c r="AN1000" s="154"/>
      <c r="AO1000" s="154"/>
      <c r="AP1000" s="154"/>
      <c r="AQ1000" s="154"/>
      <c r="AR1000" s="154"/>
      <c r="AS1000" s="154"/>
      <c r="AT1000" s="154"/>
      <c r="AU1000" s="154"/>
      <c r="AV1000" s="154"/>
      <c r="AW1000" s="154"/>
      <c r="AX1000" s="154"/>
      <c r="AY1000" s="154"/>
      <c r="AZ1000" s="154"/>
      <c r="BA1000" s="181"/>
      <c r="BB1000" s="181"/>
      <c r="BC1000" s="85"/>
      <c r="BD1000" s="85"/>
      <c r="BE1000" s="154"/>
    </row>
    <row r="1001" customFormat="false" ht="12.75" hidden="false" customHeight="true" outlineLevel="0" collapsed="false">
      <c r="A1001" s="2"/>
      <c r="B1001" s="2"/>
      <c r="E1001" s="2"/>
      <c r="G1001" s="2"/>
      <c r="I1001" s="85"/>
      <c r="J1001" s="2"/>
      <c r="K1001" s="2"/>
      <c r="L1001" s="85"/>
      <c r="M1001" s="85"/>
      <c r="N1001" s="85"/>
      <c r="O1001" s="85"/>
      <c r="P1001" s="85"/>
      <c r="Q1001" s="85"/>
      <c r="R1001" s="85"/>
      <c r="S1001" s="85"/>
      <c r="T1001" s="154"/>
      <c r="U1001" s="154"/>
      <c r="V1001" s="154"/>
      <c r="W1001" s="154"/>
      <c r="X1001" s="154"/>
      <c r="Y1001" s="154"/>
      <c r="Z1001" s="85"/>
      <c r="AA1001" s="85"/>
      <c r="AB1001" s="154"/>
      <c r="AC1001" s="154"/>
      <c r="AD1001" s="154"/>
      <c r="AE1001" s="154"/>
      <c r="AF1001" s="154"/>
      <c r="AG1001" s="154"/>
      <c r="AH1001" s="154"/>
      <c r="AI1001" s="154"/>
      <c r="AJ1001" s="154"/>
      <c r="AK1001" s="154"/>
      <c r="AL1001" s="154"/>
      <c r="AM1001" s="154"/>
      <c r="AN1001" s="154"/>
      <c r="AO1001" s="154"/>
      <c r="AP1001" s="154"/>
      <c r="AQ1001" s="154"/>
      <c r="AR1001" s="154"/>
      <c r="AS1001" s="154"/>
      <c r="AT1001" s="154"/>
      <c r="AU1001" s="154"/>
      <c r="AV1001" s="154"/>
      <c r="AW1001" s="154"/>
      <c r="AX1001" s="154"/>
      <c r="AY1001" s="154"/>
      <c r="AZ1001" s="154"/>
      <c r="BA1001" s="181"/>
      <c r="BB1001" s="181"/>
      <c r="BC1001" s="85"/>
      <c r="BD1001" s="85"/>
      <c r="BE1001" s="154"/>
    </row>
    <row r="1002" customFormat="false" ht="12.75" hidden="false" customHeight="true" outlineLevel="0" collapsed="false">
      <c r="A1002" s="2"/>
      <c r="B1002" s="2"/>
      <c r="E1002" s="2"/>
      <c r="G1002" s="2"/>
      <c r="I1002" s="85"/>
      <c r="J1002" s="2"/>
      <c r="K1002" s="2"/>
      <c r="L1002" s="85"/>
      <c r="M1002" s="85"/>
      <c r="N1002" s="85"/>
      <c r="O1002" s="85"/>
      <c r="P1002" s="85"/>
      <c r="Q1002" s="85"/>
      <c r="R1002" s="85"/>
      <c r="S1002" s="85"/>
      <c r="T1002" s="154"/>
      <c r="U1002" s="154"/>
      <c r="V1002" s="154"/>
      <c r="W1002" s="154"/>
      <c r="X1002" s="154"/>
      <c r="Y1002" s="154"/>
      <c r="Z1002" s="85"/>
      <c r="AA1002" s="85"/>
      <c r="AB1002" s="154"/>
      <c r="AC1002" s="154"/>
      <c r="AD1002" s="154"/>
      <c r="AE1002" s="154"/>
      <c r="AF1002" s="154"/>
      <c r="AG1002" s="154"/>
      <c r="AH1002" s="154"/>
      <c r="AI1002" s="154"/>
      <c r="AJ1002" s="154"/>
      <c r="AK1002" s="154"/>
      <c r="AL1002" s="154"/>
      <c r="AM1002" s="154"/>
      <c r="AN1002" s="154"/>
      <c r="AO1002" s="154"/>
      <c r="AP1002" s="154"/>
      <c r="AQ1002" s="154"/>
      <c r="AR1002" s="154"/>
      <c r="AS1002" s="154"/>
      <c r="AT1002" s="154"/>
      <c r="AU1002" s="154"/>
      <c r="AV1002" s="154"/>
      <c r="AW1002" s="154"/>
      <c r="AX1002" s="154"/>
      <c r="AY1002" s="154"/>
      <c r="AZ1002" s="154"/>
      <c r="BA1002" s="181"/>
      <c r="BB1002" s="181"/>
      <c r="BC1002" s="85"/>
      <c r="BD1002" s="85"/>
      <c r="BE1002" s="154"/>
    </row>
    <row r="1003" customFormat="false" ht="12.75" hidden="false" customHeight="true" outlineLevel="0" collapsed="false">
      <c r="A1003" s="2"/>
      <c r="B1003" s="2"/>
      <c r="E1003" s="2"/>
      <c r="G1003" s="2"/>
      <c r="I1003" s="85"/>
      <c r="J1003" s="2"/>
      <c r="K1003" s="2"/>
      <c r="L1003" s="85"/>
      <c r="M1003" s="85"/>
      <c r="N1003" s="85"/>
      <c r="O1003" s="85"/>
      <c r="P1003" s="85"/>
      <c r="Q1003" s="85"/>
      <c r="R1003" s="85"/>
      <c r="S1003" s="85"/>
      <c r="T1003" s="154"/>
      <c r="U1003" s="154"/>
      <c r="V1003" s="154"/>
      <c r="W1003" s="154"/>
      <c r="X1003" s="154"/>
      <c r="Y1003" s="154"/>
      <c r="Z1003" s="85"/>
      <c r="AA1003" s="85"/>
      <c r="AB1003" s="154"/>
      <c r="AC1003" s="154"/>
      <c r="AD1003" s="154"/>
      <c r="AE1003" s="154"/>
      <c r="AF1003" s="154"/>
      <c r="AG1003" s="154"/>
      <c r="AH1003" s="154"/>
      <c r="AI1003" s="154"/>
      <c r="AJ1003" s="154"/>
      <c r="AK1003" s="154"/>
      <c r="AL1003" s="154"/>
      <c r="AM1003" s="154"/>
      <c r="AN1003" s="154"/>
      <c r="AO1003" s="154"/>
      <c r="AP1003" s="154"/>
      <c r="AQ1003" s="154"/>
      <c r="AR1003" s="154"/>
      <c r="AS1003" s="154"/>
      <c r="AT1003" s="154"/>
      <c r="AU1003" s="154"/>
      <c r="AV1003" s="154"/>
      <c r="AW1003" s="154"/>
      <c r="AX1003" s="154"/>
      <c r="AY1003" s="154"/>
      <c r="AZ1003" s="154"/>
      <c r="BA1003" s="181"/>
      <c r="BB1003" s="181"/>
      <c r="BC1003" s="85"/>
      <c r="BD1003" s="85"/>
      <c r="BE1003" s="154"/>
    </row>
    <row r="1004" customFormat="false" ht="12.75" hidden="false" customHeight="true" outlineLevel="0" collapsed="false">
      <c r="A1004" s="2"/>
      <c r="B1004" s="2"/>
      <c r="E1004" s="2"/>
      <c r="G1004" s="2"/>
      <c r="I1004" s="85"/>
      <c r="J1004" s="2"/>
      <c r="K1004" s="2"/>
      <c r="L1004" s="85"/>
      <c r="M1004" s="85"/>
      <c r="N1004" s="85"/>
      <c r="O1004" s="85"/>
      <c r="P1004" s="85"/>
      <c r="Q1004" s="85"/>
      <c r="R1004" s="85"/>
      <c r="S1004" s="85"/>
      <c r="T1004" s="154"/>
      <c r="U1004" s="154"/>
      <c r="V1004" s="154"/>
      <c r="W1004" s="154"/>
      <c r="X1004" s="154"/>
      <c r="Y1004" s="154"/>
      <c r="Z1004" s="85"/>
      <c r="AA1004" s="85"/>
      <c r="AB1004" s="154"/>
      <c r="AC1004" s="154"/>
      <c r="AD1004" s="154"/>
      <c r="AE1004" s="154"/>
      <c r="AF1004" s="154"/>
      <c r="AG1004" s="154"/>
      <c r="AH1004" s="154"/>
      <c r="AI1004" s="154"/>
      <c r="AJ1004" s="154"/>
      <c r="AK1004" s="154"/>
      <c r="AL1004" s="154"/>
      <c r="AM1004" s="154"/>
      <c r="AN1004" s="154"/>
      <c r="AO1004" s="154"/>
      <c r="AP1004" s="154"/>
      <c r="AQ1004" s="154"/>
      <c r="AR1004" s="154"/>
      <c r="AS1004" s="154"/>
      <c r="AT1004" s="154"/>
      <c r="AU1004" s="154"/>
      <c r="AV1004" s="154"/>
      <c r="AW1004" s="154"/>
      <c r="AX1004" s="154"/>
      <c r="AY1004" s="154"/>
      <c r="AZ1004" s="154"/>
      <c r="BA1004" s="181"/>
      <c r="BB1004" s="181"/>
      <c r="BC1004" s="85"/>
      <c r="BD1004" s="85"/>
      <c r="BE1004" s="154"/>
    </row>
    <row r="1005" customFormat="false" ht="12.75" hidden="false" customHeight="true" outlineLevel="0" collapsed="false">
      <c r="A1005" s="2"/>
      <c r="B1005" s="2"/>
      <c r="E1005" s="2"/>
      <c r="G1005" s="2"/>
      <c r="I1005" s="85"/>
      <c r="J1005" s="2"/>
      <c r="K1005" s="2"/>
      <c r="L1005" s="85"/>
      <c r="M1005" s="85"/>
      <c r="N1005" s="85"/>
      <c r="O1005" s="85"/>
      <c r="P1005" s="85"/>
      <c r="Q1005" s="85"/>
      <c r="R1005" s="85"/>
      <c r="S1005" s="85"/>
      <c r="T1005" s="154"/>
      <c r="U1005" s="154"/>
      <c r="V1005" s="154"/>
      <c r="W1005" s="154"/>
      <c r="X1005" s="154"/>
      <c r="Y1005" s="154"/>
      <c r="Z1005" s="85"/>
      <c r="AA1005" s="85"/>
      <c r="AB1005" s="154"/>
      <c r="AC1005" s="154"/>
      <c r="AD1005" s="154"/>
      <c r="AE1005" s="154"/>
      <c r="AF1005" s="154"/>
      <c r="AG1005" s="154"/>
      <c r="AH1005" s="154"/>
      <c r="AI1005" s="154"/>
      <c r="AJ1005" s="154"/>
      <c r="AK1005" s="154"/>
      <c r="AL1005" s="154"/>
      <c r="AM1005" s="154"/>
      <c r="AN1005" s="154"/>
      <c r="AO1005" s="154"/>
      <c r="AP1005" s="154"/>
      <c r="AQ1005" s="154"/>
      <c r="AR1005" s="154"/>
      <c r="AS1005" s="154"/>
      <c r="AT1005" s="154"/>
      <c r="AU1005" s="154"/>
      <c r="AV1005" s="154"/>
      <c r="AW1005" s="154"/>
      <c r="AX1005" s="154"/>
      <c r="AY1005" s="154"/>
      <c r="AZ1005" s="154"/>
      <c r="BA1005" s="181"/>
      <c r="BB1005" s="181"/>
      <c r="BC1005" s="85"/>
      <c r="BD1005" s="85"/>
      <c r="BE1005" s="154"/>
    </row>
    <row r="1006" customFormat="false" ht="12.75" hidden="false" customHeight="true" outlineLevel="0" collapsed="false">
      <c r="A1006" s="2"/>
      <c r="B1006" s="2"/>
      <c r="E1006" s="2"/>
      <c r="G1006" s="2"/>
      <c r="I1006" s="85"/>
      <c r="J1006" s="2"/>
      <c r="K1006" s="2"/>
      <c r="L1006" s="85"/>
      <c r="M1006" s="85"/>
      <c r="N1006" s="85"/>
      <c r="O1006" s="85"/>
      <c r="P1006" s="85"/>
      <c r="Q1006" s="85"/>
      <c r="R1006" s="85"/>
      <c r="S1006" s="85"/>
      <c r="T1006" s="154"/>
      <c r="U1006" s="154"/>
      <c r="V1006" s="154"/>
      <c r="W1006" s="154"/>
      <c r="X1006" s="154"/>
      <c r="Y1006" s="154"/>
      <c r="Z1006" s="85"/>
      <c r="AA1006" s="85"/>
      <c r="AB1006" s="154"/>
      <c r="AC1006" s="154"/>
      <c r="AD1006" s="154"/>
      <c r="AE1006" s="154"/>
      <c r="AF1006" s="154"/>
      <c r="AG1006" s="154"/>
      <c r="AH1006" s="154"/>
      <c r="AI1006" s="154"/>
      <c r="AJ1006" s="154"/>
      <c r="AK1006" s="154"/>
      <c r="AL1006" s="154"/>
      <c r="AM1006" s="154"/>
      <c r="AN1006" s="154"/>
      <c r="AO1006" s="154"/>
      <c r="AP1006" s="154"/>
      <c r="AQ1006" s="154"/>
      <c r="AR1006" s="154"/>
      <c r="AS1006" s="154"/>
      <c r="AT1006" s="154"/>
      <c r="AU1006" s="154"/>
      <c r="AV1006" s="154"/>
      <c r="AW1006" s="154"/>
      <c r="AX1006" s="154"/>
      <c r="AY1006" s="154"/>
      <c r="AZ1006" s="154"/>
      <c r="BA1006" s="181"/>
      <c r="BB1006" s="181"/>
      <c r="BC1006" s="85"/>
      <c r="BD1006" s="85"/>
      <c r="BE1006" s="154"/>
    </row>
    <row r="1007" customFormat="false" ht="12.75" hidden="false" customHeight="true" outlineLevel="0" collapsed="false">
      <c r="A1007" s="2"/>
      <c r="B1007" s="2"/>
      <c r="E1007" s="2"/>
      <c r="G1007" s="2"/>
      <c r="I1007" s="85"/>
      <c r="J1007" s="2"/>
      <c r="K1007" s="2"/>
      <c r="L1007" s="85"/>
      <c r="M1007" s="85"/>
      <c r="N1007" s="85"/>
      <c r="O1007" s="85"/>
      <c r="P1007" s="85"/>
      <c r="Q1007" s="85"/>
      <c r="R1007" s="85"/>
      <c r="S1007" s="85"/>
      <c r="T1007" s="154"/>
      <c r="U1007" s="154"/>
      <c r="V1007" s="154"/>
      <c r="W1007" s="154"/>
      <c r="X1007" s="154"/>
      <c r="Y1007" s="154"/>
      <c r="Z1007" s="85"/>
      <c r="AA1007" s="85"/>
      <c r="AB1007" s="154"/>
      <c r="AC1007" s="154"/>
      <c r="AD1007" s="154"/>
      <c r="AE1007" s="154"/>
      <c r="AF1007" s="154"/>
      <c r="AG1007" s="154"/>
      <c r="AH1007" s="154"/>
      <c r="AI1007" s="154"/>
      <c r="AJ1007" s="154"/>
      <c r="AK1007" s="154"/>
      <c r="AL1007" s="154"/>
      <c r="AM1007" s="154"/>
      <c r="AN1007" s="154"/>
      <c r="AO1007" s="154"/>
      <c r="AP1007" s="154"/>
      <c r="AQ1007" s="154"/>
      <c r="AR1007" s="154"/>
      <c r="AS1007" s="154"/>
      <c r="AT1007" s="154"/>
      <c r="AU1007" s="154"/>
      <c r="AV1007" s="154"/>
      <c r="AW1007" s="154"/>
      <c r="AX1007" s="154"/>
      <c r="AY1007" s="154"/>
      <c r="AZ1007" s="154"/>
      <c r="BA1007" s="181"/>
      <c r="BB1007" s="181"/>
      <c r="BC1007" s="85"/>
      <c r="BD1007" s="85"/>
      <c r="BE1007" s="154"/>
    </row>
    <row r="1008" customFormat="false" ht="12.75" hidden="false" customHeight="true" outlineLevel="0" collapsed="false">
      <c r="A1008" s="2"/>
      <c r="B1008" s="2"/>
      <c r="E1008" s="2"/>
      <c r="G1008" s="2"/>
      <c r="I1008" s="85"/>
      <c r="J1008" s="2"/>
      <c r="K1008" s="2"/>
      <c r="L1008" s="85"/>
      <c r="M1008" s="85"/>
      <c r="N1008" s="85"/>
      <c r="O1008" s="85"/>
      <c r="P1008" s="85"/>
      <c r="Q1008" s="85"/>
      <c r="R1008" s="85"/>
      <c r="S1008" s="85"/>
      <c r="T1008" s="154"/>
      <c r="U1008" s="154"/>
      <c r="V1008" s="154"/>
      <c r="W1008" s="154"/>
      <c r="X1008" s="154"/>
      <c r="Y1008" s="154"/>
      <c r="Z1008" s="85"/>
      <c r="AA1008" s="85"/>
      <c r="AB1008" s="154"/>
      <c r="AC1008" s="154"/>
      <c r="AD1008" s="154"/>
      <c r="AE1008" s="154"/>
      <c r="AF1008" s="154"/>
      <c r="AG1008" s="154"/>
      <c r="AH1008" s="154"/>
      <c r="AI1008" s="154"/>
      <c r="AJ1008" s="154"/>
      <c r="AK1008" s="154"/>
      <c r="AL1008" s="154"/>
      <c r="AM1008" s="154"/>
      <c r="AN1008" s="154"/>
      <c r="AO1008" s="154"/>
      <c r="AP1008" s="154"/>
      <c r="AQ1008" s="154"/>
      <c r="AR1008" s="154"/>
      <c r="AS1008" s="154"/>
      <c r="AT1008" s="154"/>
      <c r="AU1008" s="154"/>
      <c r="AV1008" s="154"/>
      <c r="AW1008" s="154"/>
      <c r="AX1008" s="154"/>
      <c r="AY1008" s="154"/>
      <c r="AZ1008" s="154"/>
      <c r="BA1008" s="181"/>
      <c r="BB1008" s="181"/>
      <c r="BC1008" s="85"/>
      <c r="BD1008" s="85"/>
      <c r="BE1008" s="154"/>
    </row>
    <row r="1009" customFormat="false" ht="12.75" hidden="false" customHeight="true" outlineLevel="0" collapsed="false">
      <c r="A1009" s="2"/>
      <c r="B1009" s="2"/>
      <c r="E1009" s="2"/>
      <c r="G1009" s="2"/>
      <c r="I1009" s="85"/>
      <c r="J1009" s="2"/>
      <c r="K1009" s="2"/>
      <c r="L1009" s="85"/>
      <c r="M1009" s="85"/>
      <c r="N1009" s="85"/>
      <c r="O1009" s="85"/>
      <c r="P1009" s="85"/>
      <c r="Q1009" s="85"/>
      <c r="R1009" s="85"/>
      <c r="S1009" s="85"/>
      <c r="T1009" s="154"/>
      <c r="U1009" s="154"/>
      <c r="V1009" s="154"/>
      <c r="W1009" s="154"/>
      <c r="X1009" s="154"/>
      <c r="Y1009" s="154"/>
      <c r="Z1009" s="85"/>
      <c r="AA1009" s="85"/>
      <c r="AB1009" s="154"/>
      <c r="AC1009" s="154"/>
      <c r="AD1009" s="154"/>
      <c r="AE1009" s="154"/>
      <c r="AF1009" s="154"/>
      <c r="AG1009" s="154"/>
      <c r="AH1009" s="154"/>
      <c r="AI1009" s="154"/>
      <c r="AJ1009" s="154"/>
      <c r="AK1009" s="154"/>
      <c r="AL1009" s="154"/>
      <c r="AM1009" s="154"/>
      <c r="AN1009" s="154"/>
      <c r="AO1009" s="154"/>
      <c r="AP1009" s="154"/>
      <c r="AQ1009" s="154"/>
      <c r="AR1009" s="154"/>
      <c r="AS1009" s="154"/>
      <c r="AT1009" s="154"/>
      <c r="AU1009" s="154"/>
      <c r="AV1009" s="154"/>
      <c r="AW1009" s="154"/>
      <c r="AX1009" s="154"/>
      <c r="AY1009" s="154"/>
      <c r="AZ1009" s="154"/>
      <c r="BA1009" s="181"/>
      <c r="BB1009" s="181"/>
      <c r="BC1009" s="85"/>
      <c r="BD1009" s="85"/>
      <c r="BE1009" s="154"/>
    </row>
    <row r="1010" customFormat="false" ht="12.75" hidden="false" customHeight="true" outlineLevel="0" collapsed="false">
      <c r="A1010" s="2"/>
      <c r="B1010" s="2"/>
      <c r="E1010" s="2"/>
      <c r="G1010" s="2"/>
      <c r="I1010" s="85"/>
      <c r="J1010" s="2"/>
      <c r="K1010" s="2"/>
      <c r="L1010" s="85"/>
      <c r="M1010" s="85"/>
      <c r="N1010" s="85"/>
      <c r="O1010" s="85"/>
      <c r="P1010" s="85"/>
      <c r="Q1010" s="85"/>
      <c r="R1010" s="85"/>
      <c r="S1010" s="85"/>
      <c r="T1010" s="154"/>
      <c r="U1010" s="154"/>
      <c r="V1010" s="154"/>
      <c r="W1010" s="154"/>
      <c r="X1010" s="154"/>
      <c r="Y1010" s="154"/>
      <c r="Z1010" s="85"/>
      <c r="AA1010" s="85"/>
      <c r="AB1010" s="154"/>
      <c r="AC1010" s="154"/>
      <c r="AD1010" s="154"/>
      <c r="AE1010" s="154"/>
      <c r="AF1010" s="154"/>
      <c r="AG1010" s="154"/>
      <c r="AH1010" s="154"/>
      <c r="AI1010" s="154"/>
      <c r="AJ1010" s="154"/>
      <c r="AK1010" s="154"/>
      <c r="AL1010" s="154"/>
      <c r="AM1010" s="154"/>
      <c r="AN1010" s="154"/>
      <c r="AO1010" s="154"/>
      <c r="AP1010" s="154"/>
      <c r="AQ1010" s="154"/>
      <c r="AR1010" s="154"/>
      <c r="AS1010" s="154"/>
      <c r="AT1010" s="154"/>
      <c r="AU1010" s="154"/>
      <c r="AV1010" s="154"/>
      <c r="AW1010" s="154"/>
      <c r="AX1010" s="154"/>
      <c r="AY1010" s="154"/>
      <c r="AZ1010" s="154"/>
      <c r="BA1010" s="181"/>
      <c r="BB1010" s="181"/>
      <c r="BC1010" s="85"/>
      <c r="BD1010" s="85"/>
      <c r="BE1010" s="154"/>
    </row>
    <row r="1011" customFormat="false" ht="12.75" hidden="false" customHeight="true" outlineLevel="0" collapsed="false">
      <c r="A1011" s="2"/>
      <c r="B1011" s="2"/>
      <c r="E1011" s="2"/>
      <c r="G1011" s="2"/>
      <c r="I1011" s="85"/>
      <c r="J1011" s="2"/>
      <c r="K1011" s="2"/>
      <c r="L1011" s="85"/>
      <c r="M1011" s="85"/>
      <c r="N1011" s="85"/>
      <c r="O1011" s="85"/>
      <c r="P1011" s="85"/>
      <c r="Q1011" s="85"/>
      <c r="R1011" s="85"/>
      <c r="S1011" s="85"/>
      <c r="T1011" s="154"/>
      <c r="U1011" s="154"/>
      <c r="V1011" s="154"/>
      <c r="W1011" s="154"/>
      <c r="X1011" s="154"/>
      <c r="Y1011" s="154"/>
      <c r="Z1011" s="85"/>
      <c r="AA1011" s="85"/>
      <c r="AB1011" s="154"/>
      <c r="AC1011" s="154"/>
      <c r="AD1011" s="154"/>
      <c r="AE1011" s="154"/>
      <c r="AF1011" s="154"/>
      <c r="AG1011" s="154"/>
      <c r="AH1011" s="154"/>
      <c r="AI1011" s="154"/>
      <c r="AJ1011" s="154"/>
      <c r="AK1011" s="154"/>
      <c r="AL1011" s="154"/>
      <c r="AM1011" s="154"/>
      <c r="AN1011" s="154"/>
      <c r="AO1011" s="154"/>
      <c r="AP1011" s="154"/>
      <c r="AQ1011" s="154"/>
      <c r="AR1011" s="154"/>
      <c r="AS1011" s="154"/>
      <c r="AT1011" s="154"/>
      <c r="AU1011" s="154"/>
      <c r="AV1011" s="154"/>
      <c r="AW1011" s="154"/>
      <c r="AX1011" s="154"/>
      <c r="AY1011" s="154"/>
      <c r="AZ1011" s="154"/>
      <c r="BA1011" s="181"/>
      <c r="BB1011" s="181"/>
      <c r="BC1011" s="85"/>
      <c r="BD1011" s="85"/>
      <c r="BE1011" s="154"/>
    </row>
    <row r="1012" customFormat="false" ht="12.75" hidden="false" customHeight="true" outlineLevel="0" collapsed="false">
      <c r="A1012" s="2"/>
      <c r="B1012" s="2"/>
      <c r="E1012" s="2"/>
      <c r="G1012" s="2"/>
      <c r="I1012" s="85"/>
      <c r="J1012" s="2"/>
      <c r="K1012" s="2"/>
      <c r="L1012" s="85"/>
      <c r="M1012" s="85"/>
      <c r="N1012" s="85"/>
      <c r="O1012" s="85"/>
      <c r="P1012" s="85"/>
      <c r="Q1012" s="85"/>
      <c r="R1012" s="85"/>
      <c r="S1012" s="85"/>
      <c r="T1012" s="154"/>
      <c r="U1012" s="154"/>
      <c r="V1012" s="154"/>
      <c r="W1012" s="154"/>
      <c r="X1012" s="154"/>
      <c r="Y1012" s="154"/>
      <c r="Z1012" s="85"/>
      <c r="AA1012" s="85"/>
      <c r="AB1012" s="154"/>
      <c r="AC1012" s="154"/>
      <c r="AD1012" s="154"/>
      <c r="AE1012" s="154"/>
      <c r="AF1012" s="154"/>
      <c r="AG1012" s="154"/>
      <c r="AH1012" s="154"/>
      <c r="AI1012" s="154"/>
      <c r="AJ1012" s="154"/>
      <c r="AK1012" s="154"/>
      <c r="AL1012" s="154"/>
      <c r="AM1012" s="154"/>
      <c r="AN1012" s="154"/>
      <c r="AO1012" s="154"/>
      <c r="AP1012" s="154"/>
      <c r="AQ1012" s="154"/>
      <c r="AR1012" s="154"/>
      <c r="AS1012" s="154"/>
      <c r="AT1012" s="154"/>
      <c r="AU1012" s="154"/>
      <c r="AV1012" s="154"/>
      <c r="AW1012" s="154"/>
      <c r="AX1012" s="154"/>
      <c r="AY1012" s="154"/>
      <c r="AZ1012" s="154"/>
      <c r="BA1012" s="181"/>
      <c r="BB1012" s="181"/>
      <c r="BC1012" s="85"/>
      <c r="BD1012" s="85"/>
      <c r="BE1012" s="154"/>
    </row>
    <row r="1013" customFormat="false" ht="12.75" hidden="false" customHeight="true" outlineLevel="0" collapsed="false">
      <c r="A1013" s="2"/>
      <c r="B1013" s="2"/>
      <c r="E1013" s="2"/>
      <c r="G1013" s="2"/>
      <c r="I1013" s="85"/>
      <c r="J1013" s="2"/>
      <c r="K1013" s="2"/>
      <c r="L1013" s="85"/>
      <c r="M1013" s="85"/>
      <c r="N1013" s="85"/>
      <c r="O1013" s="85"/>
      <c r="P1013" s="85"/>
      <c r="Q1013" s="85"/>
      <c r="R1013" s="85"/>
      <c r="S1013" s="85"/>
      <c r="T1013" s="154"/>
      <c r="U1013" s="154"/>
      <c r="V1013" s="154"/>
      <c r="W1013" s="154"/>
      <c r="X1013" s="154"/>
      <c r="Y1013" s="154"/>
      <c r="Z1013" s="85"/>
      <c r="AA1013" s="85"/>
      <c r="AB1013" s="154"/>
      <c r="AC1013" s="154"/>
      <c r="AD1013" s="154"/>
      <c r="AE1013" s="154"/>
      <c r="AF1013" s="154"/>
      <c r="AG1013" s="154"/>
      <c r="AH1013" s="154"/>
      <c r="AI1013" s="154"/>
      <c r="AJ1013" s="154"/>
      <c r="AK1013" s="154"/>
      <c r="AL1013" s="154"/>
      <c r="AM1013" s="154"/>
      <c r="AN1013" s="154"/>
      <c r="AO1013" s="154"/>
      <c r="AP1013" s="154"/>
      <c r="AQ1013" s="154"/>
      <c r="AR1013" s="154"/>
      <c r="AS1013" s="154"/>
      <c r="AT1013" s="154"/>
      <c r="AU1013" s="154"/>
      <c r="AV1013" s="154"/>
      <c r="AW1013" s="154"/>
      <c r="AX1013" s="154"/>
      <c r="AY1013" s="154"/>
      <c r="AZ1013" s="154"/>
      <c r="BA1013" s="181"/>
      <c r="BB1013" s="181"/>
      <c r="BC1013" s="85"/>
      <c r="BD1013" s="85"/>
      <c r="BE1013" s="154"/>
    </row>
    <row r="1014" customFormat="false" ht="12.75" hidden="false" customHeight="true" outlineLevel="0" collapsed="false">
      <c r="A1014" s="2"/>
      <c r="B1014" s="2"/>
      <c r="E1014" s="2"/>
      <c r="G1014" s="2"/>
      <c r="I1014" s="85"/>
      <c r="J1014" s="2"/>
      <c r="K1014" s="2"/>
      <c r="L1014" s="85"/>
      <c r="M1014" s="85"/>
      <c r="N1014" s="85"/>
      <c r="O1014" s="85"/>
      <c r="P1014" s="85"/>
      <c r="Q1014" s="85"/>
      <c r="R1014" s="85"/>
      <c r="S1014" s="85"/>
      <c r="T1014" s="154"/>
      <c r="U1014" s="154"/>
      <c r="V1014" s="154"/>
      <c r="W1014" s="154"/>
      <c r="X1014" s="154"/>
      <c r="Y1014" s="154"/>
      <c r="Z1014" s="85"/>
      <c r="AA1014" s="85"/>
      <c r="AB1014" s="154"/>
      <c r="AC1014" s="154"/>
      <c r="AD1014" s="154"/>
      <c r="AE1014" s="154"/>
      <c r="AF1014" s="154"/>
      <c r="AG1014" s="154"/>
      <c r="AH1014" s="154"/>
      <c r="AI1014" s="154"/>
      <c r="AJ1014" s="154"/>
      <c r="AK1014" s="154"/>
      <c r="AL1014" s="154"/>
      <c r="AM1014" s="154"/>
      <c r="AN1014" s="154"/>
      <c r="AO1014" s="154"/>
      <c r="AP1014" s="154"/>
      <c r="AQ1014" s="154"/>
      <c r="AR1014" s="154"/>
      <c r="AS1014" s="154"/>
      <c r="AT1014" s="154"/>
      <c r="AU1014" s="154"/>
      <c r="AV1014" s="154"/>
      <c r="AW1014" s="154"/>
      <c r="AX1014" s="154"/>
      <c r="AY1014" s="154"/>
      <c r="AZ1014" s="154"/>
      <c r="BA1014" s="181"/>
      <c r="BB1014" s="181"/>
      <c r="BC1014" s="85"/>
      <c r="BD1014" s="85"/>
      <c r="BE1014" s="154"/>
    </row>
    <row r="1015" customFormat="false" ht="12.75" hidden="false" customHeight="true" outlineLevel="0" collapsed="false">
      <c r="A1015" s="2"/>
      <c r="B1015" s="2"/>
      <c r="E1015" s="2"/>
      <c r="G1015" s="2"/>
      <c r="I1015" s="85"/>
      <c r="J1015" s="2"/>
      <c r="K1015" s="2"/>
      <c r="L1015" s="85"/>
      <c r="M1015" s="85"/>
      <c r="N1015" s="85"/>
      <c r="O1015" s="85"/>
      <c r="P1015" s="85"/>
      <c r="Q1015" s="85"/>
      <c r="R1015" s="85"/>
      <c r="S1015" s="85"/>
      <c r="T1015" s="154"/>
      <c r="U1015" s="154"/>
      <c r="V1015" s="154"/>
      <c r="W1015" s="154"/>
      <c r="X1015" s="154"/>
      <c r="Y1015" s="154"/>
      <c r="Z1015" s="85"/>
      <c r="AA1015" s="85"/>
      <c r="AB1015" s="154"/>
      <c r="AC1015" s="154"/>
      <c r="AD1015" s="154"/>
      <c r="AE1015" s="154"/>
      <c r="AF1015" s="154"/>
      <c r="AG1015" s="154"/>
      <c r="AH1015" s="154"/>
      <c r="AI1015" s="154"/>
      <c r="AJ1015" s="154"/>
      <c r="AK1015" s="154"/>
      <c r="AL1015" s="154"/>
      <c r="AM1015" s="154"/>
      <c r="AN1015" s="154"/>
      <c r="AO1015" s="154"/>
      <c r="AP1015" s="154"/>
      <c r="AQ1015" s="154"/>
      <c r="AR1015" s="154"/>
      <c r="AS1015" s="154"/>
      <c r="AT1015" s="154"/>
      <c r="AU1015" s="154"/>
      <c r="AV1015" s="154"/>
      <c r="AW1015" s="154"/>
      <c r="AX1015" s="154"/>
      <c r="AY1015" s="154"/>
      <c r="AZ1015" s="154"/>
      <c r="BA1015" s="181"/>
      <c r="BB1015" s="181"/>
      <c r="BC1015" s="85"/>
      <c r="BD1015" s="85"/>
      <c r="BE1015" s="154"/>
    </row>
    <row r="1016" customFormat="false" ht="12.75" hidden="false" customHeight="true" outlineLevel="0" collapsed="false">
      <c r="A1016" s="2"/>
      <c r="B1016" s="2"/>
      <c r="E1016" s="2"/>
      <c r="G1016" s="2"/>
      <c r="I1016" s="85"/>
      <c r="J1016" s="2"/>
      <c r="K1016" s="2"/>
      <c r="L1016" s="85"/>
      <c r="M1016" s="85"/>
      <c r="N1016" s="85"/>
      <c r="O1016" s="85"/>
      <c r="P1016" s="85"/>
      <c r="Q1016" s="85"/>
      <c r="R1016" s="85"/>
      <c r="S1016" s="85"/>
      <c r="T1016" s="154"/>
      <c r="U1016" s="154"/>
      <c r="V1016" s="154"/>
      <c r="W1016" s="154"/>
      <c r="X1016" s="154"/>
      <c r="Y1016" s="154"/>
      <c r="Z1016" s="85"/>
      <c r="AA1016" s="85"/>
      <c r="AB1016" s="154"/>
      <c r="AC1016" s="154"/>
      <c r="AD1016" s="154"/>
      <c r="AE1016" s="154"/>
      <c r="AF1016" s="154"/>
      <c r="AG1016" s="154"/>
      <c r="AH1016" s="154"/>
      <c r="AI1016" s="154"/>
      <c r="AJ1016" s="154"/>
      <c r="AK1016" s="154"/>
      <c r="AL1016" s="154"/>
      <c r="AM1016" s="154"/>
      <c r="AN1016" s="154"/>
      <c r="AO1016" s="154"/>
      <c r="AP1016" s="154"/>
      <c r="AQ1016" s="154"/>
      <c r="AR1016" s="154"/>
      <c r="AS1016" s="154"/>
      <c r="AT1016" s="154"/>
      <c r="AU1016" s="154"/>
      <c r="AV1016" s="154"/>
      <c r="AW1016" s="154"/>
      <c r="AX1016" s="154"/>
      <c r="AY1016" s="154"/>
      <c r="AZ1016" s="154"/>
      <c r="BA1016" s="181"/>
      <c r="BB1016" s="181"/>
      <c r="BC1016" s="85"/>
      <c r="BD1016" s="85"/>
      <c r="BE1016" s="154"/>
    </row>
    <row r="1017" customFormat="false" ht="12.75" hidden="false" customHeight="true" outlineLevel="0" collapsed="false">
      <c r="A1017" s="2"/>
      <c r="B1017" s="2"/>
      <c r="E1017" s="2"/>
      <c r="G1017" s="2"/>
      <c r="I1017" s="85"/>
      <c r="J1017" s="2"/>
      <c r="K1017" s="2"/>
      <c r="L1017" s="85"/>
      <c r="M1017" s="85"/>
      <c r="N1017" s="85"/>
      <c r="O1017" s="85"/>
      <c r="P1017" s="85"/>
      <c r="Q1017" s="85"/>
      <c r="R1017" s="85"/>
      <c r="S1017" s="85"/>
      <c r="T1017" s="154"/>
      <c r="U1017" s="154"/>
      <c r="V1017" s="154"/>
      <c r="W1017" s="154"/>
      <c r="X1017" s="154"/>
      <c r="Y1017" s="154"/>
      <c r="Z1017" s="85"/>
      <c r="AA1017" s="85"/>
      <c r="AB1017" s="154"/>
      <c r="AC1017" s="154"/>
      <c r="AD1017" s="154"/>
      <c r="AE1017" s="154"/>
      <c r="AF1017" s="154"/>
      <c r="AG1017" s="154"/>
      <c r="AH1017" s="154"/>
      <c r="AI1017" s="154"/>
      <c r="AJ1017" s="154"/>
      <c r="AK1017" s="154"/>
      <c r="AL1017" s="154"/>
      <c r="AM1017" s="154"/>
      <c r="AN1017" s="154"/>
      <c r="AO1017" s="154"/>
      <c r="AP1017" s="154"/>
      <c r="AQ1017" s="154"/>
      <c r="AR1017" s="154"/>
      <c r="AS1017" s="154"/>
      <c r="AT1017" s="154"/>
      <c r="AU1017" s="154"/>
      <c r="AV1017" s="154"/>
      <c r="AW1017" s="154"/>
      <c r="AX1017" s="154"/>
      <c r="AY1017" s="154"/>
      <c r="AZ1017" s="154"/>
      <c r="BA1017" s="181"/>
      <c r="BB1017" s="181"/>
      <c r="BC1017" s="85"/>
      <c r="BD1017" s="85"/>
      <c r="BE1017" s="154"/>
    </row>
    <row r="1018" customFormat="false" ht="12.75" hidden="false" customHeight="true" outlineLevel="0" collapsed="false">
      <c r="A1018" s="2"/>
      <c r="B1018" s="2"/>
      <c r="E1018" s="2"/>
      <c r="G1018" s="2"/>
      <c r="I1018" s="85"/>
      <c r="J1018" s="2"/>
      <c r="K1018" s="2"/>
      <c r="L1018" s="85"/>
      <c r="M1018" s="85"/>
      <c r="N1018" s="85"/>
      <c r="O1018" s="85"/>
      <c r="P1018" s="85"/>
      <c r="Q1018" s="85"/>
      <c r="R1018" s="85"/>
      <c r="S1018" s="85"/>
      <c r="T1018" s="154"/>
      <c r="U1018" s="154"/>
      <c r="V1018" s="154"/>
      <c r="W1018" s="154"/>
      <c r="X1018" s="154"/>
      <c r="Y1018" s="154"/>
      <c r="Z1018" s="85"/>
      <c r="AA1018" s="85"/>
      <c r="AB1018" s="154"/>
      <c r="AC1018" s="154"/>
      <c r="AD1018" s="154"/>
      <c r="AE1018" s="154"/>
      <c r="AF1018" s="154"/>
      <c r="AG1018" s="154"/>
      <c r="AH1018" s="154"/>
      <c r="AI1018" s="154"/>
      <c r="AJ1018" s="154"/>
      <c r="AK1018" s="154"/>
      <c r="AL1018" s="154"/>
      <c r="AM1018" s="154"/>
      <c r="AN1018" s="154"/>
      <c r="AO1018" s="154"/>
      <c r="AP1018" s="154"/>
      <c r="AQ1018" s="154"/>
      <c r="AR1018" s="154"/>
      <c r="AS1018" s="154"/>
      <c r="AT1018" s="154"/>
      <c r="AU1018" s="154"/>
      <c r="AV1018" s="154"/>
      <c r="AW1018" s="154"/>
      <c r="AX1018" s="154"/>
      <c r="AY1018" s="154"/>
      <c r="AZ1018" s="154"/>
      <c r="BA1018" s="181"/>
      <c r="BB1018" s="181"/>
      <c r="BC1018" s="85"/>
      <c r="BD1018" s="85"/>
      <c r="BE1018" s="154"/>
    </row>
    <row r="1019" customFormat="false" ht="12.75" hidden="false" customHeight="true" outlineLevel="0" collapsed="false">
      <c r="A1019" s="2"/>
      <c r="B1019" s="2"/>
      <c r="E1019" s="2"/>
      <c r="G1019" s="2"/>
      <c r="I1019" s="85"/>
      <c r="J1019" s="2"/>
      <c r="K1019" s="2"/>
      <c r="L1019" s="85"/>
      <c r="M1019" s="85"/>
      <c r="N1019" s="85"/>
      <c r="O1019" s="85"/>
      <c r="P1019" s="85"/>
      <c r="Q1019" s="85"/>
      <c r="R1019" s="85"/>
      <c r="S1019" s="85"/>
      <c r="T1019" s="154"/>
      <c r="U1019" s="154"/>
      <c r="V1019" s="154"/>
      <c r="W1019" s="154"/>
      <c r="X1019" s="154"/>
      <c r="Y1019" s="154"/>
      <c r="Z1019" s="85"/>
      <c r="AA1019" s="85"/>
      <c r="AB1019" s="154"/>
      <c r="AC1019" s="154"/>
      <c r="AD1019" s="154"/>
      <c r="AE1019" s="154"/>
      <c r="AF1019" s="154"/>
      <c r="AG1019" s="154"/>
      <c r="AH1019" s="154"/>
      <c r="AI1019" s="154"/>
      <c r="AJ1019" s="154"/>
      <c r="AK1019" s="154"/>
      <c r="AL1019" s="154"/>
      <c r="AM1019" s="154"/>
      <c r="AN1019" s="154"/>
      <c r="AO1019" s="154"/>
      <c r="AP1019" s="154"/>
      <c r="AQ1019" s="154"/>
      <c r="AR1019" s="154"/>
      <c r="AS1019" s="154"/>
      <c r="AT1019" s="154"/>
      <c r="AU1019" s="154"/>
      <c r="AV1019" s="154"/>
      <c r="AW1019" s="154"/>
      <c r="AX1019" s="154"/>
      <c r="AY1019" s="154"/>
      <c r="AZ1019" s="154"/>
      <c r="BA1019" s="181"/>
      <c r="BB1019" s="181"/>
      <c r="BC1019" s="85"/>
      <c r="BD1019" s="85"/>
      <c r="BE1019" s="154"/>
    </row>
    <row r="1020" customFormat="false" ht="12.75" hidden="false" customHeight="true" outlineLevel="0" collapsed="false">
      <c r="A1020" s="2"/>
      <c r="B1020" s="2"/>
      <c r="E1020" s="2"/>
      <c r="G1020" s="2"/>
      <c r="I1020" s="85"/>
      <c r="J1020" s="2"/>
      <c r="K1020" s="2"/>
      <c r="L1020" s="85"/>
      <c r="M1020" s="85"/>
      <c r="N1020" s="85"/>
      <c r="O1020" s="85"/>
      <c r="P1020" s="85"/>
      <c r="Q1020" s="85"/>
      <c r="R1020" s="85"/>
      <c r="S1020" s="85"/>
      <c r="T1020" s="154"/>
      <c r="U1020" s="154"/>
      <c r="V1020" s="154"/>
      <c r="W1020" s="154"/>
      <c r="X1020" s="154"/>
      <c r="Y1020" s="154"/>
      <c r="Z1020" s="85"/>
      <c r="AA1020" s="85"/>
      <c r="AB1020" s="154"/>
      <c r="AC1020" s="154"/>
      <c r="AD1020" s="154"/>
      <c r="AE1020" s="154"/>
      <c r="AF1020" s="154"/>
      <c r="AG1020" s="154"/>
      <c r="AH1020" s="154"/>
      <c r="AI1020" s="154"/>
      <c r="AJ1020" s="154"/>
      <c r="AK1020" s="154"/>
      <c r="AL1020" s="154"/>
      <c r="AM1020" s="154"/>
      <c r="AN1020" s="154"/>
      <c r="AO1020" s="154"/>
      <c r="AP1020" s="154"/>
      <c r="AQ1020" s="154"/>
      <c r="AR1020" s="154"/>
      <c r="AS1020" s="154"/>
      <c r="AT1020" s="154"/>
      <c r="AU1020" s="154"/>
      <c r="AV1020" s="154"/>
      <c r="AW1020" s="154"/>
      <c r="AX1020" s="154"/>
      <c r="AY1020" s="154"/>
      <c r="AZ1020" s="154"/>
      <c r="BA1020" s="181"/>
      <c r="BB1020" s="181"/>
      <c r="BC1020" s="85"/>
      <c r="BD1020" s="85"/>
      <c r="BE1020" s="154"/>
    </row>
    <row r="1021" customFormat="false" ht="12.75" hidden="false" customHeight="true" outlineLevel="0" collapsed="false">
      <c r="A1021" s="2"/>
      <c r="B1021" s="2"/>
      <c r="E1021" s="2"/>
      <c r="G1021" s="2"/>
      <c r="I1021" s="85"/>
      <c r="J1021" s="2"/>
      <c r="K1021" s="2"/>
      <c r="L1021" s="85"/>
      <c r="M1021" s="85"/>
      <c r="N1021" s="85"/>
      <c r="O1021" s="85"/>
      <c r="P1021" s="85"/>
      <c r="Q1021" s="85"/>
      <c r="R1021" s="85"/>
      <c r="S1021" s="85"/>
      <c r="T1021" s="154"/>
      <c r="U1021" s="154"/>
      <c r="V1021" s="154"/>
      <c r="W1021" s="154"/>
      <c r="X1021" s="154"/>
      <c r="Y1021" s="154"/>
      <c r="Z1021" s="85"/>
      <c r="AA1021" s="85"/>
      <c r="AB1021" s="154"/>
      <c r="AC1021" s="154"/>
      <c r="AD1021" s="154"/>
      <c r="AE1021" s="154"/>
      <c r="AF1021" s="154"/>
      <c r="AG1021" s="154"/>
      <c r="AH1021" s="154"/>
      <c r="AI1021" s="154"/>
      <c r="AJ1021" s="154"/>
      <c r="AK1021" s="154"/>
      <c r="AL1021" s="154"/>
      <c r="AM1021" s="154"/>
      <c r="AN1021" s="154"/>
      <c r="AO1021" s="154"/>
      <c r="AP1021" s="154"/>
      <c r="AQ1021" s="154"/>
      <c r="AR1021" s="154"/>
      <c r="AS1021" s="154"/>
      <c r="AT1021" s="154"/>
      <c r="AU1021" s="154"/>
      <c r="AV1021" s="154"/>
      <c r="AW1021" s="154"/>
      <c r="AX1021" s="154"/>
      <c r="AY1021" s="154"/>
      <c r="AZ1021" s="154"/>
      <c r="BA1021" s="181"/>
      <c r="BB1021" s="181"/>
      <c r="BC1021" s="85"/>
      <c r="BD1021" s="85"/>
      <c r="BE1021" s="154"/>
    </row>
    <row r="1022" customFormat="false" ht="12.75" hidden="false" customHeight="true" outlineLevel="0" collapsed="false">
      <c r="A1022" s="2"/>
      <c r="B1022" s="2"/>
      <c r="E1022" s="2"/>
      <c r="G1022" s="2"/>
      <c r="I1022" s="85"/>
      <c r="J1022" s="2"/>
      <c r="K1022" s="2"/>
      <c r="L1022" s="85"/>
      <c r="M1022" s="85"/>
      <c r="N1022" s="85"/>
      <c r="O1022" s="85"/>
      <c r="P1022" s="85"/>
      <c r="Q1022" s="85"/>
      <c r="R1022" s="85"/>
      <c r="S1022" s="85"/>
      <c r="T1022" s="154"/>
      <c r="U1022" s="154"/>
      <c r="V1022" s="154"/>
      <c r="W1022" s="154"/>
      <c r="X1022" s="154"/>
      <c r="Y1022" s="154"/>
      <c r="Z1022" s="85"/>
      <c r="AA1022" s="85"/>
      <c r="AB1022" s="154"/>
      <c r="AC1022" s="154"/>
      <c r="AD1022" s="154"/>
      <c r="AE1022" s="154"/>
      <c r="AF1022" s="154"/>
      <c r="AG1022" s="154"/>
      <c r="AH1022" s="154"/>
      <c r="AI1022" s="154"/>
      <c r="AJ1022" s="154"/>
      <c r="AK1022" s="154"/>
      <c r="AL1022" s="154"/>
      <c r="AM1022" s="154"/>
      <c r="AN1022" s="154"/>
      <c r="AO1022" s="154"/>
      <c r="AP1022" s="154"/>
      <c r="AQ1022" s="154"/>
      <c r="AR1022" s="154"/>
      <c r="AS1022" s="154"/>
      <c r="AT1022" s="154"/>
      <c r="AU1022" s="154"/>
      <c r="AV1022" s="154"/>
      <c r="AW1022" s="154"/>
      <c r="AX1022" s="154"/>
      <c r="AY1022" s="154"/>
      <c r="AZ1022" s="154"/>
      <c r="BA1022" s="181"/>
      <c r="BB1022" s="181"/>
      <c r="BC1022" s="85"/>
      <c r="BD1022" s="85"/>
      <c r="BE1022" s="154"/>
    </row>
    <row r="1023" customFormat="false" ht="12.75" hidden="false" customHeight="true" outlineLevel="0" collapsed="false">
      <c r="A1023" s="2"/>
      <c r="B1023" s="2"/>
      <c r="E1023" s="2"/>
      <c r="G1023" s="2"/>
      <c r="I1023" s="85"/>
      <c r="J1023" s="2"/>
      <c r="K1023" s="2"/>
      <c r="L1023" s="85"/>
      <c r="M1023" s="85"/>
      <c r="N1023" s="85"/>
      <c r="O1023" s="85"/>
      <c r="P1023" s="85"/>
      <c r="Q1023" s="85"/>
      <c r="R1023" s="85"/>
      <c r="S1023" s="85"/>
      <c r="T1023" s="154"/>
      <c r="U1023" s="154"/>
      <c r="V1023" s="154"/>
      <c r="W1023" s="154"/>
      <c r="X1023" s="154"/>
      <c r="Y1023" s="154"/>
      <c r="Z1023" s="85"/>
      <c r="AA1023" s="85"/>
      <c r="AB1023" s="154"/>
      <c r="AC1023" s="154"/>
      <c r="AD1023" s="154"/>
      <c r="AE1023" s="154"/>
      <c r="AF1023" s="154"/>
      <c r="AG1023" s="154"/>
      <c r="AH1023" s="154"/>
      <c r="AI1023" s="154"/>
      <c r="AJ1023" s="154"/>
      <c r="AK1023" s="154"/>
      <c r="AL1023" s="154"/>
      <c r="AM1023" s="154"/>
      <c r="AN1023" s="154"/>
      <c r="AO1023" s="154"/>
      <c r="AP1023" s="154"/>
      <c r="AQ1023" s="154"/>
      <c r="AR1023" s="154"/>
      <c r="AS1023" s="154"/>
      <c r="AT1023" s="154"/>
      <c r="AU1023" s="154"/>
      <c r="AV1023" s="154"/>
      <c r="AW1023" s="154"/>
      <c r="AX1023" s="154"/>
      <c r="AY1023" s="154"/>
      <c r="AZ1023" s="154"/>
      <c r="BA1023" s="181"/>
      <c r="BB1023" s="181"/>
      <c r="BC1023" s="85"/>
      <c r="BD1023" s="85"/>
      <c r="BE1023" s="154"/>
    </row>
    <row r="1024" customFormat="false" ht="12.75" hidden="false" customHeight="true" outlineLevel="0" collapsed="false">
      <c r="A1024" s="2"/>
      <c r="B1024" s="2"/>
      <c r="E1024" s="2"/>
      <c r="G1024" s="2"/>
      <c r="I1024" s="85"/>
      <c r="J1024" s="2"/>
      <c r="K1024" s="2"/>
      <c r="L1024" s="85"/>
      <c r="M1024" s="85"/>
      <c r="N1024" s="85"/>
      <c r="O1024" s="85"/>
      <c r="P1024" s="85"/>
      <c r="Q1024" s="85"/>
      <c r="R1024" s="85"/>
      <c r="S1024" s="85"/>
      <c r="T1024" s="154"/>
      <c r="U1024" s="154"/>
      <c r="V1024" s="154"/>
      <c r="W1024" s="154"/>
      <c r="X1024" s="154"/>
      <c r="Y1024" s="154"/>
      <c r="Z1024" s="85"/>
      <c r="AA1024" s="85"/>
      <c r="AB1024" s="154"/>
      <c r="AC1024" s="154"/>
      <c r="AD1024" s="154"/>
      <c r="AE1024" s="154"/>
      <c r="AF1024" s="154"/>
      <c r="AG1024" s="154"/>
      <c r="AH1024" s="154"/>
      <c r="AI1024" s="154"/>
      <c r="AJ1024" s="154"/>
      <c r="AK1024" s="154"/>
      <c r="AL1024" s="154"/>
      <c r="AM1024" s="154"/>
      <c r="AN1024" s="154"/>
      <c r="AO1024" s="154"/>
      <c r="AP1024" s="154"/>
      <c r="AQ1024" s="154"/>
      <c r="AR1024" s="154"/>
      <c r="AS1024" s="154"/>
      <c r="AT1024" s="154"/>
      <c r="AU1024" s="154"/>
      <c r="AV1024" s="154"/>
      <c r="AW1024" s="154"/>
      <c r="AX1024" s="154"/>
      <c r="AY1024" s="154"/>
      <c r="AZ1024" s="154"/>
      <c r="BA1024" s="181"/>
      <c r="BB1024" s="181"/>
      <c r="BC1024" s="85"/>
      <c r="BD1024" s="85"/>
      <c r="BE1024" s="154"/>
    </row>
    <row r="1025" customFormat="false" ht="12.75" hidden="false" customHeight="true" outlineLevel="0" collapsed="false">
      <c r="A1025" s="2"/>
      <c r="B1025" s="2"/>
      <c r="E1025" s="2"/>
      <c r="G1025" s="2"/>
      <c r="I1025" s="85"/>
      <c r="J1025" s="2"/>
      <c r="K1025" s="2"/>
      <c r="L1025" s="85"/>
      <c r="M1025" s="85"/>
      <c r="N1025" s="85"/>
      <c r="O1025" s="85"/>
      <c r="P1025" s="85"/>
      <c r="Q1025" s="85"/>
      <c r="R1025" s="85"/>
      <c r="S1025" s="85"/>
      <c r="T1025" s="154"/>
      <c r="U1025" s="154"/>
      <c r="V1025" s="154"/>
      <c r="W1025" s="154"/>
      <c r="X1025" s="154"/>
      <c r="Y1025" s="154"/>
      <c r="Z1025" s="85"/>
      <c r="AA1025" s="85"/>
      <c r="AB1025" s="154"/>
      <c r="AC1025" s="154"/>
      <c r="AD1025" s="154"/>
      <c r="AE1025" s="154"/>
      <c r="AF1025" s="154"/>
      <c r="AG1025" s="154"/>
      <c r="AH1025" s="154"/>
      <c r="AI1025" s="154"/>
      <c r="AJ1025" s="154"/>
      <c r="AK1025" s="154"/>
      <c r="AL1025" s="154"/>
      <c r="AM1025" s="154"/>
      <c r="AN1025" s="154"/>
      <c r="AO1025" s="154"/>
      <c r="AP1025" s="154"/>
      <c r="AQ1025" s="154"/>
      <c r="AR1025" s="154"/>
      <c r="AS1025" s="154"/>
      <c r="AT1025" s="154"/>
      <c r="AU1025" s="154"/>
      <c r="AV1025" s="154"/>
      <c r="AW1025" s="154"/>
      <c r="AX1025" s="154"/>
      <c r="AY1025" s="154"/>
      <c r="AZ1025" s="154"/>
      <c r="BA1025" s="181"/>
      <c r="BB1025" s="181"/>
      <c r="BC1025" s="85"/>
      <c r="BD1025" s="85"/>
      <c r="BE1025" s="154"/>
    </row>
    <row r="1026" customFormat="false" ht="12.75" hidden="false" customHeight="true" outlineLevel="0" collapsed="false">
      <c r="A1026" s="2"/>
      <c r="B1026" s="2"/>
      <c r="E1026" s="2"/>
      <c r="G1026" s="2"/>
      <c r="I1026" s="85"/>
      <c r="J1026" s="2"/>
      <c r="K1026" s="2"/>
      <c r="L1026" s="85"/>
      <c r="M1026" s="85"/>
      <c r="N1026" s="85"/>
      <c r="O1026" s="85"/>
      <c r="P1026" s="85"/>
      <c r="Q1026" s="85"/>
      <c r="R1026" s="85"/>
      <c r="S1026" s="85"/>
      <c r="T1026" s="154"/>
      <c r="U1026" s="154"/>
      <c r="V1026" s="154"/>
      <c r="W1026" s="154"/>
      <c r="X1026" s="154"/>
      <c r="Y1026" s="154"/>
      <c r="Z1026" s="85"/>
      <c r="AA1026" s="85"/>
      <c r="AB1026" s="154"/>
      <c r="AC1026" s="154"/>
      <c r="AD1026" s="154"/>
      <c r="AE1026" s="154"/>
      <c r="AF1026" s="154"/>
      <c r="AG1026" s="154"/>
      <c r="AH1026" s="154"/>
      <c r="AI1026" s="154"/>
      <c r="AJ1026" s="154"/>
      <c r="AK1026" s="154"/>
      <c r="AL1026" s="154"/>
      <c r="AM1026" s="154"/>
      <c r="AN1026" s="154"/>
      <c r="AO1026" s="154"/>
      <c r="AP1026" s="154"/>
      <c r="AQ1026" s="154"/>
      <c r="AR1026" s="154"/>
      <c r="AS1026" s="154"/>
      <c r="AT1026" s="154"/>
      <c r="AU1026" s="154"/>
      <c r="AV1026" s="154"/>
      <c r="AW1026" s="154"/>
      <c r="AX1026" s="154"/>
      <c r="AY1026" s="154"/>
      <c r="AZ1026" s="154"/>
      <c r="BA1026" s="181"/>
      <c r="BB1026" s="181"/>
      <c r="BC1026" s="85"/>
      <c r="BD1026" s="85"/>
      <c r="BE1026" s="154"/>
    </row>
    <row r="1027" customFormat="false" ht="12.75" hidden="false" customHeight="true" outlineLevel="0" collapsed="false">
      <c r="A1027" s="2"/>
      <c r="B1027" s="2"/>
      <c r="E1027" s="2"/>
      <c r="G1027" s="2"/>
      <c r="I1027" s="85"/>
      <c r="J1027" s="2"/>
      <c r="K1027" s="2"/>
      <c r="L1027" s="85"/>
      <c r="M1027" s="85"/>
      <c r="N1027" s="85"/>
      <c r="O1027" s="85"/>
      <c r="P1027" s="85"/>
      <c r="Q1027" s="85"/>
      <c r="R1027" s="85"/>
      <c r="S1027" s="85"/>
      <c r="T1027" s="154"/>
      <c r="U1027" s="154"/>
      <c r="V1027" s="154"/>
      <c r="W1027" s="154"/>
      <c r="X1027" s="154"/>
      <c r="Y1027" s="154"/>
      <c r="Z1027" s="85"/>
      <c r="AA1027" s="85"/>
      <c r="AB1027" s="154"/>
      <c r="AC1027" s="154"/>
      <c r="AD1027" s="154"/>
      <c r="AE1027" s="154"/>
      <c r="AF1027" s="154"/>
      <c r="AG1027" s="154"/>
      <c r="AH1027" s="154"/>
      <c r="AI1027" s="154"/>
      <c r="AJ1027" s="154"/>
      <c r="AK1027" s="154"/>
      <c r="AL1027" s="154"/>
      <c r="AM1027" s="154"/>
      <c r="AN1027" s="154"/>
      <c r="AO1027" s="154"/>
      <c r="AP1027" s="154"/>
      <c r="AQ1027" s="154"/>
      <c r="AR1027" s="154"/>
      <c r="AS1027" s="154"/>
      <c r="AT1027" s="154"/>
      <c r="AU1027" s="154"/>
      <c r="AV1027" s="154"/>
      <c r="AW1027" s="154"/>
      <c r="AX1027" s="154"/>
      <c r="AY1027" s="154"/>
      <c r="AZ1027" s="154"/>
      <c r="BA1027" s="181"/>
      <c r="BB1027" s="181"/>
      <c r="BC1027" s="85"/>
      <c r="BD1027" s="85"/>
      <c r="BE1027" s="154"/>
    </row>
    <row r="1028" customFormat="false" ht="12.75" hidden="false" customHeight="true" outlineLevel="0" collapsed="false">
      <c r="A1028" s="2"/>
      <c r="B1028" s="2"/>
      <c r="E1028" s="2"/>
      <c r="G1028" s="2"/>
      <c r="I1028" s="85"/>
      <c r="J1028" s="2"/>
      <c r="K1028" s="2"/>
      <c r="L1028" s="85"/>
      <c r="M1028" s="85"/>
      <c r="N1028" s="85"/>
      <c r="O1028" s="85"/>
      <c r="P1028" s="85"/>
      <c r="Q1028" s="85"/>
      <c r="R1028" s="85"/>
      <c r="S1028" s="85"/>
      <c r="T1028" s="154"/>
      <c r="U1028" s="154"/>
      <c r="V1028" s="154"/>
      <c r="W1028" s="154"/>
      <c r="X1028" s="154"/>
      <c r="Y1028" s="154"/>
      <c r="Z1028" s="85"/>
      <c r="AA1028" s="85"/>
      <c r="AB1028" s="154"/>
      <c r="AC1028" s="154"/>
      <c r="AD1028" s="154"/>
      <c r="AE1028" s="154"/>
      <c r="AF1028" s="154"/>
      <c r="AG1028" s="154"/>
      <c r="AH1028" s="154"/>
      <c r="AI1028" s="154"/>
      <c r="AJ1028" s="154"/>
      <c r="AK1028" s="154"/>
      <c r="AL1028" s="154"/>
      <c r="AM1028" s="154"/>
      <c r="AN1028" s="154"/>
      <c r="AO1028" s="154"/>
      <c r="AP1028" s="154"/>
      <c r="AQ1028" s="154"/>
      <c r="AR1028" s="154"/>
      <c r="AS1028" s="154"/>
      <c r="AT1028" s="154"/>
      <c r="AU1028" s="154"/>
      <c r="AV1028" s="154"/>
      <c r="AW1028" s="154"/>
      <c r="AX1028" s="154"/>
      <c r="AY1028" s="154"/>
      <c r="AZ1028" s="154"/>
      <c r="BA1028" s="181"/>
      <c r="BB1028" s="181"/>
      <c r="BC1028" s="85"/>
      <c r="BD1028" s="85"/>
      <c r="BE1028" s="154"/>
    </row>
    <row r="1029" customFormat="false" ht="12.75" hidden="false" customHeight="true" outlineLevel="0" collapsed="false">
      <c r="A1029" s="2"/>
      <c r="B1029" s="2"/>
      <c r="E1029" s="2"/>
      <c r="G1029" s="2"/>
      <c r="I1029" s="85"/>
      <c r="J1029" s="2"/>
      <c r="K1029" s="2"/>
      <c r="L1029" s="85"/>
      <c r="M1029" s="85"/>
      <c r="N1029" s="85"/>
      <c r="O1029" s="85"/>
      <c r="P1029" s="85"/>
      <c r="Q1029" s="85"/>
      <c r="R1029" s="85"/>
      <c r="S1029" s="85"/>
      <c r="T1029" s="154"/>
      <c r="U1029" s="154"/>
      <c r="V1029" s="154"/>
      <c r="W1029" s="154"/>
      <c r="X1029" s="154"/>
      <c r="Y1029" s="154"/>
      <c r="Z1029" s="85"/>
      <c r="AA1029" s="85"/>
      <c r="AB1029" s="154"/>
      <c r="AC1029" s="154"/>
      <c r="AD1029" s="154"/>
      <c r="AE1029" s="154"/>
      <c r="AF1029" s="154"/>
      <c r="AG1029" s="154"/>
      <c r="AH1029" s="154"/>
      <c r="AI1029" s="154"/>
      <c r="AJ1029" s="154"/>
      <c r="AK1029" s="154"/>
      <c r="AL1029" s="154"/>
      <c r="AM1029" s="154"/>
      <c r="AN1029" s="154"/>
      <c r="AO1029" s="154"/>
      <c r="AP1029" s="154"/>
      <c r="AQ1029" s="154"/>
      <c r="AR1029" s="154"/>
      <c r="AS1029" s="154"/>
      <c r="AT1029" s="154"/>
      <c r="AU1029" s="154"/>
      <c r="AV1029" s="154"/>
      <c r="AW1029" s="154"/>
      <c r="AX1029" s="154"/>
      <c r="AY1029" s="154"/>
      <c r="AZ1029" s="154"/>
      <c r="BA1029" s="181"/>
      <c r="BB1029" s="181"/>
      <c r="BC1029" s="85"/>
      <c r="BD1029" s="85"/>
      <c r="BE1029" s="154"/>
    </row>
    <row r="1030" customFormat="false" ht="12.75" hidden="false" customHeight="true" outlineLevel="0" collapsed="false">
      <c r="A1030" s="2"/>
      <c r="B1030" s="2"/>
      <c r="E1030" s="2"/>
      <c r="G1030" s="2"/>
      <c r="I1030" s="85"/>
      <c r="J1030" s="2"/>
      <c r="K1030" s="2"/>
      <c r="L1030" s="85"/>
      <c r="M1030" s="85"/>
      <c r="N1030" s="85"/>
      <c r="O1030" s="85"/>
      <c r="P1030" s="85"/>
      <c r="Q1030" s="85"/>
      <c r="R1030" s="85"/>
      <c r="S1030" s="85"/>
      <c r="T1030" s="154"/>
      <c r="U1030" s="154"/>
      <c r="V1030" s="154"/>
      <c r="W1030" s="154"/>
      <c r="X1030" s="154"/>
      <c r="Y1030" s="154"/>
      <c r="Z1030" s="85"/>
      <c r="AA1030" s="85"/>
      <c r="AB1030" s="154"/>
      <c r="AC1030" s="154"/>
      <c r="AD1030" s="154"/>
      <c r="AE1030" s="154"/>
      <c r="AF1030" s="154"/>
      <c r="AG1030" s="154"/>
      <c r="AH1030" s="154"/>
      <c r="AI1030" s="154"/>
      <c r="AJ1030" s="154"/>
      <c r="AK1030" s="154"/>
      <c r="AL1030" s="154"/>
      <c r="AM1030" s="154"/>
      <c r="AN1030" s="154"/>
      <c r="AO1030" s="154"/>
      <c r="AP1030" s="154"/>
      <c r="AQ1030" s="154"/>
      <c r="AR1030" s="154"/>
      <c r="AS1030" s="154"/>
      <c r="AT1030" s="154"/>
      <c r="AU1030" s="154"/>
      <c r="AV1030" s="154"/>
      <c r="AW1030" s="154"/>
      <c r="AX1030" s="154"/>
      <c r="AY1030" s="154"/>
      <c r="AZ1030" s="154"/>
      <c r="BA1030" s="181"/>
      <c r="BB1030" s="181"/>
      <c r="BC1030" s="85"/>
      <c r="BD1030" s="85"/>
      <c r="BE1030" s="154"/>
    </row>
    <row r="1031" customFormat="false" ht="12.75" hidden="false" customHeight="true" outlineLevel="0" collapsed="false">
      <c r="A1031" s="2"/>
      <c r="B1031" s="2"/>
      <c r="E1031" s="2"/>
      <c r="G1031" s="2"/>
      <c r="I1031" s="85"/>
      <c r="J1031" s="2"/>
      <c r="K1031" s="2"/>
      <c r="L1031" s="85"/>
      <c r="M1031" s="85"/>
      <c r="N1031" s="85"/>
      <c r="O1031" s="85"/>
      <c r="P1031" s="85"/>
      <c r="Q1031" s="85"/>
      <c r="R1031" s="85"/>
      <c r="S1031" s="85"/>
      <c r="T1031" s="154"/>
      <c r="U1031" s="154"/>
      <c r="V1031" s="154"/>
      <c r="W1031" s="154"/>
      <c r="X1031" s="154"/>
      <c r="Y1031" s="154"/>
      <c r="Z1031" s="85"/>
      <c r="AA1031" s="85"/>
      <c r="AB1031" s="154"/>
      <c r="AC1031" s="154"/>
      <c r="AD1031" s="154"/>
      <c r="AE1031" s="154"/>
      <c r="AF1031" s="154"/>
      <c r="AG1031" s="154"/>
      <c r="AH1031" s="154"/>
      <c r="AI1031" s="154"/>
      <c r="AJ1031" s="154"/>
      <c r="AK1031" s="154"/>
      <c r="AL1031" s="154"/>
      <c r="AM1031" s="154"/>
      <c r="AN1031" s="154"/>
      <c r="AO1031" s="154"/>
      <c r="AP1031" s="154"/>
      <c r="AQ1031" s="154"/>
      <c r="AR1031" s="154"/>
      <c r="AS1031" s="154"/>
      <c r="AT1031" s="154"/>
      <c r="AU1031" s="154"/>
      <c r="AV1031" s="154"/>
      <c r="AW1031" s="154"/>
      <c r="AX1031" s="154"/>
      <c r="AY1031" s="154"/>
      <c r="AZ1031" s="154"/>
      <c r="BA1031" s="181"/>
      <c r="BB1031" s="181"/>
      <c r="BC1031" s="85"/>
      <c r="BD1031" s="85"/>
      <c r="BE1031" s="154"/>
    </row>
    <row r="1032" customFormat="false" ht="12.75" hidden="false" customHeight="true" outlineLevel="0" collapsed="false">
      <c r="A1032" s="2"/>
      <c r="B1032" s="2"/>
      <c r="E1032" s="2"/>
      <c r="G1032" s="2"/>
      <c r="I1032" s="85"/>
      <c r="J1032" s="2"/>
      <c r="K1032" s="2"/>
      <c r="L1032" s="85"/>
      <c r="M1032" s="85"/>
      <c r="N1032" s="85"/>
      <c r="O1032" s="85"/>
      <c r="P1032" s="85"/>
      <c r="Q1032" s="85"/>
      <c r="R1032" s="85"/>
      <c r="S1032" s="85"/>
      <c r="T1032" s="154"/>
      <c r="U1032" s="154"/>
      <c r="V1032" s="154"/>
      <c r="W1032" s="154"/>
      <c r="X1032" s="154"/>
      <c r="Y1032" s="154"/>
      <c r="Z1032" s="85"/>
      <c r="AA1032" s="85"/>
      <c r="AB1032" s="154"/>
      <c r="AC1032" s="154"/>
      <c r="AD1032" s="154"/>
      <c r="AE1032" s="154"/>
      <c r="AF1032" s="154"/>
      <c r="AG1032" s="154"/>
      <c r="AH1032" s="154"/>
      <c r="AI1032" s="154"/>
      <c r="AJ1032" s="154"/>
      <c r="AK1032" s="154"/>
      <c r="AL1032" s="154"/>
      <c r="AM1032" s="154"/>
      <c r="AN1032" s="154"/>
      <c r="AO1032" s="154"/>
      <c r="AP1032" s="154"/>
      <c r="AQ1032" s="154"/>
      <c r="AR1032" s="154"/>
      <c r="AS1032" s="154"/>
      <c r="AT1032" s="154"/>
      <c r="AU1032" s="154"/>
      <c r="AV1032" s="154"/>
      <c r="AW1032" s="154"/>
      <c r="AX1032" s="154"/>
      <c r="AY1032" s="154"/>
      <c r="AZ1032" s="154"/>
      <c r="BA1032" s="181"/>
      <c r="BB1032" s="181"/>
      <c r="BC1032" s="85"/>
      <c r="BD1032" s="85"/>
      <c r="BE1032" s="154"/>
    </row>
    <row r="1033" customFormat="false" ht="12.75" hidden="false" customHeight="true" outlineLevel="0" collapsed="false">
      <c r="A1033" s="2"/>
      <c r="B1033" s="2"/>
      <c r="E1033" s="2"/>
      <c r="G1033" s="2"/>
      <c r="I1033" s="85"/>
      <c r="J1033" s="2"/>
      <c r="K1033" s="2"/>
      <c r="L1033" s="85"/>
      <c r="M1033" s="85"/>
      <c r="N1033" s="85"/>
      <c r="O1033" s="85"/>
      <c r="P1033" s="85"/>
      <c r="Q1033" s="85"/>
      <c r="R1033" s="85"/>
      <c r="S1033" s="85"/>
      <c r="T1033" s="154"/>
      <c r="U1033" s="154"/>
      <c r="V1033" s="154"/>
      <c r="W1033" s="154"/>
      <c r="X1033" s="154"/>
      <c r="Y1033" s="154"/>
      <c r="Z1033" s="85"/>
      <c r="AA1033" s="85"/>
      <c r="AB1033" s="154"/>
      <c r="AC1033" s="154"/>
      <c r="AD1033" s="154"/>
      <c r="AE1033" s="154"/>
      <c r="AF1033" s="154"/>
      <c r="AG1033" s="154"/>
      <c r="AH1033" s="154"/>
      <c r="AI1033" s="154"/>
      <c r="AJ1033" s="154"/>
      <c r="AK1033" s="154"/>
      <c r="AL1033" s="154"/>
      <c r="AM1033" s="154"/>
      <c r="AN1033" s="154"/>
      <c r="AO1033" s="154"/>
      <c r="AP1033" s="154"/>
      <c r="AQ1033" s="154"/>
      <c r="AR1033" s="154"/>
      <c r="AS1033" s="154"/>
      <c r="AT1033" s="154"/>
      <c r="AU1033" s="154"/>
      <c r="AV1033" s="154"/>
      <c r="AW1033" s="154"/>
      <c r="AX1033" s="154"/>
      <c r="AY1033" s="154"/>
      <c r="AZ1033" s="154"/>
      <c r="BA1033" s="181"/>
      <c r="BB1033" s="181"/>
      <c r="BC1033" s="85"/>
      <c r="BD1033" s="85"/>
      <c r="BE1033" s="154"/>
    </row>
    <row r="1034" customFormat="false" ht="12.75" hidden="false" customHeight="true" outlineLevel="0" collapsed="false">
      <c r="A1034" s="2"/>
      <c r="B1034" s="2"/>
      <c r="E1034" s="2"/>
      <c r="G1034" s="2"/>
      <c r="I1034" s="85"/>
      <c r="J1034" s="2"/>
      <c r="K1034" s="2"/>
      <c r="L1034" s="85"/>
      <c r="M1034" s="85"/>
      <c r="N1034" s="85"/>
      <c r="O1034" s="85"/>
      <c r="P1034" s="85"/>
      <c r="Q1034" s="85"/>
      <c r="R1034" s="85"/>
      <c r="S1034" s="85"/>
      <c r="T1034" s="154"/>
      <c r="U1034" s="154"/>
      <c r="V1034" s="154"/>
      <c r="W1034" s="154"/>
      <c r="X1034" s="154"/>
      <c r="Y1034" s="154"/>
      <c r="Z1034" s="85"/>
      <c r="AA1034" s="85"/>
      <c r="AB1034" s="154"/>
      <c r="AC1034" s="154"/>
      <c r="AD1034" s="154"/>
      <c r="AE1034" s="154"/>
      <c r="AF1034" s="154"/>
      <c r="AG1034" s="154"/>
      <c r="AH1034" s="154"/>
      <c r="AI1034" s="154"/>
      <c r="AJ1034" s="154"/>
      <c r="AK1034" s="154"/>
      <c r="AL1034" s="154"/>
      <c r="AM1034" s="154"/>
      <c r="AN1034" s="154"/>
      <c r="AO1034" s="154"/>
      <c r="AP1034" s="154"/>
      <c r="AQ1034" s="154"/>
      <c r="AR1034" s="154"/>
      <c r="AS1034" s="154"/>
      <c r="AT1034" s="154"/>
      <c r="AU1034" s="154"/>
      <c r="AV1034" s="154"/>
      <c r="AW1034" s="154"/>
      <c r="AX1034" s="154"/>
      <c r="AY1034" s="154"/>
      <c r="AZ1034" s="154"/>
      <c r="BA1034" s="181"/>
      <c r="BB1034" s="181"/>
      <c r="BC1034" s="85"/>
      <c r="BD1034" s="85"/>
      <c r="BE1034" s="154"/>
    </row>
    <row r="1035" customFormat="false" ht="12.75" hidden="false" customHeight="true" outlineLevel="0" collapsed="false">
      <c r="A1035" s="2"/>
      <c r="B1035" s="2"/>
      <c r="E1035" s="2"/>
      <c r="G1035" s="2"/>
      <c r="I1035" s="85"/>
      <c r="J1035" s="2"/>
      <c r="K1035" s="2"/>
      <c r="L1035" s="85"/>
      <c r="M1035" s="85"/>
      <c r="N1035" s="85"/>
      <c r="O1035" s="85"/>
      <c r="P1035" s="85"/>
      <c r="Q1035" s="85"/>
      <c r="R1035" s="85"/>
      <c r="S1035" s="85"/>
      <c r="T1035" s="154"/>
      <c r="U1035" s="154"/>
      <c r="V1035" s="154"/>
      <c r="W1035" s="154"/>
      <c r="X1035" s="154"/>
      <c r="Y1035" s="154"/>
      <c r="Z1035" s="85"/>
      <c r="AA1035" s="85"/>
      <c r="AB1035" s="154"/>
      <c r="AC1035" s="154"/>
      <c r="AD1035" s="154"/>
      <c r="AE1035" s="154"/>
      <c r="AF1035" s="154"/>
      <c r="AG1035" s="154"/>
      <c r="AH1035" s="154"/>
      <c r="AI1035" s="154"/>
      <c r="AJ1035" s="154"/>
      <c r="AK1035" s="154"/>
      <c r="AL1035" s="154"/>
      <c r="AM1035" s="154"/>
      <c r="AN1035" s="154"/>
      <c r="AO1035" s="154"/>
      <c r="AP1035" s="154"/>
      <c r="AQ1035" s="154"/>
      <c r="AR1035" s="154"/>
      <c r="AS1035" s="154"/>
      <c r="AT1035" s="154"/>
      <c r="AU1035" s="154"/>
      <c r="AV1035" s="154"/>
      <c r="AW1035" s="154"/>
      <c r="AX1035" s="154"/>
      <c r="AY1035" s="154"/>
      <c r="AZ1035" s="154"/>
      <c r="BA1035" s="181"/>
      <c r="BB1035" s="181"/>
      <c r="BC1035" s="85"/>
      <c r="BD1035" s="85"/>
      <c r="BE1035" s="154"/>
    </row>
    <row r="1036" customFormat="false" ht="12.75" hidden="false" customHeight="true" outlineLevel="0" collapsed="false">
      <c r="A1036" s="2"/>
      <c r="B1036" s="2"/>
      <c r="E1036" s="2"/>
      <c r="G1036" s="2"/>
      <c r="I1036" s="85"/>
      <c r="J1036" s="2"/>
      <c r="K1036" s="2"/>
      <c r="L1036" s="85"/>
      <c r="M1036" s="85"/>
      <c r="N1036" s="85"/>
      <c r="O1036" s="85"/>
      <c r="P1036" s="85"/>
      <c r="Q1036" s="85"/>
      <c r="R1036" s="85"/>
      <c r="S1036" s="85"/>
      <c r="T1036" s="154"/>
      <c r="U1036" s="154"/>
      <c r="V1036" s="154"/>
      <c r="W1036" s="154"/>
      <c r="X1036" s="154"/>
      <c r="Y1036" s="154"/>
      <c r="Z1036" s="85"/>
      <c r="AA1036" s="85"/>
      <c r="AB1036" s="154"/>
      <c r="AC1036" s="154"/>
      <c r="AD1036" s="154"/>
      <c r="AE1036" s="154"/>
      <c r="AF1036" s="154"/>
      <c r="AG1036" s="154"/>
      <c r="AH1036" s="154"/>
      <c r="AI1036" s="154"/>
      <c r="AJ1036" s="154"/>
      <c r="AK1036" s="154"/>
      <c r="AL1036" s="154"/>
      <c r="AM1036" s="154"/>
      <c r="AN1036" s="154"/>
      <c r="AO1036" s="154"/>
      <c r="AP1036" s="154"/>
      <c r="AQ1036" s="154"/>
      <c r="AR1036" s="154"/>
      <c r="AS1036" s="154"/>
      <c r="AT1036" s="154"/>
      <c r="AU1036" s="154"/>
      <c r="AV1036" s="154"/>
      <c r="AW1036" s="154"/>
      <c r="AX1036" s="154"/>
      <c r="AY1036" s="154"/>
      <c r="AZ1036" s="154"/>
      <c r="BA1036" s="181"/>
      <c r="BB1036" s="181"/>
      <c r="BC1036" s="85"/>
      <c r="BD1036" s="85"/>
      <c r="BE1036" s="154"/>
    </row>
    <row r="1037" customFormat="false" ht="12.75" hidden="false" customHeight="true" outlineLevel="0" collapsed="false">
      <c r="A1037" s="2"/>
      <c r="B1037" s="2"/>
      <c r="E1037" s="2"/>
      <c r="G1037" s="2"/>
      <c r="I1037" s="85"/>
      <c r="J1037" s="2"/>
      <c r="K1037" s="2"/>
      <c r="L1037" s="85"/>
      <c r="M1037" s="85"/>
      <c r="N1037" s="85"/>
      <c r="O1037" s="85"/>
      <c r="P1037" s="85"/>
      <c r="Q1037" s="85"/>
      <c r="R1037" s="85"/>
      <c r="S1037" s="85"/>
      <c r="T1037" s="154"/>
      <c r="U1037" s="154"/>
      <c r="V1037" s="154"/>
      <c r="W1037" s="154"/>
      <c r="X1037" s="154"/>
      <c r="Y1037" s="154"/>
      <c r="Z1037" s="85"/>
      <c r="AA1037" s="85"/>
      <c r="AB1037" s="154"/>
      <c r="AC1037" s="154"/>
      <c r="AD1037" s="154"/>
      <c r="AE1037" s="154"/>
      <c r="AF1037" s="154"/>
      <c r="AG1037" s="154"/>
      <c r="AH1037" s="154"/>
      <c r="AI1037" s="154"/>
      <c r="AJ1037" s="154"/>
      <c r="AK1037" s="154"/>
      <c r="AL1037" s="154"/>
      <c r="AM1037" s="154"/>
      <c r="AN1037" s="154"/>
      <c r="AO1037" s="154"/>
      <c r="AP1037" s="154"/>
      <c r="AQ1037" s="154"/>
      <c r="AR1037" s="154"/>
      <c r="AS1037" s="154"/>
      <c r="AT1037" s="154"/>
      <c r="AU1037" s="154"/>
      <c r="AV1037" s="154"/>
      <c r="AW1037" s="154"/>
      <c r="AX1037" s="154"/>
      <c r="AY1037" s="154"/>
      <c r="AZ1037" s="154"/>
      <c r="BA1037" s="181"/>
      <c r="BB1037" s="181"/>
      <c r="BC1037" s="85"/>
      <c r="BD1037" s="85"/>
      <c r="BE1037" s="154"/>
    </row>
    <row r="1038" customFormat="false" ht="12.75" hidden="false" customHeight="true" outlineLevel="0" collapsed="false">
      <c r="A1038" s="2"/>
      <c r="B1038" s="2"/>
      <c r="E1038" s="2"/>
      <c r="G1038" s="2"/>
      <c r="I1038" s="85"/>
      <c r="J1038" s="2"/>
      <c r="K1038" s="2"/>
      <c r="L1038" s="85"/>
      <c r="M1038" s="85"/>
      <c r="N1038" s="85"/>
      <c r="O1038" s="85"/>
      <c r="P1038" s="85"/>
      <c r="Q1038" s="85"/>
      <c r="R1038" s="85"/>
      <c r="S1038" s="85"/>
      <c r="T1038" s="154"/>
      <c r="U1038" s="154"/>
      <c r="V1038" s="154"/>
      <c r="W1038" s="154"/>
      <c r="X1038" s="154"/>
      <c r="Y1038" s="154"/>
      <c r="Z1038" s="85"/>
      <c r="AA1038" s="85"/>
      <c r="AB1038" s="154"/>
      <c r="AC1038" s="154"/>
      <c r="AD1038" s="154"/>
      <c r="AE1038" s="154"/>
      <c r="AF1038" s="154"/>
      <c r="AG1038" s="154"/>
      <c r="AH1038" s="154"/>
      <c r="AI1038" s="154"/>
      <c r="AJ1038" s="154"/>
      <c r="AK1038" s="154"/>
      <c r="AL1038" s="154"/>
      <c r="AM1038" s="154"/>
      <c r="AN1038" s="154"/>
      <c r="AO1038" s="154"/>
      <c r="AP1038" s="154"/>
      <c r="AQ1038" s="154"/>
      <c r="AR1038" s="154"/>
      <c r="AS1038" s="154"/>
      <c r="AT1038" s="154"/>
      <c r="AU1038" s="154"/>
      <c r="AV1038" s="154"/>
      <c r="AW1038" s="154"/>
      <c r="AX1038" s="154"/>
      <c r="AY1038" s="154"/>
      <c r="AZ1038" s="154"/>
      <c r="BA1038" s="181"/>
      <c r="BB1038" s="181"/>
      <c r="BC1038" s="85"/>
      <c r="BD1038" s="85"/>
      <c r="BE1038" s="154"/>
    </row>
    <row r="1039" customFormat="false" ht="12.75" hidden="false" customHeight="true" outlineLevel="0" collapsed="false">
      <c r="A1039" s="2"/>
      <c r="B1039" s="2"/>
      <c r="E1039" s="2"/>
      <c r="G1039" s="2"/>
      <c r="I1039" s="85"/>
      <c r="J1039" s="2"/>
      <c r="K1039" s="2"/>
      <c r="L1039" s="85"/>
      <c r="M1039" s="85"/>
      <c r="N1039" s="85"/>
      <c r="O1039" s="85"/>
      <c r="P1039" s="85"/>
      <c r="Q1039" s="85"/>
      <c r="R1039" s="85"/>
      <c r="S1039" s="85"/>
      <c r="T1039" s="154"/>
      <c r="U1039" s="154"/>
      <c r="V1039" s="154"/>
      <c r="W1039" s="154"/>
      <c r="X1039" s="154"/>
      <c r="Y1039" s="154"/>
      <c r="Z1039" s="85"/>
      <c r="AA1039" s="85"/>
      <c r="AB1039" s="154"/>
      <c r="AC1039" s="154"/>
      <c r="AD1039" s="154"/>
      <c r="AE1039" s="154"/>
      <c r="AF1039" s="154"/>
      <c r="AG1039" s="154"/>
      <c r="AH1039" s="154"/>
      <c r="AI1039" s="154"/>
      <c r="AJ1039" s="154"/>
      <c r="AK1039" s="154"/>
      <c r="AL1039" s="154"/>
      <c r="AM1039" s="154"/>
      <c r="AN1039" s="154"/>
      <c r="AO1039" s="154"/>
      <c r="AP1039" s="154"/>
      <c r="AQ1039" s="154"/>
      <c r="AR1039" s="154"/>
      <c r="AS1039" s="154"/>
      <c r="AT1039" s="154"/>
      <c r="AU1039" s="154"/>
      <c r="AV1039" s="154"/>
      <c r="AW1039" s="154"/>
      <c r="AX1039" s="154"/>
      <c r="AY1039" s="154"/>
      <c r="AZ1039" s="154"/>
      <c r="BA1039" s="181"/>
      <c r="BB1039" s="181"/>
      <c r="BC1039" s="85"/>
      <c r="BD1039" s="85"/>
      <c r="BE1039" s="154"/>
    </row>
    <row r="1040" customFormat="false" ht="12.75" hidden="false" customHeight="true" outlineLevel="0" collapsed="false">
      <c r="A1040" s="2"/>
      <c r="B1040" s="2"/>
      <c r="E1040" s="2"/>
      <c r="G1040" s="2"/>
      <c r="I1040" s="85"/>
      <c r="J1040" s="2"/>
      <c r="K1040" s="2"/>
      <c r="L1040" s="85"/>
      <c r="M1040" s="85"/>
      <c r="N1040" s="85"/>
      <c r="O1040" s="85"/>
      <c r="P1040" s="85"/>
      <c r="Q1040" s="85"/>
      <c r="R1040" s="85"/>
      <c r="S1040" s="85"/>
      <c r="T1040" s="154"/>
      <c r="U1040" s="154"/>
      <c r="V1040" s="154"/>
      <c r="W1040" s="154"/>
      <c r="X1040" s="154"/>
      <c r="Y1040" s="154"/>
      <c r="Z1040" s="85"/>
      <c r="AA1040" s="85"/>
      <c r="AB1040" s="154"/>
      <c r="AC1040" s="154"/>
      <c r="AD1040" s="154"/>
      <c r="AE1040" s="154"/>
      <c r="AF1040" s="154"/>
      <c r="AG1040" s="154"/>
      <c r="AH1040" s="154"/>
      <c r="AI1040" s="154"/>
      <c r="AJ1040" s="154"/>
      <c r="AK1040" s="154"/>
      <c r="AL1040" s="154"/>
      <c r="AM1040" s="154"/>
      <c r="AN1040" s="154"/>
      <c r="AO1040" s="154"/>
      <c r="AP1040" s="154"/>
      <c r="AQ1040" s="154"/>
      <c r="AR1040" s="154"/>
      <c r="AS1040" s="154"/>
      <c r="AT1040" s="154"/>
      <c r="AU1040" s="154"/>
      <c r="AV1040" s="154"/>
      <c r="AW1040" s="154"/>
      <c r="AX1040" s="154"/>
      <c r="AY1040" s="154"/>
      <c r="AZ1040" s="154"/>
      <c r="BA1040" s="181"/>
      <c r="BB1040" s="181"/>
      <c r="BC1040" s="85"/>
      <c r="BD1040" s="85"/>
      <c r="BE1040" s="154"/>
    </row>
    <row r="1041" customFormat="false" ht="12.75" hidden="false" customHeight="true" outlineLevel="0" collapsed="false">
      <c r="A1041" s="2"/>
      <c r="B1041" s="2"/>
      <c r="E1041" s="2"/>
      <c r="G1041" s="2"/>
      <c r="I1041" s="85"/>
      <c r="J1041" s="2"/>
      <c r="K1041" s="2"/>
      <c r="L1041" s="85"/>
      <c r="M1041" s="85"/>
      <c r="N1041" s="85"/>
      <c r="O1041" s="85"/>
      <c r="P1041" s="85"/>
      <c r="Q1041" s="85"/>
      <c r="R1041" s="85"/>
      <c r="S1041" s="85"/>
      <c r="T1041" s="154"/>
      <c r="U1041" s="154"/>
      <c r="V1041" s="154"/>
      <c r="W1041" s="154"/>
      <c r="X1041" s="154"/>
      <c r="Y1041" s="154"/>
      <c r="Z1041" s="85"/>
      <c r="AA1041" s="85"/>
      <c r="AB1041" s="154"/>
      <c r="AC1041" s="154"/>
      <c r="AD1041" s="154"/>
      <c r="AE1041" s="154"/>
      <c r="AF1041" s="154"/>
      <c r="AG1041" s="154"/>
      <c r="AH1041" s="154"/>
      <c r="AI1041" s="154"/>
      <c r="AJ1041" s="154"/>
      <c r="AK1041" s="154"/>
      <c r="AL1041" s="154"/>
      <c r="AM1041" s="154"/>
      <c r="AN1041" s="154"/>
      <c r="AO1041" s="154"/>
      <c r="AP1041" s="154"/>
      <c r="AQ1041" s="154"/>
      <c r="AR1041" s="154"/>
      <c r="AS1041" s="154"/>
      <c r="AT1041" s="154"/>
      <c r="AU1041" s="154"/>
      <c r="AV1041" s="154"/>
      <c r="AW1041" s="154"/>
      <c r="AX1041" s="154"/>
      <c r="AY1041" s="154"/>
      <c r="AZ1041" s="154"/>
      <c r="BA1041" s="181"/>
      <c r="BB1041" s="181"/>
      <c r="BC1041" s="85"/>
      <c r="BD1041" s="85"/>
      <c r="BE1041" s="154"/>
    </row>
    <row r="1042" customFormat="false" ht="12.75" hidden="false" customHeight="true" outlineLevel="0" collapsed="false">
      <c r="A1042" s="2"/>
      <c r="B1042" s="2"/>
      <c r="E1042" s="2"/>
      <c r="G1042" s="2"/>
      <c r="I1042" s="85"/>
      <c r="J1042" s="2"/>
      <c r="K1042" s="2"/>
      <c r="L1042" s="85"/>
      <c r="M1042" s="85"/>
      <c r="N1042" s="85"/>
      <c r="O1042" s="85"/>
      <c r="P1042" s="85"/>
      <c r="Q1042" s="85"/>
      <c r="R1042" s="85"/>
      <c r="S1042" s="85"/>
      <c r="T1042" s="154"/>
      <c r="U1042" s="154"/>
      <c r="V1042" s="154"/>
      <c r="W1042" s="154"/>
      <c r="X1042" s="154"/>
      <c r="Y1042" s="154"/>
      <c r="Z1042" s="85"/>
      <c r="AA1042" s="85"/>
      <c r="AB1042" s="154"/>
      <c r="AC1042" s="154"/>
      <c r="AD1042" s="154"/>
      <c r="AE1042" s="154"/>
      <c r="AF1042" s="154"/>
      <c r="AG1042" s="154"/>
      <c r="AH1042" s="154"/>
      <c r="AI1042" s="154"/>
      <c r="AJ1042" s="154"/>
      <c r="AK1042" s="154"/>
      <c r="AL1042" s="154"/>
      <c r="AM1042" s="154"/>
      <c r="AN1042" s="154"/>
      <c r="AO1042" s="154"/>
      <c r="AP1042" s="154"/>
      <c r="AQ1042" s="154"/>
      <c r="AR1042" s="154"/>
      <c r="AS1042" s="154"/>
      <c r="AT1042" s="154"/>
      <c r="AU1042" s="154"/>
      <c r="AV1042" s="154"/>
      <c r="AW1042" s="154"/>
      <c r="AX1042" s="154"/>
      <c r="AY1042" s="154"/>
      <c r="AZ1042" s="154"/>
      <c r="BA1042" s="181"/>
      <c r="BB1042" s="181"/>
      <c r="BC1042" s="85"/>
      <c r="BD1042" s="85"/>
      <c r="BE1042" s="154"/>
    </row>
    <row r="1043" customFormat="false" ht="12.75" hidden="false" customHeight="true" outlineLevel="0" collapsed="false">
      <c r="A1043" s="2"/>
      <c r="B1043" s="2"/>
      <c r="E1043" s="2"/>
      <c r="G1043" s="2"/>
      <c r="I1043" s="85"/>
      <c r="J1043" s="2"/>
      <c r="K1043" s="2"/>
      <c r="L1043" s="85"/>
      <c r="M1043" s="85"/>
      <c r="N1043" s="85"/>
      <c r="O1043" s="85"/>
      <c r="P1043" s="85"/>
      <c r="Q1043" s="85"/>
      <c r="R1043" s="85"/>
      <c r="S1043" s="85"/>
      <c r="T1043" s="154"/>
      <c r="U1043" s="154"/>
      <c r="V1043" s="154"/>
      <c r="W1043" s="154"/>
      <c r="X1043" s="154"/>
      <c r="Y1043" s="154"/>
      <c r="Z1043" s="85"/>
      <c r="AA1043" s="85"/>
      <c r="AB1043" s="154"/>
      <c r="AC1043" s="154"/>
      <c r="AD1043" s="154"/>
      <c r="AE1043" s="154"/>
      <c r="AF1043" s="154"/>
      <c r="AG1043" s="154"/>
      <c r="AH1043" s="154"/>
      <c r="AI1043" s="154"/>
      <c r="AJ1043" s="154"/>
      <c r="AK1043" s="154"/>
      <c r="AL1043" s="154"/>
      <c r="AM1043" s="154"/>
      <c r="AN1043" s="154"/>
      <c r="AO1043" s="154"/>
      <c r="AP1043" s="154"/>
      <c r="AQ1043" s="154"/>
      <c r="AR1043" s="154"/>
      <c r="AS1043" s="154"/>
      <c r="AT1043" s="154"/>
      <c r="AU1043" s="154"/>
      <c r="AV1043" s="154"/>
      <c r="AW1043" s="154"/>
      <c r="AX1043" s="154"/>
      <c r="AY1043" s="154"/>
      <c r="AZ1043" s="154"/>
      <c r="BA1043" s="181"/>
      <c r="BB1043" s="181"/>
      <c r="BC1043" s="85"/>
      <c r="BD1043" s="85"/>
      <c r="BE1043" s="154"/>
    </row>
    <row r="1044" customFormat="false" ht="12.75" hidden="false" customHeight="true" outlineLevel="0" collapsed="false">
      <c r="A1044" s="2"/>
      <c r="B1044" s="2"/>
      <c r="E1044" s="2"/>
      <c r="G1044" s="2"/>
      <c r="I1044" s="85"/>
      <c r="J1044" s="2"/>
      <c r="K1044" s="2"/>
      <c r="L1044" s="85"/>
      <c r="M1044" s="85"/>
      <c r="N1044" s="85"/>
      <c r="O1044" s="85"/>
      <c r="P1044" s="85"/>
      <c r="Q1044" s="85"/>
      <c r="R1044" s="85"/>
      <c r="S1044" s="85"/>
      <c r="T1044" s="154"/>
      <c r="U1044" s="154"/>
      <c r="V1044" s="154"/>
      <c r="W1044" s="154"/>
      <c r="X1044" s="154"/>
      <c r="Y1044" s="154"/>
      <c r="Z1044" s="85"/>
      <c r="AA1044" s="85"/>
      <c r="AB1044" s="154"/>
      <c r="AC1044" s="154"/>
      <c r="AD1044" s="154"/>
      <c r="AE1044" s="154"/>
      <c r="AF1044" s="154"/>
      <c r="AG1044" s="154"/>
      <c r="AH1044" s="154"/>
      <c r="AI1044" s="154"/>
      <c r="AJ1044" s="154"/>
      <c r="AK1044" s="154"/>
      <c r="AL1044" s="154"/>
      <c r="AM1044" s="154"/>
      <c r="AN1044" s="154"/>
      <c r="AO1044" s="154"/>
      <c r="AP1044" s="154"/>
      <c r="AQ1044" s="154"/>
      <c r="AR1044" s="154"/>
      <c r="AS1044" s="154"/>
      <c r="AT1044" s="154"/>
      <c r="AU1044" s="154"/>
      <c r="AV1044" s="154"/>
      <c r="AW1044" s="154"/>
      <c r="AX1044" s="154"/>
      <c r="AY1044" s="154"/>
      <c r="AZ1044" s="154"/>
      <c r="BA1044" s="181"/>
      <c r="BB1044" s="181"/>
      <c r="BC1044" s="85"/>
      <c r="BD1044" s="85"/>
      <c r="BE1044" s="154"/>
    </row>
    <row r="1045" customFormat="false" ht="12.75" hidden="false" customHeight="true" outlineLevel="0" collapsed="false">
      <c r="A1045" s="2"/>
      <c r="B1045" s="2"/>
      <c r="E1045" s="2"/>
      <c r="G1045" s="2"/>
      <c r="I1045" s="85"/>
      <c r="J1045" s="2"/>
      <c r="K1045" s="2"/>
      <c r="L1045" s="85"/>
      <c r="M1045" s="85"/>
      <c r="N1045" s="85"/>
      <c r="O1045" s="85"/>
      <c r="P1045" s="85"/>
      <c r="Q1045" s="85"/>
      <c r="R1045" s="85"/>
      <c r="S1045" s="85"/>
      <c r="T1045" s="154"/>
      <c r="U1045" s="154"/>
      <c r="V1045" s="154"/>
      <c r="W1045" s="154"/>
      <c r="X1045" s="154"/>
      <c r="Y1045" s="154"/>
      <c r="Z1045" s="85"/>
      <c r="AA1045" s="85"/>
      <c r="AB1045" s="154"/>
      <c r="AC1045" s="154"/>
      <c r="AD1045" s="154"/>
      <c r="AE1045" s="154"/>
      <c r="AF1045" s="154"/>
      <c r="AG1045" s="154"/>
      <c r="AH1045" s="154"/>
      <c r="AI1045" s="154"/>
      <c r="AJ1045" s="154"/>
      <c r="AK1045" s="154"/>
      <c r="AL1045" s="154"/>
      <c r="AM1045" s="154"/>
      <c r="AN1045" s="154"/>
      <c r="AO1045" s="154"/>
      <c r="AP1045" s="154"/>
      <c r="AQ1045" s="154"/>
      <c r="AR1045" s="154"/>
      <c r="AS1045" s="154"/>
      <c r="AT1045" s="154"/>
      <c r="AU1045" s="154"/>
      <c r="AV1045" s="154"/>
      <c r="AW1045" s="154"/>
      <c r="AX1045" s="154"/>
      <c r="AY1045" s="154"/>
      <c r="AZ1045" s="154"/>
      <c r="BA1045" s="181"/>
      <c r="BB1045" s="181"/>
      <c r="BC1045" s="85"/>
      <c r="BD1045" s="85"/>
      <c r="BE1045" s="154"/>
    </row>
    <row r="1046" customFormat="false" ht="12.75" hidden="false" customHeight="true" outlineLevel="0" collapsed="false">
      <c r="A1046" s="2"/>
      <c r="B1046" s="2"/>
      <c r="E1046" s="2"/>
      <c r="G1046" s="2"/>
      <c r="I1046" s="85"/>
      <c r="J1046" s="2"/>
      <c r="K1046" s="2"/>
      <c r="L1046" s="85"/>
      <c r="M1046" s="85"/>
      <c r="N1046" s="85"/>
      <c r="O1046" s="85"/>
      <c r="P1046" s="85"/>
      <c r="Q1046" s="85"/>
      <c r="R1046" s="85"/>
      <c r="S1046" s="85"/>
      <c r="T1046" s="154"/>
      <c r="U1046" s="154"/>
      <c r="V1046" s="154"/>
      <c r="W1046" s="154"/>
      <c r="X1046" s="154"/>
      <c r="Y1046" s="154"/>
      <c r="Z1046" s="85"/>
      <c r="AA1046" s="85"/>
      <c r="AB1046" s="154"/>
      <c r="AC1046" s="154"/>
      <c r="AD1046" s="154"/>
      <c r="AE1046" s="154"/>
      <c r="AF1046" s="154"/>
      <c r="AG1046" s="154"/>
      <c r="AH1046" s="154"/>
      <c r="AI1046" s="154"/>
      <c r="AJ1046" s="154"/>
      <c r="AK1046" s="154"/>
      <c r="AL1046" s="154"/>
      <c r="AM1046" s="154"/>
      <c r="AN1046" s="154"/>
      <c r="AO1046" s="154"/>
      <c r="AP1046" s="154"/>
      <c r="AQ1046" s="154"/>
      <c r="AR1046" s="154"/>
      <c r="AS1046" s="154"/>
      <c r="AT1046" s="154"/>
      <c r="AU1046" s="154"/>
      <c r="AV1046" s="154"/>
      <c r="AW1046" s="154"/>
      <c r="AX1046" s="154"/>
      <c r="AY1046" s="154"/>
      <c r="AZ1046" s="154"/>
      <c r="BA1046" s="181"/>
      <c r="BB1046" s="181"/>
      <c r="BC1046" s="85"/>
      <c r="BD1046" s="85"/>
      <c r="BE1046" s="154"/>
    </row>
    <row r="1047" customFormat="false" ht="12.75" hidden="false" customHeight="true" outlineLevel="0" collapsed="false">
      <c r="A1047" s="2"/>
      <c r="B1047" s="2"/>
      <c r="E1047" s="2"/>
      <c r="G1047" s="2"/>
      <c r="I1047" s="85"/>
      <c r="J1047" s="2"/>
      <c r="K1047" s="2"/>
      <c r="L1047" s="85"/>
      <c r="M1047" s="85"/>
      <c r="N1047" s="85"/>
      <c r="O1047" s="85"/>
      <c r="P1047" s="85"/>
      <c r="Q1047" s="85"/>
      <c r="R1047" s="85"/>
      <c r="S1047" s="85"/>
      <c r="T1047" s="154"/>
      <c r="U1047" s="154"/>
      <c r="V1047" s="154"/>
      <c r="W1047" s="154"/>
      <c r="X1047" s="154"/>
      <c r="Y1047" s="154"/>
      <c r="Z1047" s="85"/>
      <c r="AA1047" s="85"/>
      <c r="AB1047" s="154"/>
      <c r="AC1047" s="154"/>
      <c r="AD1047" s="154"/>
      <c r="AE1047" s="154"/>
      <c r="AF1047" s="154"/>
      <c r="AG1047" s="154"/>
      <c r="AH1047" s="154"/>
      <c r="AI1047" s="154"/>
      <c r="AJ1047" s="154"/>
      <c r="AK1047" s="154"/>
      <c r="AL1047" s="154"/>
      <c r="AM1047" s="154"/>
      <c r="AN1047" s="154"/>
      <c r="AO1047" s="154"/>
      <c r="AP1047" s="154"/>
      <c r="AQ1047" s="154"/>
      <c r="AR1047" s="154"/>
      <c r="AS1047" s="154"/>
      <c r="AT1047" s="154"/>
      <c r="AU1047" s="154"/>
      <c r="AV1047" s="154"/>
      <c r="AW1047" s="154"/>
      <c r="AX1047" s="154"/>
      <c r="AY1047" s="154"/>
      <c r="AZ1047" s="154"/>
      <c r="BA1047" s="181"/>
      <c r="BB1047" s="181"/>
      <c r="BC1047" s="85"/>
      <c r="BD1047" s="85"/>
      <c r="BE1047" s="154"/>
    </row>
    <row r="1048" customFormat="false" ht="12.75" hidden="false" customHeight="true" outlineLevel="0" collapsed="false">
      <c r="A1048" s="2"/>
      <c r="B1048" s="2"/>
      <c r="E1048" s="2"/>
      <c r="G1048" s="2"/>
      <c r="I1048" s="85"/>
      <c r="J1048" s="2"/>
      <c r="K1048" s="2"/>
      <c r="L1048" s="85"/>
      <c r="M1048" s="85"/>
      <c r="N1048" s="85"/>
      <c r="O1048" s="85"/>
      <c r="P1048" s="85"/>
      <c r="Q1048" s="85"/>
      <c r="R1048" s="85"/>
      <c r="S1048" s="85"/>
      <c r="T1048" s="154"/>
      <c r="U1048" s="154"/>
      <c r="V1048" s="154"/>
      <c r="W1048" s="154"/>
      <c r="X1048" s="154"/>
      <c r="Y1048" s="154"/>
      <c r="Z1048" s="85"/>
      <c r="AA1048" s="85"/>
      <c r="AB1048" s="154"/>
      <c r="AC1048" s="154"/>
      <c r="AD1048" s="154"/>
      <c r="AE1048" s="154"/>
      <c r="AF1048" s="154"/>
      <c r="AG1048" s="154"/>
      <c r="AH1048" s="154"/>
      <c r="AI1048" s="154"/>
      <c r="AJ1048" s="154"/>
      <c r="AK1048" s="154"/>
      <c r="AL1048" s="154"/>
      <c r="AM1048" s="154"/>
      <c r="AN1048" s="154"/>
      <c r="AO1048" s="154"/>
      <c r="AP1048" s="154"/>
      <c r="AQ1048" s="154"/>
      <c r="AR1048" s="154"/>
      <c r="AS1048" s="154"/>
      <c r="AT1048" s="154"/>
      <c r="AU1048" s="154"/>
      <c r="AV1048" s="154"/>
      <c r="AW1048" s="154"/>
      <c r="AX1048" s="154"/>
      <c r="AY1048" s="154"/>
      <c r="AZ1048" s="154"/>
      <c r="BA1048" s="181"/>
      <c r="BB1048" s="181"/>
      <c r="BC1048" s="85"/>
      <c r="BD1048" s="85"/>
      <c r="BE1048" s="154"/>
    </row>
    <row r="1049" customFormat="false" ht="12.75" hidden="false" customHeight="true" outlineLevel="0" collapsed="false">
      <c r="A1049" s="2"/>
      <c r="B1049" s="2"/>
      <c r="E1049" s="2"/>
      <c r="G1049" s="2"/>
      <c r="I1049" s="85"/>
      <c r="J1049" s="2"/>
      <c r="K1049" s="2"/>
      <c r="L1049" s="85"/>
      <c r="M1049" s="85"/>
      <c r="N1049" s="85"/>
      <c r="O1049" s="85"/>
      <c r="P1049" s="85"/>
      <c r="Q1049" s="85"/>
      <c r="R1049" s="85"/>
      <c r="S1049" s="85"/>
      <c r="T1049" s="154"/>
      <c r="U1049" s="154"/>
      <c r="V1049" s="154"/>
      <c r="W1049" s="154"/>
      <c r="X1049" s="154"/>
      <c r="Y1049" s="154"/>
      <c r="Z1049" s="85"/>
      <c r="AA1049" s="85"/>
      <c r="AB1049" s="154"/>
      <c r="AC1049" s="154"/>
      <c r="AD1049" s="154"/>
      <c r="AE1049" s="154"/>
      <c r="AF1049" s="154"/>
      <c r="AG1049" s="154"/>
      <c r="AH1049" s="154"/>
      <c r="AI1049" s="154"/>
      <c r="AJ1049" s="154"/>
      <c r="AK1049" s="154"/>
      <c r="AL1049" s="154"/>
      <c r="AM1049" s="154"/>
      <c r="AN1049" s="154"/>
      <c r="AO1049" s="154"/>
      <c r="AP1049" s="154"/>
      <c r="AQ1049" s="154"/>
      <c r="AR1049" s="154"/>
      <c r="AS1049" s="154"/>
      <c r="AT1049" s="154"/>
      <c r="AU1049" s="154"/>
      <c r="AV1049" s="154"/>
      <c r="AW1049" s="154"/>
      <c r="AX1049" s="154"/>
      <c r="AY1049" s="154"/>
      <c r="AZ1049" s="154"/>
      <c r="BA1049" s="181"/>
      <c r="BB1049" s="181"/>
      <c r="BC1049" s="85"/>
      <c r="BD1049" s="85"/>
      <c r="BE1049" s="154"/>
    </row>
    <row r="1050" customFormat="false" ht="12.75" hidden="false" customHeight="true" outlineLevel="0" collapsed="false">
      <c r="A1050" s="2"/>
      <c r="B1050" s="2"/>
      <c r="E1050" s="2"/>
      <c r="G1050" s="2"/>
      <c r="I1050" s="85"/>
      <c r="J1050" s="2"/>
      <c r="K1050" s="2"/>
      <c r="L1050" s="85"/>
      <c r="M1050" s="85"/>
      <c r="N1050" s="85"/>
      <c r="O1050" s="85"/>
      <c r="P1050" s="85"/>
      <c r="Q1050" s="85"/>
      <c r="R1050" s="85"/>
      <c r="S1050" s="85"/>
      <c r="T1050" s="154"/>
      <c r="U1050" s="154"/>
      <c r="V1050" s="154"/>
      <c r="W1050" s="154"/>
      <c r="X1050" s="154"/>
      <c r="Y1050" s="154"/>
      <c r="Z1050" s="85"/>
      <c r="AA1050" s="85"/>
      <c r="AB1050" s="154"/>
      <c r="AC1050" s="154"/>
      <c r="AD1050" s="154"/>
      <c r="AE1050" s="154"/>
      <c r="AF1050" s="154"/>
      <c r="AG1050" s="154"/>
      <c r="AH1050" s="154"/>
      <c r="AI1050" s="154"/>
      <c r="AJ1050" s="154"/>
      <c r="AK1050" s="154"/>
      <c r="AL1050" s="154"/>
      <c r="AM1050" s="154"/>
      <c r="AN1050" s="154"/>
      <c r="AO1050" s="154"/>
      <c r="AP1050" s="154"/>
      <c r="AQ1050" s="154"/>
      <c r="AR1050" s="154"/>
      <c r="AS1050" s="154"/>
      <c r="AT1050" s="154"/>
      <c r="AU1050" s="154"/>
      <c r="AV1050" s="154"/>
      <c r="AW1050" s="154"/>
      <c r="AX1050" s="154"/>
      <c r="AY1050" s="154"/>
      <c r="AZ1050" s="154"/>
      <c r="BA1050" s="181"/>
      <c r="BB1050" s="181"/>
      <c r="BC1050" s="85"/>
      <c r="BD1050" s="85"/>
      <c r="BE1050" s="154"/>
    </row>
    <row r="1051" customFormat="false" ht="12.75" hidden="false" customHeight="true" outlineLevel="0" collapsed="false">
      <c r="A1051" s="2"/>
      <c r="B1051" s="2"/>
      <c r="E1051" s="2"/>
      <c r="G1051" s="2"/>
      <c r="I1051" s="85"/>
      <c r="J1051" s="2"/>
      <c r="K1051" s="2"/>
      <c r="L1051" s="85"/>
      <c r="M1051" s="85"/>
      <c r="N1051" s="85"/>
      <c r="O1051" s="85"/>
      <c r="P1051" s="85"/>
      <c r="Q1051" s="85"/>
      <c r="R1051" s="85"/>
      <c r="S1051" s="85"/>
      <c r="T1051" s="154"/>
      <c r="U1051" s="154"/>
      <c r="V1051" s="154"/>
      <c r="W1051" s="154"/>
      <c r="X1051" s="154"/>
      <c r="Y1051" s="154"/>
      <c r="Z1051" s="85"/>
      <c r="AA1051" s="85"/>
      <c r="AB1051" s="154"/>
      <c r="AC1051" s="154"/>
      <c r="AD1051" s="154"/>
      <c r="AE1051" s="154"/>
      <c r="AF1051" s="154"/>
      <c r="AG1051" s="154"/>
      <c r="AH1051" s="154"/>
      <c r="AI1051" s="154"/>
      <c r="AJ1051" s="154"/>
      <c r="AK1051" s="154"/>
      <c r="AL1051" s="154"/>
      <c r="AM1051" s="154"/>
      <c r="AN1051" s="154"/>
      <c r="AO1051" s="154"/>
      <c r="AP1051" s="154"/>
      <c r="AQ1051" s="154"/>
      <c r="AR1051" s="154"/>
      <c r="AS1051" s="154"/>
      <c r="AT1051" s="154"/>
      <c r="AU1051" s="154"/>
      <c r="AV1051" s="154"/>
      <c r="AW1051" s="154"/>
      <c r="AX1051" s="154"/>
      <c r="AY1051" s="154"/>
      <c r="AZ1051" s="154"/>
      <c r="BA1051" s="181"/>
      <c r="BB1051" s="181"/>
      <c r="BC1051" s="85"/>
      <c r="BD1051" s="85"/>
      <c r="BE1051" s="154"/>
    </row>
    <row r="1052" customFormat="false" ht="12.75" hidden="false" customHeight="true" outlineLevel="0" collapsed="false">
      <c r="A1052" s="2"/>
      <c r="B1052" s="2"/>
      <c r="E1052" s="2"/>
      <c r="G1052" s="2"/>
      <c r="I1052" s="85"/>
      <c r="J1052" s="2"/>
      <c r="K1052" s="2"/>
      <c r="L1052" s="85"/>
      <c r="M1052" s="85"/>
      <c r="N1052" s="85"/>
      <c r="O1052" s="85"/>
      <c r="P1052" s="85"/>
      <c r="Q1052" s="85"/>
      <c r="R1052" s="85"/>
      <c r="S1052" s="85"/>
      <c r="T1052" s="154"/>
      <c r="U1052" s="154"/>
      <c r="V1052" s="154"/>
      <c r="W1052" s="154"/>
      <c r="X1052" s="154"/>
      <c r="Y1052" s="154"/>
      <c r="Z1052" s="85"/>
      <c r="AA1052" s="85"/>
      <c r="AB1052" s="154"/>
      <c r="AC1052" s="154"/>
      <c r="AD1052" s="154"/>
      <c r="AE1052" s="154"/>
      <c r="AF1052" s="154"/>
      <c r="AG1052" s="154"/>
      <c r="AH1052" s="154"/>
      <c r="AI1052" s="154"/>
      <c r="AJ1052" s="154"/>
      <c r="AK1052" s="154"/>
      <c r="AL1052" s="154"/>
      <c r="AM1052" s="154"/>
      <c r="AN1052" s="154"/>
      <c r="AO1052" s="154"/>
      <c r="AP1052" s="154"/>
      <c r="AQ1052" s="154"/>
      <c r="AR1052" s="154"/>
      <c r="AS1052" s="154"/>
      <c r="AT1052" s="154"/>
      <c r="AU1052" s="154"/>
      <c r="AV1052" s="154"/>
      <c r="AW1052" s="154"/>
      <c r="AX1052" s="154"/>
      <c r="AY1052" s="154"/>
      <c r="AZ1052" s="154"/>
      <c r="BA1052" s="181"/>
      <c r="BB1052" s="181"/>
      <c r="BC1052" s="85"/>
      <c r="BD1052" s="85"/>
      <c r="BE1052" s="154"/>
    </row>
    <row r="1053" customFormat="false" ht="12.75" hidden="false" customHeight="true" outlineLevel="0" collapsed="false">
      <c r="A1053" s="2"/>
      <c r="B1053" s="2"/>
      <c r="E1053" s="2"/>
      <c r="G1053" s="2"/>
      <c r="I1053" s="85"/>
      <c r="J1053" s="2"/>
      <c r="K1053" s="2"/>
      <c r="L1053" s="85"/>
      <c r="M1053" s="85"/>
      <c r="N1053" s="85"/>
      <c r="O1053" s="85"/>
      <c r="P1053" s="85"/>
      <c r="Q1053" s="85"/>
      <c r="R1053" s="85"/>
      <c r="S1053" s="85"/>
      <c r="T1053" s="154"/>
      <c r="U1053" s="154"/>
      <c r="V1053" s="154"/>
      <c r="W1053" s="154"/>
      <c r="X1053" s="154"/>
      <c r="Y1053" s="154"/>
      <c r="Z1053" s="85"/>
      <c r="AA1053" s="85"/>
      <c r="AB1053" s="154"/>
      <c r="AC1053" s="154"/>
      <c r="AD1053" s="154"/>
      <c r="AE1053" s="154"/>
      <c r="AF1053" s="154"/>
      <c r="AG1053" s="154"/>
      <c r="AH1053" s="154"/>
      <c r="AI1053" s="154"/>
      <c r="AJ1053" s="154"/>
      <c r="AK1053" s="154"/>
      <c r="AL1053" s="154"/>
      <c r="AM1053" s="154"/>
      <c r="AN1053" s="154"/>
      <c r="AO1053" s="154"/>
      <c r="AP1053" s="154"/>
      <c r="AQ1053" s="154"/>
      <c r="AR1053" s="154"/>
      <c r="AS1053" s="154"/>
      <c r="AT1053" s="154"/>
      <c r="AU1053" s="154"/>
      <c r="AV1053" s="154"/>
      <c r="AW1053" s="154"/>
      <c r="AX1053" s="154"/>
      <c r="AY1053" s="154"/>
      <c r="AZ1053" s="154"/>
      <c r="BA1053" s="181"/>
      <c r="BB1053" s="181"/>
      <c r="BC1053" s="85"/>
      <c r="BD1053" s="85"/>
      <c r="BE1053" s="154"/>
    </row>
    <row r="1054" customFormat="false" ht="12.75" hidden="false" customHeight="true" outlineLevel="0" collapsed="false">
      <c r="A1054" s="2"/>
      <c r="B1054" s="2"/>
      <c r="E1054" s="2"/>
      <c r="G1054" s="2"/>
      <c r="I1054" s="85"/>
      <c r="J1054" s="2"/>
      <c r="K1054" s="2"/>
      <c r="L1054" s="85"/>
      <c r="M1054" s="85"/>
      <c r="N1054" s="85"/>
      <c r="O1054" s="85"/>
      <c r="P1054" s="85"/>
      <c r="Q1054" s="85"/>
      <c r="R1054" s="85"/>
      <c r="S1054" s="85"/>
      <c r="T1054" s="154"/>
      <c r="U1054" s="154"/>
      <c r="V1054" s="154"/>
      <c r="W1054" s="154"/>
      <c r="X1054" s="154"/>
      <c r="Y1054" s="154"/>
      <c r="Z1054" s="85"/>
      <c r="AA1054" s="85"/>
      <c r="AB1054" s="154"/>
      <c r="AC1054" s="154"/>
      <c r="AD1054" s="154"/>
      <c r="AE1054" s="154"/>
      <c r="AF1054" s="154"/>
      <c r="AG1054" s="154"/>
      <c r="AH1054" s="154"/>
      <c r="AI1054" s="154"/>
      <c r="AJ1054" s="154"/>
      <c r="AK1054" s="154"/>
      <c r="AL1054" s="154"/>
      <c r="AM1054" s="154"/>
      <c r="AN1054" s="154"/>
      <c r="AO1054" s="154"/>
      <c r="AP1054" s="154"/>
      <c r="AQ1054" s="154"/>
      <c r="AR1054" s="154"/>
      <c r="AS1054" s="154"/>
      <c r="AT1054" s="154"/>
      <c r="AU1054" s="154"/>
      <c r="AV1054" s="154"/>
      <c r="AW1054" s="154"/>
      <c r="AX1054" s="154"/>
      <c r="AY1054" s="154"/>
      <c r="AZ1054" s="154"/>
      <c r="BA1054" s="181"/>
      <c r="BB1054" s="181"/>
      <c r="BC1054" s="85"/>
      <c r="BD1054" s="85"/>
      <c r="BE1054" s="154"/>
    </row>
    <row r="1055" customFormat="false" ht="12.75" hidden="false" customHeight="true" outlineLevel="0" collapsed="false">
      <c r="A1055" s="2"/>
      <c r="B1055" s="2"/>
      <c r="E1055" s="2"/>
      <c r="G1055" s="2"/>
      <c r="I1055" s="85"/>
      <c r="J1055" s="2"/>
      <c r="K1055" s="2"/>
      <c r="L1055" s="85"/>
      <c r="M1055" s="85"/>
      <c r="N1055" s="85"/>
      <c r="O1055" s="85"/>
      <c r="P1055" s="85"/>
      <c r="Q1055" s="85"/>
      <c r="R1055" s="85"/>
      <c r="S1055" s="85"/>
      <c r="T1055" s="154"/>
      <c r="U1055" s="154"/>
      <c r="V1055" s="154"/>
      <c r="W1055" s="154"/>
      <c r="X1055" s="154"/>
      <c r="Y1055" s="154"/>
      <c r="Z1055" s="85"/>
      <c r="AA1055" s="85"/>
      <c r="AB1055" s="154"/>
      <c r="AC1055" s="154"/>
      <c r="AD1055" s="154"/>
      <c r="AE1055" s="154"/>
      <c r="AF1055" s="154"/>
      <c r="AG1055" s="154"/>
      <c r="AH1055" s="154"/>
      <c r="AI1055" s="154"/>
      <c r="AJ1055" s="154"/>
      <c r="AK1055" s="154"/>
      <c r="AL1055" s="154"/>
      <c r="AM1055" s="154"/>
      <c r="AN1055" s="154"/>
      <c r="AO1055" s="154"/>
      <c r="AP1055" s="154"/>
      <c r="AQ1055" s="154"/>
      <c r="AR1055" s="154"/>
      <c r="AS1055" s="154"/>
      <c r="AT1055" s="154"/>
      <c r="AU1055" s="154"/>
      <c r="AV1055" s="154"/>
      <c r="AW1055" s="154"/>
      <c r="AX1055" s="154"/>
      <c r="AY1055" s="154"/>
      <c r="AZ1055" s="154"/>
      <c r="BA1055" s="181"/>
      <c r="BB1055" s="181"/>
      <c r="BC1055" s="85"/>
      <c r="BD1055" s="85"/>
      <c r="BE1055" s="154"/>
    </row>
    <row r="1056" customFormat="false" ht="12.75" hidden="false" customHeight="true" outlineLevel="0" collapsed="false">
      <c r="A1056" s="2"/>
      <c r="B1056" s="2"/>
      <c r="E1056" s="2"/>
      <c r="G1056" s="2"/>
      <c r="I1056" s="85"/>
      <c r="J1056" s="2"/>
      <c r="K1056" s="2"/>
      <c r="L1056" s="85"/>
      <c r="M1056" s="85"/>
      <c r="N1056" s="85"/>
      <c r="O1056" s="85"/>
      <c r="P1056" s="85"/>
      <c r="Q1056" s="85"/>
      <c r="R1056" s="85"/>
      <c r="S1056" s="85"/>
      <c r="T1056" s="154"/>
      <c r="U1056" s="154"/>
      <c r="V1056" s="154"/>
      <c r="W1056" s="154"/>
      <c r="X1056" s="154"/>
      <c r="Y1056" s="154"/>
      <c r="Z1056" s="85"/>
      <c r="AA1056" s="85"/>
      <c r="AB1056" s="154"/>
      <c r="AC1056" s="154"/>
      <c r="AD1056" s="154"/>
      <c r="AE1056" s="154"/>
      <c r="AF1056" s="154"/>
      <c r="AG1056" s="154"/>
      <c r="AH1056" s="154"/>
      <c r="AI1056" s="154"/>
      <c r="AJ1056" s="154"/>
      <c r="AK1056" s="154"/>
      <c r="AL1056" s="154"/>
      <c r="AM1056" s="154"/>
      <c r="AN1056" s="154"/>
      <c r="AO1056" s="154"/>
      <c r="AP1056" s="154"/>
      <c r="AQ1056" s="154"/>
      <c r="AR1056" s="154"/>
      <c r="AS1056" s="154"/>
      <c r="AT1056" s="154"/>
      <c r="AU1056" s="154"/>
      <c r="AV1056" s="154"/>
      <c r="AW1056" s="154"/>
      <c r="AX1056" s="154"/>
      <c r="AY1056" s="154"/>
      <c r="AZ1056" s="154"/>
      <c r="BA1056" s="181"/>
      <c r="BB1056" s="181"/>
      <c r="BC1056" s="85"/>
      <c r="BD1056" s="85"/>
      <c r="BE1056" s="154"/>
    </row>
    <row r="1057" customFormat="false" ht="12.75" hidden="false" customHeight="true" outlineLevel="0" collapsed="false">
      <c r="A1057" s="2"/>
      <c r="B1057" s="2"/>
      <c r="E1057" s="2"/>
      <c r="G1057" s="2"/>
      <c r="I1057" s="85"/>
      <c r="J1057" s="2"/>
      <c r="K1057" s="2"/>
      <c r="L1057" s="85"/>
      <c r="M1057" s="85"/>
      <c r="N1057" s="85"/>
      <c r="O1057" s="85"/>
      <c r="P1057" s="85"/>
      <c r="Q1057" s="85"/>
      <c r="R1057" s="85"/>
      <c r="S1057" s="85"/>
      <c r="T1057" s="154"/>
      <c r="U1057" s="154"/>
      <c r="V1057" s="154"/>
      <c r="W1057" s="154"/>
      <c r="X1057" s="154"/>
      <c r="Y1057" s="154"/>
      <c r="Z1057" s="85"/>
      <c r="AA1057" s="85"/>
      <c r="AB1057" s="154"/>
      <c r="AC1057" s="154"/>
      <c r="AD1057" s="154"/>
      <c r="AE1057" s="154"/>
      <c r="AF1057" s="154"/>
      <c r="AG1057" s="154"/>
      <c r="AH1057" s="154"/>
      <c r="AI1057" s="154"/>
      <c r="AJ1057" s="154"/>
      <c r="AK1057" s="154"/>
      <c r="AL1057" s="154"/>
      <c r="AM1057" s="154"/>
      <c r="AN1057" s="154"/>
      <c r="AO1057" s="154"/>
      <c r="AP1057" s="154"/>
      <c r="AQ1057" s="154"/>
      <c r="AR1057" s="154"/>
      <c r="AS1057" s="154"/>
      <c r="AT1057" s="154"/>
      <c r="AU1057" s="154"/>
      <c r="AV1057" s="154"/>
      <c r="AW1057" s="154"/>
      <c r="AX1057" s="154"/>
      <c r="AY1057" s="154"/>
      <c r="AZ1057" s="154"/>
      <c r="BA1057" s="181"/>
      <c r="BB1057" s="181"/>
      <c r="BC1057" s="85"/>
      <c r="BD1057" s="85"/>
      <c r="BE1057" s="154"/>
    </row>
    <row r="1058" customFormat="false" ht="12.75" hidden="false" customHeight="true" outlineLevel="0" collapsed="false">
      <c r="A1058" s="2"/>
      <c r="B1058" s="2"/>
      <c r="E1058" s="2"/>
      <c r="G1058" s="2"/>
      <c r="I1058" s="85"/>
      <c r="J1058" s="2"/>
      <c r="K1058" s="2"/>
      <c r="L1058" s="85"/>
      <c r="M1058" s="85"/>
      <c r="N1058" s="85"/>
      <c r="O1058" s="85"/>
      <c r="P1058" s="85"/>
      <c r="Q1058" s="85"/>
      <c r="R1058" s="85"/>
      <c r="S1058" s="85"/>
      <c r="T1058" s="154"/>
      <c r="U1058" s="154"/>
      <c r="V1058" s="154"/>
      <c r="W1058" s="154"/>
      <c r="X1058" s="154"/>
      <c r="Y1058" s="154"/>
      <c r="Z1058" s="85"/>
      <c r="AA1058" s="85"/>
      <c r="AB1058" s="154"/>
      <c r="AC1058" s="154"/>
      <c r="AD1058" s="154"/>
      <c r="AE1058" s="154"/>
      <c r="AF1058" s="154"/>
      <c r="AG1058" s="154"/>
      <c r="AH1058" s="154"/>
      <c r="AI1058" s="154"/>
      <c r="AJ1058" s="154"/>
      <c r="AK1058" s="154"/>
      <c r="AL1058" s="154"/>
      <c r="AM1058" s="154"/>
      <c r="AN1058" s="154"/>
      <c r="AO1058" s="154"/>
      <c r="AP1058" s="154"/>
      <c r="AQ1058" s="154"/>
      <c r="AR1058" s="154"/>
      <c r="AS1058" s="154"/>
      <c r="AT1058" s="154"/>
      <c r="AU1058" s="154"/>
      <c r="AV1058" s="154"/>
      <c r="AW1058" s="154"/>
      <c r="AX1058" s="154"/>
      <c r="AY1058" s="154"/>
      <c r="AZ1058" s="154"/>
      <c r="BA1058" s="181"/>
      <c r="BB1058" s="181"/>
      <c r="BC1058" s="85"/>
      <c r="BD1058" s="85"/>
      <c r="BE1058" s="154"/>
    </row>
    <row r="1059" customFormat="false" ht="12.75" hidden="false" customHeight="true" outlineLevel="0" collapsed="false">
      <c r="A1059" s="2"/>
      <c r="B1059" s="2"/>
      <c r="E1059" s="2"/>
      <c r="G1059" s="2"/>
      <c r="I1059" s="85"/>
      <c r="J1059" s="2"/>
      <c r="K1059" s="2"/>
      <c r="L1059" s="85"/>
      <c r="M1059" s="85"/>
      <c r="N1059" s="85"/>
      <c r="O1059" s="85"/>
      <c r="P1059" s="85"/>
      <c r="Q1059" s="85"/>
      <c r="R1059" s="85"/>
      <c r="S1059" s="85"/>
      <c r="T1059" s="154"/>
      <c r="U1059" s="154"/>
      <c r="V1059" s="154"/>
      <c r="W1059" s="154"/>
      <c r="X1059" s="154"/>
      <c r="Y1059" s="154"/>
      <c r="Z1059" s="85"/>
      <c r="AA1059" s="85"/>
      <c r="AB1059" s="154"/>
      <c r="AC1059" s="154"/>
      <c r="AD1059" s="154"/>
      <c r="AE1059" s="154"/>
      <c r="AF1059" s="154"/>
      <c r="AG1059" s="154"/>
      <c r="AH1059" s="154"/>
      <c r="AI1059" s="154"/>
      <c r="AJ1059" s="154"/>
      <c r="AK1059" s="154"/>
      <c r="AL1059" s="154"/>
      <c r="AM1059" s="154"/>
      <c r="AN1059" s="154"/>
      <c r="AO1059" s="154"/>
      <c r="AP1059" s="154"/>
      <c r="AQ1059" s="154"/>
      <c r="AR1059" s="154"/>
      <c r="AS1059" s="154"/>
      <c r="AT1059" s="154"/>
      <c r="AU1059" s="154"/>
      <c r="AV1059" s="154"/>
      <c r="AW1059" s="154"/>
      <c r="AX1059" s="154"/>
      <c r="AY1059" s="154"/>
      <c r="AZ1059" s="154"/>
      <c r="BA1059" s="181"/>
      <c r="BB1059" s="181"/>
      <c r="BC1059" s="85"/>
      <c r="BD1059" s="85"/>
      <c r="BE1059" s="154"/>
    </row>
    <row r="1060" customFormat="false" ht="12.75" hidden="false" customHeight="true" outlineLevel="0" collapsed="false">
      <c r="A1060" s="2"/>
      <c r="B1060" s="2"/>
      <c r="E1060" s="2"/>
      <c r="G1060" s="2"/>
      <c r="I1060" s="85"/>
      <c r="J1060" s="2"/>
      <c r="K1060" s="2"/>
      <c r="L1060" s="85"/>
      <c r="M1060" s="85"/>
      <c r="N1060" s="85"/>
      <c r="O1060" s="85"/>
      <c r="P1060" s="85"/>
      <c r="Q1060" s="85"/>
      <c r="R1060" s="85"/>
      <c r="S1060" s="85"/>
      <c r="T1060" s="154"/>
      <c r="U1060" s="154"/>
      <c r="V1060" s="154"/>
      <c r="W1060" s="154"/>
      <c r="X1060" s="154"/>
      <c r="Y1060" s="154"/>
      <c r="Z1060" s="85"/>
      <c r="AA1060" s="85"/>
      <c r="AB1060" s="154"/>
      <c r="AC1060" s="154"/>
      <c r="AD1060" s="154"/>
      <c r="AE1060" s="154"/>
      <c r="AF1060" s="154"/>
      <c r="AG1060" s="154"/>
      <c r="AH1060" s="154"/>
      <c r="AI1060" s="154"/>
      <c r="AJ1060" s="154"/>
      <c r="AK1060" s="154"/>
      <c r="AL1060" s="154"/>
      <c r="AM1060" s="154"/>
      <c r="AN1060" s="154"/>
      <c r="AO1060" s="154"/>
      <c r="AP1060" s="154"/>
      <c r="AQ1060" s="154"/>
      <c r="AR1060" s="154"/>
      <c r="AS1060" s="154"/>
      <c r="AT1060" s="154"/>
      <c r="AU1060" s="154"/>
      <c r="AV1060" s="154"/>
      <c r="AW1060" s="154"/>
      <c r="AX1060" s="154"/>
      <c r="AY1060" s="154"/>
      <c r="AZ1060" s="154"/>
      <c r="BA1060" s="181"/>
      <c r="BB1060" s="181"/>
      <c r="BC1060" s="85"/>
      <c r="BD1060" s="85"/>
      <c r="BE1060" s="154"/>
    </row>
    <row r="1061" customFormat="false" ht="12.75" hidden="false" customHeight="true" outlineLevel="0" collapsed="false">
      <c r="A1061" s="2"/>
      <c r="B1061" s="2"/>
      <c r="E1061" s="2"/>
      <c r="G1061" s="2"/>
      <c r="I1061" s="85"/>
      <c r="J1061" s="2"/>
      <c r="K1061" s="2"/>
      <c r="L1061" s="85"/>
      <c r="M1061" s="85"/>
      <c r="N1061" s="85"/>
      <c r="O1061" s="85"/>
      <c r="P1061" s="85"/>
      <c r="Q1061" s="85"/>
      <c r="R1061" s="85"/>
      <c r="S1061" s="85"/>
      <c r="T1061" s="154"/>
      <c r="U1061" s="154"/>
      <c r="V1061" s="154"/>
      <c r="W1061" s="154"/>
      <c r="X1061" s="154"/>
      <c r="Y1061" s="154"/>
      <c r="Z1061" s="85"/>
      <c r="AA1061" s="85"/>
      <c r="AB1061" s="154"/>
      <c r="AC1061" s="154"/>
      <c r="AD1061" s="154"/>
      <c r="AE1061" s="154"/>
      <c r="AF1061" s="154"/>
      <c r="AG1061" s="154"/>
      <c r="AH1061" s="154"/>
      <c r="AI1061" s="154"/>
      <c r="AJ1061" s="154"/>
      <c r="AK1061" s="154"/>
      <c r="AL1061" s="154"/>
      <c r="AM1061" s="154"/>
      <c r="AN1061" s="154"/>
      <c r="AO1061" s="154"/>
      <c r="AP1061" s="154"/>
      <c r="AQ1061" s="154"/>
      <c r="AR1061" s="154"/>
      <c r="AS1061" s="154"/>
      <c r="AT1061" s="154"/>
      <c r="AU1061" s="154"/>
      <c r="AV1061" s="154"/>
      <c r="AW1061" s="154"/>
      <c r="AX1061" s="154"/>
      <c r="AY1061" s="154"/>
      <c r="AZ1061" s="154"/>
      <c r="BA1061" s="181"/>
      <c r="BB1061" s="181"/>
      <c r="BC1061" s="85"/>
      <c r="BD1061" s="85"/>
      <c r="BE1061" s="154"/>
    </row>
    <row r="1062" customFormat="false" ht="12.75" hidden="false" customHeight="true" outlineLevel="0" collapsed="false">
      <c r="A1062" s="2"/>
      <c r="B1062" s="2"/>
      <c r="E1062" s="2"/>
      <c r="G1062" s="2"/>
      <c r="I1062" s="85"/>
      <c r="J1062" s="2"/>
      <c r="K1062" s="2"/>
      <c r="L1062" s="85"/>
      <c r="M1062" s="85"/>
      <c r="N1062" s="85"/>
      <c r="O1062" s="85"/>
      <c r="P1062" s="85"/>
      <c r="Q1062" s="85"/>
      <c r="R1062" s="85"/>
      <c r="S1062" s="85"/>
      <c r="T1062" s="154"/>
      <c r="U1062" s="154"/>
      <c r="V1062" s="154"/>
      <c r="W1062" s="154"/>
      <c r="X1062" s="154"/>
      <c r="Y1062" s="154"/>
      <c r="Z1062" s="85"/>
      <c r="AA1062" s="85"/>
      <c r="AB1062" s="154"/>
      <c r="AC1062" s="154"/>
      <c r="AD1062" s="154"/>
      <c r="AE1062" s="154"/>
      <c r="AF1062" s="154"/>
      <c r="AG1062" s="154"/>
      <c r="AH1062" s="154"/>
      <c r="AI1062" s="154"/>
      <c r="AJ1062" s="154"/>
      <c r="AK1062" s="154"/>
      <c r="AL1062" s="154"/>
      <c r="AM1062" s="154"/>
      <c r="AN1062" s="154"/>
      <c r="AO1062" s="154"/>
      <c r="AP1062" s="154"/>
      <c r="AQ1062" s="154"/>
      <c r="AR1062" s="154"/>
      <c r="AS1062" s="154"/>
      <c r="AT1062" s="154"/>
      <c r="AU1062" s="154"/>
      <c r="AV1062" s="154"/>
      <c r="AW1062" s="154"/>
      <c r="AX1062" s="154"/>
      <c r="AY1062" s="154"/>
      <c r="AZ1062" s="154"/>
      <c r="BA1062" s="181"/>
      <c r="BB1062" s="181"/>
      <c r="BC1062" s="85"/>
      <c r="BD1062" s="85"/>
      <c r="BE1062" s="154"/>
    </row>
    <row r="1063" customFormat="false" ht="12.75" hidden="false" customHeight="true" outlineLevel="0" collapsed="false">
      <c r="A1063" s="2"/>
      <c r="B1063" s="2"/>
      <c r="E1063" s="2"/>
      <c r="G1063" s="2"/>
      <c r="I1063" s="85"/>
      <c r="J1063" s="2"/>
      <c r="K1063" s="2"/>
      <c r="L1063" s="85"/>
      <c r="M1063" s="85"/>
      <c r="N1063" s="85"/>
      <c r="O1063" s="85"/>
      <c r="P1063" s="85"/>
      <c r="Q1063" s="85"/>
      <c r="R1063" s="85"/>
      <c r="S1063" s="85"/>
      <c r="T1063" s="154"/>
      <c r="U1063" s="154"/>
      <c r="V1063" s="154"/>
      <c r="W1063" s="154"/>
      <c r="X1063" s="154"/>
      <c r="Y1063" s="154"/>
      <c r="Z1063" s="85"/>
      <c r="AA1063" s="85"/>
      <c r="AB1063" s="154"/>
      <c r="AC1063" s="154"/>
      <c r="AD1063" s="154"/>
      <c r="AE1063" s="154"/>
      <c r="AF1063" s="154"/>
      <c r="AG1063" s="154"/>
      <c r="AH1063" s="154"/>
      <c r="AI1063" s="154"/>
      <c r="AJ1063" s="154"/>
      <c r="AK1063" s="154"/>
      <c r="AL1063" s="154"/>
      <c r="AM1063" s="154"/>
      <c r="AN1063" s="154"/>
      <c r="AO1063" s="154"/>
      <c r="AP1063" s="154"/>
      <c r="AQ1063" s="154"/>
      <c r="AR1063" s="154"/>
      <c r="AS1063" s="154"/>
      <c r="AT1063" s="154"/>
      <c r="AU1063" s="154"/>
      <c r="AV1063" s="154"/>
      <c r="AW1063" s="154"/>
      <c r="AX1063" s="154"/>
      <c r="AY1063" s="154"/>
      <c r="AZ1063" s="154"/>
      <c r="BA1063" s="181"/>
      <c r="BB1063" s="181"/>
      <c r="BC1063" s="85"/>
      <c r="BD1063" s="85"/>
      <c r="BE1063" s="154"/>
    </row>
    <row r="1064" customFormat="false" ht="12.75" hidden="false" customHeight="true" outlineLevel="0" collapsed="false">
      <c r="A1064" s="2"/>
      <c r="B1064" s="2"/>
      <c r="E1064" s="2"/>
      <c r="G1064" s="2"/>
      <c r="I1064" s="85"/>
      <c r="J1064" s="2"/>
      <c r="K1064" s="2"/>
      <c r="L1064" s="85"/>
      <c r="M1064" s="85"/>
      <c r="N1064" s="85"/>
      <c r="O1064" s="85"/>
      <c r="P1064" s="85"/>
      <c r="Q1064" s="85"/>
      <c r="R1064" s="85"/>
      <c r="S1064" s="85"/>
      <c r="T1064" s="154"/>
      <c r="U1064" s="154"/>
      <c r="V1064" s="154"/>
      <c r="W1064" s="154"/>
      <c r="X1064" s="154"/>
      <c r="Y1064" s="154"/>
      <c r="Z1064" s="85"/>
      <c r="AA1064" s="85"/>
      <c r="AB1064" s="154"/>
      <c r="AC1064" s="154"/>
      <c r="AD1064" s="154"/>
      <c r="AE1064" s="154"/>
      <c r="AF1064" s="154"/>
      <c r="AG1064" s="154"/>
      <c r="AH1064" s="154"/>
      <c r="AI1064" s="154"/>
      <c r="AJ1064" s="154"/>
      <c r="AK1064" s="154"/>
      <c r="AL1064" s="154"/>
      <c r="AM1064" s="154"/>
      <c r="AN1064" s="154"/>
      <c r="AO1064" s="154"/>
      <c r="AP1064" s="154"/>
      <c r="AQ1064" s="154"/>
      <c r="AR1064" s="154"/>
      <c r="AS1064" s="154"/>
      <c r="AT1064" s="154"/>
      <c r="AU1064" s="154"/>
      <c r="AV1064" s="154"/>
      <c r="AW1064" s="154"/>
      <c r="AX1064" s="154"/>
      <c r="AY1064" s="154"/>
      <c r="AZ1064" s="154"/>
      <c r="BA1064" s="181"/>
      <c r="BB1064" s="181"/>
      <c r="BC1064" s="85"/>
      <c r="BD1064" s="85"/>
      <c r="BE1064" s="154"/>
    </row>
    <row r="1065" customFormat="false" ht="12.75" hidden="false" customHeight="true" outlineLevel="0" collapsed="false">
      <c r="A1065" s="2"/>
      <c r="B1065" s="2"/>
      <c r="E1065" s="2"/>
      <c r="G1065" s="2"/>
      <c r="I1065" s="85"/>
      <c r="J1065" s="2"/>
      <c r="K1065" s="2"/>
      <c r="L1065" s="85"/>
      <c r="M1065" s="85"/>
      <c r="N1065" s="85"/>
      <c r="O1065" s="85"/>
      <c r="P1065" s="85"/>
      <c r="Q1065" s="85"/>
      <c r="R1065" s="85"/>
      <c r="S1065" s="85"/>
      <c r="T1065" s="154"/>
      <c r="U1065" s="154"/>
      <c r="V1065" s="154"/>
      <c r="W1065" s="154"/>
      <c r="X1065" s="154"/>
      <c r="Y1065" s="154"/>
      <c r="Z1065" s="85"/>
      <c r="AA1065" s="85"/>
      <c r="AB1065" s="154"/>
      <c r="AC1065" s="154"/>
      <c r="AD1065" s="154"/>
      <c r="AE1065" s="154"/>
      <c r="AF1065" s="154"/>
      <c r="AG1065" s="154"/>
      <c r="AH1065" s="154"/>
      <c r="AI1065" s="154"/>
      <c r="AJ1065" s="154"/>
      <c r="AK1065" s="154"/>
      <c r="AL1065" s="154"/>
      <c r="AM1065" s="154"/>
      <c r="AN1065" s="154"/>
      <c r="AO1065" s="154"/>
      <c r="AP1065" s="154"/>
      <c r="AQ1065" s="154"/>
      <c r="AR1065" s="154"/>
      <c r="AS1065" s="154"/>
      <c r="AT1065" s="154"/>
      <c r="AU1065" s="154"/>
      <c r="AV1065" s="154"/>
      <c r="AW1065" s="154"/>
      <c r="AX1065" s="154"/>
      <c r="AY1065" s="154"/>
      <c r="AZ1065" s="154"/>
      <c r="BA1065" s="181"/>
      <c r="BB1065" s="181"/>
      <c r="BC1065" s="85"/>
      <c r="BD1065" s="85"/>
      <c r="BE1065" s="154"/>
    </row>
    <row r="1066" customFormat="false" ht="12.75" hidden="false" customHeight="true" outlineLevel="0" collapsed="false">
      <c r="A1066" s="2"/>
      <c r="B1066" s="2"/>
      <c r="E1066" s="2"/>
      <c r="G1066" s="2"/>
      <c r="I1066" s="85"/>
      <c r="J1066" s="2"/>
      <c r="K1066" s="2"/>
      <c r="L1066" s="85"/>
      <c r="M1066" s="85"/>
      <c r="N1066" s="85"/>
      <c r="O1066" s="85"/>
      <c r="P1066" s="85"/>
      <c r="Q1066" s="85"/>
      <c r="R1066" s="85"/>
      <c r="S1066" s="85"/>
      <c r="T1066" s="154"/>
      <c r="U1066" s="154"/>
      <c r="V1066" s="154"/>
      <c r="W1066" s="154"/>
      <c r="X1066" s="154"/>
      <c r="Y1066" s="154"/>
      <c r="Z1066" s="85"/>
      <c r="AA1066" s="85"/>
      <c r="AB1066" s="154"/>
      <c r="AC1066" s="154"/>
      <c r="AD1066" s="154"/>
      <c r="AE1066" s="154"/>
      <c r="AF1066" s="154"/>
      <c r="AG1066" s="154"/>
      <c r="AH1066" s="154"/>
      <c r="AI1066" s="154"/>
      <c r="AJ1066" s="154"/>
      <c r="AK1066" s="154"/>
      <c r="AL1066" s="154"/>
      <c r="AM1066" s="154"/>
      <c r="AN1066" s="154"/>
      <c r="AO1066" s="154"/>
      <c r="AP1066" s="154"/>
      <c r="AQ1066" s="154"/>
      <c r="AR1066" s="154"/>
      <c r="AS1066" s="154"/>
      <c r="AT1066" s="154"/>
      <c r="AU1066" s="154"/>
      <c r="AV1066" s="154"/>
      <c r="AW1066" s="154"/>
      <c r="AX1066" s="154"/>
      <c r="AY1066" s="154"/>
      <c r="AZ1066" s="154"/>
      <c r="BA1066" s="181"/>
      <c r="BB1066" s="181"/>
      <c r="BC1066" s="85"/>
      <c r="BD1066" s="85"/>
      <c r="BE1066" s="154"/>
    </row>
    <row r="1067" customFormat="false" ht="12.75" hidden="false" customHeight="true" outlineLevel="0" collapsed="false">
      <c r="A1067" s="2"/>
      <c r="B1067" s="2"/>
      <c r="E1067" s="2"/>
      <c r="G1067" s="2"/>
      <c r="I1067" s="85"/>
      <c r="J1067" s="2"/>
      <c r="K1067" s="2"/>
      <c r="L1067" s="85"/>
      <c r="M1067" s="85"/>
      <c r="N1067" s="85"/>
      <c r="O1067" s="85"/>
      <c r="P1067" s="85"/>
      <c r="Q1067" s="85"/>
      <c r="R1067" s="85"/>
      <c r="S1067" s="85"/>
      <c r="T1067" s="154"/>
      <c r="U1067" s="154"/>
      <c r="V1067" s="154"/>
      <c r="W1067" s="154"/>
      <c r="X1067" s="154"/>
      <c r="Y1067" s="154"/>
      <c r="Z1067" s="85"/>
      <c r="AA1067" s="85"/>
      <c r="AB1067" s="154"/>
      <c r="AC1067" s="154"/>
      <c r="AD1067" s="154"/>
      <c r="AE1067" s="154"/>
      <c r="AF1067" s="154"/>
      <c r="AG1067" s="154"/>
      <c r="AH1067" s="154"/>
      <c r="AI1067" s="154"/>
      <c r="AJ1067" s="154"/>
      <c r="AK1067" s="154"/>
      <c r="AL1067" s="154"/>
      <c r="AM1067" s="154"/>
      <c r="AN1067" s="154"/>
      <c r="AO1067" s="154"/>
      <c r="AP1067" s="154"/>
      <c r="AQ1067" s="154"/>
      <c r="AR1067" s="154"/>
      <c r="AS1067" s="154"/>
      <c r="AT1067" s="154"/>
      <c r="AU1067" s="154"/>
      <c r="AV1067" s="154"/>
      <c r="AW1067" s="154"/>
      <c r="AX1067" s="154"/>
      <c r="AY1067" s="154"/>
      <c r="AZ1067" s="154"/>
      <c r="BA1067" s="181"/>
      <c r="BB1067" s="181"/>
      <c r="BC1067" s="85"/>
      <c r="BD1067" s="85"/>
      <c r="BE1067" s="154"/>
    </row>
    <row r="1068" customFormat="false" ht="12.75" hidden="false" customHeight="true" outlineLevel="0" collapsed="false">
      <c r="A1068" s="2"/>
      <c r="B1068" s="2"/>
      <c r="E1068" s="2"/>
      <c r="G1068" s="2"/>
      <c r="I1068" s="85"/>
      <c r="J1068" s="2"/>
      <c r="K1068" s="2"/>
      <c r="L1068" s="85"/>
      <c r="M1068" s="85"/>
      <c r="N1068" s="85"/>
      <c r="O1068" s="85"/>
      <c r="P1068" s="85"/>
      <c r="Q1068" s="85"/>
      <c r="R1068" s="85"/>
      <c r="S1068" s="85"/>
      <c r="T1068" s="154"/>
      <c r="U1068" s="154"/>
      <c r="V1068" s="154"/>
      <c r="W1068" s="154"/>
      <c r="X1068" s="154"/>
      <c r="Y1068" s="154"/>
      <c r="Z1068" s="85"/>
      <c r="AA1068" s="85"/>
      <c r="AB1068" s="154"/>
      <c r="AC1068" s="154"/>
      <c r="AD1068" s="154"/>
      <c r="AE1068" s="154"/>
      <c r="AF1068" s="154"/>
      <c r="AG1068" s="154"/>
      <c r="AH1068" s="154"/>
      <c r="AI1068" s="154"/>
      <c r="AJ1068" s="154"/>
      <c r="AK1068" s="154"/>
      <c r="AL1068" s="154"/>
      <c r="AM1068" s="154"/>
      <c r="AN1068" s="154"/>
      <c r="AO1068" s="154"/>
      <c r="AP1068" s="154"/>
      <c r="AQ1068" s="154"/>
      <c r="AR1068" s="154"/>
      <c r="AS1068" s="154"/>
      <c r="AT1068" s="154"/>
      <c r="AU1068" s="154"/>
      <c r="AV1068" s="154"/>
      <c r="AW1068" s="154"/>
      <c r="AX1068" s="154"/>
      <c r="AY1068" s="154"/>
      <c r="AZ1068" s="154"/>
      <c r="BA1068" s="181"/>
      <c r="BB1068" s="181"/>
      <c r="BC1068" s="85"/>
      <c r="BD1068" s="85"/>
      <c r="BE1068" s="154"/>
    </row>
    <row r="1069" customFormat="false" ht="12.75" hidden="false" customHeight="true" outlineLevel="0" collapsed="false">
      <c r="A1069" s="2"/>
      <c r="B1069" s="2"/>
      <c r="E1069" s="2"/>
      <c r="G1069" s="2"/>
      <c r="I1069" s="85"/>
      <c r="J1069" s="2"/>
      <c r="K1069" s="2"/>
      <c r="L1069" s="85"/>
      <c r="M1069" s="85"/>
      <c r="N1069" s="85"/>
      <c r="O1069" s="85"/>
      <c r="P1069" s="85"/>
      <c r="Q1069" s="85"/>
      <c r="R1069" s="85"/>
      <c r="S1069" s="85"/>
      <c r="T1069" s="154"/>
      <c r="U1069" s="154"/>
      <c r="V1069" s="154"/>
      <c r="W1069" s="154"/>
      <c r="X1069" s="154"/>
      <c r="Y1069" s="154"/>
      <c r="Z1069" s="85"/>
      <c r="AA1069" s="85"/>
      <c r="AB1069" s="154"/>
      <c r="AC1069" s="154"/>
      <c r="AD1069" s="154"/>
      <c r="AE1069" s="154"/>
      <c r="AF1069" s="154"/>
      <c r="AG1069" s="154"/>
      <c r="AH1069" s="154"/>
      <c r="AI1069" s="154"/>
      <c r="AJ1069" s="154"/>
      <c r="AK1069" s="154"/>
      <c r="AL1069" s="154"/>
      <c r="AM1069" s="154"/>
      <c r="AN1069" s="154"/>
      <c r="AO1069" s="154"/>
      <c r="AP1069" s="154"/>
      <c r="AQ1069" s="154"/>
      <c r="AR1069" s="154"/>
      <c r="AS1069" s="154"/>
      <c r="AT1069" s="154"/>
      <c r="AU1069" s="154"/>
      <c r="AV1069" s="154"/>
      <c r="AW1069" s="154"/>
      <c r="AX1069" s="154"/>
      <c r="AY1069" s="154"/>
      <c r="AZ1069" s="154"/>
      <c r="BA1069" s="181"/>
      <c r="BB1069" s="181"/>
      <c r="BC1069" s="85"/>
      <c r="BD1069" s="85"/>
      <c r="BE1069" s="154"/>
    </row>
    <row r="1070" customFormat="false" ht="12.75" hidden="false" customHeight="true" outlineLevel="0" collapsed="false">
      <c r="A1070" s="2"/>
      <c r="B1070" s="2"/>
      <c r="E1070" s="2"/>
      <c r="G1070" s="2"/>
      <c r="I1070" s="85"/>
      <c r="J1070" s="2"/>
      <c r="K1070" s="2"/>
      <c r="L1070" s="85"/>
      <c r="M1070" s="85"/>
      <c r="N1070" s="85"/>
      <c r="O1070" s="85"/>
      <c r="P1070" s="85"/>
      <c r="Q1070" s="85"/>
      <c r="R1070" s="85"/>
      <c r="S1070" s="85"/>
      <c r="T1070" s="154"/>
      <c r="U1070" s="154"/>
      <c r="V1070" s="154"/>
      <c r="W1070" s="154"/>
      <c r="X1070" s="154"/>
      <c r="Y1070" s="154"/>
      <c r="Z1070" s="85"/>
      <c r="AA1070" s="85"/>
      <c r="AB1070" s="154"/>
      <c r="AC1070" s="154"/>
      <c r="AD1070" s="154"/>
      <c r="AE1070" s="154"/>
      <c r="AF1070" s="154"/>
      <c r="AG1070" s="154"/>
      <c r="AH1070" s="154"/>
      <c r="AI1070" s="154"/>
      <c r="AJ1070" s="154"/>
      <c r="AK1070" s="154"/>
      <c r="AL1070" s="154"/>
      <c r="AM1070" s="154"/>
      <c r="AN1070" s="154"/>
      <c r="AO1070" s="154"/>
      <c r="AP1070" s="154"/>
      <c r="AQ1070" s="154"/>
      <c r="AR1070" s="154"/>
      <c r="AS1070" s="154"/>
      <c r="AT1070" s="154"/>
      <c r="AU1070" s="154"/>
      <c r="AV1070" s="154"/>
      <c r="AW1070" s="154"/>
      <c r="AX1070" s="154"/>
      <c r="AY1070" s="154"/>
      <c r="AZ1070" s="154"/>
      <c r="BA1070" s="181"/>
      <c r="BB1070" s="181"/>
      <c r="BC1070" s="85"/>
      <c r="BD1070" s="85"/>
      <c r="BE1070" s="154"/>
    </row>
    <row r="1071" customFormat="false" ht="12.75" hidden="false" customHeight="true" outlineLevel="0" collapsed="false">
      <c r="A1071" s="2"/>
      <c r="B1071" s="2"/>
      <c r="E1071" s="2"/>
      <c r="G1071" s="2"/>
      <c r="I1071" s="85"/>
      <c r="J1071" s="2"/>
      <c r="K1071" s="2"/>
      <c r="L1071" s="85"/>
      <c r="M1071" s="85"/>
      <c r="N1071" s="85"/>
      <c r="O1071" s="85"/>
      <c r="P1071" s="85"/>
      <c r="Q1071" s="85"/>
      <c r="R1071" s="85"/>
      <c r="S1071" s="85"/>
      <c r="T1071" s="154"/>
      <c r="U1071" s="154"/>
      <c r="V1071" s="154"/>
      <c r="W1071" s="154"/>
      <c r="X1071" s="154"/>
      <c r="Y1071" s="154"/>
      <c r="Z1071" s="85"/>
      <c r="AA1071" s="85"/>
      <c r="AB1071" s="154"/>
      <c r="AC1071" s="154"/>
      <c r="AD1071" s="154"/>
      <c r="AE1071" s="154"/>
      <c r="AF1071" s="154"/>
      <c r="AG1071" s="154"/>
      <c r="AH1071" s="154"/>
      <c r="AI1071" s="154"/>
      <c r="AJ1071" s="154"/>
      <c r="AK1071" s="154"/>
      <c r="AL1071" s="154"/>
      <c r="AM1071" s="154"/>
      <c r="AN1071" s="154"/>
      <c r="AO1071" s="154"/>
      <c r="AP1071" s="154"/>
      <c r="AQ1071" s="154"/>
      <c r="AR1071" s="154"/>
      <c r="AS1071" s="154"/>
      <c r="AT1071" s="154"/>
      <c r="AU1071" s="154"/>
      <c r="AV1071" s="154"/>
      <c r="AW1071" s="154"/>
      <c r="AX1071" s="154"/>
      <c r="AY1071" s="154"/>
      <c r="AZ1071" s="154"/>
      <c r="BA1071" s="181"/>
      <c r="BB1071" s="181"/>
      <c r="BC1071" s="85"/>
      <c r="BD1071" s="85"/>
      <c r="BE1071" s="154"/>
    </row>
    <row r="1072" customFormat="false" ht="12.75" hidden="false" customHeight="true" outlineLevel="0" collapsed="false">
      <c r="A1072" s="2"/>
      <c r="B1072" s="2"/>
      <c r="E1072" s="2"/>
      <c r="G1072" s="2"/>
      <c r="I1072" s="85"/>
      <c r="J1072" s="2"/>
      <c r="K1072" s="2"/>
      <c r="L1072" s="85"/>
      <c r="M1072" s="85"/>
      <c r="N1072" s="85"/>
      <c r="O1072" s="85"/>
      <c r="P1072" s="85"/>
      <c r="Q1072" s="85"/>
      <c r="R1072" s="85"/>
      <c r="S1072" s="85"/>
      <c r="T1072" s="154"/>
      <c r="U1072" s="154"/>
      <c r="V1072" s="154"/>
      <c r="W1072" s="154"/>
      <c r="X1072" s="154"/>
      <c r="Y1072" s="154"/>
      <c r="Z1072" s="85"/>
      <c r="AA1072" s="85"/>
      <c r="AB1072" s="154"/>
      <c r="AC1072" s="154"/>
      <c r="AD1072" s="154"/>
      <c r="AE1072" s="154"/>
      <c r="AF1072" s="154"/>
      <c r="AG1072" s="154"/>
      <c r="AH1072" s="154"/>
      <c r="AI1072" s="154"/>
      <c r="AJ1072" s="154"/>
      <c r="AK1072" s="154"/>
      <c r="AL1072" s="154"/>
      <c r="AM1072" s="154"/>
      <c r="AN1072" s="154"/>
      <c r="AO1072" s="154"/>
      <c r="AP1072" s="154"/>
      <c r="AQ1072" s="154"/>
      <c r="AR1072" s="154"/>
      <c r="AS1072" s="154"/>
      <c r="AT1072" s="154"/>
      <c r="AU1072" s="154"/>
      <c r="AV1072" s="154"/>
      <c r="AW1072" s="154"/>
      <c r="AX1072" s="154"/>
      <c r="AY1072" s="154"/>
      <c r="AZ1072" s="154"/>
      <c r="BA1072" s="181"/>
      <c r="BB1072" s="181"/>
      <c r="BC1072" s="85"/>
      <c r="BD1072" s="85"/>
      <c r="BE1072" s="154"/>
    </row>
    <row r="1073" customFormat="false" ht="12.75" hidden="false" customHeight="true" outlineLevel="0" collapsed="false">
      <c r="A1073" s="2"/>
      <c r="B1073" s="2"/>
      <c r="E1073" s="2"/>
      <c r="G1073" s="2"/>
      <c r="I1073" s="85"/>
      <c r="J1073" s="2"/>
      <c r="K1073" s="2"/>
      <c r="L1073" s="85"/>
      <c r="M1073" s="85"/>
      <c r="N1073" s="85"/>
      <c r="O1073" s="85"/>
      <c r="P1073" s="85"/>
      <c r="Q1073" s="85"/>
      <c r="R1073" s="85"/>
      <c r="S1073" s="85"/>
      <c r="T1073" s="154"/>
      <c r="U1073" s="154"/>
      <c r="V1073" s="154"/>
      <c r="W1073" s="154"/>
      <c r="X1073" s="154"/>
      <c r="Y1073" s="154"/>
      <c r="Z1073" s="85"/>
      <c r="AA1073" s="85"/>
      <c r="AB1073" s="154"/>
      <c r="AC1073" s="154"/>
      <c r="AD1073" s="154"/>
      <c r="AE1073" s="154"/>
      <c r="AF1073" s="154"/>
      <c r="AG1073" s="154"/>
      <c r="AH1073" s="154"/>
      <c r="AI1073" s="154"/>
      <c r="AJ1073" s="154"/>
      <c r="AK1073" s="154"/>
      <c r="AL1073" s="154"/>
      <c r="AM1073" s="154"/>
      <c r="AN1073" s="154"/>
      <c r="AO1073" s="154"/>
      <c r="AP1073" s="154"/>
      <c r="AQ1073" s="154"/>
      <c r="AR1073" s="154"/>
      <c r="AS1073" s="154"/>
      <c r="AT1073" s="154"/>
      <c r="AU1073" s="154"/>
      <c r="AV1073" s="154"/>
      <c r="AW1073" s="154"/>
      <c r="AX1073" s="154"/>
      <c r="AY1073" s="154"/>
      <c r="AZ1073" s="154"/>
      <c r="BA1073" s="181"/>
      <c r="BB1073" s="181"/>
      <c r="BC1073" s="85"/>
      <c r="BD1073" s="85"/>
      <c r="BE1073" s="154"/>
    </row>
    <row r="1074" customFormat="false" ht="12.75" hidden="false" customHeight="true" outlineLevel="0" collapsed="false">
      <c r="A1074" s="2"/>
      <c r="B1074" s="2"/>
      <c r="E1074" s="2"/>
      <c r="G1074" s="2"/>
      <c r="I1074" s="85"/>
      <c r="J1074" s="2"/>
      <c r="K1074" s="2"/>
      <c r="L1074" s="85"/>
      <c r="M1074" s="85"/>
      <c r="N1074" s="85"/>
      <c r="O1074" s="85"/>
      <c r="P1074" s="85"/>
      <c r="Q1074" s="85"/>
      <c r="R1074" s="85"/>
      <c r="S1074" s="85"/>
      <c r="T1074" s="154"/>
      <c r="U1074" s="154"/>
      <c r="V1074" s="154"/>
      <c r="W1074" s="154"/>
      <c r="X1074" s="154"/>
      <c r="Y1074" s="154"/>
      <c r="Z1074" s="85"/>
      <c r="AA1074" s="85"/>
      <c r="AB1074" s="154"/>
      <c r="AC1074" s="154"/>
      <c r="AD1074" s="154"/>
      <c r="AE1074" s="154"/>
      <c r="AF1074" s="154"/>
      <c r="AG1074" s="154"/>
      <c r="AH1074" s="154"/>
      <c r="AI1074" s="154"/>
      <c r="AJ1074" s="154"/>
      <c r="AK1074" s="154"/>
      <c r="AL1074" s="154"/>
      <c r="AM1074" s="154"/>
      <c r="AN1074" s="154"/>
      <c r="AO1074" s="154"/>
      <c r="AP1074" s="154"/>
      <c r="AQ1074" s="154"/>
      <c r="AR1074" s="154"/>
      <c r="AS1074" s="154"/>
      <c r="AT1074" s="154"/>
      <c r="AU1074" s="154"/>
      <c r="AV1074" s="154"/>
      <c r="AW1074" s="154"/>
      <c r="AX1074" s="154"/>
      <c r="AY1074" s="154"/>
      <c r="AZ1074" s="154"/>
      <c r="BA1074" s="181"/>
      <c r="BB1074" s="181"/>
      <c r="BC1074" s="85"/>
      <c r="BD1074" s="85"/>
      <c r="BE1074" s="154"/>
    </row>
    <row r="1075" customFormat="false" ht="12.75" hidden="false" customHeight="true" outlineLevel="0" collapsed="false">
      <c r="A1075" s="2"/>
      <c r="B1075" s="2"/>
      <c r="E1075" s="2"/>
      <c r="G1075" s="2"/>
      <c r="I1075" s="85"/>
      <c r="J1075" s="2"/>
      <c r="K1075" s="2"/>
      <c r="L1075" s="85"/>
      <c r="M1075" s="85"/>
      <c r="N1075" s="85"/>
      <c r="O1075" s="85"/>
      <c r="P1075" s="85"/>
      <c r="Q1075" s="85"/>
      <c r="R1075" s="85"/>
      <c r="S1075" s="85"/>
      <c r="T1075" s="154"/>
      <c r="U1075" s="154"/>
      <c r="V1075" s="154"/>
      <c r="W1075" s="154"/>
      <c r="X1075" s="154"/>
      <c r="Y1075" s="154"/>
      <c r="Z1075" s="85"/>
      <c r="AA1075" s="85"/>
      <c r="AB1075" s="154"/>
      <c r="AC1075" s="154"/>
      <c r="AD1075" s="154"/>
      <c r="AE1075" s="154"/>
      <c r="AF1075" s="154"/>
      <c r="AG1075" s="154"/>
      <c r="AH1075" s="154"/>
      <c r="AI1075" s="154"/>
      <c r="AJ1075" s="154"/>
      <c r="AK1075" s="154"/>
      <c r="AL1075" s="154"/>
      <c r="AM1075" s="154"/>
      <c r="AN1075" s="154"/>
      <c r="AO1075" s="154"/>
      <c r="AP1075" s="154"/>
      <c r="AQ1075" s="154"/>
      <c r="AR1075" s="154"/>
      <c r="AS1075" s="154"/>
      <c r="AT1075" s="154"/>
      <c r="AU1075" s="154"/>
      <c r="AV1075" s="154"/>
      <c r="AW1075" s="154"/>
      <c r="AX1075" s="154"/>
      <c r="AY1075" s="154"/>
      <c r="AZ1075" s="154"/>
      <c r="BA1075" s="181"/>
      <c r="BB1075" s="181"/>
      <c r="BC1075" s="85"/>
      <c r="BD1075" s="85"/>
      <c r="BE1075" s="154"/>
    </row>
    <row r="1076" customFormat="false" ht="12.75" hidden="false" customHeight="true" outlineLevel="0" collapsed="false">
      <c r="A1076" s="2"/>
      <c r="B1076" s="2"/>
      <c r="E1076" s="2"/>
      <c r="G1076" s="2"/>
      <c r="I1076" s="85"/>
      <c r="J1076" s="2"/>
      <c r="K1076" s="2"/>
      <c r="L1076" s="85"/>
      <c r="M1076" s="85"/>
      <c r="N1076" s="85"/>
      <c r="O1076" s="85"/>
      <c r="P1076" s="85"/>
      <c r="Q1076" s="85"/>
      <c r="R1076" s="85"/>
      <c r="S1076" s="85"/>
      <c r="T1076" s="154"/>
      <c r="U1076" s="154"/>
      <c r="V1076" s="154"/>
      <c r="W1076" s="154"/>
      <c r="X1076" s="154"/>
      <c r="Y1076" s="154"/>
      <c r="Z1076" s="85"/>
      <c r="AA1076" s="85"/>
      <c r="AB1076" s="154"/>
      <c r="AC1076" s="154"/>
      <c r="AD1076" s="154"/>
      <c r="AE1076" s="154"/>
      <c r="AF1076" s="154"/>
      <c r="AG1076" s="154"/>
      <c r="AH1076" s="154"/>
      <c r="AI1076" s="154"/>
      <c r="AJ1076" s="154"/>
      <c r="AK1076" s="154"/>
      <c r="AL1076" s="154"/>
      <c r="AM1076" s="154"/>
      <c r="AN1076" s="154"/>
      <c r="AO1076" s="154"/>
      <c r="AP1076" s="154"/>
      <c r="AQ1076" s="154"/>
      <c r="AR1076" s="154"/>
      <c r="AS1076" s="154"/>
      <c r="AT1076" s="154"/>
      <c r="AU1076" s="154"/>
      <c r="AV1076" s="154"/>
      <c r="AW1076" s="154"/>
      <c r="AX1076" s="154"/>
      <c r="AY1076" s="154"/>
      <c r="AZ1076" s="154"/>
      <c r="BA1076" s="181"/>
      <c r="BB1076" s="181"/>
      <c r="BC1076" s="85"/>
      <c r="BD1076" s="85"/>
      <c r="BE1076" s="154"/>
    </row>
    <row r="1077" customFormat="false" ht="12.75" hidden="false" customHeight="true" outlineLevel="0" collapsed="false">
      <c r="A1077" s="2"/>
      <c r="B1077" s="2"/>
      <c r="E1077" s="2"/>
      <c r="G1077" s="2"/>
      <c r="I1077" s="85"/>
      <c r="J1077" s="2"/>
      <c r="K1077" s="2"/>
      <c r="L1077" s="85"/>
      <c r="M1077" s="85"/>
      <c r="N1077" s="85"/>
      <c r="O1077" s="85"/>
      <c r="P1077" s="85"/>
      <c r="Q1077" s="85"/>
      <c r="R1077" s="85"/>
      <c r="S1077" s="85"/>
      <c r="T1077" s="154"/>
      <c r="U1077" s="154"/>
      <c r="V1077" s="154"/>
      <c r="W1077" s="154"/>
      <c r="X1077" s="154"/>
      <c r="Y1077" s="154"/>
      <c r="Z1077" s="85"/>
      <c r="AA1077" s="85"/>
      <c r="AB1077" s="154"/>
      <c r="AC1077" s="154"/>
      <c r="AD1077" s="154"/>
      <c r="AE1077" s="154"/>
      <c r="AF1077" s="154"/>
      <c r="AG1077" s="154"/>
      <c r="AH1077" s="154"/>
      <c r="AI1077" s="154"/>
      <c r="AJ1077" s="154"/>
      <c r="AK1077" s="154"/>
      <c r="AL1077" s="154"/>
      <c r="AM1077" s="154"/>
      <c r="AN1077" s="154"/>
      <c r="AO1077" s="154"/>
      <c r="AP1077" s="154"/>
      <c r="AQ1077" s="154"/>
      <c r="AR1077" s="154"/>
      <c r="AS1077" s="154"/>
      <c r="AT1077" s="154"/>
      <c r="AU1077" s="154"/>
      <c r="AV1077" s="154"/>
      <c r="AW1077" s="154"/>
      <c r="AX1077" s="154"/>
      <c r="AY1077" s="154"/>
      <c r="AZ1077" s="154"/>
      <c r="BA1077" s="181"/>
      <c r="BB1077" s="181"/>
      <c r="BC1077" s="85"/>
      <c r="BD1077" s="85"/>
      <c r="BE1077" s="154"/>
    </row>
    <row r="1078" customFormat="false" ht="12.75" hidden="false" customHeight="true" outlineLevel="0" collapsed="false">
      <c r="A1078" s="2"/>
      <c r="B1078" s="2"/>
      <c r="E1078" s="2"/>
      <c r="G1078" s="2"/>
      <c r="I1078" s="85"/>
      <c r="J1078" s="2"/>
      <c r="K1078" s="2"/>
      <c r="L1078" s="85"/>
      <c r="M1078" s="85"/>
      <c r="N1078" s="85"/>
      <c r="O1078" s="85"/>
      <c r="P1078" s="85"/>
      <c r="Q1078" s="85"/>
      <c r="R1078" s="85"/>
      <c r="S1078" s="85"/>
      <c r="T1078" s="154"/>
      <c r="U1078" s="154"/>
      <c r="V1078" s="154"/>
      <c r="W1078" s="154"/>
      <c r="X1078" s="154"/>
      <c r="Y1078" s="154"/>
      <c r="Z1078" s="85"/>
      <c r="AA1078" s="85"/>
      <c r="AB1078" s="154"/>
      <c r="AC1078" s="154"/>
      <c r="AD1078" s="154"/>
      <c r="AE1078" s="154"/>
      <c r="AF1078" s="154"/>
      <c r="AG1078" s="154"/>
      <c r="AH1078" s="154"/>
      <c r="AI1078" s="154"/>
      <c r="AJ1078" s="154"/>
      <c r="AK1078" s="154"/>
      <c r="AL1078" s="154"/>
      <c r="AM1078" s="154"/>
      <c r="AN1078" s="154"/>
      <c r="AO1078" s="154"/>
      <c r="AP1078" s="154"/>
      <c r="AQ1078" s="154"/>
      <c r="AR1078" s="154"/>
      <c r="AS1078" s="154"/>
      <c r="AT1078" s="154"/>
      <c r="AU1078" s="154"/>
      <c r="AV1078" s="154"/>
      <c r="AW1078" s="154"/>
      <c r="AX1078" s="154"/>
      <c r="AY1078" s="154"/>
      <c r="AZ1078" s="154"/>
      <c r="BA1078" s="181"/>
      <c r="BB1078" s="181"/>
      <c r="BC1078" s="85"/>
      <c r="BD1078" s="85"/>
      <c r="BE1078" s="154"/>
    </row>
    <row r="1079" customFormat="false" ht="12.75" hidden="false" customHeight="true" outlineLevel="0" collapsed="false">
      <c r="A1079" s="2"/>
      <c r="B1079" s="2"/>
      <c r="E1079" s="2"/>
      <c r="G1079" s="2"/>
      <c r="I1079" s="85"/>
      <c r="J1079" s="2"/>
      <c r="K1079" s="2"/>
      <c r="L1079" s="85"/>
      <c r="M1079" s="85"/>
      <c r="N1079" s="85"/>
      <c r="O1079" s="85"/>
      <c r="P1079" s="85"/>
      <c r="Q1079" s="85"/>
      <c r="R1079" s="85"/>
      <c r="S1079" s="85"/>
      <c r="T1079" s="154"/>
      <c r="U1079" s="154"/>
      <c r="V1079" s="154"/>
      <c r="W1079" s="154"/>
      <c r="X1079" s="154"/>
      <c r="Y1079" s="154"/>
      <c r="Z1079" s="85"/>
      <c r="AA1079" s="85"/>
      <c r="AB1079" s="154"/>
      <c r="AC1079" s="154"/>
      <c r="AD1079" s="154"/>
      <c r="AE1079" s="154"/>
      <c r="AF1079" s="154"/>
      <c r="AG1079" s="154"/>
      <c r="AH1079" s="154"/>
      <c r="AI1079" s="154"/>
      <c r="AJ1079" s="154"/>
      <c r="AK1079" s="154"/>
      <c r="AL1079" s="154"/>
      <c r="AM1079" s="154"/>
      <c r="AN1079" s="154"/>
      <c r="AO1079" s="154"/>
      <c r="AP1079" s="154"/>
      <c r="AQ1079" s="154"/>
      <c r="AR1079" s="154"/>
      <c r="AS1079" s="154"/>
      <c r="AT1079" s="154"/>
      <c r="AU1079" s="154"/>
      <c r="AV1079" s="154"/>
      <c r="AW1079" s="154"/>
      <c r="AX1079" s="154"/>
      <c r="AY1079" s="154"/>
      <c r="AZ1079" s="154"/>
      <c r="BA1079" s="181"/>
      <c r="BB1079" s="181"/>
      <c r="BC1079" s="85"/>
      <c r="BD1079" s="85"/>
      <c r="BE1079" s="154"/>
    </row>
    <row r="1080" customFormat="false" ht="12.75" hidden="false" customHeight="true" outlineLevel="0" collapsed="false">
      <c r="A1080" s="2"/>
      <c r="B1080" s="2"/>
      <c r="E1080" s="2"/>
      <c r="G1080" s="2"/>
      <c r="I1080" s="85"/>
      <c r="J1080" s="2"/>
      <c r="K1080" s="2"/>
      <c r="L1080" s="85"/>
      <c r="M1080" s="85"/>
      <c r="N1080" s="85"/>
      <c r="O1080" s="85"/>
      <c r="P1080" s="85"/>
      <c r="Q1080" s="85"/>
      <c r="R1080" s="85"/>
      <c r="S1080" s="85"/>
      <c r="T1080" s="154"/>
      <c r="U1080" s="154"/>
      <c r="V1080" s="154"/>
      <c r="W1080" s="154"/>
      <c r="X1080" s="154"/>
      <c r="Y1080" s="154"/>
      <c r="Z1080" s="85"/>
      <c r="AA1080" s="85"/>
      <c r="AB1080" s="154"/>
      <c r="AC1080" s="154"/>
      <c r="AD1080" s="154"/>
      <c r="AE1080" s="154"/>
      <c r="AF1080" s="154"/>
      <c r="AG1080" s="154"/>
      <c r="AH1080" s="154"/>
      <c r="AI1080" s="154"/>
      <c r="AJ1080" s="154"/>
      <c r="AK1080" s="154"/>
      <c r="AL1080" s="154"/>
      <c r="AM1080" s="154"/>
      <c r="AN1080" s="154"/>
      <c r="AO1080" s="154"/>
      <c r="AP1080" s="154"/>
      <c r="AQ1080" s="154"/>
      <c r="AR1080" s="154"/>
      <c r="AS1080" s="154"/>
      <c r="AT1080" s="154"/>
      <c r="AU1080" s="154"/>
      <c r="AV1080" s="154"/>
      <c r="AW1080" s="154"/>
      <c r="AX1080" s="154"/>
      <c r="AY1080" s="154"/>
      <c r="AZ1080" s="154"/>
      <c r="BA1080" s="181"/>
      <c r="BB1080" s="181"/>
      <c r="BC1080" s="85"/>
      <c r="BD1080" s="85"/>
      <c r="BE1080" s="154"/>
    </row>
    <row r="1081" customFormat="false" ht="12.75" hidden="false" customHeight="true" outlineLevel="0" collapsed="false">
      <c r="A1081" s="2"/>
      <c r="B1081" s="2"/>
      <c r="E1081" s="2"/>
      <c r="G1081" s="2"/>
      <c r="I1081" s="85"/>
      <c r="J1081" s="2"/>
      <c r="K1081" s="2"/>
      <c r="L1081" s="85"/>
      <c r="M1081" s="85"/>
      <c r="N1081" s="85"/>
      <c r="O1081" s="85"/>
      <c r="P1081" s="85"/>
      <c r="Q1081" s="85"/>
      <c r="R1081" s="85"/>
      <c r="S1081" s="85"/>
      <c r="T1081" s="154"/>
      <c r="U1081" s="154"/>
      <c r="V1081" s="154"/>
      <c r="W1081" s="154"/>
      <c r="X1081" s="154"/>
      <c r="Y1081" s="154"/>
      <c r="Z1081" s="85"/>
      <c r="AA1081" s="85"/>
      <c r="AB1081" s="154"/>
      <c r="AC1081" s="154"/>
      <c r="AD1081" s="154"/>
      <c r="AE1081" s="154"/>
      <c r="AF1081" s="154"/>
      <c r="AG1081" s="154"/>
      <c r="AH1081" s="154"/>
      <c r="AI1081" s="154"/>
      <c r="AJ1081" s="154"/>
      <c r="AK1081" s="154"/>
      <c r="AL1081" s="154"/>
      <c r="AM1081" s="154"/>
      <c r="AN1081" s="154"/>
      <c r="AO1081" s="154"/>
      <c r="AP1081" s="154"/>
      <c r="AQ1081" s="154"/>
      <c r="AR1081" s="154"/>
      <c r="AS1081" s="154"/>
      <c r="AT1081" s="154"/>
      <c r="AU1081" s="154"/>
      <c r="AV1081" s="154"/>
      <c r="AW1081" s="154"/>
      <c r="AX1081" s="154"/>
      <c r="AY1081" s="154"/>
      <c r="AZ1081" s="154"/>
      <c r="BA1081" s="181"/>
      <c r="BB1081" s="181"/>
      <c r="BC1081" s="85"/>
      <c r="BD1081" s="85"/>
      <c r="BE1081" s="154"/>
    </row>
    <row r="1082" customFormat="false" ht="12.75" hidden="false" customHeight="true" outlineLevel="0" collapsed="false">
      <c r="A1082" s="2"/>
      <c r="B1082" s="2"/>
      <c r="E1082" s="2"/>
      <c r="G1082" s="2"/>
      <c r="I1082" s="85"/>
      <c r="J1082" s="2"/>
      <c r="K1082" s="2"/>
      <c r="L1082" s="85"/>
      <c r="M1082" s="85"/>
      <c r="N1082" s="85"/>
      <c r="O1082" s="85"/>
      <c r="P1082" s="85"/>
      <c r="Q1082" s="85"/>
      <c r="R1082" s="85"/>
      <c r="S1082" s="85"/>
      <c r="T1082" s="154"/>
      <c r="U1082" s="154"/>
      <c r="V1082" s="154"/>
      <c r="W1082" s="154"/>
      <c r="X1082" s="154"/>
      <c r="Y1082" s="154"/>
      <c r="Z1082" s="85"/>
      <c r="AA1082" s="85"/>
      <c r="AB1082" s="154"/>
      <c r="AC1082" s="154"/>
      <c r="AD1082" s="154"/>
      <c r="AE1082" s="154"/>
      <c r="AF1082" s="154"/>
      <c r="AG1082" s="154"/>
      <c r="AH1082" s="154"/>
      <c r="AI1082" s="154"/>
      <c r="AJ1082" s="154"/>
      <c r="AK1082" s="154"/>
      <c r="AL1082" s="154"/>
      <c r="AM1082" s="154"/>
      <c r="AN1082" s="154"/>
      <c r="AO1082" s="154"/>
      <c r="AP1082" s="154"/>
      <c r="AQ1082" s="154"/>
      <c r="AR1082" s="154"/>
      <c r="AS1082" s="154"/>
      <c r="AT1082" s="154"/>
      <c r="AU1082" s="154"/>
      <c r="AV1082" s="154"/>
      <c r="AW1082" s="154"/>
      <c r="AX1082" s="154"/>
      <c r="AY1082" s="154"/>
      <c r="AZ1082" s="154"/>
      <c r="BA1082" s="181"/>
      <c r="BB1082" s="181"/>
      <c r="BC1082" s="85"/>
      <c r="BD1082" s="85"/>
      <c r="BE1082" s="154"/>
    </row>
    <row r="1083" customFormat="false" ht="12.75" hidden="false" customHeight="true" outlineLevel="0" collapsed="false">
      <c r="A1083" s="2"/>
      <c r="B1083" s="2"/>
      <c r="E1083" s="2"/>
      <c r="G1083" s="2"/>
      <c r="I1083" s="85"/>
      <c r="J1083" s="2"/>
      <c r="K1083" s="2"/>
      <c r="L1083" s="85"/>
      <c r="M1083" s="85"/>
      <c r="N1083" s="85"/>
      <c r="O1083" s="85"/>
      <c r="P1083" s="85"/>
      <c r="Q1083" s="85"/>
      <c r="R1083" s="85"/>
      <c r="S1083" s="85"/>
      <c r="T1083" s="154"/>
      <c r="U1083" s="154"/>
      <c r="V1083" s="154"/>
      <c r="W1083" s="154"/>
      <c r="X1083" s="154"/>
      <c r="Y1083" s="154"/>
      <c r="Z1083" s="85"/>
      <c r="AA1083" s="85"/>
      <c r="AB1083" s="154"/>
      <c r="AC1083" s="154"/>
      <c r="AD1083" s="154"/>
      <c r="AE1083" s="154"/>
      <c r="AF1083" s="154"/>
      <c r="AG1083" s="154"/>
      <c r="AH1083" s="154"/>
      <c r="AI1083" s="154"/>
      <c r="AJ1083" s="154"/>
      <c r="AK1083" s="154"/>
      <c r="AL1083" s="154"/>
      <c r="AM1083" s="154"/>
      <c r="AN1083" s="154"/>
      <c r="AO1083" s="154"/>
      <c r="AP1083" s="154"/>
      <c r="AQ1083" s="154"/>
      <c r="AR1083" s="154"/>
      <c r="AS1083" s="154"/>
      <c r="AT1083" s="154"/>
      <c r="AU1083" s="154"/>
      <c r="AV1083" s="154"/>
      <c r="AW1083" s="154"/>
      <c r="AX1083" s="154"/>
      <c r="AY1083" s="154"/>
      <c r="AZ1083" s="154"/>
      <c r="BA1083" s="181"/>
      <c r="BB1083" s="181"/>
      <c r="BC1083" s="85"/>
      <c r="BD1083" s="85"/>
      <c r="BE1083" s="154"/>
    </row>
    <row r="1084" customFormat="false" ht="12.75" hidden="false" customHeight="true" outlineLevel="0" collapsed="false">
      <c r="A1084" s="2"/>
      <c r="B1084" s="2"/>
      <c r="E1084" s="2"/>
      <c r="G1084" s="2"/>
      <c r="I1084" s="85"/>
      <c r="J1084" s="2"/>
      <c r="K1084" s="2"/>
      <c r="L1084" s="85"/>
      <c r="M1084" s="85"/>
      <c r="N1084" s="85"/>
      <c r="O1084" s="85"/>
      <c r="P1084" s="85"/>
      <c r="Q1084" s="85"/>
      <c r="R1084" s="85"/>
      <c r="S1084" s="85"/>
      <c r="T1084" s="154"/>
      <c r="U1084" s="154"/>
      <c r="V1084" s="154"/>
      <c r="W1084" s="154"/>
      <c r="X1084" s="154"/>
      <c r="Y1084" s="154"/>
      <c r="Z1084" s="85"/>
      <c r="AA1084" s="85"/>
      <c r="AB1084" s="154"/>
      <c r="AC1084" s="154"/>
      <c r="AD1084" s="154"/>
      <c r="AE1084" s="154"/>
      <c r="AF1084" s="154"/>
      <c r="AG1084" s="154"/>
      <c r="AH1084" s="154"/>
      <c r="AI1084" s="154"/>
      <c r="AJ1084" s="154"/>
      <c r="AK1084" s="154"/>
      <c r="AL1084" s="154"/>
      <c r="AM1084" s="154"/>
      <c r="AN1084" s="154"/>
      <c r="AO1084" s="154"/>
      <c r="AP1084" s="154"/>
      <c r="AQ1084" s="154"/>
      <c r="AR1084" s="154"/>
      <c r="AS1084" s="154"/>
      <c r="AT1084" s="154"/>
      <c r="AU1084" s="154"/>
      <c r="AV1084" s="154"/>
      <c r="AW1084" s="154"/>
      <c r="AX1084" s="154"/>
      <c r="AY1084" s="154"/>
      <c r="AZ1084" s="154"/>
      <c r="BA1084" s="181"/>
      <c r="BB1084" s="181"/>
      <c r="BC1084" s="85"/>
      <c r="BD1084" s="85"/>
      <c r="BE1084" s="154"/>
    </row>
    <row r="1085" customFormat="false" ht="12.75" hidden="false" customHeight="true" outlineLevel="0" collapsed="false">
      <c r="A1085" s="2"/>
      <c r="B1085" s="2"/>
      <c r="E1085" s="2"/>
      <c r="G1085" s="2"/>
      <c r="I1085" s="85"/>
      <c r="J1085" s="2"/>
      <c r="K1085" s="2"/>
      <c r="L1085" s="85"/>
      <c r="M1085" s="85"/>
      <c r="N1085" s="85"/>
      <c r="O1085" s="85"/>
      <c r="P1085" s="85"/>
      <c r="Q1085" s="85"/>
      <c r="R1085" s="85"/>
      <c r="S1085" s="85"/>
      <c r="T1085" s="154"/>
      <c r="U1085" s="154"/>
      <c r="V1085" s="154"/>
      <c r="W1085" s="154"/>
      <c r="X1085" s="154"/>
      <c r="Y1085" s="154"/>
      <c r="Z1085" s="85"/>
      <c r="AA1085" s="85"/>
      <c r="AB1085" s="154"/>
      <c r="AC1085" s="154"/>
      <c r="AD1085" s="154"/>
      <c r="AE1085" s="154"/>
      <c r="AF1085" s="154"/>
      <c r="AG1085" s="154"/>
      <c r="AH1085" s="154"/>
      <c r="AI1085" s="154"/>
      <c r="AJ1085" s="154"/>
      <c r="AK1085" s="154"/>
      <c r="AL1085" s="154"/>
      <c r="AM1085" s="154"/>
      <c r="AN1085" s="154"/>
      <c r="AO1085" s="154"/>
      <c r="AP1085" s="154"/>
      <c r="AQ1085" s="154"/>
      <c r="AR1085" s="154"/>
      <c r="AS1085" s="154"/>
      <c r="AT1085" s="154"/>
      <c r="AU1085" s="154"/>
      <c r="AV1085" s="154"/>
      <c r="AW1085" s="154"/>
      <c r="AX1085" s="154"/>
      <c r="AY1085" s="154"/>
      <c r="AZ1085" s="154"/>
      <c r="BA1085" s="181"/>
      <c r="BB1085" s="181"/>
      <c r="BC1085" s="85"/>
      <c r="BD1085" s="85"/>
      <c r="BE1085" s="154"/>
    </row>
    <row r="1086" customFormat="false" ht="12.75" hidden="false" customHeight="true" outlineLevel="0" collapsed="false">
      <c r="A1086" s="2"/>
      <c r="B1086" s="2"/>
      <c r="E1086" s="2"/>
      <c r="G1086" s="2"/>
      <c r="I1086" s="85"/>
      <c r="J1086" s="2"/>
      <c r="K1086" s="2"/>
      <c r="L1086" s="85"/>
      <c r="M1086" s="85"/>
      <c r="N1086" s="85"/>
      <c r="O1086" s="85"/>
      <c r="P1086" s="85"/>
      <c r="Q1086" s="85"/>
      <c r="R1086" s="85"/>
      <c r="S1086" s="85"/>
      <c r="T1086" s="154"/>
      <c r="U1086" s="154"/>
      <c r="V1086" s="154"/>
      <c r="W1086" s="154"/>
      <c r="X1086" s="154"/>
      <c r="Y1086" s="154"/>
      <c r="Z1086" s="85"/>
      <c r="AA1086" s="85"/>
      <c r="AB1086" s="154"/>
      <c r="AC1086" s="154"/>
      <c r="AD1086" s="154"/>
      <c r="AE1086" s="154"/>
      <c r="AF1086" s="154"/>
      <c r="AG1086" s="154"/>
      <c r="AH1086" s="154"/>
      <c r="AI1086" s="154"/>
      <c r="AJ1086" s="154"/>
      <c r="AK1086" s="154"/>
      <c r="AL1086" s="154"/>
      <c r="AM1086" s="154"/>
      <c r="AN1086" s="154"/>
      <c r="AO1086" s="154"/>
      <c r="AP1086" s="154"/>
      <c r="AQ1086" s="154"/>
      <c r="AR1086" s="154"/>
      <c r="AS1086" s="154"/>
      <c r="AT1086" s="154"/>
      <c r="AU1086" s="154"/>
      <c r="AV1086" s="154"/>
      <c r="AW1086" s="154"/>
      <c r="AX1086" s="154"/>
      <c r="AY1086" s="154"/>
      <c r="AZ1086" s="154"/>
      <c r="BA1086" s="181"/>
      <c r="BB1086" s="181"/>
      <c r="BC1086" s="85"/>
      <c r="BD1086" s="85"/>
      <c r="BE1086" s="154"/>
    </row>
    <row r="1087" customFormat="false" ht="12.75" hidden="false" customHeight="true" outlineLevel="0" collapsed="false">
      <c r="A1087" s="2"/>
      <c r="B1087" s="2"/>
      <c r="E1087" s="2"/>
      <c r="G1087" s="2"/>
      <c r="I1087" s="85"/>
      <c r="J1087" s="2"/>
      <c r="K1087" s="2"/>
      <c r="L1087" s="85"/>
      <c r="M1087" s="85"/>
      <c r="N1087" s="85"/>
      <c r="O1087" s="85"/>
      <c r="P1087" s="85"/>
      <c r="Q1087" s="85"/>
      <c r="R1087" s="85"/>
      <c r="S1087" s="85"/>
      <c r="T1087" s="154"/>
      <c r="U1087" s="154"/>
      <c r="V1087" s="154"/>
      <c r="W1087" s="154"/>
      <c r="X1087" s="154"/>
      <c r="Y1087" s="154"/>
      <c r="Z1087" s="85"/>
      <c r="AA1087" s="85"/>
      <c r="AB1087" s="154"/>
      <c r="AC1087" s="154"/>
      <c r="AD1087" s="154"/>
      <c r="AE1087" s="154"/>
      <c r="AF1087" s="154"/>
      <c r="AG1087" s="154"/>
      <c r="AH1087" s="154"/>
      <c r="AI1087" s="154"/>
      <c r="AJ1087" s="154"/>
      <c r="AK1087" s="154"/>
      <c r="AL1087" s="154"/>
      <c r="AM1087" s="154"/>
      <c r="AN1087" s="154"/>
      <c r="AO1087" s="154"/>
      <c r="AP1087" s="154"/>
      <c r="AQ1087" s="154"/>
      <c r="AR1087" s="154"/>
      <c r="AS1087" s="154"/>
      <c r="AT1087" s="154"/>
      <c r="AU1087" s="154"/>
      <c r="AV1087" s="154"/>
      <c r="AW1087" s="154"/>
      <c r="AX1087" s="154"/>
      <c r="AY1087" s="154"/>
      <c r="AZ1087" s="154"/>
      <c r="BA1087" s="181"/>
      <c r="BB1087" s="181"/>
      <c r="BC1087" s="85"/>
      <c r="BD1087" s="85"/>
      <c r="BE1087" s="154"/>
    </row>
    <row r="1088" customFormat="false" ht="12.75" hidden="false" customHeight="true" outlineLevel="0" collapsed="false">
      <c r="A1088" s="2"/>
      <c r="B1088" s="2"/>
      <c r="E1088" s="2"/>
      <c r="G1088" s="2"/>
      <c r="I1088" s="85"/>
      <c r="J1088" s="2"/>
      <c r="K1088" s="2"/>
      <c r="L1088" s="85"/>
      <c r="M1088" s="85"/>
      <c r="N1088" s="85"/>
      <c r="O1088" s="85"/>
      <c r="P1088" s="85"/>
      <c r="Q1088" s="85"/>
      <c r="R1088" s="85"/>
      <c r="S1088" s="85"/>
      <c r="T1088" s="154"/>
      <c r="U1088" s="154"/>
      <c r="V1088" s="154"/>
      <c r="W1088" s="154"/>
      <c r="X1088" s="154"/>
      <c r="Y1088" s="154"/>
      <c r="Z1088" s="85"/>
      <c r="AA1088" s="85"/>
      <c r="AB1088" s="154"/>
      <c r="AC1088" s="154"/>
      <c r="AD1088" s="154"/>
      <c r="AE1088" s="154"/>
      <c r="AF1088" s="154"/>
      <c r="AG1088" s="154"/>
      <c r="AH1088" s="154"/>
      <c r="AI1088" s="154"/>
      <c r="AJ1088" s="154"/>
      <c r="AK1088" s="154"/>
      <c r="AL1088" s="154"/>
      <c r="AM1088" s="154"/>
      <c r="AN1088" s="154"/>
      <c r="AO1088" s="154"/>
      <c r="AP1088" s="154"/>
      <c r="AQ1088" s="154"/>
      <c r="AR1088" s="154"/>
      <c r="AS1088" s="154"/>
      <c r="AT1088" s="154"/>
      <c r="AU1088" s="154"/>
      <c r="AV1088" s="154"/>
      <c r="AW1088" s="154"/>
      <c r="AX1088" s="154"/>
      <c r="AY1088" s="154"/>
      <c r="AZ1088" s="154"/>
      <c r="BA1088" s="181"/>
      <c r="BB1088" s="181"/>
      <c r="BC1088" s="85"/>
      <c r="BD1088" s="85"/>
      <c r="BE1088" s="154"/>
    </row>
    <row r="1089" customFormat="false" ht="12.75" hidden="false" customHeight="true" outlineLevel="0" collapsed="false">
      <c r="A1089" s="2"/>
      <c r="B1089" s="2"/>
      <c r="E1089" s="2"/>
      <c r="G1089" s="2"/>
      <c r="I1089" s="85"/>
      <c r="J1089" s="2"/>
      <c r="K1089" s="2"/>
      <c r="L1089" s="85"/>
      <c r="M1089" s="85"/>
      <c r="N1089" s="85"/>
      <c r="O1089" s="85"/>
      <c r="P1089" s="85"/>
      <c r="Q1089" s="85"/>
      <c r="R1089" s="85"/>
      <c r="S1089" s="85"/>
      <c r="T1089" s="154"/>
      <c r="U1089" s="154"/>
      <c r="V1089" s="154"/>
      <c r="W1089" s="154"/>
      <c r="X1089" s="154"/>
      <c r="Y1089" s="154"/>
      <c r="Z1089" s="85"/>
      <c r="AA1089" s="85"/>
      <c r="AB1089" s="154"/>
      <c r="AC1089" s="154"/>
      <c r="AD1089" s="154"/>
      <c r="AE1089" s="154"/>
      <c r="AF1089" s="154"/>
      <c r="AG1089" s="154"/>
      <c r="AH1089" s="154"/>
      <c r="AI1089" s="154"/>
      <c r="AJ1089" s="154"/>
      <c r="AK1089" s="154"/>
      <c r="AL1089" s="154"/>
      <c r="AM1089" s="154"/>
      <c r="AN1089" s="154"/>
      <c r="AO1089" s="154"/>
      <c r="AP1089" s="154"/>
      <c r="AQ1089" s="154"/>
      <c r="AR1089" s="154"/>
      <c r="AS1089" s="154"/>
      <c r="AT1089" s="154"/>
      <c r="AU1089" s="154"/>
      <c r="AV1089" s="154"/>
      <c r="AW1089" s="154"/>
      <c r="AX1089" s="154"/>
      <c r="AY1089" s="154"/>
      <c r="AZ1089" s="154"/>
      <c r="BA1089" s="181"/>
      <c r="BB1089" s="181"/>
      <c r="BC1089" s="85"/>
      <c r="BD1089" s="85"/>
      <c r="BE1089" s="154"/>
    </row>
    <row r="1090" customFormat="false" ht="12.75" hidden="false" customHeight="true" outlineLevel="0" collapsed="false">
      <c r="A1090" s="2"/>
      <c r="B1090" s="2"/>
      <c r="E1090" s="2"/>
      <c r="G1090" s="2"/>
      <c r="I1090" s="85"/>
      <c r="J1090" s="2"/>
      <c r="K1090" s="2"/>
      <c r="L1090" s="85"/>
      <c r="M1090" s="85"/>
      <c r="N1090" s="85"/>
      <c r="O1090" s="85"/>
      <c r="P1090" s="85"/>
      <c r="Q1090" s="85"/>
      <c r="R1090" s="85"/>
      <c r="S1090" s="85"/>
      <c r="T1090" s="154"/>
      <c r="U1090" s="154"/>
      <c r="V1090" s="154"/>
      <c r="W1090" s="154"/>
      <c r="X1090" s="154"/>
      <c r="Y1090" s="154"/>
      <c r="Z1090" s="85"/>
      <c r="AA1090" s="85"/>
      <c r="AB1090" s="154"/>
      <c r="AC1090" s="154"/>
      <c r="AD1090" s="154"/>
      <c r="AE1090" s="154"/>
      <c r="AF1090" s="154"/>
      <c r="AG1090" s="154"/>
      <c r="AH1090" s="154"/>
      <c r="AI1090" s="154"/>
      <c r="AJ1090" s="154"/>
      <c r="AK1090" s="154"/>
      <c r="AL1090" s="154"/>
      <c r="AM1090" s="154"/>
      <c r="AN1090" s="154"/>
      <c r="AO1090" s="154"/>
      <c r="AP1090" s="154"/>
      <c r="AQ1090" s="154"/>
      <c r="AR1090" s="154"/>
      <c r="AS1090" s="154"/>
      <c r="AT1090" s="154"/>
      <c r="AU1090" s="154"/>
      <c r="AV1090" s="154"/>
      <c r="AW1090" s="154"/>
      <c r="AX1090" s="154"/>
      <c r="AY1090" s="154"/>
      <c r="AZ1090" s="154"/>
      <c r="BA1090" s="181"/>
      <c r="BB1090" s="181"/>
      <c r="BC1090" s="85"/>
      <c r="BD1090" s="85"/>
      <c r="BE1090" s="154"/>
    </row>
    <row r="1091" customFormat="false" ht="12.75" hidden="false" customHeight="true" outlineLevel="0" collapsed="false">
      <c r="A1091" s="2"/>
      <c r="B1091" s="2"/>
      <c r="E1091" s="2"/>
      <c r="G1091" s="2"/>
      <c r="I1091" s="85"/>
      <c r="J1091" s="2"/>
      <c r="K1091" s="2"/>
      <c r="L1091" s="85"/>
      <c r="M1091" s="85"/>
      <c r="N1091" s="85"/>
      <c r="O1091" s="85"/>
      <c r="P1091" s="85"/>
      <c r="Q1091" s="85"/>
      <c r="R1091" s="85"/>
      <c r="S1091" s="85"/>
      <c r="T1091" s="154"/>
      <c r="U1091" s="154"/>
      <c r="V1091" s="154"/>
      <c r="W1091" s="154"/>
      <c r="X1091" s="154"/>
      <c r="Y1091" s="154"/>
      <c r="Z1091" s="85"/>
      <c r="AA1091" s="85"/>
      <c r="AB1091" s="154"/>
      <c r="AC1091" s="154"/>
      <c r="AD1091" s="154"/>
      <c r="AE1091" s="154"/>
      <c r="AF1091" s="154"/>
      <c r="AG1091" s="154"/>
      <c r="AH1091" s="154"/>
      <c r="AI1091" s="154"/>
      <c r="AJ1091" s="154"/>
      <c r="AK1091" s="154"/>
      <c r="AL1091" s="154"/>
      <c r="AM1091" s="154"/>
      <c r="AN1091" s="154"/>
      <c r="AO1091" s="154"/>
      <c r="AP1091" s="154"/>
      <c r="AQ1091" s="154"/>
      <c r="AR1091" s="154"/>
      <c r="AS1091" s="154"/>
      <c r="AT1091" s="154"/>
      <c r="AU1091" s="154"/>
      <c r="AV1091" s="154"/>
      <c r="AW1091" s="154"/>
      <c r="AX1091" s="154"/>
      <c r="AY1091" s="154"/>
      <c r="AZ1091" s="154"/>
      <c r="BA1091" s="181"/>
      <c r="BB1091" s="181"/>
      <c r="BC1091" s="85"/>
      <c r="BD1091" s="85"/>
      <c r="BE1091" s="154"/>
    </row>
    <row r="1092" customFormat="false" ht="12.75" hidden="false" customHeight="true" outlineLevel="0" collapsed="false">
      <c r="A1092" s="2"/>
      <c r="B1092" s="2"/>
      <c r="E1092" s="2"/>
      <c r="G1092" s="2"/>
      <c r="I1092" s="85"/>
      <c r="J1092" s="2"/>
      <c r="K1092" s="2"/>
      <c r="L1092" s="85"/>
      <c r="M1092" s="85"/>
      <c r="N1092" s="85"/>
      <c r="O1092" s="85"/>
      <c r="P1092" s="85"/>
      <c r="Q1092" s="85"/>
      <c r="R1092" s="85"/>
      <c r="S1092" s="85"/>
      <c r="T1092" s="154"/>
      <c r="U1092" s="154"/>
      <c r="V1092" s="154"/>
      <c r="W1092" s="154"/>
      <c r="X1092" s="154"/>
      <c r="Y1092" s="154"/>
      <c r="Z1092" s="85"/>
      <c r="AA1092" s="85"/>
      <c r="AB1092" s="154"/>
      <c r="AC1092" s="154"/>
      <c r="AD1092" s="154"/>
      <c r="AE1092" s="154"/>
      <c r="AF1092" s="154"/>
      <c r="AG1092" s="154"/>
      <c r="AH1092" s="154"/>
      <c r="AI1092" s="154"/>
      <c r="AJ1092" s="154"/>
      <c r="AK1092" s="154"/>
      <c r="AL1092" s="154"/>
      <c r="AM1092" s="154"/>
      <c r="AN1092" s="154"/>
      <c r="AO1092" s="154"/>
      <c r="AP1092" s="154"/>
      <c r="AQ1092" s="154"/>
      <c r="AR1092" s="154"/>
      <c r="AS1092" s="154"/>
      <c r="AT1092" s="154"/>
      <c r="AU1092" s="154"/>
      <c r="AV1092" s="154"/>
      <c r="AW1092" s="154"/>
      <c r="AX1092" s="154"/>
      <c r="AY1092" s="154"/>
      <c r="AZ1092" s="154"/>
      <c r="BA1092" s="181"/>
      <c r="BB1092" s="181"/>
      <c r="BC1092" s="85"/>
      <c r="BD1092" s="85"/>
      <c r="BE1092" s="154"/>
    </row>
    <row r="1093" customFormat="false" ht="12.75" hidden="false" customHeight="true" outlineLevel="0" collapsed="false">
      <c r="A1093" s="2"/>
      <c r="B1093" s="2"/>
      <c r="E1093" s="2"/>
      <c r="G1093" s="2"/>
      <c r="I1093" s="85"/>
      <c r="J1093" s="2"/>
      <c r="K1093" s="2"/>
      <c r="L1093" s="85"/>
      <c r="M1093" s="85"/>
      <c r="N1093" s="85"/>
      <c r="O1093" s="85"/>
      <c r="P1093" s="85"/>
      <c r="Q1093" s="85"/>
      <c r="R1093" s="85"/>
      <c r="S1093" s="85"/>
      <c r="T1093" s="154"/>
      <c r="U1093" s="154"/>
      <c r="V1093" s="154"/>
      <c r="W1093" s="154"/>
      <c r="X1093" s="154"/>
      <c r="Y1093" s="154"/>
      <c r="Z1093" s="85"/>
      <c r="AA1093" s="85"/>
      <c r="AB1093" s="154"/>
      <c r="AC1093" s="154"/>
      <c r="AD1093" s="154"/>
      <c r="AE1093" s="154"/>
      <c r="AF1093" s="154"/>
      <c r="AG1093" s="154"/>
      <c r="AH1093" s="154"/>
      <c r="AI1093" s="154"/>
      <c r="AJ1093" s="154"/>
      <c r="AK1093" s="154"/>
      <c r="AL1093" s="154"/>
      <c r="AM1093" s="154"/>
      <c r="AN1093" s="154"/>
      <c r="AO1093" s="154"/>
      <c r="AP1093" s="154"/>
      <c r="AQ1093" s="154"/>
      <c r="AR1093" s="154"/>
      <c r="AS1093" s="154"/>
      <c r="AT1093" s="154"/>
      <c r="AU1093" s="154"/>
      <c r="AV1093" s="154"/>
      <c r="AW1093" s="154"/>
      <c r="AX1093" s="154"/>
      <c r="AY1093" s="154"/>
      <c r="AZ1093" s="154"/>
      <c r="BA1093" s="181"/>
      <c r="BB1093" s="181"/>
      <c r="BC1093" s="85"/>
      <c r="BD1093" s="85"/>
      <c r="BE1093" s="154"/>
    </row>
    <row r="1094" customFormat="false" ht="12.75" hidden="false" customHeight="true" outlineLevel="0" collapsed="false">
      <c r="A1094" s="2"/>
      <c r="B1094" s="2"/>
      <c r="E1094" s="2"/>
      <c r="G1094" s="2"/>
      <c r="I1094" s="85"/>
      <c r="J1094" s="2"/>
      <c r="K1094" s="2"/>
      <c r="L1094" s="85"/>
      <c r="M1094" s="85"/>
      <c r="N1094" s="85"/>
      <c r="O1094" s="85"/>
      <c r="P1094" s="85"/>
      <c r="Q1094" s="85"/>
      <c r="R1094" s="85"/>
      <c r="S1094" s="85"/>
      <c r="T1094" s="154"/>
      <c r="U1094" s="154"/>
      <c r="V1094" s="154"/>
      <c r="W1094" s="154"/>
      <c r="X1094" s="154"/>
      <c r="Y1094" s="154"/>
      <c r="Z1094" s="85"/>
      <c r="AA1094" s="85"/>
      <c r="AB1094" s="154"/>
      <c r="AC1094" s="154"/>
      <c r="AD1094" s="154"/>
      <c r="AE1094" s="154"/>
      <c r="AF1094" s="154"/>
      <c r="AG1094" s="154"/>
      <c r="AH1094" s="154"/>
      <c r="AI1094" s="154"/>
      <c r="AJ1094" s="154"/>
      <c r="AK1094" s="154"/>
      <c r="AL1094" s="154"/>
      <c r="AM1094" s="154"/>
      <c r="AN1094" s="154"/>
      <c r="AO1094" s="154"/>
      <c r="AP1094" s="154"/>
      <c r="AQ1094" s="154"/>
      <c r="AR1094" s="154"/>
      <c r="AS1094" s="154"/>
      <c r="AT1094" s="154"/>
      <c r="AU1094" s="154"/>
      <c r="AV1094" s="154"/>
      <c r="AW1094" s="154"/>
      <c r="AX1094" s="154"/>
      <c r="AY1094" s="154"/>
      <c r="AZ1094" s="154"/>
      <c r="BA1094" s="181"/>
      <c r="BB1094" s="181"/>
      <c r="BC1094" s="85"/>
      <c r="BD1094" s="85"/>
      <c r="BE1094" s="154"/>
    </row>
    <row r="1095" customFormat="false" ht="12.75" hidden="false" customHeight="true" outlineLevel="0" collapsed="false">
      <c r="A1095" s="2"/>
      <c r="B1095" s="2"/>
      <c r="E1095" s="2"/>
      <c r="G1095" s="2"/>
      <c r="I1095" s="85"/>
      <c r="J1095" s="2"/>
      <c r="K1095" s="2"/>
      <c r="L1095" s="85"/>
      <c r="M1095" s="85"/>
      <c r="N1095" s="85"/>
      <c r="O1095" s="85"/>
      <c r="P1095" s="85"/>
      <c r="Q1095" s="85"/>
      <c r="R1095" s="85"/>
      <c r="S1095" s="85"/>
      <c r="T1095" s="154"/>
      <c r="U1095" s="154"/>
      <c r="V1095" s="154"/>
      <c r="W1095" s="154"/>
      <c r="X1095" s="154"/>
      <c r="Y1095" s="154"/>
      <c r="Z1095" s="85"/>
      <c r="AA1095" s="85"/>
      <c r="AB1095" s="154"/>
      <c r="AC1095" s="154"/>
      <c r="AD1095" s="154"/>
      <c r="AE1095" s="154"/>
      <c r="AF1095" s="154"/>
      <c r="AG1095" s="154"/>
      <c r="AH1095" s="154"/>
      <c r="AI1095" s="154"/>
      <c r="AJ1095" s="154"/>
      <c r="AK1095" s="154"/>
      <c r="AL1095" s="154"/>
      <c r="AM1095" s="154"/>
      <c r="AN1095" s="154"/>
      <c r="AO1095" s="154"/>
      <c r="AP1095" s="154"/>
      <c r="AQ1095" s="154"/>
      <c r="AR1095" s="154"/>
      <c r="AS1095" s="154"/>
      <c r="AT1095" s="154"/>
      <c r="AU1095" s="154"/>
      <c r="AV1095" s="154"/>
      <c r="AW1095" s="154"/>
      <c r="AX1095" s="154"/>
      <c r="AY1095" s="154"/>
      <c r="AZ1095" s="154"/>
      <c r="BA1095" s="181"/>
      <c r="BB1095" s="181"/>
      <c r="BC1095" s="85"/>
      <c r="BD1095" s="85"/>
      <c r="BE1095" s="154"/>
    </row>
    <row r="1096" customFormat="false" ht="12.75" hidden="false" customHeight="true" outlineLevel="0" collapsed="false">
      <c r="A1096" s="2"/>
      <c r="B1096" s="2"/>
      <c r="E1096" s="2"/>
      <c r="G1096" s="2"/>
      <c r="I1096" s="85"/>
      <c r="J1096" s="2"/>
      <c r="K1096" s="2"/>
      <c r="L1096" s="85"/>
      <c r="M1096" s="85"/>
      <c r="N1096" s="85"/>
      <c r="O1096" s="85"/>
      <c r="P1096" s="85"/>
      <c r="Q1096" s="85"/>
      <c r="R1096" s="85"/>
      <c r="S1096" s="85"/>
      <c r="T1096" s="154"/>
      <c r="U1096" s="154"/>
      <c r="V1096" s="154"/>
      <c r="W1096" s="154"/>
      <c r="X1096" s="154"/>
      <c r="Y1096" s="154"/>
      <c r="Z1096" s="85"/>
      <c r="AA1096" s="85"/>
      <c r="AB1096" s="154"/>
      <c r="AC1096" s="154"/>
      <c r="AD1096" s="154"/>
      <c r="AE1096" s="154"/>
      <c r="AF1096" s="154"/>
      <c r="AG1096" s="154"/>
      <c r="AH1096" s="154"/>
      <c r="AI1096" s="154"/>
      <c r="AJ1096" s="154"/>
      <c r="AK1096" s="154"/>
      <c r="AL1096" s="154"/>
      <c r="AM1096" s="154"/>
      <c r="AN1096" s="154"/>
      <c r="AO1096" s="154"/>
      <c r="AP1096" s="154"/>
      <c r="AQ1096" s="154"/>
      <c r="AR1096" s="154"/>
      <c r="AS1096" s="154"/>
      <c r="AT1096" s="154"/>
      <c r="AU1096" s="154"/>
      <c r="AV1096" s="154"/>
      <c r="AW1096" s="154"/>
      <c r="AX1096" s="154"/>
      <c r="AY1096" s="154"/>
      <c r="AZ1096" s="154"/>
      <c r="BA1096" s="181"/>
      <c r="BB1096" s="181"/>
      <c r="BC1096" s="85"/>
      <c r="BD1096" s="85"/>
      <c r="BE1096" s="154"/>
    </row>
    <row r="1097" customFormat="false" ht="12.75" hidden="false" customHeight="true" outlineLevel="0" collapsed="false">
      <c r="A1097" s="2"/>
      <c r="B1097" s="2"/>
      <c r="E1097" s="2"/>
      <c r="G1097" s="2"/>
      <c r="I1097" s="85"/>
      <c r="J1097" s="2"/>
      <c r="K1097" s="2"/>
      <c r="L1097" s="85"/>
      <c r="M1097" s="85"/>
      <c r="N1097" s="85"/>
      <c r="O1097" s="85"/>
      <c r="P1097" s="85"/>
      <c r="Q1097" s="85"/>
      <c r="R1097" s="85"/>
      <c r="S1097" s="85"/>
      <c r="T1097" s="154"/>
      <c r="U1097" s="154"/>
      <c r="V1097" s="154"/>
      <c r="W1097" s="154"/>
      <c r="X1097" s="154"/>
      <c r="Y1097" s="154"/>
      <c r="Z1097" s="85"/>
      <c r="AA1097" s="85"/>
      <c r="AB1097" s="154"/>
      <c r="AC1097" s="154"/>
      <c r="AD1097" s="154"/>
      <c r="AE1097" s="154"/>
      <c r="AF1097" s="154"/>
      <c r="AG1097" s="154"/>
      <c r="AH1097" s="154"/>
      <c r="AI1097" s="154"/>
      <c r="AJ1097" s="154"/>
      <c r="AK1097" s="154"/>
      <c r="AL1097" s="154"/>
      <c r="AM1097" s="154"/>
      <c r="AN1097" s="154"/>
      <c r="AO1097" s="154"/>
      <c r="AP1097" s="154"/>
      <c r="AQ1097" s="154"/>
      <c r="AR1097" s="154"/>
      <c r="AS1097" s="154"/>
      <c r="AT1097" s="154"/>
      <c r="AU1097" s="154"/>
      <c r="AV1097" s="154"/>
      <c r="AW1097" s="154"/>
      <c r="AX1097" s="154"/>
      <c r="AY1097" s="154"/>
      <c r="AZ1097" s="154"/>
      <c r="BA1097" s="181"/>
      <c r="BB1097" s="181"/>
      <c r="BC1097" s="85"/>
      <c r="BD1097" s="85"/>
      <c r="BE1097" s="154"/>
    </row>
    <row r="1098" customFormat="false" ht="12.75" hidden="false" customHeight="true" outlineLevel="0" collapsed="false">
      <c r="A1098" s="2"/>
      <c r="B1098" s="2"/>
      <c r="E1098" s="2"/>
      <c r="G1098" s="2"/>
      <c r="I1098" s="85"/>
      <c r="J1098" s="2"/>
      <c r="K1098" s="2"/>
      <c r="L1098" s="85"/>
      <c r="M1098" s="85"/>
      <c r="N1098" s="85"/>
      <c r="O1098" s="85"/>
      <c r="P1098" s="85"/>
      <c r="Q1098" s="85"/>
      <c r="R1098" s="85"/>
      <c r="S1098" s="85"/>
      <c r="T1098" s="154"/>
      <c r="U1098" s="154"/>
      <c r="V1098" s="154"/>
      <c r="W1098" s="154"/>
      <c r="X1098" s="154"/>
      <c r="Y1098" s="154"/>
      <c r="Z1098" s="85"/>
      <c r="AA1098" s="85"/>
      <c r="AB1098" s="154"/>
      <c r="AC1098" s="154"/>
      <c r="AD1098" s="154"/>
      <c r="AE1098" s="154"/>
      <c r="AF1098" s="154"/>
      <c r="AG1098" s="154"/>
      <c r="AH1098" s="154"/>
      <c r="AI1098" s="154"/>
      <c r="AJ1098" s="154"/>
      <c r="AK1098" s="154"/>
      <c r="AL1098" s="154"/>
      <c r="AM1098" s="154"/>
      <c r="AN1098" s="154"/>
      <c r="AO1098" s="154"/>
      <c r="AP1098" s="154"/>
      <c r="AQ1098" s="154"/>
      <c r="AR1098" s="154"/>
      <c r="AS1098" s="154"/>
      <c r="AT1098" s="154"/>
      <c r="AU1098" s="154"/>
      <c r="AV1098" s="154"/>
      <c r="AW1098" s="154"/>
      <c r="AX1098" s="154"/>
      <c r="AY1098" s="154"/>
      <c r="AZ1098" s="154"/>
      <c r="BA1098" s="181"/>
      <c r="BB1098" s="181"/>
      <c r="BC1098" s="85"/>
      <c r="BD1098" s="85"/>
      <c r="BE1098" s="154"/>
    </row>
    <row r="1099" customFormat="false" ht="12.75" hidden="false" customHeight="true" outlineLevel="0" collapsed="false">
      <c r="A1099" s="2"/>
      <c r="B1099" s="2"/>
      <c r="E1099" s="2"/>
      <c r="G1099" s="2"/>
      <c r="I1099" s="85"/>
      <c r="J1099" s="2"/>
      <c r="K1099" s="2"/>
      <c r="L1099" s="85"/>
      <c r="M1099" s="85"/>
      <c r="N1099" s="85"/>
      <c r="O1099" s="85"/>
      <c r="P1099" s="85"/>
      <c r="Q1099" s="85"/>
      <c r="R1099" s="85"/>
      <c r="S1099" s="85"/>
      <c r="T1099" s="154"/>
      <c r="U1099" s="154"/>
      <c r="V1099" s="154"/>
      <c r="W1099" s="154"/>
      <c r="X1099" s="154"/>
      <c r="Y1099" s="154"/>
      <c r="Z1099" s="85"/>
      <c r="AA1099" s="85"/>
      <c r="AB1099" s="154"/>
      <c r="AC1099" s="154"/>
      <c r="AD1099" s="154"/>
      <c r="AE1099" s="154"/>
      <c r="AF1099" s="154"/>
      <c r="AG1099" s="154"/>
      <c r="AH1099" s="154"/>
      <c r="AI1099" s="154"/>
      <c r="AJ1099" s="154"/>
      <c r="AK1099" s="154"/>
      <c r="AL1099" s="154"/>
      <c r="AM1099" s="154"/>
      <c r="AN1099" s="154"/>
      <c r="AO1099" s="154"/>
      <c r="AP1099" s="154"/>
      <c r="AQ1099" s="154"/>
      <c r="AR1099" s="154"/>
      <c r="AS1099" s="154"/>
      <c r="AT1099" s="154"/>
      <c r="AU1099" s="154"/>
      <c r="AV1099" s="154"/>
      <c r="AW1099" s="154"/>
      <c r="AX1099" s="154"/>
      <c r="AY1099" s="154"/>
      <c r="AZ1099" s="154"/>
      <c r="BA1099" s="181"/>
      <c r="BB1099" s="181"/>
      <c r="BC1099" s="85"/>
      <c r="BD1099" s="85"/>
      <c r="BE1099" s="154"/>
    </row>
    <row r="1100" customFormat="false" ht="12.75" hidden="false" customHeight="true" outlineLevel="0" collapsed="false">
      <c r="A1100" s="2"/>
      <c r="B1100" s="2"/>
      <c r="E1100" s="2"/>
      <c r="G1100" s="2"/>
      <c r="I1100" s="85"/>
      <c r="J1100" s="2"/>
      <c r="K1100" s="2"/>
      <c r="L1100" s="85"/>
      <c r="M1100" s="85"/>
      <c r="N1100" s="85"/>
      <c r="O1100" s="85"/>
      <c r="P1100" s="85"/>
      <c r="Q1100" s="85"/>
      <c r="R1100" s="85"/>
      <c r="S1100" s="85"/>
      <c r="T1100" s="154"/>
      <c r="U1100" s="154"/>
      <c r="V1100" s="154"/>
      <c r="W1100" s="154"/>
      <c r="X1100" s="154"/>
      <c r="Y1100" s="154"/>
      <c r="Z1100" s="85"/>
      <c r="AA1100" s="85"/>
      <c r="AB1100" s="154"/>
      <c r="AC1100" s="154"/>
      <c r="AD1100" s="154"/>
      <c r="AE1100" s="154"/>
      <c r="AF1100" s="154"/>
      <c r="AG1100" s="154"/>
      <c r="AH1100" s="154"/>
      <c r="AI1100" s="154"/>
      <c r="AJ1100" s="154"/>
      <c r="AK1100" s="154"/>
      <c r="AL1100" s="154"/>
      <c r="AM1100" s="154"/>
      <c r="AN1100" s="154"/>
      <c r="AO1100" s="154"/>
      <c r="AP1100" s="154"/>
      <c r="AQ1100" s="154"/>
      <c r="AR1100" s="154"/>
      <c r="AS1100" s="154"/>
      <c r="AT1100" s="154"/>
      <c r="AU1100" s="154"/>
      <c r="AV1100" s="154"/>
      <c r="AW1100" s="154"/>
      <c r="AX1100" s="154"/>
      <c r="AY1100" s="154"/>
      <c r="AZ1100" s="154"/>
      <c r="BA1100" s="181"/>
      <c r="BB1100" s="181"/>
      <c r="BC1100" s="85"/>
      <c r="BD1100" s="85"/>
      <c r="BE1100" s="154"/>
    </row>
    <row r="1101" customFormat="false" ht="12.75" hidden="false" customHeight="true" outlineLevel="0" collapsed="false">
      <c r="A1101" s="2"/>
      <c r="B1101" s="2"/>
      <c r="E1101" s="2"/>
      <c r="G1101" s="2"/>
      <c r="I1101" s="85"/>
      <c r="J1101" s="2"/>
      <c r="K1101" s="2"/>
      <c r="L1101" s="85"/>
      <c r="M1101" s="85"/>
      <c r="N1101" s="85"/>
      <c r="O1101" s="85"/>
      <c r="P1101" s="85"/>
      <c r="Q1101" s="85"/>
      <c r="R1101" s="85"/>
      <c r="S1101" s="85"/>
      <c r="T1101" s="154"/>
      <c r="U1101" s="154"/>
      <c r="V1101" s="154"/>
      <c r="W1101" s="154"/>
      <c r="X1101" s="154"/>
      <c r="Y1101" s="154"/>
      <c r="Z1101" s="85"/>
      <c r="AA1101" s="85"/>
      <c r="AB1101" s="154"/>
      <c r="AC1101" s="154"/>
      <c r="AD1101" s="154"/>
      <c r="AE1101" s="154"/>
      <c r="AF1101" s="154"/>
      <c r="AG1101" s="154"/>
      <c r="AH1101" s="154"/>
      <c r="AI1101" s="154"/>
      <c r="AJ1101" s="154"/>
      <c r="AK1101" s="154"/>
      <c r="AL1101" s="154"/>
      <c r="AM1101" s="154"/>
      <c r="AN1101" s="154"/>
      <c r="AO1101" s="154"/>
      <c r="AP1101" s="154"/>
      <c r="AQ1101" s="154"/>
      <c r="AR1101" s="154"/>
      <c r="AS1101" s="154"/>
      <c r="AT1101" s="154"/>
      <c r="AU1101" s="154"/>
      <c r="AV1101" s="154"/>
      <c r="AW1101" s="154"/>
      <c r="AX1101" s="154"/>
      <c r="AY1101" s="154"/>
      <c r="AZ1101" s="154"/>
      <c r="BA1101" s="181"/>
      <c r="BB1101" s="181"/>
      <c r="BC1101" s="85"/>
      <c r="BD1101" s="85"/>
      <c r="BE1101" s="154"/>
    </row>
    <row r="1102" customFormat="false" ht="12.75" hidden="false" customHeight="true" outlineLevel="0" collapsed="false">
      <c r="A1102" s="2"/>
      <c r="B1102" s="2"/>
      <c r="E1102" s="2"/>
      <c r="G1102" s="2"/>
      <c r="I1102" s="85"/>
      <c r="J1102" s="2"/>
      <c r="K1102" s="2"/>
      <c r="L1102" s="85"/>
      <c r="M1102" s="85"/>
      <c r="N1102" s="85"/>
      <c r="O1102" s="85"/>
      <c r="P1102" s="85"/>
      <c r="Q1102" s="85"/>
      <c r="R1102" s="85"/>
      <c r="S1102" s="85"/>
      <c r="T1102" s="154"/>
      <c r="U1102" s="154"/>
      <c r="V1102" s="154"/>
      <c r="W1102" s="154"/>
      <c r="X1102" s="154"/>
      <c r="Y1102" s="154"/>
      <c r="Z1102" s="85"/>
      <c r="AA1102" s="85"/>
      <c r="AB1102" s="154"/>
      <c r="AC1102" s="154"/>
      <c r="AD1102" s="154"/>
      <c r="AE1102" s="154"/>
      <c r="AF1102" s="154"/>
      <c r="AG1102" s="154"/>
      <c r="AH1102" s="154"/>
      <c r="AI1102" s="154"/>
      <c r="AJ1102" s="154"/>
      <c r="AK1102" s="154"/>
      <c r="AL1102" s="154"/>
      <c r="AM1102" s="154"/>
      <c r="AN1102" s="154"/>
      <c r="AO1102" s="154"/>
      <c r="AP1102" s="154"/>
      <c r="AQ1102" s="154"/>
      <c r="AR1102" s="154"/>
      <c r="AS1102" s="154"/>
      <c r="AT1102" s="154"/>
      <c r="AU1102" s="154"/>
      <c r="AV1102" s="154"/>
      <c r="AW1102" s="154"/>
      <c r="AX1102" s="154"/>
      <c r="AY1102" s="154"/>
      <c r="AZ1102" s="154"/>
      <c r="BA1102" s="181"/>
      <c r="BB1102" s="181"/>
      <c r="BC1102" s="85"/>
      <c r="BD1102" s="85"/>
      <c r="BE1102" s="154"/>
    </row>
    <row r="1103" customFormat="false" ht="12.75" hidden="false" customHeight="true" outlineLevel="0" collapsed="false">
      <c r="A1103" s="2"/>
      <c r="B1103" s="2"/>
      <c r="E1103" s="2"/>
      <c r="G1103" s="2"/>
      <c r="I1103" s="85"/>
      <c r="J1103" s="2"/>
      <c r="K1103" s="2"/>
      <c r="L1103" s="85"/>
      <c r="M1103" s="85"/>
      <c r="N1103" s="85"/>
      <c r="O1103" s="85"/>
      <c r="P1103" s="85"/>
      <c r="Q1103" s="85"/>
      <c r="R1103" s="85"/>
      <c r="S1103" s="85"/>
      <c r="T1103" s="154"/>
      <c r="U1103" s="154"/>
      <c r="V1103" s="154"/>
      <c r="W1103" s="154"/>
      <c r="X1103" s="154"/>
      <c r="Y1103" s="154"/>
      <c r="Z1103" s="85"/>
      <c r="AA1103" s="85"/>
      <c r="AB1103" s="154"/>
      <c r="AC1103" s="154"/>
      <c r="AD1103" s="154"/>
      <c r="AE1103" s="154"/>
      <c r="AF1103" s="154"/>
      <c r="AG1103" s="154"/>
      <c r="AH1103" s="154"/>
      <c r="AI1103" s="154"/>
      <c r="AJ1103" s="154"/>
      <c r="AK1103" s="154"/>
      <c r="AL1103" s="154"/>
      <c r="AM1103" s="154"/>
      <c r="AN1103" s="154"/>
      <c r="AO1103" s="154"/>
      <c r="AP1103" s="154"/>
      <c r="AQ1103" s="154"/>
      <c r="AR1103" s="154"/>
      <c r="AS1103" s="154"/>
      <c r="AT1103" s="154"/>
      <c r="AU1103" s="154"/>
      <c r="AV1103" s="154"/>
      <c r="AW1103" s="154"/>
      <c r="AX1103" s="154"/>
      <c r="AY1103" s="154"/>
      <c r="AZ1103" s="154"/>
      <c r="BA1103" s="181"/>
      <c r="BB1103" s="181"/>
      <c r="BC1103" s="85"/>
      <c r="BD1103" s="85"/>
      <c r="BE1103" s="154"/>
    </row>
    <row r="1104" customFormat="false" ht="12.75" hidden="false" customHeight="true" outlineLevel="0" collapsed="false">
      <c r="A1104" s="2"/>
      <c r="B1104" s="2"/>
      <c r="E1104" s="2"/>
      <c r="G1104" s="2"/>
      <c r="I1104" s="85"/>
      <c r="J1104" s="2"/>
      <c r="K1104" s="2"/>
      <c r="L1104" s="85"/>
      <c r="M1104" s="85"/>
      <c r="N1104" s="85"/>
      <c r="O1104" s="85"/>
      <c r="P1104" s="85"/>
      <c r="Q1104" s="85"/>
      <c r="R1104" s="85"/>
      <c r="S1104" s="85"/>
      <c r="T1104" s="154"/>
      <c r="U1104" s="154"/>
      <c r="V1104" s="154"/>
      <c r="W1104" s="154"/>
      <c r="X1104" s="154"/>
      <c r="Y1104" s="154"/>
      <c r="Z1104" s="85"/>
      <c r="AA1104" s="85"/>
      <c r="AB1104" s="154"/>
      <c r="AC1104" s="154"/>
      <c r="AD1104" s="154"/>
      <c r="AE1104" s="154"/>
      <c r="AF1104" s="154"/>
      <c r="AG1104" s="154"/>
      <c r="AH1104" s="154"/>
      <c r="AI1104" s="154"/>
      <c r="AJ1104" s="154"/>
      <c r="AK1104" s="154"/>
      <c r="AL1104" s="154"/>
      <c r="AM1104" s="154"/>
      <c r="AN1104" s="154"/>
      <c r="AO1104" s="154"/>
      <c r="AP1104" s="154"/>
      <c r="AQ1104" s="154"/>
      <c r="AR1104" s="154"/>
      <c r="AS1104" s="154"/>
      <c r="AT1104" s="154"/>
      <c r="AU1104" s="154"/>
      <c r="AV1104" s="154"/>
      <c r="AW1104" s="154"/>
      <c r="AX1104" s="154"/>
      <c r="AY1104" s="154"/>
      <c r="AZ1104" s="154"/>
      <c r="BA1104" s="181"/>
      <c r="BB1104" s="181"/>
      <c r="BC1104" s="85"/>
      <c r="BD1104" s="85"/>
      <c r="BE1104" s="154"/>
    </row>
    <row r="1105" customFormat="false" ht="12.75" hidden="false" customHeight="true" outlineLevel="0" collapsed="false">
      <c r="A1105" s="2"/>
      <c r="B1105" s="2"/>
      <c r="E1105" s="2"/>
      <c r="G1105" s="2"/>
      <c r="I1105" s="85"/>
      <c r="J1105" s="2"/>
      <c r="K1105" s="2"/>
      <c r="L1105" s="85"/>
      <c r="M1105" s="85"/>
      <c r="N1105" s="85"/>
      <c r="O1105" s="85"/>
      <c r="P1105" s="85"/>
      <c r="Q1105" s="85"/>
      <c r="R1105" s="85"/>
      <c r="S1105" s="85"/>
      <c r="T1105" s="154"/>
      <c r="U1105" s="154"/>
      <c r="V1105" s="154"/>
      <c r="W1105" s="154"/>
      <c r="X1105" s="154"/>
      <c r="Y1105" s="154"/>
      <c r="Z1105" s="85"/>
      <c r="AA1105" s="85"/>
      <c r="AB1105" s="154"/>
      <c r="AC1105" s="154"/>
      <c r="AD1105" s="154"/>
      <c r="AE1105" s="154"/>
      <c r="AF1105" s="154"/>
      <c r="AG1105" s="154"/>
      <c r="AH1105" s="154"/>
      <c r="AI1105" s="154"/>
      <c r="AJ1105" s="154"/>
      <c r="AK1105" s="154"/>
      <c r="AL1105" s="154"/>
      <c r="AM1105" s="154"/>
      <c r="AN1105" s="154"/>
      <c r="AO1105" s="154"/>
      <c r="AP1105" s="154"/>
      <c r="AQ1105" s="154"/>
      <c r="AR1105" s="154"/>
      <c r="AS1105" s="154"/>
      <c r="AT1105" s="154"/>
      <c r="AU1105" s="154"/>
      <c r="AV1105" s="154"/>
      <c r="AW1105" s="154"/>
      <c r="AX1105" s="154"/>
      <c r="AY1105" s="154"/>
      <c r="AZ1105" s="154"/>
      <c r="BA1105" s="181"/>
      <c r="BB1105" s="181"/>
      <c r="BC1105" s="85"/>
      <c r="BD1105" s="85"/>
      <c r="BE1105" s="154"/>
    </row>
    <row r="1106" customFormat="false" ht="12.75" hidden="false" customHeight="true" outlineLevel="0" collapsed="false">
      <c r="A1106" s="2"/>
      <c r="B1106" s="2"/>
      <c r="E1106" s="2"/>
      <c r="G1106" s="2"/>
      <c r="I1106" s="85"/>
      <c r="J1106" s="2"/>
      <c r="K1106" s="2"/>
      <c r="L1106" s="85"/>
      <c r="M1106" s="85"/>
      <c r="N1106" s="85"/>
      <c r="O1106" s="85"/>
      <c r="P1106" s="85"/>
      <c r="Q1106" s="85"/>
      <c r="R1106" s="85"/>
      <c r="S1106" s="85"/>
      <c r="T1106" s="154"/>
      <c r="U1106" s="154"/>
      <c r="V1106" s="154"/>
      <c r="W1106" s="154"/>
      <c r="X1106" s="154"/>
      <c r="Y1106" s="154"/>
      <c r="Z1106" s="85"/>
      <c r="AA1106" s="85"/>
      <c r="AB1106" s="154"/>
      <c r="AC1106" s="154"/>
      <c r="AD1106" s="154"/>
      <c r="AE1106" s="154"/>
      <c r="AF1106" s="154"/>
      <c r="AG1106" s="154"/>
      <c r="AH1106" s="154"/>
      <c r="AI1106" s="154"/>
      <c r="AJ1106" s="154"/>
      <c r="AK1106" s="154"/>
      <c r="AL1106" s="154"/>
      <c r="AM1106" s="154"/>
      <c r="AN1106" s="154"/>
      <c r="AO1106" s="154"/>
      <c r="AP1106" s="154"/>
      <c r="AQ1106" s="154"/>
      <c r="AR1106" s="154"/>
      <c r="AS1106" s="154"/>
      <c r="AT1106" s="154"/>
      <c r="AU1106" s="154"/>
      <c r="AV1106" s="154"/>
      <c r="AW1106" s="154"/>
      <c r="AX1106" s="154"/>
      <c r="AY1106" s="154"/>
      <c r="AZ1106" s="154"/>
      <c r="BA1106" s="181"/>
      <c r="BB1106" s="181"/>
      <c r="BC1106" s="85"/>
      <c r="BD1106" s="85"/>
      <c r="BE1106" s="154"/>
    </row>
    <row r="1107" customFormat="false" ht="12.75" hidden="false" customHeight="true" outlineLevel="0" collapsed="false">
      <c r="A1107" s="2"/>
      <c r="B1107" s="2"/>
      <c r="E1107" s="2"/>
      <c r="G1107" s="2"/>
      <c r="I1107" s="85"/>
      <c r="J1107" s="2"/>
      <c r="K1107" s="2"/>
      <c r="L1107" s="85"/>
      <c r="M1107" s="85"/>
      <c r="N1107" s="85"/>
      <c r="O1107" s="85"/>
      <c r="P1107" s="85"/>
      <c r="Q1107" s="85"/>
      <c r="R1107" s="85"/>
      <c r="S1107" s="85"/>
      <c r="T1107" s="154"/>
      <c r="U1107" s="154"/>
      <c r="V1107" s="154"/>
      <c r="W1107" s="154"/>
      <c r="X1107" s="154"/>
      <c r="Y1107" s="154"/>
      <c r="Z1107" s="85"/>
      <c r="AA1107" s="85"/>
      <c r="AB1107" s="154"/>
      <c r="AC1107" s="154"/>
      <c r="AD1107" s="154"/>
      <c r="AE1107" s="154"/>
      <c r="AF1107" s="154"/>
      <c r="AG1107" s="154"/>
      <c r="AH1107" s="154"/>
      <c r="AI1107" s="154"/>
      <c r="AJ1107" s="154"/>
      <c r="AK1107" s="154"/>
      <c r="AL1107" s="154"/>
      <c r="AM1107" s="154"/>
      <c r="AN1107" s="154"/>
      <c r="AO1107" s="154"/>
      <c r="AP1107" s="154"/>
      <c r="AQ1107" s="154"/>
      <c r="AR1107" s="154"/>
      <c r="AS1107" s="154"/>
      <c r="AT1107" s="154"/>
      <c r="AU1107" s="154"/>
      <c r="AV1107" s="154"/>
      <c r="AW1107" s="154"/>
      <c r="AX1107" s="154"/>
      <c r="AY1107" s="154"/>
      <c r="AZ1107" s="154"/>
      <c r="BA1107" s="181"/>
      <c r="BB1107" s="181"/>
      <c r="BC1107" s="85"/>
      <c r="BD1107" s="85"/>
      <c r="BE1107" s="154"/>
    </row>
    <row r="1108" customFormat="false" ht="12.75" hidden="false" customHeight="true" outlineLevel="0" collapsed="false">
      <c r="A1108" s="2"/>
      <c r="B1108" s="2"/>
      <c r="E1108" s="2"/>
      <c r="G1108" s="2"/>
      <c r="I1108" s="85"/>
      <c r="J1108" s="2"/>
      <c r="K1108" s="2"/>
      <c r="L1108" s="85"/>
      <c r="M1108" s="85"/>
      <c r="N1108" s="85"/>
      <c r="O1108" s="85"/>
      <c r="P1108" s="85"/>
      <c r="Q1108" s="85"/>
      <c r="R1108" s="85"/>
      <c r="S1108" s="85"/>
      <c r="T1108" s="154"/>
      <c r="U1108" s="154"/>
      <c r="V1108" s="154"/>
      <c r="W1108" s="154"/>
      <c r="X1108" s="154"/>
      <c r="Y1108" s="154"/>
      <c r="Z1108" s="85"/>
      <c r="AA1108" s="85"/>
      <c r="AB1108" s="154"/>
      <c r="AC1108" s="154"/>
      <c r="AD1108" s="154"/>
      <c r="AE1108" s="154"/>
      <c r="AF1108" s="154"/>
      <c r="AG1108" s="154"/>
      <c r="AH1108" s="154"/>
      <c r="AI1108" s="154"/>
      <c r="AJ1108" s="154"/>
      <c r="AK1108" s="154"/>
      <c r="AL1108" s="154"/>
      <c r="AM1108" s="154"/>
      <c r="AN1108" s="154"/>
      <c r="AO1108" s="154"/>
      <c r="AP1108" s="154"/>
      <c r="AQ1108" s="154"/>
      <c r="AR1108" s="154"/>
      <c r="AS1108" s="154"/>
      <c r="AT1108" s="154"/>
      <c r="AU1108" s="154"/>
      <c r="AV1108" s="154"/>
      <c r="AW1108" s="154"/>
      <c r="AX1108" s="154"/>
      <c r="AY1108" s="154"/>
      <c r="AZ1108" s="154"/>
      <c r="BA1108" s="181"/>
      <c r="BB1108" s="181"/>
      <c r="BC1108" s="85"/>
      <c r="BD1108" s="85"/>
      <c r="BE1108" s="154"/>
    </row>
    <row r="1109" customFormat="false" ht="12.75" hidden="false" customHeight="true" outlineLevel="0" collapsed="false">
      <c r="A1109" s="2"/>
      <c r="B1109" s="2"/>
      <c r="E1109" s="2"/>
      <c r="G1109" s="2"/>
      <c r="I1109" s="85"/>
      <c r="J1109" s="2"/>
      <c r="K1109" s="2"/>
      <c r="L1109" s="85"/>
      <c r="M1109" s="85"/>
      <c r="N1109" s="85"/>
      <c r="O1109" s="85"/>
      <c r="P1109" s="85"/>
      <c r="Q1109" s="85"/>
      <c r="R1109" s="85"/>
      <c r="S1109" s="85"/>
      <c r="T1109" s="154"/>
      <c r="U1109" s="154"/>
      <c r="V1109" s="154"/>
      <c r="W1109" s="154"/>
      <c r="X1109" s="154"/>
      <c r="Y1109" s="154"/>
      <c r="Z1109" s="85"/>
      <c r="AA1109" s="85"/>
      <c r="AB1109" s="154"/>
      <c r="AC1109" s="154"/>
      <c r="AD1109" s="154"/>
      <c r="AE1109" s="154"/>
      <c r="AF1109" s="154"/>
      <c r="AG1109" s="154"/>
      <c r="AH1109" s="154"/>
      <c r="AI1109" s="154"/>
      <c r="AJ1109" s="154"/>
      <c r="AK1109" s="154"/>
      <c r="AL1109" s="154"/>
      <c r="AM1109" s="154"/>
      <c r="AN1109" s="154"/>
      <c r="AO1109" s="154"/>
      <c r="AP1109" s="154"/>
      <c r="AQ1109" s="154"/>
      <c r="AR1109" s="154"/>
      <c r="AS1109" s="154"/>
      <c r="AT1109" s="154"/>
      <c r="AU1109" s="154"/>
      <c r="AV1109" s="154"/>
      <c r="AW1109" s="154"/>
      <c r="AX1109" s="154"/>
      <c r="AY1109" s="154"/>
      <c r="AZ1109" s="154"/>
      <c r="BA1109" s="181"/>
      <c r="BB1109" s="181"/>
      <c r="BC1109" s="85"/>
      <c r="BD1109" s="85"/>
      <c r="BE1109" s="154"/>
    </row>
    <row r="1110" customFormat="false" ht="12.75" hidden="false" customHeight="true" outlineLevel="0" collapsed="false">
      <c r="A1110" s="2"/>
      <c r="B1110" s="2"/>
      <c r="E1110" s="2"/>
      <c r="G1110" s="2"/>
      <c r="I1110" s="85"/>
      <c r="J1110" s="2"/>
      <c r="K1110" s="2"/>
      <c r="L1110" s="85"/>
      <c r="M1110" s="85"/>
      <c r="N1110" s="85"/>
      <c r="O1110" s="85"/>
      <c r="P1110" s="85"/>
      <c r="Q1110" s="85"/>
      <c r="R1110" s="85"/>
      <c r="S1110" s="85"/>
      <c r="T1110" s="154"/>
      <c r="U1110" s="154"/>
      <c r="V1110" s="154"/>
      <c r="W1110" s="154"/>
      <c r="X1110" s="154"/>
      <c r="Y1110" s="154"/>
      <c r="Z1110" s="85"/>
      <c r="AA1110" s="85"/>
      <c r="AB1110" s="154"/>
      <c r="AC1110" s="154"/>
      <c r="AD1110" s="154"/>
      <c r="AE1110" s="154"/>
      <c r="AF1110" s="154"/>
      <c r="AG1110" s="154"/>
      <c r="AH1110" s="154"/>
      <c r="AI1110" s="154"/>
      <c r="AJ1110" s="154"/>
      <c r="AK1110" s="154"/>
      <c r="AL1110" s="154"/>
      <c r="AM1110" s="154"/>
      <c r="AN1110" s="154"/>
      <c r="AO1110" s="154"/>
      <c r="AP1110" s="154"/>
      <c r="AQ1110" s="154"/>
      <c r="AR1110" s="154"/>
      <c r="AS1110" s="154"/>
      <c r="AT1110" s="154"/>
      <c r="AU1110" s="154"/>
      <c r="AV1110" s="154"/>
      <c r="AW1110" s="154"/>
      <c r="AX1110" s="154"/>
      <c r="AY1110" s="154"/>
      <c r="AZ1110" s="154"/>
      <c r="BA1110" s="181"/>
      <c r="BB1110" s="181"/>
      <c r="BC1110" s="85"/>
      <c r="BD1110" s="85"/>
      <c r="BE1110" s="154"/>
    </row>
    <row r="1111" customFormat="false" ht="12.75" hidden="false" customHeight="true" outlineLevel="0" collapsed="false">
      <c r="A1111" s="2"/>
      <c r="B1111" s="2"/>
      <c r="E1111" s="2"/>
      <c r="G1111" s="2"/>
      <c r="I1111" s="85"/>
      <c r="J1111" s="2"/>
      <c r="K1111" s="2"/>
      <c r="L1111" s="85"/>
      <c r="M1111" s="85"/>
      <c r="N1111" s="85"/>
      <c r="O1111" s="85"/>
      <c r="P1111" s="85"/>
      <c r="Q1111" s="85"/>
      <c r="R1111" s="85"/>
      <c r="S1111" s="85"/>
      <c r="T1111" s="154"/>
      <c r="U1111" s="154"/>
      <c r="V1111" s="154"/>
      <c r="W1111" s="154"/>
      <c r="X1111" s="154"/>
      <c r="Y1111" s="154"/>
      <c r="Z1111" s="85"/>
      <c r="AA1111" s="85"/>
      <c r="AB1111" s="154"/>
      <c r="AC1111" s="154"/>
      <c r="AD1111" s="154"/>
      <c r="AE1111" s="154"/>
      <c r="AF1111" s="154"/>
      <c r="AG1111" s="154"/>
      <c r="AH1111" s="154"/>
      <c r="AI1111" s="154"/>
      <c r="AJ1111" s="154"/>
      <c r="AK1111" s="154"/>
      <c r="AL1111" s="154"/>
      <c r="AM1111" s="154"/>
      <c r="AN1111" s="154"/>
      <c r="AO1111" s="154"/>
      <c r="AP1111" s="154"/>
      <c r="AQ1111" s="154"/>
      <c r="AR1111" s="154"/>
      <c r="AS1111" s="154"/>
      <c r="AT1111" s="154"/>
      <c r="AU1111" s="154"/>
      <c r="AV1111" s="154"/>
      <c r="AW1111" s="154"/>
      <c r="AX1111" s="154"/>
      <c r="AY1111" s="154"/>
      <c r="AZ1111" s="154"/>
      <c r="BA1111" s="181"/>
      <c r="BB1111" s="181"/>
      <c r="BC1111" s="85"/>
      <c r="BD1111" s="85"/>
      <c r="BE1111" s="154"/>
    </row>
    <row r="1112" customFormat="false" ht="12.75" hidden="false" customHeight="true" outlineLevel="0" collapsed="false">
      <c r="A1112" s="2"/>
      <c r="B1112" s="2"/>
      <c r="E1112" s="2"/>
      <c r="G1112" s="2"/>
      <c r="I1112" s="85"/>
      <c r="J1112" s="2"/>
      <c r="K1112" s="2"/>
      <c r="L1112" s="85"/>
      <c r="M1112" s="85"/>
      <c r="N1112" s="85"/>
      <c r="O1112" s="85"/>
      <c r="P1112" s="85"/>
      <c r="Q1112" s="85"/>
      <c r="R1112" s="85"/>
      <c r="S1112" s="85"/>
      <c r="T1112" s="154"/>
      <c r="U1112" s="154"/>
      <c r="V1112" s="154"/>
      <c r="W1112" s="154"/>
      <c r="X1112" s="154"/>
      <c r="Y1112" s="154"/>
      <c r="Z1112" s="85"/>
      <c r="AA1112" s="85"/>
      <c r="AB1112" s="154"/>
      <c r="AC1112" s="154"/>
      <c r="AD1112" s="154"/>
      <c r="AE1112" s="154"/>
      <c r="AF1112" s="154"/>
      <c r="AG1112" s="154"/>
      <c r="AH1112" s="154"/>
      <c r="AI1112" s="154"/>
      <c r="AJ1112" s="154"/>
      <c r="AK1112" s="154"/>
      <c r="AL1112" s="154"/>
      <c r="AM1112" s="154"/>
      <c r="AN1112" s="154"/>
      <c r="AO1112" s="154"/>
      <c r="AP1112" s="154"/>
      <c r="AQ1112" s="154"/>
      <c r="AR1112" s="154"/>
      <c r="AS1112" s="154"/>
      <c r="AT1112" s="154"/>
      <c r="AU1112" s="154"/>
      <c r="AV1112" s="154"/>
      <c r="AW1112" s="154"/>
      <c r="AX1112" s="154"/>
      <c r="AY1112" s="154"/>
      <c r="AZ1112" s="154"/>
      <c r="BA1112" s="181"/>
      <c r="BB1112" s="181"/>
      <c r="BC1112" s="85"/>
      <c r="BD1112" s="85"/>
      <c r="BE1112" s="154"/>
    </row>
    <row r="1113" customFormat="false" ht="12.75" hidden="false" customHeight="true" outlineLevel="0" collapsed="false">
      <c r="A1113" s="2"/>
      <c r="B1113" s="2"/>
      <c r="E1113" s="2"/>
      <c r="G1113" s="2"/>
      <c r="I1113" s="85"/>
      <c r="J1113" s="2"/>
      <c r="K1113" s="2"/>
      <c r="L1113" s="85"/>
      <c r="M1113" s="85"/>
      <c r="N1113" s="85"/>
      <c r="O1113" s="85"/>
      <c r="P1113" s="85"/>
      <c r="Q1113" s="85"/>
      <c r="R1113" s="85"/>
      <c r="S1113" s="85"/>
      <c r="T1113" s="154"/>
      <c r="U1113" s="154"/>
      <c r="V1113" s="154"/>
      <c r="W1113" s="154"/>
      <c r="X1113" s="154"/>
      <c r="Y1113" s="154"/>
      <c r="Z1113" s="85"/>
      <c r="AA1113" s="85"/>
      <c r="AB1113" s="154"/>
      <c r="AC1113" s="154"/>
      <c r="AD1113" s="154"/>
      <c r="AE1113" s="154"/>
      <c r="AF1113" s="154"/>
      <c r="AG1113" s="154"/>
      <c r="AH1113" s="154"/>
      <c r="AI1113" s="154"/>
      <c r="AJ1113" s="154"/>
      <c r="AK1113" s="154"/>
      <c r="AL1113" s="154"/>
      <c r="AM1113" s="154"/>
      <c r="AN1113" s="154"/>
      <c r="AO1113" s="154"/>
      <c r="AP1113" s="154"/>
      <c r="AQ1113" s="154"/>
      <c r="AR1113" s="154"/>
      <c r="AS1113" s="154"/>
      <c r="AT1113" s="154"/>
      <c r="AU1113" s="154"/>
      <c r="AV1113" s="154"/>
      <c r="AW1113" s="154"/>
      <c r="AX1113" s="154"/>
      <c r="AY1113" s="154"/>
      <c r="AZ1113" s="154"/>
      <c r="BA1113" s="181"/>
      <c r="BB1113" s="181"/>
      <c r="BC1113" s="85"/>
      <c r="BD1113" s="85"/>
      <c r="BE1113" s="154"/>
    </row>
    <row r="1114" customFormat="false" ht="12.75" hidden="false" customHeight="true" outlineLevel="0" collapsed="false">
      <c r="A1114" s="2"/>
      <c r="B1114" s="2"/>
      <c r="E1114" s="2"/>
      <c r="G1114" s="2"/>
      <c r="I1114" s="85"/>
      <c r="J1114" s="2"/>
      <c r="K1114" s="2"/>
      <c r="L1114" s="85"/>
      <c r="M1114" s="85"/>
      <c r="N1114" s="85"/>
      <c r="O1114" s="85"/>
      <c r="P1114" s="85"/>
      <c r="Q1114" s="85"/>
      <c r="R1114" s="85"/>
      <c r="S1114" s="85"/>
      <c r="T1114" s="154"/>
      <c r="U1114" s="154"/>
      <c r="V1114" s="154"/>
      <c r="W1114" s="154"/>
      <c r="X1114" s="154"/>
      <c r="Y1114" s="154"/>
      <c r="Z1114" s="85"/>
      <c r="AA1114" s="85"/>
      <c r="AB1114" s="154"/>
      <c r="AC1114" s="154"/>
      <c r="AD1114" s="154"/>
      <c r="AE1114" s="154"/>
      <c r="AF1114" s="154"/>
      <c r="AG1114" s="154"/>
      <c r="AH1114" s="154"/>
      <c r="AI1114" s="154"/>
      <c r="AJ1114" s="154"/>
      <c r="AK1114" s="154"/>
      <c r="AL1114" s="154"/>
      <c r="AM1114" s="154"/>
      <c r="AN1114" s="154"/>
      <c r="AO1114" s="154"/>
      <c r="AP1114" s="154"/>
      <c r="AQ1114" s="154"/>
      <c r="AR1114" s="154"/>
      <c r="AS1114" s="154"/>
      <c r="AT1114" s="154"/>
      <c r="AU1114" s="154"/>
      <c r="AV1114" s="154"/>
      <c r="AW1114" s="154"/>
      <c r="AX1114" s="154"/>
      <c r="AY1114" s="154"/>
      <c r="AZ1114" s="154"/>
      <c r="BA1114" s="181"/>
      <c r="BB1114" s="181"/>
      <c r="BC1114" s="85"/>
      <c r="BD1114" s="85"/>
      <c r="BE1114" s="154"/>
    </row>
    <row r="1115" customFormat="false" ht="12.75" hidden="false" customHeight="true" outlineLevel="0" collapsed="false">
      <c r="A1115" s="2"/>
      <c r="B1115" s="2"/>
      <c r="E1115" s="2"/>
      <c r="G1115" s="2"/>
      <c r="I1115" s="85"/>
      <c r="J1115" s="2"/>
      <c r="K1115" s="2"/>
      <c r="L1115" s="85"/>
      <c r="M1115" s="85"/>
      <c r="N1115" s="85"/>
      <c r="O1115" s="85"/>
      <c r="P1115" s="85"/>
      <c r="Q1115" s="85"/>
      <c r="R1115" s="85"/>
      <c r="S1115" s="85"/>
      <c r="T1115" s="154"/>
      <c r="U1115" s="154"/>
      <c r="V1115" s="154"/>
      <c r="W1115" s="154"/>
      <c r="X1115" s="154"/>
      <c r="Y1115" s="154"/>
      <c r="Z1115" s="85"/>
      <c r="AA1115" s="85"/>
      <c r="AB1115" s="154"/>
      <c r="AC1115" s="154"/>
      <c r="AD1115" s="154"/>
      <c r="AE1115" s="154"/>
      <c r="AF1115" s="154"/>
      <c r="AG1115" s="154"/>
      <c r="AH1115" s="154"/>
      <c r="AI1115" s="154"/>
      <c r="AJ1115" s="154"/>
      <c r="AK1115" s="154"/>
      <c r="AL1115" s="154"/>
      <c r="AM1115" s="154"/>
      <c r="AN1115" s="154"/>
      <c r="AO1115" s="154"/>
      <c r="AP1115" s="154"/>
      <c r="AQ1115" s="154"/>
      <c r="AR1115" s="154"/>
      <c r="AS1115" s="154"/>
      <c r="AT1115" s="154"/>
      <c r="AU1115" s="154"/>
      <c r="AV1115" s="154"/>
      <c r="AW1115" s="154"/>
      <c r="AX1115" s="154"/>
      <c r="AY1115" s="154"/>
      <c r="AZ1115" s="154"/>
      <c r="BA1115" s="181"/>
      <c r="BB1115" s="181"/>
      <c r="BC1115" s="85"/>
      <c r="BD1115" s="85"/>
      <c r="BE1115" s="154"/>
    </row>
    <row r="1116" customFormat="false" ht="12.75" hidden="false" customHeight="true" outlineLevel="0" collapsed="false">
      <c r="A1116" s="2"/>
      <c r="B1116" s="2"/>
      <c r="E1116" s="2"/>
      <c r="G1116" s="2"/>
      <c r="I1116" s="85"/>
      <c r="J1116" s="2"/>
      <c r="K1116" s="2"/>
      <c r="L1116" s="85"/>
      <c r="M1116" s="85"/>
      <c r="N1116" s="85"/>
      <c r="O1116" s="85"/>
      <c r="P1116" s="85"/>
      <c r="Q1116" s="85"/>
      <c r="R1116" s="85"/>
      <c r="S1116" s="85"/>
      <c r="T1116" s="154"/>
      <c r="U1116" s="154"/>
      <c r="V1116" s="154"/>
      <c r="W1116" s="154"/>
      <c r="X1116" s="154"/>
      <c r="Y1116" s="154"/>
      <c r="Z1116" s="85"/>
      <c r="AA1116" s="85"/>
      <c r="AB1116" s="154"/>
      <c r="AC1116" s="154"/>
      <c r="AD1116" s="154"/>
      <c r="AE1116" s="154"/>
      <c r="AF1116" s="154"/>
      <c r="AG1116" s="154"/>
      <c r="AH1116" s="154"/>
      <c r="AI1116" s="154"/>
      <c r="AJ1116" s="154"/>
      <c r="AK1116" s="154"/>
      <c r="AL1116" s="154"/>
      <c r="AM1116" s="154"/>
      <c r="AN1116" s="154"/>
      <c r="AO1116" s="154"/>
      <c r="AP1116" s="154"/>
      <c r="AQ1116" s="154"/>
      <c r="AR1116" s="154"/>
      <c r="AS1116" s="154"/>
      <c r="AT1116" s="154"/>
      <c r="AU1116" s="154"/>
      <c r="AV1116" s="154"/>
      <c r="AW1116" s="154"/>
      <c r="AX1116" s="154"/>
      <c r="AY1116" s="154"/>
      <c r="AZ1116" s="154"/>
      <c r="BA1116" s="181"/>
      <c r="BB1116" s="181"/>
      <c r="BC1116" s="85"/>
      <c r="BD1116" s="85"/>
      <c r="BE1116" s="154"/>
    </row>
    <row r="1117" customFormat="false" ht="12.75" hidden="false" customHeight="true" outlineLevel="0" collapsed="false">
      <c r="A1117" s="2"/>
      <c r="B1117" s="2"/>
      <c r="E1117" s="2"/>
      <c r="G1117" s="2"/>
      <c r="I1117" s="85"/>
      <c r="J1117" s="2"/>
      <c r="K1117" s="2"/>
      <c r="L1117" s="85"/>
      <c r="M1117" s="85"/>
      <c r="N1117" s="85"/>
      <c r="O1117" s="85"/>
      <c r="P1117" s="85"/>
      <c r="Q1117" s="85"/>
      <c r="R1117" s="85"/>
      <c r="S1117" s="85"/>
      <c r="T1117" s="154"/>
      <c r="U1117" s="154"/>
      <c r="V1117" s="154"/>
      <c r="W1117" s="154"/>
      <c r="X1117" s="154"/>
      <c r="Y1117" s="154"/>
      <c r="Z1117" s="85"/>
      <c r="AA1117" s="85"/>
      <c r="AB1117" s="154"/>
      <c r="AC1117" s="154"/>
      <c r="AD1117" s="154"/>
      <c r="AE1117" s="154"/>
      <c r="AF1117" s="154"/>
      <c r="AG1117" s="154"/>
      <c r="AH1117" s="154"/>
      <c r="AI1117" s="154"/>
      <c r="AJ1117" s="154"/>
      <c r="AK1117" s="154"/>
      <c r="AL1117" s="154"/>
      <c r="AM1117" s="154"/>
      <c r="AN1117" s="154"/>
      <c r="AO1117" s="154"/>
      <c r="AP1117" s="154"/>
      <c r="AQ1117" s="154"/>
      <c r="AR1117" s="154"/>
      <c r="AS1117" s="154"/>
      <c r="AT1117" s="154"/>
      <c r="AU1117" s="154"/>
      <c r="AV1117" s="154"/>
      <c r="AW1117" s="154"/>
      <c r="AX1117" s="154"/>
      <c r="AY1117" s="154"/>
      <c r="AZ1117" s="154"/>
      <c r="BA1117" s="181"/>
      <c r="BB1117" s="181"/>
      <c r="BC1117" s="85"/>
      <c r="BD1117" s="85"/>
      <c r="BE1117" s="154"/>
    </row>
    <row r="1118" customFormat="false" ht="12.75" hidden="false" customHeight="true" outlineLevel="0" collapsed="false">
      <c r="A1118" s="2"/>
      <c r="B1118" s="2"/>
      <c r="E1118" s="2"/>
      <c r="G1118" s="2"/>
      <c r="I1118" s="85"/>
      <c r="J1118" s="2"/>
      <c r="K1118" s="2"/>
      <c r="L1118" s="85"/>
      <c r="M1118" s="85"/>
      <c r="N1118" s="85"/>
      <c r="O1118" s="85"/>
      <c r="P1118" s="85"/>
      <c r="Q1118" s="85"/>
      <c r="R1118" s="85"/>
      <c r="S1118" s="85"/>
      <c r="T1118" s="154"/>
      <c r="U1118" s="154"/>
      <c r="V1118" s="154"/>
      <c r="W1118" s="154"/>
      <c r="X1118" s="154"/>
      <c r="Y1118" s="154"/>
      <c r="Z1118" s="85"/>
      <c r="AA1118" s="85"/>
      <c r="AB1118" s="154"/>
      <c r="AC1118" s="154"/>
      <c r="AD1118" s="154"/>
      <c r="AE1118" s="154"/>
      <c r="AF1118" s="154"/>
      <c r="AG1118" s="154"/>
      <c r="AH1118" s="154"/>
      <c r="AI1118" s="154"/>
      <c r="AJ1118" s="154"/>
      <c r="AK1118" s="154"/>
      <c r="AL1118" s="154"/>
      <c r="AM1118" s="154"/>
      <c r="AN1118" s="154"/>
      <c r="AO1118" s="154"/>
      <c r="AP1118" s="154"/>
      <c r="AQ1118" s="154"/>
      <c r="AR1118" s="154"/>
      <c r="AS1118" s="154"/>
      <c r="AT1118" s="154"/>
      <c r="AU1118" s="154"/>
      <c r="AV1118" s="154"/>
      <c r="AW1118" s="154"/>
      <c r="AX1118" s="154"/>
      <c r="AY1118" s="154"/>
      <c r="AZ1118" s="154"/>
      <c r="BA1118" s="181"/>
      <c r="BB1118" s="181"/>
      <c r="BC1118" s="85"/>
      <c r="BD1118" s="85"/>
      <c r="BE1118" s="154"/>
    </row>
    <row r="1119" customFormat="false" ht="12.75" hidden="false" customHeight="true" outlineLevel="0" collapsed="false">
      <c r="A1119" s="2"/>
      <c r="B1119" s="2"/>
      <c r="E1119" s="2"/>
      <c r="G1119" s="2"/>
      <c r="I1119" s="85"/>
      <c r="J1119" s="2"/>
      <c r="K1119" s="2"/>
      <c r="L1119" s="85"/>
      <c r="M1119" s="85"/>
      <c r="N1119" s="85"/>
      <c r="O1119" s="85"/>
      <c r="P1119" s="85"/>
      <c r="Q1119" s="85"/>
      <c r="R1119" s="85"/>
      <c r="S1119" s="85"/>
      <c r="T1119" s="154"/>
      <c r="U1119" s="154"/>
      <c r="V1119" s="154"/>
      <c r="W1119" s="154"/>
      <c r="X1119" s="154"/>
      <c r="Y1119" s="154"/>
      <c r="Z1119" s="85"/>
      <c r="AA1119" s="85"/>
      <c r="AB1119" s="154"/>
      <c r="AC1119" s="154"/>
      <c r="AD1119" s="154"/>
      <c r="AE1119" s="154"/>
      <c r="AF1119" s="154"/>
      <c r="AG1119" s="154"/>
      <c r="AH1119" s="154"/>
      <c r="AI1119" s="154"/>
      <c r="AJ1119" s="154"/>
      <c r="AK1119" s="154"/>
      <c r="AL1119" s="154"/>
      <c r="AM1119" s="154"/>
      <c r="AN1119" s="154"/>
      <c r="AO1119" s="154"/>
      <c r="AP1119" s="154"/>
      <c r="AQ1119" s="154"/>
      <c r="AR1119" s="154"/>
      <c r="AS1119" s="154"/>
      <c r="AT1119" s="154"/>
      <c r="AU1119" s="154"/>
      <c r="AV1119" s="154"/>
      <c r="AW1119" s="154"/>
      <c r="AX1119" s="154"/>
      <c r="AY1119" s="154"/>
      <c r="AZ1119" s="154"/>
      <c r="BA1119" s="181"/>
      <c r="BB1119" s="181"/>
      <c r="BC1119" s="85"/>
      <c r="BD1119" s="85"/>
      <c r="BE1119" s="154"/>
    </row>
    <row r="1120" customFormat="false" ht="12.75" hidden="false" customHeight="true" outlineLevel="0" collapsed="false">
      <c r="A1120" s="2"/>
      <c r="B1120" s="2"/>
      <c r="E1120" s="2"/>
      <c r="G1120" s="2"/>
      <c r="I1120" s="85"/>
      <c r="J1120" s="2"/>
      <c r="K1120" s="2"/>
      <c r="L1120" s="85"/>
      <c r="M1120" s="85"/>
      <c r="N1120" s="85"/>
      <c r="O1120" s="85"/>
      <c r="P1120" s="85"/>
      <c r="Q1120" s="85"/>
      <c r="R1120" s="85"/>
      <c r="S1120" s="85"/>
      <c r="T1120" s="154"/>
      <c r="U1120" s="154"/>
      <c r="V1120" s="154"/>
      <c r="W1120" s="154"/>
      <c r="X1120" s="154"/>
      <c r="Y1120" s="154"/>
      <c r="Z1120" s="85"/>
      <c r="AA1120" s="85"/>
      <c r="AB1120" s="154"/>
      <c r="AC1120" s="154"/>
      <c r="AD1120" s="154"/>
      <c r="AE1120" s="154"/>
      <c r="AF1120" s="154"/>
      <c r="AG1120" s="154"/>
      <c r="AH1120" s="154"/>
      <c r="AI1120" s="154"/>
      <c r="AJ1120" s="154"/>
      <c r="AK1120" s="154"/>
      <c r="AL1120" s="154"/>
      <c r="AM1120" s="154"/>
      <c r="AN1120" s="154"/>
      <c r="AO1120" s="154"/>
      <c r="AP1120" s="154"/>
      <c r="AQ1120" s="154"/>
      <c r="AR1120" s="154"/>
      <c r="AS1120" s="154"/>
      <c r="AT1120" s="154"/>
      <c r="AU1120" s="154"/>
      <c r="AV1120" s="154"/>
      <c r="AW1120" s="154"/>
      <c r="AX1120" s="154"/>
      <c r="AY1120" s="154"/>
      <c r="AZ1120" s="154"/>
      <c r="BA1120" s="181"/>
      <c r="BB1120" s="181"/>
      <c r="BC1120" s="85"/>
      <c r="BD1120" s="85"/>
      <c r="BE1120" s="154"/>
    </row>
    <row r="1121" customFormat="false" ht="12.75" hidden="false" customHeight="true" outlineLevel="0" collapsed="false">
      <c r="A1121" s="2"/>
      <c r="B1121" s="2"/>
      <c r="E1121" s="2"/>
      <c r="G1121" s="2"/>
      <c r="I1121" s="85"/>
      <c r="J1121" s="2"/>
      <c r="K1121" s="2"/>
      <c r="L1121" s="85"/>
      <c r="M1121" s="85"/>
      <c r="N1121" s="85"/>
      <c r="O1121" s="85"/>
      <c r="P1121" s="85"/>
      <c r="Q1121" s="85"/>
      <c r="R1121" s="85"/>
      <c r="S1121" s="85"/>
      <c r="T1121" s="154"/>
      <c r="U1121" s="154"/>
      <c r="V1121" s="154"/>
      <c r="W1121" s="154"/>
      <c r="X1121" s="154"/>
      <c r="Y1121" s="154"/>
      <c r="Z1121" s="85"/>
      <c r="AA1121" s="85"/>
      <c r="AB1121" s="154"/>
      <c r="AC1121" s="154"/>
      <c r="AD1121" s="154"/>
      <c r="AE1121" s="154"/>
      <c r="AF1121" s="154"/>
      <c r="AG1121" s="154"/>
      <c r="AH1121" s="154"/>
      <c r="AI1121" s="154"/>
      <c r="AJ1121" s="154"/>
      <c r="AK1121" s="154"/>
      <c r="AL1121" s="154"/>
      <c r="AM1121" s="154"/>
      <c r="AN1121" s="154"/>
      <c r="AO1121" s="154"/>
      <c r="AP1121" s="154"/>
      <c r="AQ1121" s="154"/>
      <c r="AR1121" s="154"/>
      <c r="AS1121" s="154"/>
      <c r="AT1121" s="154"/>
      <c r="AU1121" s="154"/>
      <c r="AV1121" s="154"/>
      <c r="AW1121" s="154"/>
      <c r="AX1121" s="154"/>
      <c r="AY1121" s="154"/>
      <c r="AZ1121" s="154"/>
      <c r="BA1121" s="181"/>
      <c r="BB1121" s="181"/>
      <c r="BC1121" s="85"/>
      <c r="BD1121" s="85"/>
      <c r="BE1121" s="154"/>
    </row>
    <row r="1122" customFormat="false" ht="12.75" hidden="false" customHeight="true" outlineLevel="0" collapsed="false">
      <c r="A1122" s="2"/>
      <c r="B1122" s="2"/>
      <c r="E1122" s="2"/>
      <c r="G1122" s="2"/>
      <c r="I1122" s="85"/>
      <c r="J1122" s="2"/>
      <c r="K1122" s="2"/>
      <c r="L1122" s="85"/>
      <c r="M1122" s="85"/>
      <c r="N1122" s="85"/>
      <c r="O1122" s="85"/>
      <c r="P1122" s="85"/>
      <c r="Q1122" s="85"/>
      <c r="R1122" s="85"/>
      <c r="S1122" s="85"/>
      <c r="T1122" s="154"/>
      <c r="U1122" s="154"/>
      <c r="V1122" s="154"/>
      <c r="W1122" s="154"/>
      <c r="X1122" s="154"/>
      <c r="Y1122" s="154"/>
      <c r="Z1122" s="85"/>
      <c r="AA1122" s="85"/>
      <c r="AB1122" s="154"/>
      <c r="AC1122" s="154"/>
      <c r="AD1122" s="154"/>
      <c r="AE1122" s="154"/>
      <c r="AF1122" s="154"/>
      <c r="AG1122" s="154"/>
      <c r="AH1122" s="154"/>
      <c r="AI1122" s="154"/>
      <c r="AJ1122" s="154"/>
      <c r="AK1122" s="154"/>
      <c r="AL1122" s="154"/>
      <c r="AM1122" s="154"/>
      <c r="AN1122" s="154"/>
      <c r="AO1122" s="154"/>
      <c r="AP1122" s="154"/>
      <c r="AQ1122" s="154"/>
      <c r="AR1122" s="154"/>
      <c r="AS1122" s="154"/>
      <c r="AT1122" s="154"/>
      <c r="AU1122" s="154"/>
      <c r="AV1122" s="154"/>
      <c r="AW1122" s="154"/>
      <c r="AX1122" s="154"/>
      <c r="AY1122" s="154"/>
      <c r="AZ1122" s="154"/>
      <c r="BA1122" s="181"/>
      <c r="BB1122" s="181"/>
      <c r="BC1122" s="85"/>
      <c r="BD1122" s="85"/>
      <c r="BE1122" s="154"/>
    </row>
    <row r="1123" customFormat="false" ht="12.75" hidden="false" customHeight="true" outlineLevel="0" collapsed="false">
      <c r="A1123" s="2"/>
      <c r="B1123" s="2"/>
      <c r="E1123" s="2"/>
      <c r="G1123" s="2"/>
      <c r="I1123" s="85"/>
      <c r="J1123" s="2"/>
      <c r="K1123" s="2"/>
      <c r="L1123" s="85"/>
      <c r="M1123" s="85"/>
      <c r="N1123" s="85"/>
      <c r="O1123" s="85"/>
      <c r="P1123" s="85"/>
      <c r="Q1123" s="85"/>
      <c r="R1123" s="85"/>
      <c r="S1123" s="85"/>
      <c r="T1123" s="154"/>
      <c r="U1123" s="154"/>
      <c r="V1123" s="154"/>
      <c r="W1123" s="154"/>
      <c r="X1123" s="154"/>
      <c r="Y1123" s="154"/>
      <c r="Z1123" s="85"/>
      <c r="AA1123" s="85"/>
      <c r="AB1123" s="154"/>
      <c r="AC1123" s="154"/>
      <c r="AD1123" s="154"/>
      <c r="AE1123" s="154"/>
      <c r="AF1123" s="154"/>
      <c r="AG1123" s="154"/>
      <c r="AH1123" s="154"/>
      <c r="AI1123" s="154"/>
      <c r="AJ1123" s="154"/>
      <c r="AK1123" s="154"/>
      <c r="AL1123" s="154"/>
      <c r="AM1123" s="154"/>
      <c r="AN1123" s="154"/>
      <c r="AO1123" s="154"/>
      <c r="AP1123" s="154"/>
      <c r="AQ1123" s="154"/>
      <c r="AR1123" s="154"/>
      <c r="AS1123" s="154"/>
      <c r="AT1123" s="154"/>
      <c r="AU1123" s="154"/>
      <c r="AV1123" s="154"/>
      <c r="AW1123" s="154"/>
      <c r="AX1123" s="154"/>
      <c r="AY1123" s="154"/>
      <c r="AZ1123" s="154"/>
      <c r="BA1123" s="181"/>
      <c r="BB1123" s="181"/>
      <c r="BC1123" s="85"/>
      <c r="BD1123" s="85"/>
      <c r="BE1123" s="154"/>
    </row>
    <row r="1124" customFormat="false" ht="12.75" hidden="false" customHeight="true" outlineLevel="0" collapsed="false">
      <c r="A1124" s="2"/>
      <c r="B1124" s="2"/>
      <c r="E1124" s="2"/>
      <c r="G1124" s="2"/>
      <c r="I1124" s="85"/>
      <c r="J1124" s="2"/>
      <c r="K1124" s="2"/>
      <c r="L1124" s="85"/>
      <c r="M1124" s="85"/>
      <c r="N1124" s="85"/>
      <c r="O1124" s="85"/>
      <c r="P1124" s="85"/>
      <c r="Q1124" s="85"/>
      <c r="R1124" s="85"/>
      <c r="S1124" s="85"/>
      <c r="T1124" s="154"/>
      <c r="U1124" s="154"/>
      <c r="V1124" s="154"/>
      <c r="W1124" s="154"/>
      <c r="X1124" s="154"/>
      <c r="Y1124" s="154"/>
      <c r="Z1124" s="85"/>
      <c r="AA1124" s="85"/>
      <c r="AB1124" s="154"/>
      <c r="AC1124" s="154"/>
      <c r="AD1124" s="154"/>
      <c r="AE1124" s="154"/>
      <c r="AF1124" s="154"/>
      <c r="AG1124" s="154"/>
      <c r="AH1124" s="154"/>
      <c r="AI1124" s="154"/>
      <c r="AJ1124" s="154"/>
      <c r="AK1124" s="154"/>
      <c r="AL1124" s="154"/>
      <c r="AM1124" s="154"/>
      <c r="AN1124" s="154"/>
      <c r="AO1124" s="154"/>
      <c r="AP1124" s="154"/>
      <c r="AQ1124" s="154"/>
      <c r="AR1124" s="154"/>
      <c r="AS1124" s="154"/>
      <c r="AT1124" s="154"/>
      <c r="AU1124" s="154"/>
      <c r="AV1124" s="154"/>
      <c r="AW1124" s="154"/>
      <c r="AX1124" s="154"/>
      <c r="AY1124" s="154"/>
      <c r="AZ1124" s="154"/>
      <c r="BA1124" s="181"/>
      <c r="BB1124" s="181"/>
      <c r="BC1124" s="85"/>
      <c r="BD1124" s="85"/>
      <c r="BE1124" s="154"/>
    </row>
    <row r="1125" customFormat="false" ht="12.75" hidden="false" customHeight="true" outlineLevel="0" collapsed="false">
      <c r="A1125" s="2"/>
      <c r="B1125" s="2"/>
      <c r="E1125" s="2"/>
      <c r="G1125" s="2"/>
      <c r="I1125" s="85"/>
      <c r="J1125" s="2"/>
      <c r="K1125" s="2"/>
      <c r="L1125" s="85"/>
      <c r="M1125" s="85"/>
      <c r="N1125" s="85"/>
      <c r="O1125" s="85"/>
      <c r="P1125" s="85"/>
      <c r="Q1125" s="85"/>
      <c r="R1125" s="85"/>
      <c r="S1125" s="85"/>
      <c r="T1125" s="154"/>
      <c r="U1125" s="154"/>
      <c r="V1125" s="154"/>
      <c r="W1125" s="154"/>
      <c r="X1125" s="154"/>
      <c r="Y1125" s="154"/>
      <c r="Z1125" s="85"/>
      <c r="AA1125" s="85"/>
      <c r="AB1125" s="154"/>
      <c r="AC1125" s="154"/>
      <c r="AD1125" s="154"/>
      <c r="AE1125" s="154"/>
      <c r="AF1125" s="154"/>
      <c r="AG1125" s="154"/>
      <c r="AH1125" s="154"/>
      <c r="AI1125" s="154"/>
      <c r="AJ1125" s="154"/>
      <c r="AK1125" s="154"/>
      <c r="AL1125" s="154"/>
      <c r="AM1125" s="154"/>
      <c r="AN1125" s="154"/>
      <c r="AO1125" s="154"/>
      <c r="AP1125" s="154"/>
      <c r="AQ1125" s="154"/>
      <c r="AR1125" s="154"/>
      <c r="AS1125" s="154"/>
      <c r="AT1125" s="154"/>
      <c r="AU1125" s="154"/>
      <c r="AV1125" s="154"/>
      <c r="AW1125" s="154"/>
      <c r="AX1125" s="154"/>
      <c r="AY1125" s="154"/>
      <c r="AZ1125" s="154"/>
      <c r="BA1125" s="181"/>
      <c r="BB1125" s="181"/>
      <c r="BC1125" s="85"/>
      <c r="BD1125" s="85"/>
      <c r="BE1125" s="154"/>
    </row>
    <row r="1126" customFormat="false" ht="12.75" hidden="false" customHeight="true" outlineLevel="0" collapsed="false">
      <c r="A1126" s="2"/>
      <c r="B1126" s="2"/>
      <c r="E1126" s="2"/>
      <c r="G1126" s="2"/>
      <c r="I1126" s="85"/>
      <c r="J1126" s="2"/>
      <c r="K1126" s="2"/>
      <c r="L1126" s="85"/>
      <c r="M1126" s="85"/>
      <c r="N1126" s="85"/>
      <c r="O1126" s="85"/>
      <c r="P1126" s="85"/>
      <c r="Q1126" s="85"/>
      <c r="R1126" s="85"/>
      <c r="S1126" s="85"/>
      <c r="T1126" s="154"/>
      <c r="U1126" s="154"/>
      <c r="V1126" s="154"/>
      <c r="W1126" s="154"/>
      <c r="X1126" s="154"/>
      <c r="Y1126" s="154"/>
      <c r="Z1126" s="85"/>
      <c r="AA1126" s="85"/>
      <c r="AB1126" s="154"/>
      <c r="AC1126" s="154"/>
      <c r="AD1126" s="154"/>
      <c r="AE1126" s="154"/>
      <c r="AF1126" s="154"/>
      <c r="AG1126" s="154"/>
      <c r="AH1126" s="154"/>
      <c r="AI1126" s="154"/>
      <c r="AJ1126" s="154"/>
      <c r="AK1126" s="154"/>
      <c r="AL1126" s="154"/>
      <c r="AM1126" s="154"/>
      <c r="AN1126" s="154"/>
      <c r="AO1126" s="154"/>
      <c r="AP1126" s="154"/>
      <c r="AQ1126" s="154"/>
      <c r="AR1126" s="154"/>
      <c r="AS1126" s="154"/>
      <c r="AT1126" s="154"/>
      <c r="AU1126" s="154"/>
      <c r="AV1126" s="154"/>
      <c r="AW1126" s="154"/>
      <c r="AX1126" s="154"/>
      <c r="AY1126" s="154"/>
      <c r="AZ1126" s="154"/>
      <c r="BA1126" s="181"/>
      <c r="BB1126" s="181"/>
      <c r="BC1126" s="85"/>
      <c r="BD1126" s="85"/>
      <c r="BE1126" s="154"/>
    </row>
    <row r="1127" customFormat="false" ht="12.75" hidden="false" customHeight="true" outlineLevel="0" collapsed="false">
      <c r="A1127" s="2"/>
      <c r="B1127" s="2"/>
      <c r="E1127" s="2"/>
      <c r="G1127" s="2"/>
      <c r="I1127" s="85"/>
      <c r="J1127" s="2"/>
      <c r="K1127" s="2"/>
      <c r="L1127" s="85"/>
      <c r="M1127" s="85"/>
      <c r="N1127" s="85"/>
      <c r="O1127" s="85"/>
      <c r="P1127" s="85"/>
      <c r="Q1127" s="85"/>
      <c r="R1127" s="85"/>
      <c r="S1127" s="85"/>
      <c r="T1127" s="154"/>
      <c r="U1127" s="154"/>
      <c r="V1127" s="154"/>
      <c r="W1127" s="154"/>
      <c r="X1127" s="154"/>
      <c r="Y1127" s="154"/>
      <c r="Z1127" s="85"/>
      <c r="AA1127" s="85"/>
      <c r="AB1127" s="154"/>
      <c r="AC1127" s="154"/>
      <c r="AD1127" s="154"/>
      <c r="AE1127" s="154"/>
      <c r="AF1127" s="154"/>
      <c r="AG1127" s="154"/>
      <c r="AH1127" s="154"/>
      <c r="AI1127" s="154"/>
      <c r="AJ1127" s="154"/>
      <c r="AK1127" s="154"/>
      <c r="AL1127" s="154"/>
      <c r="AM1127" s="154"/>
      <c r="AN1127" s="154"/>
      <c r="AO1127" s="154"/>
      <c r="AP1127" s="154"/>
      <c r="AQ1127" s="154"/>
      <c r="AR1127" s="154"/>
      <c r="AS1127" s="154"/>
      <c r="AT1127" s="154"/>
      <c r="AU1127" s="154"/>
      <c r="AV1127" s="154"/>
      <c r="AW1127" s="154"/>
      <c r="AX1127" s="154"/>
      <c r="AY1127" s="154"/>
      <c r="AZ1127" s="154"/>
      <c r="BA1127" s="181"/>
      <c r="BB1127" s="181"/>
      <c r="BC1127" s="85"/>
      <c r="BD1127" s="85"/>
      <c r="BE1127" s="154"/>
    </row>
    <row r="1128" customFormat="false" ht="12.75" hidden="false" customHeight="true" outlineLevel="0" collapsed="false">
      <c r="A1128" s="2"/>
      <c r="B1128" s="2"/>
      <c r="E1128" s="2"/>
      <c r="G1128" s="2"/>
      <c r="I1128" s="85"/>
      <c r="J1128" s="2"/>
      <c r="K1128" s="2"/>
      <c r="L1128" s="85"/>
      <c r="M1128" s="85"/>
      <c r="N1128" s="85"/>
      <c r="O1128" s="85"/>
      <c r="P1128" s="85"/>
      <c r="Q1128" s="85"/>
      <c r="R1128" s="85"/>
      <c r="S1128" s="85"/>
      <c r="T1128" s="154"/>
      <c r="U1128" s="154"/>
      <c r="V1128" s="154"/>
      <c r="W1128" s="154"/>
      <c r="X1128" s="154"/>
      <c r="Y1128" s="154"/>
      <c r="Z1128" s="85"/>
      <c r="AA1128" s="85"/>
      <c r="AB1128" s="154"/>
      <c r="AC1128" s="154"/>
      <c r="AD1128" s="154"/>
      <c r="AE1128" s="154"/>
      <c r="AF1128" s="154"/>
      <c r="AG1128" s="154"/>
      <c r="AH1128" s="154"/>
      <c r="AI1128" s="154"/>
      <c r="AJ1128" s="154"/>
      <c r="AK1128" s="154"/>
      <c r="AL1128" s="154"/>
      <c r="AM1128" s="154"/>
      <c r="AN1128" s="154"/>
      <c r="AO1128" s="154"/>
      <c r="AP1128" s="154"/>
      <c r="AQ1128" s="154"/>
      <c r="AR1128" s="154"/>
      <c r="AS1128" s="154"/>
      <c r="AT1128" s="154"/>
      <c r="AU1128" s="154"/>
      <c r="AV1128" s="154"/>
      <c r="AW1128" s="154"/>
      <c r="AX1128" s="154"/>
      <c r="AY1128" s="154"/>
      <c r="AZ1128" s="154"/>
      <c r="BA1128" s="181"/>
      <c r="BB1128" s="181"/>
      <c r="BC1128" s="85"/>
      <c r="BD1128" s="85"/>
      <c r="BE1128" s="154"/>
    </row>
    <row r="1129" customFormat="false" ht="12.75" hidden="false" customHeight="true" outlineLevel="0" collapsed="false">
      <c r="A1129" s="2"/>
      <c r="B1129" s="2"/>
      <c r="E1129" s="2"/>
      <c r="G1129" s="2"/>
      <c r="I1129" s="85"/>
      <c r="J1129" s="2"/>
      <c r="K1129" s="2"/>
      <c r="L1129" s="85"/>
      <c r="M1129" s="85"/>
      <c r="N1129" s="85"/>
      <c r="O1129" s="85"/>
      <c r="P1129" s="85"/>
      <c r="Q1129" s="85"/>
      <c r="R1129" s="85"/>
      <c r="S1129" s="85"/>
      <c r="T1129" s="154"/>
      <c r="U1129" s="154"/>
      <c r="V1129" s="154"/>
      <c r="W1129" s="154"/>
      <c r="X1129" s="154"/>
      <c r="Y1129" s="154"/>
      <c r="Z1129" s="85"/>
      <c r="AA1129" s="85"/>
      <c r="AB1129" s="154"/>
      <c r="AC1129" s="154"/>
      <c r="AD1129" s="154"/>
      <c r="AE1129" s="154"/>
      <c r="AF1129" s="154"/>
      <c r="AG1129" s="154"/>
      <c r="AH1129" s="154"/>
      <c r="AI1129" s="154"/>
      <c r="AJ1129" s="154"/>
      <c r="AK1129" s="154"/>
      <c r="AL1129" s="154"/>
      <c r="AM1129" s="154"/>
      <c r="AN1129" s="154"/>
      <c r="AO1129" s="154"/>
      <c r="AP1129" s="154"/>
      <c r="AQ1129" s="154"/>
      <c r="AR1129" s="154"/>
      <c r="AS1129" s="154"/>
      <c r="AT1129" s="154"/>
      <c r="AU1129" s="154"/>
      <c r="AV1129" s="154"/>
      <c r="AW1129" s="154"/>
      <c r="AX1129" s="154"/>
      <c r="AY1129" s="154"/>
      <c r="AZ1129" s="154"/>
      <c r="BA1129" s="181"/>
      <c r="BB1129" s="181"/>
      <c r="BC1129" s="85"/>
      <c r="BD1129" s="85"/>
      <c r="BE1129" s="154"/>
    </row>
    <row r="1130" customFormat="false" ht="12.75" hidden="false" customHeight="true" outlineLevel="0" collapsed="false">
      <c r="A1130" s="2"/>
      <c r="B1130" s="2"/>
      <c r="E1130" s="2"/>
      <c r="G1130" s="2"/>
      <c r="I1130" s="85"/>
      <c r="J1130" s="2"/>
      <c r="K1130" s="2"/>
      <c r="L1130" s="85"/>
      <c r="M1130" s="85"/>
      <c r="N1130" s="85"/>
      <c r="O1130" s="85"/>
      <c r="P1130" s="85"/>
      <c r="Q1130" s="85"/>
      <c r="R1130" s="85"/>
      <c r="S1130" s="85"/>
      <c r="T1130" s="154"/>
      <c r="U1130" s="154"/>
      <c r="V1130" s="154"/>
      <c r="W1130" s="154"/>
      <c r="X1130" s="154"/>
      <c r="Y1130" s="154"/>
      <c r="Z1130" s="85"/>
      <c r="AA1130" s="85"/>
      <c r="AB1130" s="154"/>
      <c r="AC1130" s="154"/>
      <c r="AD1130" s="154"/>
      <c r="AE1130" s="154"/>
      <c r="AF1130" s="154"/>
      <c r="AG1130" s="154"/>
      <c r="AH1130" s="154"/>
      <c r="AI1130" s="154"/>
      <c r="AJ1130" s="154"/>
      <c r="AK1130" s="154"/>
      <c r="AL1130" s="154"/>
      <c r="AM1130" s="154"/>
      <c r="AN1130" s="154"/>
      <c r="AO1130" s="154"/>
      <c r="AP1130" s="154"/>
      <c r="AQ1130" s="154"/>
      <c r="AR1130" s="154"/>
      <c r="AS1130" s="154"/>
      <c r="AT1130" s="154"/>
      <c r="AU1130" s="154"/>
      <c r="AV1130" s="154"/>
      <c r="AW1130" s="154"/>
      <c r="AX1130" s="154"/>
      <c r="AY1130" s="154"/>
      <c r="AZ1130" s="154"/>
      <c r="BA1130" s="181"/>
      <c r="BB1130" s="181"/>
      <c r="BC1130" s="85"/>
      <c r="BD1130" s="85"/>
      <c r="BE1130" s="154"/>
    </row>
    <row r="1131" customFormat="false" ht="12.75" hidden="false" customHeight="true" outlineLevel="0" collapsed="false">
      <c r="A1131" s="2"/>
      <c r="B1131" s="2"/>
      <c r="E1131" s="2"/>
      <c r="G1131" s="2"/>
      <c r="I1131" s="85"/>
      <c r="J1131" s="2"/>
      <c r="K1131" s="2"/>
      <c r="L1131" s="85"/>
      <c r="M1131" s="85"/>
      <c r="N1131" s="85"/>
      <c r="O1131" s="85"/>
      <c r="P1131" s="85"/>
      <c r="Q1131" s="85"/>
      <c r="R1131" s="85"/>
      <c r="S1131" s="85"/>
      <c r="T1131" s="154"/>
      <c r="U1131" s="154"/>
      <c r="V1131" s="154"/>
      <c r="W1131" s="154"/>
      <c r="X1131" s="154"/>
      <c r="Y1131" s="154"/>
      <c r="Z1131" s="85"/>
      <c r="AA1131" s="85"/>
      <c r="AB1131" s="154"/>
      <c r="AC1131" s="154"/>
      <c r="AD1131" s="154"/>
      <c r="AE1131" s="154"/>
      <c r="AF1131" s="154"/>
      <c r="AG1131" s="154"/>
      <c r="AH1131" s="154"/>
      <c r="AI1131" s="154"/>
      <c r="AJ1131" s="154"/>
      <c r="AK1131" s="154"/>
      <c r="AL1131" s="154"/>
      <c r="AM1131" s="154"/>
      <c r="AN1131" s="154"/>
      <c r="AO1131" s="154"/>
      <c r="AP1131" s="154"/>
      <c r="AQ1131" s="154"/>
      <c r="AR1131" s="154"/>
      <c r="AS1131" s="154"/>
      <c r="AT1131" s="154"/>
      <c r="AU1131" s="154"/>
      <c r="AV1131" s="154"/>
      <c r="AW1131" s="154"/>
      <c r="AX1131" s="154"/>
      <c r="AY1131" s="154"/>
      <c r="AZ1131" s="154"/>
      <c r="BA1131" s="181"/>
      <c r="BB1131" s="181"/>
      <c r="BC1131" s="85"/>
      <c r="BD1131" s="85"/>
      <c r="BE1131" s="154"/>
    </row>
    <row r="1132" customFormat="false" ht="12.75" hidden="false" customHeight="true" outlineLevel="0" collapsed="false">
      <c r="A1132" s="2"/>
      <c r="B1132" s="2"/>
      <c r="E1132" s="2"/>
      <c r="G1132" s="2"/>
      <c r="I1132" s="85"/>
      <c r="J1132" s="2"/>
      <c r="K1132" s="2"/>
      <c r="L1132" s="85"/>
      <c r="M1132" s="85"/>
      <c r="N1132" s="85"/>
      <c r="O1132" s="85"/>
      <c r="P1132" s="85"/>
      <c r="Q1132" s="85"/>
      <c r="R1132" s="85"/>
      <c r="S1132" s="85"/>
      <c r="T1132" s="154"/>
      <c r="U1132" s="154"/>
      <c r="V1132" s="154"/>
      <c r="W1132" s="154"/>
      <c r="X1132" s="154"/>
      <c r="Y1132" s="154"/>
      <c r="Z1132" s="85"/>
      <c r="AA1132" s="85"/>
      <c r="AB1132" s="154"/>
      <c r="AC1132" s="154"/>
      <c r="AD1132" s="154"/>
      <c r="AE1132" s="154"/>
      <c r="AF1132" s="154"/>
      <c r="AG1132" s="154"/>
      <c r="AH1132" s="154"/>
      <c r="AI1132" s="154"/>
      <c r="AJ1132" s="154"/>
      <c r="AK1132" s="154"/>
      <c r="AL1132" s="154"/>
      <c r="AM1132" s="154"/>
      <c r="AN1132" s="154"/>
      <c r="AO1132" s="154"/>
      <c r="AP1132" s="154"/>
      <c r="AQ1132" s="154"/>
      <c r="AR1132" s="154"/>
      <c r="AS1132" s="154"/>
      <c r="AT1132" s="154"/>
      <c r="AU1132" s="154"/>
      <c r="AV1132" s="154"/>
      <c r="AW1132" s="154"/>
      <c r="AX1132" s="154"/>
      <c r="AY1132" s="154"/>
      <c r="AZ1132" s="154"/>
      <c r="BA1132" s="181"/>
      <c r="BB1132" s="181"/>
      <c r="BC1132" s="85"/>
      <c r="BD1132" s="85"/>
      <c r="BE1132" s="154"/>
    </row>
    <row r="1133" customFormat="false" ht="12.75" hidden="false" customHeight="true" outlineLevel="0" collapsed="false">
      <c r="A1133" s="2"/>
      <c r="B1133" s="2"/>
      <c r="E1133" s="2"/>
      <c r="G1133" s="2"/>
      <c r="I1133" s="85"/>
      <c r="J1133" s="2"/>
      <c r="K1133" s="2"/>
      <c r="L1133" s="85"/>
      <c r="M1133" s="85"/>
      <c r="N1133" s="85"/>
      <c r="O1133" s="85"/>
      <c r="P1133" s="85"/>
      <c r="Q1133" s="85"/>
      <c r="R1133" s="85"/>
      <c r="S1133" s="85"/>
      <c r="T1133" s="154"/>
      <c r="U1133" s="154"/>
      <c r="V1133" s="154"/>
      <c r="W1133" s="154"/>
      <c r="X1133" s="154"/>
      <c r="Y1133" s="154"/>
      <c r="Z1133" s="85"/>
      <c r="AA1133" s="85"/>
      <c r="AB1133" s="154"/>
      <c r="AC1133" s="154"/>
      <c r="AD1133" s="154"/>
      <c r="AE1133" s="154"/>
      <c r="AF1133" s="154"/>
      <c r="AG1133" s="154"/>
      <c r="AH1133" s="154"/>
      <c r="AI1133" s="154"/>
      <c r="AJ1133" s="154"/>
      <c r="AK1133" s="154"/>
      <c r="AL1133" s="154"/>
      <c r="AM1133" s="154"/>
      <c r="AN1133" s="154"/>
      <c r="AO1133" s="154"/>
      <c r="AP1133" s="154"/>
      <c r="AQ1133" s="154"/>
      <c r="AR1133" s="154"/>
      <c r="AS1133" s="154"/>
      <c r="AT1133" s="154"/>
      <c r="AU1133" s="154"/>
      <c r="AV1133" s="154"/>
      <c r="AW1133" s="154"/>
      <c r="AX1133" s="154"/>
      <c r="AY1133" s="154"/>
      <c r="AZ1133" s="154"/>
      <c r="BA1133" s="181"/>
      <c r="BB1133" s="181"/>
      <c r="BC1133" s="85"/>
      <c r="BD1133" s="85"/>
      <c r="BE1133" s="154"/>
    </row>
    <row r="1134" customFormat="false" ht="12.75" hidden="false" customHeight="true" outlineLevel="0" collapsed="false">
      <c r="A1134" s="2"/>
      <c r="B1134" s="2"/>
      <c r="E1134" s="2"/>
      <c r="G1134" s="2"/>
      <c r="I1134" s="85"/>
      <c r="J1134" s="2"/>
      <c r="K1134" s="2"/>
      <c r="L1134" s="85"/>
      <c r="M1134" s="85"/>
      <c r="N1134" s="85"/>
      <c r="O1134" s="85"/>
      <c r="P1134" s="85"/>
      <c r="Q1134" s="85"/>
      <c r="R1134" s="85"/>
      <c r="S1134" s="85"/>
      <c r="T1134" s="154"/>
      <c r="U1134" s="154"/>
      <c r="V1134" s="154"/>
      <c r="W1134" s="154"/>
      <c r="X1134" s="154"/>
      <c r="Y1134" s="154"/>
      <c r="Z1134" s="85"/>
      <c r="AA1134" s="85"/>
      <c r="AB1134" s="154"/>
      <c r="AC1134" s="154"/>
      <c r="AD1134" s="154"/>
      <c r="AE1134" s="154"/>
      <c r="AF1134" s="154"/>
      <c r="AG1134" s="154"/>
      <c r="AH1134" s="154"/>
      <c r="AI1134" s="154"/>
      <c r="AJ1134" s="154"/>
      <c r="AK1134" s="154"/>
      <c r="AL1134" s="154"/>
      <c r="AM1134" s="154"/>
      <c r="AN1134" s="154"/>
      <c r="AO1134" s="154"/>
      <c r="AP1134" s="154"/>
      <c r="AQ1134" s="154"/>
      <c r="AR1134" s="154"/>
      <c r="AS1134" s="154"/>
      <c r="AT1134" s="154"/>
      <c r="AU1134" s="154"/>
      <c r="AV1134" s="154"/>
      <c r="AW1134" s="154"/>
      <c r="AX1134" s="154"/>
      <c r="AY1134" s="154"/>
      <c r="AZ1134" s="154"/>
      <c r="BA1134" s="181"/>
      <c r="BB1134" s="181"/>
      <c r="BC1134" s="85"/>
      <c r="BD1134" s="85"/>
      <c r="BE1134" s="154"/>
    </row>
    <row r="1135" customFormat="false" ht="12.75" hidden="false" customHeight="true" outlineLevel="0" collapsed="false">
      <c r="A1135" s="2"/>
      <c r="B1135" s="2"/>
      <c r="E1135" s="2"/>
      <c r="G1135" s="2"/>
      <c r="I1135" s="85"/>
      <c r="J1135" s="2"/>
      <c r="K1135" s="2"/>
      <c r="L1135" s="85"/>
      <c r="M1135" s="85"/>
      <c r="N1135" s="85"/>
      <c r="O1135" s="85"/>
      <c r="P1135" s="85"/>
      <c r="Q1135" s="85"/>
      <c r="R1135" s="85"/>
      <c r="S1135" s="85"/>
      <c r="T1135" s="154"/>
      <c r="U1135" s="154"/>
      <c r="V1135" s="154"/>
      <c r="W1135" s="154"/>
      <c r="X1135" s="154"/>
      <c r="Y1135" s="154"/>
      <c r="Z1135" s="85"/>
      <c r="AA1135" s="85"/>
      <c r="AB1135" s="154"/>
      <c r="AC1135" s="154"/>
      <c r="AD1135" s="154"/>
      <c r="AE1135" s="154"/>
      <c r="AF1135" s="154"/>
      <c r="AG1135" s="154"/>
      <c r="AH1135" s="154"/>
      <c r="AI1135" s="154"/>
      <c r="AJ1135" s="154"/>
      <c r="AK1135" s="154"/>
      <c r="AL1135" s="154"/>
      <c r="AM1135" s="154"/>
      <c r="AN1135" s="154"/>
      <c r="AO1135" s="154"/>
      <c r="AP1135" s="154"/>
      <c r="AQ1135" s="154"/>
      <c r="AR1135" s="154"/>
      <c r="AS1135" s="154"/>
      <c r="AT1135" s="154"/>
      <c r="AU1135" s="154"/>
      <c r="AV1135" s="154"/>
      <c r="AW1135" s="154"/>
      <c r="AX1135" s="154"/>
      <c r="AY1135" s="154"/>
      <c r="AZ1135" s="154"/>
      <c r="BA1135" s="181"/>
      <c r="BB1135" s="181"/>
      <c r="BC1135" s="85"/>
      <c r="BD1135" s="85"/>
      <c r="BE1135" s="154"/>
    </row>
    <row r="1136" customFormat="false" ht="12.75" hidden="false" customHeight="true" outlineLevel="0" collapsed="false">
      <c r="A1136" s="2"/>
      <c r="B1136" s="2"/>
      <c r="E1136" s="2"/>
      <c r="G1136" s="2"/>
      <c r="I1136" s="85"/>
      <c r="J1136" s="2"/>
      <c r="K1136" s="2"/>
      <c r="L1136" s="85"/>
      <c r="M1136" s="85"/>
      <c r="N1136" s="85"/>
      <c r="O1136" s="85"/>
      <c r="P1136" s="85"/>
      <c r="Q1136" s="85"/>
      <c r="R1136" s="85"/>
      <c r="S1136" s="85"/>
      <c r="T1136" s="154"/>
      <c r="U1136" s="154"/>
      <c r="V1136" s="154"/>
      <c r="W1136" s="154"/>
      <c r="X1136" s="154"/>
      <c r="Y1136" s="154"/>
      <c r="Z1136" s="85"/>
      <c r="AA1136" s="85"/>
      <c r="AB1136" s="154"/>
      <c r="AC1136" s="154"/>
      <c r="AD1136" s="154"/>
      <c r="AE1136" s="154"/>
      <c r="AF1136" s="154"/>
      <c r="AG1136" s="154"/>
      <c r="AH1136" s="154"/>
      <c r="AI1136" s="154"/>
      <c r="AJ1136" s="154"/>
      <c r="AK1136" s="154"/>
      <c r="AL1136" s="154"/>
      <c r="AM1136" s="154"/>
      <c r="AN1136" s="154"/>
      <c r="AO1136" s="154"/>
      <c r="AP1136" s="154"/>
      <c r="AQ1136" s="154"/>
      <c r="AR1136" s="154"/>
      <c r="AS1136" s="154"/>
      <c r="AT1136" s="154"/>
      <c r="AU1136" s="154"/>
      <c r="AV1136" s="154"/>
      <c r="AW1136" s="154"/>
      <c r="AX1136" s="154"/>
      <c r="AY1136" s="154"/>
      <c r="AZ1136" s="154"/>
      <c r="BA1136" s="181"/>
      <c r="BB1136" s="181"/>
      <c r="BC1136" s="85"/>
      <c r="BD1136" s="85"/>
      <c r="BE1136" s="154"/>
    </row>
    <row r="1137" customFormat="false" ht="12.75" hidden="false" customHeight="true" outlineLevel="0" collapsed="false">
      <c r="A1137" s="2"/>
      <c r="B1137" s="2"/>
      <c r="E1137" s="2"/>
      <c r="G1137" s="2"/>
      <c r="I1137" s="85"/>
      <c r="J1137" s="2"/>
      <c r="K1137" s="2"/>
      <c r="L1137" s="85"/>
      <c r="M1137" s="85"/>
      <c r="N1137" s="85"/>
      <c r="O1137" s="85"/>
      <c r="P1137" s="85"/>
      <c r="Q1137" s="85"/>
      <c r="R1137" s="85"/>
      <c r="S1137" s="85"/>
      <c r="T1137" s="154"/>
      <c r="U1137" s="154"/>
      <c r="V1137" s="154"/>
      <c r="W1137" s="154"/>
      <c r="X1137" s="154"/>
      <c r="Y1137" s="154"/>
      <c r="Z1137" s="85"/>
      <c r="AA1137" s="85"/>
      <c r="AB1137" s="154"/>
      <c r="AC1137" s="154"/>
      <c r="AD1137" s="154"/>
      <c r="AE1137" s="154"/>
      <c r="AF1137" s="154"/>
      <c r="AG1137" s="154"/>
      <c r="AH1137" s="154"/>
      <c r="AI1137" s="154"/>
      <c r="AJ1137" s="154"/>
      <c r="AK1137" s="154"/>
      <c r="AL1137" s="154"/>
      <c r="AM1137" s="154"/>
      <c r="AN1137" s="154"/>
      <c r="AO1137" s="154"/>
      <c r="AP1137" s="154"/>
      <c r="AQ1137" s="154"/>
      <c r="AR1137" s="154"/>
      <c r="AS1137" s="154"/>
      <c r="AT1137" s="154"/>
      <c r="AU1137" s="154"/>
      <c r="AV1137" s="154"/>
      <c r="AW1137" s="154"/>
      <c r="AX1137" s="154"/>
      <c r="AY1137" s="154"/>
      <c r="AZ1137" s="154"/>
      <c r="BA1137" s="181"/>
      <c r="BB1137" s="181"/>
      <c r="BC1137" s="85"/>
      <c r="BD1137" s="85"/>
      <c r="BE1137" s="154"/>
    </row>
    <row r="1138" customFormat="false" ht="12.75" hidden="false" customHeight="true" outlineLevel="0" collapsed="false">
      <c r="A1138" s="2"/>
      <c r="B1138" s="2"/>
      <c r="E1138" s="2"/>
      <c r="G1138" s="2"/>
      <c r="I1138" s="85"/>
      <c r="J1138" s="2"/>
      <c r="K1138" s="2"/>
      <c r="L1138" s="85"/>
      <c r="M1138" s="85"/>
      <c r="N1138" s="85"/>
      <c r="O1138" s="85"/>
      <c r="P1138" s="85"/>
      <c r="Q1138" s="85"/>
      <c r="R1138" s="85"/>
      <c r="S1138" s="85"/>
      <c r="T1138" s="154"/>
      <c r="U1138" s="154"/>
      <c r="V1138" s="154"/>
      <c r="W1138" s="154"/>
      <c r="X1138" s="154"/>
      <c r="Y1138" s="154"/>
      <c r="Z1138" s="85"/>
      <c r="AA1138" s="85"/>
      <c r="AB1138" s="154"/>
      <c r="AC1138" s="154"/>
      <c r="AD1138" s="154"/>
      <c r="AE1138" s="154"/>
      <c r="AF1138" s="154"/>
      <c r="AG1138" s="154"/>
      <c r="AH1138" s="154"/>
      <c r="AI1138" s="154"/>
      <c r="AJ1138" s="154"/>
      <c r="AK1138" s="154"/>
      <c r="AL1138" s="154"/>
      <c r="AM1138" s="154"/>
      <c r="AN1138" s="154"/>
      <c r="AO1138" s="154"/>
      <c r="AP1138" s="154"/>
      <c r="AQ1138" s="154"/>
      <c r="AR1138" s="154"/>
      <c r="AS1138" s="154"/>
      <c r="AT1138" s="154"/>
      <c r="AU1138" s="154"/>
      <c r="AV1138" s="154"/>
      <c r="AW1138" s="154"/>
      <c r="AX1138" s="154"/>
      <c r="AY1138" s="154"/>
      <c r="AZ1138" s="154"/>
      <c r="BA1138" s="181"/>
      <c r="BB1138" s="181"/>
      <c r="BC1138" s="85"/>
      <c r="BD1138" s="85"/>
      <c r="BE1138" s="154"/>
    </row>
    <row r="1139" customFormat="false" ht="12.75" hidden="false" customHeight="true" outlineLevel="0" collapsed="false">
      <c r="A1139" s="2"/>
      <c r="B1139" s="2"/>
      <c r="E1139" s="2"/>
      <c r="G1139" s="2"/>
      <c r="I1139" s="85"/>
      <c r="J1139" s="2"/>
      <c r="K1139" s="2"/>
      <c r="L1139" s="85"/>
      <c r="M1139" s="85"/>
      <c r="N1139" s="85"/>
      <c r="O1139" s="85"/>
      <c r="P1139" s="85"/>
      <c r="Q1139" s="85"/>
      <c r="R1139" s="85"/>
      <c r="S1139" s="85"/>
      <c r="T1139" s="154"/>
      <c r="U1139" s="154"/>
      <c r="V1139" s="154"/>
      <c r="W1139" s="154"/>
      <c r="X1139" s="154"/>
      <c r="Y1139" s="154"/>
      <c r="Z1139" s="85"/>
      <c r="AA1139" s="85"/>
      <c r="AB1139" s="154"/>
      <c r="AC1139" s="154"/>
      <c r="AD1139" s="154"/>
      <c r="AE1139" s="154"/>
      <c r="AF1139" s="154"/>
      <c r="AG1139" s="154"/>
      <c r="AH1139" s="154"/>
      <c r="AI1139" s="154"/>
      <c r="AJ1139" s="154"/>
      <c r="AK1139" s="154"/>
      <c r="AL1139" s="154"/>
      <c r="AM1139" s="154"/>
      <c r="AN1139" s="154"/>
      <c r="AO1139" s="154"/>
      <c r="AP1139" s="154"/>
      <c r="AQ1139" s="154"/>
      <c r="AR1139" s="154"/>
      <c r="AS1139" s="154"/>
      <c r="AT1139" s="154"/>
      <c r="AU1139" s="154"/>
      <c r="AV1139" s="154"/>
      <c r="AW1139" s="154"/>
      <c r="AX1139" s="154"/>
      <c r="AY1139" s="154"/>
      <c r="AZ1139" s="154"/>
      <c r="BA1139" s="181"/>
      <c r="BB1139" s="181"/>
      <c r="BC1139" s="85"/>
      <c r="BD1139" s="85"/>
      <c r="BE1139" s="154"/>
    </row>
    <row r="1140" customFormat="false" ht="12.75" hidden="false" customHeight="true" outlineLevel="0" collapsed="false">
      <c r="A1140" s="2"/>
      <c r="B1140" s="2"/>
      <c r="E1140" s="2"/>
      <c r="G1140" s="2"/>
      <c r="I1140" s="85"/>
      <c r="J1140" s="2"/>
      <c r="K1140" s="2"/>
      <c r="L1140" s="85"/>
      <c r="M1140" s="85"/>
      <c r="N1140" s="85"/>
      <c r="O1140" s="85"/>
      <c r="P1140" s="85"/>
      <c r="Q1140" s="85"/>
      <c r="R1140" s="85"/>
      <c r="S1140" s="85"/>
      <c r="T1140" s="154"/>
      <c r="U1140" s="154"/>
      <c r="V1140" s="154"/>
      <c r="W1140" s="154"/>
      <c r="X1140" s="154"/>
      <c r="Y1140" s="154"/>
      <c r="Z1140" s="85"/>
      <c r="AA1140" s="85"/>
      <c r="AB1140" s="154"/>
      <c r="AC1140" s="154"/>
      <c r="AD1140" s="154"/>
      <c r="AE1140" s="154"/>
      <c r="AF1140" s="154"/>
      <c r="AG1140" s="154"/>
      <c r="AH1140" s="154"/>
      <c r="AI1140" s="154"/>
      <c r="AJ1140" s="154"/>
      <c r="AK1140" s="154"/>
      <c r="AL1140" s="154"/>
      <c r="AM1140" s="154"/>
      <c r="AN1140" s="154"/>
      <c r="AO1140" s="154"/>
      <c r="AP1140" s="154"/>
      <c r="AQ1140" s="154"/>
      <c r="AR1140" s="154"/>
      <c r="AS1140" s="154"/>
      <c r="AT1140" s="154"/>
      <c r="AU1140" s="154"/>
      <c r="AV1140" s="154"/>
      <c r="AW1140" s="154"/>
      <c r="AX1140" s="154"/>
      <c r="AY1140" s="154"/>
      <c r="AZ1140" s="154"/>
      <c r="BA1140" s="181"/>
      <c r="BB1140" s="181"/>
      <c r="BC1140" s="85"/>
      <c r="BD1140" s="85"/>
      <c r="BE1140" s="154"/>
    </row>
    <row r="1141" customFormat="false" ht="12.75" hidden="false" customHeight="true" outlineLevel="0" collapsed="false">
      <c r="A1141" s="2"/>
      <c r="B1141" s="2"/>
      <c r="E1141" s="2"/>
      <c r="G1141" s="2"/>
      <c r="I1141" s="85"/>
      <c r="J1141" s="2"/>
      <c r="K1141" s="2"/>
      <c r="L1141" s="85"/>
      <c r="M1141" s="85"/>
      <c r="N1141" s="85"/>
      <c r="O1141" s="85"/>
      <c r="P1141" s="85"/>
      <c r="Q1141" s="85"/>
      <c r="R1141" s="85"/>
      <c r="S1141" s="85"/>
      <c r="T1141" s="154"/>
      <c r="U1141" s="154"/>
      <c r="V1141" s="154"/>
      <c r="W1141" s="154"/>
      <c r="X1141" s="154"/>
      <c r="Y1141" s="154"/>
      <c r="Z1141" s="85"/>
      <c r="AA1141" s="85"/>
      <c r="AB1141" s="154"/>
      <c r="AC1141" s="154"/>
      <c r="AD1141" s="154"/>
      <c r="AE1141" s="154"/>
      <c r="AF1141" s="154"/>
      <c r="AG1141" s="154"/>
      <c r="AH1141" s="154"/>
      <c r="AI1141" s="154"/>
      <c r="AJ1141" s="154"/>
      <c r="AK1141" s="154"/>
      <c r="AL1141" s="154"/>
      <c r="AM1141" s="154"/>
      <c r="AN1141" s="154"/>
      <c r="AO1141" s="154"/>
      <c r="AP1141" s="154"/>
      <c r="AQ1141" s="154"/>
      <c r="AR1141" s="154"/>
      <c r="AS1141" s="154"/>
      <c r="AT1141" s="154"/>
      <c r="AU1141" s="154"/>
      <c r="AV1141" s="154"/>
      <c r="AW1141" s="154"/>
      <c r="AX1141" s="154"/>
      <c r="AY1141" s="154"/>
      <c r="AZ1141" s="154"/>
      <c r="BA1141" s="181"/>
      <c r="BB1141" s="181"/>
      <c r="BC1141" s="85"/>
      <c r="BD1141" s="85"/>
      <c r="BE1141" s="154"/>
    </row>
    <row r="1142" customFormat="false" ht="12.75" hidden="false" customHeight="true" outlineLevel="0" collapsed="false">
      <c r="A1142" s="2"/>
      <c r="B1142" s="2"/>
      <c r="E1142" s="2"/>
      <c r="G1142" s="2"/>
      <c r="I1142" s="85"/>
      <c r="J1142" s="2"/>
      <c r="K1142" s="2"/>
      <c r="L1142" s="85"/>
      <c r="M1142" s="85"/>
      <c r="N1142" s="85"/>
      <c r="O1142" s="85"/>
      <c r="P1142" s="85"/>
      <c r="Q1142" s="85"/>
      <c r="R1142" s="85"/>
      <c r="S1142" s="85"/>
      <c r="T1142" s="154"/>
      <c r="U1142" s="154"/>
      <c r="V1142" s="154"/>
      <c r="W1142" s="154"/>
      <c r="X1142" s="154"/>
      <c r="Y1142" s="154"/>
      <c r="Z1142" s="85"/>
      <c r="AA1142" s="85"/>
      <c r="AB1142" s="154"/>
      <c r="AC1142" s="154"/>
      <c r="AD1142" s="154"/>
      <c r="AE1142" s="154"/>
      <c r="AF1142" s="154"/>
      <c r="AG1142" s="154"/>
      <c r="AH1142" s="154"/>
      <c r="AI1142" s="154"/>
      <c r="AJ1142" s="154"/>
      <c r="AK1142" s="154"/>
      <c r="AL1142" s="154"/>
      <c r="AM1142" s="154"/>
      <c r="AN1142" s="154"/>
      <c r="AO1142" s="154"/>
      <c r="AP1142" s="154"/>
      <c r="AQ1142" s="154"/>
      <c r="AR1142" s="154"/>
      <c r="AS1142" s="154"/>
      <c r="AT1142" s="154"/>
      <c r="AU1142" s="154"/>
      <c r="AV1142" s="154"/>
      <c r="AW1142" s="154"/>
      <c r="AX1142" s="154"/>
      <c r="AY1142" s="154"/>
      <c r="AZ1142" s="154"/>
      <c r="BA1142" s="181"/>
      <c r="BB1142" s="181"/>
      <c r="BC1142" s="85"/>
      <c r="BD1142" s="85"/>
      <c r="BE1142" s="154"/>
    </row>
    <row r="1143" customFormat="false" ht="12.75" hidden="false" customHeight="true" outlineLevel="0" collapsed="false">
      <c r="A1143" s="2"/>
      <c r="B1143" s="2"/>
      <c r="E1143" s="2"/>
      <c r="G1143" s="2"/>
      <c r="I1143" s="85"/>
      <c r="J1143" s="2"/>
      <c r="K1143" s="2"/>
      <c r="L1143" s="85"/>
      <c r="M1143" s="85"/>
      <c r="N1143" s="85"/>
      <c r="O1143" s="85"/>
      <c r="P1143" s="85"/>
      <c r="Q1143" s="85"/>
      <c r="R1143" s="85"/>
      <c r="S1143" s="85"/>
      <c r="T1143" s="154"/>
      <c r="U1143" s="154"/>
      <c r="V1143" s="154"/>
      <c r="W1143" s="154"/>
      <c r="X1143" s="154"/>
      <c r="Y1143" s="154"/>
      <c r="Z1143" s="85"/>
      <c r="AA1143" s="85"/>
      <c r="AB1143" s="154"/>
      <c r="AC1143" s="154"/>
      <c r="AD1143" s="154"/>
      <c r="AE1143" s="154"/>
      <c r="AF1143" s="154"/>
      <c r="AG1143" s="154"/>
      <c r="AH1143" s="154"/>
      <c r="AI1143" s="154"/>
      <c r="AJ1143" s="154"/>
      <c r="AK1143" s="154"/>
      <c r="AL1143" s="154"/>
      <c r="AM1143" s="154"/>
      <c r="AN1143" s="154"/>
      <c r="AO1143" s="154"/>
      <c r="AP1143" s="154"/>
      <c r="AQ1143" s="154"/>
      <c r="AR1143" s="154"/>
      <c r="AS1143" s="154"/>
      <c r="AT1143" s="154"/>
      <c r="AU1143" s="154"/>
      <c r="AV1143" s="154"/>
      <c r="AW1143" s="154"/>
      <c r="AX1143" s="154"/>
      <c r="AY1143" s="154"/>
      <c r="AZ1143" s="154"/>
      <c r="BA1143" s="181"/>
      <c r="BB1143" s="181"/>
      <c r="BC1143" s="85"/>
      <c r="BD1143" s="85"/>
      <c r="BE1143" s="154"/>
    </row>
    <row r="1144" customFormat="false" ht="12.75" hidden="false" customHeight="true" outlineLevel="0" collapsed="false">
      <c r="A1144" s="2"/>
      <c r="B1144" s="2"/>
      <c r="E1144" s="2"/>
      <c r="G1144" s="2"/>
      <c r="I1144" s="85"/>
      <c r="J1144" s="2"/>
      <c r="K1144" s="2"/>
      <c r="L1144" s="85"/>
      <c r="M1144" s="85"/>
      <c r="N1144" s="85"/>
      <c r="O1144" s="85"/>
      <c r="P1144" s="85"/>
      <c r="Q1144" s="85"/>
      <c r="R1144" s="85"/>
      <c r="S1144" s="85"/>
      <c r="T1144" s="154"/>
      <c r="U1144" s="154"/>
      <c r="V1144" s="154"/>
      <c r="W1144" s="154"/>
      <c r="X1144" s="154"/>
      <c r="Y1144" s="154"/>
      <c r="Z1144" s="85"/>
      <c r="AA1144" s="85"/>
      <c r="AB1144" s="154"/>
      <c r="AC1144" s="154"/>
      <c r="AD1144" s="154"/>
      <c r="AE1144" s="154"/>
      <c r="AF1144" s="154"/>
      <c r="AG1144" s="154"/>
      <c r="AH1144" s="154"/>
      <c r="AI1144" s="154"/>
      <c r="AJ1144" s="154"/>
      <c r="AK1144" s="154"/>
      <c r="AL1144" s="154"/>
      <c r="AM1144" s="154"/>
      <c r="AN1144" s="154"/>
      <c r="AO1144" s="154"/>
      <c r="AP1144" s="154"/>
      <c r="AQ1144" s="154"/>
      <c r="AR1144" s="154"/>
      <c r="AS1144" s="154"/>
      <c r="AT1144" s="154"/>
      <c r="AU1144" s="154"/>
      <c r="AV1144" s="154"/>
      <c r="AW1144" s="154"/>
      <c r="AX1144" s="154"/>
      <c r="AY1144" s="154"/>
      <c r="AZ1144" s="154"/>
      <c r="BA1144" s="181"/>
      <c r="BB1144" s="181"/>
      <c r="BC1144" s="85"/>
      <c r="BD1144" s="85"/>
      <c r="BE1144" s="154"/>
    </row>
    <row r="1145" customFormat="false" ht="12.75" hidden="false" customHeight="true" outlineLevel="0" collapsed="false">
      <c r="A1145" s="2"/>
      <c r="B1145" s="2"/>
      <c r="E1145" s="2"/>
      <c r="G1145" s="2"/>
      <c r="I1145" s="85"/>
      <c r="J1145" s="2"/>
      <c r="K1145" s="2"/>
      <c r="L1145" s="85"/>
      <c r="M1145" s="85"/>
      <c r="N1145" s="85"/>
      <c r="O1145" s="85"/>
      <c r="P1145" s="85"/>
      <c r="Q1145" s="85"/>
      <c r="R1145" s="85"/>
      <c r="S1145" s="85"/>
      <c r="T1145" s="154"/>
      <c r="U1145" s="154"/>
      <c r="V1145" s="154"/>
      <c r="W1145" s="154"/>
      <c r="X1145" s="154"/>
      <c r="Y1145" s="154"/>
      <c r="Z1145" s="85"/>
      <c r="AA1145" s="85"/>
      <c r="AB1145" s="154"/>
      <c r="AC1145" s="154"/>
      <c r="AD1145" s="154"/>
      <c r="AE1145" s="154"/>
      <c r="AF1145" s="154"/>
      <c r="AG1145" s="154"/>
      <c r="AH1145" s="154"/>
      <c r="AI1145" s="154"/>
      <c r="AJ1145" s="154"/>
      <c r="AK1145" s="154"/>
      <c r="AL1145" s="154"/>
      <c r="AM1145" s="154"/>
      <c r="AN1145" s="154"/>
      <c r="AO1145" s="154"/>
      <c r="AP1145" s="154"/>
      <c r="AQ1145" s="154"/>
      <c r="AR1145" s="154"/>
      <c r="AS1145" s="154"/>
      <c r="AT1145" s="154"/>
      <c r="AU1145" s="154"/>
      <c r="AV1145" s="154"/>
      <c r="AW1145" s="154"/>
      <c r="AX1145" s="154"/>
      <c r="AY1145" s="154"/>
      <c r="AZ1145" s="154"/>
      <c r="BA1145" s="181"/>
      <c r="BB1145" s="181"/>
      <c r="BC1145" s="85"/>
      <c r="BD1145" s="85"/>
      <c r="BE1145" s="154"/>
    </row>
    <row r="1146" customFormat="false" ht="12.75" hidden="false" customHeight="true" outlineLevel="0" collapsed="false">
      <c r="A1146" s="2"/>
      <c r="B1146" s="2"/>
      <c r="E1146" s="2"/>
      <c r="G1146" s="2"/>
      <c r="I1146" s="85"/>
      <c r="J1146" s="2"/>
      <c r="K1146" s="2"/>
      <c r="L1146" s="85"/>
      <c r="M1146" s="85"/>
      <c r="N1146" s="85"/>
      <c r="O1146" s="85"/>
      <c r="P1146" s="85"/>
      <c r="Q1146" s="85"/>
      <c r="R1146" s="85"/>
      <c r="S1146" s="85"/>
      <c r="T1146" s="154"/>
      <c r="U1146" s="154"/>
      <c r="V1146" s="154"/>
      <c r="W1146" s="154"/>
      <c r="X1146" s="154"/>
      <c r="Y1146" s="154"/>
      <c r="Z1146" s="85"/>
      <c r="AA1146" s="85"/>
      <c r="AB1146" s="154"/>
      <c r="AC1146" s="154"/>
      <c r="AD1146" s="154"/>
      <c r="AE1146" s="154"/>
      <c r="AF1146" s="154"/>
      <c r="AG1146" s="154"/>
      <c r="AH1146" s="154"/>
      <c r="AI1146" s="154"/>
      <c r="AJ1146" s="154"/>
      <c r="AK1146" s="154"/>
      <c r="AL1146" s="154"/>
      <c r="AM1146" s="154"/>
      <c r="AN1146" s="154"/>
      <c r="AO1146" s="154"/>
      <c r="AP1146" s="154"/>
      <c r="AQ1146" s="154"/>
      <c r="AR1146" s="154"/>
      <c r="AS1146" s="154"/>
      <c r="AT1146" s="154"/>
      <c r="AU1146" s="154"/>
      <c r="AV1146" s="154"/>
      <c r="AW1146" s="154"/>
      <c r="AX1146" s="154"/>
      <c r="AY1146" s="154"/>
      <c r="AZ1146" s="154"/>
      <c r="BA1146" s="181"/>
      <c r="BB1146" s="181"/>
      <c r="BC1146" s="85"/>
      <c r="BD1146" s="85"/>
      <c r="BE1146" s="154"/>
    </row>
    <row r="1147" customFormat="false" ht="12.75" hidden="false" customHeight="true" outlineLevel="0" collapsed="false">
      <c r="A1147" s="2"/>
      <c r="B1147" s="2"/>
      <c r="E1147" s="2"/>
      <c r="G1147" s="2"/>
      <c r="I1147" s="85"/>
      <c r="J1147" s="2"/>
      <c r="K1147" s="2"/>
      <c r="L1147" s="85"/>
      <c r="M1147" s="85"/>
      <c r="N1147" s="85"/>
      <c r="O1147" s="85"/>
      <c r="P1147" s="85"/>
      <c r="Q1147" s="85"/>
      <c r="R1147" s="85"/>
      <c r="S1147" s="85"/>
      <c r="T1147" s="154"/>
      <c r="U1147" s="154"/>
      <c r="V1147" s="154"/>
      <c r="W1147" s="154"/>
      <c r="X1147" s="154"/>
      <c r="Y1147" s="154"/>
      <c r="Z1147" s="85"/>
      <c r="AA1147" s="85"/>
      <c r="AB1147" s="154"/>
      <c r="AC1147" s="154"/>
      <c r="AD1147" s="154"/>
      <c r="AE1147" s="154"/>
      <c r="AF1147" s="154"/>
      <c r="AG1147" s="154"/>
      <c r="AH1147" s="154"/>
      <c r="AI1147" s="154"/>
      <c r="AJ1147" s="154"/>
      <c r="AK1147" s="154"/>
      <c r="AL1147" s="154"/>
      <c r="AM1147" s="154"/>
      <c r="AN1147" s="154"/>
      <c r="AO1147" s="154"/>
      <c r="AP1147" s="154"/>
      <c r="AQ1147" s="154"/>
      <c r="AR1147" s="154"/>
      <c r="AS1147" s="154"/>
      <c r="AT1147" s="154"/>
      <c r="AU1147" s="154"/>
      <c r="AV1147" s="154"/>
      <c r="AW1147" s="154"/>
      <c r="AX1147" s="154"/>
      <c r="AY1147" s="154"/>
      <c r="AZ1147" s="154"/>
      <c r="BA1147" s="181"/>
      <c r="BB1147" s="181"/>
      <c r="BC1147" s="85"/>
      <c r="BD1147" s="85"/>
      <c r="BE1147" s="154"/>
    </row>
    <row r="1148" customFormat="false" ht="12.75" hidden="false" customHeight="true" outlineLevel="0" collapsed="false">
      <c r="A1148" s="2"/>
      <c r="B1148" s="2"/>
      <c r="E1148" s="2"/>
      <c r="G1148" s="2"/>
      <c r="I1148" s="85"/>
      <c r="J1148" s="2"/>
      <c r="K1148" s="2"/>
      <c r="L1148" s="85"/>
      <c r="M1148" s="85"/>
      <c r="N1148" s="85"/>
      <c r="O1148" s="85"/>
      <c r="P1148" s="85"/>
      <c r="Q1148" s="85"/>
      <c r="R1148" s="85"/>
      <c r="S1148" s="85"/>
      <c r="T1148" s="154"/>
      <c r="U1148" s="154"/>
      <c r="V1148" s="154"/>
      <c r="W1148" s="154"/>
      <c r="X1148" s="154"/>
      <c r="Y1148" s="154"/>
      <c r="Z1148" s="85"/>
      <c r="AA1148" s="85"/>
      <c r="AB1148" s="154"/>
      <c r="AC1148" s="154"/>
      <c r="AD1148" s="154"/>
      <c r="AE1148" s="154"/>
      <c r="AF1148" s="154"/>
      <c r="AG1148" s="154"/>
      <c r="AH1148" s="154"/>
      <c r="AI1148" s="154"/>
      <c r="AJ1148" s="154"/>
      <c r="AK1148" s="154"/>
      <c r="AL1148" s="154"/>
      <c r="AM1148" s="154"/>
      <c r="AN1148" s="154"/>
      <c r="AO1148" s="154"/>
      <c r="AP1148" s="154"/>
      <c r="AQ1148" s="154"/>
      <c r="AR1148" s="154"/>
      <c r="AS1148" s="154"/>
      <c r="AT1148" s="154"/>
      <c r="AU1148" s="154"/>
      <c r="AV1148" s="154"/>
      <c r="AW1148" s="154"/>
      <c r="AX1148" s="154"/>
      <c r="AY1148" s="154"/>
      <c r="AZ1148" s="154"/>
      <c r="BA1148" s="181"/>
      <c r="BB1148" s="181"/>
      <c r="BC1148" s="85"/>
      <c r="BD1148" s="85"/>
      <c r="BE1148" s="154"/>
    </row>
    <row r="1149" customFormat="false" ht="12.75" hidden="false" customHeight="true" outlineLevel="0" collapsed="false">
      <c r="A1149" s="2"/>
      <c r="B1149" s="2"/>
      <c r="E1149" s="2"/>
      <c r="G1149" s="2"/>
      <c r="I1149" s="85"/>
      <c r="J1149" s="2"/>
      <c r="K1149" s="2"/>
      <c r="L1149" s="85"/>
      <c r="M1149" s="85"/>
      <c r="N1149" s="85"/>
      <c r="O1149" s="85"/>
      <c r="P1149" s="85"/>
      <c r="Q1149" s="85"/>
      <c r="R1149" s="85"/>
      <c r="S1149" s="85"/>
      <c r="T1149" s="154"/>
      <c r="U1149" s="154"/>
      <c r="V1149" s="154"/>
      <c r="W1149" s="154"/>
      <c r="X1149" s="154"/>
      <c r="Y1149" s="154"/>
      <c r="Z1149" s="85"/>
      <c r="AA1149" s="85"/>
      <c r="AB1149" s="154"/>
      <c r="AC1149" s="154"/>
      <c r="AD1149" s="154"/>
      <c r="AE1149" s="154"/>
      <c r="AF1149" s="154"/>
      <c r="AG1149" s="154"/>
      <c r="AH1149" s="154"/>
      <c r="AI1149" s="154"/>
      <c r="AJ1149" s="154"/>
      <c r="AK1149" s="154"/>
      <c r="AL1149" s="154"/>
      <c r="AM1149" s="154"/>
      <c r="AN1149" s="154"/>
      <c r="AO1149" s="154"/>
      <c r="AP1149" s="154"/>
      <c r="AQ1149" s="154"/>
      <c r="AR1149" s="154"/>
      <c r="AS1149" s="154"/>
      <c r="AT1149" s="154"/>
      <c r="AU1149" s="154"/>
      <c r="AV1149" s="154"/>
      <c r="AW1149" s="154"/>
      <c r="AX1149" s="154"/>
      <c r="AY1149" s="154"/>
      <c r="AZ1149" s="154"/>
      <c r="BA1149" s="181"/>
      <c r="BB1149" s="181"/>
      <c r="BC1149" s="85"/>
      <c r="BD1149" s="85"/>
      <c r="BE1149" s="154"/>
    </row>
    <row r="1150" customFormat="false" ht="12.75" hidden="false" customHeight="true" outlineLevel="0" collapsed="false">
      <c r="A1150" s="2"/>
      <c r="B1150" s="2"/>
      <c r="E1150" s="2"/>
      <c r="G1150" s="2"/>
      <c r="I1150" s="85"/>
      <c r="J1150" s="2"/>
      <c r="K1150" s="2"/>
      <c r="L1150" s="85"/>
      <c r="M1150" s="85"/>
      <c r="N1150" s="85"/>
      <c r="O1150" s="85"/>
      <c r="P1150" s="85"/>
      <c r="Q1150" s="85"/>
      <c r="R1150" s="85"/>
      <c r="S1150" s="85"/>
      <c r="T1150" s="154"/>
      <c r="U1150" s="154"/>
      <c r="V1150" s="154"/>
      <c r="W1150" s="154"/>
      <c r="X1150" s="154"/>
      <c r="Y1150" s="154"/>
      <c r="Z1150" s="85"/>
      <c r="AA1150" s="85"/>
      <c r="AB1150" s="154"/>
      <c r="AC1150" s="154"/>
      <c r="AD1150" s="154"/>
      <c r="AE1150" s="154"/>
      <c r="AF1150" s="154"/>
      <c r="AG1150" s="154"/>
      <c r="AH1150" s="154"/>
      <c r="AI1150" s="154"/>
      <c r="AJ1150" s="154"/>
      <c r="AK1150" s="154"/>
      <c r="AL1150" s="154"/>
      <c r="AM1150" s="154"/>
      <c r="AN1150" s="154"/>
      <c r="AO1150" s="154"/>
      <c r="AP1150" s="154"/>
      <c r="AQ1150" s="154"/>
      <c r="AR1150" s="154"/>
      <c r="AS1150" s="154"/>
      <c r="AT1150" s="154"/>
      <c r="AU1150" s="154"/>
      <c r="AV1150" s="154"/>
      <c r="AW1150" s="154"/>
      <c r="AX1150" s="154"/>
      <c r="AY1150" s="154"/>
      <c r="AZ1150" s="154"/>
      <c r="BA1150" s="181"/>
      <c r="BB1150" s="181"/>
      <c r="BC1150" s="85"/>
      <c r="BD1150" s="85"/>
      <c r="BE1150" s="154"/>
    </row>
    <row r="1151" customFormat="false" ht="12.75" hidden="false" customHeight="true" outlineLevel="0" collapsed="false">
      <c r="A1151" s="2"/>
      <c r="B1151" s="2"/>
      <c r="E1151" s="2"/>
      <c r="G1151" s="2"/>
      <c r="I1151" s="85"/>
      <c r="J1151" s="2"/>
      <c r="K1151" s="2"/>
      <c r="L1151" s="85"/>
      <c r="M1151" s="85"/>
      <c r="N1151" s="85"/>
      <c r="O1151" s="85"/>
      <c r="P1151" s="85"/>
      <c r="Q1151" s="85"/>
      <c r="R1151" s="85"/>
      <c r="S1151" s="85"/>
      <c r="T1151" s="154"/>
      <c r="U1151" s="154"/>
      <c r="V1151" s="154"/>
      <c r="W1151" s="154"/>
      <c r="X1151" s="154"/>
      <c r="Y1151" s="154"/>
      <c r="Z1151" s="85"/>
      <c r="AA1151" s="85"/>
      <c r="AB1151" s="154"/>
      <c r="AC1151" s="154"/>
      <c r="AD1151" s="154"/>
      <c r="AE1151" s="154"/>
      <c r="AF1151" s="154"/>
      <c r="AG1151" s="154"/>
      <c r="AH1151" s="154"/>
      <c r="AI1151" s="154"/>
      <c r="AJ1151" s="154"/>
      <c r="AK1151" s="154"/>
      <c r="AL1151" s="154"/>
      <c r="AM1151" s="154"/>
      <c r="AN1151" s="154"/>
      <c r="AO1151" s="154"/>
      <c r="AP1151" s="154"/>
      <c r="AQ1151" s="154"/>
      <c r="AR1151" s="154"/>
      <c r="AS1151" s="154"/>
      <c r="AT1151" s="154"/>
      <c r="AU1151" s="154"/>
      <c r="AV1151" s="154"/>
      <c r="AW1151" s="154"/>
      <c r="AX1151" s="154"/>
      <c r="AY1151" s="154"/>
      <c r="AZ1151" s="154"/>
      <c r="BA1151" s="181"/>
      <c r="BB1151" s="181"/>
      <c r="BC1151" s="85"/>
      <c r="BD1151" s="85"/>
      <c r="BE1151" s="154"/>
    </row>
    <row r="1152" customFormat="false" ht="12.75" hidden="false" customHeight="true" outlineLevel="0" collapsed="false">
      <c r="A1152" s="2"/>
      <c r="B1152" s="2"/>
      <c r="E1152" s="2"/>
      <c r="G1152" s="2"/>
      <c r="I1152" s="85"/>
      <c r="J1152" s="2"/>
      <c r="K1152" s="2"/>
      <c r="L1152" s="85"/>
      <c r="M1152" s="85"/>
      <c r="N1152" s="85"/>
      <c r="O1152" s="85"/>
      <c r="P1152" s="85"/>
      <c r="Q1152" s="85"/>
      <c r="R1152" s="85"/>
      <c r="S1152" s="85"/>
      <c r="T1152" s="154"/>
      <c r="U1152" s="154"/>
      <c r="V1152" s="154"/>
      <c r="W1152" s="154"/>
      <c r="X1152" s="154"/>
      <c r="Y1152" s="154"/>
      <c r="Z1152" s="85"/>
      <c r="AA1152" s="85"/>
      <c r="AB1152" s="154"/>
      <c r="AC1152" s="154"/>
      <c r="AD1152" s="154"/>
      <c r="AE1152" s="154"/>
      <c r="AF1152" s="154"/>
      <c r="AG1152" s="154"/>
      <c r="AH1152" s="154"/>
      <c r="AI1152" s="154"/>
      <c r="AJ1152" s="154"/>
      <c r="AK1152" s="154"/>
      <c r="AL1152" s="154"/>
      <c r="AM1152" s="154"/>
      <c r="AN1152" s="154"/>
      <c r="AO1152" s="154"/>
      <c r="AP1152" s="154"/>
      <c r="AQ1152" s="154"/>
      <c r="AR1152" s="154"/>
      <c r="AS1152" s="154"/>
      <c r="AT1152" s="154"/>
      <c r="AU1152" s="154"/>
      <c r="AV1152" s="154"/>
      <c r="AW1152" s="154"/>
      <c r="AX1152" s="154"/>
      <c r="AY1152" s="154"/>
      <c r="AZ1152" s="154"/>
      <c r="BA1152" s="181"/>
      <c r="BB1152" s="181"/>
      <c r="BC1152" s="85"/>
      <c r="BD1152" s="85"/>
      <c r="BE1152" s="154"/>
    </row>
    <row r="1153" customFormat="false" ht="12.75" hidden="false" customHeight="true" outlineLevel="0" collapsed="false">
      <c r="A1153" s="2"/>
      <c r="B1153" s="2"/>
      <c r="E1153" s="2"/>
      <c r="G1153" s="2"/>
      <c r="I1153" s="85"/>
      <c r="J1153" s="2"/>
      <c r="K1153" s="2"/>
      <c r="L1153" s="85"/>
      <c r="M1153" s="85"/>
      <c r="N1153" s="85"/>
      <c r="O1153" s="85"/>
      <c r="P1153" s="85"/>
      <c r="Q1153" s="85"/>
      <c r="R1153" s="85"/>
      <c r="S1153" s="85"/>
      <c r="T1153" s="154"/>
      <c r="U1153" s="154"/>
      <c r="V1153" s="154"/>
      <c r="W1153" s="154"/>
      <c r="X1153" s="154"/>
      <c r="Y1153" s="154"/>
      <c r="Z1153" s="85"/>
      <c r="AA1153" s="85"/>
      <c r="AB1153" s="154"/>
      <c r="AC1153" s="154"/>
      <c r="AD1153" s="154"/>
      <c r="AE1153" s="154"/>
      <c r="AF1153" s="154"/>
      <c r="AG1153" s="154"/>
      <c r="AH1153" s="154"/>
      <c r="AI1153" s="154"/>
      <c r="AJ1153" s="154"/>
      <c r="AK1153" s="154"/>
      <c r="AL1153" s="154"/>
      <c r="AM1153" s="154"/>
      <c r="AN1153" s="154"/>
      <c r="AO1153" s="154"/>
      <c r="AP1153" s="154"/>
      <c r="AQ1153" s="154"/>
      <c r="AR1153" s="154"/>
      <c r="AS1153" s="154"/>
      <c r="AT1153" s="154"/>
      <c r="AU1153" s="154"/>
      <c r="AV1153" s="154"/>
      <c r="AW1153" s="154"/>
      <c r="AX1153" s="154"/>
      <c r="AY1153" s="154"/>
      <c r="AZ1153" s="154"/>
      <c r="BA1153" s="181"/>
      <c r="BB1153" s="181"/>
      <c r="BC1153" s="85"/>
      <c r="BD1153" s="85"/>
      <c r="BE1153" s="154"/>
    </row>
    <row r="1154" customFormat="false" ht="12.75" hidden="false" customHeight="true" outlineLevel="0" collapsed="false">
      <c r="A1154" s="2"/>
      <c r="B1154" s="2"/>
      <c r="E1154" s="2"/>
      <c r="G1154" s="2"/>
      <c r="I1154" s="85"/>
      <c r="J1154" s="2"/>
      <c r="K1154" s="2"/>
      <c r="L1154" s="85"/>
      <c r="M1154" s="85"/>
      <c r="N1154" s="85"/>
      <c r="O1154" s="85"/>
      <c r="P1154" s="85"/>
      <c r="Q1154" s="85"/>
      <c r="R1154" s="85"/>
      <c r="S1154" s="85"/>
      <c r="T1154" s="154"/>
      <c r="U1154" s="154"/>
      <c r="V1154" s="154"/>
      <c r="W1154" s="154"/>
      <c r="X1154" s="154"/>
      <c r="Y1154" s="154"/>
      <c r="Z1154" s="85"/>
      <c r="AA1154" s="85"/>
      <c r="AB1154" s="154"/>
      <c r="AC1154" s="154"/>
      <c r="AD1154" s="154"/>
      <c r="AE1154" s="154"/>
      <c r="AF1154" s="154"/>
      <c r="AG1154" s="154"/>
      <c r="AH1154" s="154"/>
      <c r="AI1154" s="154"/>
      <c r="AJ1154" s="154"/>
      <c r="AK1154" s="154"/>
      <c r="AL1154" s="154"/>
      <c r="AM1154" s="154"/>
      <c r="AN1154" s="154"/>
      <c r="AO1154" s="154"/>
      <c r="AP1154" s="154"/>
      <c r="AQ1154" s="154"/>
      <c r="AR1154" s="154"/>
      <c r="AS1154" s="154"/>
      <c r="AT1154" s="154"/>
      <c r="AU1154" s="154"/>
      <c r="AV1154" s="154"/>
      <c r="AW1154" s="154"/>
      <c r="AX1154" s="154"/>
      <c r="AY1154" s="154"/>
      <c r="AZ1154" s="154"/>
      <c r="BA1154" s="181"/>
      <c r="BB1154" s="181"/>
      <c r="BC1154" s="85"/>
      <c r="BD1154" s="85"/>
      <c r="BE1154" s="154"/>
    </row>
    <row r="1155" customFormat="false" ht="12.75" hidden="false" customHeight="true" outlineLevel="0" collapsed="false">
      <c r="A1155" s="2"/>
      <c r="B1155" s="2"/>
      <c r="E1155" s="2"/>
      <c r="G1155" s="2"/>
      <c r="I1155" s="85"/>
      <c r="J1155" s="2"/>
      <c r="K1155" s="2"/>
      <c r="L1155" s="85"/>
      <c r="M1155" s="85"/>
      <c r="N1155" s="85"/>
      <c r="O1155" s="85"/>
      <c r="P1155" s="85"/>
      <c r="Q1155" s="85"/>
      <c r="R1155" s="85"/>
      <c r="S1155" s="85"/>
      <c r="T1155" s="154"/>
      <c r="U1155" s="154"/>
      <c r="V1155" s="154"/>
      <c r="W1155" s="154"/>
      <c r="X1155" s="154"/>
      <c r="Y1155" s="154"/>
      <c r="Z1155" s="85"/>
      <c r="AA1155" s="85"/>
      <c r="AB1155" s="154"/>
      <c r="AC1155" s="154"/>
      <c r="AD1155" s="154"/>
      <c r="AE1155" s="154"/>
      <c r="AF1155" s="154"/>
      <c r="AG1155" s="154"/>
      <c r="AH1155" s="154"/>
      <c r="AI1155" s="154"/>
      <c r="AJ1155" s="154"/>
      <c r="AK1155" s="154"/>
      <c r="AL1155" s="154"/>
      <c r="AM1155" s="154"/>
      <c r="AN1155" s="154"/>
      <c r="AO1155" s="154"/>
      <c r="AP1155" s="154"/>
      <c r="AQ1155" s="154"/>
      <c r="AR1155" s="154"/>
      <c r="AS1155" s="154"/>
      <c r="AT1155" s="154"/>
      <c r="AU1155" s="154"/>
      <c r="AV1155" s="154"/>
      <c r="AW1155" s="154"/>
      <c r="AX1155" s="154"/>
      <c r="AY1155" s="154"/>
      <c r="AZ1155" s="154"/>
      <c r="BA1155" s="181"/>
      <c r="BB1155" s="181"/>
      <c r="BC1155" s="85"/>
      <c r="BD1155" s="85"/>
      <c r="BE1155" s="154"/>
    </row>
    <row r="1156" customFormat="false" ht="12.75" hidden="false" customHeight="true" outlineLevel="0" collapsed="false">
      <c r="A1156" s="2"/>
      <c r="B1156" s="2"/>
      <c r="E1156" s="2"/>
      <c r="G1156" s="2"/>
      <c r="I1156" s="85"/>
      <c r="J1156" s="2"/>
      <c r="K1156" s="2"/>
      <c r="L1156" s="85"/>
      <c r="M1156" s="85"/>
      <c r="N1156" s="85"/>
      <c r="O1156" s="85"/>
      <c r="P1156" s="85"/>
      <c r="Q1156" s="85"/>
      <c r="R1156" s="85"/>
      <c r="S1156" s="85"/>
      <c r="T1156" s="154"/>
      <c r="U1156" s="154"/>
      <c r="V1156" s="154"/>
      <c r="W1156" s="154"/>
      <c r="X1156" s="154"/>
      <c r="Y1156" s="154"/>
      <c r="Z1156" s="85"/>
      <c r="AA1156" s="85"/>
      <c r="AB1156" s="154"/>
      <c r="AC1156" s="154"/>
      <c r="AD1156" s="154"/>
      <c r="AE1156" s="154"/>
      <c r="AF1156" s="154"/>
      <c r="AG1156" s="154"/>
      <c r="AH1156" s="154"/>
      <c r="AI1156" s="154"/>
      <c r="AJ1156" s="154"/>
      <c r="AK1156" s="154"/>
      <c r="AL1156" s="154"/>
      <c r="AM1156" s="154"/>
      <c r="AN1156" s="154"/>
      <c r="AO1156" s="154"/>
      <c r="AP1156" s="154"/>
      <c r="AQ1156" s="154"/>
      <c r="AR1156" s="154"/>
      <c r="AS1156" s="154"/>
      <c r="AT1156" s="154"/>
      <c r="AU1156" s="154"/>
      <c r="AV1156" s="154"/>
      <c r="AW1156" s="154"/>
      <c r="AX1156" s="154"/>
      <c r="AY1156" s="154"/>
      <c r="AZ1156" s="154"/>
      <c r="BA1156" s="181"/>
      <c r="BB1156" s="181"/>
      <c r="BC1156" s="85"/>
      <c r="BD1156" s="85"/>
      <c r="BE1156" s="154"/>
    </row>
    <row r="1157" customFormat="false" ht="12.75" hidden="false" customHeight="true" outlineLevel="0" collapsed="false">
      <c r="A1157" s="2"/>
      <c r="B1157" s="2"/>
      <c r="E1157" s="2"/>
      <c r="G1157" s="2"/>
      <c r="I1157" s="85"/>
      <c r="J1157" s="2"/>
      <c r="K1157" s="2"/>
      <c r="L1157" s="85"/>
      <c r="M1157" s="85"/>
      <c r="N1157" s="85"/>
      <c r="O1157" s="85"/>
      <c r="P1157" s="85"/>
      <c r="Q1157" s="85"/>
      <c r="R1157" s="85"/>
      <c r="S1157" s="85"/>
      <c r="T1157" s="154"/>
      <c r="U1157" s="154"/>
      <c r="V1157" s="154"/>
      <c r="W1157" s="154"/>
      <c r="X1157" s="154"/>
      <c r="Y1157" s="154"/>
      <c r="Z1157" s="85"/>
      <c r="AA1157" s="85"/>
      <c r="AB1157" s="154"/>
      <c r="AC1157" s="154"/>
      <c r="AD1157" s="154"/>
      <c r="AE1157" s="154"/>
      <c r="AF1157" s="154"/>
      <c r="AG1157" s="154"/>
      <c r="AH1157" s="154"/>
      <c r="AI1157" s="154"/>
      <c r="AJ1157" s="154"/>
      <c r="AK1157" s="154"/>
      <c r="AL1157" s="154"/>
      <c r="AM1157" s="154"/>
      <c r="AN1157" s="154"/>
      <c r="AO1157" s="154"/>
      <c r="AP1157" s="154"/>
      <c r="AQ1157" s="154"/>
      <c r="AR1157" s="154"/>
      <c r="AS1157" s="154"/>
      <c r="AT1157" s="154"/>
      <c r="AU1157" s="154"/>
      <c r="AV1157" s="154"/>
      <c r="AW1157" s="154"/>
      <c r="AX1157" s="154"/>
      <c r="AY1157" s="154"/>
      <c r="AZ1157" s="154"/>
      <c r="BA1157" s="181"/>
      <c r="BB1157" s="181"/>
      <c r="BC1157" s="85"/>
      <c r="BD1157" s="85"/>
      <c r="BE1157" s="154"/>
    </row>
    <row r="1158" customFormat="false" ht="12.75" hidden="false" customHeight="true" outlineLevel="0" collapsed="false">
      <c r="A1158" s="2"/>
      <c r="B1158" s="2"/>
      <c r="E1158" s="2"/>
      <c r="G1158" s="2"/>
      <c r="I1158" s="85"/>
      <c r="J1158" s="2"/>
      <c r="K1158" s="2"/>
      <c r="L1158" s="85"/>
      <c r="M1158" s="85"/>
      <c r="N1158" s="85"/>
      <c r="O1158" s="85"/>
      <c r="P1158" s="85"/>
      <c r="Q1158" s="85"/>
      <c r="R1158" s="85"/>
      <c r="S1158" s="85"/>
      <c r="T1158" s="154"/>
      <c r="U1158" s="154"/>
      <c r="V1158" s="154"/>
      <c r="W1158" s="154"/>
      <c r="X1158" s="154"/>
      <c r="Y1158" s="154"/>
      <c r="Z1158" s="85"/>
      <c r="AA1158" s="85"/>
      <c r="AB1158" s="154"/>
      <c r="AC1158" s="154"/>
      <c r="AD1158" s="154"/>
      <c r="AE1158" s="154"/>
      <c r="AF1158" s="154"/>
      <c r="AG1158" s="154"/>
      <c r="AH1158" s="154"/>
      <c r="AI1158" s="154"/>
      <c r="AJ1158" s="154"/>
      <c r="AK1158" s="154"/>
      <c r="AL1158" s="154"/>
      <c r="AM1158" s="154"/>
      <c r="AN1158" s="154"/>
      <c r="AO1158" s="154"/>
      <c r="AP1158" s="154"/>
      <c r="AQ1158" s="154"/>
      <c r="AR1158" s="154"/>
      <c r="AS1158" s="154"/>
      <c r="AT1158" s="154"/>
      <c r="AU1158" s="154"/>
      <c r="AV1158" s="154"/>
      <c r="AW1158" s="154"/>
      <c r="AX1158" s="154"/>
      <c r="AY1158" s="154"/>
      <c r="AZ1158" s="154"/>
      <c r="BA1158" s="181"/>
      <c r="BB1158" s="181"/>
      <c r="BC1158" s="85"/>
      <c r="BD1158" s="85"/>
      <c r="BE1158" s="154"/>
    </row>
    <row r="1159" customFormat="false" ht="12.75" hidden="false" customHeight="true" outlineLevel="0" collapsed="false">
      <c r="A1159" s="2"/>
      <c r="B1159" s="2"/>
      <c r="E1159" s="2"/>
      <c r="G1159" s="2"/>
      <c r="I1159" s="85"/>
      <c r="J1159" s="2"/>
      <c r="K1159" s="2"/>
      <c r="L1159" s="85"/>
      <c r="M1159" s="85"/>
      <c r="N1159" s="85"/>
      <c r="O1159" s="85"/>
      <c r="P1159" s="85"/>
      <c r="Q1159" s="85"/>
      <c r="R1159" s="85"/>
      <c r="S1159" s="85"/>
      <c r="T1159" s="154"/>
      <c r="U1159" s="154"/>
      <c r="V1159" s="154"/>
      <c r="W1159" s="154"/>
      <c r="X1159" s="154"/>
      <c r="Y1159" s="154"/>
      <c r="Z1159" s="85"/>
      <c r="AA1159" s="85"/>
      <c r="AB1159" s="154"/>
      <c r="AC1159" s="154"/>
      <c r="AD1159" s="154"/>
      <c r="AE1159" s="154"/>
      <c r="AF1159" s="154"/>
      <c r="AG1159" s="154"/>
      <c r="AH1159" s="154"/>
      <c r="AI1159" s="154"/>
      <c r="AJ1159" s="154"/>
      <c r="AK1159" s="154"/>
      <c r="AL1159" s="154"/>
      <c r="AM1159" s="154"/>
      <c r="AN1159" s="154"/>
      <c r="AO1159" s="154"/>
      <c r="AP1159" s="154"/>
      <c r="AQ1159" s="154"/>
      <c r="AR1159" s="154"/>
      <c r="AS1159" s="154"/>
      <c r="AT1159" s="154"/>
      <c r="AU1159" s="154"/>
      <c r="AV1159" s="154"/>
      <c r="AW1159" s="154"/>
      <c r="AX1159" s="154"/>
      <c r="AY1159" s="154"/>
      <c r="AZ1159" s="154"/>
      <c r="BA1159" s="181"/>
      <c r="BB1159" s="181"/>
      <c r="BC1159" s="85"/>
      <c r="BD1159" s="85"/>
      <c r="BE1159" s="154"/>
    </row>
    <row r="1160" customFormat="false" ht="12.75" hidden="false" customHeight="true" outlineLevel="0" collapsed="false">
      <c r="A1160" s="2"/>
      <c r="B1160" s="2"/>
      <c r="E1160" s="2"/>
      <c r="G1160" s="2"/>
      <c r="I1160" s="85"/>
      <c r="J1160" s="2"/>
      <c r="K1160" s="2"/>
      <c r="L1160" s="85"/>
      <c r="M1160" s="85"/>
      <c r="N1160" s="85"/>
      <c r="O1160" s="85"/>
      <c r="P1160" s="85"/>
      <c r="Q1160" s="85"/>
      <c r="R1160" s="85"/>
      <c r="S1160" s="85"/>
      <c r="T1160" s="154"/>
      <c r="U1160" s="154"/>
      <c r="V1160" s="154"/>
      <c r="W1160" s="154"/>
      <c r="X1160" s="154"/>
      <c r="Y1160" s="154"/>
      <c r="Z1160" s="85"/>
      <c r="AA1160" s="85"/>
      <c r="AB1160" s="154"/>
      <c r="AC1160" s="154"/>
      <c r="AD1160" s="154"/>
      <c r="AE1160" s="154"/>
      <c r="AF1160" s="154"/>
      <c r="AG1160" s="154"/>
      <c r="AH1160" s="154"/>
      <c r="AI1160" s="154"/>
      <c r="AJ1160" s="154"/>
      <c r="AK1160" s="154"/>
      <c r="AL1160" s="154"/>
      <c r="AM1160" s="154"/>
      <c r="AN1160" s="154"/>
      <c r="AO1160" s="154"/>
      <c r="AP1160" s="154"/>
      <c r="AQ1160" s="154"/>
      <c r="AR1160" s="154"/>
      <c r="AS1160" s="154"/>
      <c r="AT1160" s="154"/>
      <c r="AU1160" s="154"/>
      <c r="AV1160" s="154"/>
      <c r="AW1160" s="154"/>
      <c r="AX1160" s="154"/>
      <c r="AY1160" s="154"/>
      <c r="AZ1160" s="154"/>
      <c r="BA1160" s="181"/>
      <c r="BB1160" s="181"/>
      <c r="BC1160" s="85"/>
      <c r="BD1160" s="85"/>
      <c r="BE1160" s="154"/>
    </row>
    <row r="1161" customFormat="false" ht="12.75" hidden="false" customHeight="true" outlineLevel="0" collapsed="false">
      <c r="A1161" s="2"/>
      <c r="B1161" s="2"/>
      <c r="E1161" s="2"/>
      <c r="G1161" s="2"/>
      <c r="I1161" s="85"/>
      <c r="J1161" s="2"/>
      <c r="K1161" s="2"/>
      <c r="L1161" s="85"/>
      <c r="M1161" s="85"/>
      <c r="N1161" s="85"/>
      <c r="O1161" s="85"/>
      <c r="P1161" s="85"/>
      <c r="Q1161" s="85"/>
      <c r="R1161" s="85"/>
      <c r="S1161" s="85"/>
      <c r="T1161" s="154"/>
      <c r="U1161" s="154"/>
      <c r="V1161" s="154"/>
      <c r="W1161" s="154"/>
      <c r="X1161" s="154"/>
      <c r="Y1161" s="154"/>
      <c r="Z1161" s="85"/>
      <c r="AA1161" s="85"/>
      <c r="AB1161" s="154"/>
      <c r="AC1161" s="154"/>
      <c r="AD1161" s="154"/>
      <c r="AE1161" s="154"/>
      <c r="AF1161" s="154"/>
      <c r="AG1161" s="154"/>
      <c r="AH1161" s="154"/>
      <c r="AI1161" s="154"/>
      <c r="AJ1161" s="154"/>
      <c r="AK1161" s="154"/>
      <c r="AL1161" s="154"/>
      <c r="AM1161" s="154"/>
      <c r="AN1161" s="154"/>
      <c r="AO1161" s="154"/>
      <c r="AP1161" s="154"/>
      <c r="AQ1161" s="154"/>
      <c r="AR1161" s="154"/>
      <c r="AS1161" s="154"/>
      <c r="AT1161" s="154"/>
      <c r="AU1161" s="154"/>
      <c r="AV1161" s="154"/>
      <c r="AW1161" s="154"/>
      <c r="AX1161" s="154"/>
      <c r="AY1161" s="154"/>
      <c r="AZ1161" s="154"/>
      <c r="BA1161" s="181"/>
      <c r="BB1161" s="181"/>
      <c r="BC1161" s="85"/>
      <c r="BD1161" s="85"/>
      <c r="BE1161" s="154"/>
    </row>
    <row r="1162" customFormat="false" ht="12.75" hidden="false" customHeight="true" outlineLevel="0" collapsed="false">
      <c r="A1162" s="2"/>
      <c r="B1162" s="2"/>
      <c r="E1162" s="2"/>
      <c r="G1162" s="2"/>
      <c r="I1162" s="85"/>
      <c r="J1162" s="2"/>
      <c r="K1162" s="2"/>
      <c r="L1162" s="85"/>
      <c r="M1162" s="85"/>
      <c r="N1162" s="85"/>
      <c r="O1162" s="85"/>
      <c r="P1162" s="85"/>
      <c r="Q1162" s="85"/>
      <c r="R1162" s="85"/>
      <c r="S1162" s="85"/>
      <c r="T1162" s="154"/>
      <c r="U1162" s="154"/>
      <c r="V1162" s="154"/>
      <c r="W1162" s="154"/>
      <c r="X1162" s="154"/>
      <c r="Y1162" s="154"/>
      <c r="Z1162" s="85"/>
      <c r="AA1162" s="85"/>
      <c r="AB1162" s="154"/>
      <c r="AC1162" s="154"/>
      <c r="AD1162" s="154"/>
      <c r="AE1162" s="154"/>
      <c r="AF1162" s="154"/>
      <c r="AG1162" s="154"/>
      <c r="AH1162" s="154"/>
      <c r="AI1162" s="154"/>
      <c r="AJ1162" s="154"/>
      <c r="AK1162" s="154"/>
      <c r="AL1162" s="154"/>
      <c r="AM1162" s="154"/>
      <c r="AN1162" s="154"/>
      <c r="AO1162" s="154"/>
      <c r="AP1162" s="154"/>
      <c r="AQ1162" s="154"/>
      <c r="AR1162" s="154"/>
      <c r="AS1162" s="154"/>
      <c r="AT1162" s="154"/>
      <c r="AU1162" s="154"/>
      <c r="AV1162" s="154"/>
      <c r="AW1162" s="154"/>
      <c r="AX1162" s="154"/>
      <c r="AY1162" s="154"/>
      <c r="AZ1162" s="154"/>
      <c r="BA1162" s="181"/>
      <c r="BB1162" s="181"/>
      <c r="BC1162" s="85"/>
      <c r="BD1162" s="85"/>
      <c r="BE1162" s="154"/>
    </row>
    <row r="1163" customFormat="false" ht="12.75" hidden="false" customHeight="true" outlineLevel="0" collapsed="false">
      <c r="A1163" s="2"/>
      <c r="B1163" s="2"/>
      <c r="E1163" s="2"/>
      <c r="G1163" s="2"/>
      <c r="I1163" s="85"/>
      <c r="J1163" s="2"/>
      <c r="K1163" s="2"/>
      <c r="L1163" s="85"/>
      <c r="M1163" s="85"/>
      <c r="N1163" s="85"/>
      <c r="O1163" s="85"/>
      <c r="P1163" s="85"/>
      <c r="Q1163" s="85"/>
      <c r="R1163" s="85"/>
      <c r="S1163" s="85"/>
      <c r="T1163" s="154"/>
      <c r="U1163" s="154"/>
      <c r="V1163" s="154"/>
      <c r="W1163" s="154"/>
      <c r="X1163" s="154"/>
      <c r="Y1163" s="154"/>
      <c r="Z1163" s="85"/>
      <c r="AA1163" s="85"/>
      <c r="AB1163" s="154"/>
      <c r="AC1163" s="154"/>
      <c r="AD1163" s="154"/>
      <c r="AE1163" s="154"/>
      <c r="AF1163" s="154"/>
      <c r="AG1163" s="154"/>
      <c r="AH1163" s="154"/>
      <c r="AI1163" s="154"/>
      <c r="AJ1163" s="154"/>
      <c r="AK1163" s="154"/>
      <c r="AL1163" s="154"/>
      <c r="AM1163" s="154"/>
      <c r="AN1163" s="154"/>
      <c r="AO1163" s="154"/>
      <c r="AP1163" s="154"/>
      <c r="AQ1163" s="154"/>
      <c r="AR1163" s="154"/>
      <c r="AS1163" s="154"/>
      <c r="AT1163" s="154"/>
      <c r="AU1163" s="154"/>
      <c r="AV1163" s="154"/>
      <c r="AW1163" s="154"/>
      <c r="AX1163" s="154"/>
      <c r="AY1163" s="154"/>
      <c r="AZ1163" s="154"/>
      <c r="BA1163" s="181"/>
      <c r="BB1163" s="181"/>
      <c r="BC1163" s="85"/>
      <c r="BD1163" s="85"/>
      <c r="BE1163" s="154"/>
    </row>
    <row r="1164" customFormat="false" ht="12.75" hidden="false" customHeight="true" outlineLevel="0" collapsed="false">
      <c r="A1164" s="2"/>
      <c r="B1164" s="2"/>
      <c r="E1164" s="2"/>
      <c r="G1164" s="2"/>
      <c r="I1164" s="85"/>
      <c r="J1164" s="2"/>
      <c r="K1164" s="2"/>
      <c r="L1164" s="85"/>
      <c r="M1164" s="85"/>
      <c r="N1164" s="85"/>
      <c r="O1164" s="85"/>
      <c r="P1164" s="85"/>
      <c r="Q1164" s="85"/>
      <c r="R1164" s="85"/>
      <c r="S1164" s="85"/>
      <c r="T1164" s="154"/>
      <c r="U1164" s="154"/>
      <c r="V1164" s="154"/>
      <c r="W1164" s="154"/>
      <c r="X1164" s="154"/>
      <c r="Y1164" s="154"/>
      <c r="Z1164" s="85"/>
      <c r="AA1164" s="85"/>
      <c r="AB1164" s="154"/>
      <c r="AC1164" s="154"/>
      <c r="AD1164" s="154"/>
      <c r="AE1164" s="154"/>
      <c r="AF1164" s="154"/>
      <c r="AG1164" s="154"/>
      <c r="AH1164" s="154"/>
      <c r="AI1164" s="154"/>
      <c r="AJ1164" s="154"/>
      <c r="AK1164" s="154"/>
      <c r="AL1164" s="154"/>
      <c r="AM1164" s="154"/>
      <c r="AN1164" s="154"/>
      <c r="AO1164" s="154"/>
      <c r="AP1164" s="154"/>
      <c r="AQ1164" s="154"/>
      <c r="AR1164" s="154"/>
      <c r="AS1164" s="154"/>
      <c r="AT1164" s="154"/>
      <c r="AU1164" s="154"/>
      <c r="AV1164" s="154"/>
      <c r="AW1164" s="154"/>
      <c r="AX1164" s="154"/>
      <c r="AY1164" s="154"/>
      <c r="AZ1164" s="154"/>
      <c r="BA1164" s="181"/>
      <c r="BB1164" s="181"/>
      <c r="BC1164" s="85"/>
      <c r="BD1164" s="85"/>
      <c r="BE1164" s="154"/>
    </row>
    <row r="1165" customFormat="false" ht="12.75" hidden="false" customHeight="true" outlineLevel="0" collapsed="false">
      <c r="A1165" s="2"/>
      <c r="B1165" s="2"/>
      <c r="E1165" s="2"/>
      <c r="G1165" s="2"/>
      <c r="I1165" s="85"/>
      <c r="J1165" s="2"/>
      <c r="K1165" s="2"/>
      <c r="L1165" s="85"/>
      <c r="M1165" s="85"/>
      <c r="N1165" s="85"/>
      <c r="O1165" s="85"/>
      <c r="P1165" s="85"/>
      <c r="Q1165" s="85"/>
      <c r="R1165" s="85"/>
      <c r="S1165" s="85"/>
      <c r="T1165" s="154"/>
      <c r="U1165" s="154"/>
      <c r="V1165" s="154"/>
      <c r="W1165" s="154"/>
      <c r="X1165" s="154"/>
      <c r="Y1165" s="154"/>
      <c r="Z1165" s="85"/>
      <c r="AA1165" s="85"/>
      <c r="AB1165" s="154"/>
      <c r="AC1165" s="154"/>
      <c r="AD1165" s="154"/>
      <c r="AE1165" s="154"/>
      <c r="AF1165" s="154"/>
      <c r="AG1165" s="154"/>
      <c r="AH1165" s="154"/>
      <c r="AI1165" s="154"/>
      <c r="AJ1165" s="154"/>
      <c r="AK1165" s="154"/>
      <c r="AL1165" s="154"/>
      <c r="AM1165" s="154"/>
      <c r="AN1165" s="154"/>
      <c r="AO1165" s="154"/>
      <c r="AP1165" s="154"/>
      <c r="AQ1165" s="154"/>
      <c r="AR1165" s="154"/>
      <c r="AS1165" s="154"/>
      <c r="AT1165" s="154"/>
      <c r="AU1165" s="154"/>
      <c r="AV1165" s="154"/>
      <c r="AW1165" s="154"/>
      <c r="AX1165" s="154"/>
      <c r="AY1165" s="154"/>
      <c r="AZ1165" s="154"/>
      <c r="BA1165" s="181"/>
      <c r="BB1165" s="181"/>
      <c r="BC1165" s="85"/>
      <c r="BD1165" s="85"/>
      <c r="BE1165" s="154"/>
    </row>
    <row r="1166" customFormat="false" ht="12.75" hidden="false" customHeight="true" outlineLevel="0" collapsed="false">
      <c r="A1166" s="2"/>
      <c r="B1166" s="2"/>
      <c r="E1166" s="2"/>
      <c r="G1166" s="2"/>
      <c r="I1166" s="85"/>
      <c r="J1166" s="2"/>
      <c r="K1166" s="2"/>
      <c r="L1166" s="85"/>
      <c r="M1166" s="85"/>
      <c r="N1166" s="85"/>
      <c r="O1166" s="85"/>
      <c r="P1166" s="85"/>
      <c r="Q1166" s="85"/>
      <c r="R1166" s="85"/>
      <c r="S1166" s="85"/>
      <c r="T1166" s="154"/>
      <c r="U1166" s="154"/>
      <c r="V1166" s="154"/>
      <c r="W1166" s="154"/>
      <c r="X1166" s="154"/>
      <c r="Y1166" s="154"/>
      <c r="Z1166" s="85"/>
      <c r="AA1166" s="85"/>
      <c r="AB1166" s="154"/>
      <c r="AC1166" s="154"/>
      <c r="AD1166" s="154"/>
      <c r="AE1166" s="154"/>
      <c r="AF1166" s="154"/>
      <c r="AG1166" s="154"/>
      <c r="AH1166" s="154"/>
      <c r="AI1166" s="154"/>
      <c r="AJ1166" s="154"/>
      <c r="AK1166" s="154"/>
      <c r="AL1166" s="154"/>
      <c r="AM1166" s="154"/>
      <c r="AN1166" s="154"/>
      <c r="AO1166" s="154"/>
      <c r="AP1166" s="154"/>
      <c r="AQ1166" s="154"/>
      <c r="AR1166" s="154"/>
      <c r="AS1166" s="154"/>
      <c r="AT1166" s="154"/>
      <c r="AU1166" s="154"/>
      <c r="AV1166" s="154"/>
      <c r="AW1166" s="154"/>
      <c r="AX1166" s="154"/>
      <c r="AY1166" s="154"/>
      <c r="AZ1166" s="154"/>
      <c r="BA1166" s="181"/>
      <c r="BB1166" s="181"/>
      <c r="BC1166" s="85"/>
      <c r="BD1166" s="85"/>
      <c r="BE1166" s="154"/>
    </row>
    <row r="1167" customFormat="false" ht="12.75" hidden="false" customHeight="true" outlineLevel="0" collapsed="false">
      <c r="A1167" s="2"/>
      <c r="B1167" s="2"/>
      <c r="E1167" s="2"/>
      <c r="G1167" s="2"/>
      <c r="I1167" s="85"/>
      <c r="J1167" s="2"/>
      <c r="K1167" s="2"/>
      <c r="L1167" s="85"/>
      <c r="M1167" s="85"/>
      <c r="N1167" s="85"/>
      <c r="O1167" s="85"/>
      <c r="P1167" s="85"/>
      <c r="Q1167" s="85"/>
      <c r="R1167" s="85"/>
      <c r="S1167" s="85"/>
      <c r="T1167" s="154"/>
      <c r="U1167" s="154"/>
      <c r="V1167" s="154"/>
      <c r="W1167" s="154"/>
      <c r="X1167" s="154"/>
      <c r="Y1167" s="154"/>
      <c r="Z1167" s="85"/>
      <c r="AA1167" s="85"/>
      <c r="AB1167" s="154"/>
      <c r="AC1167" s="154"/>
      <c r="AD1167" s="154"/>
      <c r="AE1167" s="154"/>
      <c r="AF1167" s="154"/>
      <c r="AG1167" s="154"/>
      <c r="AH1167" s="154"/>
      <c r="AI1167" s="154"/>
      <c r="AJ1167" s="154"/>
      <c r="AK1167" s="154"/>
      <c r="AL1167" s="154"/>
      <c r="AM1167" s="154"/>
      <c r="AN1167" s="154"/>
      <c r="AO1167" s="154"/>
      <c r="AP1167" s="154"/>
      <c r="AQ1167" s="154"/>
      <c r="AR1167" s="154"/>
      <c r="AS1167" s="154"/>
      <c r="AT1167" s="154"/>
      <c r="AU1167" s="154"/>
      <c r="AV1167" s="154"/>
      <c r="AW1167" s="154"/>
      <c r="AX1167" s="154"/>
      <c r="AY1167" s="154"/>
      <c r="AZ1167" s="154"/>
      <c r="BA1167" s="181"/>
      <c r="BB1167" s="181"/>
      <c r="BC1167" s="85"/>
      <c r="BD1167" s="85"/>
      <c r="BE1167" s="154"/>
    </row>
    <row r="1168" customFormat="false" ht="12.75" hidden="false" customHeight="true" outlineLevel="0" collapsed="false">
      <c r="A1168" s="2"/>
      <c r="B1168" s="2"/>
      <c r="E1168" s="2"/>
      <c r="G1168" s="2"/>
      <c r="I1168" s="85"/>
      <c r="J1168" s="2"/>
      <c r="K1168" s="2"/>
      <c r="L1168" s="85"/>
      <c r="M1168" s="85"/>
      <c r="N1168" s="85"/>
      <c r="O1168" s="85"/>
      <c r="P1168" s="85"/>
      <c r="Q1168" s="85"/>
      <c r="R1168" s="85"/>
      <c r="S1168" s="85"/>
      <c r="T1168" s="154"/>
      <c r="U1168" s="154"/>
      <c r="V1168" s="154"/>
      <c r="W1168" s="154"/>
      <c r="X1168" s="154"/>
      <c r="Y1168" s="154"/>
      <c r="Z1168" s="85"/>
      <c r="AA1168" s="85"/>
      <c r="AB1168" s="154"/>
      <c r="AC1168" s="154"/>
      <c r="AD1168" s="154"/>
      <c r="AE1168" s="154"/>
      <c r="AF1168" s="154"/>
      <c r="AG1168" s="154"/>
      <c r="AH1168" s="154"/>
      <c r="AI1168" s="154"/>
      <c r="AJ1168" s="154"/>
      <c r="AK1168" s="154"/>
      <c r="AL1168" s="154"/>
      <c r="AM1168" s="154"/>
      <c r="AN1168" s="154"/>
      <c r="AO1168" s="154"/>
      <c r="AP1168" s="154"/>
      <c r="AQ1168" s="154"/>
      <c r="AR1168" s="154"/>
      <c r="AS1168" s="154"/>
      <c r="AT1168" s="154"/>
      <c r="AU1168" s="154"/>
      <c r="AV1168" s="154"/>
      <c r="AW1168" s="154"/>
      <c r="AX1168" s="154"/>
      <c r="AY1168" s="154"/>
      <c r="AZ1168" s="154"/>
      <c r="BA1168" s="181"/>
      <c r="BB1168" s="181"/>
      <c r="BC1168" s="85"/>
      <c r="BD1168" s="85"/>
      <c r="BE1168" s="154"/>
    </row>
    <row r="1169" customFormat="false" ht="12.75" hidden="false" customHeight="true" outlineLevel="0" collapsed="false">
      <c r="A1169" s="2"/>
      <c r="B1169" s="2"/>
      <c r="E1169" s="2"/>
      <c r="G1169" s="2"/>
      <c r="I1169" s="85"/>
      <c r="J1169" s="2"/>
      <c r="K1169" s="2"/>
      <c r="L1169" s="85"/>
      <c r="M1169" s="85"/>
      <c r="N1169" s="85"/>
      <c r="O1169" s="85"/>
      <c r="P1169" s="85"/>
      <c r="Q1169" s="85"/>
      <c r="R1169" s="85"/>
      <c r="S1169" s="85"/>
      <c r="T1169" s="154"/>
      <c r="U1169" s="154"/>
      <c r="V1169" s="154"/>
      <c r="W1169" s="154"/>
      <c r="X1169" s="154"/>
      <c r="Y1169" s="154"/>
      <c r="Z1169" s="85"/>
      <c r="AA1169" s="85"/>
      <c r="AB1169" s="154"/>
      <c r="AC1169" s="154"/>
      <c r="AD1169" s="154"/>
      <c r="AE1169" s="154"/>
      <c r="AF1169" s="154"/>
      <c r="AG1169" s="154"/>
      <c r="AH1169" s="154"/>
      <c r="AI1169" s="154"/>
      <c r="AJ1169" s="154"/>
      <c r="AK1169" s="154"/>
      <c r="AL1169" s="154"/>
      <c r="AM1169" s="154"/>
      <c r="AN1169" s="154"/>
      <c r="AO1169" s="154"/>
      <c r="AP1169" s="154"/>
      <c r="AQ1169" s="154"/>
      <c r="AR1169" s="154"/>
      <c r="AS1169" s="154"/>
      <c r="AT1169" s="154"/>
      <c r="AU1169" s="154"/>
      <c r="AV1169" s="154"/>
      <c r="AW1169" s="154"/>
      <c r="AX1169" s="154"/>
      <c r="AY1169" s="154"/>
      <c r="AZ1169" s="154"/>
      <c r="BA1169" s="181"/>
      <c r="BB1169" s="181"/>
      <c r="BC1169" s="85"/>
      <c r="BD1169" s="85"/>
      <c r="BE1169" s="154"/>
    </row>
    <row r="1170" customFormat="false" ht="12.75" hidden="false" customHeight="true" outlineLevel="0" collapsed="false">
      <c r="A1170" s="2"/>
      <c r="B1170" s="2"/>
      <c r="E1170" s="2"/>
      <c r="G1170" s="2"/>
      <c r="I1170" s="85"/>
      <c r="J1170" s="2"/>
      <c r="K1170" s="2"/>
      <c r="L1170" s="85"/>
      <c r="M1170" s="85"/>
      <c r="N1170" s="85"/>
      <c r="O1170" s="85"/>
      <c r="P1170" s="85"/>
      <c r="Q1170" s="85"/>
      <c r="R1170" s="85"/>
      <c r="S1170" s="85"/>
      <c r="T1170" s="154"/>
      <c r="U1170" s="154"/>
      <c r="V1170" s="154"/>
      <c r="W1170" s="154"/>
      <c r="X1170" s="154"/>
      <c r="Y1170" s="154"/>
      <c r="Z1170" s="85"/>
      <c r="AA1170" s="85"/>
      <c r="AB1170" s="154"/>
      <c r="AC1170" s="154"/>
      <c r="AD1170" s="154"/>
      <c r="AE1170" s="154"/>
      <c r="AF1170" s="154"/>
      <c r="AG1170" s="154"/>
      <c r="AH1170" s="154"/>
      <c r="AI1170" s="154"/>
      <c r="AJ1170" s="154"/>
      <c r="AK1170" s="154"/>
      <c r="AL1170" s="154"/>
      <c r="AM1170" s="154"/>
      <c r="AN1170" s="154"/>
      <c r="AO1170" s="154"/>
      <c r="AP1170" s="154"/>
      <c r="AQ1170" s="154"/>
      <c r="AR1170" s="154"/>
      <c r="AS1170" s="154"/>
      <c r="AT1170" s="154"/>
      <c r="AU1170" s="154"/>
      <c r="AV1170" s="154"/>
      <c r="AW1170" s="154"/>
      <c r="AX1170" s="154"/>
      <c r="AY1170" s="154"/>
      <c r="AZ1170" s="154"/>
      <c r="BA1170" s="181"/>
      <c r="BB1170" s="181"/>
      <c r="BC1170" s="85"/>
      <c r="BD1170" s="85"/>
      <c r="BE1170" s="154"/>
    </row>
    <row r="1171" customFormat="false" ht="12.75" hidden="false" customHeight="true" outlineLevel="0" collapsed="false">
      <c r="A1171" s="2"/>
      <c r="B1171" s="2"/>
      <c r="E1171" s="2"/>
      <c r="G1171" s="2"/>
      <c r="I1171" s="85"/>
      <c r="J1171" s="2"/>
      <c r="K1171" s="2"/>
      <c r="L1171" s="85"/>
      <c r="M1171" s="85"/>
      <c r="N1171" s="85"/>
      <c r="O1171" s="85"/>
      <c r="P1171" s="85"/>
      <c r="Q1171" s="85"/>
      <c r="R1171" s="85"/>
      <c r="S1171" s="85"/>
      <c r="T1171" s="154"/>
      <c r="U1171" s="154"/>
      <c r="V1171" s="154"/>
      <c r="W1171" s="154"/>
      <c r="X1171" s="154"/>
      <c r="Y1171" s="154"/>
      <c r="Z1171" s="85"/>
      <c r="AA1171" s="85"/>
      <c r="AB1171" s="154"/>
      <c r="AC1171" s="154"/>
      <c r="AD1171" s="154"/>
      <c r="AE1171" s="154"/>
      <c r="AF1171" s="154"/>
      <c r="AG1171" s="154"/>
      <c r="AH1171" s="154"/>
      <c r="AI1171" s="154"/>
      <c r="AJ1171" s="154"/>
      <c r="AK1171" s="154"/>
      <c r="AL1171" s="154"/>
      <c r="AM1171" s="154"/>
      <c r="AN1171" s="154"/>
      <c r="AO1171" s="154"/>
      <c r="AP1171" s="154"/>
      <c r="AQ1171" s="154"/>
      <c r="AR1171" s="154"/>
      <c r="AS1171" s="154"/>
      <c r="AT1171" s="154"/>
      <c r="AU1171" s="154"/>
      <c r="AV1171" s="154"/>
      <c r="AW1171" s="154"/>
      <c r="AX1171" s="154"/>
      <c r="AY1171" s="154"/>
      <c r="AZ1171" s="154"/>
      <c r="BA1171" s="181"/>
      <c r="BB1171" s="181"/>
      <c r="BC1171" s="85"/>
      <c r="BD1171" s="85"/>
      <c r="BE1171" s="154"/>
    </row>
    <row r="1172" customFormat="false" ht="12.75" hidden="false" customHeight="true" outlineLevel="0" collapsed="false">
      <c r="A1172" s="2"/>
      <c r="B1172" s="2"/>
      <c r="E1172" s="2"/>
      <c r="G1172" s="2"/>
      <c r="I1172" s="85"/>
      <c r="J1172" s="2"/>
      <c r="K1172" s="2"/>
      <c r="L1172" s="85"/>
      <c r="M1172" s="85"/>
      <c r="N1172" s="85"/>
      <c r="O1172" s="85"/>
      <c r="P1172" s="85"/>
      <c r="Q1172" s="85"/>
      <c r="R1172" s="85"/>
      <c r="S1172" s="85"/>
      <c r="T1172" s="154"/>
      <c r="U1172" s="154"/>
      <c r="V1172" s="154"/>
      <c r="W1172" s="154"/>
      <c r="X1172" s="154"/>
      <c r="Y1172" s="154"/>
      <c r="Z1172" s="85"/>
      <c r="AA1172" s="85"/>
      <c r="AB1172" s="154"/>
      <c r="AC1172" s="154"/>
      <c r="AD1172" s="154"/>
      <c r="AE1172" s="154"/>
      <c r="AF1172" s="154"/>
      <c r="AG1172" s="154"/>
      <c r="AH1172" s="154"/>
      <c r="AI1172" s="154"/>
      <c r="AJ1172" s="154"/>
      <c r="AK1172" s="154"/>
      <c r="AL1172" s="154"/>
      <c r="AM1172" s="154"/>
      <c r="AN1172" s="154"/>
      <c r="AO1172" s="154"/>
      <c r="AP1172" s="154"/>
      <c r="AQ1172" s="154"/>
      <c r="AR1172" s="154"/>
      <c r="AS1172" s="154"/>
      <c r="AT1172" s="154"/>
      <c r="AU1172" s="154"/>
      <c r="AV1172" s="154"/>
      <c r="AW1172" s="154"/>
      <c r="AX1172" s="154"/>
      <c r="AY1172" s="154"/>
      <c r="AZ1172" s="154"/>
      <c r="BA1172" s="181"/>
      <c r="BB1172" s="181"/>
      <c r="BC1172" s="85"/>
      <c r="BD1172" s="85"/>
      <c r="BE1172" s="154"/>
    </row>
    <row r="1173" customFormat="false" ht="12.75" hidden="false" customHeight="true" outlineLevel="0" collapsed="false">
      <c r="A1173" s="2"/>
      <c r="B1173" s="2"/>
      <c r="E1173" s="2"/>
      <c r="G1173" s="2"/>
      <c r="I1173" s="85"/>
      <c r="J1173" s="2"/>
      <c r="K1173" s="2"/>
      <c r="L1173" s="85"/>
      <c r="M1173" s="85"/>
      <c r="N1173" s="85"/>
      <c r="O1173" s="85"/>
      <c r="P1173" s="85"/>
      <c r="Q1173" s="85"/>
      <c r="R1173" s="85"/>
      <c r="S1173" s="85"/>
      <c r="T1173" s="154"/>
      <c r="U1173" s="154"/>
      <c r="V1173" s="154"/>
      <c r="W1173" s="154"/>
      <c r="X1173" s="154"/>
      <c r="Y1173" s="154"/>
      <c r="Z1173" s="85"/>
      <c r="AA1173" s="85"/>
      <c r="AB1173" s="154"/>
      <c r="AC1173" s="154"/>
      <c r="AD1173" s="154"/>
      <c r="AE1173" s="154"/>
      <c r="AF1173" s="154"/>
      <c r="AG1173" s="154"/>
      <c r="AH1173" s="154"/>
      <c r="AI1173" s="154"/>
      <c r="AJ1173" s="154"/>
      <c r="AK1173" s="154"/>
      <c r="AL1173" s="154"/>
      <c r="AM1173" s="154"/>
      <c r="AN1173" s="154"/>
      <c r="AO1173" s="154"/>
      <c r="AP1173" s="154"/>
      <c r="AQ1173" s="154"/>
      <c r="AR1173" s="154"/>
      <c r="AS1173" s="154"/>
      <c r="AT1173" s="154"/>
      <c r="AU1173" s="154"/>
      <c r="AV1173" s="154"/>
      <c r="AW1173" s="154"/>
      <c r="AX1173" s="154"/>
      <c r="AY1173" s="154"/>
      <c r="AZ1173" s="154"/>
      <c r="BA1173" s="181"/>
      <c r="BB1173" s="181"/>
      <c r="BC1173" s="85"/>
      <c r="BD1173" s="85"/>
      <c r="BE1173" s="154"/>
    </row>
    <row r="1174" customFormat="false" ht="12.75" hidden="false" customHeight="true" outlineLevel="0" collapsed="false">
      <c r="A1174" s="2"/>
      <c r="B1174" s="2"/>
      <c r="E1174" s="2"/>
      <c r="G1174" s="2"/>
      <c r="I1174" s="85"/>
      <c r="J1174" s="2"/>
      <c r="K1174" s="2"/>
      <c r="L1174" s="85"/>
      <c r="M1174" s="85"/>
      <c r="N1174" s="85"/>
      <c r="O1174" s="85"/>
      <c r="P1174" s="85"/>
      <c r="Q1174" s="85"/>
      <c r="R1174" s="85"/>
      <c r="S1174" s="85"/>
      <c r="T1174" s="154"/>
      <c r="U1174" s="154"/>
      <c r="V1174" s="154"/>
      <c r="W1174" s="154"/>
      <c r="X1174" s="154"/>
      <c r="Y1174" s="154"/>
      <c r="Z1174" s="85"/>
      <c r="AA1174" s="85"/>
      <c r="AB1174" s="154"/>
      <c r="AC1174" s="154"/>
      <c r="AD1174" s="154"/>
      <c r="AE1174" s="154"/>
      <c r="AF1174" s="154"/>
      <c r="AG1174" s="154"/>
      <c r="AH1174" s="154"/>
      <c r="AI1174" s="154"/>
      <c r="AJ1174" s="154"/>
      <c r="AK1174" s="154"/>
      <c r="AL1174" s="154"/>
      <c r="AM1174" s="154"/>
      <c r="AN1174" s="154"/>
      <c r="AO1174" s="154"/>
      <c r="AP1174" s="154"/>
      <c r="AQ1174" s="154"/>
      <c r="AR1174" s="154"/>
      <c r="AS1174" s="154"/>
      <c r="AT1174" s="154"/>
      <c r="AU1174" s="154"/>
      <c r="AV1174" s="154"/>
      <c r="AW1174" s="154"/>
      <c r="AX1174" s="154"/>
      <c r="AY1174" s="154"/>
      <c r="AZ1174" s="154"/>
      <c r="BA1174" s="181"/>
      <c r="BB1174" s="181"/>
      <c r="BC1174" s="85"/>
      <c r="BD1174" s="85"/>
      <c r="BE1174" s="154"/>
    </row>
    <row r="1175" customFormat="false" ht="12.75" hidden="false" customHeight="true" outlineLevel="0" collapsed="false">
      <c r="A1175" s="2"/>
      <c r="B1175" s="2"/>
      <c r="E1175" s="2"/>
      <c r="G1175" s="2"/>
      <c r="I1175" s="85"/>
      <c r="J1175" s="2"/>
      <c r="K1175" s="2"/>
      <c r="L1175" s="85"/>
      <c r="M1175" s="85"/>
      <c r="N1175" s="85"/>
      <c r="O1175" s="85"/>
      <c r="P1175" s="85"/>
      <c r="Q1175" s="85"/>
      <c r="R1175" s="85"/>
      <c r="S1175" s="85"/>
      <c r="T1175" s="154"/>
      <c r="U1175" s="154"/>
      <c r="V1175" s="154"/>
      <c r="W1175" s="154"/>
      <c r="X1175" s="154"/>
      <c r="Y1175" s="154"/>
      <c r="Z1175" s="85"/>
      <c r="AA1175" s="85"/>
      <c r="AB1175" s="154"/>
      <c r="AC1175" s="154"/>
      <c r="AD1175" s="154"/>
      <c r="AE1175" s="154"/>
      <c r="AF1175" s="154"/>
      <c r="AG1175" s="154"/>
      <c r="AH1175" s="154"/>
      <c r="AI1175" s="154"/>
      <c r="AJ1175" s="154"/>
      <c r="AK1175" s="154"/>
      <c r="AL1175" s="154"/>
      <c r="AM1175" s="154"/>
      <c r="AN1175" s="154"/>
      <c r="AO1175" s="154"/>
      <c r="AP1175" s="154"/>
      <c r="AQ1175" s="154"/>
      <c r="AR1175" s="154"/>
      <c r="AS1175" s="154"/>
      <c r="AT1175" s="154"/>
      <c r="AU1175" s="154"/>
      <c r="AV1175" s="154"/>
      <c r="AW1175" s="154"/>
      <c r="AX1175" s="154"/>
      <c r="AY1175" s="154"/>
      <c r="AZ1175" s="154"/>
      <c r="BA1175" s="181"/>
      <c r="BB1175" s="181"/>
      <c r="BC1175" s="85"/>
      <c r="BD1175" s="85"/>
      <c r="BE1175" s="154"/>
    </row>
    <row r="1176" customFormat="false" ht="12.75" hidden="false" customHeight="true" outlineLevel="0" collapsed="false">
      <c r="A1176" s="2"/>
      <c r="B1176" s="2"/>
      <c r="E1176" s="2"/>
      <c r="G1176" s="2"/>
      <c r="I1176" s="85"/>
      <c r="J1176" s="2"/>
      <c r="K1176" s="2"/>
      <c r="L1176" s="85"/>
      <c r="M1176" s="85"/>
      <c r="N1176" s="85"/>
      <c r="O1176" s="85"/>
      <c r="P1176" s="85"/>
      <c r="Q1176" s="85"/>
      <c r="R1176" s="85"/>
      <c r="S1176" s="85"/>
      <c r="T1176" s="154"/>
      <c r="U1176" s="154"/>
      <c r="V1176" s="154"/>
      <c r="W1176" s="154"/>
      <c r="X1176" s="154"/>
      <c r="Y1176" s="154"/>
      <c r="Z1176" s="85"/>
      <c r="AA1176" s="85"/>
      <c r="AB1176" s="154"/>
      <c r="AC1176" s="154"/>
      <c r="AD1176" s="154"/>
      <c r="AE1176" s="154"/>
      <c r="AF1176" s="154"/>
      <c r="AG1176" s="154"/>
      <c r="AH1176" s="154"/>
      <c r="AI1176" s="154"/>
      <c r="AJ1176" s="154"/>
      <c r="AK1176" s="154"/>
      <c r="AL1176" s="154"/>
      <c r="AM1176" s="154"/>
      <c r="AN1176" s="154"/>
      <c r="AO1176" s="154"/>
      <c r="AP1176" s="154"/>
      <c r="AQ1176" s="154"/>
      <c r="AR1176" s="154"/>
      <c r="AS1176" s="154"/>
      <c r="AT1176" s="154"/>
      <c r="AU1176" s="154"/>
      <c r="AV1176" s="154"/>
      <c r="AW1176" s="154"/>
      <c r="AX1176" s="154"/>
      <c r="AY1176" s="154"/>
      <c r="AZ1176" s="154"/>
      <c r="BA1176" s="181"/>
      <c r="BB1176" s="181"/>
      <c r="BC1176" s="85"/>
      <c r="BD1176" s="85"/>
      <c r="BE1176" s="154"/>
    </row>
    <row r="1177" customFormat="false" ht="12.75" hidden="false" customHeight="true" outlineLevel="0" collapsed="false">
      <c r="A1177" s="2"/>
      <c r="B1177" s="2"/>
      <c r="E1177" s="2"/>
      <c r="G1177" s="2"/>
      <c r="I1177" s="85"/>
      <c r="J1177" s="2"/>
      <c r="K1177" s="2"/>
      <c r="L1177" s="85"/>
      <c r="M1177" s="85"/>
      <c r="N1177" s="85"/>
      <c r="O1177" s="85"/>
      <c r="P1177" s="85"/>
      <c r="Q1177" s="85"/>
      <c r="R1177" s="85"/>
      <c r="S1177" s="85"/>
      <c r="T1177" s="154"/>
      <c r="U1177" s="154"/>
      <c r="V1177" s="154"/>
      <c r="W1177" s="154"/>
      <c r="X1177" s="154"/>
      <c r="Y1177" s="154"/>
      <c r="Z1177" s="85"/>
      <c r="AA1177" s="85"/>
      <c r="AB1177" s="154"/>
      <c r="AC1177" s="154"/>
      <c r="AD1177" s="154"/>
      <c r="AE1177" s="154"/>
      <c r="AF1177" s="154"/>
      <c r="AG1177" s="154"/>
      <c r="AH1177" s="154"/>
      <c r="AI1177" s="154"/>
      <c r="AJ1177" s="154"/>
      <c r="AK1177" s="154"/>
      <c r="AL1177" s="154"/>
      <c r="AM1177" s="154"/>
      <c r="AN1177" s="154"/>
      <c r="AO1177" s="154"/>
      <c r="AP1177" s="154"/>
      <c r="AQ1177" s="154"/>
      <c r="AR1177" s="154"/>
      <c r="AS1177" s="154"/>
      <c r="AT1177" s="154"/>
      <c r="AU1177" s="154"/>
      <c r="AV1177" s="154"/>
      <c r="AW1177" s="154"/>
      <c r="AX1177" s="154"/>
      <c r="AY1177" s="154"/>
      <c r="AZ1177" s="154"/>
      <c r="BA1177" s="181"/>
      <c r="BB1177" s="181"/>
      <c r="BC1177" s="85"/>
      <c r="BD1177" s="85"/>
      <c r="BE1177" s="154"/>
    </row>
    <row r="1178" customFormat="false" ht="12.75" hidden="false" customHeight="true" outlineLevel="0" collapsed="false">
      <c r="A1178" s="2"/>
      <c r="B1178" s="2"/>
      <c r="E1178" s="2"/>
      <c r="G1178" s="2"/>
      <c r="I1178" s="85"/>
      <c r="J1178" s="2"/>
      <c r="K1178" s="2"/>
      <c r="L1178" s="85"/>
      <c r="M1178" s="85"/>
      <c r="N1178" s="85"/>
      <c r="O1178" s="85"/>
      <c r="P1178" s="85"/>
      <c r="Q1178" s="85"/>
      <c r="R1178" s="85"/>
      <c r="S1178" s="85"/>
      <c r="T1178" s="154"/>
      <c r="U1178" s="154"/>
      <c r="V1178" s="154"/>
      <c r="W1178" s="154"/>
      <c r="X1178" s="154"/>
      <c r="Y1178" s="154"/>
      <c r="Z1178" s="85"/>
      <c r="AA1178" s="85"/>
      <c r="AB1178" s="154"/>
      <c r="AC1178" s="154"/>
      <c r="AD1178" s="154"/>
      <c r="AE1178" s="154"/>
      <c r="AF1178" s="154"/>
      <c r="AG1178" s="154"/>
      <c r="AH1178" s="154"/>
      <c r="AI1178" s="154"/>
      <c r="AJ1178" s="154"/>
      <c r="AK1178" s="154"/>
      <c r="AL1178" s="154"/>
      <c r="AM1178" s="154"/>
      <c r="AN1178" s="154"/>
      <c r="AO1178" s="154"/>
      <c r="AP1178" s="154"/>
      <c r="AQ1178" s="154"/>
      <c r="AR1178" s="154"/>
      <c r="AS1178" s="154"/>
      <c r="AT1178" s="154"/>
      <c r="AU1178" s="154"/>
      <c r="AV1178" s="154"/>
      <c r="AW1178" s="154"/>
      <c r="AX1178" s="154"/>
      <c r="AY1178" s="154"/>
      <c r="AZ1178" s="154"/>
      <c r="BA1178" s="181"/>
      <c r="BB1178" s="181"/>
      <c r="BC1178" s="85"/>
      <c r="BD1178" s="85"/>
      <c r="BE1178" s="154"/>
    </row>
    <row r="1179" customFormat="false" ht="12.75" hidden="false" customHeight="true" outlineLevel="0" collapsed="false">
      <c r="A1179" s="2"/>
      <c r="B1179" s="2"/>
      <c r="E1179" s="2"/>
      <c r="G1179" s="2"/>
      <c r="I1179" s="85"/>
      <c r="J1179" s="2"/>
      <c r="K1179" s="2"/>
      <c r="L1179" s="85"/>
      <c r="M1179" s="85"/>
      <c r="N1179" s="85"/>
      <c r="O1179" s="85"/>
      <c r="P1179" s="85"/>
      <c r="Q1179" s="85"/>
      <c r="R1179" s="85"/>
      <c r="S1179" s="85"/>
      <c r="T1179" s="154"/>
      <c r="U1179" s="154"/>
      <c r="V1179" s="154"/>
      <c r="W1179" s="154"/>
      <c r="X1179" s="154"/>
      <c r="Y1179" s="154"/>
      <c r="Z1179" s="85"/>
      <c r="AA1179" s="85"/>
      <c r="AB1179" s="154"/>
      <c r="AC1179" s="154"/>
      <c r="AD1179" s="154"/>
      <c r="AE1179" s="154"/>
      <c r="AF1179" s="154"/>
      <c r="AG1179" s="154"/>
      <c r="AH1179" s="154"/>
      <c r="AI1179" s="154"/>
      <c r="AJ1179" s="154"/>
      <c r="AK1179" s="154"/>
      <c r="AL1179" s="154"/>
      <c r="AM1179" s="154"/>
      <c r="AN1179" s="154"/>
      <c r="AO1179" s="154"/>
      <c r="AP1179" s="154"/>
      <c r="AQ1179" s="154"/>
      <c r="AR1179" s="154"/>
      <c r="AS1179" s="154"/>
      <c r="AT1179" s="154"/>
      <c r="AU1179" s="154"/>
      <c r="AV1179" s="154"/>
      <c r="AW1179" s="154"/>
      <c r="AX1179" s="154"/>
      <c r="AY1179" s="154"/>
      <c r="AZ1179" s="154"/>
      <c r="BA1179" s="181"/>
      <c r="BB1179" s="181"/>
      <c r="BC1179" s="85"/>
      <c r="BD1179" s="85"/>
      <c r="BE1179" s="154"/>
    </row>
    <row r="1180" customFormat="false" ht="12.75" hidden="false" customHeight="true" outlineLevel="0" collapsed="false">
      <c r="A1180" s="2"/>
      <c r="B1180" s="2"/>
      <c r="E1180" s="2"/>
      <c r="G1180" s="2"/>
      <c r="I1180" s="85"/>
      <c r="J1180" s="2"/>
      <c r="K1180" s="2"/>
      <c r="L1180" s="85"/>
      <c r="M1180" s="85"/>
      <c r="N1180" s="85"/>
      <c r="O1180" s="85"/>
      <c r="P1180" s="85"/>
      <c r="Q1180" s="85"/>
      <c r="R1180" s="85"/>
      <c r="S1180" s="85"/>
      <c r="T1180" s="154"/>
      <c r="U1180" s="154"/>
      <c r="V1180" s="154"/>
      <c r="W1180" s="154"/>
      <c r="X1180" s="154"/>
      <c r="Y1180" s="154"/>
      <c r="Z1180" s="85"/>
      <c r="AA1180" s="85"/>
      <c r="AB1180" s="154"/>
      <c r="AC1180" s="154"/>
      <c r="AD1180" s="154"/>
      <c r="AE1180" s="154"/>
      <c r="AF1180" s="154"/>
      <c r="AG1180" s="154"/>
      <c r="AH1180" s="154"/>
      <c r="AI1180" s="154"/>
      <c r="AJ1180" s="154"/>
      <c r="AK1180" s="154"/>
      <c r="AL1180" s="154"/>
      <c r="AM1180" s="154"/>
      <c r="AN1180" s="154"/>
      <c r="AO1180" s="154"/>
      <c r="AP1180" s="154"/>
      <c r="AQ1180" s="154"/>
      <c r="AR1180" s="154"/>
      <c r="AS1180" s="154"/>
      <c r="AT1180" s="154"/>
      <c r="AU1180" s="154"/>
      <c r="AV1180" s="154"/>
      <c r="AW1180" s="154"/>
      <c r="AX1180" s="154"/>
      <c r="AY1180" s="154"/>
      <c r="AZ1180" s="154"/>
      <c r="BA1180" s="181"/>
      <c r="BB1180" s="181"/>
      <c r="BC1180" s="85"/>
      <c r="BD1180" s="85"/>
      <c r="BE1180" s="154"/>
    </row>
    <row r="1181" customFormat="false" ht="12.75" hidden="false" customHeight="true" outlineLevel="0" collapsed="false">
      <c r="A1181" s="2"/>
      <c r="B1181" s="2"/>
      <c r="E1181" s="2"/>
      <c r="G1181" s="2"/>
      <c r="I1181" s="85"/>
      <c r="J1181" s="2"/>
      <c r="K1181" s="2"/>
      <c r="L1181" s="85"/>
      <c r="M1181" s="85"/>
      <c r="N1181" s="85"/>
      <c r="O1181" s="85"/>
      <c r="P1181" s="85"/>
      <c r="Q1181" s="85"/>
      <c r="R1181" s="85"/>
      <c r="S1181" s="85"/>
      <c r="T1181" s="154"/>
      <c r="U1181" s="154"/>
      <c r="V1181" s="154"/>
      <c r="W1181" s="154"/>
      <c r="X1181" s="154"/>
      <c r="Y1181" s="154"/>
      <c r="Z1181" s="85"/>
      <c r="AA1181" s="85"/>
      <c r="AB1181" s="154"/>
      <c r="AC1181" s="154"/>
      <c r="AD1181" s="154"/>
      <c r="AE1181" s="154"/>
      <c r="AF1181" s="154"/>
      <c r="AG1181" s="154"/>
      <c r="AH1181" s="154"/>
      <c r="AI1181" s="154"/>
      <c r="AJ1181" s="154"/>
      <c r="AK1181" s="154"/>
      <c r="AL1181" s="154"/>
      <c r="AM1181" s="154"/>
      <c r="AN1181" s="154"/>
      <c r="AO1181" s="154"/>
      <c r="AP1181" s="154"/>
      <c r="AQ1181" s="154"/>
      <c r="AR1181" s="154"/>
      <c r="AS1181" s="154"/>
      <c r="AT1181" s="154"/>
      <c r="AU1181" s="154"/>
      <c r="AV1181" s="154"/>
      <c r="AW1181" s="154"/>
      <c r="AX1181" s="154"/>
      <c r="AY1181" s="154"/>
      <c r="AZ1181" s="154"/>
      <c r="BA1181" s="181"/>
      <c r="BB1181" s="181"/>
      <c r="BC1181" s="85"/>
      <c r="BD1181" s="85"/>
      <c r="BE1181" s="154"/>
    </row>
    <row r="1182" customFormat="false" ht="12.75" hidden="false" customHeight="true" outlineLevel="0" collapsed="false">
      <c r="A1182" s="2"/>
      <c r="B1182" s="2"/>
      <c r="E1182" s="2"/>
      <c r="G1182" s="2"/>
      <c r="I1182" s="85"/>
      <c r="J1182" s="2"/>
      <c r="K1182" s="2"/>
      <c r="L1182" s="85"/>
      <c r="M1182" s="85"/>
      <c r="N1182" s="85"/>
      <c r="O1182" s="85"/>
      <c r="P1182" s="85"/>
      <c r="Q1182" s="85"/>
      <c r="R1182" s="85"/>
      <c r="S1182" s="85"/>
      <c r="T1182" s="154"/>
      <c r="U1182" s="154"/>
      <c r="V1182" s="154"/>
      <c r="W1182" s="154"/>
      <c r="X1182" s="154"/>
      <c r="Y1182" s="154"/>
      <c r="Z1182" s="85"/>
      <c r="AA1182" s="85"/>
      <c r="AB1182" s="154"/>
      <c r="AC1182" s="154"/>
      <c r="AD1182" s="154"/>
      <c r="AE1182" s="154"/>
      <c r="AF1182" s="154"/>
      <c r="AG1182" s="154"/>
      <c r="AH1182" s="154"/>
      <c r="AI1182" s="154"/>
      <c r="AJ1182" s="154"/>
      <c r="AK1182" s="154"/>
      <c r="AL1182" s="154"/>
      <c r="AM1182" s="154"/>
      <c r="AN1182" s="154"/>
      <c r="AO1182" s="154"/>
      <c r="AP1182" s="154"/>
      <c r="AQ1182" s="154"/>
      <c r="AR1182" s="154"/>
      <c r="AS1182" s="154"/>
      <c r="AT1182" s="154"/>
      <c r="AU1182" s="154"/>
      <c r="AV1182" s="154"/>
      <c r="AW1182" s="154"/>
      <c r="AX1182" s="154"/>
      <c r="AY1182" s="154"/>
      <c r="AZ1182" s="154"/>
      <c r="BA1182" s="181"/>
      <c r="BB1182" s="181"/>
      <c r="BC1182" s="85"/>
      <c r="BD1182" s="85"/>
      <c r="BE1182" s="154"/>
    </row>
    <row r="1183" customFormat="false" ht="12.75" hidden="false" customHeight="true" outlineLevel="0" collapsed="false">
      <c r="A1183" s="2"/>
      <c r="B1183" s="2"/>
      <c r="E1183" s="2"/>
      <c r="G1183" s="2"/>
      <c r="I1183" s="85"/>
      <c r="J1183" s="2"/>
      <c r="K1183" s="2"/>
      <c r="L1183" s="85"/>
      <c r="M1183" s="85"/>
      <c r="N1183" s="85"/>
      <c r="O1183" s="85"/>
      <c r="P1183" s="85"/>
      <c r="Q1183" s="85"/>
      <c r="R1183" s="85"/>
      <c r="S1183" s="85"/>
      <c r="T1183" s="154"/>
      <c r="U1183" s="154"/>
      <c r="V1183" s="154"/>
      <c r="W1183" s="154"/>
      <c r="X1183" s="154"/>
      <c r="Y1183" s="154"/>
      <c r="Z1183" s="85"/>
      <c r="AA1183" s="85"/>
      <c r="AB1183" s="154"/>
      <c r="AC1183" s="154"/>
      <c r="AD1183" s="154"/>
      <c r="AE1183" s="154"/>
      <c r="AF1183" s="154"/>
      <c r="AG1183" s="154"/>
      <c r="AH1183" s="154"/>
      <c r="AI1183" s="154"/>
      <c r="AJ1183" s="154"/>
      <c r="AK1183" s="154"/>
      <c r="AL1183" s="154"/>
      <c r="AM1183" s="154"/>
      <c r="AN1183" s="154"/>
      <c r="AO1183" s="154"/>
      <c r="AP1183" s="154"/>
      <c r="AQ1183" s="154"/>
      <c r="AR1183" s="154"/>
      <c r="AS1183" s="154"/>
      <c r="AT1183" s="154"/>
      <c r="AU1183" s="154"/>
      <c r="AV1183" s="154"/>
      <c r="AW1183" s="154"/>
      <c r="AX1183" s="154"/>
      <c r="AY1183" s="154"/>
      <c r="AZ1183" s="154"/>
      <c r="BA1183" s="181"/>
      <c r="BB1183" s="181"/>
      <c r="BC1183" s="85"/>
      <c r="BD1183" s="85"/>
      <c r="BE1183" s="154"/>
    </row>
    <row r="1184" customFormat="false" ht="12.75" hidden="false" customHeight="true" outlineLevel="0" collapsed="false">
      <c r="A1184" s="2"/>
      <c r="B1184" s="2"/>
      <c r="E1184" s="2"/>
      <c r="G1184" s="2"/>
      <c r="I1184" s="85"/>
      <c r="J1184" s="2"/>
      <c r="K1184" s="2"/>
      <c r="L1184" s="85"/>
      <c r="M1184" s="85"/>
      <c r="N1184" s="85"/>
      <c r="O1184" s="85"/>
      <c r="P1184" s="85"/>
      <c r="Q1184" s="85"/>
      <c r="R1184" s="85"/>
      <c r="S1184" s="85"/>
      <c r="T1184" s="154"/>
      <c r="U1184" s="154"/>
      <c r="V1184" s="154"/>
      <c r="W1184" s="154"/>
      <c r="X1184" s="154"/>
      <c r="Y1184" s="154"/>
      <c r="Z1184" s="85"/>
      <c r="AA1184" s="85"/>
      <c r="AB1184" s="154"/>
      <c r="AC1184" s="154"/>
      <c r="AD1184" s="154"/>
      <c r="AE1184" s="154"/>
      <c r="AF1184" s="154"/>
      <c r="AG1184" s="154"/>
      <c r="AH1184" s="154"/>
      <c r="AI1184" s="154"/>
      <c r="AJ1184" s="154"/>
      <c r="AK1184" s="154"/>
      <c r="AL1184" s="154"/>
      <c r="AM1184" s="154"/>
      <c r="AN1184" s="154"/>
      <c r="AO1184" s="154"/>
      <c r="AP1184" s="154"/>
      <c r="AQ1184" s="154"/>
      <c r="AR1184" s="154"/>
      <c r="AS1184" s="154"/>
      <c r="AT1184" s="154"/>
      <c r="AU1184" s="154"/>
      <c r="AV1184" s="154"/>
      <c r="AW1184" s="154"/>
      <c r="AX1184" s="154"/>
      <c r="AY1184" s="154"/>
      <c r="AZ1184" s="154"/>
      <c r="BA1184" s="181"/>
      <c r="BB1184" s="181"/>
      <c r="BC1184" s="85"/>
      <c r="BD1184" s="85"/>
      <c r="BE1184" s="154"/>
    </row>
    <row r="1185" customFormat="false" ht="12.75" hidden="false" customHeight="true" outlineLevel="0" collapsed="false">
      <c r="A1185" s="2"/>
      <c r="B1185" s="2"/>
      <c r="E1185" s="2"/>
      <c r="G1185" s="2"/>
      <c r="I1185" s="85"/>
      <c r="J1185" s="2"/>
      <c r="K1185" s="2"/>
      <c r="L1185" s="85"/>
      <c r="M1185" s="85"/>
      <c r="N1185" s="85"/>
      <c r="O1185" s="85"/>
      <c r="P1185" s="85"/>
      <c r="Q1185" s="85"/>
      <c r="R1185" s="85"/>
      <c r="S1185" s="85"/>
      <c r="T1185" s="154"/>
      <c r="U1185" s="154"/>
      <c r="V1185" s="154"/>
      <c r="W1185" s="154"/>
      <c r="X1185" s="154"/>
      <c r="Y1185" s="154"/>
      <c r="Z1185" s="85"/>
      <c r="AA1185" s="85"/>
      <c r="AB1185" s="154"/>
      <c r="AC1185" s="154"/>
      <c r="AD1185" s="154"/>
      <c r="AE1185" s="154"/>
      <c r="AF1185" s="154"/>
      <c r="AG1185" s="154"/>
      <c r="AH1185" s="154"/>
      <c r="AI1185" s="154"/>
      <c r="AJ1185" s="154"/>
      <c r="AK1185" s="154"/>
      <c r="AL1185" s="154"/>
      <c r="AM1185" s="154"/>
      <c r="AN1185" s="154"/>
      <c r="AO1185" s="154"/>
      <c r="AP1185" s="154"/>
      <c r="AQ1185" s="154"/>
      <c r="AR1185" s="154"/>
      <c r="AS1185" s="154"/>
      <c r="AT1185" s="154"/>
      <c r="AU1185" s="154"/>
      <c r="AV1185" s="154"/>
      <c r="AW1185" s="154"/>
      <c r="AX1185" s="154"/>
      <c r="AY1185" s="154"/>
      <c r="AZ1185" s="154"/>
      <c r="BA1185" s="181"/>
      <c r="BB1185" s="181"/>
      <c r="BC1185" s="85"/>
      <c r="BD1185" s="85"/>
      <c r="BE1185" s="154"/>
    </row>
    <row r="1186" customFormat="false" ht="12.75" hidden="false" customHeight="true" outlineLevel="0" collapsed="false">
      <c r="A1186" s="2"/>
      <c r="B1186" s="2"/>
      <c r="E1186" s="2"/>
      <c r="G1186" s="2"/>
      <c r="I1186" s="85"/>
      <c r="J1186" s="2"/>
      <c r="K1186" s="2"/>
      <c r="L1186" s="85"/>
      <c r="M1186" s="85"/>
      <c r="N1186" s="85"/>
      <c r="O1186" s="85"/>
      <c r="P1186" s="85"/>
      <c r="Q1186" s="85"/>
      <c r="R1186" s="85"/>
      <c r="S1186" s="85"/>
      <c r="T1186" s="154"/>
      <c r="U1186" s="154"/>
      <c r="V1186" s="154"/>
      <c r="W1186" s="154"/>
      <c r="X1186" s="154"/>
      <c r="Y1186" s="154"/>
      <c r="Z1186" s="85"/>
      <c r="AA1186" s="85"/>
      <c r="AB1186" s="154"/>
      <c r="AC1186" s="154"/>
      <c r="AD1186" s="154"/>
      <c r="AE1186" s="154"/>
      <c r="AF1186" s="154"/>
      <c r="AG1186" s="154"/>
      <c r="AH1186" s="154"/>
      <c r="AI1186" s="154"/>
      <c r="AJ1186" s="154"/>
      <c r="AK1186" s="154"/>
      <c r="AL1186" s="154"/>
      <c r="AM1186" s="154"/>
      <c r="AN1186" s="154"/>
      <c r="AO1186" s="154"/>
      <c r="AP1186" s="154"/>
      <c r="AQ1186" s="154"/>
      <c r="AR1186" s="154"/>
      <c r="AS1186" s="154"/>
      <c r="AT1186" s="154"/>
      <c r="AU1186" s="154"/>
      <c r="AV1186" s="154"/>
      <c r="AW1186" s="154"/>
      <c r="AX1186" s="154"/>
      <c r="AY1186" s="154"/>
      <c r="AZ1186" s="154"/>
      <c r="BA1186" s="181"/>
      <c r="BB1186" s="181"/>
      <c r="BC1186" s="85"/>
      <c r="BD1186" s="85"/>
      <c r="BE1186" s="154"/>
    </row>
    <row r="1187" customFormat="false" ht="12.75" hidden="false" customHeight="true" outlineLevel="0" collapsed="false">
      <c r="A1187" s="2"/>
      <c r="B1187" s="2"/>
      <c r="E1187" s="2"/>
      <c r="G1187" s="2"/>
      <c r="I1187" s="85"/>
      <c r="J1187" s="2"/>
      <c r="K1187" s="2"/>
      <c r="L1187" s="85"/>
      <c r="M1187" s="85"/>
      <c r="N1187" s="85"/>
      <c r="O1187" s="85"/>
      <c r="P1187" s="85"/>
      <c r="Q1187" s="85"/>
      <c r="R1187" s="85"/>
      <c r="S1187" s="85"/>
      <c r="T1187" s="154"/>
      <c r="U1187" s="154"/>
      <c r="V1187" s="154"/>
      <c r="W1187" s="154"/>
      <c r="X1187" s="154"/>
      <c r="Y1187" s="154"/>
      <c r="Z1187" s="85"/>
      <c r="AA1187" s="85"/>
      <c r="AB1187" s="154"/>
      <c r="AC1187" s="154"/>
      <c r="AD1187" s="154"/>
      <c r="AE1187" s="154"/>
      <c r="AF1187" s="154"/>
      <c r="AG1187" s="154"/>
      <c r="AH1187" s="154"/>
      <c r="AI1187" s="154"/>
      <c r="AJ1187" s="154"/>
      <c r="AK1187" s="154"/>
      <c r="AL1187" s="154"/>
      <c r="AM1187" s="154"/>
      <c r="AN1187" s="154"/>
      <c r="AO1187" s="154"/>
      <c r="AP1187" s="154"/>
      <c r="AQ1187" s="154"/>
      <c r="AR1187" s="154"/>
      <c r="AS1187" s="154"/>
      <c r="AT1187" s="154"/>
      <c r="AU1187" s="154"/>
      <c r="AV1187" s="154"/>
      <c r="AW1187" s="154"/>
      <c r="AX1187" s="154"/>
      <c r="AY1187" s="154"/>
      <c r="AZ1187" s="154"/>
      <c r="BA1187" s="181"/>
      <c r="BB1187" s="181"/>
      <c r="BC1187" s="85"/>
      <c r="BD1187" s="85"/>
      <c r="BE1187" s="154"/>
    </row>
    <row r="1188" customFormat="false" ht="12.75" hidden="false" customHeight="true" outlineLevel="0" collapsed="false">
      <c r="A1188" s="2"/>
      <c r="B1188" s="2"/>
      <c r="E1188" s="2"/>
      <c r="G1188" s="2"/>
      <c r="I1188" s="85"/>
      <c r="J1188" s="2"/>
      <c r="K1188" s="2"/>
      <c r="L1188" s="85"/>
      <c r="M1188" s="85"/>
      <c r="N1188" s="85"/>
      <c r="O1188" s="85"/>
      <c r="P1188" s="85"/>
      <c r="Q1188" s="85"/>
      <c r="R1188" s="85"/>
      <c r="S1188" s="85"/>
      <c r="T1188" s="154"/>
      <c r="U1188" s="154"/>
      <c r="V1188" s="154"/>
      <c r="W1188" s="154"/>
      <c r="X1188" s="154"/>
      <c r="Y1188" s="154"/>
      <c r="Z1188" s="85"/>
      <c r="AA1188" s="85"/>
      <c r="AB1188" s="154"/>
      <c r="AC1188" s="154"/>
      <c r="AD1188" s="154"/>
      <c r="AE1188" s="154"/>
      <c r="AF1188" s="154"/>
      <c r="AG1188" s="154"/>
      <c r="AH1188" s="154"/>
      <c r="AI1188" s="154"/>
      <c r="AJ1188" s="154"/>
      <c r="AK1188" s="154"/>
      <c r="AL1188" s="154"/>
      <c r="AM1188" s="154"/>
      <c r="AN1188" s="154"/>
      <c r="AO1188" s="154"/>
      <c r="AP1188" s="154"/>
      <c r="AQ1188" s="154"/>
      <c r="AR1188" s="154"/>
      <c r="AS1188" s="154"/>
      <c r="AT1188" s="154"/>
      <c r="AU1188" s="154"/>
      <c r="AV1188" s="154"/>
      <c r="AW1188" s="154"/>
      <c r="AX1188" s="154"/>
      <c r="AY1188" s="154"/>
      <c r="AZ1188" s="154"/>
      <c r="BA1188" s="181"/>
      <c r="BB1188" s="181"/>
      <c r="BC1188" s="85"/>
      <c r="BD1188" s="85"/>
      <c r="BE1188" s="154"/>
    </row>
    <row r="1189" customFormat="false" ht="12.75" hidden="false" customHeight="true" outlineLevel="0" collapsed="false">
      <c r="A1189" s="2"/>
      <c r="B1189" s="2"/>
      <c r="E1189" s="2"/>
      <c r="G1189" s="2"/>
      <c r="I1189" s="85"/>
      <c r="J1189" s="2"/>
      <c r="K1189" s="2"/>
      <c r="L1189" s="85"/>
      <c r="M1189" s="85"/>
      <c r="N1189" s="85"/>
      <c r="O1189" s="85"/>
      <c r="P1189" s="85"/>
      <c r="Q1189" s="85"/>
      <c r="R1189" s="85"/>
      <c r="S1189" s="85"/>
      <c r="T1189" s="154"/>
      <c r="U1189" s="154"/>
      <c r="V1189" s="154"/>
      <c r="W1189" s="154"/>
      <c r="X1189" s="154"/>
      <c r="Y1189" s="154"/>
      <c r="Z1189" s="85"/>
      <c r="AA1189" s="85"/>
      <c r="AB1189" s="154"/>
      <c r="AC1189" s="154"/>
      <c r="AD1189" s="154"/>
      <c r="AE1189" s="154"/>
      <c r="AF1189" s="154"/>
      <c r="AG1189" s="154"/>
      <c r="AH1189" s="154"/>
      <c r="AI1189" s="154"/>
      <c r="AJ1189" s="154"/>
      <c r="AK1189" s="154"/>
      <c r="AL1189" s="154"/>
      <c r="AM1189" s="154"/>
      <c r="AN1189" s="154"/>
      <c r="AO1189" s="154"/>
      <c r="AP1189" s="154"/>
      <c r="AQ1189" s="154"/>
      <c r="AR1189" s="154"/>
      <c r="AS1189" s="154"/>
      <c r="AT1189" s="154"/>
      <c r="AU1189" s="154"/>
      <c r="AV1189" s="154"/>
      <c r="AW1189" s="154"/>
      <c r="AX1189" s="154"/>
      <c r="AY1189" s="154"/>
      <c r="AZ1189" s="154"/>
      <c r="BA1189" s="181"/>
      <c r="BB1189" s="181"/>
      <c r="BC1189" s="85"/>
      <c r="BD1189" s="85"/>
      <c r="BE1189" s="154"/>
    </row>
    <row r="1190" customFormat="false" ht="12.75" hidden="false" customHeight="true" outlineLevel="0" collapsed="false">
      <c r="A1190" s="2"/>
      <c r="B1190" s="2"/>
      <c r="E1190" s="2"/>
      <c r="G1190" s="2"/>
      <c r="I1190" s="85"/>
      <c r="J1190" s="2"/>
      <c r="K1190" s="2"/>
      <c r="L1190" s="85"/>
      <c r="M1190" s="85"/>
      <c r="N1190" s="85"/>
      <c r="O1190" s="85"/>
      <c r="P1190" s="85"/>
      <c r="Q1190" s="85"/>
      <c r="R1190" s="85"/>
      <c r="S1190" s="85"/>
      <c r="T1190" s="154"/>
      <c r="U1190" s="154"/>
      <c r="V1190" s="154"/>
      <c r="W1190" s="154"/>
      <c r="X1190" s="154"/>
      <c r="Y1190" s="154"/>
      <c r="Z1190" s="85"/>
      <c r="AA1190" s="85"/>
      <c r="AB1190" s="154"/>
      <c r="AC1190" s="154"/>
      <c r="AD1190" s="154"/>
      <c r="AE1190" s="154"/>
      <c r="AF1190" s="154"/>
      <c r="AG1190" s="154"/>
      <c r="AH1190" s="154"/>
      <c r="AI1190" s="154"/>
      <c r="AJ1190" s="154"/>
      <c r="AK1190" s="154"/>
      <c r="AL1190" s="154"/>
      <c r="AM1190" s="154"/>
      <c r="AN1190" s="154"/>
      <c r="AO1190" s="154"/>
      <c r="AP1190" s="154"/>
      <c r="AQ1190" s="154"/>
      <c r="AR1190" s="154"/>
      <c r="AS1190" s="154"/>
      <c r="AT1190" s="154"/>
      <c r="AU1190" s="154"/>
      <c r="AV1190" s="154"/>
      <c r="AW1190" s="154"/>
      <c r="AX1190" s="154"/>
      <c r="AY1190" s="154"/>
      <c r="AZ1190" s="154"/>
      <c r="BA1190" s="181"/>
      <c r="BB1190" s="181"/>
      <c r="BC1190" s="85"/>
      <c r="BD1190" s="85"/>
      <c r="BE1190" s="154"/>
    </row>
    <row r="1191" customFormat="false" ht="12.75" hidden="false" customHeight="true" outlineLevel="0" collapsed="false">
      <c r="A1191" s="2"/>
      <c r="B1191" s="2"/>
      <c r="E1191" s="2"/>
      <c r="G1191" s="2"/>
      <c r="I1191" s="85"/>
      <c r="J1191" s="2"/>
      <c r="K1191" s="2"/>
      <c r="L1191" s="85"/>
      <c r="M1191" s="85"/>
      <c r="N1191" s="85"/>
      <c r="O1191" s="85"/>
      <c r="P1191" s="85"/>
      <c r="Q1191" s="85"/>
      <c r="R1191" s="85"/>
      <c r="S1191" s="85"/>
      <c r="T1191" s="154"/>
      <c r="U1191" s="154"/>
      <c r="V1191" s="154"/>
      <c r="W1191" s="154"/>
      <c r="X1191" s="154"/>
      <c r="Y1191" s="154"/>
      <c r="Z1191" s="85"/>
      <c r="AA1191" s="85"/>
      <c r="AB1191" s="154"/>
      <c r="AC1191" s="154"/>
      <c r="AD1191" s="154"/>
      <c r="AE1191" s="154"/>
      <c r="AF1191" s="154"/>
      <c r="AG1191" s="154"/>
      <c r="AH1191" s="154"/>
      <c r="AI1191" s="154"/>
      <c r="AJ1191" s="154"/>
      <c r="AK1191" s="154"/>
      <c r="AL1191" s="154"/>
      <c r="AM1191" s="154"/>
      <c r="AN1191" s="154"/>
      <c r="AO1191" s="154"/>
      <c r="AP1191" s="154"/>
      <c r="AQ1191" s="154"/>
      <c r="AR1191" s="154"/>
      <c r="AS1191" s="154"/>
      <c r="AT1191" s="154"/>
      <c r="AU1191" s="154"/>
      <c r="AV1191" s="154"/>
      <c r="AW1191" s="154"/>
      <c r="AX1191" s="154"/>
      <c r="AY1191" s="154"/>
      <c r="AZ1191" s="154"/>
      <c r="BA1191" s="181"/>
      <c r="BB1191" s="181"/>
      <c r="BC1191" s="85"/>
      <c r="BD1191" s="85"/>
      <c r="BE1191" s="154"/>
    </row>
    <row r="1192" customFormat="false" ht="12.75" hidden="false" customHeight="true" outlineLevel="0" collapsed="false">
      <c r="A1192" s="2"/>
      <c r="B1192" s="2"/>
      <c r="E1192" s="2"/>
      <c r="G1192" s="2"/>
      <c r="I1192" s="85"/>
      <c r="J1192" s="2"/>
      <c r="K1192" s="2"/>
      <c r="L1192" s="85"/>
      <c r="M1192" s="85"/>
      <c r="N1192" s="85"/>
      <c r="O1192" s="85"/>
      <c r="P1192" s="85"/>
      <c r="Q1192" s="85"/>
      <c r="R1192" s="85"/>
      <c r="S1192" s="85"/>
      <c r="T1192" s="154"/>
      <c r="U1192" s="154"/>
      <c r="V1192" s="154"/>
      <c r="W1192" s="154"/>
      <c r="X1192" s="154"/>
      <c r="Y1192" s="154"/>
      <c r="Z1192" s="85"/>
      <c r="AA1192" s="85"/>
      <c r="AB1192" s="154"/>
      <c r="AC1192" s="154"/>
      <c r="AD1192" s="154"/>
      <c r="AE1192" s="154"/>
      <c r="AF1192" s="154"/>
      <c r="AG1192" s="154"/>
      <c r="AH1192" s="154"/>
      <c r="AI1192" s="154"/>
      <c r="AJ1192" s="154"/>
      <c r="AK1192" s="154"/>
      <c r="AL1192" s="154"/>
      <c r="AM1192" s="154"/>
      <c r="AN1192" s="154"/>
      <c r="AO1192" s="154"/>
      <c r="AP1192" s="154"/>
      <c r="AQ1192" s="154"/>
      <c r="AR1192" s="154"/>
      <c r="AS1192" s="154"/>
      <c r="AT1192" s="154"/>
      <c r="AU1192" s="154"/>
      <c r="AV1192" s="154"/>
      <c r="AW1192" s="154"/>
      <c r="AX1192" s="154"/>
      <c r="AY1192" s="154"/>
      <c r="AZ1192" s="154"/>
      <c r="BA1192" s="181"/>
      <c r="BB1192" s="181"/>
      <c r="BC1192" s="85"/>
      <c r="BD1192" s="85"/>
      <c r="BE1192" s="154"/>
    </row>
    <row r="1193" customFormat="false" ht="12.75" hidden="false" customHeight="true" outlineLevel="0" collapsed="false">
      <c r="A1193" s="2"/>
      <c r="B1193" s="2"/>
      <c r="E1193" s="2"/>
      <c r="G1193" s="2"/>
      <c r="I1193" s="85"/>
      <c r="J1193" s="2"/>
      <c r="K1193" s="2"/>
      <c r="L1193" s="85"/>
      <c r="M1193" s="85"/>
      <c r="N1193" s="85"/>
      <c r="O1193" s="85"/>
      <c r="P1193" s="85"/>
      <c r="Q1193" s="85"/>
      <c r="R1193" s="85"/>
      <c r="S1193" s="85"/>
      <c r="T1193" s="154"/>
      <c r="U1193" s="154"/>
      <c r="V1193" s="154"/>
      <c r="W1193" s="154"/>
      <c r="X1193" s="154"/>
      <c r="Y1193" s="154"/>
      <c r="Z1193" s="85"/>
      <c r="AA1193" s="85"/>
      <c r="AB1193" s="154"/>
      <c r="AC1193" s="154"/>
      <c r="AD1193" s="154"/>
      <c r="AE1193" s="154"/>
      <c r="AF1193" s="154"/>
      <c r="AG1193" s="154"/>
      <c r="AH1193" s="154"/>
      <c r="AI1193" s="154"/>
      <c r="AJ1193" s="154"/>
      <c r="AK1193" s="154"/>
      <c r="AL1193" s="154"/>
      <c r="AM1193" s="154"/>
      <c r="AN1193" s="154"/>
      <c r="AO1193" s="154"/>
      <c r="AP1193" s="154"/>
      <c r="AQ1193" s="154"/>
      <c r="AR1193" s="154"/>
      <c r="AS1193" s="154"/>
      <c r="AT1193" s="154"/>
      <c r="AU1193" s="154"/>
      <c r="AV1193" s="154"/>
      <c r="AW1193" s="154"/>
      <c r="AX1193" s="154"/>
      <c r="AY1193" s="154"/>
      <c r="AZ1193" s="154"/>
      <c r="BA1193" s="181"/>
      <c r="BB1193" s="181"/>
      <c r="BC1193" s="85"/>
      <c r="BD1193" s="85"/>
      <c r="BE1193" s="154"/>
    </row>
    <row r="1194" customFormat="false" ht="12.75" hidden="false" customHeight="true" outlineLevel="0" collapsed="false">
      <c r="A1194" s="2"/>
      <c r="B1194" s="2"/>
      <c r="E1194" s="2"/>
      <c r="G1194" s="2"/>
      <c r="I1194" s="85"/>
      <c r="J1194" s="2"/>
      <c r="K1194" s="2"/>
      <c r="L1194" s="85"/>
      <c r="M1194" s="85"/>
      <c r="N1194" s="85"/>
      <c r="O1194" s="85"/>
      <c r="P1194" s="85"/>
      <c r="Q1194" s="85"/>
      <c r="R1194" s="85"/>
      <c r="S1194" s="85"/>
      <c r="T1194" s="154"/>
      <c r="U1194" s="154"/>
      <c r="V1194" s="154"/>
      <c r="W1194" s="154"/>
      <c r="X1194" s="154"/>
      <c r="Y1194" s="154"/>
      <c r="Z1194" s="85"/>
      <c r="AA1194" s="85"/>
      <c r="AB1194" s="154"/>
      <c r="AC1194" s="154"/>
      <c r="AD1194" s="154"/>
      <c r="AE1194" s="154"/>
      <c r="AF1194" s="154"/>
      <c r="AG1194" s="154"/>
      <c r="AH1194" s="154"/>
      <c r="AI1194" s="154"/>
      <c r="AJ1194" s="154"/>
      <c r="AK1194" s="154"/>
      <c r="AL1194" s="154"/>
      <c r="AM1194" s="154"/>
      <c r="AN1194" s="154"/>
      <c r="AO1194" s="154"/>
      <c r="AP1194" s="154"/>
      <c r="AQ1194" s="154"/>
      <c r="AR1194" s="154"/>
      <c r="AS1194" s="154"/>
      <c r="AT1194" s="154"/>
      <c r="AU1194" s="154"/>
      <c r="AV1194" s="154"/>
      <c r="AW1194" s="154"/>
      <c r="AX1194" s="154"/>
      <c r="AY1194" s="154"/>
      <c r="AZ1194" s="154"/>
      <c r="BA1194" s="181"/>
      <c r="BB1194" s="181"/>
      <c r="BC1194" s="85"/>
      <c r="BD1194" s="85"/>
      <c r="BE1194" s="154"/>
    </row>
    <row r="1195" customFormat="false" ht="12.75" hidden="false" customHeight="true" outlineLevel="0" collapsed="false">
      <c r="A1195" s="2"/>
      <c r="B1195" s="2"/>
      <c r="E1195" s="2"/>
      <c r="G1195" s="2"/>
      <c r="I1195" s="85"/>
      <c r="J1195" s="2"/>
      <c r="K1195" s="2"/>
      <c r="L1195" s="85"/>
      <c r="M1195" s="85"/>
      <c r="N1195" s="85"/>
      <c r="O1195" s="85"/>
      <c r="P1195" s="85"/>
      <c r="Q1195" s="85"/>
      <c r="R1195" s="85"/>
      <c r="S1195" s="85"/>
      <c r="T1195" s="154"/>
      <c r="U1195" s="154"/>
      <c r="V1195" s="154"/>
      <c r="W1195" s="154"/>
      <c r="X1195" s="154"/>
      <c r="Y1195" s="154"/>
      <c r="Z1195" s="85"/>
      <c r="AA1195" s="85"/>
      <c r="AB1195" s="154"/>
      <c r="AC1195" s="154"/>
      <c r="AD1195" s="154"/>
      <c r="AE1195" s="154"/>
      <c r="AF1195" s="154"/>
      <c r="AG1195" s="154"/>
      <c r="AH1195" s="154"/>
      <c r="AI1195" s="154"/>
      <c r="AJ1195" s="154"/>
      <c r="AK1195" s="154"/>
      <c r="AL1195" s="154"/>
      <c r="AM1195" s="154"/>
      <c r="AN1195" s="154"/>
      <c r="AO1195" s="154"/>
      <c r="AP1195" s="154"/>
      <c r="AQ1195" s="154"/>
      <c r="AR1195" s="154"/>
      <c r="AS1195" s="154"/>
      <c r="AT1195" s="154"/>
      <c r="AU1195" s="154"/>
      <c r="AV1195" s="154"/>
      <c r="AW1195" s="154"/>
      <c r="AX1195" s="154"/>
      <c r="AY1195" s="154"/>
      <c r="AZ1195" s="154"/>
      <c r="BA1195" s="181"/>
      <c r="BB1195" s="181"/>
      <c r="BC1195" s="85"/>
      <c r="BD1195" s="85"/>
      <c r="BE1195" s="154"/>
    </row>
    <row r="1196" customFormat="false" ht="12.75" hidden="false" customHeight="true" outlineLevel="0" collapsed="false">
      <c r="A1196" s="2"/>
      <c r="B1196" s="2"/>
      <c r="E1196" s="2"/>
      <c r="G1196" s="2"/>
      <c r="I1196" s="85"/>
      <c r="J1196" s="2"/>
      <c r="K1196" s="2"/>
      <c r="L1196" s="85"/>
      <c r="M1196" s="85"/>
      <c r="N1196" s="85"/>
      <c r="O1196" s="85"/>
      <c r="P1196" s="85"/>
      <c r="Q1196" s="85"/>
      <c r="R1196" s="85"/>
      <c r="S1196" s="85"/>
      <c r="T1196" s="154"/>
      <c r="U1196" s="154"/>
      <c r="V1196" s="154"/>
      <c r="W1196" s="154"/>
      <c r="X1196" s="154"/>
      <c r="Y1196" s="154"/>
      <c r="Z1196" s="85"/>
      <c r="AA1196" s="85"/>
      <c r="AB1196" s="154"/>
      <c r="AC1196" s="154"/>
      <c r="AD1196" s="154"/>
      <c r="AE1196" s="154"/>
      <c r="AF1196" s="154"/>
      <c r="AG1196" s="154"/>
      <c r="AH1196" s="154"/>
      <c r="AI1196" s="154"/>
      <c r="AJ1196" s="154"/>
      <c r="AK1196" s="154"/>
      <c r="AL1196" s="154"/>
      <c r="AM1196" s="154"/>
      <c r="AN1196" s="154"/>
      <c r="AO1196" s="154"/>
      <c r="AP1196" s="154"/>
      <c r="AQ1196" s="154"/>
      <c r="AR1196" s="154"/>
      <c r="AS1196" s="154"/>
      <c r="AT1196" s="154"/>
      <c r="AU1196" s="154"/>
      <c r="AV1196" s="154"/>
      <c r="AW1196" s="154"/>
      <c r="AX1196" s="154"/>
      <c r="AY1196" s="154"/>
      <c r="AZ1196" s="154"/>
      <c r="BA1196" s="181"/>
      <c r="BB1196" s="181"/>
      <c r="BC1196" s="85"/>
      <c r="BD1196" s="85"/>
      <c r="BE1196" s="154"/>
    </row>
    <row r="1197" customFormat="false" ht="12.75" hidden="false" customHeight="true" outlineLevel="0" collapsed="false">
      <c r="A1197" s="2"/>
      <c r="B1197" s="2"/>
      <c r="E1197" s="2"/>
      <c r="G1197" s="2"/>
      <c r="I1197" s="85"/>
      <c r="J1197" s="2"/>
      <c r="K1197" s="2"/>
      <c r="L1197" s="85"/>
      <c r="M1197" s="85"/>
      <c r="N1197" s="85"/>
      <c r="O1197" s="85"/>
      <c r="P1197" s="85"/>
      <c r="Q1197" s="85"/>
      <c r="R1197" s="85"/>
      <c r="S1197" s="85"/>
      <c r="T1197" s="154"/>
      <c r="U1197" s="154"/>
      <c r="V1197" s="154"/>
      <c r="W1197" s="154"/>
      <c r="X1197" s="154"/>
      <c r="Y1197" s="154"/>
      <c r="Z1197" s="85"/>
      <c r="AA1197" s="85"/>
      <c r="AB1197" s="154"/>
      <c r="AC1197" s="154"/>
      <c r="AD1197" s="154"/>
      <c r="AE1197" s="154"/>
      <c r="AF1197" s="154"/>
      <c r="AG1197" s="154"/>
      <c r="AH1197" s="154"/>
      <c r="AI1197" s="154"/>
      <c r="AJ1197" s="154"/>
      <c r="AK1197" s="154"/>
      <c r="AL1197" s="154"/>
      <c r="AM1197" s="154"/>
      <c r="AN1197" s="154"/>
      <c r="AO1197" s="154"/>
      <c r="AP1197" s="154"/>
      <c r="AQ1197" s="154"/>
      <c r="AR1197" s="154"/>
      <c r="AS1197" s="154"/>
      <c r="AT1197" s="154"/>
      <c r="AU1197" s="154"/>
      <c r="AV1197" s="154"/>
      <c r="AW1197" s="154"/>
      <c r="AX1197" s="154"/>
      <c r="AY1197" s="154"/>
      <c r="AZ1197" s="154"/>
      <c r="BA1197" s="181"/>
      <c r="BB1197" s="181"/>
      <c r="BC1197" s="85"/>
      <c r="BD1197" s="85"/>
      <c r="BE1197" s="154"/>
    </row>
    <row r="1198" customFormat="false" ht="12.75" hidden="false" customHeight="true" outlineLevel="0" collapsed="false">
      <c r="A1198" s="2"/>
      <c r="B1198" s="2"/>
      <c r="E1198" s="2"/>
      <c r="G1198" s="2"/>
      <c r="I1198" s="85"/>
      <c r="J1198" s="2"/>
      <c r="K1198" s="2"/>
      <c r="L1198" s="85"/>
      <c r="M1198" s="85"/>
      <c r="N1198" s="85"/>
      <c r="O1198" s="85"/>
      <c r="P1198" s="85"/>
      <c r="Q1198" s="85"/>
      <c r="R1198" s="85"/>
      <c r="S1198" s="85"/>
      <c r="T1198" s="154"/>
      <c r="U1198" s="154"/>
      <c r="V1198" s="154"/>
      <c r="W1198" s="154"/>
      <c r="X1198" s="154"/>
      <c r="Y1198" s="154"/>
      <c r="Z1198" s="85"/>
      <c r="AA1198" s="85"/>
      <c r="AB1198" s="154"/>
      <c r="AC1198" s="154"/>
      <c r="AD1198" s="154"/>
      <c r="AE1198" s="154"/>
      <c r="AF1198" s="154"/>
      <c r="AG1198" s="154"/>
      <c r="AH1198" s="154"/>
      <c r="AI1198" s="154"/>
      <c r="AJ1198" s="154"/>
      <c r="AK1198" s="154"/>
      <c r="AL1198" s="154"/>
      <c r="AM1198" s="154"/>
      <c r="AN1198" s="154"/>
      <c r="AO1198" s="154"/>
      <c r="AP1198" s="154"/>
      <c r="AQ1198" s="154"/>
      <c r="AR1198" s="154"/>
      <c r="AS1198" s="154"/>
      <c r="AT1198" s="154"/>
      <c r="AU1198" s="154"/>
      <c r="AV1198" s="154"/>
      <c r="AW1198" s="154"/>
      <c r="AX1198" s="154"/>
      <c r="AY1198" s="154"/>
      <c r="AZ1198" s="154"/>
      <c r="BA1198" s="181"/>
      <c r="BB1198" s="181"/>
      <c r="BC1198" s="85"/>
      <c r="BD1198" s="85"/>
      <c r="BE1198" s="154"/>
    </row>
    <row r="1199" customFormat="false" ht="12.75" hidden="false" customHeight="true" outlineLevel="0" collapsed="false">
      <c r="A1199" s="2"/>
      <c r="B1199" s="2"/>
      <c r="E1199" s="2"/>
      <c r="G1199" s="2"/>
      <c r="I1199" s="85"/>
      <c r="J1199" s="2"/>
      <c r="K1199" s="2"/>
      <c r="L1199" s="85"/>
      <c r="M1199" s="85"/>
      <c r="N1199" s="85"/>
      <c r="O1199" s="85"/>
      <c r="P1199" s="85"/>
      <c r="Q1199" s="85"/>
      <c r="R1199" s="85"/>
      <c r="S1199" s="85"/>
      <c r="T1199" s="154"/>
      <c r="U1199" s="154"/>
      <c r="V1199" s="154"/>
      <c r="W1199" s="154"/>
      <c r="X1199" s="154"/>
      <c r="Y1199" s="154"/>
      <c r="Z1199" s="85"/>
      <c r="AA1199" s="85"/>
      <c r="AB1199" s="154"/>
      <c r="AC1199" s="154"/>
      <c r="AD1199" s="154"/>
      <c r="AE1199" s="154"/>
      <c r="AF1199" s="154"/>
      <c r="AG1199" s="154"/>
      <c r="AH1199" s="154"/>
      <c r="AI1199" s="154"/>
      <c r="AJ1199" s="154"/>
      <c r="AK1199" s="154"/>
      <c r="AL1199" s="154"/>
      <c r="AM1199" s="154"/>
      <c r="AN1199" s="154"/>
      <c r="AO1199" s="154"/>
      <c r="AP1199" s="154"/>
      <c r="AQ1199" s="154"/>
      <c r="AR1199" s="154"/>
      <c r="AS1199" s="154"/>
      <c r="AT1199" s="154"/>
      <c r="AU1199" s="154"/>
      <c r="AV1199" s="154"/>
      <c r="AW1199" s="154"/>
      <c r="AX1199" s="154"/>
      <c r="AY1199" s="154"/>
      <c r="AZ1199" s="154"/>
      <c r="BA1199" s="181"/>
      <c r="BB1199" s="181"/>
      <c r="BC1199" s="85"/>
      <c r="BD1199" s="85"/>
      <c r="BE1199" s="154"/>
    </row>
    <row r="1200" customFormat="false" ht="12.75" hidden="false" customHeight="true" outlineLevel="0" collapsed="false">
      <c r="A1200" s="2"/>
      <c r="B1200" s="2"/>
      <c r="E1200" s="2"/>
      <c r="G1200" s="2"/>
      <c r="I1200" s="85"/>
      <c r="J1200" s="2"/>
      <c r="K1200" s="2"/>
      <c r="L1200" s="85"/>
      <c r="M1200" s="85"/>
      <c r="N1200" s="85"/>
      <c r="O1200" s="85"/>
      <c r="P1200" s="85"/>
      <c r="Q1200" s="85"/>
      <c r="R1200" s="85"/>
      <c r="S1200" s="85"/>
      <c r="T1200" s="154"/>
      <c r="U1200" s="154"/>
      <c r="V1200" s="154"/>
      <c r="W1200" s="154"/>
      <c r="X1200" s="154"/>
      <c r="Y1200" s="154"/>
      <c r="Z1200" s="85"/>
      <c r="AA1200" s="85"/>
      <c r="AB1200" s="154"/>
      <c r="AC1200" s="154"/>
      <c r="AD1200" s="154"/>
      <c r="AE1200" s="154"/>
      <c r="AF1200" s="154"/>
      <c r="AG1200" s="154"/>
      <c r="AH1200" s="154"/>
      <c r="AI1200" s="154"/>
      <c r="AJ1200" s="154"/>
      <c r="AK1200" s="154"/>
      <c r="AL1200" s="154"/>
      <c r="AM1200" s="154"/>
      <c r="AN1200" s="154"/>
      <c r="AO1200" s="154"/>
      <c r="AP1200" s="154"/>
      <c r="AQ1200" s="154"/>
      <c r="AR1200" s="154"/>
      <c r="AS1200" s="154"/>
      <c r="AT1200" s="154"/>
      <c r="AU1200" s="154"/>
      <c r="AV1200" s="154"/>
      <c r="AW1200" s="154"/>
      <c r="AX1200" s="154"/>
      <c r="AY1200" s="154"/>
      <c r="AZ1200" s="154"/>
      <c r="BA1200" s="181"/>
      <c r="BB1200" s="181"/>
      <c r="BC1200" s="85"/>
      <c r="BD1200" s="85"/>
      <c r="BE1200" s="154"/>
    </row>
    <row r="1201" customFormat="false" ht="12.75" hidden="false" customHeight="true" outlineLevel="0" collapsed="false">
      <c r="A1201" s="2"/>
      <c r="B1201" s="2"/>
      <c r="E1201" s="2"/>
      <c r="G1201" s="2"/>
      <c r="I1201" s="85"/>
      <c r="J1201" s="2"/>
      <c r="K1201" s="2"/>
      <c r="L1201" s="85"/>
      <c r="M1201" s="85"/>
      <c r="N1201" s="85"/>
      <c r="O1201" s="85"/>
      <c r="P1201" s="85"/>
      <c r="Q1201" s="85"/>
      <c r="R1201" s="85"/>
      <c r="S1201" s="85"/>
      <c r="T1201" s="154"/>
      <c r="U1201" s="154"/>
      <c r="V1201" s="154"/>
      <c r="W1201" s="154"/>
      <c r="X1201" s="154"/>
      <c r="Y1201" s="154"/>
      <c r="Z1201" s="85"/>
      <c r="AA1201" s="85"/>
      <c r="AB1201" s="154"/>
      <c r="AC1201" s="154"/>
      <c r="AD1201" s="154"/>
      <c r="AE1201" s="154"/>
      <c r="AF1201" s="154"/>
      <c r="AG1201" s="154"/>
      <c r="AH1201" s="154"/>
      <c r="AI1201" s="154"/>
      <c r="AJ1201" s="154"/>
      <c r="AK1201" s="154"/>
      <c r="AL1201" s="154"/>
      <c r="AM1201" s="154"/>
      <c r="AN1201" s="154"/>
      <c r="AO1201" s="154"/>
      <c r="AP1201" s="154"/>
      <c r="AQ1201" s="154"/>
      <c r="AR1201" s="154"/>
      <c r="AS1201" s="154"/>
      <c r="AT1201" s="154"/>
      <c r="AU1201" s="154"/>
      <c r="AV1201" s="154"/>
      <c r="AW1201" s="154"/>
      <c r="AX1201" s="154"/>
      <c r="AY1201" s="154"/>
      <c r="AZ1201" s="154"/>
      <c r="BA1201" s="181"/>
      <c r="BB1201" s="181"/>
      <c r="BC1201" s="85"/>
      <c r="BD1201" s="85"/>
      <c r="BE1201" s="154"/>
    </row>
    <row r="1202" customFormat="false" ht="12.75" hidden="false" customHeight="true" outlineLevel="0" collapsed="false">
      <c r="A1202" s="2"/>
      <c r="B1202" s="2"/>
      <c r="E1202" s="2"/>
      <c r="G1202" s="2"/>
      <c r="I1202" s="85"/>
      <c r="J1202" s="2"/>
      <c r="K1202" s="2"/>
      <c r="L1202" s="85"/>
      <c r="M1202" s="85"/>
      <c r="N1202" s="85"/>
      <c r="O1202" s="85"/>
      <c r="P1202" s="85"/>
      <c r="Q1202" s="85"/>
      <c r="R1202" s="85"/>
      <c r="S1202" s="85"/>
      <c r="T1202" s="154"/>
      <c r="U1202" s="154"/>
      <c r="V1202" s="154"/>
      <c r="W1202" s="154"/>
      <c r="X1202" s="154"/>
      <c r="Y1202" s="154"/>
      <c r="Z1202" s="85"/>
      <c r="AA1202" s="85"/>
      <c r="AB1202" s="154"/>
      <c r="AC1202" s="154"/>
      <c r="AD1202" s="154"/>
      <c r="AE1202" s="154"/>
      <c r="AF1202" s="154"/>
      <c r="AG1202" s="154"/>
      <c r="AH1202" s="154"/>
      <c r="AI1202" s="154"/>
      <c r="AJ1202" s="154"/>
      <c r="AK1202" s="154"/>
      <c r="AL1202" s="154"/>
      <c r="AM1202" s="154"/>
      <c r="AN1202" s="154"/>
      <c r="AO1202" s="154"/>
      <c r="AP1202" s="154"/>
      <c r="AQ1202" s="154"/>
      <c r="AR1202" s="154"/>
      <c r="AS1202" s="154"/>
      <c r="AT1202" s="154"/>
      <c r="AU1202" s="154"/>
      <c r="AV1202" s="154"/>
      <c r="AW1202" s="154"/>
      <c r="AX1202" s="154"/>
      <c r="AY1202" s="154"/>
      <c r="AZ1202" s="154"/>
      <c r="BA1202" s="181"/>
      <c r="BB1202" s="181"/>
      <c r="BC1202" s="85"/>
      <c r="BD1202" s="85"/>
      <c r="BE1202" s="154"/>
    </row>
    <row r="1203" customFormat="false" ht="12.75" hidden="false" customHeight="true" outlineLevel="0" collapsed="false">
      <c r="A1203" s="2"/>
      <c r="B1203" s="2"/>
      <c r="E1203" s="2"/>
      <c r="G1203" s="2"/>
      <c r="I1203" s="85"/>
      <c r="J1203" s="2"/>
      <c r="K1203" s="2"/>
      <c r="L1203" s="85"/>
      <c r="M1203" s="85"/>
      <c r="N1203" s="85"/>
      <c r="O1203" s="85"/>
      <c r="P1203" s="85"/>
      <c r="Q1203" s="85"/>
      <c r="R1203" s="85"/>
      <c r="S1203" s="85"/>
      <c r="T1203" s="154"/>
      <c r="U1203" s="154"/>
      <c r="V1203" s="154"/>
      <c r="W1203" s="154"/>
      <c r="X1203" s="154"/>
      <c r="Y1203" s="154"/>
      <c r="Z1203" s="85"/>
      <c r="AA1203" s="85"/>
      <c r="AB1203" s="154"/>
      <c r="AC1203" s="154"/>
      <c r="AD1203" s="154"/>
      <c r="AE1203" s="154"/>
      <c r="AF1203" s="154"/>
      <c r="AG1203" s="154"/>
      <c r="AH1203" s="154"/>
      <c r="AI1203" s="154"/>
      <c r="AJ1203" s="154"/>
      <c r="AK1203" s="154"/>
      <c r="AL1203" s="154"/>
      <c r="AM1203" s="154"/>
      <c r="AN1203" s="154"/>
      <c r="AO1203" s="154"/>
      <c r="AP1203" s="154"/>
      <c r="AQ1203" s="154"/>
      <c r="AR1203" s="154"/>
      <c r="AS1203" s="154"/>
      <c r="AT1203" s="154"/>
      <c r="AU1203" s="154"/>
      <c r="AV1203" s="154"/>
      <c r="AW1203" s="154"/>
      <c r="AX1203" s="154"/>
      <c r="AY1203" s="154"/>
      <c r="AZ1203" s="154"/>
      <c r="BA1203" s="181"/>
      <c r="BB1203" s="181"/>
      <c r="BC1203" s="85"/>
      <c r="BD1203" s="85"/>
      <c r="BE1203" s="154"/>
    </row>
    <row r="1204" customFormat="false" ht="12.75" hidden="false" customHeight="true" outlineLevel="0" collapsed="false">
      <c r="A1204" s="2"/>
      <c r="B1204" s="2"/>
      <c r="E1204" s="2"/>
      <c r="G1204" s="2"/>
      <c r="I1204" s="85"/>
      <c r="J1204" s="2"/>
      <c r="K1204" s="2"/>
      <c r="L1204" s="85"/>
      <c r="M1204" s="85"/>
      <c r="N1204" s="85"/>
      <c r="O1204" s="85"/>
      <c r="P1204" s="85"/>
      <c r="Q1204" s="85"/>
      <c r="R1204" s="85"/>
      <c r="S1204" s="85"/>
      <c r="T1204" s="154"/>
      <c r="U1204" s="154"/>
      <c r="V1204" s="154"/>
      <c r="W1204" s="154"/>
      <c r="X1204" s="154"/>
      <c r="Y1204" s="154"/>
      <c r="Z1204" s="85"/>
      <c r="AA1204" s="85"/>
      <c r="AB1204" s="154"/>
      <c r="AC1204" s="154"/>
      <c r="AD1204" s="154"/>
      <c r="AE1204" s="154"/>
      <c r="AF1204" s="154"/>
      <c r="AG1204" s="154"/>
      <c r="AH1204" s="154"/>
      <c r="AI1204" s="154"/>
      <c r="AJ1204" s="154"/>
      <c r="AK1204" s="154"/>
      <c r="AL1204" s="154"/>
      <c r="AM1204" s="154"/>
      <c r="AN1204" s="154"/>
      <c r="AO1204" s="154"/>
      <c r="AP1204" s="154"/>
      <c r="AQ1204" s="154"/>
      <c r="AR1204" s="154"/>
      <c r="AS1204" s="154"/>
      <c r="AT1204" s="154"/>
      <c r="AU1204" s="154"/>
      <c r="AV1204" s="154"/>
      <c r="AW1204" s="154"/>
      <c r="AX1204" s="154"/>
      <c r="AY1204" s="154"/>
      <c r="AZ1204" s="154"/>
      <c r="BA1204" s="181"/>
      <c r="BB1204" s="181"/>
      <c r="BC1204" s="85"/>
      <c r="BD1204" s="85"/>
      <c r="BE1204" s="154"/>
    </row>
    <row r="1205" customFormat="false" ht="12.75" hidden="false" customHeight="true" outlineLevel="0" collapsed="false">
      <c r="A1205" s="2"/>
      <c r="B1205" s="2"/>
      <c r="E1205" s="2"/>
      <c r="G1205" s="2"/>
      <c r="I1205" s="85"/>
      <c r="J1205" s="2"/>
      <c r="K1205" s="2"/>
      <c r="L1205" s="85"/>
      <c r="M1205" s="85"/>
      <c r="N1205" s="85"/>
      <c r="O1205" s="85"/>
      <c r="P1205" s="85"/>
      <c r="Q1205" s="85"/>
      <c r="R1205" s="85"/>
      <c r="S1205" s="85"/>
      <c r="T1205" s="154"/>
      <c r="U1205" s="154"/>
      <c r="V1205" s="154"/>
      <c r="W1205" s="154"/>
      <c r="X1205" s="154"/>
      <c r="Y1205" s="154"/>
      <c r="Z1205" s="85"/>
      <c r="AA1205" s="85"/>
      <c r="AB1205" s="154"/>
      <c r="AC1205" s="154"/>
      <c r="AD1205" s="154"/>
      <c r="AE1205" s="154"/>
      <c r="AF1205" s="154"/>
      <c r="AG1205" s="154"/>
      <c r="AH1205" s="154"/>
      <c r="AI1205" s="154"/>
      <c r="AJ1205" s="154"/>
      <c r="AK1205" s="154"/>
      <c r="AL1205" s="154"/>
      <c r="AM1205" s="154"/>
      <c r="AN1205" s="154"/>
      <c r="AO1205" s="154"/>
      <c r="AP1205" s="154"/>
      <c r="AQ1205" s="154"/>
      <c r="AR1205" s="154"/>
      <c r="AS1205" s="154"/>
      <c r="AT1205" s="154"/>
      <c r="AU1205" s="154"/>
      <c r="AV1205" s="154"/>
      <c r="AW1205" s="154"/>
      <c r="AX1205" s="154"/>
      <c r="AY1205" s="154"/>
      <c r="AZ1205" s="154"/>
      <c r="BA1205" s="181"/>
      <c r="BB1205" s="181"/>
      <c r="BC1205" s="85"/>
      <c r="BD1205" s="85"/>
      <c r="BE1205" s="154"/>
    </row>
    <row r="1206" customFormat="false" ht="12.75" hidden="false" customHeight="true" outlineLevel="0" collapsed="false">
      <c r="A1206" s="2"/>
      <c r="B1206" s="2"/>
      <c r="E1206" s="2"/>
      <c r="G1206" s="2"/>
      <c r="I1206" s="85"/>
      <c r="J1206" s="2"/>
      <c r="K1206" s="2"/>
      <c r="L1206" s="85"/>
      <c r="M1206" s="85"/>
      <c r="N1206" s="85"/>
      <c r="O1206" s="85"/>
      <c r="P1206" s="85"/>
      <c r="Q1206" s="85"/>
      <c r="R1206" s="85"/>
      <c r="S1206" s="85"/>
      <c r="T1206" s="154"/>
      <c r="U1206" s="154"/>
      <c r="V1206" s="154"/>
      <c r="W1206" s="154"/>
      <c r="X1206" s="154"/>
      <c r="Y1206" s="154"/>
      <c r="Z1206" s="85"/>
      <c r="AA1206" s="85"/>
      <c r="AB1206" s="154"/>
      <c r="AC1206" s="154"/>
      <c r="AD1206" s="154"/>
      <c r="AE1206" s="154"/>
      <c r="AF1206" s="154"/>
      <c r="AG1206" s="154"/>
      <c r="AH1206" s="154"/>
      <c r="AI1206" s="154"/>
      <c r="AJ1206" s="154"/>
      <c r="AK1206" s="154"/>
      <c r="AL1206" s="154"/>
      <c r="AM1206" s="154"/>
      <c r="AN1206" s="154"/>
      <c r="AO1206" s="154"/>
      <c r="AP1206" s="154"/>
      <c r="AQ1206" s="154"/>
      <c r="AR1206" s="154"/>
      <c r="AS1206" s="154"/>
      <c r="AT1206" s="154"/>
      <c r="AU1206" s="154"/>
      <c r="AV1206" s="154"/>
      <c r="AW1206" s="154"/>
      <c r="AX1206" s="154"/>
      <c r="AY1206" s="154"/>
      <c r="AZ1206" s="154"/>
      <c r="BA1206" s="181"/>
      <c r="BB1206" s="181"/>
      <c r="BC1206" s="85"/>
      <c r="BD1206" s="85"/>
      <c r="BE1206" s="154"/>
    </row>
    <row r="1207" customFormat="false" ht="12.75" hidden="false" customHeight="true" outlineLevel="0" collapsed="false">
      <c r="A1207" s="2"/>
      <c r="B1207" s="2"/>
      <c r="E1207" s="2"/>
      <c r="G1207" s="2"/>
      <c r="I1207" s="85"/>
      <c r="J1207" s="2"/>
      <c r="K1207" s="2"/>
      <c r="L1207" s="85"/>
      <c r="M1207" s="85"/>
      <c r="N1207" s="85"/>
      <c r="O1207" s="85"/>
      <c r="P1207" s="85"/>
      <c r="Q1207" s="85"/>
      <c r="R1207" s="85"/>
      <c r="S1207" s="85"/>
      <c r="T1207" s="154"/>
      <c r="U1207" s="154"/>
      <c r="V1207" s="154"/>
      <c r="W1207" s="154"/>
      <c r="X1207" s="154"/>
      <c r="Y1207" s="154"/>
      <c r="Z1207" s="85"/>
      <c r="AA1207" s="85"/>
      <c r="AB1207" s="154"/>
      <c r="AC1207" s="154"/>
      <c r="AD1207" s="154"/>
      <c r="AE1207" s="154"/>
      <c r="AF1207" s="154"/>
      <c r="AG1207" s="154"/>
      <c r="AH1207" s="154"/>
      <c r="AI1207" s="154"/>
      <c r="AJ1207" s="154"/>
      <c r="AK1207" s="154"/>
      <c r="AL1207" s="154"/>
      <c r="AM1207" s="154"/>
      <c r="AN1207" s="154"/>
      <c r="AO1207" s="154"/>
      <c r="AP1207" s="154"/>
      <c r="AQ1207" s="154"/>
      <c r="AR1207" s="154"/>
      <c r="AS1207" s="154"/>
      <c r="AT1207" s="154"/>
      <c r="AU1207" s="154"/>
      <c r="AV1207" s="154"/>
      <c r="AW1207" s="154"/>
      <c r="AX1207" s="154"/>
      <c r="AY1207" s="154"/>
      <c r="AZ1207" s="154"/>
      <c r="BA1207" s="181"/>
      <c r="BB1207" s="181"/>
      <c r="BC1207" s="85"/>
      <c r="BD1207" s="85"/>
      <c r="BE1207" s="154"/>
    </row>
    <row r="1208" customFormat="false" ht="12.75" hidden="false" customHeight="true" outlineLevel="0" collapsed="false">
      <c r="A1208" s="2"/>
      <c r="B1208" s="2"/>
      <c r="E1208" s="2"/>
      <c r="G1208" s="2"/>
      <c r="I1208" s="85"/>
      <c r="J1208" s="2"/>
      <c r="K1208" s="2"/>
      <c r="L1208" s="85"/>
      <c r="M1208" s="85"/>
      <c r="N1208" s="85"/>
      <c r="O1208" s="85"/>
      <c r="P1208" s="85"/>
      <c r="Q1208" s="85"/>
      <c r="R1208" s="85"/>
      <c r="S1208" s="85"/>
      <c r="T1208" s="154"/>
      <c r="U1208" s="154"/>
      <c r="V1208" s="154"/>
      <c r="W1208" s="154"/>
      <c r="X1208" s="154"/>
      <c r="Y1208" s="154"/>
      <c r="Z1208" s="85"/>
      <c r="AA1208" s="85"/>
      <c r="AB1208" s="154"/>
      <c r="AC1208" s="154"/>
      <c r="AD1208" s="154"/>
      <c r="AE1208" s="154"/>
      <c r="AF1208" s="154"/>
      <c r="AG1208" s="154"/>
      <c r="AH1208" s="154"/>
      <c r="AI1208" s="154"/>
      <c r="AJ1208" s="154"/>
      <c r="AK1208" s="154"/>
      <c r="AL1208" s="154"/>
      <c r="AM1208" s="154"/>
      <c r="AN1208" s="154"/>
      <c r="AO1208" s="154"/>
      <c r="AP1208" s="154"/>
      <c r="AQ1208" s="154"/>
      <c r="AR1208" s="154"/>
      <c r="AS1208" s="154"/>
      <c r="AT1208" s="154"/>
      <c r="AU1208" s="154"/>
      <c r="AV1208" s="154"/>
      <c r="AW1208" s="154"/>
      <c r="AX1208" s="154"/>
      <c r="AY1208" s="154"/>
      <c r="AZ1208" s="154"/>
      <c r="BA1208" s="181"/>
      <c r="BB1208" s="181"/>
      <c r="BC1208" s="85"/>
      <c r="BD1208" s="85"/>
      <c r="BE1208" s="154"/>
    </row>
    <row r="1209" customFormat="false" ht="12.75" hidden="false" customHeight="true" outlineLevel="0" collapsed="false">
      <c r="A1209" s="2"/>
      <c r="B1209" s="2"/>
      <c r="E1209" s="2"/>
      <c r="G1209" s="2"/>
      <c r="I1209" s="85"/>
      <c r="J1209" s="2"/>
      <c r="K1209" s="2"/>
      <c r="L1209" s="85"/>
      <c r="M1209" s="85"/>
      <c r="N1209" s="85"/>
      <c r="O1209" s="85"/>
      <c r="P1209" s="85"/>
      <c r="Q1209" s="85"/>
      <c r="R1209" s="85"/>
      <c r="S1209" s="85"/>
      <c r="T1209" s="154"/>
      <c r="U1209" s="154"/>
      <c r="V1209" s="154"/>
      <c r="W1209" s="154"/>
      <c r="X1209" s="154"/>
      <c r="Y1209" s="154"/>
      <c r="Z1209" s="85"/>
      <c r="AA1209" s="85"/>
      <c r="AB1209" s="154"/>
      <c r="AC1209" s="154"/>
      <c r="AD1209" s="154"/>
      <c r="AE1209" s="154"/>
      <c r="AF1209" s="154"/>
      <c r="AG1209" s="154"/>
      <c r="AH1209" s="154"/>
      <c r="AI1209" s="154"/>
      <c r="AJ1209" s="154"/>
      <c r="AK1209" s="154"/>
      <c r="AL1209" s="154"/>
      <c r="AM1209" s="154"/>
      <c r="AN1209" s="154"/>
      <c r="AO1209" s="154"/>
      <c r="AP1209" s="154"/>
      <c r="AQ1209" s="154"/>
      <c r="AR1209" s="154"/>
      <c r="AS1209" s="154"/>
      <c r="AT1209" s="154"/>
      <c r="AU1209" s="154"/>
      <c r="AV1209" s="154"/>
      <c r="AW1209" s="154"/>
      <c r="AX1209" s="154"/>
      <c r="AY1209" s="154"/>
      <c r="AZ1209" s="154"/>
      <c r="BA1209" s="181"/>
      <c r="BB1209" s="181"/>
      <c r="BC1209" s="85"/>
      <c r="BD1209" s="85"/>
      <c r="BE1209" s="154"/>
    </row>
    <row r="1210" customFormat="false" ht="12.75" hidden="false" customHeight="true" outlineLevel="0" collapsed="false">
      <c r="A1210" s="2"/>
      <c r="B1210" s="2"/>
      <c r="E1210" s="2"/>
      <c r="G1210" s="2"/>
      <c r="I1210" s="85"/>
      <c r="J1210" s="2"/>
      <c r="K1210" s="2"/>
      <c r="L1210" s="85"/>
      <c r="M1210" s="85"/>
      <c r="N1210" s="85"/>
      <c r="O1210" s="85"/>
      <c r="P1210" s="85"/>
      <c r="Q1210" s="85"/>
      <c r="R1210" s="85"/>
      <c r="S1210" s="85"/>
      <c r="T1210" s="154"/>
      <c r="U1210" s="154"/>
      <c r="V1210" s="154"/>
      <c r="W1210" s="154"/>
      <c r="X1210" s="154"/>
      <c r="Y1210" s="154"/>
      <c r="Z1210" s="85"/>
      <c r="AA1210" s="85"/>
      <c r="AB1210" s="154"/>
      <c r="AC1210" s="154"/>
      <c r="AD1210" s="154"/>
      <c r="AE1210" s="154"/>
      <c r="AF1210" s="154"/>
      <c r="AG1210" s="154"/>
      <c r="AH1210" s="154"/>
      <c r="AI1210" s="154"/>
      <c r="AJ1210" s="154"/>
      <c r="AK1210" s="154"/>
      <c r="AL1210" s="154"/>
      <c r="AM1210" s="154"/>
      <c r="AN1210" s="154"/>
      <c r="AO1210" s="154"/>
      <c r="AP1210" s="154"/>
      <c r="AQ1210" s="154"/>
      <c r="AR1210" s="154"/>
      <c r="AS1210" s="154"/>
      <c r="AT1210" s="154"/>
      <c r="AU1210" s="154"/>
      <c r="AV1210" s="154"/>
      <c r="AW1210" s="154"/>
      <c r="AX1210" s="154"/>
      <c r="AY1210" s="154"/>
      <c r="AZ1210" s="154"/>
      <c r="BA1210" s="181"/>
      <c r="BB1210" s="181"/>
      <c r="BC1210" s="85"/>
      <c r="BD1210" s="85"/>
      <c r="BE1210" s="154"/>
    </row>
    <row r="1211" customFormat="false" ht="12.75" hidden="false" customHeight="true" outlineLevel="0" collapsed="false">
      <c r="A1211" s="2"/>
      <c r="B1211" s="2"/>
      <c r="E1211" s="2"/>
      <c r="G1211" s="2"/>
      <c r="I1211" s="85"/>
      <c r="J1211" s="2"/>
      <c r="K1211" s="2"/>
      <c r="L1211" s="85"/>
      <c r="M1211" s="85"/>
      <c r="N1211" s="85"/>
      <c r="O1211" s="85"/>
      <c r="P1211" s="85"/>
      <c r="Q1211" s="85"/>
      <c r="R1211" s="85"/>
      <c r="S1211" s="85"/>
      <c r="T1211" s="154"/>
      <c r="U1211" s="154"/>
      <c r="V1211" s="154"/>
      <c r="W1211" s="154"/>
      <c r="X1211" s="154"/>
      <c r="Y1211" s="154"/>
      <c r="Z1211" s="85"/>
      <c r="AA1211" s="85"/>
      <c r="AB1211" s="154"/>
      <c r="AC1211" s="154"/>
      <c r="AD1211" s="154"/>
      <c r="AE1211" s="154"/>
      <c r="AF1211" s="154"/>
      <c r="AG1211" s="154"/>
      <c r="AH1211" s="154"/>
      <c r="AI1211" s="154"/>
      <c r="AJ1211" s="154"/>
      <c r="AK1211" s="154"/>
      <c r="AL1211" s="154"/>
      <c r="AM1211" s="154"/>
      <c r="AN1211" s="154"/>
      <c r="AO1211" s="154"/>
      <c r="AP1211" s="154"/>
      <c r="AQ1211" s="154"/>
      <c r="AR1211" s="154"/>
      <c r="AS1211" s="154"/>
      <c r="AT1211" s="154"/>
      <c r="AU1211" s="154"/>
      <c r="AV1211" s="154"/>
      <c r="AW1211" s="154"/>
      <c r="AX1211" s="154"/>
      <c r="AY1211" s="154"/>
      <c r="AZ1211" s="154"/>
      <c r="BA1211" s="181"/>
      <c r="BB1211" s="181"/>
      <c r="BC1211" s="85"/>
      <c r="BD1211" s="85"/>
      <c r="BE1211" s="154"/>
    </row>
    <row r="1212" customFormat="false" ht="12.75" hidden="false" customHeight="true" outlineLevel="0" collapsed="false">
      <c r="A1212" s="2"/>
      <c r="B1212" s="2"/>
      <c r="E1212" s="2"/>
      <c r="G1212" s="2"/>
      <c r="I1212" s="85"/>
      <c r="J1212" s="2"/>
      <c r="K1212" s="2"/>
      <c r="L1212" s="85"/>
      <c r="M1212" s="85"/>
      <c r="N1212" s="85"/>
      <c r="O1212" s="85"/>
      <c r="P1212" s="85"/>
      <c r="Q1212" s="85"/>
      <c r="R1212" s="85"/>
      <c r="S1212" s="85"/>
      <c r="T1212" s="154"/>
      <c r="U1212" s="154"/>
      <c r="V1212" s="154"/>
      <c r="W1212" s="154"/>
      <c r="X1212" s="154"/>
      <c r="Y1212" s="154"/>
      <c r="Z1212" s="85"/>
      <c r="AA1212" s="85"/>
      <c r="AB1212" s="154"/>
      <c r="AC1212" s="154"/>
      <c r="AD1212" s="154"/>
      <c r="AE1212" s="154"/>
      <c r="AF1212" s="154"/>
      <c r="AG1212" s="154"/>
      <c r="AH1212" s="154"/>
      <c r="AI1212" s="154"/>
      <c r="AJ1212" s="154"/>
      <c r="AK1212" s="154"/>
      <c r="AL1212" s="154"/>
      <c r="AM1212" s="154"/>
      <c r="AN1212" s="154"/>
      <c r="AO1212" s="154"/>
      <c r="AP1212" s="154"/>
      <c r="AQ1212" s="154"/>
      <c r="AR1212" s="154"/>
      <c r="AS1212" s="154"/>
      <c r="AT1212" s="154"/>
      <c r="AU1212" s="154"/>
      <c r="AV1212" s="154"/>
      <c r="AW1212" s="154"/>
      <c r="AX1212" s="154"/>
      <c r="AY1212" s="154"/>
      <c r="AZ1212" s="154"/>
      <c r="BA1212" s="181"/>
      <c r="BB1212" s="181"/>
      <c r="BC1212" s="85"/>
      <c r="BD1212" s="85"/>
      <c r="BE1212" s="154"/>
    </row>
    <row r="1213" customFormat="false" ht="12.75" hidden="false" customHeight="true" outlineLevel="0" collapsed="false">
      <c r="A1213" s="2"/>
      <c r="B1213" s="2"/>
      <c r="E1213" s="2"/>
      <c r="G1213" s="2"/>
      <c r="I1213" s="85"/>
      <c r="J1213" s="2"/>
      <c r="K1213" s="2"/>
      <c r="L1213" s="85"/>
      <c r="M1213" s="85"/>
      <c r="N1213" s="85"/>
      <c r="O1213" s="85"/>
      <c r="P1213" s="85"/>
      <c r="Q1213" s="85"/>
      <c r="R1213" s="85"/>
      <c r="S1213" s="85"/>
      <c r="T1213" s="154"/>
      <c r="U1213" s="154"/>
      <c r="V1213" s="154"/>
      <c r="W1213" s="154"/>
      <c r="X1213" s="154"/>
      <c r="Y1213" s="154"/>
      <c r="Z1213" s="85"/>
      <c r="AA1213" s="85"/>
      <c r="AB1213" s="154"/>
      <c r="AC1213" s="154"/>
      <c r="AD1213" s="154"/>
      <c r="AE1213" s="154"/>
      <c r="AF1213" s="154"/>
      <c r="AG1213" s="154"/>
      <c r="AH1213" s="154"/>
      <c r="AI1213" s="154"/>
      <c r="AJ1213" s="154"/>
      <c r="AK1213" s="154"/>
      <c r="AL1213" s="154"/>
      <c r="AM1213" s="154"/>
      <c r="AN1213" s="154"/>
      <c r="AO1213" s="154"/>
      <c r="AP1213" s="154"/>
      <c r="AQ1213" s="154"/>
      <c r="AR1213" s="154"/>
      <c r="AS1213" s="154"/>
      <c r="AT1213" s="154"/>
      <c r="AU1213" s="154"/>
      <c r="AV1213" s="154"/>
      <c r="AW1213" s="154"/>
      <c r="AX1213" s="154"/>
      <c r="AY1213" s="154"/>
      <c r="AZ1213" s="154"/>
      <c r="BA1213" s="181"/>
      <c r="BB1213" s="181"/>
      <c r="BC1213" s="85"/>
      <c r="BD1213" s="85"/>
      <c r="BE1213" s="154"/>
    </row>
    <row r="1214" customFormat="false" ht="12.75" hidden="false" customHeight="true" outlineLevel="0" collapsed="false">
      <c r="A1214" s="2"/>
      <c r="B1214" s="2"/>
      <c r="E1214" s="2"/>
      <c r="G1214" s="2"/>
      <c r="I1214" s="85"/>
      <c r="J1214" s="2"/>
      <c r="K1214" s="2"/>
      <c r="L1214" s="85"/>
      <c r="M1214" s="85"/>
      <c r="N1214" s="85"/>
      <c r="O1214" s="85"/>
      <c r="P1214" s="85"/>
      <c r="Q1214" s="85"/>
      <c r="R1214" s="85"/>
      <c r="S1214" s="85"/>
      <c r="T1214" s="154"/>
      <c r="U1214" s="154"/>
      <c r="V1214" s="154"/>
      <c r="W1214" s="154"/>
      <c r="X1214" s="154"/>
      <c r="Y1214" s="154"/>
      <c r="Z1214" s="85"/>
      <c r="AA1214" s="85"/>
      <c r="AB1214" s="154"/>
      <c r="AC1214" s="154"/>
      <c r="AD1214" s="154"/>
      <c r="AE1214" s="154"/>
      <c r="AF1214" s="154"/>
      <c r="AG1214" s="154"/>
      <c r="AH1214" s="154"/>
      <c r="AI1214" s="154"/>
      <c r="AJ1214" s="154"/>
      <c r="AK1214" s="154"/>
      <c r="AL1214" s="154"/>
      <c r="AM1214" s="154"/>
      <c r="AN1214" s="154"/>
      <c r="AO1214" s="154"/>
      <c r="AP1214" s="154"/>
      <c r="AQ1214" s="154"/>
      <c r="AR1214" s="154"/>
      <c r="AS1214" s="154"/>
      <c r="AT1214" s="154"/>
      <c r="AU1214" s="154"/>
      <c r="AV1214" s="154"/>
      <c r="AW1214" s="154"/>
      <c r="AX1214" s="154"/>
      <c r="AY1214" s="154"/>
      <c r="AZ1214" s="154"/>
      <c r="BA1214" s="181"/>
      <c r="BB1214" s="181"/>
      <c r="BC1214" s="85"/>
      <c r="BD1214" s="85"/>
      <c r="BE1214" s="154"/>
    </row>
    <row r="1215" customFormat="false" ht="12.75" hidden="false" customHeight="true" outlineLevel="0" collapsed="false">
      <c r="A1215" s="2"/>
      <c r="B1215" s="2"/>
      <c r="E1215" s="2"/>
      <c r="G1215" s="2"/>
      <c r="I1215" s="85"/>
      <c r="J1215" s="2"/>
      <c r="K1215" s="2"/>
      <c r="L1215" s="85"/>
      <c r="M1215" s="85"/>
      <c r="N1215" s="85"/>
      <c r="O1215" s="85"/>
      <c r="P1215" s="85"/>
      <c r="Q1215" s="85"/>
      <c r="R1215" s="85"/>
      <c r="S1215" s="85"/>
      <c r="T1215" s="154"/>
      <c r="U1215" s="154"/>
      <c r="V1215" s="154"/>
      <c r="W1215" s="154"/>
      <c r="X1215" s="154"/>
      <c r="Y1215" s="154"/>
      <c r="Z1215" s="85"/>
      <c r="AA1215" s="85"/>
      <c r="AB1215" s="154"/>
      <c r="AC1215" s="154"/>
      <c r="AD1215" s="154"/>
      <c r="AE1215" s="154"/>
      <c r="AF1215" s="154"/>
      <c r="AG1215" s="154"/>
      <c r="AH1215" s="154"/>
      <c r="AI1215" s="154"/>
      <c r="AJ1215" s="154"/>
      <c r="AK1215" s="154"/>
      <c r="AL1215" s="154"/>
      <c r="AM1215" s="154"/>
      <c r="AN1215" s="154"/>
      <c r="AO1215" s="154"/>
      <c r="AP1215" s="154"/>
      <c r="AQ1215" s="154"/>
      <c r="AR1215" s="154"/>
      <c r="AS1215" s="154"/>
      <c r="AT1215" s="154"/>
      <c r="AU1215" s="154"/>
      <c r="AV1215" s="154"/>
      <c r="AW1215" s="154"/>
      <c r="AX1215" s="154"/>
      <c r="AY1215" s="154"/>
      <c r="AZ1215" s="154"/>
      <c r="BA1215" s="181"/>
      <c r="BB1215" s="181"/>
      <c r="BC1215" s="85"/>
      <c r="BD1215" s="85"/>
      <c r="BE1215" s="154"/>
    </row>
    <row r="1216" customFormat="false" ht="12.75" hidden="false" customHeight="true" outlineLevel="0" collapsed="false">
      <c r="A1216" s="2"/>
      <c r="B1216" s="2"/>
      <c r="E1216" s="2"/>
      <c r="G1216" s="2"/>
      <c r="I1216" s="85"/>
      <c r="J1216" s="2"/>
      <c r="K1216" s="2"/>
      <c r="L1216" s="85"/>
      <c r="M1216" s="85"/>
      <c r="N1216" s="85"/>
      <c r="O1216" s="85"/>
      <c r="P1216" s="85"/>
      <c r="Q1216" s="85"/>
      <c r="R1216" s="85"/>
      <c r="S1216" s="85"/>
      <c r="T1216" s="154"/>
      <c r="U1216" s="154"/>
      <c r="V1216" s="154"/>
      <c r="W1216" s="154"/>
      <c r="X1216" s="154"/>
      <c r="Y1216" s="154"/>
      <c r="Z1216" s="85"/>
      <c r="AA1216" s="85"/>
      <c r="AB1216" s="154"/>
      <c r="AC1216" s="154"/>
      <c r="AD1216" s="154"/>
      <c r="AE1216" s="154"/>
      <c r="AF1216" s="154"/>
      <c r="AG1216" s="154"/>
      <c r="AH1216" s="154"/>
      <c r="AI1216" s="154"/>
      <c r="AJ1216" s="154"/>
      <c r="AK1216" s="154"/>
      <c r="AL1216" s="154"/>
      <c r="AM1216" s="154"/>
      <c r="AN1216" s="154"/>
      <c r="AO1216" s="154"/>
      <c r="AP1216" s="154"/>
      <c r="AQ1216" s="154"/>
      <c r="AR1216" s="154"/>
      <c r="AS1216" s="154"/>
      <c r="AT1216" s="154"/>
      <c r="AU1216" s="154"/>
      <c r="AV1216" s="154"/>
      <c r="AW1216" s="154"/>
      <c r="AX1216" s="154"/>
      <c r="AY1216" s="154"/>
      <c r="AZ1216" s="154"/>
      <c r="BA1216" s="181"/>
      <c r="BB1216" s="181"/>
      <c r="BC1216" s="85"/>
      <c r="BD1216" s="85"/>
      <c r="BE1216" s="154"/>
    </row>
    <row r="1217" customFormat="false" ht="12.75" hidden="false" customHeight="true" outlineLevel="0" collapsed="false">
      <c r="A1217" s="2"/>
      <c r="B1217" s="2"/>
      <c r="E1217" s="2"/>
      <c r="G1217" s="2"/>
      <c r="I1217" s="85"/>
      <c r="J1217" s="2"/>
      <c r="K1217" s="2"/>
      <c r="L1217" s="85"/>
      <c r="M1217" s="85"/>
      <c r="N1217" s="85"/>
      <c r="O1217" s="85"/>
      <c r="P1217" s="85"/>
      <c r="Q1217" s="85"/>
      <c r="R1217" s="85"/>
      <c r="S1217" s="85"/>
      <c r="T1217" s="154"/>
      <c r="U1217" s="154"/>
      <c r="V1217" s="154"/>
      <c r="W1217" s="154"/>
      <c r="X1217" s="154"/>
      <c r="Y1217" s="154"/>
      <c r="Z1217" s="85"/>
      <c r="AA1217" s="85"/>
      <c r="AB1217" s="154"/>
      <c r="AC1217" s="154"/>
      <c r="AD1217" s="154"/>
      <c r="AE1217" s="154"/>
      <c r="AF1217" s="154"/>
      <c r="AG1217" s="154"/>
      <c r="AH1217" s="154"/>
      <c r="AI1217" s="154"/>
      <c r="AJ1217" s="154"/>
      <c r="AK1217" s="154"/>
      <c r="AL1217" s="154"/>
      <c r="AM1217" s="154"/>
      <c r="AN1217" s="154"/>
      <c r="AO1217" s="154"/>
      <c r="AP1217" s="154"/>
      <c r="AQ1217" s="154"/>
      <c r="AR1217" s="154"/>
      <c r="AS1217" s="154"/>
      <c r="AT1217" s="154"/>
      <c r="AU1217" s="154"/>
      <c r="AV1217" s="154"/>
      <c r="AW1217" s="154"/>
      <c r="AX1217" s="154"/>
      <c r="AY1217" s="154"/>
      <c r="AZ1217" s="154"/>
      <c r="BA1217" s="181"/>
      <c r="BB1217" s="181"/>
      <c r="BC1217" s="85"/>
      <c r="BD1217" s="85"/>
      <c r="BE1217" s="154"/>
    </row>
    <row r="1218" customFormat="false" ht="12.75" hidden="false" customHeight="true" outlineLevel="0" collapsed="false">
      <c r="A1218" s="2"/>
      <c r="B1218" s="2"/>
      <c r="E1218" s="2"/>
      <c r="G1218" s="2"/>
      <c r="I1218" s="85"/>
      <c r="J1218" s="2"/>
      <c r="K1218" s="2"/>
      <c r="L1218" s="85"/>
      <c r="M1218" s="85"/>
      <c r="N1218" s="85"/>
      <c r="O1218" s="85"/>
      <c r="P1218" s="85"/>
      <c r="Q1218" s="85"/>
      <c r="R1218" s="85"/>
      <c r="S1218" s="85"/>
      <c r="T1218" s="154"/>
      <c r="U1218" s="154"/>
      <c r="V1218" s="154"/>
      <c r="W1218" s="154"/>
      <c r="X1218" s="154"/>
      <c r="Y1218" s="154"/>
      <c r="Z1218" s="85"/>
      <c r="AA1218" s="85"/>
      <c r="AB1218" s="154"/>
      <c r="AC1218" s="154"/>
      <c r="AD1218" s="154"/>
      <c r="AE1218" s="154"/>
      <c r="AF1218" s="154"/>
      <c r="AG1218" s="154"/>
      <c r="AH1218" s="154"/>
      <c r="AI1218" s="154"/>
      <c r="AJ1218" s="154"/>
      <c r="AK1218" s="154"/>
      <c r="AL1218" s="154"/>
      <c r="AM1218" s="154"/>
      <c r="AN1218" s="154"/>
      <c r="AO1218" s="154"/>
      <c r="AP1218" s="154"/>
      <c r="AQ1218" s="154"/>
      <c r="AR1218" s="154"/>
      <c r="AS1218" s="154"/>
      <c r="AT1218" s="154"/>
      <c r="AU1218" s="154"/>
      <c r="AV1218" s="154"/>
      <c r="AW1218" s="154"/>
      <c r="AX1218" s="154"/>
      <c r="AY1218" s="154"/>
      <c r="AZ1218" s="154"/>
      <c r="BA1218" s="181"/>
      <c r="BB1218" s="181"/>
      <c r="BC1218" s="85"/>
      <c r="BD1218" s="85"/>
      <c r="BE1218" s="154"/>
    </row>
    <row r="1219" customFormat="false" ht="12.75" hidden="false" customHeight="true" outlineLevel="0" collapsed="false">
      <c r="A1219" s="2"/>
      <c r="B1219" s="2"/>
      <c r="E1219" s="2"/>
      <c r="G1219" s="2"/>
      <c r="I1219" s="85"/>
      <c r="J1219" s="2"/>
      <c r="K1219" s="2"/>
      <c r="L1219" s="85"/>
      <c r="M1219" s="85"/>
      <c r="N1219" s="85"/>
      <c r="O1219" s="85"/>
      <c r="P1219" s="85"/>
      <c r="Q1219" s="85"/>
      <c r="R1219" s="85"/>
      <c r="S1219" s="85"/>
      <c r="T1219" s="154"/>
      <c r="U1219" s="154"/>
      <c r="V1219" s="154"/>
      <c r="W1219" s="154"/>
      <c r="X1219" s="154"/>
      <c r="Y1219" s="154"/>
      <c r="Z1219" s="85"/>
      <c r="AA1219" s="85"/>
      <c r="AB1219" s="154"/>
      <c r="AC1219" s="154"/>
      <c r="AD1219" s="154"/>
      <c r="AE1219" s="154"/>
      <c r="AF1219" s="154"/>
      <c r="AG1219" s="154"/>
      <c r="AH1219" s="154"/>
      <c r="AI1219" s="154"/>
      <c r="AJ1219" s="154"/>
      <c r="AK1219" s="154"/>
      <c r="AL1219" s="154"/>
      <c r="AM1219" s="154"/>
      <c r="AN1219" s="154"/>
      <c r="AO1219" s="154"/>
      <c r="AP1219" s="154"/>
      <c r="AQ1219" s="154"/>
      <c r="AR1219" s="154"/>
      <c r="AS1219" s="154"/>
      <c r="AT1219" s="154"/>
      <c r="AU1219" s="154"/>
      <c r="AV1219" s="154"/>
      <c r="AW1219" s="154"/>
      <c r="AX1219" s="154"/>
      <c r="AY1219" s="154"/>
      <c r="AZ1219" s="154"/>
      <c r="BA1219" s="181"/>
      <c r="BB1219" s="181"/>
      <c r="BC1219" s="85"/>
      <c r="BD1219" s="85"/>
      <c r="BE1219" s="154"/>
    </row>
    <row r="1220" customFormat="false" ht="12.75" hidden="false" customHeight="true" outlineLevel="0" collapsed="false">
      <c r="A1220" s="2"/>
      <c r="B1220" s="2"/>
      <c r="E1220" s="2"/>
      <c r="G1220" s="2"/>
      <c r="I1220" s="85"/>
      <c r="J1220" s="2"/>
      <c r="K1220" s="2"/>
      <c r="L1220" s="85"/>
      <c r="M1220" s="85"/>
      <c r="N1220" s="85"/>
      <c r="O1220" s="85"/>
      <c r="P1220" s="85"/>
      <c r="Q1220" s="85"/>
      <c r="R1220" s="85"/>
      <c r="S1220" s="85"/>
      <c r="T1220" s="154"/>
      <c r="U1220" s="154"/>
      <c r="V1220" s="154"/>
      <c r="W1220" s="154"/>
      <c r="X1220" s="154"/>
      <c r="Y1220" s="154"/>
      <c r="Z1220" s="85"/>
      <c r="AA1220" s="85"/>
      <c r="AB1220" s="154"/>
      <c r="AC1220" s="154"/>
      <c r="AD1220" s="154"/>
      <c r="AE1220" s="154"/>
      <c r="AF1220" s="154"/>
      <c r="AG1220" s="154"/>
      <c r="AH1220" s="154"/>
      <c r="AI1220" s="154"/>
      <c r="AJ1220" s="154"/>
      <c r="AK1220" s="154"/>
      <c r="AL1220" s="154"/>
      <c r="AM1220" s="154"/>
      <c r="AN1220" s="154"/>
      <c r="AO1220" s="154"/>
      <c r="AP1220" s="154"/>
      <c r="AQ1220" s="154"/>
      <c r="AR1220" s="154"/>
      <c r="AS1220" s="154"/>
      <c r="AT1220" s="154"/>
      <c r="AU1220" s="154"/>
      <c r="AV1220" s="154"/>
      <c r="AW1220" s="154"/>
      <c r="AX1220" s="154"/>
      <c r="AY1220" s="154"/>
      <c r="AZ1220" s="154"/>
      <c r="BA1220" s="181"/>
      <c r="BB1220" s="181"/>
      <c r="BC1220" s="85"/>
      <c r="BD1220" s="85"/>
      <c r="BE1220" s="154"/>
    </row>
    <row r="1221" customFormat="false" ht="12.75" hidden="false" customHeight="true" outlineLevel="0" collapsed="false">
      <c r="A1221" s="2"/>
      <c r="B1221" s="2"/>
      <c r="E1221" s="2"/>
      <c r="G1221" s="2"/>
      <c r="I1221" s="85"/>
      <c r="J1221" s="2"/>
      <c r="K1221" s="2"/>
      <c r="L1221" s="85"/>
      <c r="M1221" s="85"/>
      <c r="N1221" s="85"/>
      <c r="O1221" s="85"/>
      <c r="P1221" s="85"/>
      <c r="Q1221" s="85"/>
      <c r="R1221" s="85"/>
      <c r="S1221" s="85"/>
      <c r="T1221" s="154"/>
      <c r="U1221" s="154"/>
      <c r="V1221" s="154"/>
      <c r="W1221" s="154"/>
      <c r="X1221" s="154"/>
      <c r="Y1221" s="154"/>
      <c r="Z1221" s="85"/>
      <c r="AA1221" s="85"/>
      <c r="AB1221" s="154"/>
      <c r="AC1221" s="154"/>
      <c r="AD1221" s="154"/>
      <c r="AE1221" s="154"/>
      <c r="AF1221" s="154"/>
      <c r="AG1221" s="154"/>
      <c r="AH1221" s="154"/>
      <c r="AI1221" s="154"/>
      <c r="AJ1221" s="154"/>
      <c r="AK1221" s="154"/>
      <c r="AL1221" s="154"/>
      <c r="AM1221" s="154"/>
      <c r="AN1221" s="154"/>
      <c r="AO1221" s="154"/>
      <c r="AP1221" s="154"/>
      <c r="AQ1221" s="154"/>
      <c r="AR1221" s="154"/>
      <c r="AS1221" s="154"/>
      <c r="AT1221" s="154"/>
      <c r="AU1221" s="154"/>
      <c r="AV1221" s="154"/>
      <c r="AW1221" s="154"/>
      <c r="AX1221" s="154"/>
      <c r="AY1221" s="154"/>
      <c r="AZ1221" s="154"/>
      <c r="BA1221" s="181"/>
      <c r="BB1221" s="181"/>
      <c r="BC1221" s="85"/>
      <c r="BD1221" s="85"/>
      <c r="BE1221" s="154"/>
    </row>
    <row r="1222" customFormat="false" ht="12.75" hidden="false" customHeight="true" outlineLevel="0" collapsed="false">
      <c r="A1222" s="2"/>
      <c r="B1222" s="2"/>
      <c r="E1222" s="2"/>
      <c r="G1222" s="2"/>
      <c r="I1222" s="85"/>
      <c r="J1222" s="2"/>
      <c r="K1222" s="2"/>
      <c r="L1222" s="85"/>
      <c r="M1222" s="85"/>
      <c r="N1222" s="85"/>
      <c r="O1222" s="85"/>
      <c r="P1222" s="85"/>
      <c r="Q1222" s="85"/>
      <c r="R1222" s="85"/>
      <c r="S1222" s="85"/>
      <c r="T1222" s="154"/>
      <c r="U1222" s="154"/>
      <c r="V1222" s="154"/>
      <c r="W1222" s="154"/>
      <c r="X1222" s="154"/>
      <c r="Y1222" s="154"/>
      <c r="Z1222" s="85"/>
      <c r="AA1222" s="85"/>
      <c r="AB1222" s="154"/>
      <c r="AC1222" s="154"/>
      <c r="AD1222" s="154"/>
      <c r="AE1222" s="154"/>
      <c r="AF1222" s="154"/>
      <c r="AG1222" s="154"/>
      <c r="AH1222" s="154"/>
      <c r="AI1222" s="154"/>
      <c r="AJ1222" s="154"/>
      <c r="AK1222" s="154"/>
      <c r="AL1222" s="154"/>
      <c r="AM1222" s="154"/>
      <c r="AN1222" s="154"/>
      <c r="AO1222" s="154"/>
      <c r="AP1222" s="154"/>
      <c r="AQ1222" s="154"/>
      <c r="AR1222" s="154"/>
      <c r="AS1222" s="154"/>
      <c r="AT1222" s="154"/>
      <c r="AU1222" s="154"/>
      <c r="AV1222" s="154"/>
      <c r="AW1222" s="154"/>
      <c r="AX1222" s="154"/>
      <c r="AY1222" s="154"/>
      <c r="AZ1222" s="154"/>
      <c r="BA1222" s="181"/>
      <c r="BB1222" s="181"/>
      <c r="BC1222" s="85"/>
      <c r="BD1222" s="85"/>
      <c r="BE1222" s="154"/>
    </row>
    <row r="1223" customFormat="false" ht="12.75" hidden="false" customHeight="true" outlineLevel="0" collapsed="false">
      <c r="A1223" s="2"/>
      <c r="B1223" s="2"/>
      <c r="E1223" s="2"/>
      <c r="G1223" s="2"/>
      <c r="I1223" s="85"/>
      <c r="J1223" s="2"/>
      <c r="K1223" s="2"/>
      <c r="L1223" s="85"/>
      <c r="M1223" s="85"/>
      <c r="N1223" s="85"/>
      <c r="O1223" s="85"/>
      <c r="P1223" s="85"/>
      <c r="Q1223" s="85"/>
      <c r="R1223" s="85"/>
      <c r="S1223" s="85"/>
      <c r="T1223" s="154"/>
      <c r="U1223" s="154"/>
      <c r="V1223" s="154"/>
      <c r="W1223" s="154"/>
      <c r="X1223" s="154"/>
      <c r="Y1223" s="154"/>
      <c r="Z1223" s="85"/>
      <c r="AA1223" s="85"/>
      <c r="AB1223" s="154"/>
      <c r="AC1223" s="154"/>
      <c r="AD1223" s="154"/>
      <c r="AE1223" s="154"/>
      <c r="AF1223" s="154"/>
      <c r="AG1223" s="154"/>
      <c r="AH1223" s="154"/>
      <c r="AI1223" s="154"/>
      <c r="AJ1223" s="154"/>
      <c r="AK1223" s="154"/>
      <c r="AL1223" s="154"/>
      <c r="AM1223" s="154"/>
      <c r="AN1223" s="154"/>
      <c r="AO1223" s="154"/>
      <c r="AP1223" s="154"/>
      <c r="AQ1223" s="154"/>
      <c r="AR1223" s="154"/>
      <c r="AS1223" s="154"/>
      <c r="AT1223" s="154"/>
      <c r="AU1223" s="154"/>
      <c r="AV1223" s="154"/>
      <c r="AW1223" s="154"/>
      <c r="AX1223" s="154"/>
      <c r="AY1223" s="154"/>
      <c r="AZ1223" s="154"/>
      <c r="BA1223" s="181"/>
      <c r="BB1223" s="181"/>
      <c r="BC1223" s="85"/>
      <c r="BD1223" s="85"/>
      <c r="BE1223" s="154"/>
    </row>
    <row r="1224" customFormat="false" ht="12.75" hidden="false" customHeight="true" outlineLevel="0" collapsed="false">
      <c r="A1224" s="2"/>
      <c r="B1224" s="2"/>
      <c r="E1224" s="2"/>
      <c r="G1224" s="2"/>
      <c r="I1224" s="85"/>
      <c r="J1224" s="2"/>
      <c r="K1224" s="2"/>
      <c r="L1224" s="85"/>
      <c r="M1224" s="85"/>
      <c r="N1224" s="85"/>
      <c r="O1224" s="85"/>
      <c r="P1224" s="85"/>
      <c r="Q1224" s="85"/>
      <c r="R1224" s="85"/>
      <c r="S1224" s="85"/>
      <c r="T1224" s="154"/>
      <c r="U1224" s="154"/>
      <c r="V1224" s="154"/>
      <c r="W1224" s="154"/>
      <c r="X1224" s="154"/>
      <c r="Y1224" s="154"/>
      <c r="Z1224" s="85"/>
      <c r="AA1224" s="85"/>
      <c r="AB1224" s="154"/>
      <c r="AC1224" s="154"/>
      <c r="AD1224" s="154"/>
      <c r="AE1224" s="154"/>
      <c r="AF1224" s="154"/>
      <c r="AG1224" s="154"/>
      <c r="AH1224" s="154"/>
      <c r="AI1224" s="154"/>
      <c r="AJ1224" s="154"/>
      <c r="AK1224" s="154"/>
      <c r="AL1224" s="154"/>
      <c r="AM1224" s="154"/>
      <c r="AN1224" s="154"/>
      <c r="AO1224" s="154"/>
      <c r="AP1224" s="154"/>
      <c r="AQ1224" s="154"/>
      <c r="AR1224" s="154"/>
      <c r="AS1224" s="154"/>
      <c r="AT1224" s="154"/>
      <c r="AU1224" s="154"/>
      <c r="AV1224" s="154"/>
      <c r="AW1224" s="154"/>
      <c r="AX1224" s="154"/>
      <c r="AY1224" s="154"/>
      <c r="AZ1224" s="154"/>
      <c r="BA1224" s="181"/>
      <c r="BB1224" s="181"/>
      <c r="BC1224" s="85"/>
      <c r="BD1224" s="85"/>
      <c r="BE1224" s="154"/>
    </row>
    <row r="1225" customFormat="false" ht="12.75" hidden="false" customHeight="true" outlineLevel="0" collapsed="false">
      <c r="A1225" s="2"/>
      <c r="B1225" s="2"/>
      <c r="E1225" s="2"/>
      <c r="G1225" s="2"/>
      <c r="I1225" s="85"/>
      <c r="J1225" s="2"/>
      <c r="K1225" s="2"/>
      <c r="L1225" s="85"/>
      <c r="M1225" s="85"/>
      <c r="N1225" s="85"/>
      <c r="O1225" s="85"/>
      <c r="P1225" s="85"/>
      <c r="Q1225" s="85"/>
      <c r="R1225" s="85"/>
      <c r="S1225" s="85"/>
      <c r="T1225" s="154"/>
      <c r="U1225" s="154"/>
      <c r="V1225" s="154"/>
      <c r="W1225" s="154"/>
      <c r="X1225" s="154"/>
      <c r="Y1225" s="154"/>
      <c r="Z1225" s="85"/>
      <c r="AA1225" s="85"/>
      <c r="AB1225" s="154"/>
      <c r="AC1225" s="154"/>
      <c r="AD1225" s="154"/>
      <c r="AE1225" s="154"/>
      <c r="AF1225" s="154"/>
      <c r="AG1225" s="154"/>
      <c r="AH1225" s="154"/>
      <c r="AI1225" s="154"/>
      <c r="AJ1225" s="154"/>
      <c r="AK1225" s="154"/>
      <c r="AL1225" s="154"/>
      <c r="AM1225" s="154"/>
      <c r="AN1225" s="154"/>
      <c r="AO1225" s="154"/>
      <c r="AP1225" s="154"/>
      <c r="AQ1225" s="154"/>
      <c r="AR1225" s="154"/>
      <c r="AS1225" s="154"/>
      <c r="AT1225" s="154"/>
      <c r="AU1225" s="154"/>
      <c r="AV1225" s="154"/>
      <c r="AW1225" s="154"/>
      <c r="AX1225" s="154"/>
      <c r="AY1225" s="154"/>
      <c r="AZ1225" s="154"/>
      <c r="BA1225" s="181"/>
      <c r="BB1225" s="181"/>
      <c r="BC1225" s="85"/>
      <c r="BD1225" s="85"/>
      <c r="BE1225" s="154"/>
    </row>
    <row r="1226" customFormat="false" ht="12.75" hidden="false" customHeight="true" outlineLevel="0" collapsed="false">
      <c r="A1226" s="2"/>
      <c r="B1226" s="2"/>
      <c r="E1226" s="2"/>
      <c r="G1226" s="2"/>
      <c r="I1226" s="85"/>
      <c r="J1226" s="2"/>
      <c r="K1226" s="2"/>
      <c r="L1226" s="85"/>
      <c r="M1226" s="85"/>
      <c r="N1226" s="85"/>
      <c r="O1226" s="85"/>
      <c r="P1226" s="85"/>
      <c r="Q1226" s="85"/>
      <c r="R1226" s="85"/>
      <c r="S1226" s="85"/>
      <c r="T1226" s="154"/>
      <c r="U1226" s="154"/>
      <c r="V1226" s="154"/>
      <c r="W1226" s="154"/>
      <c r="X1226" s="154"/>
      <c r="Y1226" s="154"/>
      <c r="Z1226" s="85"/>
      <c r="AA1226" s="85"/>
      <c r="AB1226" s="154"/>
      <c r="AC1226" s="154"/>
      <c r="AD1226" s="154"/>
      <c r="AE1226" s="154"/>
      <c r="AF1226" s="154"/>
      <c r="AG1226" s="154"/>
      <c r="AH1226" s="154"/>
      <c r="AI1226" s="154"/>
      <c r="AJ1226" s="154"/>
      <c r="AK1226" s="154"/>
      <c r="AL1226" s="154"/>
      <c r="AM1226" s="154"/>
      <c r="AN1226" s="154"/>
      <c r="AO1226" s="154"/>
      <c r="AP1226" s="154"/>
      <c r="AQ1226" s="154"/>
      <c r="AR1226" s="154"/>
      <c r="AS1226" s="154"/>
      <c r="AT1226" s="154"/>
      <c r="AU1226" s="154"/>
      <c r="AV1226" s="154"/>
      <c r="AW1226" s="154"/>
      <c r="AX1226" s="154"/>
      <c r="AY1226" s="154"/>
      <c r="AZ1226" s="154"/>
      <c r="BA1226" s="181"/>
      <c r="BB1226" s="181"/>
      <c r="BC1226" s="85"/>
      <c r="BD1226" s="85"/>
      <c r="BE1226" s="154"/>
    </row>
    <row r="1227" customFormat="false" ht="12.75" hidden="false" customHeight="true" outlineLevel="0" collapsed="false">
      <c r="A1227" s="2"/>
      <c r="B1227" s="2"/>
      <c r="E1227" s="2"/>
      <c r="G1227" s="2"/>
      <c r="I1227" s="85"/>
      <c r="J1227" s="2"/>
      <c r="K1227" s="2"/>
      <c r="L1227" s="85"/>
      <c r="M1227" s="85"/>
      <c r="N1227" s="85"/>
      <c r="O1227" s="85"/>
      <c r="P1227" s="85"/>
      <c r="Q1227" s="85"/>
      <c r="R1227" s="85"/>
      <c r="S1227" s="85"/>
      <c r="T1227" s="154"/>
      <c r="U1227" s="154"/>
      <c r="V1227" s="154"/>
      <c r="W1227" s="154"/>
      <c r="X1227" s="154"/>
      <c r="Y1227" s="154"/>
      <c r="Z1227" s="85"/>
      <c r="AA1227" s="85"/>
      <c r="AB1227" s="154"/>
      <c r="AC1227" s="154"/>
      <c r="AD1227" s="154"/>
      <c r="AE1227" s="154"/>
      <c r="AF1227" s="154"/>
      <c r="AG1227" s="154"/>
      <c r="AH1227" s="154"/>
      <c r="AI1227" s="154"/>
      <c r="AJ1227" s="154"/>
      <c r="AK1227" s="154"/>
      <c r="AL1227" s="154"/>
      <c r="AM1227" s="154"/>
      <c r="AN1227" s="154"/>
      <c r="AO1227" s="154"/>
      <c r="AP1227" s="154"/>
      <c r="AQ1227" s="154"/>
      <c r="AR1227" s="154"/>
      <c r="AS1227" s="154"/>
      <c r="AT1227" s="154"/>
      <c r="AU1227" s="154"/>
      <c r="AV1227" s="154"/>
      <c r="AW1227" s="154"/>
      <c r="AX1227" s="154"/>
      <c r="AY1227" s="154"/>
      <c r="AZ1227" s="154"/>
      <c r="BA1227" s="181"/>
      <c r="BB1227" s="181"/>
      <c r="BC1227" s="85"/>
      <c r="BD1227" s="85"/>
      <c r="BE1227" s="154"/>
    </row>
    <row r="1228" customFormat="false" ht="12.75" hidden="false" customHeight="true" outlineLevel="0" collapsed="false">
      <c r="A1228" s="2"/>
      <c r="B1228" s="2"/>
      <c r="E1228" s="2"/>
      <c r="G1228" s="2"/>
      <c r="I1228" s="85"/>
      <c r="J1228" s="2"/>
      <c r="K1228" s="2"/>
      <c r="L1228" s="85"/>
      <c r="M1228" s="85"/>
      <c r="N1228" s="85"/>
      <c r="O1228" s="85"/>
      <c r="P1228" s="85"/>
      <c r="Q1228" s="85"/>
      <c r="R1228" s="85"/>
      <c r="S1228" s="85"/>
      <c r="T1228" s="154"/>
      <c r="U1228" s="154"/>
      <c r="V1228" s="154"/>
      <c r="W1228" s="154"/>
      <c r="X1228" s="154"/>
      <c r="Y1228" s="154"/>
      <c r="Z1228" s="85"/>
      <c r="AA1228" s="85"/>
      <c r="AB1228" s="154"/>
      <c r="AC1228" s="154"/>
      <c r="AD1228" s="154"/>
      <c r="AE1228" s="154"/>
      <c r="AF1228" s="154"/>
      <c r="AG1228" s="154"/>
      <c r="AH1228" s="154"/>
      <c r="AI1228" s="154"/>
      <c r="AJ1228" s="154"/>
      <c r="AK1228" s="154"/>
      <c r="AL1228" s="154"/>
      <c r="AM1228" s="154"/>
      <c r="AN1228" s="154"/>
      <c r="AO1228" s="154"/>
      <c r="AP1228" s="154"/>
      <c r="AQ1228" s="154"/>
      <c r="AR1228" s="154"/>
      <c r="AS1228" s="154"/>
      <c r="AT1228" s="154"/>
      <c r="AU1228" s="154"/>
      <c r="AV1228" s="154"/>
      <c r="AW1228" s="154"/>
      <c r="AX1228" s="154"/>
      <c r="AY1228" s="154"/>
      <c r="AZ1228" s="154"/>
      <c r="BA1228" s="181"/>
      <c r="BB1228" s="181"/>
      <c r="BC1228" s="85"/>
      <c r="BD1228" s="85"/>
      <c r="BE1228" s="154"/>
    </row>
    <row r="1229" customFormat="false" ht="12.75" hidden="false" customHeight="true" outlineLevel="0" collapsed="false">
      <c r="A1229" s="2"/>
      <c r="B1229" s="2"/>
      <c r="E1229" s="2"/>
      <c r="G1229" s="2"/>
      <c r="I1229" s="85"/>
      <c r="J1229" s="2"/>
      <c r="K1229" s="2"/>
      <c r="L1229" s="85"/>
      <c r="M1229" s="85"/>
      <c r="N1229" s="85"/>
      <c r="O1229" s="85"/>
      <c r="P1229" s="85"/>
      <c r="Q1229" s="85"/>
      <c r="R1229" s="85"/>
      <c r="S1229" s="85"/>
      <c r="T1229" s="154"/>
      <c r="U1229" s="154"/>
      <c r="V1229" s="154"/>
      <c r="W1229" s="154"/>
      <c r="X1229" s="154"/>
      <c r="Y1229" s="154"/>
      <c r="Z1229" s="85"/>
      <c r="AA1229" s="85"/>
      <c r="AB1229" s="154"/>
      <c r="AC1229" s="154"/>
      <c r="AD1229" s="154"/>
      <c r="AE1229" s="154"/>
      <c r="AF1229" s="154"/>
      <c r="AG1229" s="154"/>
      <c r="AH1229" s="154"/>
      <c r="AI1229" s="154"/>
      <c r="AJ1229" s="154"/>
      <c r="AK1229" s="154"/>
      <c r="AL1229" s="154"/>
      <c r="AM1229" s="154"/>
      <c r="AN1229" s="154"/>
      <c r="AO1229" s="154"/>
      <c r="AP1229" s="154"/>
      <c r="AQ1229" s="154"/>
      <c r="AR1229" s="154"/>
      <c r="AS1229" s="154"/>
      <c r="AT1229" s="154"/>
      <c r="AU1229" s="154"/>
      <c r="AV1229" s="154"/>
      <c r="AW1229" s="154"/>
      <c r="AX1229" s="154"/>
      <c r="AY1229" s="154"/>
      <c r="AZ1229" s="154"/>
      <c r="BA1229" s="181"/>
      <c r="BB1229" s="181"/>
      <c r="BC1229" s="85"/>
      <c r="BD1229" s="85"/>
      <c r="BE1229" s="154"/>
    </row>
    <row r="1230" customFormat="false" ht="12.75" hidden="false" customHeight="true" outlineLevel="0" collapsed="false">
      <c r="A1230" s="2"/>
      <c r="B1230" s="2"/>
      <c r="E1230" s="2"/>
      <c r="G1230" s="2"/>
      <c r="I1230" s="85"/>
      <c r="J1230" s="2"/>
      <c r="K1230" s="2"/>
      <c r="L1230" s="85"/>
      <c r="M1230" s="85"/>
      <c r="N1230" s="85"/>
      <c r="O1230" s="85"/>
      <c r="P1230" s="85"/>
      <c r="Q1230" s="85"/>
      <c r="R1230" s="85"/>
      <c r="S1230" s="85"/>
      <c r="T1230" s="154"/>
      <c r="U1230" s="154"/>
      <c r="V1230" s="154"/>
      <c r="W1230" s="154"/>
      <c r="X1230" s="154"/>
      <c r="Y1230" s="154"/>
      <c r="Z1230" s="85"/>
      <c r="AA1230" s="85"/>
      <c r="AB1230" s="154"/>
      <c r="AC1230" s="154"/>
      <c r="AD1230" s="154"/>
      <c r="AE1230" s="154"/>
      <c r="AF1230" s="154"/>
      <c r="AG1230" s="154"/>
      <c r="AH1230" s="154"/>
      <c r="AI1230" s="154"/>
      <c r="AJ1230" s="154"/>
      <c r="AK1230" s="154"/>
      <c r="AL1230" s="154"/>
      <c r="AM1230" s="154"/>
      <c r="AN1230" s="154"/>
      <c r="AO1230" s="154"/>
      <c r="AP1230" s="154"/>
      <c r="AQ1230" s="154"/>
      <c r="AR1230" s="154"/>
      <c r="AS1230" s="154"/>
      <c r="AT1230" s="154"/>
      <c r="AU1230" s="154"/>
      <c r="AV1230" s="154"/>
      <c r="AW1230" s="154"/>
      <c r="AX1230" s="154"/>
      <c r="AY1230" s="154"/>
      <c r="AZ1230" s="154"/>
      <c r="BA1230" s="181"/>
      <c r="BB1230" s="181"/>
      <c r="BC1230" s="85"/>
      <c r="BD1230" s="85"/>
      <c r="BE1230" s="154"/>
    </row>
    <row r="1231" customFormat="false" ht="12.75" hidden="false" customHeight="true" outlineLevel="0" collapsed="false">
      <c r="A1231" s="2"/>
      <c r="B1231" s="2"/>
      <c r="E1231" s="2"/>
      <c r="G1231" s="2"/>
      <c r="I1231" s="85"/>
      <c r="J1231" s="2"/>
      <c r="K1231" s="2"/>
      <c r="L1231" s="85"/>
      <c r="M1231" s="85"/>
      <c r="N1231" s="85"/>
      <c r="O1231" s="85"/>
      <c r="P1231" s="85"/>
      <c r="Q1231" s="85"/>
      <c r="R1231" s="85"/>
      <c r="S1231" s="85"/>
      <c r="T1231" s="154"/>
      <c r="U1231" s="154"/>
      <c r="V1231" s="154"/>
      <c r="W1231" s="154"/>
      <c r="X1231" s="154"/>
      <c r="Y1231" s="154"/>
      <c r="Z1231" s="85"/>
      <c r="AA1231" s="85"/>
      <c r="AB1231" s="154"/>
      <c r="AC1231" s="154"/>
      <c r="AD1231" s="154"/>
      <c r="AE1231" s="154"/>
      <c r="AF1231" s="154"/>
      <c r="AG1231" s="154"/>
      <c r="AH1231" s="154"/>
      <c r="AI1231" s="154"/>
      <c r="AJ1231" s="154"/>
      <c r="AK1231" s="154"/>
      <c r="AL1231" s="154"/>
      <c r="AM1231" s="154"/>
      <c r="AN1231" s="154"/>
      <c r="AO1231" s="154"/>
      <c r="AP1231" s="154"/>
      <c r="AQ1231" s="154"/>
      <c r="AR1231" s="154"/>
      <c r="AS1231" s="154"/>
      <c r="AT1231" s="154"/>
      <c r="AU1231" s="154"/>
      <c r="AV1231" s="154"/>
      <c r="AW1231" s="154"/>
      <c r="AX1231" s="154"/>
      <c r="AY1231" s="154"/>
      <c r="AZ1231" s="154"/>
      <c r="BA1231" s="181"/>
      <c r="BB1231" s="181"/>
      <c r="BC1231" s="85"/>
      <c r="BD1231" s="85"/>
      <c r="BE1231" s="154"/>
    </row>
    <row r="1232" customFormat="false" ht="12.75" hidden="false" customHeight="true" outlineLevel="0" collapsed="false">
      <c r="A1232" s="2"/>
      <c r="B1232" s="2"/>
      <c r="E1232" s="2"/>
      <c r="G1232" s="2"/>
      <c r="I1232" s="85"/>
      <c r="J1232" s="2"/>
      <c r="K1232" s="2"/>
      <c r="L1232" s="85"/>
      <c r="M1232" s="85"/>
      <c r="N1232" s="85"/>
      <c r="O1232" s="85"/>
      <c r="P1232" s="85"/>
      <c r="Q1232" s="85"/>
      <c r="R1232" s="85"/>
      <c r="S1232" s="85"/>
      <c r="T1232" s="154"/>
      <c r="U1232" s="154"/>
      <c r="V1232" s="154"/>
      <c r="W1232" s="154"/>
      <c r="X1232" s="154"/>
      <c r="Y1232" s="154"/>
      <c r="Z1232" s="85"/>
      <c r="AA1232" s="85"/>
      <c r="AB1232" s="154"/>
      <c r="AC1232" s="154"/>
      <c r="AD1232" s="154"/>
      <c r="AE1232" s="154"/>
      <c r="AF1232" s="154"/>
      <c r="AG1232" s="154"/>
      <c r="AH1232" s="154"/>
      <c r="AI1232" s="154"/>
      <c r="AJ1232" s="154"/>
      <c r="AK1232" s="154"/>
      <c r="AL1232" s="154"/>
      <c r="AM1232" s="154"/>
      <c r="AN1232" s="154"/>
      <c r="AO1232" s="154"/>
      <c r="AP1232" s="154"/>
      <c r="AQ1232" s="154"/>
      <c r="AR1232" s="154"/>
      <c r="AS1232" s="154"/>
      <c r="AT1232" s="154"/>
      <c r="AU1232" s="154"/>
      <c r="AV1232" s="154"/>
      <c r="AW1232" s="154"/>
      <c r="AX1232" s="154"/>
      <c r="AY1232" s="154"/>
      <c r="AZ1232" s="154"/>
      <c r="BA1232" s="181"/>
      <c r="BB1232" s="181"/>
      <c r="BC1232" s="85"/>
      <c r="BD1232" s="85"/>
      <c r="BE1232" s="154"/>
    </row>
    <row r="1233" customFormat="false" ht="12.75" hidden="false" customHeight="true" outlineLevel="0" collapsed="false">
      <c r="A1233" s="2"/>
      <c r="B1233" s="2"/>
      <c r="E1233" s="2"/>
      <c r="G1233" s="2"/>
      <c r="I1233" s="85"/>
      <c r="J1233" s="2"/>
      <c r="K1233" s="2"/>
      <c r="L1233" s="85"/>
      <c r="M1233" s="85"/>
      <c r="N1233" s="85"/>
      <c r="O1233" s="85"/>
      <c r="P1233" s="85"/>
      <c r="Q1233" s="85"/>
      <c r="R1233" s="85"/>
      <c r="S1233" s="85"/>
      <c r="T1233" s="154"/>
      <c r="U1233" s="154"/>
      <c r="V1233" s="154"/>
      <c r="W1233" s="154"/>
      <c r="X1233" s="154"/>
      <c r="Y1233" s="154"/>
      <c r="Z1233" s="85"/>
      <c r="AA1233" s="85"/>
      <c r="AB1233" s="154"/>
      <c r="AC1233" s="154"/>
      <c r="AD1233" s="154"/>
      <c r="AE1233" s="154"/>
      <c r="AF1233" s="154"/>
      <c r="AG1233" s="154"/>
      <c r="AH1233" s="154"/>
      <c r="AI1233" s="154"/>
      <c r="AJ1233" s="154"/>
      <c r="AK1233" s="154"/>
      <c r="AL1233" s="154"/>
      <c r="AM1233" s="154"/>
      <c r="AN1233" s="154"/>
      <c r="AO1233" s="154"/>
      <c r="AP1233" s="154"/>
      <c r="AQ1233" s="154"/>
      <c r="AR1233" s="154"/>
      <c r="AS1233" s="154"/>
      <c r="AT1233" s="154"/>
      <c r="AU1233" s="154"/>
      <c r="AV1233" s="154"/>
      <c r="AW1233" s="154"/>
      <c r="AX1233" s="154"/>
      <c r="AY1233" s="154"/>
      <c r="AZ1233" s="154"/>
      <c r="BA1233" s="181"/>
      <c r="BB1233" s="181"/>
      <c r="BC1233" s="85"/>
      <c r="BD1233" s="85"/>
      <c r="BE1233" s="154"/>
    </row>
    <row r="1234" customFormat="false" ht="12.75" hidden="false" customHeight="true" outlineLevel="0" collapsed="false">
      <c r="A1234" s="2"/>
      <c r="B1234" s="2"/>
      <c r="E1234" s="2"/>
      <c r="G1234" s="2"/>
      <c r="I1234" s="85"/>
      <c r="J1234" s="2"/>
      <c r="K1234" s="2"/>
      <c r="L1234" s="85"/>
      <c r="M1234" s="85"/>
      <c r="N1234" s="85"/>
      <c r="O1234" s="85"/>
      <c r="P1234" s="85"/>
      <c r="Q1234" s="85"/>
      <c r="R1234" s="85"/>
      <c r="S1234" s="85"/>
      <c r="T1234" s="154"/>
      <c r="U1234" s="154"/>
      <c r="V1234" s="154"/>
      <c r="W1234" s="154"/>
      <c r="X1234" s="154"/>
      <c r="Y1234" s="154"/>
      <c r="Z1234" s="85"/>
      <c r="AA1234" s="85"/>
      <c r="AB1234" s="154"/>
      <c r="AC1234" s="154"/>
      <c r="AD1234" s="154"/>
      <c r="AE1234" s="154"/>
      <c r="AF1234" s="154"/>
      <c r="AG1234" s="154"/>
      <c r="AH1234" s="154"/>
      <c r="AI1234" s="154"/>
      <c r="AJ1234" s="154"/>
      <c r="AK1234" s="154"/>
      <c r="AL1234" s="154"/>
      <c r="AM1234" s="154"/>
      <c r="AN1234" s="154"/>
      <c r="AO1234" s="154"/>
      <c r="AP1234" s="154"/>
      <c r="AQ1234" s="154"/>
      <c r="AR1234" s="154"/>
      <c r="AS1234" s="154"/>
      <c r="AT1234" s="154"/>
      <c r="AU1234" s="154"/>
      <c r="AV1234" s="154"/>
      <c r="AW1234" s="154"/>
      <c r="AX1234" s="154"/>
      <c r="AY1234" s="154"/>
      <c r="AZ1234" s="154"/>
      <c r="BA1234" s="181"/>
      <c r="BB1234" s="181"/>
      <c r="BC1234" s="85"/>
      <c r="BD1234" s="85"/>
      <c r="BE1234" s="154"/>
    </row>
    <row r="1235" customFormat="false" ht="12.75" hidden="false" customHeight="true" outlineLevel="0" collapsed="false">
      <c r="A1235" s="2"/>
      <c r="B1235" s="2"/>
      <c r="E1235" s="2"/>
      <c r="G1235" s="2"/>
      <c r="I1235" s="85"/>
      <c r="J1235" s="2"/>
      <c r="K1235" s="2"/>
      <c r="L1235" s="85"/>
      <c r="M1235" s="85"/>
      <c r="N1235" s="85"/>
      <c r="O1235" s="85"/>
      <c r="P1235" s="85"/>
      <c r="Q1235" s="85"/>
      <c r="R1235" s="85"/>
      <c r="S1235" s="85"/>
      <c r="T1235" s="154"/>
      <c r="U1235" s="154"/>
      <c r="V1235" s="154"/>
      <c r="W1235" s="154"/>
      <c r="X1235" s="154"/>
      <c r="Y1235" s="154"/>
      <c r="Z1235" s="85"/>
      <c r="AA1235" s="85"/>
      <c r="AB1235" s="154"/>
      <c r="AC1235" s="154"/>
      <c r="AD1235" s="154"/>
      <c r="AE1235" s="154"/>
      <c r="AF1235" s="154"/>
      <c r="AG1235" s="154"/>
      <c r="AH1235" s="154"/>
      <c r="AI1235" s="154"/>
      <c r="AJ1235" s="154"/>
      <c r="AK1235" s="154"/>
      <c r="AL1235" s="154"/>
      <c r="AM1235" s="154"/>
      <c r="AN1235" s="154"/>
      <c r="AO1235" s="154"/>
      <c r="AP1235" s="154"/>
      <c r="AQ1235" s="154"/>
      <c r="AR1235" s="154"/>
      <c r="AS1235" s="154"/>
      <c r="AT1235" s="154"/>
      <c r="AU1235" s="154"/>
      <c r="AV1235" s="154"/>
      <c r="AW1235" s="154"/>
      <c r="AX1235" s="154"/>
      <c r="AY1235" s="154"/>
      <c r="AZ1235" s="154"/>
      <c r="BA1235" s="181"/>
      <c r="BB1235" s="181"/>
      <c r="BC1235" s="85"/>
      <c r="BD1235" s="85"/>
      <c r="BE1235" s="154"/>
    </row>
    <row r="1236" customFormat="false" ht="12.75" hidden="false" customHeight="true" outlineLevel="0" collapsed="false">
      <c r="A1236" s="2"/>
      <c r="B1236" s="2"/>
      <c r="E1236" s="2"/>
      <c r="G1236" s="2"/>
      <c r="I1236" s="85"/>
      <c r="J1236" s="2"/>
      <c r="K1236" s="2"/>
      <c r="L1236" s="85"/>
      <c r="M1236" s="85"/>
      <c r="N1236" s="85"/>
      <c r="O1236" s="85"/>
      <c r="P1236" s="85"/>
      <c r="Q1236" s="85"/>
      <c r="R1236" s="85"/>
      <c r="S1236" s="85"/>
      <c r="T1236" s="154"/>
      <c r="U1236" s="154"/>
      <c r="V1236" s="154"/>
      <c r="W1236" s="154"/>
      <c r="X1236" s="154"/>
      <c r="Y1236" s="154"/>
      <c r="Z1236" s="85"/>
      <c r="AA1236" s="85"/>
      <c r="AB1236" s="154"/>
      <c r="AC1236" s="154"/>
      <c r="AD1236" s="154"/>
      <c r="AE1236" s="154"/>
      <c r="AF1236" s="154"/>
      <c r="AG1236" s="154"/>
      <c r="AH1236" s="154"/>
      <c r="AI1236" s="154"/>
      <c r="AJ1236" s="154"/>
      <c r="AK1236" s="154"/>
      <c r="AL1236" s="154"/>
      <c r="AM1236" s="154"/>
      <c r="AN1236" s="154"/>
      <c r="AO1236" s="154"/>
      <c r="AP1236" s="154"/>
      <c r="AQ1236" s="154"/>
      <c r="AR1236" s="154"/>
      <c r="AS1236" s="154"/>
      <c r="AT1236" s="154"/>
      <c r="AU1236" s="154"/>
      <c r="AV1236" s="154"/>
      <c r="AW1236" s="154"/>
      <c r="AX1236" s="154"/>
      <c r="AY1236" s="154"/>
      <c r="AZ1236" s="154"/>
      <c r="BA1236" s="181"/>
      <c r="BB1236" s="181"/>
      <c r="BC1236" s="85"/>
      <c r="BD1236" s="85"/>
      <c r="BE1236" s="154"/>
    </row>
    <row r="1237" customFormat="false" ht="12.75" hidden="false" customHeight="true" outlineLevel="0" collapsed="false">
      <c r="A1237" s="2"/>
      <c r="B1237" s="2"/>
      <c r="E1237" s="2"/>
      <c r="G1237" s="2"/>
      <c r="I1237" s="85"/>
      <c r="J1237" s="2"/>
      <c r="K1237" s="2"/>
      <c r="L1237" s="85"/>
      <c r="M1237" s="85"/>
      <c r="N1237" s="85"/>
      <c r="O1237" s="85"/>
      <c r="P1237" s="85"/>
      <c r="Q1237" s="85"/>
      <c r="R1237" s="85"/>
      <c r="S1237" s="85"/>
      <c r="T1237" s="154"/>
      <c r="U1237" s="154"/>
      <c r="V1237" s="154"/>
      <c r="W1237" s="154"/>
      <c r="X1237" s="154"/>
      <c r="Y1237" s="154"/>
      <c r="Z1237" s="85"/>
      <c r="AA1237" s="85"/>
      <c r="AB1237" s="154"/>
      <c r="AC1237" s="154"/>
      <c r="AD1237" s="154"/>
      <c r="AE1237" s="154"/>
      <c r="AF1237" s="154"/>
      <c r="AG1237" s="154"/>
      <c r="AH1237" s="154"/>
      <c r="AI1237" s="154"/>
      <c r="AJ1237" s="154"/>
      <c r="AK1237" s="154"/>
      <c r="AL1237" s="154"/>
      <c r="AM1237" s="154"/>
      <c r="AN1237" s="154"/>
      <c r="AO1237" s="154"/>
      <c r="AP1237" s="154"/>
      <c r="AQ1237" s="154"/>
      <c r="AR1237" s="154"/>
      <c r="AS1237" s="154"/>
      <c r="AT1237" s="154"/>
      <c r="AU1237" s="154"/>
      <c r="AV1237" s="154"/>
      <c r="AW1237" s="154"/>
      <c r="AX1237" s="154"/>
      <c r="AY1237" s="154"/>
      <c r="AZ1237" s="154"/>
      <c r="BA1237" s="181"/>
      <c r="BB1237" s="181"/>
      <c r="BC1237" s="85"/>
      <c r="BD1237" s="85"/>
      <c r="BE1237" s="154"/>
    </row>
    <row r="1238" customFormat="false" ht="12.75" hidden="false" customHeight="true" outlineLevel="0" collapsed="false">
      <c r="A1238" s="2"/>
      <c r="B1238" s="2"/>
      <c r="E1238" s="2"/>
      <c r="G1238" s="2"/>
      <c r="I1238" s="85"/>
      <c r="J1238" s="2"/>
      <c r="K1238" s="2"/>
      <c r="L1238" s="85"/>
      <c r="M1238" s="85"/>
      <c r="N1238" s="85"/>
      <c r="O1238" s="85"/>
      <c r="P1238" s="85"/>
      <c r="Q1238" s="85"/>
      <c r="R1238" s="85"/>
      <c r="S1238" s="85"/>
      <c r="T1238" s="154"/>
      <c r="U1238" s="154"/>
      <c r="V1238" s="154"/>
      <c r="W1238" s="154"/>
      <c r="X1238" s="154"/>
      <c r="Y1238" s="154"/>
      <c r="Z1238" s="85"/>
      <c r="AA1238" s="85"/>
      <c r="AB1238" s="154"/>
      <c r="AC1238" s="154"/>
      <c r="AD1238" s="154"/>
      <c r="AE1238" s="154"/>
      <c r="AF1238" s="154"/>
      <c r="AG1238" s="154"/>
      <c r="AH1238" s="154"/>
      <c r="AI1238" s="154"/>
      <c r="AJ1238" s="154"/>
      <c r="AK1238" s="154"/>
      <c r="AL1238" s="154"/>
      <c r="AM1238" s="154"/>
      <c r="AN1238" s="154"/>
      <c r="AO1238" s="154"/>
      <c r="AP1238" s="154"/>
      <c r="AQ1238" s="154"/>
      <c r="AR1238" s="154"/>
      <c r="AS1238" s="154"/>
      <c r="AT1238" s="154"/>
      <c r="AU1238" s="154"/>
      <c r="AV1238" s="154"/>
      <c r="AW1238" s="154"/>
      <c r="AX1238" s="154"/>
      <c r="AY1238" s="154"/>
      <c r="AZ1238" s="154"/>
      <c r="BA1238" s="181"/>
      <c r="BB1238" s="181"/>
      <c r="BC1238" s="85"/>
      <c r="BD1238" s="85"/>
      <c r="BE1238" s="154"/>
    </row>
    <row r="1239" customFormat="false" ht="12.75" hidden="false" customHeight="true" outlineLevel="0" collapsed="false">
      <c r="A1239" s="2"/>
      <c r="B1239" s="2"/>
      <c r="E1239" s="2"/>
      <c r="G1239" s="2"/>
      <c r="I1239" s="85"/>
      <c r="J1239" s="2"/>
      <c r="K1239" s="2"/>
      <c r="L1239" s="85"/>
      <c r="M1239" s="85"/>
      <c r="N1239" s="85"/>
      <c r="O1239" s="85"/>
      <c r="P1239" s="85"/>
      <c r="Q1239" s="85"/>
      <c r="R1239" s="85"/>
      <c r="S1239" s="85"/>
      <c r="T1239" s="154"/>
      <c r="U1239" s="154"/>
      <c r="V1239" s="154"/>
      <c r="W1239" s="154"/>
      <c r="X1239" s="154"/>
      <c r="Y1239" s="154"/>
      <c r="Z1239" s="85"/>
      <c r="AA1239" s="85"/>
      <c r="AB1239" s="154"/>
      <c r="AC1239" s="154"/>
      <c r="AD1239" s="154"/>
      <c r="AE1239" s="154"/>
      <c r="AF1239" s="154"/>
      <c r="AG1239" s="154"/>
      <c r="AH1239" s="154"/>
      <c r="AI1239" s="154"/>
      <c r="AJ1239" s="154"/>
      <c r="AK1239" s="154"/>
      <c r="AL1239" s="154"/>
      <c r="AM1239" s="154"/>
      <c r="AN1239" s="154"/>
      <c r="AO1239" s="154"/>
      <c r="AP1239" s="154"/>
      <c r="AQ1239" s="154"/>
      <c r="AR1239" s="154"/>
      <c r="AS1239" s="154"/>
      <c r="AT1239" s="154"/>
      <c r="AU1239" s="154"/>
      <c r="AV1239" s="154"/>
      <c r="AW1239" s="154"/>
      <c r="AX1239" s="154"/>
      <c r="AY1239" s="154"/>
      <c r="AZ1239" s="154"/>
      <c r="BA1239" s="181"/>
      <c r="BB1239" s="181"/>
      <c r="BC1239" s="85"/>
      <c r="BD1239" s="85"/>
      <c r="BE1239" s="154"/>
    </row>
    <row r="1240" customFormat="false" ht="12.75" hidden="false" customHeight="true" outlineLevel="0" collapsed="false">
      <c r="A1240" s="2"/>
      <c r="B1240" s="2"/>
      <c r="E1240" s="2"/>
      <c r="G1240" s="2"/>
      <c r="I1240" s="85"/>
      <c r="J1240" s="2"/>
      <c r="K1240" s="2"/>
      <c r="L1240" s="85"/>
      <c r="M1240" s="85"/>
      <c r="N1240" s="85"/>
      <c r="O1240" s="85"/>
      <c r="P1240" s="85"/>
      <c r="Q1240" s="85"/>
      <c r="R1240" s="85"/>
      <c r="S1240" s="85"/>
      <c r="T1240" s="154"/>
      <c r="U1240" s="154"/>
      <c r="V1240" s="154"/>
      <c r="W1240" s="154"/>
      <c r="X1240" s="154"/>
      <c r="Y1240" s="154"/>
      <c r="Z1240" s="85"/>
      <c r="AA1240" s="85"/>
      <c r="AB1240" s="154"/>
      <c r="AC1240" s="154"/>
      <c r="AD1240" s="154"/>
      <c r="AE1240" s="154"/>
      <c r="AF1240" s="154"/>
      <c r="AG1240" s="154"/>
      <c r="AH1240" s="154"/>
      <c r="AI1240" s="154"/>
      <c r="AJ1240" s="154"/>
      <c r="AK1240" s="154"/>
      <c r="AL1240" s="154"/>
      <c r="AM1240" s="154"/>
      <c r="AN1240" s="154"/>
      <c r="AO1240" s="154"/>
      <c r="AP1240" s="154"/>
      <c r="AQ1240" s="154"/>
      <c r="AR1240" s="154"/>
      <c r="AS1240" s="154"/>
      <c r="AT1240" s="154"/>
      <c r="AU1240" s="154"/>
      <c r="AV1240" s="154"/>
      <c r="AW1240" s="154"/>
      <c r="AX1240" s="154"/>
      <c r="AY1240" s="154"/>
      <c r="AZ1240" s="154"/>
      <c r="BA1240" s="181"/>
      <c r="BB1240" s="181"/>
      <c r="BC1240" s="85"/>
      <c r="BD1240" s="85"/>
      <c r="BE1240" s="154"/>
    </row>
    <row r="1241" customFormat="false" ht="12.75" hidden="false" customHeight="true" outlineLevel="0" collapsed="false">
      <c r="A1241" s="2"/>
      <c r="B1241" s="2"/>
      <c r="E1241" s="2"/>
      <c r="G1241" s="2"/>
      <c r="I1241" s="85"/>
      <c r="J1241" s="2"/>
      <c r="K1241" s="2"/>
      <c r="L1241" s="85"/>
      <c r="M1241" s="85"/>
      <c r="N1241" s="85"/>
      <c r="O1241" s="85"/>
      <c r="P1241" s="85"/>
      <c r="Q1241" s="85"/>
      <c r="R1241" s="85"/>
      <c r="S1241" s="85"/>
      <c r="T1241" s="154"/>
      <c r="U1241" s="154"/>
      <c r="V1241" s="154"/>
      <c r="W1241" s="154"/>
      <c r="X1241" s="154"/>
      <c r="Y1241" s="154"/>
      <c r="Z1241" s="85"/>
      <c r="AA1241" s="85"/>
      <c r="AB1241" s="154"/>
      <c r="AC1241" s="154"/>
      <c r="AD1241" s="154"/>
      <c r="AE1241" s="154"/>
      <c r="AF1241" s="154"/>
      <c r="AG1241" s="154"/>
      <c r="AH1241" s="154"/>
      <c r="AI1241" s="154"/>
      <c r="AJ1241" s="154"/>
      <c r="AK1241" s="154"/>
      <c r="AL1241" s="154"/>
      <c r="AM1241" s="154"/>
      <c r="AN1241" s="154"/>
      <c r="AO1241" s="154"/>
      <c r="AP1241" s="154"/>
      <c r="AQ1241" s="154"/>
      <c r="AR1241" s="154"/>
      <c r="AS1241" s="154"/>
      <c r="AT1241" s="154"/>
      <c r="AU1241" s="154"/>
      <c r="AV1241" s="154"/>
      <c r="AW1241" s="154"/>
      <c r="AX1241" s="154"/>
      <c r="AY1241" s="154"/>
      <c r="AZ1241" s="154"/>
      <c r="BA1241" s="181"/>
      <c r="BB1241" s="181"/>
      <c r="BC1241" s="85"/>
      <c r="BD1241" s="85"/>
      <c r="BE1241" s="154"/>
    </row>
    <row r="1242" customFormat="false" ht="12.75" hidden="false" customHeight="true" outlineLevel="0" collapsed="false">
      <c r="A1242" s="2"/>
      <c r="B1242" s="2"/>
      <c r="E1242" s="2"/>
      <c r="G1242" s="2"/>
      <c r="I1242" s="85"/>
      <c r="J1242" s="2"/>
      <c r="K1242" s="2"/>
      <c r="L1242" s="85"/>
      <c r="M1242" s="85"/>
      <c r="N1242" s="85"/>
      <c r="O1242" s="85"/>
      <c r="P1242" s="85"/>
      <c r="Q1242" s="85"/>
      <c r="R1242" s="85"/>
      <c r="S1242" s="85"/>
      <c r="T1242" s="154"/>
      <c r="U1242" s="154"/>
      <c r="V1242" s="154"/>
      <c r="W1242" s="154"/>
      <c r="X1242" s="154"/>
      <c r="Y1242" s="154"/>
      <c r="Z1242" s="85"/>
      <c r="AA1242" s="85"/>
      <c r="AB1242" s="154"/>
      <c r="AC1242" s="154"/>
      <c r="AD1242" s="154"/>
      <c r="AE1242" s="154"/>
      <c r="AF1242" s="154"/>
      <c r="AG1242" s="154"/>
      <c r="AH1242" s="154"/>
      <c r="AI1242" s="154"/>
      <c r="AJ1242" s="154"/>
      <c r="AK1242" s="154"/>
      <c r="AL1242" s="154"/>
      <c r="AM1242" s="154"/>
      <c r="AN1242" s="154"/>
      <c r="AO1242" s="154"/>
      <c r="AP1242" s="154"/>
      <c r="AQ1242" s="154"/>
      <c r="AR1242" s="154"/>
      <c r="AS1242" s="154"/>
      <c r="AT1242" s="154"/>
      <c r="AU1242" s="154"/>
      <c r="AV1242" s="154"/>
      <c r="AW1242" s="154"/>
      <c r="AX1242" s="154"/>
      <c r="AY1242" s="154"/>
      <c r="AZ1242" s="154"/>
      <c r="BA1242" s="181"/>
      <c r="BB1242" s="181"/>
      <c r="BC1242" s="85"/>
      <c r="BD1242" s="85"/>
      <c r="BE1242" s="154"/>
    </row>
    <row r="1243" customFormat="false" ht="12.75" hidden="false" customHeight="true" outlineLevel="0" collapsed="false">
      <c r="A1243" s="2"/>
      <c r="B1243" s="2"/>
      <c r="E1243" s="2"/>
      <c r="G1243" s="2"/>
      <c r="I1243" s="85"/>
      <c r="J1243" s="2"/>
      <c r="K1243" s="2"/>
      <c r="L1243" s="85"/>
      <c r="M1243" s="85"/>
      <c r="N1243" s="85"/>
      <c r="O1243" s="85"/>
      <c r="P1243" s="85"/>
      <c r="Q1243" s="85"/>
      <c r="R1243" s="85"/>
      <c r="S1243" s="85"/>
      <c r="T1243" s="154"/>
      <c r="U1243" s="154"/>
      <c r="V1243" s="154"/>
      <c r="W1243" s="154"/>
      <c r="X1243" s="154"/>
      <c r="Y1243" s="154"/>
      <c r="Z1243" s="85"/>
      <c r="AA1243" s="85"/>
      <c r="AB1243" s="154"/>
      <c r="AC1243" s="154"/>
      <c r="AD1243" s="154"/>
      <c r="AE1243" s="154"/>
      <c r="AF1243" s="154"/>
      <c r="AG1243" s="154"/>
      <c r="AH1243" s="154"/>
      <c r="AI1243" s="154"/>
      <c r="AJ1243" s="154"/>
      <c r="AK1243" s="154"/>
      <c r="AL1243" s="154"/>
      <c r="AM1243" s="154"/>
      <c r="AN1243" s="154"/>
      <c r="AO1243" s="154"/>
      <c r="AP1243" s="154"/>
      <c r="AQ1243" s="154"/>
      <c r="AR1243" s="154"/>
      <c r="AS1243" s="154"/>
      <c r="AT1243" s="154"/>
      <c r="AU1243" s="154"/>
      <c r="AV1243" s="154"/>
      <c r="AW1243" s="154"/>
      <c r="AX1243" s="154"/>
      <c r="AY1243" s="154"/>
      <c r="AZ1243" s="154"/>
      <c r="BA1243" s="181"/>
      <c r="BB1243" s="181"/>
      <c r="BC1243" s="85"/>
      <c r="BD1243" s="85"/>
      <c r="BE1243" s="154"/>
    </row>
    <row r="1244" customFormat="false" ht="12.75" hidden="false" customHeight="true" outlineLevel="0" collapsed="false">
      <c r="A1244" s="2"/>
      <c r="B1244" s="2"/>
      <c r="E1244" s="2"/>
      <c r="G1244" s="2"/>
      <c r="I1244" s="85"/>
      <c r="J1244" s="2"/>
      <c r="K1244" s="2"/>
      <c r="L1244" s="85"/>
      <c r="M1244" s="85"/>
      <c r="N1244" s="85"/>
      <c r="O1244" s="85"/>
      <c r="P1244" s="85"/>
      <c r="Q1244" s="85"/>
      <c r="R1244" s="85"/>
      <c r="S1244" s="85"/>
      <c r="T1244" s="154"/>
      <c r="U1244" s="154"/>
      <c r="V1244" s="154"/>
      <c r="W1244" s="154"/>
      <c r="X1244" s="154"/>
      <c r="Y1244" s="154"/>
      <c r="Z1244" s="85"/>
      <c r="AA1244" s="85"/>
      <c r="AB1244" s="154"/>
      <c r="AC1244" s="154"/>
      <c r="AD1244" s="154"/>
      <c r="AE1244" s="154"/>
      <c r="AF1244" s="154"/>
      <c r="AG1244" s="154"/>
      <c r="AH1244" s="154"/>
      <c r="AI1244" s="154"/>
      <c r="AJ1244" s="154"/>
      <c r="AK1244" s="154"/>
      <c r="AL1244" s="154"/>
      <c r="AM1244" s="154"/>
      <c r="AN1244" s="154"/>
      <c r="AO1244" s="154"/>
      <c r="AP1244" s="154"/>
      <c r="AQ1244" s="154"/>
      <c r="AR1244" s="154"/>
      <c r="AS1244" s="154"/>
      <c r="AT1244" s="154"/>
      <c r="AU1244" s="154"/>
      <c r="AV1244" s="154"/>
      <c r="AW1244" s="154"/>
      <c r="AX1244" s="154"/>
      <c r="AY1244" s="154"/>
      <c r="AZ1244" s="154"/>
      <c r="BA1244" s="181"/>
      <c r="BB1244" s="181"/>
      <c r="BC1244" s="85"/>
      <c r="BD1244" s="85"/>
      <c r="BE1244" s="154"/>
    </row>
    <row r="1245" customFormat="false" ht="12.75" hidden="false" customHeight="true" outlineLevel="0" collapsed="false">
      <c r="A1245" s="2"/>
      <c r="B1245" s="2"/>
      <c r="E1245" s="2"/>
      <c r="G1245" s="2"/>
      <c r="I1245" s="85"/>
      <c r="J1245" s="2"/>
      <c r="K1245" s="2"/>
      <c r="L1245" s="85"/>
      <c r="M1245" s="85"/>
      <c r="N1245" s="85"/>
      <c r="O1245" s="85"/>
      <c r="P1245" s="85"/>
      <c r="Q1245" s="85"/>
      <c r="R1245" s="85"/>
      <c r="S1245" s="85"/>
      <c r="T1245" s="154"/>
      <c r="U1245" s="154"/>
      <c r="V1245" s="154"/>
      <c r="W1245" s="154"/>
      <c r="X1245" s="154"/>
      <c r="Y1245" s="154"/>
      <c r="Z1245" s="85"/>
      <c r="AA1245" s="85"/>
      <c r="AB1245" s="154"/>
      <c r="AC1245" s="154"/>
      <c r="AD1245" s="154"/>
      <c r="AE1245" s="154"/>
      <c r="AF1245" s="154"/>
      <c r="AG1245" s="154"/>
      <c r="AH1245" s="154"/>
      <c r="AI1245" s="154"/>
      <c r="AJ1245" s="154"/>
      <c r="AK1245" s="154"/>
      <c r="AL1245" s="154"/>
      <c r="AM1245" s="154"/>
      <c r="AN1245" s="154"/>
      <c r="AO1245" s="154"/>
      <c r="AP1245" s="154"/>
      <c r="AQ1245" s="154"/>
      <c r="AR1245" s="154"/>
      <c r="AS1245" s="154"/>
      <c r="AT1245" s="154"/>
      <c r="AU1245" s="154"/>
      <c r="AV1245" s="154"/>
      <c r="AW1245" s="154"/>
      <c r="AX1245" s="154"/>
      <c r="AY1245" s="154"/>
      <c r="AZ1245" s="154"/>
      <c r="BA1245" s="181"/>
      <c r="BB1245" s="181"/>
      <c r="BC1245" s="85"/>
      <c r="BD1245" s="85"/>
      <c r="BE1245" s="154"/>
    </row>
    <row r="1246" customFormat="false" ht="12.75" hidden="false" customHeight="true" outlineLevel="0" collapsed="false">
      <c r="A1246" s="2"/>
      <c r="B1246" s="2"/>
      <c r="E1246" s="2"/>
      <c r="G1246" s="2"/>
      <c r="I1246" s="85"/>
      <c r="J1246" s="2"/>
      <c r="K1246" s="2"/>
      <c r="L1246" s="85"/>
      <c r="M1246" s="85"/>
      <c r="N1246" s="85"/>
      <c r="O1246" s="85"/>
      <c r="P1246" s="85"/>
      <c r="Q1246" s="85"/>
      <c r="R1246" s="85"/>
      <c r="S1246" s="85"/>
      <c r="T1246" s="154"/>
      <c r="U1246" s="154"/>
      <c r="V1246" s="154"/>
      <c r="W1246" s="154"/>
      <c r="X1246" s="154"/>
      <c r="Y1246" s="154"/>
      <c r="Z1246" s="85"/>
      <c r="AA1246" s="85"/>
      <c r="AB1246" s="154"/>
      <c r="AC1246" s="154"/>
      <c r="AD1246" s="154"/>
      <c r="AE1246" s="154"/>
      <c r="AF1246" s="154"/>
      <c r="AG1246" s="154"/>
      <c r="AH1246" s="154"/>
      <c r="AI1246" s="154"/>
      <c r="AJ1246" s="154"/>
      <c r="AK1246" s="154"/>
      <c r="AL1246" s="154"/>
      <c r="AM1246" s="154"/>
      <c r="AN1246" s="154"/>
      <c r="AO1246" s="154"/>
      <c r="AP1246" s="154"/>
      <c r="AQ1246" s="154"/>
      <c r="AR1246" s="154"/>
      <c r="AS1246" s="154"/>
      <c r="AT1246" s="154"/>
      <c r="AU1246" s="154"/>
      <c r="AV1246" s="154"/>
      <c r="AW1246" s="154"/>
      <c r="AX1246" s="154"/>
      <c r="AY1246" s="154"/>
      <c r="AZ1246" s="154"/>
      <c r="BA1246" s="181"/>
      <c r="BB1246" s="181"/>
      <c r="BC1246" s="85"/>
      <c r="BD1246" s="85"/>
      <c r="BE1246" s="154"/>
    </row>
    <row r="1247" customFormat="false" ht="12.75" hidden="false" customHeight="true" outlineLevel="0" collapsed="false">
      <c r="A1247" s="2"/>
      <c r="B1247" s="2"/>
      <c r="E1247" s="2"/>
      <c r="G1247" s="2"/>
      <c r="I1247" s="85"/>
      <c r="J1247" s="2"/>
      <c r="K1247" s="2"/>
      <c r="L1247" s="85"/>
      <c r="M1247" s="85"/>
      <c r="N1247" s="85"/>
      <c r="O1247" s="85"/>
      <c r="P1247" s="85"/>
      <c r="Q1247" s="85"/>
      <c r="R1247" s="85"/>
      <c r="S1247" s="85"/>
      <c r="T1247" s="154"/>
      <c r="U1247" s="154"/>
      <c r="V1247" s="154"/>
      <c r="W1247" s="154"/>
      <c r="X1247" s="154"/>
      <c r="Y1247" s="154"/>
      <c r="Z1247" s="85"/>
      <c r="AA1247" s="85"/>
      <c r="AB1247" s="154"/>
      <c r="AC1247" s="154"/>
      <c r="AD1247" s="154"/>
      <c r="AE1247" s="154"/>
      <c r="AF1247" s="154"/>
      <c r="AG1247" s="154"/>
      <c r="AH1247" s="154"/>
      <c r="AI1247" s="154"/>
      <c r="AJ1247" s="154"/>
      <c r="AK1247" s="154"/>
      <c r="AL1247" s="154"/>
      <c r="AM1247" s="154"/>
      <c r="AN1247" s="154"/>
      <c r="AO1247" s="154"/>
      <c r="AP1247" s="154"/>
      <c r="AQ1247" s="154"/>
      <c r="AR1247" s="154"/>
      <c r="AS1247" s="154"/>
      <c r="AT1247" s="154"/>
      <c r="AU1247" s="154"/>
      <c r="AV1247" s="154"/>
      <c r="AW1247" s="154"/>
      <c r="AX1247" s="154"/>
      <c r="AY1247" s="154"/>
      <c r="AZ1247" s="154"/>
      <c r="BA1247" s="181"/>
      <c r="BB1247" s="181"/>
      <c r="BC1247" s="85"/>
      <c r="BD1247" s="85"/>
      <c r="BE1247" s="154"/>
    </row>
    <row r="1248" customFormat="false" ht="12.75" hidden="false" customHeight="true" outlineLevel="0" collapsed="false">
      <c r="A1248" s="2"/>
      <c r="B1248" s="2"/>
      <c r="E1248" s="2"/>
      <c r="G1248" s="2"/>
      <c r="I1248" s="85"/>
      <c r="J1248" s="2"/>
      <c r="K1248" s="2"/>
      <c r="L1248" s="85"/>
      <c r="M1248" s="85"/>
      <c r="N1248" s="85"/>
      <c r="O1248" s="85"/>
      <c r="P1248" s="85"/>
      <c r="Q1248" s="85"/>
      <c r="R1248" s="85"/>
      <c r="S1248" s="85"/>
      <c r="T1248" s="154"/>
      <c r="U1248" s="154"/>
      <c r="V1248" s="154"/>
      <c r="W1248" s="154"/>
      <c r="X1248" s="154"/>
      <c r="Y1248" s="154"/>
      <c r="Z1248" s="85"/>
      <c r="AA1248" s="85"/>
      <c r="AB1248" s="154"/>
      <c r="AC1248" s="154"/>
      <c r="AD1248" s="154"/>
      <c r="AE1248" s="154"/>
      <c r="AF1248" s="154"/>
      <c r="AG1248" s="154"/>
      <c r="AH1248" s="154"/>
      <c r="AI1248" s="154"/>
      <c r="AJ1248" s="154"/>
      <c r="AK1248" s="154"/>
      <c r="AL1248" s="154"/>
      <c r="AM1248" s="154"/>
      <c r="AN1248" s="154"/>
      <c r="AO1248" s="154"/>
      <c r="AP1248" s="154"/>
      <c r="AQ1248" s="154"/>
      <c r="AR1248" s="154"/>
      <c r="AS1248" s="154"/>
      <c r="AT1248" s="154"/>
      <c r="AU1248" s="154"/>
      <c r="AV1248" s="154"/>
      <c r="AW1248" s="154"/>
      <c r="AX1248" s="154"/>
      <c r="AY1248" s="154"/>
      <c r="AZ1248" s="154"/>
      <c r="BA1248" s="181"/>
      <c r="BB1248" s="181"/>
      <c r="BC1248" s="85"/>
      <c r="BD1248" s="85"/>
      <c r="BE1248" s="154"/>
    </row>
    <row r="1249" customFormat="false" ht="12.75" hidden="false" customHeight="true" outlineLevel="0" collapsed="false">
      <c r="A1249" s="2"/>
      <c r="B1249" s="2"/>
      <c r="E1249" s="2"/>
      <c r="G1249" s="2"/>
      <c r="I1249" s="85"/>
      <c r="J1249" s="2"/>
      <c r="K1249" s="2"/>
      <c r="L1249" s="85"/>
      <c r="M1249" s="85"/>
      <c r="N1249" s="85"/>
      <c r="O1249" s="85"/>
      <c r="P1249" s="85"/>
      <c r="Q1249" s="85"/>
      <c r="R1249" s="85"/>
      <c r="S1249" s="85"/>
      <c r="T1249" s="154"/>
      <c r="U1249" s="154"/>
      <c r="V1249" s="154"/>
      <c r="W1249" s="154"/>
      <c r="X1249" s="154"/>
      <c r="Y1249" s="154"/>
      <c r="Z1249" s="85"/>
      <c r="AA1249" s="85"/>
      <c r="AB1249" s="154"/>
      <c r="AC1249" s="154"/>
      <c r="AD1249" s="154"/>
      <c r="AE1249" s="154"/>
      <c r="AF1249" s="154"/>
      <c r="AG1249" s="154"/>
      <c r="AH1249" s="154"/>
      <c r="AI1249" s="154"/>
      <c r="AJ1249" s="154"/>
      <c r="AK1249" s="154"/>
      <c r="AL1249" s="154"/>
      <c r="AM1249" s="154"/>
      <c r="AN1249" s="154"/>
      <c r="AO1249" s="154"/>
      <c r="AP1249" s="154"/>
      <c r="AQ1249" s="154"/>
      <c r="AR1249" s="154"/>
      <c r="AS1249" s="154"/>
      <c r="AT1249" s="154"/>
      <c r="AU1249" s="154"/>
      <c r="AV1249" s="154"/>
      <c r="AW1249" s="154"/>
      <c r="AX1249" s="154"/>
      <c r="AY1249" s="154"/>
      <c r="AZ1249" s="154"/>
      <c r="BA1249" s="181"/>
      <c r="BB1249" s="181"/>
      <c r="BC1249" s="85"/>
      <c r="BD1249" s="85"/>
      <c r="BE1249" s="154"/>
    </row>
    <row r="1250" customFormat="false" ht="12.75" hidden="false" customHeight="true" outlineLevel="0" collapsed="false">
      <c r="A1250" s="2"/>
      <c r="B1250" s="2"/>
      <c r="E1250" s="2"/>
      <c r="G1250" s="2"/>
      <c r="I1250" s="85"/>
      <c r="J1250" s="2"/>
      <c r="K1250" s="2"/>
      <c r="L1250" s="85"/>
      <c r="M1250" s="85"/>
      <c r="N1250" s="85"/>
      <c r="O1250" s="85"/>
      <c r="P1250" s="85"/>
      <c r="Q1250" s="85"/>
      <c r="R1250" s="85"/>
      <c r="S1250" s="85"/>
      <c r="T1250" s="154"/>
      <c r="U1250" s="154"/>
      <c r="V1250" s="154"/>
      <c r="W1250" s="154"/>
      <c r="X1250" s="154"/>
      <c r="Y1250" s="154"/>
      <c r="Z1250" s="85"/>
      <c r="AA1250" s="85"/>
      <c r="AB1250" s="154"/>
      <c r="AC1250" s="154"/>
      <c r="AD1250" s="154"/>
      <c r="AE1250" s="154"/>
      <c r="AF1250" s="154"/>
      <c r="AG1250" s="154"/>
      <c r="AH1250" s="154"/>
      <c r="AI1250" s="154"/>
      <c r="AJ1250" s="154"/>
      <c r="AK1250" s="154"/>
      <c r="AL1250" s="154"/>
      <c r="AM1250" s="154"/>
      <c r="AN1250" s="154"/>
      <c r="AO1250" s="154"/>
      <c r="AP1250" s="154"/>
      <c r="AQ1250" s="154"/>
      <c r="AR1250" s="154"/>
      <c r="AS1250" s="154"/>
      <c r="AT1250" s="154"/>
      <c r="AU1250" s="154"/>
      <c r="AV1250" s="154"/>
      <c r="AW1250" s="154"/>
      <c r="AX1250" s="154"/>
      <c r="AY1250" s="154"/>
      <c r="AZ1250" s="154"/>
      <c r="BA1250" s="181"/>
      <c r="BB1250" s="181"/>
      <c r="BC1250" s="85"/>
      <c r="BD1250" s="85"/>
      <c r="BE1250" s="154"/>
    </row>
    <row r="1251" customFormat="false" ht="12.75" hidden="false" customHeight="true" outlineLevel="0" collapsed="false">
      <c r="A1251" s="2"/>
      <c r="B1251" s="2"/>
      <c r="E1251" s="2"/>
      <c r="G1251" s="2"/>
      <c r="I1251" s="85"/>
      <c r="J1251" s="2"/>
      <c r="K1251" s="2"/>
      <c r="L1251" s="85"/>
      <c r="M1251" s="85"/>
      <c r="N1251" s="85"/>
      <c r="O1251" s="85"/>
      <c r="P1251" s="85"/>
      <c r="Q1251" s="85"/>
      <c r="R1251" s="85"/>
      <c r="S1251" s="85"/>
      <c r="T1251" s="154"/>
      <c r="U1251" s="154"/>
      <c r="V1251" s="154"/>
      <c r="W1251" s="154"/>
      <c r="X1251" s="154"/>
      <c r="Y1251" s="154"/>
      <c r="Z1251" s="85"/>
      <c r="AA1251" s="85"/>
      <c r="AB1251" s="154"/>
      <c r="AC1251" s="154"/>
      <c r="AD1251" s="154"/>
      <c r="AE1251" s="154"/>
      <c r="AF1251" s="154"/>
      <c r="AG1251" s="154"/>
      <c r="AH1251" s="154"/>
      <c r="AI1251" s="154"/>
      <c r="AJ1251" s="154"/>
      <c r="AK1251" s="154"/>
      <c r="AL1251" s="154"/>
      <c r="AM1251" s="154"/>
      <c r="AN1251" s="154"/>
      <c r="AO1251" s="154"/>
      <c r="AP1251" s="154"/>
      <c r="AQ1251" s="154"/>
      <c r="AR1251" s="154"/>
      <c r="AS1251" s="154"/>
      <c r="AT1251" s="154"/>
      <c r="AU1251" s="154"/>
      <c r="AV1251" s="154"/>
      <c r="AW1251" s="154"/>
      <c r="AX1251" s="154"/>
      <c r="AY1251" s="154"/>
      <c r="AZ1251" s="154"/>
      <c r="BA1251" s="181"/>
      <c r="BB1251" s="181"/>
      <c r="BC1251" s="85"/>
      <c r="BD1251" s="85"/>
      <c r="BE1251" s="154"/>
    </row>
    <row r="1252" customFormat="false" ht="12.75" hidden="false" customHeight="true" outlineLevel="0" collapsed="false">
      <c r="A1252" s="2"/>
      <c r="B1252" s="2"/>
      <c r="E1252" s="2"/>
      <c r="G1252" s="2"/>
      <c r="I1252" s="85"/>
      <c r="J1252" s="2"/>
      <c r="K1252" s="2"/>
      <c r="L1252" s="85"/>
      <c r="M1252" s="85"/>
      <c r="N1252" s="85"/>
      <c r="O1252" s="85"/>
      <c r="P1252" s="85"/>
      <c r="Q1252" s="85"/>
      <c r="R1252" s="85"/>
      <c r="S1252" s="85"/>
      <c r="T1252" s="154"/>
      <c r="U1252" s="154"/>
      <c r="V1252" s="154"/>
      <c r="W1252" s="154"/>
      <c r="X1252" s="154"/>
      <c r="Y1252" s="154"/>
      <c r="Z1252" s="85"/>
      <c r="AA1252" s="85"/>
      <c r="AB1252" s="154"/>
      <c r="AC1252" s="154"/>
      <c r="AD1252" s="154"/>
      <c r="AE1252" s="154"/>
      <c r="AF1252" s="154"/>
      <c r="AG1252" s="154"/>
      <c r="AH1252" s="154"/>
      <c r="AI1252" s="154"/>
      <c r="AJ1252" s="154"/>
      <c r="AK1252" s="154"/>
      <c r="AL1252" s="154"/>
      <c r="AM1252" s="154"/>
      <c r="AN1252" s="154"/>
      <c r="AO1252" s="154"/>
      <c r="AP1252" s="154"/>
      <c r="AQ1252" s="154"/>
      <c r="AR1252" s="154"/>
      <c r="AS1252" s="154"/>
      <c r="AT1252" s="154"/>
      <c r="AU1252" s="154"/>
      <c r="AV1252" s="154"/>
      <c r="AW1252" s="154"/>
      <c r="AX1252" s="154"/>
      <c r="AY1252" s="154"/>
      <c r="AZ1252" s="154"/>
      <c r="BA1252" s="181"/>
      <c r="BB1252" s="181"/>
      <c r="BC1252" s="85"/>
      <c r="BD1252" s="85"/>
      <c r="BE1252" s="154"/>
    </row>
    <row r="1253" customFormat="false" ht="12.75" hidden="false" customHeight="true" outlineLevel="0" collapsed="false">
      <c r="A1253" s="2"/>
      <c r="B1253" s="2"/>
      <c r="E1253" s="2"/>
      <c r="G1253" s="2"/>
      <c r="I1253" s="85"/>
      <c r="J1253" s="2"/>
      <c r="K1253" s="2"/>
      <c r="L1253" s="85"/>
      <c r="M1253" s="85"/>
      <c r="N1253" s="85"/>
      <c r="O1253" s="85"/>
      <c r="P1253" s="85"/>
      <c r="Q1253" s="85"/>
      <c r="R1253" s="85"/>
      <c r="S1253" s="85"/>
      <c r="T1253" s="154"/>
      <c r="U1253" s="154"/>
      <c r="V1253" s="154"/>
      <c r="W1253" s="154"/>
      <c r="X1253" s="154"/>
      <c r="Y1253" s="154"/>
      <c r="Z1253" s="85"/>
      <c r="AA1253" s="85"/>
      <c r="AB1253" s="154"/>
      <c r="AC1253" s="154"/>
      <c r="AD1253" s="154"/>
      <c r="AE1253" s="154"/>
      <c r="AF1253" s="154"/>
      <c r="AG1253" s="154"/>
      <c r="AH1253" s="154"/>
      <c r="AI1253" s="154"/>
      <c r="AJ1253" s="154"/>
      <c r="AK1253" s="154"/>
      <c r="AL1253" s="154"/>
      <c r="AM1253" s="154"/>
      <c r="AN1253" s="154"/>
      <c r="AO1253" s="154"/>
      <c r="AP1253" s="154"/>
      <c r="AQ1253" s="154"/>
      <c r="AR1253" s="154"/>
      <c r="AS1253" s="154"/>
      <c r="AT1253" s="154"/>
      <c r="AU1253" s="154"/>
      <c r="AV1253" s="154"/>
      <c r="AW1253" s="154"/>
      <c r="AX1253" s="154"/>
      <c r="AY1253" s="154"/>
      <c r="AZ1253" s="154"/>
      <c r="BA1253" s="181"/>
      <c r="BB1253" s="181"/>
      <c r="BC1253" s="85"/>
      <c r="BD1253" s="85"/>
      <c r="BE1253" s="154"/>
    </row>
    <row r="1254" customFormat="false" ht="12.75" hidden="false" customHeight="true" outlineLevel="0" collapsed="false">
      <c r="A1254" s="2"/>
      <c r="B1254" s="2"/>
      <c r="E1254" s="2"/>
      <c r="G1254" s="2"/>
      <c r="I1254" s="85"/>
      <c r="J1254" s="2"/>
      <c r="K1254" s="2"/>
      <c r="L1254" s="85"/>
      <c r="M1254" s="85"/>
      <c r="N1254" s="85"/>
      <c r="O1254" s="85"/>
      <c r="P1254" s="85"/>
      <c r="Q1254" s="85"/>
      <c r="R1254" s="85"/>
      <c r="S1254" s="85"/>
      <c r="T1254" s="154"/>
      <c r="U1254" s="154"/>
      <c r="V1254" s="154"/>
      <c r="W1254" s="154"/>
      <c r="X1254" s="154"/>
      <c r="Y1254" s="154"/>
      <c r="Z1254" s="85"/>
      <c r="AA1254" s="85"/>
      <c r="AB1254" s="154"/>
      <c r="AC1254" s="154"/>
      <c r="AD1254" s="154"/>
      <c r="AE1254" s="154"/>
      <c r="AF1254" s="154"/>
      <c r="AG1254" s="154"/>
      <c r="AH1254" s="154"/>
      <c r="AI1254" s="154"/>
      <c r="AJ1254" s="154"/>
      <c r="AK1254" s="154"/>
      <c r="AL1254" s="154"/>
      <c r="AM1254" s="154"/>
      <c r="AN1254" s="154"/>
      <c r="AO1254" s="154"/>
      <c r="AP1254" s="154"/>
      <c r="AQ1254" s="154"/>
      <c r="AR1254" s="154"/>
      <c r="AS1254" s="154"/>
      <c r="AT1254" s="154"/>
      <c r="AU1254" s="154"/>
      <c r="AV1254" s="154"/>
      <c r="AW1254" s="154"/>
      <c r="AX1254" s="154"/>
      <c r="AY1254" s="154"/>
      <c r="AZ1254" s="154"/>
      <c r="BA1254" s="181"/>
      <c r="BB1254" s="181"/>
      <c r="BC1254" s="85"/>
      <c r="BD1254" s="85"/>
      <c r="BE1254" s="154"/>
    </row>
    <row r="1255" customFormat="false" ht="12.75" hidden="false" customHeight="true" outlineLevel="0" collapsed="false">
      <c r="A1255" s="2"/>
      <c r="B1255" s="2"/>
      <c r="E1255" s="2"/>
      <c r="G1255" s="2"/>
      <c r="I1255" s="85"/>
      <c r="J1255" s="2"/>
      <c r="K1255" s="2"/>
      <c r="L1255" s="85"/>
      <c r="M1255" s="85"/>
      <c r="N1255" s="85"/>
      <c r="O1255" s="85"/>
      <c r="P1255" s="85"/>
      <c r="Q1255" s="85"/>
      <c r="R1255" s="85"/>
      <c r="S1255" s="85"/>
      <c r="T1255" s="154"/>
      <c r="U1255" s="154"/>
      <c r="V1255" s="154"/>
      <c r="W1255" s="154"/>
      <c r="X1255" s="154"/>
      <c r="Y1255" s="154"/>
      <c r="Z1255" s="85"/>
      <c r="AA1255" s="85"/>
      <c r="AB1255" s="154"/>
      <c r="AC1255" s="154"/>
      <c r="AD1255" s="154"/>
      <c r="AE1255" s="154"/>
      <c r="AF1255" s="154"/>
      <c r="AG1255" s="154"/>
      <c r="AH1255" s="154"/>
      <c r="AI1255" s="154"/>
      <c r="AJ1255" s="154"/>
      <c r="AK1255" s="154"/>
      <c r="AL1255" s="154"/>
      <c r="AM1255" s="154"/>
      <c r="AN1255" s="154"/>
      <c r="AO1255" s="154"/>
      <c r="AP1255" s="154"/>
      <c r="AQ1255" s="154"/>
      <c r="AR1255" s="154"/>
      <c r="AS1255" s="154"/>
      <c r="AT1255" s="154"/>
      <c r="AU1255" s="154"/>
      <c r="AV1255" s="154"/>
      <c r="AW1255" s="154"/>
      <c r="AX1255" s="154"/>
      <c r="AY1255" s="154"/>
      <c r="AZ1255" s="154"/>
      <c r="BA1255" s="181"/>
      <c r="BB1255" s="181"/>
      <c r="BC1255" s="85"/>
      <c r="BD1255" s="85"/>
      <c r="BE1255" s="154"/>
    </row>
    <row r="1256" customFormat="false" ht="12.75" hidden="false" customHeight="true" outlineLevel="0" collapsed="false">
      <c r="A1256" s="2"/>
      <c r="B1256" s="2"/>
      <c r="E1256" s="2"/>
      <c r="G1256" s="2"/>
      <c r="I1256" s="85"/>
      <c r="J1256" s="2"/>
      <c r="K1256" s="2"/>
      <c r="L1256" s="85"/>
      <c r="M1256" s="85"/>
      <c r="N1256" s="85"/>
      <c r="O1256" s="85"/>
      <c r="P1256" s="85"/>
      <c r="Q1256" s="85"/>
      <c r="R1256" s="85"/>
      <c r="S1256" s="85"/>
      <c r="T1256" s="154"/>
      <c r="U1256" s="154"/>
      <c r="V1256" s="154"/>
      <c r="W1256" s="154"/>
      <c r="X1256" s="154"/>
      <c r="Y1256" s="154"/>
      <c r="Z1256" s="85"/>
      <c r="AA1256" s="85"/>
      <c r="AB1256" s="154"/>
      <c r="AC1256" s="154"/>
      <c r="AD1256" s="154"/>
      <c r="AE1256" s="154"/>
      <c r="AF1256" s="154"/>
      <c r="AG1256" s="154"/>
      <c r="AH1256" s="154"/>
      <c r="AI1256" s="154"/>
      <c r="AJ1256" s="154"/>
      <c r="AK1256" s="154"/>
      <c r="AL1256" s="154"/>
      <c r="AM1256" s="154"/>
      <c r="AN1256" s="154"/>
      <c r="AO1256" s="154"/>
      <c r="AP1256" s="154"/>
      <c r="AQ1256" s="154"/>
      <c r="AR1256" s="154"/>
      <c r="AS1256" s="154"/>
      <c r="AT1256" s="154"/>
      <c r="AU1256" s="154"/>
      <c r="AV1256" s="154"/>
      <c r="AW1256" s="154"/>
      <c r="AX1256" s="154"/>
      <c r="AY1256" s="154"/>
      <c r="AZ1256" s="154"/>
      <c r="BA1256" s="181"/>
      <c r="BB1256" s="181"/>
      <c r="BC1256" s="85"/>
      <c r="BD1256" s="85"/>
      <c r="BE1256" s="154"/>
    </row>
    <row r="1257" customFormat="false" ht="12.75" hidden="false" customHeight="true" outlineLevel="0" collapsed="false">
      <c r="A1257" s="2"/>
      <c r="B1257" s="2"/>
      <c r="E1257" s="2"/>
      <c r="G1257" s="2"/>
      <c r="I1257" s="85"/>
      <c r="J1257" s="2"/>
      <c r="K1257" s="2"/>
      <c r="L1257" s="85"/>
      <c r="M1257" s="85"/>
      <c r="N1257" s="85"/>
      <c r="O1257" s="85"/>
      <c r="P1257" s="85"/>
      <c r="Q1257" s="85"/>
      <c r="R1257" s="85"/>
      <c r="S1257" s="85"/>
      <c r="T1257" s="154"/>
      <c r="U1257" s="154"/>
      <c r="V1257" s="154"/>
      <c r="W1257" s="154"/>
      <c r="X1257" s="154"/>
      <c r="Y1257" s="154"/>
      <c r="Z1257" s="85"/>
      <c r="AA1257" s="85"/>
      <c r="AB1257" s="154"/>
      <c r="AC1257" s="154"/>
      <c r="AD1257" s="154"/>
      <c r="AE1257" s="154"/>
      <c r="AF1257" s="154"/>
      <c r="AG1257" s="154"/>
      <c r="AH1257" s="154"/>
      <c r="AI1257" s="154"/>
      <c r="AJ1257" s="154"/>
      <c r="AK1257" s="154"/>
      <c r="AL1257" s="154"/>
      <c r="AM1257" s="154"/>
      <c r="AN1257" s="154"/>
      <c r="AO1257" s="154"/>
      <c r="AP1257" s="154"/>
      <c r="AQ1257" s="154"/>
      <c r="AR1257" s="154"/>
      <c r="AS1257" s="154"/>
      <c r="AT1257" s="154"/>
      <c r="AU1257" s="154"/>
      <c r="AV1257" s="154"/>
      <c r="AW1257" s="154"/>
      <c r="AX1257" s="154"/>
      <c r="AY1257" s="154"/>
      <c r="AZ1257" s="154"/>
      <c r="BA1257" s="181"/>
      <c r="BB1257" s="181"/>
      <c r="BC1257" s="85"/>
      <c r="BD1257" s="85"/>
      <c r="BE1257" s="154"/>
    </row>
    <row r="1258" customFormat="false" ht="12.75" hidden="false" customHeight="true" outlineLevel="0" collapsed="false">
      <c r="A1258" s="2"/>
      <c r="B1258" s="2"/>
      <c r="E1258" s="2"/>
      <c r="G1258" s="2"/>
      <c r="I1258" s="85"/>
      <c r="J1258" s="2"/>
      <c r="K1258" s="2"/>
      <c r="L1258" s="85"/>
      <c r="M1258" s="85"/>
      <c r="N1258" s="85"/>
      <c r="O1258" s="85"/>
      <c r="P1258" s="85"/>
      <c r="Q1258" s="85"/>
      <c r="R1258" s="85"/>
      <c r="S1258" s="85"/>
      <c r="T1258" s="154"/>
      <c r="U1258" s="154"/>
      <c r="V1258" s="154"/>
      <c r="W1258" s="154"/>
      <c r="X1258" s="154"/>
      <c r="Y1258" s="154"/>
      <c r="Z1258" s="85"/>
      <c r="AA1258" s="85"/>
      <c r="AB1258" s="154"/>
      <c r="AC1258" s="154"/>
      <c r="AD1258" s="154"/>
      <c r="AE1258" s="154"/>
      <c r="AF1258" s="154"/>
      <c r="AG1258" s="154"/>
      <c r="AH1258" s="154"/>
      <c r="AI1258" s="154"/>
      <c r="AJ1258" s="154"/>
      <c r="AK1258" s="154"/>
      <c r="AL1258" s="154"/>
      <c r="AM1258" s="154"/>
      <c r="AN1258" s="154"/>
      <c r="AO1258" s="154"/>
      <c r="AP1258" s="154"/>
      <c r="AQ1258" s="154"/>
      <c r="AR1258" s="154"/>
      <c r="AS1258" s="154"/>
      <c r="AT1258" s="154"/>
      <c r="AU1258" s="154"/>
      <c r="AV1258" s="154"/>
      <c r="AW1258" s="154"/>
      <c r="AX1258" s="154"/>
      <c r="AY1258" s="154"/>
      <c r="AZ1258" s="154"/>
      <c r="BA1258" s="181"/>
      <c r="BB1258" s="181"/>
      <c r="BC1258" s="85"/>
      <c r="BD1258" s="85"/>
      <c r="BE1258" s="154"/>
    </row>
    <row r="1259" customFormat="false" ht="12.75" hidden="false" customHeight="true" outlineLevel="0" collapsed="false">
      <c r="A1259" s="2"/>
      <c r="B1259" s="2"/>
      <c r="E1259" s="2"/>
      <c r="G1259" s="2"/>
      <c r="I1259" s="85"/>
      <c r="J1259" s="2"/>
      <c r="K1259" s="2"/>
      <c r="L1259" s="85"/>
      <c r="M1259" s="85"/>
      <c r="N1259" s="85"/>
      <c r="O1259" s="85"/>
      <c r="P1259" s="85"/>
      <c r="Q1259" s="85"/>
      <c r="R1259" s="85"/>
      <c r="S1259" s="85"/>
      <c r="T1259" s="154"/>
      <c r="U1259" s="154"/>
      <c r="V1259" s="154"/>
      <c r="W1259" s="154"/>
      <c r="X1259" s="154"/>
      <c r="Y1259" s="154"/>
      <c r="Z1259" s="85"/>
      <c r="AA1259" s="85"/>
      <c r="AB1259" s="154"/>
      <c r="AC1259" s="154"/>
      <c r="AD1259" s="154"/>
      <c r="AE1259" s="154"/>
      <c r="AF1259" s="154"/>
      <c r="AG1259" s="154"/>
      <c r="AH1259" s="154"/>
      <c r="AI1259" s="154"/>
      <c r="AJ1259" s="154"/>
      <c r="AK1259" s="154"/>
      <c r="AL1259" s="154"/>
      <c r="AM1259" s="154"/>
      <c r="AN1259" s="154"/>
      <c r="AO1259" s="154"/>
      <c r="AP1259" s="154"/>
      <c r="AQ1259" s="154"/>
      <c r="AR1259" s="154"/>
      <c r="AS1259" s="154"/>
      <c r="AT1259" s="154"/>
      <c r="AU1259" s="154"/>
      <c r="AV1259" s="154"/>
      <c r="AW1259" s="154"/>
      <c r="AX1259" s="154"/>
      <c r="AY1259" s="154"/>
      <c r="AZ1259" s="154"/>
      <c r="BA1259" s="181"/>
      <c r="BB1259" s="181"/>
      <c r="BC1259" s="85"/>
      <c r="BD1259" s="85"/>
      <c r="BE1259" s="154"/>
    </row>
    <row r="1260" customFormat="false" ht="12.75" hidden="false" customHeight="true" outlineLevel="0" collapsed="false">
      <c r="A1260" s="2"/>
      <c r="B1260" s="2"/>
      <c r="E1260" s="2"/>
      <c r="G1260" s="2"/>
      <c r="I1260" s="85"/>
      <c r="J1260" s="2"/>
      <c r="K1260" s="2"/>
      <c r="L1260" s="85"/>
      <c r="M1260" s="85"/>
      <c r="N1260" s="85"/>
      <c r="O1260" s="85"/>
      <c r="P1260" s="85"/>
      <c r="Q1260" s="85"/>
      <c r="R1260" s="85"/>
      <c r="S1260" s="85"/>
      <c r="T1260" s="154"/>
      <c r="U1260" s="154"/>
      <c r="V1260" s="154"/>
      <c r="W1260" s="154"/>
      <c r="X1260" s="154"/>
      <c r="Y1260" s="154"/>
      <c r="Z1260" s="85"/>
      <c r="AA1260" s="85"/>
      <c r="AB1260" s="154"/>
      <c r="AC1260" s="154"/>
      <c r="AD1260" s="154"/>
      <c r="AE1260" s="154"/>
      <c r="AF1260" s="154"/>
      <c r="AG1260" s="154"/>
      <c r="AH1260" s="154"/>
      <c r="AI1260" s="154"/>
      <c r="AJ1260" s="154"/>
      <c r="AK1260" s="154"/>
      <c r="AL1260" s="154"/>
      <c r="AM1260" s="154"/>
      <c r="AN1260" s="154"/>
      <c r="AO1260" s="154"/>
      <c r="AP1260" s="154"/>
      <c r="AQ1260" s="154"/>
      <c r="AR1260" s="154"/>
      <c r="AS1260" s="154"/>
      <c r="AT1260" s="154"/>
      <c r="AU1260" s="154"/>
      <c r="AV1260" s="154"/>
      <c r="AW1260" s="154"/>
      <c r="AX1260" s="154"/>
      <c r="AY1260" s="154"/>
      <c r="AZ1260" s="154"/>
      <c r="BA1260" s="181"/>
      <c r="BB1260" s="181"/>
      <c r="BC1260" s="85"/>
      <c r="BD1260" s="85"/>
      <c r="BE1260" s="154"/>
    </row>
    <row r="1261" customFormat="false" ht="12.75" hidden="false" customHeight="true" outlineLevel="0" collapsed="false">
      <c r="A1261" s="2"/>
      <c r="B1261" s="2"/>
      <c r="E1261" s="2"/>
      <c r="G1261" s="2"/>
      <c r="I1261" s="85"/>
      <c r="J1261" s="2"/>
      <c r="K1261" s="2"/>
      <c r="L1261" s="85"/>
      <c r="M1261" s="85"/>
      <c r="N1261" s="85"/>
      <c r="O1261" s="85"/>
      <c r="P1261" s="85"/>
      <c r="Q1261" s="85"/>
      <c r="R1261" s="85"/>
      <c r="S1261" s="85"/>
      <c r="T1261" s="154"/>
      <c r="U1261" s="154"/>
      <c r="V1261" s="154"/>
      <c r="W1261" s="154"/>
      <c r="X1261" s="154"/>
      <c r="Y1261" s="154"/>
      <c r="Z1261" s="85"/>
      <c r="AA1261" s="85"/>
      <c r="AB1261" s="154"/>
      <c r="AC1261" s="154"/>
      <c r="AD1261" s="154"/>
      <c r="AE1261" s="154"/>
      <c r="AF1261" s="154"/>
      <c r="AG1261" s="154"/>
      <c r="AH1261" s="154"/>
      <c r="AI1261" s="154"/>
      <c r="AJ1261" s="154"/>
      <c r="AK1261" s="154"/>
      <c r="AL1261" s="154"/>
      <c r="AM1261" s="154"/>
      <c r="AN1261" s="154"/>
      <c r="AO1261" s="154"/>
      <c r="AP1261" s="154"/>
      <c r="AQ1261" s="154"/>
      <c r="AR1261" s="154"/>
      <c r="AS1261" s="154"/>
      <c r="AT1261" s="154"/>
      <c r="AU1261" s="154"/>
      <c r="AV1261" s="154"/>
      <c r="AW1261" s="154"/>
      <c r="AX1261" s="154"/>
      <c r="AY1261" s="154"/>
      <c r="AZ1261" s="154"/>
      <c r="BA1261" s="181"/>
      <c r="BB1261" s="181"/>
      <c r="BC1261" s="85"/>
      <c r="BD1261" s="85"/>
      <c r="BE1261" s="154"/>
    </row>
    <row r="1262" customFormat="false" ht="12.75" hidden="false" customHeight="true" outlineLevel="0" collapsed="false">
      <c r="A1262" s="2"/>
      <c r="B1262" s="2"/>
      <c r="E1262" s="2"/>
      <c r="G1262" s="2"/>
      <c r="I1262" s="85"/>
      <c r="J1262" s="2"/>
      <c r="K1262" s="2"/>
      <c r="L1262" s="85"/>
      <c r="M1262" s="85"/>
      <c r="N1262" s="85"/>
      <c r="O1262" s="85"/>
      <c r="P1262" s="85"/>
      <c r="Q1262" s="85"/>
      <c r="R1262" s="85"/>
      <c r="S1262" s="85"/>
      <c r="T1262" s="154"/>
      <c r="U1262" s="154"/>
      <c r="V1262" s="154"/>
      <c r="W1262" s="154"/>
      <c r="X1262" s="154"/>
      <c r="Y1262" s="154"/>
      <c r="Z1262" s="85"/>
      <c r="AA1262" s="85"/>
      <c r="AB1262" s="154"/>
      <c r="AC1262" s="154"/>
      <c r="AD1262" s="154"/>
      <c r="AE1262" s="154"/>
      <c r="AF1262" s="154"/>
      <c r="AG1262" s="154"/>
      <c r="AH1262" s="154"/>
      <c r="AI1262" s="154"/>
      <c r="AJ1262" s="154"/>
      <c r="AK1262" s="154"/>
      <c r="AL1262" s="154"/>
      <c r="AM1262" s="154"/>
      <c r="AN1262" s="154"/>
      <c r="AO1262" s="154"/>
      <c r="AP1262" s="154"/>
      <c r="AQ1262" s="154"/>
      <c r="AR1262" s="154"/>
      <c r="AS1262" s="154"/>
      <c r="AT1262" s="154"/>
      <c r="AU1262" s="154"/>
      <c r="AV1262" s="154"/>
      <c r="AW1262" s="154"/>
      <c r="AX1262" s="154"/>
      <c r="AY1262" s="154"/>
      <c r="AZ1262" s="154"/>
      <c r="BA1262" s="181"/>
      <c r="BB1262" s="181"/>
      <c r="BC1262" s="85"/>
      <c r="BD1262" s="85"/>
      <c r="BE1262" s="154"/>
    </row>
    <row r="1263" customFormat="false" ht="12.75" hidden="false" customHeight="true" outlineLevel="0" collapsed="false">
      <c r="A1263" s="2"/>
      <c r="B1263" s="2"/>
      <c r="E1263" s="2"/>
      <c r="G1263" s="2"/>
      <c r="I1263" s="85"/>
      <c r="J1263" s="2"/>
      <c r="K1263" s="2"/>
      <c r="L1263" s="85"/>
      <c r="M1263" s="85"/>
      <c r="N1263" s="85"/>
      <c r="O1263" s="85"/>
      <c r="P1263" s="85"/>
      <c r="Q1263" s="85"/>
      <c r="R1263" s="85"/>
      <c r="S1263" s="85"/>
      <c r="T1263" s="154"/>
      <c r="U1263" s="154"/>
      <c r="V1263" s="154"/>
      <c r="W1263" s="154"/>
      <c r="X1263" s="154"/>
      <c r="Y1263" s="154"/>
      <c r="Z1263" s="85"/>
      <c r="AA1263" s="85"/>
      <c r="AB1263" s="154"/>
      <c r="AC1263" s="154"/>
      <c r="AD1263" s="154"/>
      <c r="AE1263" s="154"/>
      <c r="AF1263" s="154"/>
      <c r="AG1263" s="154"/>
      <c r="AH1263" s="154"/>
      <c r="AI1263" s="154"/>
      <c r="AJ1263" s="154"/>
      <c r="AK1263" s="154"/>
      <c r="AL1263" s="154"/>
      <c r="AM1263" s="154"/>
      <c r="AN1263" s="154"/>
      <c r="AO1263" s="154"/>
      <c r="AP1263" s="154"/>
      <c r="AQ1263" s="154"/>
      <c r="AR1263" s="154"/>
      <c r="AS1263" s="154"/>
      <c r="AT1263" s="154"/>
      <c r="AU1263" s="154"/>
      <c r="AV1263" s="154"/>
      <c r="AW1263" s="154"/>
      <c r="AX1263" s="154"/>
      <c r="AY1263" s="154"/>
      <c r="AZ1263" s="154"/>
      <c r="BA1263" s="181"/>
      <c r="BB1263" s="181"/>
      <c r="BC1263" s="85"/>
      <c r="BD1263" s="85"/>
      <c r="BE1263" s="154"/>
    </row>
    <row r="1264" customFormat="false" ht="12.75" hidden="false" customHeight="true" outlineLevel="0" collapsed="false">
      <c r="A1264" s="2"/>
      <c r="B1264" s="2"/>
      <c r="E1264" s="2"/>
      <c r="G1264" s="2"/>
      <c r="I1264" s="85"/>
      <c r="J1264" s="2"/>
      <c r="K1264" s="2"/>
      <c r="L1264" s="85"/>
      <c r="M1264" s="85"/>
      <c r="N1264" s="85"/>
      <c r="O1264" s="85"/>
      <c r="P1264" s="85"/>
      <c r="Q1264" s="85"/>
      <c r="R1264" s="85"/>
      <c r="S1264" s="85"/>
      <c r="T1264" s="154"/>
      <c r="U1264" s="154"/>
      <c r="V1264" s="154"/>
      <c r="W1264" s="154"/>
      <c r="X1264" s="154"/>
      <c r="Y1264" s="154"/>
      <c r="Z1264" s="85"/>
      <c r="AA1264" s="85"/>
      <c r="AB1264" s="154"/>
      <c r="AC1264" s="154"/>
      <c r="AD1264" s="154"/>
      <c r="AE1264" s="154"/>
      <c r="AF1264" s="154"/>
      <c r="AG1264" s="154"/>
      <c r="AH1264" s="154"/>
      <c r="AI1264" s="154"/>
      <c r="AJ1264" s="154"/>
      <c r="AK1264" s="154"/>
      <c r="AL1264" s="154"/>
      <c r="AM1264" s="154"/>
      <c r="AN1264" s="154"/>
      <c r="AO1264" s="154"/>
      <c r="AP1264" s="154"/>
      <c r="AQ1264" s="154"/>
      <c r="AR1264" s="154"/>
      <c r="AS1264" s="154"/>
      <c r="AT1264" s="154"/>
      <c r="AU1264" s="154"/>
      <c r="AV1264" s="154"/>
      <c r="AW1264" s="154"/>
      <c r="AX1264" s="154"/>
      <c r="AY1264" s="154"/>
      <c r="AZ1264" s="154"/>
      <c r="BA1264" s="181"/>
      <c r="BB1264" s="181"/>
      <c r="BC1264" s="85"/>
      <c r="BD1264" s="85"/>
      <c r="BE1264" s="154"/>
    </row>
    <row r="1265" customFormat="false" ht="12.75" hidden="false" customHeight="true" outlineLevel="0" collapsed="false">
      <c r="A1265" s="2"/>
      <c r="B1265" s="2"/>
      <c r="E1265" s="2"/>
      <c r="G1265" s="2"/>
      <c r="I1265" s="85"/>
      <c r="J1265" s="2"/>
      <c r="K1265" s="2"/>
      <c r="L1265" s="85"/>
      <c r="M1265" s="85"/>
      <c r="N1265" s="85"/>
      <c r="O1265" s="85"/>
      <c r="P1265" s="85"/>
      <c r="Q1265" s="85"/>
      <c r="R1265" s="85"/>
      <c r="S1265" s="85"/>
      <c r="T1265" s="154"/>
      <c r="U1265" s="154"/>
      <c r="V1265" s="154"/>
      <c r="W1265" s="154"/>
      <c r="X1265" s="154"/>
      <c r="Y1265" s="154"/>
      <c r="Z1265" s="85"/>
      <c r="AA1265" s="85"/>
      <c r="AB1265" s="154"/>
      <c r="AC1265" s="154"/>
      <c r="AD1265" s="154"/>
      <c r="AE1265" s="154"/>
      <c r="AF1265" s="154"/>
      <c r="AG1265" s="154"/>
      <c r="AH1265" s="154"/>
      <c r="AI1265" s="154"/>
      <c r="AJ1265" s="154"/>
      <c r="AK1265" s="154"/>
      <c r="AL1265" s="154"/>
      <c r="AM1265" s="154"/>
      <c r="AN1265" s="154"/>
      <c r="AO1265" s="154"/>
      <c r="AP1265" s="154"/>
      <c r="AQ1265" s="154"/>
      <c r="AR1265" s="154"/>
      <c r="AS1265" s="154"/>
      <c r="AT1265" s="154"/>
      <c r="AU1265" s="154"/>
      <c r="AV1265" s="154"/>
      <c r="AW1265" s="154"/>
      <c r="AX1265" s="154"/>
      <c r="AY1265" s="154"/>
      <c r="AZ1265" s="154"/>
      <c r="BA1265" s="181"/>
      <c r="BB1265" s="181"/>
      <c r="BC1265" s="85"/>
      <c r="BD1265" s="85"/>
      <c r="BE1265" s="154"/>
    </row>
    <row r="1266" customFormat="false" ht="12.75" hidden="false" customHeight="true" outlineLevel="0" collapsed="false">
      <c r="A1266" s="2"/>
      <c r="B1266" s="2"/>
      <c r="E1266" s="2"/>
      <c r="G1266" s="2"/>
      <c r="I1266" s="85"/>
      <c r="J1266" s="2"/>
      <c r="K1266" s="2"/>
      <c r="L1266" s="85"/>
      <c r="M1266" s="85"/>
      <c r="N1266" s="85"/>
      <c r="O1266" s="85"/>
      <c r="P1266" s="85"/>
      <c r="Q1266" s="85"/>
      <c r="R1266" s="85"/>
      <c r="S1266" s="85"/>
      <c r="T1266" s="154"/>
      <c r="U1266" s="154"/>
      <c r="V1266" s="154"/>
      <c r="W1266" s="154"/>
      <c r="X1266" s="154"/>
      <c r="Y1266" s="154"/>
      <c r="Z1266" s="85"/>
      <c r="AA1266" s="85"/>
      <c r="AB1266" s="154"/>
      <c r="AC1266" s="154"/>
      <c r="AD1266" s="154"/>
      <c r="AE1266" s="154"/>
      <c r="AF1266" s="154"/>
      <c r="AG1266" s="154"/>
      <c r="AH1266" s="154"/>
      <c r="AI1266" s="154"/>
      <c r="AJ1266" s="154"/>
      <c r="AK1266" s="154"/>
      <c r="AL1266" s="154"/>
      <c r="AM1266" s="154"/>
      <c r="AN1266" s="154"/>
      <c r="AO1266" s="154"/>
      <c r="AP1266" s="154"/>
      <c r="AQ1266" s="154"/>
      <c r="AR1266" s="154"/>
      <c r="AS1266" s="154"/>
      <c r="AT1266" s="154"/>
      <c r="AU1266" s="154"/>
      <c r="AV1266" s="154"/>
      <c r="AW1266" s="154"/>
      <c r="AX1266" s="154"/>
      <c r="AY1266" s="154"/>
      <c r="AZ1266" s="154"/>
      <c r="BA1266" s="181"/>
      <c r="BB1266" s="181"/>
      <c r="BC1266" s="85"/>
      <c r="BD1266" s="85"/>
      <c r="BE1266" s="154"/>
    </row>
    <row r="1267" customFormat="false" ht="12.75" hidden="false" customHeight="true" outlineLevel="0" collapsed="false">
      <c r="A1267" s="2"/>
      <c r="B1267" s="2"/>
      <c r="E1267" s="2"/>
      <c r="G1267" s="2"/>
      <c r="I1267" s="85"/>
      <c r="J1267" s="2"/>
      <c r="K1267" s="2"/>
      <c r="L1267" s="85"/>
      <c r="M1267" s="85"/>
      <c r="N1267" s="85"/>
      <c r="O1267" s="85"/>
      <c r="P1267" s="85"/>
      <c r="Q1267" s="85"/>
      <c r="R1267" s="85"/>
      <c r="S1267" s="85"/>
      <c r="T1267" s="154"/>
      <c r="U1267" s="154"/>
      <c r="V1267" s="154"/>
      <c r="W1267" s="154"/>
      <c r="X1267" s="154"/>
      <c r="Y1267" s="154"/>
      <c r="Z1267" s="85"/>
      <c r="AA1267" s="85"/>
      <c r="AB1267" s="154"/>
      <c r="AC1267" s="154"/>
      <c r="AD1267" s="154"/>
      <c r="AE1267" s="154"/>
      <c r="AF1267" s="154"/>
      <c r="AG1267" s="154"/>
      <c r="AH1267" s="154"/>
      <c r="AI1267" s="154"/>
      <c r="AJ1267" s="154"/>
      <c r="AK1267" s="154"/>
      <c r="AL1267" s="154"/>
      <c r="AM1267" s="154"/>
      <c r="AN1267" s="154"/>
      <c r="AO1267" s="154"/>
      <c r="AP1267" s="154"/>
      <c r="AQ1267" s="154"/>
      <c r="AR1267" s="154"/>
      <c r="AS1267" s="154"/>
      <c r="AT1267" s="154"/>
      <c r="AU1267" s="154"/>
      <c r="AV1267" s="154"/>
      <c r="AW1267" s="154"/>
      <c r="AX1267" s="154"/>
      <c r="AY1267" s="154"/>
      <c r="AZ1267" s="154"/>
      <c r="BA1267" s="181"/>
      <c r="BB1267" s="181"/>
      <c r="BC1267" s="85"/>
      <c r="BD1267" s="85"/>
      <c r="BE1267" s="154"/>
    </row>
    <row r="1268" customFormat="false" ht="12.75" hidden="false" customHeight="true" outlineLevel="0" collapsed="false">
      <c r="A1268" s="2"/>
      <c r="B1268" s="2"/>
      <c r="E1268" s="2"/>
      <c r="G1268" s="2"/>
      <c r="I1268" s="85"/>
      <c r="J1268" s="2"/>
      <c r="K1268" s="2"/>
      <c r="L1268" s="85"/>
      <c r="M1268" s="85"/>
      <c r="N1268" s="85"/>
      <c r="O1268" s="85"/>
      <c r="P1268" s="85"/>
      <c r="Q1268" s="85"/>
      <c r="R1268" s="85"/>
      <c r="S1268" s="85"/>
      <c r="T1268" s="154"/>
      <c r="U1268" s="154"/>
      <c r="V1268" s="154"/>
      <c r="W1268" s="154"/>
      <c r="X1268" s="154"/>
      <c r="Y1268" s="154"/>
      <c r="Z1268" s="85"/>
      <c r="AA1268" s="85"/>
      <c r="AB1268" s="154"/>
      <c r="AC1268" s="154"/>
      <c r="AD1268" s="154"/>
      <c r="AE1268" s="154"/>
      <c r="AF1268" s="154"/>
      <c r="AG1268" s="154"/>
      <c r="AH1268" s="154"/>
      <c r="AI1268" s="154"/>
      <c r="AJ1268" s="154"/>
      <c r="AK1268" s="154"/>
      <c r="AL1268" s="154"/>
      <c r="AM1268" s="154"/>
      <c r="AN1268" s="154"/>
      <c r="AO1268" s="154"/>
      <c r="AP1268" s="154"/>
      <c r="AQ1268" s="154"/>
      <c r="AR1268" s="154"/>
      <c r="AS1268" s="154"/>
      <c r="AT1268" s="154"/>
      <c r="AU1268" s="154"/>
      <c r="AV1268" s="154"/>
      <c r="AW1268" s="154"/>
      <c r="AX1268" s="154"/>
      <c r="AY1268" s="154"/>
      <c r="AZ1268" s="154"/>
      <c r="BA1268" s="181"/>
      <c r="BB1268" s="181"/>
      <c r="BC1268" s="85"/>
      <c r="BD1268" s="85"/>
      <c r="BE1268" s="154"/>
    </row>
    <row r="1269" customFormat="false" ht="12.75" hidden="false" customHeight="true" outlineLevel="0" collapsed="false">
      <c r="A1269" s="2"/>
      <c r="B1269" s="2"/>
      <c r="E1269" s="2"/>
      <c r="G1269" s="2"/>
      <c r="I1269" s="85"/>
      <c r="J1269" s="2"/>
      <c r="K1269" s="2"/>
      <c r="L1269" s="85"/>
      <c r="M1269" s="85"/>
      <c r="N1269" s="85"/>
      <c r="O1269" s="85"/>
      <c r="P1269" s="85"/>
      <c r="Q1269" s="85"/>
      <c r="R1269" s="85"/>
      <c r="S1269" s="85"/>
      <c r="T1269" s="154"/>
      <c r="U1269" s="154"/>
      <c r="V1269" s="154"/>
      <c r="W1269" s="154"/>
      <c r="X1269" s="154"/>
      <c r="Y1269" s="154"/>
      <c r="Z1269" s="85"/>
      <c r="AA1269" s="85"/>
      <c r="AB1269" s="154"/>
      <c r="AC1269" s="154"/>
      <c r="AD1269" s="154"/>
      <c r="AE1269" s="154"/>
      <c r="AF1269" s="154"/>
      <c r="AG1269" s="154"/>
      <c r="AH1269" s="154"/>
      <c r="AI1269" s="154"/>
      <c r="AJ1269" s="154"/>
      <c r="AK1269" s="154"/>
      <c r="AL1269" s="154"/>
      <c r="AM1269" s="154"/>
      <c r="AN1269" s="154"/>
      <c r="AO1269" s="154"/>
      <c r="AP1269" s="154"/>
      <c r="AQ1269" s="154"/>
      <c r="AR1269" s="154"/>
      <c r="AS1269" s="154"/>
      <c r="AT1269" s="154"/>
      <c r="AU1269" s="154"/>
      <c r="AV1269" s="154"/>
      <c r="AW1269" s="154"/>
      <c r="AX1269" s="154"/>
      <c r="AY1269" s="154"/>
      <c r="AZ1269" s="154"/>
      <c r="BA1269" s="181"/>
      <c r="BB1269" s="181"/>
      <c r="BC1269" s="85"/>
      <c r="BD1269" s="85"/>
      <c r="BE1269" s="154"/>
    </row>
    <row r="1270" customFormat="false" ht="12.75" hidden="false" customHeight="true" outlineLevel="0" collapsed="false">
      <c r="A1270" s="2"/>
      <c r="B1270" s="2"/>
      <c r="E1270" s="2"/>
      <c r="G1270" s="2"/>
      <c r="I1270" s="85"/>
      <c r="J1270" s="2"/>
      <c r="K1270" s="2"/>
      <c r="L1270" s="85"/>
      <c r="M1270" s="85"/>
      <c r="N1270" s="85"/>
      <c r="O1270" s="85"/>
      <c r="P1270" s="85"/>
      <c r="Q1270" s="85"/>
      <c r="R1270" s="85"/>
      <c r="S1270" s="85"/>
      <c r="T1270" s="154"/>
      <c r="U1270" s="154"/>
      <c r="V1270" s="154"/>
      <c r="W1270" s="154"/>
      <c r="X1270" s="154"/>
      <c r="Y1270" s="154"/>
      <c r="Z1270" s="85"/>
      <c r="AA1270" s="85"/>
      <c r="AB1270" s="154"/>
      <c r="AC1270" s="154"/>
      <c r="AD1270" s="154"/>
      <c r="AE1270" s="154"/>
      <c r="AF1270" s="154"/>
      <c r="AG1270" s="154"/>
      <c r="AH1270" s="154"/>
      <c r="AI1270" s="154"/>
      <c r="AJ1270" s="154"/>
      <c r="AK1270" s="154"/>
      <c r="AL1270" s="154"/>
      <c r="AM1270" s="154"/>
      <c r="AN1270" s="154"/>
      <c r="AO1270" s="154"/>
      <c r="AP1270" s="154"/>
      <c r="AQ1270" s="154"/>
      <c r="AR1270" s="154"/>
      <c r="AS1270" s="154"/>
      <c r="AT1270" s="154"/>
      <c r="AU1270" s="154"/>
      <c r="AV1270" s="154"/>
      <c r="AW1270" s="154"/>
      <c r="AX1270" s="154"/>
      <c r="AY1270" s="154"/>
      <c r="AZ1270" s="154"/>
      <c r="BA1270" s="181"/>
      <c r="BB1270" s="181"/>
      <c r="BC1270" s="85"/>
      <c r="BD1270" s="85"/>
      <c r="BE1270" s="154"/>
    </row>
    <row r="1271" customFormat="false" ht="12.75" hidden="false" customHeight="true" outlineLevel="0" collapsed="false">
      <c r="A1271" s="2"/>
      <c r="B1271" s="2"/>
      <c r="E1271" s="2"/>
      <c r="G1271" s="2"/>
      <c r="I1271" s="85"/>
      <c r="J1271" s="2"/>
      <c r="K1271" s="2"/>
      <c r="L1271" s="85"/>
      <c r="M1271" s="85"/>
      <c r="N1271" s="85"/>
      <c r="O1271" s="85"/>
      <c r="P1271" s="85"/>
      <c r="Q1271" s="85"/>
      <c r="R1271" s="85"/>
      <c r="S1271" s="85"/>
      <c r="T1271" s="154"/>
      <c r="U1271" s="154"/>
      <c r="V1271" s="154"/>
      <c r="W1271" s="154"/>
      <c r="X1271" s="154"/>
      <c r="Y1271" s="154"/>
      <c r="Z1271" s="85"/>
      <c r="AA1271" s="85"/>
      <c r="AB1271" s="154"/>
      <c r="AC1271" s="154"/>
      <c r="AD1271" s="154"/>
      <c r="AE1271" s="154"/>
      <c r="AF1271" s="154"/>
      <c r="AG1271" s="154"/>
      <c r="AH1271" s="154"/>
      <c r="AI1271" s="154"/>
      <c r="AJ1271" s="154"/>
      <c r="AK1271" s="154"/>
      <c r="AL1271" s="154"/>
      <c r="AM1271" s="154"/>
      <c r="AN1271" s="154"/>
      <c r="AO1271" s="154"/>
      <c r="AP1271" s="154"/>
      <c r="AQ1271" s="154"/>
      <c r="AR1271" s="154"/>
      <c r="AS1271" s="154"/>
      <c r="AT1271" s="154"/>
      <c r="AU1271" s="154"/>
      <c r="AV1271" s="154"/>
      <c r="AW1271" s="154"/>
      <c r="AX1271" s="154"/>
      <c r="AY1271" s="154"/>
      <c r="AZ1271" s="154"/>
      <c r="BA1271" s="181"/>
      <c r="BB1271" s="181"/>
      <c r="BC1271" s="85"/>
      <c r="BD1271" s="85"/>
      <c r="BE1271" s="154"/>
    </row>
    <row r="1272" customFormat="false" ht="12.75" hidden="false" customHeight="true" outlineLevel="0" collapsed="false">
      <c r="A1272" s="2"/>
      <c r="B1272" s="2"/>
      <c r="E1272" s="2"/>
      <c r="G1272" s="2"/>
      <c r="I1272" s="85"/>
      <c r="J1272" s="2"/>
      <c r="K1272" s="2"/>
      <c r="L1272" s="85"/>
      <c r="M1272" s="85"/>
      <c r="N1272" s="85"/>
      <c r="O1272" s="85"/>
      <c r="P1272" s="85"/>
      <c r="Q1272" s="85"/>
      <c r="R1272" s="85"/>
      <c r="S1272" s="85"/>
      <c r="T1272" s="154"/>
      <c r="U1272" s="154"/>
      <c r="V1272" s="154"/>
      <c r="W1272" s="154"/>
      <c r="X1272" s="154"/>
      <c r="Y1272" s="154"/>
      <c r="Z1272" s="85"/>
      <c r="AA1272" s="85"/>
      <c r="AB1272" s="154"/>
      <c r="AC1272" s="154"/>
      <c r="AD1272" s="154"/>
      <c r="AE1272" s="154"/>
      <c r="AF1272" s="154"/>
      <c r="AG1272" s="154"/>
      <c r="AH1272" s="154"/>
      <c r="AI1272" s="154"/>
      <c r="AJ1272" s="154"/>
      <c r="AK1272" s="154"/>
      <c r="AL1272" s="154"/>
      <c r="AM1272" s="154"/>
      <c r="AN1272" s="154"/>
      <c r="AO1272" s="154"/>
      <c r="AP1272" s="154"/>
      <c r="AQ1272" s="154"/>
      <c r="AR1272" s="154"/>
      <c r="AS1272" s="154"/>
      <c r="AT1272" s="154"/>
      <c r="AU1272" s="154"/>
      <c r="AV1272" s="154"/>
      <c r="AW1272" s="154"/>
      <c r="AX1272" s="154"/>
      <c r="AY1272" s="154"/>
      <c r="AZ1272" s="154"/>
      <c r="BA1272" s="181"/>
      <c r="BB1272" s="181"/>
      <c r="BC1272" s="85"/>
      <c r="BD1272" s="85"/>
      <c r="BE1272" s="154"/>
    </row>
    <row r="1273" customFormat="false" ht="12.75" hidden="false" customHeight="true" outlineLevel="0" collapsed="false">
      <c r="A1273" s="2"/>
      <c r="B1273" s="2"/>
      <c r="E1273" s="2"/>
      <c r="G1273" s="2"/>
      <c r="I1273" s="85"/>
      <c r="J1273" s="2"/>
      <c r="K1273" s="2"/>
      <c r="L1273" s="85"/>
      <c r="M1273" s="85"/>
      <c r="N1273" s="85"/>
      <c r="O1273" s="85"/>
      <c r="P1273" s="85"/>
      <c r="Q1273" s="85"/>
      <c r="R1273" s="85"/>
      <c r="S1273" s="85"/>
      <c r="T1273" s="154"/>
      <c r="U1273" s="154"/>
      <c r="V1273" s="154"/>
      <c r="W1273" s="154"/>
      <c r="X1273" s="154"/>
      <c r="Y1273" s="154"/>
      <c r="Z1273" s="85"/>
      <c r="AA1273" s="85"/>
      <c r="AB1273" s="154"/>
      <c r="AC1273" s="154"/>
      <c r="AD1273" s="154"/>
      <c r="AE1273" s="154"/>
      <c r="AF1273" s="154"/>
      <c r="AG1273" s="154"/>
      <c r="AH1273" s="154"/>
      <c r="AI1273" s="154"/>
      <c r="AJ1273" s="154"/>
      <c r="AK1273" s="154"/>
      <c r="AL1273" s="154"/>
      <c r="AM1273" s="154"/>
      <c r="AN1273" s="154"/>
      <c r="AO1273" s="154"/>
      <c r="AP1273" s="154"/>
      <c r="AQ1273" s="154"/>
      <c r="AR1273" s="154"/>
      <c r="AS1273" s="154"/>
      <c r="AT1273" s="154"/>
      <c r="AU1273" s="154"/>
      <c r="AV1273" s="154"/>
      <c r="AW1273" s="154"/>
      <c r="AX1273" s="154"/>
      <c r="AY1273" s="154"/>
      <c r="AZ1273" s="154"/>
      <c r="BA1273" s="181"/>
      <c r="BB1273" s="181"/>
      <c r="BC1273" s="85"/>
      <c r="BD1273" s="85"/>
      <c r="BE1273" s="154"/>
    </row>
    <row r="1274" customFormat="false" ht="12.75" hidden="false" customHeight="true" outlineLevel="0" collapsed="false">
      <c r="A1274" s="2"/>
      <c r="B1274" s="2"/>
      <c r="E1274" s="2"/>
      <c r="G1274" s="2"/>
      <c r="I1274" s="85"/>
      <c r="J1274" s="2"/>
      <c r="K1274" s="2"/>
      <c r="L1274" s="85"/>
      <c r="M1274" s="85"/>
      <c r="N1274" s="85"/>
      <c r="O1274" s="85"/>
      <c r="P1274" s="85"/>
      <c r="Q1274" s="85"/>
      <c r="R1274" s="85"/>
      <c r="S1274" s="85"/>
      <c r="T1274" s="154"/>
      <c r="U1274" s="154"/>
      <c r="V1274" s="154"/>
      <c r="W1274" s="154"/>
      <c r="X1274" s="154"/>
      <c r="Y1274" s="154"/>
      <c r="Z1274" s="85"/>
      <c r="AA1274" s="85"/>
      <c r="AB1274" s="154"/>
      <c r="AC1274" s="154"/>
      <c r="AD1274" s="154"/>
      <c r="AE1274" s="154"/>
      <c r="AF1274" s="154"/>
      <c r="AG1274" s="154"/>
      <c r="AH1274" s="154"/>
      <c r="AI1274" s="154"/>
      <c r="AJ1274" s="154"/>
      <c r="AK1274" s="154"/>
      <c r="AL1274" s="154"/>
      <c r="AM1274" s="154"/>
      <c r="AN1274" s="154"/>
      <c r="AO1274" s="154"/>
      <c r="AP1274" s="154"/>
      <c r="AQ1274" s="154"/>
      <c r="AR1274" s="154"/>
      <c r="AS1274" s="154"/>
      <c r="AT1274" s="154"/>
      <c r="AU1274" s="154"/>
      <c r="AV1274" s="154"/>
      <c r="AW1274" s="154"/>
      <c r="AX1274" s="154"/>
      <c r="AY1274" s="154"/>
      <c r="AZ1274" s="154"/>
      <c r="BA1274" s="181"/>
      <c r="BB1274" s="181"/>
      <c r="BC1274" s="85"/>
      <c r="BD1274" s="85"/>
      <c r="BE1274" s="154"/>
    </row>
    <row r="1275" customFormat="false" ht="12.75" hidden="false" customHeight="true" outlineLevel="0" collapsed="false">
      <c r="A1275" s="2"/>
      <c r="B1275" s="2"/>
      <c r="E1275" s="2"/>
      <c r="G1275" s="2"/>
      <c r="I1275" s="85"/>
      <c r="J1275" s="2"/>
      <c r="K1275" s="2"/>
      <c r="L1275" s="85"/>
      <c r="M1275" s="85"/>
      <c r="N1275" s="85"/>
      <c r="O1275" s="85"/>
      <c r="P1275" s="85"/>
      <c r="Q1275" s="85"/>
      <c r="R1275" s="85"/>
      <c r="S1275" s="85"/>
      <c r="T1275" s="154"/>
      <c r="U1275" s="154"/>
      <c r="V1275" s="154"/>
      <c r="W1275" s="154"/>
      <c r="X1275" s="154"/>
      <c r="Y1275" s="154"/>
      <c r="Z1275" s="85"/>
      <c r="AA1275" s="85"/>
      <c r="AB1275" s="154"/>
      <c r="AC1275" s="154"/>
      <c r="AD1275" s="154"/>
      <c r="AE1275" s="154"/>
      <c r="AF1275" s="154"/>
      <c r="AG1275" s="154"/>
      <c r="AH1275" s="154"/>
      <c r="AI1275" s="154"/>
      <c r="AJ1275" s="154"/>
      <c r="AK1275" s="154"/>
      <c r="AL1275" s="154"/>
      <c r="AM1275" s="154"/>
      <c r="AN1275" s="154"/>
      <c r="AO1275" s="154"/>
      <c r="AP1275" s="154"/>
      <c r="AQ1275" s="154"/>
      <c r="AR1275" s="154"/>
      <c r="AS1275" s="154"/>
      <c r="AT1275" s="154"/>
      <c r="AU1275" s="154"/>
      <c r="AV1275" s="154"/>
      <c r="AW1275" s="154"/>
      <c r="AX1275" s="154"/>
      <c r="AY1275" s="154"/>
      <c r="AZ1275" s="154"/>
      <c r="BA1275" s="181"/>
      <c r="BB1275" s="181"/>
      <c r="BC1275" s="85"/>
      <c r="BD1275" s="85"/>
      <c r="BE1275" s="154"/>
    </row>
    <row r="1276" customFormat="false" ht="12.75" hidden="false" customHeight="true" outlineLevel="0" collapsed="false">
      <c r="A1276" s="2"/>
      <c r="B1276" s="2"/>
      <c r="E1276" s="2"/>
      <c r="G1276" s="2"/>
      <c r="I1276" s="85"/>
      <c r="J1276" s="2"/>
      <c r="K1276" s="2"/>
      <c r="L1276" s="85"/>
      <c r="M1276" s="85"/>
      <c r="N1276" s="85"/>
      <c r="O1276" s="85"/>
      <c r="P1276" s="85"/>
      <c r="Q1276" s="85"/>
      <c r="R1276" s="85"/>
      <c r="S1276" s="85"/>
      <c r="T1276" s="154"/>
      <c r="U1276" s="154"/>
      <c r="V1276" s="154"/>
      <c r="W1276" s="154"/>
      <c r="X1276" s="154"/>
      <c r="Y1276" s="154"/>
      <c r="Z1276" s="85"/>
      <c r="AA1276" s="85"/>
      <c r="AB1276" s="154"/>
      <c r="AC1276" s="154"/>
      <c r="AD1276" s="154"/>
      <c r="AE1276" s="154"/>
      <c r="AF1276" s="154"/>
      <c r="AG1276" s="154"/>
      <c r="AH1276" s="154"/>
      <c r="AI1276" s="154"/>
      <c r="AJ1276" s="154"/>
      <c r="AK1276" s="154"/>
      <c r="AL1276" s="154"/>
      <c r="AM1276" s="154"/>
      <c r="AN1276" s="154"/>
      <c r="AO1276" s="154"/>
      <c r="AP1276" s="154"/>
      <c r="AQ1276" s="154"/>
      <c r="AR1276" s="154"/>
      <c r="AS1276" s="154"/>
      <c r="AT1276" s="154"/>
      <c r="AU1276" s="154"/>
      <c r="AV1276" s="154"/>
      <c r="AW1276" s="154"/>
      <c r="AX1276" s="154"/>
      <c r="AY1276" s="154"/>
      <c r="AZ1276" s="154"/>
      <c r="BA1276" s="181"/>
      <c r="BB1276" s="181"/>
      <c r="BC1276" s="85"/>
      <c r="BD1276" s="85"/>
      <c r="BE1276" s="154"/>
    </row>
    <row r="1277" customFormat="false" ht="12.75" hidden="false" customHeight="true" outlineLevel="0" collapsed="false">
      <c r="A1277" s="2"/>
      <c r="B1277" s="2"/>
      <c r="E1277" s="2"/>
      <c r="G1277" s="2"/>
      <c r="I1277" s="85"/>
      <c r="J1277" s="2"/>
      <c r="K1277" s="2"/>
      <c r="L1277" s="85"/>
      <c r="M1277" s="85"/>
      <c r="N1277" s="85"/>
      <c r="O1277" s="85"/>
      <c r="P1277" s="85"/>
      <c r="Q1277" s="85"/>
      <c r="R1277" s="85"/>
      <c r="S1277" s="85"/>
      <c r="T1277" s="154"/>
      <c r="U1277" s="154"/>
      <c r="V1277" s="154"/>
      <c r="W1277" s="154"/>
      <c r="X1277" s="154"/>
      <c r="Y1277" s="154"/>
      <c r="Z1277" s="85"/>
      <c r="AA1277" s="85"/>
      <c r="AB1277" s="154"/>
      <c r="AC1277" s="154"/>
      <c r="AD1277" s="154"/>
      <c r="AE1277" s="154"/>
      <c r="AF1277" s="154"/>
      <c r="AG1277" s="154"/>
      <c r="AH1277" s="154"/>
      <c r="AI1277" s="154"/>
      <c r="AJ1277" s="154"/>
      <c r="AK1277" s="154"/>
      <c r="AL1277" s="154"/>
      <c r="AM1277" s="154"/>
      <c r="AN1277" s="154"/>
      <c r="AO1277" s="154"/>
      <c r="AP1277" s="154"/>
      <c r="AQ1277" s="154"/>
      <c r="AR1277" s="154"/>
      <c r="AS1277" s="154"/>
      <c r="AT1277" s="154"/>
      <c r="AU1277" s="154"/>
      <c r="AV1277" s="154"/>
      <c r="AW1277" s="154"/>
      <c r="AX1277" s="154"/>
      <c r="AY1277" s="154"/>
      <c r="AZ1277" s="154"/>
      <c r="BA1277" s="181"/>
      <c r="BB1277" s="181"/>
      <c r="BC1277" s="85"/>
      <c r="BD1277" s="85"/>
      <c r="BE1277" s="154"/>
    </row>
    <row r="1278" customFormat="false" ht="12.75" hidden="false" customHeight="true" outlineLevel="0" collapsed="false">
      <c r="A1278" s="2"/>
      <c r="B1278" s="2"/>
      <c r="E1278" s="2"/>
      <c r="G1278" s="2"/>
      <c r="I1278" s="85"/>
      <c r="J1278" s="2"/>
      <c r="K1278" s="2"/>
      <c r="L1278" s="85"/>
      <c r="M1278" s="85"/>
      <c r="N1278" s="85"/>
      <c r="O1278" s="85"/>
      <c r="P1278" s="85"/>
      <c r="Q1278" s="85"/>
      <c r="R1278" s="85"/>
      <c r="S1278" s="85"/>
      <c r="T1278" s="154"/>
      <c r="U1278" s="154"/>
      <c r="V1278" s="154"/>
      <c r="W1278" s="154"/>
      <c r="X1278" s="154"/>
      <c r="Y1278" s="154"/>
      <c r="Z1278" s="85"/>
      <c r="AA1278" s="85"/>
      <c r="AB1278" s="154"/>
      <c r="AC1278" s="154"/>
      <c r="AD1278" s="154"/>
      <c r="AE1278" s="154"/>
      <c r="AF1278" s="154"/>
      <c r="AG1278" s="154"/>
      <c r="AH1278" s="154"/>
      <c r="AI1278" s="154"/>
      <c r="AJ1278" s="154"/>
      <c r="AK1278" s="154"/>
      <c r="AL1278" s="154"/>
      <c r="AM1278" s="154"/>
      <c r="AN1278" s="154"/>
      <c r="AO1278" s="154"/>
      <c r="AP1278" s="154"/>
      <c r="AQ1278" s="154"/>
      <c r="AR1278" s="154"/>
      <c r="AS1278" s="154"/>
      <c r="AT1278" s="154"/>
      <c r="AU1278" s="154"/>
      <c r="AV1278" s="154"/>
      <c r="AW1278" s="154"/>
      <c r="AX1278" s="154"/>
      <c r="AY1278" s="154"/>
      <c r="AZ1278" s="154"/>
      <c r="BA1278" s="181"/>
      <c r="BB1278" s="181"/>
      <c r="BC1278" s="85"/>
      <c r="BD1278" s="85"/>
      <c r="BE1278" s="154"/>
    </row>
    <row r="1279" customFormat="false" ht="12.75" hidden="false" customHeight="true" outlineLevel="0" collapsed="false">
      <c r="A1279" s="2"/>
      <c r="B1279" s="2"/>
      <c r="E1279" s="2"/>
      <c r="G1279" s="2"/>
      <c r="I1279" s="85"/>
      <c r="J1279" s="2"/>
      <c r="K1279" s="2"/>
      <c r="L1279" s="85"/>
      <c r="M1279" s="85"/>
      <c r="N1279" s="85"/>
      <c r="O1279" s="85"/>
      <c r="P1279" s="85"/>
      <c r="Q1279" s="85"/>
      <c r="R1279" s="85"/>
      <c r="S1279" s="85"/>
      <c r="T1279" s="154"/>
      <c r="U1279" s="154"/>
      <c r="V1279" s="154"/>
      <c r="W1279" s="154"/>
      <c r="X1279" s="154"/>
      <c r="Y1279" s="154"/>
      <c r="Z1279" s="85"/>
      <c r="AA1279" s="85"/>
      <c r="AB1279" s="154"/>
      <c r="AC1279" s="154"/>
      <c r="AD1279" s="154"/>
      <c r="AE1279" s="154"/>
      <c r="AF1279" s="154"/>
      <c r="AG1279" s="154"/>
      <c r="AH1279" s="154"/>
      <c r="AI1279" s="154"/>
      <c r="AJ1279" s="154"/>
      <c r="AK1279" s="154"/>
      <c r="AL1279" s="154"/>
      <c r="AM1279" s="154"/>
      <c r="AN1279" s="154"/>
      <c r="AO1279" s="154"/>
      <c r="AP1279" s="154"/>
      <c r="AQ1279" s="154"/>
      <c r="AR1279" s="154"/>
      <c r="AS1279" s="154"/>
      <c r="AT1279" s="154"/>
      <c r="AU1279" s="154"/>
      <c r="AV1279" s="154"/>
      <c r="AW1279" s="154"/>
      <c r="AX1279" s="154"/>
      <c r="AY1279" s="154"/>
      <c r="AZ1279" s="154"/>
      <c r="BA1279" s="181"/>
      <c r="BB1279" s="181"/>
      <c r="BC1279" s="85"/>
      <c r="BD1279" s="85"/>
      <c r="BE1279" s="154"/>
    </row>
    <row r="1280" customFormat="false" ht="12.75" hidden="false" customHeight="true" outlineLevel="0" collapsed="false">
      <c r="A1280" s="2"/>
      <c r="B1280" s="2"/>
      <c r="E1280" s="2"/>
      <c r="G1280" s="2"/>
      <c r="I1280" s="85"/>
      <c r="J1280" s="2"/>
      <c r="K1280" s="2"/>
      <c r="L1280" s="85"/>
      <c r="M1280" s="85"/>
      <c r="N1280" s="85"/>
      <c r="O1280" s="85"/>
      <c r="P1280" s="85"/>
      <c r="Q1280" s="85"/>
      <c r="R1280" s="85"/>
      <c r="S1280" s="85"/>
      <c r="T1280" s="154"/>
      <c r="U1280" s="154"/>
      <c r="V1280" s="154"/>
      <c r="W1280" s="154"/>
      <c r="X1280" s="154"/>
      <c r="Y1280" s="154"/>
      <c r="Z1280" s="85"/>
      <c r="AA1280" s="85"/>
      <c r="AB1280" s="154"/>
      <c r="AC1280" s="154"/>
      <c r="AD1280" s="154"/>
      <c r="AE1280" s="154"/>
      <c r="AF1280" s="154"/>
      <c r="AG1280" s="154"/>
      <c r="AH1280" s="154"/>
      <c r="AI1280" s="154"/>
      <c r="AJ1280" s="154"/>
      <c r="AK1280" s="154"/>
      <c r="AL1280" s="154"/>
      <c r="AM1280" s="154"/>
      <c r="AN1280" s="154"/>
      <c r="AO1280" s="154"/>
      <c r="AP1280" s="154"/>
      <c r="AQ1280" s="154"/>
      <c r="AR1280" s="154"/>
      <c r="AS1280" s="154"/>
      <c r="AT1280" s="154"/>
      <c r="AU1280" s="154"/>
      <c r="AV1280" s="154"/>
      <c r="AW1280" s="154"/>
      <c r="AX1280" s="154"/>
      <c r="AY1280" s="154"/>
      <c r="AZ1280" s="154"/>
      <c r="BA1280" s="181"/>
      <c r="BB1280" s="181"/>
      <c r="BC1280" s="85"/>
      <c r="BD1280" s="85"/>
      <c r="BE1280" s="154"/>
    </row>
    <row r="1281" customFormat="false" ht="12.75" hidden="false" customHeight="true" outlineLevel="0" collapsed="false">
      <c r="A1281" s="2"/>
      <c r="B1281" s="2"/>
      <c r="E1281" s="2"/>
      <c r="G1281" s="2"/>
      <c r="I1281" s="85"/>
      <c r="J1281" s="2"/>
      <c r="K1281" s="2"/>
      <c r="L1281" s="85"/>
      <c r="M1281" s="85"/>
      <c r="N1281" s="85"/>
      <c r="O1281" s="85"/>
      <c r="P1281" s="85"/>
      <c r="Q1281" s="85"/>
      <c r="R1281" s="85"/>
      <c r="S1281" s="85"/>
      <c r="T1281" s="154"/>
      <c r="U1281" s="154"/>
      <c r="V1281" s="154"/>
      <c r="W1281" s="154"/>
      <c r="X1281" s="154"/>
      <c r="Y1281" s="154"/>
      <c r="Z1281" s="85"/>
      <c r="AA1281" s="85"/>
      <c r="AB1281" s="154"/>
      <c r="AC1281" s="154"/>
      <c r="AD1281" s="154"/>
      <c r="AE1281" s="154"/>
      <c r="AF1281" s="154"/>
      <c r="AG1281" s="154"/>
      <c r="AH1281" s="154"/>
      <c r="AI1281" s="154"/>
      <c r="AJ1281" s="154"/>
      <c r="AK1281" s="154"/>
      <c r="AL1281" s="154"/>
      <c r="AM1281" s="154"/>
      <c r="AN1281" s="154"/>
      <c r="AO1281" s="154"/>
      <c r="AP1281" s="154"/>
      <c r="AQ1281" s="154"/>
      <c r="AR1281" s="154"/>
      <c r="AS1281" s="154"/>
      <c r="AT1281" s="154"/>
      <c r="AU1281" s="154"/>
      <c r="AV1281" s="154"/>
      <c r="AW1281" s="154"/>
      <c r="AX1281" s="154"/>
      <c r="AY1281" s="154"/>
      <c r="AZ1281" s="154"/>
      <c r="BA1281" s="181"/>
      <c r="BB1281" s="181"/>
      <c r="BC1281" s="85"/>
      <c r="BD1281" s="85"/>
      <c r="BE1281" s="154"/>
    </row>
    <row r="1282" customFormat="false" ht="12.75" hidden="false" customHeight="true" outlineLevel="0" collapsed="false">
      <c r="A1282" s="2"/>
      <c r="B1282" s="2"/>
      <c r="E1282" s="2"/>
      <c r="G1282" s="2"/>
      <c r="I1282" s="85"/>
      <c r="J1282" s="2"/>
      <c r="K1282" s="2"/>
      <c r="L1282" s="85"/>
      <c r="M1282" s="85"/>
      <c r="N1282" s="85"/>
      <c r="O1282" s="85"/>
      <c r="P1282" s="85"/>
      <c r="Q1282" s="85"/>
      <c r="R1282" s="85"/>
      <c r="S1282" s="85"/>
      <c r="T1282" s="154"/>
      <c r="U1282" s="154"/>
      <c r="V1282" s="154"/>
      <c r="W1282" s="154"/>
      <c r="X1282" s="154"/>
      <c r="Y1282" s="154"/>
      <c r="Z1282" s="85"/>
      <c r="AA1282" s="85"/>
      <c r="AB1282" s="154"/>
      <c r="AC1282" s="154"/>
      <c r="AD1282" s="154"/>
      <c r="AE1282" s="154"/>
      <c r="AF1282" s="154"/>
      <c r="AG1282" s="154"/>
      <c r="AH1282" s="154"/>
      <c r="AI1282" s="154"/>
      <c r="AJ1282" s="154"/>
      <c r="AK1282" s="154"/>
      <c r="AL1282" s="154"/>
      <c r="AM1282" s="154"/>
      <c r="AN1282" s="154"/>
      <c r="AO1282" s="154"/>
      <c r="AP1282" s="154"/>
      <c r="AQ1282" s="154"/>
      <c r="AR1282" s="154"/>
      <c r="AS1282" s="154"/>
      <c r="AT1282" s="154"/>
      <c r="AU1282" s="154"/>
      <c r="AV1282" s="154"/>
      <c r="AW1282" s="154"/>
      <c r="AX1282" s="154"/>
      <c r="AY1282" s="154"/>
      <c r="AZ1282" s="154"/>
      <c r="BA1282" s="181"/>
      <c r="BB1282" s="181"/>
      <c r="BC1282" s="85"/>
      <c r="BD1282" s="85"/>
      <c r="BE1282" s="154"/>
    </row>
    <row r="1283" customFormat="false" ht="12.75" hidden="false" customHeight="true" outlineLevel="0" collapsed="false">
      <c r="A1283" s="2"/>
      <c r="B1283" s="2"/>
      <c r="E1283" s="2"/>
      <c r="G1283" s="2"/>
      <c r="I1283" s="85"/>
      <c r="J1283" s="2"/>
      <c r="K1283" s="2"/>
      <c r="L1283" s="85"/>
      <c r="M1283" s="85"/>
      <c r="N1283" s="85"/>
      <c r="O1283" s="85"/>
      <c r="P1283" s="85"/>
      <c r="Q1283" s="85"/>
      <c r="R1283" s="85"/>
      <c r="S1283" s="85"/>
      <c r="T1283" s="154"/>
      <c r="U1283" s="154"/>
      <c r="V1283" s="154"/>
      <c r="W1283" s="154"/>
      <c r="X1283" s="154"/>
      <c r="Y1283" s="154"/>
      <c r="Z1283" s="85"/>
      <c r="AA1283" s="85"/>
      <c r="AB1283" s="154"/>
      <c r="AC1283" s="154"/>
      <c r="AD1283" s="154"/>
      <c r="AE1283" s="154"/>
      <c r="AF1283" s="154"/>
      <c r="AG1283" s="154"/>
      <c r="AH1283" s="154"/>
      <c r="AI1283" s="154"/>
      <c r="AJ1283" s="154"/>
      <c r="AK1283" s="154"/>
      <c r="AL1283" s="154"/>
      <c r="AM1283" s="154"/>
      <c r="AN1283" s="154"/>
      <c r="AO1283" s="154"/>
      <c r="AP1283" s="154"/>
      <c r="AQ1283" s="154"/>
      <c r="AR1283" s="154"/>
      <c r="AS1283" s="154"/>
      <c r="AT1283" s="154"/>
      <c r="AU1283" s="154"/>
      <c r="AV1283" s="154"/>
      <c r="AW1283" s="154"/>
      <c r="AX1283" s="154"/>
      <c r="AY1283" s="154"/>
      <c r="AZ1283" s="154"/>
      <c r="BA1283" s="181"/>
      <c r="BB1283" s="181"/>
      <c r="BC1283" s="85"/>
      <c r="BD1283" s="85"/>
      <c r="BE1283" s="154"/>
    </row>
    <row r="1284" customFormat="false" ht="12.75" hidden="false" customHeight="true" outlineLevel="0" collapsed="false">
      <c r="A1284" s="2"/>
      <c r="B1284" s="2"/>
      <c r="E1284" s="2"/>
      <c r="G1284" s="2"/>
      <c r="I1284" s="85"/>
      <c r="J1284" s="2"/>
      <c r="K1284" s="2"/>
      <c r="L1284" s="85"/>
      <c r="M1284" s="85"/>
      <c r="N1284" s="85"/>
      <c r="O1284" s="85"/>
      <c r="P1284" s="85"/>
      <c r="Q1284" s="85"/>
      <c r="R1284" s="85"/>
      <c r="S1284" s="85"/>
      <c r="T1284" s="154"/>
      <c r="U1284" s="154"/>
      <c r="V1284" s="154"/>
      <c r="W1284" s="154"/>
      <c r="X1284" s="154"/>
      <c r="Y1284" s="154"/>
      <c r="Z1284" s="85"/>
      <c r="AA1284" s="85"/>
      <c r="AB1284" s="154"/>
      <c r="AC1284" s="154"/>
      <c r="AD1284" s="154"/>
      <c r="AE1284" s="154"/>
      <c r="AF1284" s="154"/>
      <c r="AG1284" s="154"/>
      <c r="AH1284" s="154"/>
      <c r="AI1284" s="154"/>
      <c r="AJ1284" s="154"/>
      <c r="AK1284" s="154"/>
      <c r="AL1284" s="154"/>
      <c r="AM1284" s="154"/>
      <c r="AN1284" s="154"/>
      <c r="AO1284" s="154"/>
      <c r="AP1284" s="154"/>
      <c r="AQ1284" s="154"/>
      <c r="AR1284" s="154"/>
      <c r="AS1284" s="154"/>
      <c r="AT1284" s="154"/>
      <c r="AU1284" s="154"/>
      <c r="AV1284" s="154"/>
      <c r="AW1284" s="154"/>
      <c r="AX1284" s="154"/>
      <c r="AY1284" s="154"/>
      <c r="AZ1284" s="154"/>
      <c r="BA1284" s="181"/>
      <c r="BB1284" s="181"/>
      <c r="BC1284" s="85"/>
      <c r="BD1284" s="85"/>
      <c r="BE1284" s="154"/>
    </row>
    <row r="1285" customFormat="false" ht="12.75" hidden="false" customHeight="true" outlineLevel="0" collapsed="false">
      <c r="A1285" s="2"/>
      <c r="B1285" s="2"/>
      <c r="E1285" s="2"/>
      <c r="G1285" s="2"/>
      <c r="I1285" s="85"/>
      <c r="J1285" s="2"/>
      <c r="K1285" s="2"/>
      <c r="L1285" s="85"/>
      <c r="M1285" s="85"/>
      <c r="N1285" s="85"/>
      <c r="O1285" s="85"/>
      <c r="P1285" s="85"/>
      <c r="Q1285" s="85"/>
      <c r="R1285" s="85"/>
      <c r="S1285" s="85"/>
      <c r="T1285" s="154"/>
      <c r="U1285" s="154"/>
      <c r="V1285" s="154"/>
      <c r="W1285" s="154"/>
      <c r="X1285" s="154"/>
      <c r="Y1285" s="154"/>
      <c r="Z1285" s="85"/>
      <c r="AA1285" s="85"/>
      <c r="AB1285" s="154"/>
      <c r="AC1285" s="154"/>
      <c r="AD1285" s="154"/>
      <c r="AE1285" s="154"/>
      <c r="AF1285" s="154"/>
      <c r="AG1285" s="154"/>
      <c r="AH1285" s="154"/>
      <c r="AI1285" s="154"/>
      <c r="AJ1285" s="154"/>
      <c r="AK1285" s="154"/>
      <c r="AL1285" s="154"/>
      <c r="AM1285" s="154"/>
      <c r="AN1285" s="154"/>
      <c r="AO1285" s="154"/>
      <c r="AP1285" s="154"/>
      <c r="AQ1285" s="154"/>
      <c r="AR1285" s="154"/>
      <c r="AS1285" s="154"/>
      <c r="AT1285" s="154"/>
      <c r="AU1285" s="154"/>
      <c r="AV1285" s="154"/>
      <c r="AW1285" s="154"/>
      <c r="AX1285" s="154"/>
      <c r="AY1285" s="154"/>
      <c r="AZ1285" s="154"/>
      <c r="BA1285" s="181"/>
      <c r="BB1285" s="181"/>
      <c r="BC1285" s="85"/>
      <c r="BD1285" s="85"/>
      <c r="BE1285" s="154"/>
    </row>
    <row r="1286" customFormat="false" ht="12.75" hidden="false" customHeight="true" outlineLevel="0" collapsed="false">
      <c r="A1286" s="2"/>
      <c r="B1286" s="2"/>
      <c r="E1286" s="2"/>
      <c r="G1286" s="2"/>
      <c r="I1286" s="85"/>
      <c r="J1286" s="2"/>
      <c r="K1286" s="2"/>
      <c r="L1286" s="85"/>
      <c r="M1286" s="85"/>
      <c r="N1286" s="85"/>
      <c r="O1286" s="85"/>
      <c r="P1286" s="85"/>
      <c r="Q1286" s="85"/>
      <c r="R1286" s="85"/>
      <c r="S1286" s="85"/>
      <c r="T1286" s="154"/>
      <c r="U1286" s="154"/>
      <c r="V1286" s="154"/>
      <c r="W1286" s="154"/>
      <c r="X1286" s="154"/>
      <c r="Y1286" s="154"/>
      <c r="Z1286" s="85"/>
      <c r="AA1286" s="85"/>
      <c r="AB1286" s="154"/>
      <c r="AC1286" s="154"/>
      <c r="AD1286" s="154"/>
      <c r="AE1286" s="154"/>
      <c r="AF1286" s="154"/>
      <c r="AG1286" s="154"/>
      <c r="AH1286" s="154"/>
      <c r="AI1286" s="154"/>
      <c r="AJ1286" s="154"/>
      <c r="AK1286" s="154"/>
      <c r="AL1286" s="154"/>
      <c r="AM1286" s="154"/>
      <c r="AN1286" s="154"/>
      <c r="AO1286" s="154"/>
      <c r="AP1286" s="154"/>
      <c r="AQ1286" s="154"/>
      <c r="AR1286" s="154"/>
      <c r="AS1286" s="154"/>
      <c r="AT1286" s="154"/>
      <c r="AU1286" s="154"/>
      <c r="AV1286" s="154"/>
      <c r="AW1286" s="154"/>
      <c r="AX1286" s="154"/>
      <c r="AY1286" s="154"/>
      <c r="AZ1286" s="154"/>
      <c r="BA1286" s="181"/>
      <c r="BB1286" s="181"/>
      <c r="BC1286" s="85"/>
      <c r="BD1286" s="85"/>
      <c r="BE1286" s="154"/>
    </row>
    <row r="1287" customFormat="false" ht="12.75" hidden="false" customHeight="true" outlineLevel="0" collapsed="false">
      <c r="A1287" s="2"/>
      <c r="B1287" s="2"/>
      <c r="E1287" s="2"/>
      <c r="G1287" s="2"/>
      <c r="I1287" s="85"/>
      <c r="J1287" s="2"/>
      <c r="K1287" s="2"/>
      <c r="L1287" s="85"/>
      <c r="M1287" s="85"/>
      <c r="N1287" s="85"/>
      <c r="O1287" s="85"/>
      <c r="P1287" s="85"/>
      <c r="Q1287" s="85"/>
      <c r="R1287" s="85"/>
      <c r="S1287" s="85"/>
      <c r="T1287" s="154"/>
      <c r="U1287" s="154"/>
      <c r="V1287" s="154"/>
      <c r="W1287" s="154"/>
      <c r="X1287" s="154"/>
      <c r="Y1287" s="154"/>
      <c r="Z1287" s="85"/>
      <c r="AA1287" s="85"/>
      <c r="AB1287" s="154"/>
      <c r="AC1287" s="154"/>
      <c r="AD1287" s="154"/>
      <c r="AE1287" s="154"/>
      <c r="AF1287" s="154"/>
      <c r="AG1287" s="154"/>
      <c r="AH1287" s="154"/>
      <c r="AI1287" s="154"/>
      <c r="AJ1287" s="154"/>
      <c r="AK1287" s="154"/>
      <c r="AL1287" s="154"/>
      <c r="AM1287" s="154"/>
      <c r="AN1287" s="154"/>
      <c r="AO1287" s="154"/>
      <c r="AP1287" s="154"/>
      <c r="AQ1287" s="154"/>
      <c r="AR1287" s="154"/>
      <c r="AS1287" s="154"/>
      <c r="AT1287" s="154"/>
      <c r="AU1287" s="154"/>
      <c r="AV1287" s="154"/>
      <c r="AW1287" s="154"/>
      <c r="AX1287" s="154"/>
      <c r="AY1287" s="154"/>
      <c r="AZ1287" s="154"/>
      <c r="BA1287" s="181"/>
      <c r="BB1287" s="181"/>
      <c r="BC1287" s="85"/>
      <c r="BD1287" s="85"/>
      <c r="BE1287" s="154"/>
    </row>
    <row r="1288" customFormat="false" ht="12.75" hidden="false" customHeight="true" outlineLevel="0" collapsed="false">
      <c r="A1288" s="2"/>
      <c r="B1288" s="2"/>
      <c r="E1288" s="2"/>
      <c r="G1288" s="2"/>
      <c r="I1288" s="85"/>
      <c r="J1288" s="2"/>
      <c r="K1288" s="2"/>
      <c r="L1288" s="85"/>
      <c r="M1288" s="85"/>
      <c r="N1288" s="85"/>
      <c r="O1288" s="85"/>
      <c r="P1288" s="85"/>
      <c r="Q1288" s="85"/>
      <c r="R1288" s="85"/>
      <c r="S1288" s="85"/>
      <c r="T1288" s="154"/>
      <c r="U1288" s="154"/>
      <c r="V1288" s="154"/>
      <c r="W1288" s="154"/>
      <c r="X1288" s="154"/>
      <c r="Y1288" s="154"/>
      <c r="Z1288" s="85"/>
      <c r="AA1288" s="85"/>
      <c r="AB1288" s="154"/>
      <c r="AC1288" s="154"/>
      <c r="AD1288" s="154"/>
      <c r="AE1288" s="154"/>
      <c r="AF1288" s="154"/>
      <c r="AG1288" s="154"/>
      <c r="AH1288" s="154"/>
      <c r="AI1288" s="154"/>
      <c r="AJ1288" s="154"/>
      <c r="AK1288" s="154"/>
      <c r="AL1288" s="154"/>
      <c r="AM1288" s="154"/>
      <c r="AN1288" s="154"/>
      <c r="AO1288" s="154"/>
      <c r="AP1288" s="154"/>
      <c r="AQ1288" s="154"/>
      <c r="AR1288" s="154"/>
      <c r="AS1288" s="154"/>
      <c r="AT1288" s="154"/>
      <c r="AU1288" s="154"/>
      <c r="AV1288" s="154"/>
      <c r="AW1288" s="154"/>
      <c r="AX1288" s="154"/>
      <c r="AY1288" s="154"/>
      <c r="AZ1288" s="154"/>
      <c r="BA1288" s="181"/>
      <c r="BB1288" s="181"/>
      <c r="BC1288" s="85"/>
      <c r="BD1288" s="85"/>
      <c r="BE1288" s="154"/>
    </row>
    <row r="1289" customFormat="false" ht="12.75" hidden="false" customHeight="true" outlineLevel="0" collapsed="false">
      <c r="A1289" s="2"/>
      <c r="B1289" s="2"/>
      <c r="E1289" s="2"/>
      <c r="G1289" s="2"/>
      <c r="I1289" s="85"/>
      <c r="J1289" s="2"/>
      <c r="K1289" s="2"/>
      <c r="L1289" s="85"/>
      <c r="M1289" s="85"/>
      <c r="N1289" s="85"/>
      <c r="O1289" s="85"/>
      <c r="P1289" s="85"/>
      <c r="Q1289" s="85"/>
      <c r="R1289" s="85"/>
      <c r="S1289" s="85"/>
      <c r="T1289" s="154"/>
      <c r="U1289" s="154"/>
      <c r="V1289" s="154"/>
      <c r="W1289" s="154"/>
      <c r="X1289" s="154"/>
      <c r="Y1289" s="154"/>
      <c r="Z1289" s="85"/>
      <c r="AA1289" s="85"/>
      <c r="AB1289" s="154"/>
      <c r="AC1289" s="154"/>
      <c r="AD1289" s="154"/>
      <c r="AE1289" s="154"/>
      <c r="AF1289" s="154"/>
      <c r="AG1289" s="154"/>
      <c r="AH1289" s="154"/>
      <c r="AI1289" s="154"/>
      <c r="AJ1289" s="154"/>
      <c r="AK1289" s="154"/>
      <c r="AL1289" s="154"/>
      <c r="AM1289" s="154"/>
      <c r="AN1289" s="154"/>
      <c r="AO1289" s="154"/>
      <c r="AP1289" s="154"/>
      <c r="AQ1289" s="154"/>
      <c r="AR1289" s="154"/>
      <c r="AS1289" s="154"/>
      <c r="AT1289" s="154"/>
      <c r="AU1289" s="154"/>
      <c r="AV1289" s="154"/>
      <c r="AW1289" s="154"/>
      <c r="AX1289" s="154"/>
      <c r="AY1289" s="154"/>
      <c r="AZ1289" s="154"/>
      <c r="BA1289" s="181"/>
      <c r="BB1289" s="181"/>
      <c r="BC1289" s="85"/>
      <c r="BD1289" s="85"/>
      <c r="BE1289" s="154"/>
    </row>
    <row r="1290" customFormat="false" ht="12.75" hidden="false" customHeight="true" outlineLevel="0" collapsed="false">
      <c r="A1290" s="2"/>
      <c r="B1290" s="2"/>
      <c r="E1290" s="2"/>
      <c r="G1290" s="2"/>
      <c r="I1290" s="85"/>
      <c r="J1290" s="2"/>
      <c r="K1290" s="2"/>
      <c r="L1290" s="85"/>
      <c r="M1290" s="85"/>
      <c r="N1290" s="85"/>
      <c r="O1290" s="85"/>
      <c r="P1290" s="85"/>
      <c r="Q1290" s="85"/>
      <c r="R1290" s="85"/>
      <c r="S1290" s="85"/>
      <c r="T1290" s="154"/>
      <c r="U1290" s="154"/>
      <c r="V1290" s="154"/>
      <c r="W1290" s="154"/>
      <c r="X1290" s="154"/>
      <c r="Y1290" s="154"/>
      <c r="Z1290" s="85"/>
      <c r="AA1290" s="85"/>
      <c r="AB1290" s="154"/>
      <c r="AC1290" s="154"/>
      <c r="AD1290" s="154"/>
      <c r="AE1290" s="154"/>
      <c r="AF1290" s="154"/>
      <c r="AG1290" s="154"/>
      <c r="AH1290" s="154"/>
      <c r="AI1290" s="154"/>
      <c r="AJ1290" s="154"/>
      <c r="AK1290" s="154"/>
      <c r="AL1290" s="154"/>
      <c r="AM1290" s="154"/>
      <c r="AN1290" s="154"/>
      <c r="AO1290" s="154"/>
      <c r="AP1290" s="154"/>
      <c r="AQ1290" s="154"/>
      <c r="AR1290" s="154"/>
      <c r="AS1290" s="154"/>
      <c r="AT1290" s="154"/>
      <c r="AU1290" s="154"/>
      <c r="AV1290" s="154"/>
      <c r="AW1290" s="154"/>
      <c r="AX1290" s="154"/>
      <c r="AY1290" s="154"/>
      <c r="AZ1290" s="154"/>
      <c r="BA1290" s="181"/>
      <c r="BB1290" s="181"/>
      <c r="BC1290" s="85"/>
      <c r="BD1290" s="85"/>
      <c r="BE1290" s="154"/>
    </row>
    <row r="1291" customFormat="false" ht="12.75" hidden="false" customHeight="true" outlineLevel="0" collapsed="false">
      <c r="A1291" s="2"/>
      <c r="B1291" s="2"/>
      <c r="E1291" s="2"/>
      <c r="G1291" s="2"/>
      <c r="I1291" s="85"/>
      <c r="J1291" s="2"/>
      <c r="K1291" s="2"/>
      <c r="L1291" s="85"/>
      <c r="M1291" s="85"/>
      <c r="N1291" s="85"/>
      <c r="O1291" s="85"/>
      <c r="P1291" s="85"/>
      <c r="Q1291" s="85"/>
      <c r="R1291" s="85"/>
      <c r="S1291" s="85"/>
      <c r="T1291" s="154"/>
      <c r="U1291" s="154"/>
      <c r="V1291" s="154"/>
      <c r="W1291" s="154"/>
      <c r="X1291" s="154"/>
      <c r="Y1291" s="154"/>
      <c r="Z1291" s="85"/>
      <c r="AA1291" s="85"/>
      <c r="AB1291" s="154"/>
      <c r="AC1291" s="154"/>
      <c r="AD1291" s="154"/>
      <c r="AE1291" s="154"/>
      <c r="AF1291" s="154"/>
      <c r="AG1291" s="154"/>
      <c r="AH1291" s="154"/>
      <c r="AI1291" s="154"/>
      <c r="AJ1291" s="154"/>
      <c r="AK1291" s="154"/>
      <c r="AL1291" s="154"/>
      <c r="AM1291" s="154"/>
      <c r="AN1291" s="154"/>
      <c r="AO1291" s="154"/>
      <c r="AP1291" s="154"/>
      <c r="AQ1291" s="154"/>
      <c r="AR1291" s="154"/>
      <c r="AS1291" s="154"/>
      <c r="AT1291" s="154"/>
      <c r="AU1291" s="154"/>
      <c r="AV1291" s="154"/>
      <c r="AW1291" s="154"/>
      <c r="AX1291" s="154"/>
      <c r="AY1291" s="154"/>
      <c r="AZ1291" s="154"/>
      <c r="BA1291" s="181"/>
      <c r="BB1291" s="181"/>
      <c r="BC1291" s="85"/>
      <c r="BD1291" s="85"/>
      <c r="BE1291" s="154"/>
    </row>
    <row r="1292" customFormat="false" ht="12.75" hidden="false" customHeight="true" outlineLevel="0" collapsed="false">
      <c r="A1292" s="2"/>
      <c r="B1292" s="2"/>
      <c r="E1292" s="2"/>
      <c r="G1292" s="2"/>
      <c r="I1292" s="85"/>
      <c r="J1292" s="2"/>
      <c r="K1292" s="2"/>
      <c r="L1292" s="85"/>
      <c r="M1292" s="85"/>
      <c r="N1292" s="85"/>
      <c r="O1292" s="85"/>
      <c r="P1292" s="85"/>
      <c r="Q1292" s="85"/>
      <c r="R1292" s="85"/>
      <c r="S1292" s="85"/>
      <c r="T1292" s="154"/>
      <c r="U1292" s="154"/>
      <c r="V1292" s="154"/>
      <c r="W1292" s="154"/>
      <c r="X1292" s="154"/>
      <c r="Y1292" s="154"/>
      <c r="Z1292" s="85"/>
      <c r="AA1292" s="85"/>
      <c r="AB1292" s="154"/>
      <c r="AC1292" s="154"/>
      <c r="AD1292" s="154"/>
      <c r="AE1292" s="154"/>
      <c r="AF1292" s="154"/>
      <c r="AG1292" s="154"/>
      <c r="AH1292" s="154"/>
      <c r="AI1292" s="154"/>
      <c r="AJ1292" s="154"/>
      <c r="AK1292" s="154"/>
      <c r="AL1292" s="154"/>
      <c r="AM1292" s="154"/>
      <c r="AN1292" s="154"/>
      <c r="AO1292" s="154"/>
      <c r="AP1292" s="154"/>
      <c r="AQ1292" s="154"/>
      <c r="AR1292" s="154"/>
      <c r="AS1292" s="154"/>
      <c r="AT1292" s="154"/>
      <c r="AU1292" s="154"/>
      <c r="AV1292" s="154"/>
      <c r="AW1292" s="154"/>
      <c r="AX1292" s="154"/>
      <c r="AY1292" s="154"/>
      <c r="AZ1292" s="154"/>
      <c r="BA1292" s="181"/>
      <c r="BB1292" s="181"/>
      <c r="BC1292" s="85"/>
      <c r="BD1292" s="85"/>
      <c r="BE1292" s="154"/>
    </row>
    <row r="1293" customFormat="false" ht="12.75" hidden="false" customHeight="true" outlineLevel="0" collapsed="false">
      <c r="A1293" s="2"/>
      <c r="B1293" s="2"/>
      <c r="E1293" s="2"/>
      <c r="G1293" s="2"/>
      <c r="I1293" s="85"/>
      <c r="J1293" s="2"/>
      <c r="K1293" s="2"/>
      <c r="L1293" s="85"/>
      <c r="M1293" s="85"/>
      <c r="N1293" s="85"/>
      <c r="O1293" s="85"/>
      <c r="P1293" s="85"/>
      <c r="Q1293" s="85"/>
      <c r="R1293" s="85"/>
      <c r="S1293" s="85"/>
      <c r="T1293" s="154"/>
      <c r="U1293" s="154"/>
      <c r="V1293" s="154"/>
      <c r="W1293" s="154"/>
      <c r="X1293" s="154"/>
      <c r="Y1293" s="154"/>
      <c r="Z1293" s="85"/>
      <c r="AA1293" s="85"/>
      <c r="AB1293" s="154"/>
      <c r="AC1293" s="154"/>
      <c r="AD1293" s="154"/>
      <c r="AE1293" s="154"/>
      <c r="AF1293" s="154"/>
      <c r="AG1293" s="154"/>
      <c r="AH1293" s="154"/>
      <c r="AI1293" s="154"/>
      <c r="AJ1293" s="154"/>
      <c r="AK1293" s="154"/>
      <c r="AL1293" s="154"/>
      <c r="AM1293" s="154"/>
      <c r="AN1293" s="154"/>
      <c r="AO1293" s="154"/>
      <c r="AP1293" s="154"/>
      <c r="AQ1293" s="154"/>
      <c r="AR1293" s="154"/>
      <c r="AS1293" s="154"/>
      <c r="AT1293" s="154"/>
      <c r="AU1293" s="154"/>
      <c r="AV1293" s="154"/>
      <c r="AW1293" s="154"/>
      <c r="AX1293" s="154"/>
      <c r="AY1293" s="154"/>
      <c r="AZ1293" s="154"/>
      <c r="BA1293" s="181"/>
      <c r="BB1293" s="181"/>
      <c r="BC1293" s="85"/>
      <c r="BD1293" s="85"/>
      <c r="BE1293" s="154"/>
    </row>
    <row r="1294" customFormat="false" ht="12.75" hidden="false" customHeight="true" outlineLevel="0" collapsed="false">
      <c r="A1294" s="2"/>
      <c r="B1294" s="2"/>
      <c r="E1294" s="2"/>
      <c r="G1294" s="2"/>
      <c r="I1294" s="85"/>
      <c r="J1294" s="2"/>
      <c r="K1294" s="2"/>
      <c r="L1294" s="85"/>
      <c r="M1294" s="85"/>
      <c r="N1294" s="85"/>
      <c r="O1294" s="85"/>
      <c r="P1294" s="85"/>
      <c r="Q1294" s="85"/>
      <c r="R1294" s="85"/>
      <c r="S1294" s="85"/>
      <c r="T1294" s="154"/>
      <c r="U1294" s="154"/>
      <c r="V1294" s="154"/>
      <c r="W1294" s="154"/>
      <c r="X1294" s="154"/>
      <c r="Y1294" s="154"/>
      <c r="Z1294" s="85"/>
      <c r="AA1294" s="85"/>
      <c r="AB1294" s="154"/>
      <c r="AC1294" s="154"/>
      <c r="AD1294" s="154"/>
      <c r="AE1294" s="154"/>
      <c r="AF1294" s="154"/>
      <c r="AG1294" s="154"/>
      <c r="AH1294" s="154"/>
      <c r="AI1294" s="154"/>
      <c r="AJ1294" s="154"/>
      <c r="AK1294" s="154"/>
      <c r="AL1294" s="154"/>
      <c r="AM1294" s="154"/>
      <c r="AN1294" s="154"/>
      <c r="AO1294" s="154"/>
      <c r="AP1294" s="154"/>
      <c r="AQ1294" s="154"/>
      <c r="AR1294" s="154"/>
      <c r="AS1294" s="154"/>
      <c r="AT1294" s="154"/>
      <c r="AU1294" s="154"/>
      <c r="AV1294" s="154"/>
      <c r="AW1294" s="154"/>
      <c r="AX1294" s="154"/>
      <c r="AY1294" s="154"/>
      <c r="AZ1294" s="154"/>
      <c r="BA1294" s="181"/>
      <c r="BB1294" s="181"/>
      <c r="BC1294" s="85"/>
      <c r="BD1294" s="85"/>
      <c r="BE1294" s="154"/>
    </row>
    <row r="1295" customFormat="false" ht="12.75" hidden="false" customHeight="true" outlineLevel="0" collapsed="false">
      <c r="A1295" s="2"/>
      <c r="B1295" s="2"/>
      <c r="E1295" s="2"/>
      <c r="G1295" s="2"/>
      <c r="I1295" s="85"/>
      <c r="J1295" s="2"/>
      <c r="K1295" s="2"/>
      <c r="L1295" s="85"/>
      <c r="M1295" s="85"/>
      <c r="N1295" s="85"/>
      <c r="O1295" s="85"/>
      <c r="P1295" s="85"/>
      <c r="Q1295" s="85"/>
      <c r="R1295" s="85"/>
      <c r="S1295" s="85"/>
      <c r="T1295" s="154"/>
      <c r="U1295" s="154"/>
      <c r="V1295" s="154"/>
      <c r="W1295" s="154"/>
      <c r="X1295" s="154"/>
      <c r="Y1295" s="154"/>
      <c r="Z1295" s="85"/>
      <c r="AA1295" s="85"/>
      <c r="AB1295" s="154"/>
      <c r="AC1295" s="154"/>
      <c r="AD1295" s="154"/>
      <c r="AE1295" s="154"/>
      <c r="AF1295" s="154"/>
      <c r="AG1295" s="154"/>
      <c r="AH1295" s="154"/>
      <c r="AI1295" s="154"/>
      <c r="AJ1295" s="154"/>
      <c r="AK1295" s="154"/>
      <c r="AL1295" s="154"/>
      <c r="AM1295" s="154"/>
      <c r="AN1295" s="154"/>
      <c r="AO1295" s="154"/>
      <c r="AP1295" s="154"/>
      <c r="AQ1295" s="154"/>
      <c r="AR1295" s="154"/>
      <c r="AS1295" s="154"/>
      <c r="AT1295" s="154"/>
      <c r="AU1295" s="154"/>
      <c r="AV1295" s="154"/>
      <c r="AW1295" s="154"/>
      <c r="AX1295" s="154"/>
      <c r="AY1295" s="154"/>
      <c r="AZ1295" s="154"/>
      <c r="BA1295" s="181"/>
      <c r="BB1295" s="181"/>
      <c r="BC1295" s="85"/>
      <c r="BD1295" s="85"/>
      <c r="BE1295" s="154"/>
    </row>
    <row r="1296" customFormat="false" ht="12.75" hidden="false" customHeight="true" outlineLevel="0" collapsed="false">
      <c r="A1296" s="2"/>
      <c r="B1296" s="2"/>
      <c r="E1296" s="2"/>
      <c r="G1296" s="2"/>
      <c r="I1296" s="85"/>
      <c r="J1296" s="2"/>
      <c r="K1296" s="2"/>
      <c r="L1296" s="85"/>
      <c r="M1296" s="85"/>
      <c r="N1296" s="85"/>
      <c r="O1296" s="85"/>
      <c r="P1296" s="85"/>
      <c r="Q1296" s="85"/>
      <c r="R1296" s="85"/>
      <c r="S1296" s="85"/>
      <c r="T1296" s="154"/>
      <c r="U1296" s="154"/>
      <c r="V1296" s="154"/>
      <c r="W1296" s="154"/>
      <c r="X1296" s="154"/>
      <c r="Y1296" s="154"/>
      <c r="Z1296" s="85"/>
      <c r="AA1296" s="85"/>
      <c r="AB1296" s="154"/>
      <c r="AC1296" s="154"/>
      <c r="AD1296" s="154"/>
      <c r="AE1296" s="154"/>
      <c r="AF1296" s="154"/>
      <c r="AG1296" s="154"/>
      <c r="AH1296" s="154"/>
      <c r="AI1296" s="154"/>
      <c r="AJ1296" s="154"/>
      <c r="AK1296" s="154"/>
      <c r="AL1296" s="154"/>
      <c r="AM1296" s="154"/>
      <c r="AN1296" s="154"/>
      <c r="AO1296" s="154"/>
      <c r="AP1296" s="154"/>
      <c r="AQ1296" s="154"/>
      <c r="AR1296" s="154"/>
      <c r="AS1296" s="154"/>
      <c r="AT1296" s="154"/>
      <c r="AU1296" s="154"/>
      <c r="AV1296" s="154"/>
      <c r="AW1296" s="154"/>
      <c r="AX1296" s="154"/>
      <c r="AY1296" s="154"/>
      <c r="AZ1296" s="154"/>
      <c r="BA1296" s="181"/>
      <c r="BB1296" s="181"/>
      <c r="BC1296" s="85"/>
      <c r="BD1296" s="85"/>
      <c r="BE1296" s="154"/>
    </row>
    <row r="1297" customFormat="false" ht="12.75" hidden="false" customHeight="true" outlineLevel="0" collapsed="false">
      <c r="A1297" s="2"/>
      <c r="B1297" s="2"/>
      <c r="E1297" s="2"/>
      <c r="G1297" s="2"/>
      <c r="I1297" s="85"/>
      <c r="J1297" s="2"/>
      <c r="K1297" s="2"/>
      <c r="L1297" s="85"/>
      <c r="M1297" s="85"/>
      <c r="N1297" s="85"/>
      <c r="O1297" s="85"/>
      <c r="P1297" s="85"/>
      <c r="Q1297" s="85"/>
      <c r="R1297" s="85"/>
      <c r="S1297" s="85"/>
      <c r="T1297" s="154"/>
      <c r="U1297" s="154"/>
      <c r="V1297" s="154"/>
      <c r="W1297" s="154"/>
      <c r="X1297" s="154"/>
      <c r="Y1297" s="154"/>
      <c r="Z1297" s="85"/>
      <c r="AA1297" s="85"/>
      <c r="AB1297" s="154"/>
      <c r="AC1297" s="154"/>
      <c r="AD1297" s="154"/>
      <c r="AE1297" s="154"/>
      <c r="AF1297" s="154"/>
      <c r="AG1297" s="154"/>
      <c r="AH1297" s="154"/>
      <c r="AI1297" s="154"/>
      <c r="AJ1297" s="154"/>
      <c r="AK1297" s="154"/>
      <c r="AL1297" s="154"/>
      <c r="AM1297" s="154"/>
      <c r="AN1297" s="154"/>
      <c r="AO1297" s="154"/>
      <c r="AP1297" s="154"/>
      <c r="AQ1297" s="154"/>
      <c r="AR1297" s="154"/>
      <c r="AS1297" s="154"/>
      <c r="AT1297" s="154"/>
      <c r="AU1297" s="154"/>
      <c r="AV1297" s="154"/>
      <c r="AW1297" s="154"/>
      <c r="AX1297" s="154"/>
      <c r="AY1297" s="154"/>
      <c r="AZ1297" s="154"/>
      <c r="BA1297" s="181"/>
      <c r="BB1297" s="181"/>
      <c r="BC1297" s="85"/>
      <c r="BD1297" s="85"/>
      <c r="BE1297" s="154"/>
    </row>
    <row r="1298" customFormat="false" ht="12.75" hidden="false" customHeight="true" outlineLevel="0" collapsed="false">
      <c r="A1298" s="2"/>
      <c r="B1298" s="2"/>
      <c r="E1298" s="2"/>
      <c r="G1298" s="2"/>
      <c r="I1298" s="85"/>
      <c r="J1298" s="2"/>
      <c r="K1298" s="2"/>
      <c r="L1298" s="85"/>
      <c r="M1298" s="85"/>
      <c r="N1298" s="85"/>
      <c r="O1298" s="85"/>
      <c r="P1298" s="85"/>
      <c r="Q1298" s="85"/>
      <c r="R1298" s="85"/>
      <c r="S1298" s="85"/>
      <c r="T1298" s="154"/>
      <c r="U1298" s="154"/>
      <c r="V1298" s="154"/>
      <c r="W1298" s="154"/>
      <c r="X1298" s="154"/>
      <c r="Y1298" s="154"/>
      <c r="Z1298" s="85"/>
      <c r="AA1298" s="85"/>
      <c r="AB1298" s="154"/>
      <c r="AC1298" s="154"/>
      <c r="AD1298" s="154"/>
      <c r="AE1298" s="154"/>
      <c r="AF1298" s="154"/>
      <c r="AG1298" s="154"/>
      <c r="AH1298" s="154"/>
      <c r="AI1298" s="154"/>
      <c r="AJ1298" s="154"/>
      <c r="AK1298" s="154"/>
      <c r="AL1298" s="154"/>
      <c r="AM1298" s="154"/>
      <c r="AN1298" s="154"/>
      <c r="AO1298" s="154"/>
      <c r="AP1298" s="154"/>
      <c r="AQ1298" s="154"/>
      <c r="AR1298" s="154"/>
      <c r="AS1298" s="154"/>
      <c r="AT1298" s="154"/>
      <c r="AU1298" s="154"/>
      <c r="AV1298" s="154"/>
      <c r="AW1298" s="154"/>
      <c r="AX1298" s="154"/>
      <c r="AY1298" s="154"/>
      <c r="AZ1298" s="154"/>
      <c r="BA1298" s="181"/>
      <c r="BB1298" s="181"/>
      <c r="BC1298" s="85"/>
      <c r="BD1298" s="85"/>
      <c r="BE1298" s="154"/>
    </row>
    <row r="1299" customFormat="false" ht="12.75" hidden="false" customHeight="true" outlineLevel="0" collapsed="false">
      <c r="A1299" s="2"/>
      <c r="B1299" s="2"/>
      <c r="E1299" s="2"/>
      <c r="G1299" s="2"/>
      <c r="I1299" s="85"/>
      <c r="J1299" s="2"/>
      <c r="K1299" s="2"/>
      <c r="L1299" s="85"/>
      <c r="M1299" s="85"/>
      <c r="N1299" s="85"/>
      <c r="O1299" s="85"/>
      <c r="P1299" s="85"/>
      <c r="Q1299" s="85"/>
      <c r="R1299" s="85"/>
      <c r="S1299" s="85"/>
      <c r="T1299" s="154"/>
      <c r="U1299" s="154"/>
      <c r="V1299" s="154"/>
      <c r="W1299" s="154"/>
      <c r="X1299" s="154"/>
      <c r="Y1299" s="154"/>
      <c r="Z1299" s="85"/>
      <c r="AA1299" s="85"/>
      <c r="AB1299" s="154"/>
      <c r="AC1299" s="154"/>
      <c r="AD1299" s="154"/>
      <c r="AE1299" s="154"/>
      <c r="AF1299" s="154"/>
      <c r="AG1299" s="154"/>
      <c r="AH1299" s="154"/>
      <c r="AI1299" s="154"/>
      <c r="AJ1299" s="154"/>
      <c r="AK1299" s="154"/>
      <c r="AL1299" s="154"/>
      <c r="AM1299" s="154"/>
      <c r="AN1299" s="154"/>
      <c r="AO1299" s="154"/>
      <c r="AP1299" s="154"/>
      <c r="AQ1299" s="154"/>
      <c r="AR1299" s="154"/>
      <c r="AS1299" s="154"/>
      <c r="AT1299" s="154"/>
      <c r="AU1299" s="154"/>
      <c r="AV1299" s="154"/>
      <c r="AW1299" s="154"/>
      <c r="AX1299" s="154"/>
      <c r="AY1299" s="154"/>
      <c r="AZ1299" s="154"/>
      <c r="BA1299" s="181"/>
      <c r="BB1299" s="181"/>
      <c r="BC1299" s="85"/>
      <c r="BD1299" s="85"/>
      <c r="BE1299" s="154"/>
    </row>
    <row r="1300" customFormat="false" ht="12.75" hidden="false" customHeight="true" outlineLevel="0" collapsed="false">
      <c r="A1300" s="2"/>
      <c r="B1300" s="2"/>
      <c r="E1300" s="2"/>
      <c r="G1300" s="2"/>
      <c r="I1300" s="85"/>
      <c r="J1300" s="2"/>
      <c r="K1300" s="2"/>
      <c r="L1300" s="85"/>
      <c r="M1300" s="85"/>
      <c r="N1300" s="85"/>
      <c r="O1300" s="85"/>
      <c r="P1300" s="85"/>
      <c r="Q1300" s="85"/>
      <c r="R1300" s="85"/>
      <c r="S1300" s="85"/>
      <c r="T1300" s="154"/>
      <c r="U1300" s="154"/>
      <c r="V1300" s="154"/>
      <c r="W1300" s="154"/>
      <c r="X1300" s="154"/>
      <c r="Y1300" s="154"/>
      <c r="Z1300" s="85"/>
      <c r="AA1300" s="85"/>
      <c r="AB1300" s="154"/>
      <c r="AC1300" s="154"/>
      <c r="AD1300" s="154"/>
      <c r="AE1300" s="154"/>
      <c r="AF1300" s="154"/>
      <c r="AG1300" s="154"/>
      <c r="AH1300" s="154"/>
      <c r="AI1300" s="154"/>
      <c r="AJ1300" s="154"/>
      <c r="AK1300" s="154"/>
      <c r="AL1300" s="154"/>
      <c r="AM1300" s="154"/>
      <c r="AN1300" s="154"/>
      <c r="AO1300" s="154"/>
      <c r="AP1300" s="154"/>
      <c r="AQ1300" s="154"/>
      <c r="AR1300" s="154"/>
      <c r="AS1300" s="154"/>
      <c r="AT1300" s="154"/>
      <c r="AU1300" s="154"/>
      <c r="AV1300" s="154"/>
      <c r="AW1300" s="154"/>
      <c r="AX1300" s="154"/>
      <c r="AY1300" s="154"/>
      <c r="AZ1300" s="154"/>
      <c r="BA1300" s="181"/>
      <c r="BB1300" s="181"/>
      <c r="BC1300" s="85"/>
      <c r="BD1300" s="85"/>
      <c r="BE1300" s="154"/>
    </row>
    <row r="1301" customFormat="false" ht="12.75" hidden="false" customHeight="true" outlineLevel="0" collapsed="false">
      <c r="A1301" s="2"/>
      <c r="B1301" s="2"/>
      <c r="E1301" s="2"/>
      <c r="G1301" s="2"/>
      <c r="I1301" s="85"/>
      <c r="J1301" s="2"/>
      <c r="K1301" s="2"/>
      <c r="L1301" s="85"/>
      <c r="M1301" s="85"/>
      <c r="N1301" s="85"/>
      <c r="O1301" s="85"/>
      <c r="P1301" s="85"/>
      <c r="Q1301" s="85"/>
      <c r="R1301" s="85"/>
      <c r="S1301" s="85"/>
      <c r="T1301" s="154"/>
      <c r="U1301" s="154"/>
      <c r="V1301" s="154"/>
      <c r="W1301" s="154"/>
      <c r="X1301" s="154"/>
      <c r="Y1301" s="154"/>
      <c r="Z1301" s="85"/>
      <c r="AA1301" s="85"/>
      <c r="AB1301" s="154"/>
      <c r="AC1301" s="154"/>
      <c r="AD1301" s="154"/>
      <c r="AE1301" s="154"/>
      <c r="AF1301" s="154"/>
      <c r="AG1301" s="154"/>
      <c r="AH1301" s="154"/>
      <c r="AI1301" s="154"/>
      <c r="AJ1301" s="154"/>
      <c r="AK1301" s="154"/>
      <c r="AL1301" s="154"/>
      <c r="AM1301" s="154"/>
      <c r="AN1301" s="154"/>
      <c r="AO1301" s="154"/>
      <c r="AP1301" s="154"/>
      <c r="AQ1301" s="154"/>
      <c r="AR1301" s="154"/>
      <c r="AS1301" s="154"/>
      <c r="AT1301" s="154"/>
      <c r="AU1301" s="154"/>
      <c r="AV1301" s="154"/>
      <c r="AW1301" s="154"/>
      <c r="AX1301" s="154"/>
      <c r="AY1301" s="154"/>
      <c r="AZ1301" s="154"/>
      <c r="BA1301" s="181"/>
      <c r="BB1301" s="181"/>
      <c r="BC1301" s="85"/>
      <c r="BD1301" s="85"/>
      <c r="BE1301" s="154"/>
    </row>
    <row r="1302" customFormat="false" ht="12.75" hidden="false" customHeight="true" outlineLevel="0" collapsed="false">
      <c r="A1302" s="2"/>
      <c r="B1302" s="2"/>
      <c r="E1302" s="2"/>
      <c r="G1302" s="2"/>
      <c r="I1302" s="85"/>
      <c r="J1302" s="2"/>
      <c r="K1302" s="2"/>
      <c r="L1302" s="85"/>
      <c r="M1302" s="85"/>
      <c r="N1302" s="85"/>
      <c r="O1302" s="85"/>
      <c r="P1302" s="85"/>
      <c r="Q1302" s="85"/>
      <c r="R1302" s="85"/>
      <c r="S1302" s="85"/>
      <c r="T1302" s="154"/>
      <c r="U1302" s="154"/>
      <c r="V1302" s="154"/>
      <c r="W1302" s="154"/>
      <c r="X1302" s="154"/>
      <c r="Y1302" s="154"/>
      <c r="Z1302" s="85"/>
      <c r="AA1302" s="85"/>
      <c r="AB1302" s="154"/>
      <c r="AC1302" s="154"/>
      <c r="AD1302" s="154"/>
      <c r="AE1302" s="154"/>
      <c r="AF1302" s="154"/>
      <c r="AG1302" s="154"/>
      <c r="AH1302" s="154"/>
      <c r="AI1302" s="154"/>
      <c r="AJ1302" s="154"/>
      <c r="AK1302" s="154"/>
      <c r="AL1302" s="154"/>
      <c r="AM1302" s="154"/>
      <c r="AN1302" s="154"/>
      <c r="AO1302" s="154"/>
      <c r="AP1302" s="154"/>
      <c r="AQ1302" s="154"/>
      <c r="AR1302" s="154"/>
      <c r="AS1302" s="154"/>
      <c r="AT1302" s="154"/>
      <c r="AU1302" s="154"/>
      <c r="AV1302" s="154"/>
      <c r="AW1302" s="154"/>
      <c r="AX1302" s="154"/>
      <c r="AY1302" s="154"/>
      <c r="AZ1302" s="154"/>
      <c r="BA1302" s="181"/>
      <c r="BB1302" s="181"/>
      <c r="BC1302" s="85"/>
      <c r="BD1302" s="85"/>
      <c r="BE1302" s="154"/>
    </row>
    <row r="1303" customFormat="false" ht="12.75" hidden="false" customHeight="true" outlineLevel="0" collapsed="false">
      <c r="A1303" s="2"/>
      <c r="B1303" s="2"/>
      <c r="E1303" s="2"/>
      <c r="G1303" s="2"/>
      <c r="I1303" s="85"/>
      <c r="J1303" s="2"/>
      <c r="K1303" s="2"/>
      <c r="L1303" s="85"/>
      <c r="M1303" s="85"/>
      <c r="N1303" s="85"/>
      <c r="O1303" s="85"/>
      <c r="P1303" s="85"/>
      <c r="Q1303" s="85"/>
      <c r="R1303" s="85"/>
      <c r="S1303" s="85"/>
      <c r="T1303" s="154"/>
      <c r="U1303" s="154"/>
      <c r="V1303" s="154"/>
      <c r="W1303" s="154"/>
      <c r="X1303" s="154"/>
      <c r="Y1303" s="154"/>
      <c r="Z1303" s="85"/>
      <c r="AA1303" s="85"/>
      <c r="AB1303" s="154"/>
      <c r="AC1303" s="154"/>
      <c r="AD1303" s="154"/>
      <c r="AE1303" s="154"/>
      <c r="AF1303" s="154"/>
      <c r="AG1303" s="154"/>
      <c r="AH1303" s="154"/>
      <c r="AI1303" s="154"/>
      <c r="AJ1303" s="154"/>
      <c r="AK1303" s="154"/>
      <c r="AL1303" s="154"/>
      <c r="AM1303" s="154"/>
      <c r="AN1303" s="154"/>
      <c r="AO1303" s="154"/>
      <c r="AP1303" s="154"/>
      <c r="AQ1303" s="154"/>
      <c r="AR1303" s="154"/>
      <c r="AS1303" s="154"/>
      <c r="AT1303" s="154"/>
      <c r="AU1303" s="154"/>
      <c r="AV1303" s="154"/>
      <c r="AW1303" s="154"/>
      <c r="AX1303" s="154"/>
      <c r="AY1303" s="154"/>
      <c r="AZ1303" s="154"/>
      <c r="BA1303" s="181"/>
      <c r="BB1303" s="181"/>
      <c r="BC1303" s="85"/>
      <c r="BD1303" s="85"/>
      <c r="BE1303" s="154"/>
    </row>
    <row r="1304" customFormat="false" ht="12.75" hidden="false" customHeight="true" outlineLevel="0" collapsed="false">
      <c r="A1304" s="2"/>
      <c r="B1304" s="2"/>
      <c r="E1304" s="2"/>
      <c r="G1304" s="2"/>
      <c r="I1304" s="85"/>
      <c r="J1304" s="2"/>
      <c r="K1304" s="2"/>
      <c r="L1304" s="85"/>
      <c r="M1304" s="85"/>
      <c r="N1304" s="85"/>
      <c r="O1304" s="85"/>
      <c r="P1304" s="85"/>
      <c r="Q1304" s="85"/>
      <c r="R1304" s="85"/>
      <c r="S1304" s="85"/>
      <c r="T1304" s="154"/>
      <c r="U1304" s="154"/>
      <c r="V1304" s="154"/>
      <c r="W1304" s="154"/>
      <c r="X1304" s="154"/>
      <c r="Y1304" s="154"/>
      <c r="Z1304" s="85"/>
      <c r="AA1304" s="85"/>
      <c r="AB1304" s="154"/>
      <c r="AC1304" s="154"/>
      <c r="AD1304" s="154"/>
      <c r="AE1304" s="154"/>
      <c r="AF1304" s="154"/>
      <c r="AG1304" s="154"/>
      <c r="AH1304" s="154"/>
      <c r="AI1304" s="154"/>
      <c r="AJ1304" s="154"/>
      <c r="AK1304" s="154"/>
      <c r="AL1304" s="154"/>
      <c r="AM1304" s="154"/>
      <c r="AN1304" s="154"/>
      <c r="AO1304" s="154"/>
      <c r="AP1304" s="154"/>
      <c r="AQ1304" s="154"/>
      <c r="AR1304" s="154"/>
      <c r="AS1304" s="154"/>
      <c r="AT1304" s="154"/>
      <c r="AU1304" s="154"/>
      <c r="AV1304" s="154"/>
      <c r="AW1304" s="154"/>
      <c r="AX1304" s="154"/>
      <c r="AY1304" s="154"/>
      <c r="AZ1304" s="154"/>
      <c r="BA1304" s="181"/>
      <c r="BB1304" s="181"/>
      <c r="BC1304" s="85"/>
      <c r="BD1304" s="85"/>
      <c r="BE1304" s="154"/>
    </row>
    <row r="1305" customFormat="false" ht="12.75" hidden="false" customHeight="true" outlineLevel="0" collapsed="false">
      <c r="A1305" s="2"/>
      <c r="B1305" s="2"/>
      <c r="E1305" s="2"/>
      <c r="G1305" s="2"/>
      <c r="I1305" s="85"/>
      <c r="J1305" s="2"/>
      <c r="K1305" s="2"/>
      <c r="L1305" s="85"/>
      <c r="M1305" s="85"/>
      <c r="N1305" s="85"/>
      <c r="O1305" s="85"/>
      <c r="P1305" s="85"/>
      <c r="Q1305" s="85"/>
      <c r="R1305" s="85"/>
      <c r="S1305" s="85"/>
      <c r="T1305" s="154"/>
      <c r="U1305" s="154"/>
      <c r="V1305" s="154"/>
      <c r="W1305" s="154"/>
      <c r="X1305" s="154"/>
      <c r="Y1305" s="154"/>
      <c r="Z1305" s="85"/>
      <c r="AA1305" s="85"/>
      <c r="AB1305" s="154"/>
      <c r="AC1305" s="154"/>
      <c r="AD1305" s="154"/>
      <c r="AE1305" s="154"/>
      <c r="AF1305" s="154"/>
      <c r="AG1305" s="154"/>
      <c r="AH1305" s="154"/>
      <c r="AI1305" s="154"/>
      <c r="AJ1305" s="154"/>
      <c r="AK1305" s="154"/>
      <c r="AL1305" s="154"/>
      <c r="AM1305" s="154"/>
      <c r="AN1305" s="154"/>
      <c r="AO1305" s="154"/>
      <c r="AP1305" s="154"/>
      <c r="AQ1305" s="154"/>
      <c r="AR1305" s="154"/>
      <c r="AS1305" s="154"/>
      <c r="AT1305" s="154"/>
      <c r="AU1305" s="154"/>
      <c r="AV1305" s="154"/>
      <c r="AW1305" s="154"/>
      <c r="AX1305" s="154"/>
      <c r="AY1305" s="154"/>
      <c r="AZ1305" s="154"/>
      <c r="BA1305" s="181"/>
      <c r="BB1305" s="181"/>
      <c r="BC1305" s="85"/>
      <c r="BD1305" s="85"/>
      <c r="BE1305" s="154"/>
    </row>
    <row r="1306" customFormat="false" ht="12.75" hidden="false" customHeight="true" outlineLevel="0" collapsed="false">
      <c r="A1306" s="2"/>
      <c r="B1306" s="2"/>
      <c r="E1306" s="2"/>
      <c r="G1306" s="2"/>
      <c r="I1306" s="85"/>
      <c r="J1306" s="2"/>
      <c r="K1306" s="2"/>
      <c r="L1306" s="85"/>
      <c r="M1306" s="85"/>
      <c r="N1306" s="85"/>
      <c r="O1306" s="85"/>
      <c r="P1306" s="85"/>
      <c r="Q1306" s="85"/>
      <c r="R1306" s="85"/>
      <c r="S1306" s="85"/>
      <c r="T1306" s="154"/>
      <c r="U1306" s="154"/>
      <c r="V1306" s="154"/>
      <c r="W1306" s="154"/>
      <c r="X1306" s="154"/>
      <c r="Y1306" s="154"/>
      <c r="Z1306" s="85"/>
      <c r="AA1306" s="85"/>
      <c r="AB1306" s="154"/>
      <c r="AC1306" s="154"/>
      <c r="AD1306" s="154"/>
      <c r="AE1306" s="154"/>
      <c r="AF1306" s="154"/>
      <c r="AG1306" s="154"/>
      <c r="AH1306" s="154"/>
      <c r="AI1306" s="154"/>
      <c r="AJ1306" s="154"/>
      <c r="AK1306" s="154"/>
      <c r="AL1306" s="154"/>
      <c r="AM1306" s="154"/>
      <c r="AN1306" s="154"/>
      <c r="AO1306" s="154"/>
      <c r="AP1306" s="154"/>
      <c r="AQ1306" s="154"/>
      <c r="AR1306" s="154"/>
      <c r="AS1306" s="154"/>
      <c r="AT1306" s="154"/>
      <c r="AU1306" s="154"/>
      <c r="AV1306" s="154"/>
      <c r="AW1306" s="154"/>
      <c r="AX1306" s="154"/>
      <c r="AY1306" s="154"/>
      <c r="AZ1306" s="154"/>
      <c r="BA1306" s="181"/>
      <c r="BB1306" s="181"/>
      <c r="BC1306" s="85"/>
      <c r="BD1306" s="85"/>
      <c r="BE1306" s="154"/>
    </row>
    <row r="1307" customFormat="false" ht="12.75" hidden="false" customHeight="true" outlineLevel="0" collapsed="false">
      <c r="A1307" s="2"/>
      <c r="B1307" s="2"/>
      <c r="E1307" s="2"/>
      <c r="G1307" s="2"/>
      <c r="I1307" s="85"/>
      <c r="J1307" s="2"/>
      <c r="K1307" s="2"/>
      <c r="L1307" s="85"/>
      <c r="M1307" s="85"/>
      <c r="N1307" s="85"/>
      <c r="O1307" s="85"/>
      <c r="P1307" s="85"/>
      <c r="Q1307" s="85"/>
      <c r="R1307" s="85"/>
      <c r="S1307" s="85"/>
      <c r="T1307" s="154"/>
      <c r="U1307" s="154"/>
      <c r="V1307" s="154"/>
      <c r="W1307" s="154"/>
      <c r="X1307" s="154"/>
      <c r="Y1307" s="154"/>
      <c r="Z1307" s="85"/>
      <c r="AA1307" s="85"/>
      <c r="AB1307" s="154"/>
      <c r="AC1307" s="154"/>
      <c r="AD1307" s="154"/>
      <c r="AE1307" s="154"/>
      <c r="AF1307" s="154"/>
      <c r="AG1307" s="154"/>
      <c r="AH1307" s="154"/>
      <c r="AI1307" s="154"/>
      <c r="AJ1307" s="154"/>
      <c r="AK1307" s="154"/>
      <c r="AL1307" s="154"/>
      <c r="AM1307" s="154"/>
      <c r="AN1307" s="154"/>
      <c r="AO1307" s="154"/>
      <c r="AP1307" s="154"/>
      <c r="AQ1307" s="154"/>
      <c r="AR1307" s="154"/>
      <c r="AS1307" s="154"/>
      <c r="AT1307" s="154"/>
      <c r="AU1307" s="154"/>
      <c r="AV1307" s="154"/>
      <c r="AW1307" s="154"/>
      <c r="AX1307" s="154"/>
      <c r="AY1307" s="154"/>
      <c r="AZ1307" s="154"/>
      <c r="BA1307" s="181"/>
      <c r="BB1307" s="181"/>
      <c r="BC1307" s="85"/>
      <c r="BD1307" s="85"/>
      <c r="BE1307" s="154"/>
    </row>
    <row r="1308" customFormat="false" ht="12.75" hidden="false" customHeight="true" outlineLevel="0" collapsed="false">
      <c r="A1308" s="2"/>
      <c r="B1308" s="2"/>
      <c r="E1308" s="2"/>
      <c r="G1308" s="2"/>
      <c r="I1308" s="85"/>
      <c r="J1308" s="2"/>
      <c r="K1308" s="2"/>
      <c r="L1308" s="85"/>
      <c r="M1308" s="85"/>
      <c r="N1308" s="85"/>
      <c r="O1308" s="85"/>
      <c r="P1308" s="85"/>
      <c r="Q1308" s="85"/>
      <c r="R1308" s="85"/>
      <c r="S1308" s="85"/>
      <c r="T1308" s="154"/>
      <c r="U1308" s="154"/>
      <c r="V1308" s="154"/>
      <c r="W1308" s="154"/>
      <c r="X1308" s="154"/>
      <c r="Y1308" s="154"/>
      <c r="Z1308" s="85"/>
      <c r="AA1308" s="85"/>
      <c r="AB1308" s="154"/>
      <c r="AC1308" s="154"/>
      <c r="AD1308" s="154"/>
      <c r="AE1308" s="154"/>
      <c r="AF1308" s="154"/>
      <c r="AG1308" s="154"/>
      <c r="AH1308" s="154"/>
      <c r="AI1308" s="154"/>
      <c r="AJ1308" s="154"/>
      <c r="AK1308" s="154"/>
      <c r="AL1308" s="154"/>
      <c r="AM1308" s="154"/>
      <c r="AN1308" s="154"/>
      <c r="AO1308" s="154"/>
      <c r="AP1308" s="154"/>
      <c r="AQ1308" s="154"/>
      <c r="AR1308" s="154"/>
      <c r="AS1308" s="154"/>
      <c r="AT1308" s="154"/>
      <c r="AU1308" s="154"/>
      <c r="AV1308" s="154"/>
      <c r="AW1308" s="154"/>
      <c r="AX1308" s="154"/>
      <c r="AY1308" s="154"/>
      <c r="AZ1308" s="154"/>
      <c r="BA1308" s="181"/>
      <c r="BB1308" s="181"/>
      <c r="BC1308" s="85"/>
      <c r="BD1308" s="85"/>
      <c r="BE1308" s="154"/>
    </row>
    <row r="1309" customFormat="false" ht="12.75" hidden="false" customHeight="true" outlineLevel="0" collapsed="false">
      <c r="A1309" s="2"/>
      <c r="B1309" s="2"/>
      <c r="E1309" s="2"/>
      <c r="G1309" s="2"/>
      <c r="I1309" s="85"/>
      <c r="J1309" s="2"/>
      <c r="K1309" s="2"/>
      <c r="L1309" s="85"/>
      <c r="M1309" s="85"/>
      <c r="N1309" s="85"/>
      <c r="O1309" s="85"/>
      <c r="P1309" s="85"/>
      <c r="Q1309" s="85"/>
      <c r="R1309" s="85"/>
      <c r="S1309" s="85"/>
      <c r="T1309" s="154"/>
      <c r="U1309" s="154"/>
      <c r="V1309" s="154"/>
      <c r="W1309" s="154"/>
      <c r="X1309" s="154"/>
      <c r="Y1309" s="154"/>
      <c r="Z1309" s="85"/>
      <c r="AA1309" s="85"/>
      <c r="AB1309" s="154"/>
      <c r="AC1309" s="154"/>
      <c r="AD1309" s="154"/>
      <c r="AE1309" s="154"/>
      <c r="AF1309" s="154"/>
      <c r="AG1309" s="154"/>
      <c r="AH1309" s="154"/>
      <c r="AI1309" s="154"/>
      <c r="AJ1309" s="154"/>
      <c r="AK1309" s="154"/>
      <c r="AL1309" s="154"/>
      <c r="AM1309" s="154"/>
      <c r="AN1309" s="154"/>
      <c r="AO1309" s="154"/>
      <c r="AP1309" s="154"/>
      <c r="AQ1309" s="154"/>
      <c r="AR1309" s="154"/>
      <c r="AS1309" s="154"/>
      <c r="AT1309" s="154"/>
      <c r="AU1309" s="154"/>
      <c r="AV1309" s="154"/>
      <c r="AW1309" s="154"/>
      <c r="AX1309" s="154"/>
      <c r="AY1309" s="154"/>
      <c r="AZ1309" s="154"/>
      <c r="BA1309" s="181"/>
      <c r="BB1309" s="181"/>
      <c r="BC1309" s="85"/>
      <c r="BD1309" s="85"/>
      <c r="BE1309" s="154"/>
    </row>
    <row r="1310" customFormat="false" ht="12.75" hidden="false" customHeight="true" outlineLevel="0" collapsed="false">
      <c r="A1310" s="2"/>
      <c r="B1310" s="2"/>
      <c r="E1310" s="2"/>
      <c r="G1310" s="2"/>
      <c r="I1310" s="85"/>
      <c r="J1310" s="2"/>
      <c r="K1310" s="2"/>
      <c r="L1310" s="85"/>
      <c r="M1310" s="85"/>
      <c r="N1310" s="85"/>
      <c r="O1310" s="85"/>
      <c r="P1310" s="85"/>
      <c r="Q1310" s="85"/>
      <c r="R1310" s="85"/>
      <c r="S1310" s="85"/>
      <c r="T1310" s="154"/>
      <c r="U1310" s="154"/>
      <c r="V1310" s="154"/>
      <c r="W1310" s="154"/>
      <c r="X1310" s="154"/>
      <c r="Y1310" s="154"/>
      <c r="Z1310" s="85"/>
      <c r="AA1310" s="85"/>
      <c r="AB1310" s="154"/>
      <c r="AC1310" s="154"/>
      <c r="AD1310" s="154"/>
      <c r="AE1310" s="154"/>
      <c r="AF1310" s="154"/>
      <c r="AG1310" s="154"/>
      <c r="AH1310" s="154"/>
      <c r="AI1310" s="154"/>
      <c r="AJ1310" s="154"/>
      <c r="AK1310" s="154"/>
      <c r="AL1310" s="154"/>
      <c r="AM1310" s="154"/>
      <c r="AN1310" s="154"/>
      <c r="AO1310" s="154"/>
      <c r="AP1310" s="154"/>
      <c r="AQ1310" s="154"/>
      <c r="AR1310" s="154"/>
      <c r="AS1310" s="154"/>
      <c r="AT1310" s="154"/>
      <c r="AU1310" s="154"/>
      <c r="AV1310" s="154"/>
      <c r="AW1310" s="154"/>
      <c r="AX1310" s="154"/>
      <c r="AY1310" s="154"/>
      <c r="AZ1310" s="154"/>
      <c r="BA1310" s="181"/>
      <c r="BB1310" s="181"/>
      <c r="BC1310" s="85"/>
      <c r="BD1310" s="85"/>
      <c r="BE1310" s="154"/>
    </row>
    <row r="1311" customFormat="false" ht="12.75" hidden="false" customHeight="true" outlineLevel="0" collapsed="false">
      <c r="A1311" s="2"/>
      <c r="B1311" s="2"/>
      <c r="E1311" s="2"/>
      <c r="G1311" s="2"/>
      <c r="I1311" s="85"/>
      <c r="J1311" s="2"/>
      <c r="K1311" s="2"/>
      <c r="L1311" s="85"/>
      <c r="M1311" s="85"/>
      <c r="N1311" s="85"/>
      <c r="O1311" s="85"/>
      <c r="P1311" s="85"/>
      <c r="Q1311" s="85"/>
      <c r="R1311" s="85"/>
      <c r="S1311" s="85"/>
      <c r="T1311" s="154"/>
      <c r="U1311" s="154"/>
      <c r="V1311" s="154"/>
      <c r="W1311" s="154"/>
      <c r="X1311" s="154"/>
      <c r="Y1311" s="154"/>
      <c r="Z1311" s="85"/>
      <c r="AA1311" s="85"/>
      <c r="AB1311" s="154"/>
      <c r="AC1311" s="154"/>
      <c r="AD1311" s="154"/>
      <c r="AE1311" s="154"/>
      <c r="AF1311" s="154"/>
      <c r="AG1311" s="154"/>
      <c r="AH1311" s="154"/>
      <c r="AI1311" s="154"/>
      <c r="AJ1311" s="154"/>
      <c r="AK1311" s="154"/>
      <c r="AL1311" s="154"/>
      <c r="AM1311" s="154"/>
      <c r="AN1311" s="154"/>
      <c r="AO1311" s="154"/>
      <c r="AP1311" s="154"/>
      <c r="AQ1311" s="154"/>
      <c r="AR1311" s="154"/>
      <c r="AS1311" s="154"/>
      <c r="AT1311" s="154"/>
      <c r="AU1311" s="154"/>
      <c r="AV1311" s="154"/>
      <c r="AW1311" s="154"/>
      <c r="AX1311" s="154"/>
      <c r="AY1311" s="154"/>
      <c r="AZ1311" s="154"/>
      <c r="BA1311" s="181"/>
      <c r="BB1311" s="181"/>
      <c r="BC1311" s="85"/>
      <c r="BD1311" s="85"/>
      <c r="BE1311" s="154"/>
    </row>
    <row r="1312" customFormat="false" ht="12.75" hidden="false" customHeight="true" outlineLevel="0" collapsed="false">
      <c r="A1312" s="2"/>
      <c r="B1312" s="2"/>
      <c r="E1312" s="2"/>
      <c r="G1312" s="2"/>
      <c r="I1312" s="85"/>
      <c r="J1312" s="2"/>
      <c r="K1312" s="2"/>
      <c r="L1312" s="85"/>
      <c r="M1312" s="85"/>
      <c r="N1312" s="85"/>
      <c r="O1312" s="85"/>
      <c r="P1312" s="85"/>
      <c r="Q1312" s="85"/>
      <c r="R1312" s="85"/>
      <c r="S1312" s="85"/>
      <c r="T1312" s="154"/>
      <c r="U1312" s="154"/>
      <c r="V1312" s="154"/>
      <c r="W1312" s="154"/>
      <c r="X1312" s="154"/>
      <c r="Y1312" s="154"/>
      <c r="Z1312" s="85"/>
      <c r="AA1312" s="85"/>
      <c r="AB1312" s="154"/>
      <c r="AC1312" s="154"/>
      <c r="AD1312" s="154"/>
      <c r="AE1312" s="154"/>
      <c r="AF1312" s="154"/>
      <c r="AG1312" s="154"/>
      <c r="AH1312" s="154"/>
      <c r="AI1312" s="154"/>
      <c r="AJ1312" s="154"/>
      <c r="AK1312" s="154"/>
      <c r="AL1312" s="154"/>
      <c r="AM1312" s="154"/>
      <c r="AN1312" s="154"/>
      <c r="AO1312" s="154"/>
      <c r="AP1312" s="154"/>
      <c r="AQ1312" s="154"/>
      <c r="AR1312" s="154"/>
      <c r="AS1312" s="154"/>
      <c r="AT1312" s="154"/>
      <c r="AU1312" s="154"/>
      <c r="AV1312" s="154"/>
      <c r="AW1312" s="154"/>
      <c r="AX1312" s="154"/>
      <c r="AY1312" s="154"/>
      <c r="AZ1312" s="154"/>
      <c r="BA1312" s="181"/>
      <c r="BB1312" s="181"/>
      <c r="BC1312" s="85"/>
      <c r="BD1312" s="85"/>
      <c r="BE1312" s="154"/>
    </row>
    <row r="1313" customFormat="false" ht="12.75" hidden="false" customHeight="true" outlineLevel="0" collapsed="false">
      <c r="A1313" s="2"/>
      <c r="B1313" s="2"/>
      <c r="E1313" s="2"/>
      <c r="G1313" s="2"/>
      <c r="I1313" s="85"/>
      <c r="J1313" s="2"/>
      <c r="K1313" s="2"/>
      <c r="L1313" s="85"/>
      <c r="M1313" s="85"/>
      <c r="N1313" s="85"/>
      <c r="O1313" s="85"/>
      <c r="P1313" s="85"/>
      <c r="Q1313" s="85"/>
      <c r="R1313" s="85"/>
      <c r="S1313" s="85"/>
      <c r="T1313" s="154"/>
      <c r="U1313" s="154"/>
      <c r="V1313" s="154"/>
      <c r="W1313" s="154"/>
      <c r="X1313" s="154"/>
      <c r="Y1313" s="154"/>
      <c r="Z1313" s="85"/>
      <c r="AA1313" s="85"/>
      <c r="AB1313" s="154"/>
      <c r="AC1313" s="154"/>
      <c r="AD1313" s="154"/>
      <c r="AE1313" s="154"/>
      <c r="AF1313" s="154"/>
      <c r="AG1313" s="154"/>
      <c r="AH1313" s="154"/>
      <c r="AI1313" s="154"/>
      <c r="AJ1313" s="154"/>
      <c r="AK1313" s="154"/>
      <c r="AL1313" s="154"/>
      <c r="AM1313" s="154"/>
      <c r="AN1313" s="154"/>
      <c r="AO1313" s="154"/>
      <c r="AP1313" s="154"/>
      <c r="AQ1313" s="154"/>
      <c r="AR1313" s="154"/>
      <c r="AS1313" s="154"/>
      <c r="AT1313" s="154"/>
      <c r="AU1313" s="154"/>
      <c r="AV1313" s="154"/>
      <c r="AW1313" s="154"/>
      <c r="AX1313" s="154"/>
      <c r="AY1313" s="154"/>
      <c r="AZ1313" s="154"/>
      <c r="BA1313" s="181"/>
      <c r="BB1313" s="181"/>
      <c r="BC1313" s="85"/>
      <c r="BD1313" s="85"/>
      <c r="BE1313" s="154"/>
    </row>
    <row r="1314" customFormat="false" ht="12.75" hidden="false" customHeight="true" outlineLevel="0" collapsed="false">
      <c r="A1314" s="2"/>
      <c r="B1314" s="2"/>
      <c r="E1314" s="2"/>
      <c r="G1314" s="2"/>
      <c r="I1314" s="85"/>
      <c r="J1314" s="2"/>
      <c r="K1314" s="2"/>
      <c r="L1314" s="85"/>
      <c r="M1314" s="85"/>
      <c r="N1314" s="85"/>
      <c r="O1314" s="85"/>
      <c r="P1314" s="85"/>
      <c r="Q1314" s="85"/>
      <c r="R1314" s="85"/>
      <c r="S1314" s="85"/>
      <c r="T1314" s="154"/>
      <c r="U1314" s="154"/>
      <c r="V1314" s="154"/>
      <c r="W1314" s="154"/>
      <c r="X1314" s="154"/>
      <c r="Y1314" s="154"/>
      <c r="Z1314" s="85"/>
      <c r="AA1314" s="85"/>
      <c r="AB1314" s="154"/>
      <c r="AC1314" s="154"/>
      <c r="AD1314" s="154"/>
      <c r="AE1314" s="154"/>
      <c r="AF1314" s="154"/>
      <c r="AG1314" s="154"/>
      <c r="AH1314" s="154"/>
      <c r="AI1314" s="154"/>
      <c r="AJ1314" s="154"/>
      <c r="AK1314" s="154"/>
      <c r="AL1314" s="154"/>
      <c r="AM1314" s="154"/>
      <c r="AN1314" s="154"/>
      <c r="AO1314" s="154"/>
      <c r="AP1314" s="154"/>
      <c r="AQ1314" s="154"/>
      <c r="AR1314" s="154"/>
      <c r="AS1314" s="154"/>
      <c r="AT1314" s="154"/>
      <c r="AU1314" s="154"/>
      <c r="AV1314" s="154"/>
      <c r="AW1314" s="154"/>
      <c r="AX1314" s="154"/>
      <c r="AY1314" s="154"/>
      <c r="AZ1314" s="154"/>
      <c r="BA1314" s="181"/>
      <c r="BB1314" s="181"/>
      <c r="BC1314" s="85"/>
      <c r="BD1314" s="85"/>
      <c r="BE1314" s="154"/>
    </row>
    <row r="1315" customFormat="false" ht="12.75" hidden="false" customHeight="true" outlineLevel="0" collapsed="false">
      <c r="A1315" s="2"/>
      <c r="B1315" s="2"/>
      <c r="E1315" s="2"/>
      <c r="G1315" s="2"/>
      <c r="I1315" s="85"/>
      <c r="J1315" s="2"/>
      <c r="K1315" s="2"/>
      <c r="L1315" s="85"/>
      <c r="M1315" s="85"/>
      <c r="N1315" s="85"/>
      <c r="O1315" s="85"/>
      <c r="P1315" s="85"/>
      <c r="Q1315" s="85"/>
      <c r="R1315" s="85"/>
      <c r="S1315" s="85"/>
      <c r="T1315" s="154"/>
      <c r="U1315" s="154"/>
      <c r="V1315" s="154"/>
      <c r="W1315" s="154"/>
      <c r="X1315" s="154"/>
      <c r="Y1315" s="154"/>
      <c r="Z1315" s="85"/>
      <c r="AA1315" s="85"/>
      <c r="AB1315" s="154"/>
      <c r="AC1315" s="154"/>
      <c r="AD1315" s="154"/>
      <c r="AE1315" s="154"/>
      <c r="AF1315" s="154"/>
      <c r="AG1315" s="154"/>
      <c r="AH1315" s="154"/>
      <c r="AI1315" s="154"/>
      <c r="AJ1315" s="154"/>
      <c r="AK1315" s="154"/>
      <c r="AL1315" s="154"/>
      <c r="AM1315" s="154"/>
      <c r="AN1315" s="154"/>
      <c r="AO1315" s="154"/>
      <c r="AP1315" s="154"/>
      <c r="AQ1315" s="154"/>
      <c r="AR1315" s="154"/>
      <c r="AS1315" s="154"/>
      <c r="AT1315" s="154"/>
      <c r="AU1315" s="154"/>
      <c r="AV1315" s="154"/>
      <c r="AW1315" s="154"/>
      <c r="AX1315" s="154"/>
      <c r="AY1315" s="154"/>
      <c r="AZ1315" s="154"/>
      <c r="BA1315" s="181"/>
      <c r="BB1315" s="181"/>
      <c r="BC1315" s="85"/>
      <c r="BD1315" s="85"/>
      <c r="BE1315" s="154"/>
    </row>
    <row r="1316" customFormat="false" ht="12.75" hidden="false" customHeight="true" outlineLevel="0" collapsed="false">
      <c r="A1316" s="2"/>
      <c r="B1316" s="2"/>
      <c r="E1316" s="2"/>
      <c r="G1316" s="2"/>
      <c r="I1316" s="85"/>
      <c r="J1316" s="2"/>
      <c r="K1316" s="2"/>
      <c r="L1316" s="85"/>
      <c r="M1316" s="85"/>
      <c r="N1316" s="85"/>
      <c r="O1316" s="85"/>
      <c r="P1316" s="85"/>
      <c r="Q1316" s="85"/>
      <c r="R1316" s="85"/>
      <c r="S1316" s="85"/>
      <c r="T1316" s="154"/>
      <c r="U1316" s="154"/>
      <c r="V1316" s="154"/>
      <c r="W1316" s="154"/>
      <c r="X1316" s="154"/>
      <c r="Y1316" s="154"/>
      <c r="Z1316" s="85"/>
      <c r="AA1316" s="85"/>
      <c r="AB1316" s="154"/>
      <c r="AC1316" s="154"/>
      <c r="AD1316" s="154"/>
      <c r="AE1316" s="154"/>
      <c r="AF1316" s="154"/>
      <c r="AG1316" s="154"/>
      <c r="AH1316" s="154"/>
      <c r="AI1316" s="154"/>
      <c r="AJ1316" s="154"/>
      <c r="AK1316" s="154"/>
      <c r="AL1316" s="154"/>
      <c r="AM1316" s="154"/>
      <c r="AN1316" s="154"/>
      <c r="AO1316" s="154"/>
      <c r="AP1316" s="154"/>
      <c r="AQ1316" s="154"/>
      <c r="AR1316" s="154"/>
      <c r="AS1316" s="154"/>
      <c r="AT1316" s="154"/>
      <c r="AU1316" s="154"/>
      <c r="AV1316" s="154"/>
      <c r="AW1316" s="154"/>
      <c r="AX1316" s="154"/>
      <c r="AY1316" s="154"/>
      <c r="AZ1316" s="154"/>
      <c r="BA1316" s="181"/>
      <c r="BB1316" s="181"/>
      <c r="BC1316" s="85"/>
      <c r="BD1316" s="85"/>
      <c r="BE1316" s="154"/>
    </row>
    <row r="1317" customFormat="false" ht="12.75" hidden="false" customHeight="true" outlineLevel="0" collapsed="false">
      <c r="A1317" s="2"/>
      <c r="B1317" s="2"/>
      <c r="E1317" s="2"/>
      <c r="G1317" s="2"/>
      <c r="I1317" s="85"/>
      <c r="J1317" s="2"/>
      <c r="K1317" s="2"/>
      <c r="L1317" s="85"/>
      <c r="M1317" s="85"/>
      <c r="N1317" s="85"/>
      <c r="O1317" s="85"/>
      <c r="P1317" s="85"/>
      <c r="Q1317" s="85"/>
      <c r="R1317" s="85"/>
      <c r="S1317" s="85"/>
      <c r="T1317" s="154"/>
      <c r="U1317" s="154"/>
      <c r="V1317" s="154"/>
      <c r="W1317" s="154"/>
      <c r="X1317" s="154"/>
      <c r="Y1317" s="154"/>
      <c r="Z1317" s="85"/>
      <c r="AA1317" s="85"/>
      <c r="AB1317" s="154"/>
      <c r="AC1317" s="154"/>
      <c r="AD1317" s="154"/>
      <c r="AE1317" s="154"/>
      <c r="AF1317" s="154"/>
      <c r="AG1317" s="154"/>
      <c r="AH1317" s="154"/>
      <c r="AI1317" s="154"/>
      <c r="AJ1317" s="154"/>
      <c r="AK1317" s="154"/>
      <c r="AL1317" s="154"/>
      <c r="AM1317" s="154"/>
      <c r="AN1317" s="154"/>
      <c r="AO1317" s="154"/>
      <c r="AP1317" s="154"/>
      <c r="AQ1317" s="154"/>
      <c r="AR1317" s="154"/>
      <c r="AS1317" s="154"/>
      <c r="AT1317" s="154"/>
      <c r="AU1317" s="154"/>
      <c r="AV1317" s="154"/>
      <c r="AW1317" s="154"/>
      <c r="AX1317" s="154"/>
      <c r="AY1317" s="154"/>
      <c r="AZ1317" s="154"/>
      <c r="BA1317" s="181"/>
      <c r="BB1317" s="181"/>
      <c r="BC1317" s="85"/>
      <c r="BD1317" s="85"/>
      <c r="BE1317" s="154"/>
    </row>
    <row r="1318" customFormat="false" ht="12.75" hidden="false" customHeight="true" outlineLevel="0" collapsed="false">
      <c r="A1318" s="2"/>
      <c r="B1318" s="2"/>
      <c r="E1318" s="2"/>
      <c r="G1318" s="2"/>
      <c r="I1318" s="85"/>
      <c r="J1318" s="2"/>
      <c r="K1318" s="2"/>
      <c r="L1318" s="85"/>
      <c r="M1318" s="85"/>
      <c r="N1318" s="85"/>
      <c r="O1318" s="85"/>
      <c r="P1318" s="85"/>
      <c r="Q1318" s="85"/>
      <c r="R1318" s="85"/>
      <c r="S1318" s="85"/>
      <c r="T1318" s="154"/>
      <c r="U1318" s="154"/>
      <c r="V1318" s="154"/>
      <c r="W1318" s="154"/>
      <c r="X1318" s="154"/>
      <c r="Y1318" s="154"/>
      <c r="Z1318" s="85"/>
      <c r="AA1318" s="85"/>
      <c r="AB1318" s="154"/>
      <c r="AC1318" s="154"/>
      <c r="AD1318" s="154"/>
      <c r="AE1318" s="154"/>
      <c r="AF1318" s="154"/>
      <c r="AG1318" s="154"/>
      <c r="AH1318" s="154"/>
      <c r="AI1318" s="154"/>
      <c r="AJ1318" s="154"/>
      <c r="AK1318" s="154"/>
      <c r="AL1318" s="154"/>
      <c r="AM1318" s="154"/>
      <c r="AN1318" s="154"/>
      <c r="AO1318" s="154"/>
      <c r="AP1318" s="154"/>
      <c r="AQ1318" s="154"/>
      <c r="AR1318" s="154"/>
      <c r="AS1318" s="154"/>
      <c r="AT1318" s="154"/>
      <c r="AU1318" s="154"/>
      <c r="AV1318" s="154"/>
      <c r="AW1318" s="154"/>
      <c r="AX1318" s="154"/>
      <c r="AY1318" s="154"/>
      <c r="AZ1318" s="154"/>
      <c r="BA1318" s="181"/>
      <c r="BB1318" s="181"/>
      <c r="BC1318" s="85"/>
      <c r="BD1318" s="85"/>
      <c r="BE1318" s="154"/>
    </row>
    <row r="1319" customFormat="false" ht="12.75" hidden="false" customHeight="true" outlineLevel="0" collapsed="false">
      <c r="A1319" s="2"/>
      <c r="B1319" s="2"/>
      <c r="E1319" s="2"/>
      <c r="G1319" s="2"/>
      <c r="I1319" s="85"/>
      <c r="J1319" s="2"/>
      <c r="K1319" s="2"/>
      <c r="L1319" s="85"/>
      <c r="M1319" s="85"/>
      <c r="N1319" s="85"/>
      <c r="O1319" s="85"/>
      <c r="P1319" s="85"/>
      <c r="Q1319" s="85"/>
      <c r="R1319" s="85"/>
      <c r="S1319" s="85"/>
      <c r="T1319" s="154"/>
      <c r="U1319" s="154"/>
      <c r="V1319" s="154"/>
      <c r="W1319" s="154"/>
      <c r="X1319" s="154"/>
      <c r="Y1319" s="154"/>
      <c r="Z1319" s="85"/>
      <c r="AA1319" s="85"/>
      <c r="AB1319" s="154"/>
      <c r="AC1319" s="154"/>
      <c r="AD1319" s="154"/>
      <c r="AE1319" s="154"/>
      <c r="AF1319" s="154"/>
      <c r="AG1319" s="154"/>
      <c r="AH1319" s="154"/>
      <c r="AI1319" s="154"/>
      <c r="AJ1319" s="154"/>
      <c r="AK1319" s="154"/>
      <c r="AL1319" s="154"/>
      <c r="AM1319" s="154"/>
      <c r="AN1319" s="154"/>
      <c r="AO1319" s="154"/>
      <c r="AP1319" s="154"/>
      <c r="AQ1319" s="154"/>
      <c r="AR1319" s="154"/>
      <c r="AS1319" s="154"/>
      <c r="AT1319" s="154"/>
      <c r="AU1319" s="154"/>
      <c r="AV1319" s="154"/>
      <c r="AW1319" s="154"/>
      <c r="AX1319" s="154"/>
      <c r="AY1319" s="154"/>
      <c r="AZ1319" s="154"/>
      <c r="BA1319" s="181"/>
      <c r="BB1319" s="181"/>
      <c r="BC1319" s="85"/>
      <c r="BD1319" s="85"/>
      <c r="BE1319" s="154"/>
    </row>
    <row r="1320" customFormat="false" ht="12.75" hidden="false" customHeight="true" outlineLevel="0" collapsed="false">
      <c r="A1320" s="2"/>
      <c r="B1320" s="2"/>
      <c r="E1320" s="2"/>
      <c r="G1320" s="2"/>
      <c r="I1320" s="85"/>
      <c r="J1320" s="2"/>
      <c r="K1320" s="2"/>
      <c r="L1320" s="85"/>
      <c r="M1320" s="85"/>
      <c r="N1320" s="85"/>
      <c r="O1320" s="85"/>
      <c r="P1320" s="85"/>
      <c r="Q1320" s="85"/>
      <c r="R1320" s="85"/>
      <c r="S1320" s="85"/>
      <c r="T1320" s="154"/>
      <c r="U1320" s="154"/>
      <c r="V1320" s="154"/>
      <c r="W1320" s="154"/>
      <c r="X1320" s="154"/>
      <c r="Y1320" s="154"/>
      <c r="Z1320" s="85"/>
      <c r="AA1320" s="85"/>
      <c r="AB1320" s="154"/>
      <c r="AC1320" s="154"/>
      <c r="AD1320" s="154"/>
      <c r="AE1320" s="154"/>
      <c r="AF1320" s="154"/>
      <c r="AG1320" s="154"/>
      <c r="AH1320" s="154"/>
      <c r="AI1320" s="154"/>
      <c r="AJ1320" s="154"/>
      <c r="AK1320" s="154"/>
      <c r="AL1320" s="154"/>
      <c r="AM1320" s="154"/>
      <c r="AN1320" s="154"/>
      <c r="AO1320" s="154"/>
      <c r="AP1320" s="154"/>
      <c r="AQ1320" s="154"/>
      <c r="AR1320" s="154"/>
      <c r="AS1320" s="154"/>
      <c r="AT1320" s="154"/>
      <c r="AU1320" s="154"/>
      <c r="AV1320" s="154"/>
      <c r="AW1320" s="154"/>
      <c r="AX1320" s="154"/>
      <c r="AY1320" s="154"/>
      <c r="AZ1320" s="154"/>
      <c r="BA1320" s="181"/>
      <c r="BB1320" s="181"/>
      <c r="BC1320" s="85"/>
      <c r="BD1320" s="85"/>
      <c r="BE1320" s="154"/>
    </row>
    <row r="1321" customFormat="false" ht="12.75" hidden="false" customHeight="true" outlineLevel="0" collapsed="false">
      <c r="A1321" s="2"/>
      <c r="B1321" s="2"/>
      <c r="E1321" s="2"/>
      <c r="G1321" s="2"/>
      <c r="I1321" s="85"/>
      <c r="J1321" s="2"/>
      <c r="K1321" s="2"/>
      <c r="L1321" s="85"/>
      <c r="M1321" s="85"/>
      <c r="N1321" s="85"/>
      <c r="O1321" s="85"/>
      <c r="P1321" s="85"/>
      <c r="Q1321" s="85"/>
      <c r="R1321" s="85"/>
      <c r="S1321" s="85"/>
      <c r="T1321" s="154"/>
      <c r="U1321" s="154"/>
      <c r="V1321" s="154"/>
      <c r="W1321" s="154"/>
      <c r="X1321" s="154"/>
      <c r="Y1321" s="154"/>
      <c r="Z1321" s="85"/>
      <c r="AA1321" s="85"/>
      <c r="AB1321" s="154"/>
      <c r="AC1321" s="154"/>
      <c r="AD1321" s="154"/>
      <c r="AE1321" s="154"/>
      <c r="AF1321" s="154"/>
      <c r="AG1321" s="154"/>
      <c r="AH1321" s="154"/>
      <c r="AI1321" s="154"/>
      <c r="AJ1321" s="154"/>
      <c r="AK1321" s="154"/>
      <c r="AL1321" s="154"/>
      <c r="AM1321" s="154"/>
      <c r="AN1321" s="154"/>
      <c r="AO1321" s="154"/>
      <c r="AP1321" s="154"/>
      <c r="AQ1321" s="154"/>
      <c r="AR1321" s="154"/>
      <c r="AS1321" s="154"/>
      <c r="AT1321" s="154"/>
      <c r="AU1321" s="154"/>
      <c r="AV1321" s="154"/>
      <c r="AW1321" s="154"/>
      <c r="AX1321" s="154"/>
      <c r="AY1321" s="154"/>
      <c r="AZ1321" s="154"/>
      <c r="BA1321" s="181"/>
      <c r="BB1321" s="181"/>
      <c r="BC1321" s="85"/>
      <c r="BD1321" s="85"/>
      <c r="BE1321" s="154"/>
    </row>
    <row r="1322" customFormat="false" ht="12.75" hidden="false" customHeight="true" outlineLevel="0" collapsed="false">
      <c r="A1322" s="2"/>
      <c r="B1322" s="2"/>
      <c r="E1322" s="2"/>
      <c r="G1322" s="2"/>
      <c r="I1322" s="85"/>
      <c r="J1322" s="2"/>
      <c r="K1322" s="2"/>
      <c r="L1322" s="85"/>
      <c r="M1322" s="85"/>
      <c r="N1322" s="85"/>
      <c r="O1322" s="85"/>
      <c r="P1322" s="85"/>
      <c r="Q1322" s="85"/>
      <c r="R1322" s="85"/>
      <c r="S1322" s="85"/>
      <c r="T1322" s="154"/>
      <c r="U1322" s="154"/>
      <c r="V1322" s="154"/>
      <c r="W1322" s="154"/>
      <c r="X1322" s="154"/>
      <c r="Y1322" s="154"/>
      <c r="Z1322" s="85"/>
      <c r="AA1322" s="85"/>
      <c r="AB1322" s="154"/>
      <c r="AC1322" s="154"/>
      <c r="AD1322" s="154"/>
      <c r="AE1322" s="154"/>
      <c r="AF1322" s="154"/>
      <c r="AG1322" s="154"/>
      <c r="AH1322" s="154"/>
      <c r="AI1322" s="154"/>
      <c r="AJ1322" s="154"/>
      <c r="AK1322" s="154"/>
      <c r="AL1322" s="154"/>
      <c r="AM1322" s="154"/>
      <c r="AN1322" s="154"/>
      <c r="AO1322" s="154"/>
      <c r="AP1322" s="154"/>
      <c r="AQ1322" s="154"/>
      <c r="AR1322" s="154"/>
      <c r="AS1322" s="154"/>
      <c r="AT1322" s="154"/>
      <c r="AU1322" s="154"/>
      <c r="AV1322" s="154"/>
      <c r="AW1322" s="154"/>
      <c r="AX1322" s="154"/>
      <c r="AY1322" s="154"/>
      <c r="AZ1322" s="154"/>
      <c r="BA1322" s="181"/>
      <c r="BB1322" s="181"/>
      <c r="BC1322" s="85"/>
      <c r="BD1322" s="85"/>
      <c r="BE1322" s="154"/>
    </row>
    <row r="1323" customFormat="false" ht="12.75" hidden="false" customHeight="true" outlineLevel="0" collapsed="false">
      <c r="A1323" s="2"/>
      <c r="B1323" s="2"/>
      <c r="E1323" s="2"/>
      <c r="G1323" s="2"/>
      <c r="I1323" s="85"/>
      <c r="J1323" s="2"/>
      <c r="K1323" s="2"/>
      <c r="L1323" s="85"/>
      <c r="M1323" s="85"/>
      <c r="N1323" s="85"/>
      <c r="O1323" s="85"/>
      <c r="P1323" s="85"/>
      <c r="Q1323" s="85"/>
      <c r="R1323" s="85"/>
      <c r="S1323" s="85"/>
      <c r="T1323" s="154"/>
      <c r="U1323" s="154"/>
      <c r="V1323" s="154"/>
      <c r="W1323" s="154"/>
      <c r="X1323" s="154"/>
      <c r="Y1323" s="154"/>
      <c r="Z1323" s="85"/>
      <c r="AA1323" s="85"/>
      <c r="AB1323" s="154"/>
      <c r="AC1323" s="154"/>
      <c r="AD1323" s="154"/>
      <c r="AE1323" s="154"/>
      <c r="AF1323" s="154"/>
      <c r="AG1323" s="154"/>
      <c r="AH1323" s="154"/>
      <c r="AI1323" s="154"/>
      <c r="AJ1323" s="154"/>
      <c r="AK1323" s="154"/>
      <c r="AL1323" s="154"/>
      <c r="AM1323" s="154"/>
      <c r="AN1323" s="154"/>
      <c r="AO1323" s="154"/>
      <c r="AP1323" s="154"/>
      <c r="AQ1323" s="154"/>
      <c r="AR1323" s="154"/>
      <c r="AS1323" s="154"/>
      <c r="AT1323" s="154"/>
      <c r="AU1323" s="154"/>
      <c r="AV1323" s="154"/>
      <c r="AW1323" s="154"/>
      <c r="AX1323" s="154"/>
      <c r="AY1323" s="154"/>
      <c r="AZ1323" s="154"/>
      <c r="BA1323" s="181"/>
      <c r="BB1323" s="181"/>
      <c r="BC1323" s="85"/>
      <c r="BD1323" s="85"/>
      <c r="BE1323" s="154"/>
    </row>
    <row r="1324" customFormat="false" ht="12.75" hidden="false" customHeight="true" outlineLevel="0" collapsed="false">
      <c r="A1324" s="2"/>
      <c r="B1324" s="2"/>
      <c r="E1324" s="2"/>
      <c r="G1324" s="2"/>
      <c r="I1324" s="85"/>
      <c r="J1324" s="2"/>
      <c r="K1324" s="2"/>
      <c r="L1324" s="85"/>
      <c r="M1324" s="85"/>
      <c r="N1324" s="85"/>
      <c r="O1324" s="85"/>
      <c r="P1324" s="85"/>
      <c r="Q1324" s="85"/>
      <c r="R1324" s="85"/>
      <c r="S1324" s="85"/>
      <c r="T1324" s="154"/>
      <c r="U1324" s="154"/>
      <c r="V1324" s="154"/>
      <c r="W1324" s="154"/>
      <c r="X1324" s="154"/>
      <c r="Y1324" s="154"/>
      <c r="Z1324" s="85"/>
      <c r="AA1324" s="85"/>
      <c r="AB1324" s="154"/>
      <c r="AC1324" s="154"/>
      <c r="AD1324" s="154"/>
      <c r="AE1324" s="154"/>
      <c r="AF1324" s="154"/>
      <c r="AG1324" s="154"/>
      <c r="AH1324" s="154"/>
      <c r="AI1324" s="154"/>
      <c r="AJ1324" s="154"/>
      <c r="AK1324" s="154"/>
      <c r="AL1324" s="154"/>
      <c r="AM1324" s="154"/>
      <c r="AN1324" s="154"/>
      <c r="AO1324" s="154"/>
      <c r="AP1324" s="154"/>
      <c r="AQ1324" s="154"/>
      <c r="AR1324" s="154"/>
      <c r="AS1324" s="154"/>
      <c r="AT1324" s="154"/>
      <c r="AU1324" s="154"/>
      <c r="AV1324" s="154"/>
      <c r="AW1324" s="154"/>
      <c r="AX1324" s="154"/>
      <c r="AY1324" s="154"/>
      <c r="AZ1324" s="154"/>
      <c r="BA1324" s="181"/>
      <c r="BB1324" s="181"/>
      <c r="BC1324" s="85"/>
      <c r="BD1324" s="85"/>
      <c r="BE1324" s="154"/>
    </row>
    <row r="1325" customFormat="false" ht="12.75" hidden="false" customHeight="true" outlineLevel="0" collapsed="false">
      <c r="A1325" s="2"/>
      <c r="B1325" s="2"/>
      <c r="E1325" s="2"/>
      <c r="G1325" s="2"/>
      <c r="I1325" s="85"/>
      <c r="J1325" s="2"/>
      <c r="K1325" s="2"/>
      <c r="L1325" s="85"/>
      <c r="M1325" s="85"/>
      <c r="N1325" s="85"/>
      <c r="O1325" s="85"/>
      <c r="P1325" s="85"/>
      <c r="Q1325" s="85"/>
      <c r="R1325" s="85"/>
      <c r="S1325" s="85"/>
      <c r="T1325" s="154"/>
      <c r="U1325" s="154"/>
      <c r="V1325" s="154"/>
      <c r="W1325" s="154"/>
      <c r="X1325" s="154"/>
      <c r="Y1325" s="154"/>
      <c r="Z1325" s="85"/>
      <c r="AA1325" s="85"/>
      <c r="AB1325" s="154"/>
      <c r="AC1325" s="154"/>
      <c r="AD1325" s="154"/>
      <c r="AE1325" s="154"/>
      <c r="AF1325" s="154"/>
      <c r="AG1325" s="154"/>
      <c r="AH1325" s="154"/>
      <c r="AI1325" s="154"/>
      <c r="AJ1325" s="154"/>
      <c r="AK1325" s="154"/>
      <c r="AL1325" s="154"/>
      <c r="AM1325" s="154"/>
      <c r="AN1325" s="154"/>
      <c r="AO1325" s="154"/>
      <c r="AP1325" s="154"/>
      <c r="AQ1325" s="154"/>
      <c r="AR1325" s="154"/>
      <c r="AS1325" s="154"/>
      <c r="AT1325" s="154"/>
      <c r="AU1325" s="154"/>
      <c r="AV1325" s="154"/>
      <c r="AW1325" s="154"/>
      <c r="AX1325" s="154"/>
      <c r="AY1325" s="154"/>
      <c r="AZ1325" s="154"/>
      <c r="BA1325" s="181"/>
      <c r="BB1325" s="181"/>
      <c r="BC1325" s="85"/>
      <c r="BD1325" s="85"/>
      <c r="BE1325" s="154"/>
    </row>
    <row r="1326" customFormat="false" ht="12.75" hidden="false" customHeight="true" outlineLevel="0" collapsed="false">
      <c r="A1326" s="2"/>
      <c r="B1326" s="2"/>
      <c r="E1326" s="2"/>
      <c r="G1326" s="2"/>
      <c r="I1326" s="85"/>
      <c r="J1326" s="2"/>
      <c r="K1326" s="2"/>
      <c r="L1326" s="85"/>
      <c r="M1326" s="85"/>
      <c r="N1326" s="85"/>
      <c r="O1326" s="85"/>
      <c r="P1326" s="85"/>
      <c r="Q1326" s="85"/>
      <c r="R1326" s="85"/>
      <c r="S1326" s="85"/>
      <c r="T1326" s="154"/>
      <c r="U1326" s="154"/>
      <c r="V1326" s="154"/>
      <c r="W1326" s="154"/>
      <c r="X1326" s="154"/>
      <c r="Y1326" s="154"/>
      <c r="Z1326" s="85"/>
      <c r="AA1326" s="85"/>
      <c r="AB1326" s="154"/>
      <c r="AC1326" s="154"/>
      <c r="AD1326" s="154"/>
      <c r="AE1326" s="154"/>
      <c r="AF1326" s="154"/>
      <c r="AG1326" s="154"/>
      <c r="AH1326" s="154"/>
      <c r="AI1326" s="154"/>
      <c r="AJ1326" s="154"/>
      <c r="AK1326" s="154"/>
      <c r="AL1326" s="154"/>
      <c r="AM1326" s="154"/>
      <c r="AN1326" s="154"/>
      <c r="AO1326" s="154"/>
      <c r="AP1326" s="154"/>
      <c r="AQ1326" s="154"/>
      <c r="AR1326" s="154"/>
      <c r="AS1326" s="154"/>
      <c r="AT1326" s="154"/>
      <c r="AU1326" s="154"/>
      <c r="AV1326" s="154"/>
      <c r="AW1326" s="154"/>
      <c r="AX1326" s="154"/>
      <c r="AY1326" s="154"/>
      <c r="AZ1326" s="154"/>
      <c r="BA1326" s="181"/>
      <c r="BB1326" s="181"/>
      <c r="BC1326" s="85"/>
      <c r="BD1326" s="85"/>
      <c r="BE1326" s="154"/>
    </row>
    <row r="1327" customFormat="false" ht="12.75" hidden="false" customHeight="true" outlineLevel="0" collapsed="false">
      <c r="A1327" s="2"/>
      <c r="B1327" s="2"/>
      <c r="E1327" s="2"/>
      <c r="G1327" s="2"/>
      <c r="I1327" s="85"/>
      <c r="J1327" s="2"/>
      <c r="K1327" s="2"/>
      <c r="L1327" s="85"/>
      <c r="M1327" s="85"/>
      <c r="N1327" s="85"/>
      <c r="O1327" s="85"/>
      <c r="P1327" s="85"/>
      <c r="Q1327" s="85"/>
      <c r="R1327" s="85"/>
      <c r="S1327" s="85"/>
      <c r="T1327" s="154"/>
      <c r="U1327" s="154"/>
      <c r="V1327" s="154"/>
      <c r="W1327" s="154"/>
      <c r="X1327" s="154"/>
      <c r="Y1327" s="154"/>
      <c r="Z1327" s="85"/>
      <c r="AA1327" s="85"/>
      <c r="AB1327" s="154"/>
      <c r="AC1327" s="154"/>
      <c r="AD1327" s="154"/>
      <c r="AE1327" s="154"/>
      <c r="AF1327" s="154"/>
      <c r="AG1327" s="154"/>
      <c r="AH1327" s="154"/>
      <c r="AI1327" s="154"/>
      <c r="AJ1327" s="154"/>
      <c r="AK1327" s="154"/>
      <c r="AL1327" s="154"/>
      <c r="AM1327" s="154"/>
      <c r="AN1327" s="154"/>
      <c r="AO1327" s="154"/>
      <c r="AP1327" s="154"/>
      <c r="AQ1327" s="154"/>
      <c r="AR1327" s="154"/>
      <c r="AS1327" s="154"/>
      <c r="AT1327" s="154"/>
      <c r="AU1327" s="154"/>
      <c r="AV1327" s="154"/>
      <c r="AW1327" s="154"/>
      <c r="AX1327" s="154"/>
      <c r="AY1327" s="154"/>
      <c r="AZ1327" s="154"/>
      <c r="BA1327" s="181"/>
      <c r="BB1327" s="181"/>
      <c r="BC1327" s="85"/>
      <c r="BD1327" s="85"/>
      <c r="BE1327" s="154"/>
    </row>
    <row r="1328" customFormat="false" ht="12.75" hidden="false" customHeight="true" outlineLevel="0" collapsed="false">
      <c r="A1328" s="2"/>
      <c r="B1328" s="2"/>
      <c r="E1328" s="2"/>
      <c r="G1328" s="2"/>
      <c r="I1328" s="85"/>
      <c r="J1328" s="2"/>
      <c r="K1328" s="2"/>
      <c r="L1328" s="85"/>
      <c r="M1328" s="85"/>
      <c r="N1328" s="85"/>
      <c r="O1328" s="85"/>
      <c r="P1328" s="85"/>
      <c r="Q1328" s="85"/>
      <c r="R1328" s="85"/>
      <c r="S1328" s="85"/>
      <c r="T1328" s="154"/>
      <c r="U1328" s="154"/>
      <c r="V1328" s="154"/>
      <c r="W1328" s="154"/>
      <c r="X1328" s="154"/>
      <c r="Y1328" s="154"/>
      <c r="Z1328" s="85"/>
      <c r="AA1328" s="85"/>
      <c r="AB1328" s="154"/>
      <c r="AC1328" s="154"/>
      <c r="AD1328" s="154"/>
      <c r="AE1328" s="154"/>
      <c r="AF1328" s="154"/>
      <c r="AG1328" s="154"/>
      <c r="AH1328" s="154"/>
      <c r="AI1328" s="154"/>
      <c r="AJ1328" s="154"/>
      <c r="AK1328" s="154"/>
      <c r="AL1328" s="154"/>
      <c r="AM1328" s="154"/>
      <c r="AN1328" s="154"/>
      <c r="AO1328" s="154"/>
      <c r="AP1328" s="154"/>
      <c r="AQ1328" s="154"/>
      <c r="AR1328" s="154"/>
      <c r="AS1328" s="154"/>
      <c r="AT1328" s="154"/>
      <c r="AU1328" s="154"/>
      <c r="AV1328" s="154"/>
      <c r="AW1328" s="154"/>
      <c r="AX1328" s="154"/>
      <c r="AY1328" s="154"/>
      <c r="AZ1328" s="154"/>
      <c r="BA1328" s="181"/>
      <c r="BB1328" s="181"/>
      <c r="BC1328" s="85"/>
      <c r="BD1328" s="85"/>
      <c r="BE1328" s="154"/>
    </row>
    <row r="1329" customFormat="false" ht="12.75" hidden="false" customHeight="true" outlineLevel="0" collapsed="false">
      <c r="A1329" s="2"/>
      <c r="B1329" s="2"/>
      <c r="E1329" s="2"/>
      <c r="G1329" s="2"/>
      <c r="I1329" s="85"/>
      <c r="J1329" s="2"/>
      <c r="K1329" s="2"/>
      <c r="L1329" s="85"/>
      <c r="M1329" s="85"/>
      <c r="N1329" s="85"/>
      <c r="O1329" s="85"/>
      <c r="P1329" s="85"/>
      <c r="Q1329" s="85"/>
      <c r="R1329" s="85"/>
      <c r="S1329" s="85"/>
      <c r="T1329" s="154"/>
      <c r="U1329" s="154"/>
      <c r="V1329" s="154"/>
      <c r="W1329" s="154"/>
      <c r="X1329" s="154"/>
      <c r="Y1329" s="154"/>
      <c r="Z1329" s="85"/>
      <c r="AA1329" s="85"/>
      <c r="AB1329" s="154"/>
      <c r="AC1329" s="154"/>
      <c r="AD1329" s="154"/>
      <c r="AE1329" s="154"/>
      <c r="AF1329" s="154"/>
      <c r="AG1329" s="154"/>
      <c r="AH1329" s="154"/>
      <c r="AI1329" s="154"/>
      <c r="AJ1329" s="154"/>
      <c r="AK1329" s="154"/>
      <c r="AL1329" s="154"/>
      <c r="AM1329" s="154"/>
      <c r="AN1329" s="154"/>
      <c r="AO1329" s="154"/>
      <c r="AP1329" s="154"/>
      <c r="AQ1329" s="154"/>
      <c r="AR1329" s="154"/>
      <c r="AS1329" s="154"/>
      <c r="AT1329" s="154"/>
      <c r="AU1329" s="154"/>
      <c r="AV1329" s="154"/>
      <c r="AW1329" s="154"/>
      <c r="AX1329" s="154"/>
      <c r="AY1329" s="154"/>
      <c r="AZ1329" s="154"/>
      <c r="BA1329" s="181"/>
      <c r="BB1329" s="181"/>
      <c r="BC1329" s="85"/>
      <c r="BD1329" s="85"/>
      <c r="BE1329" s="154"/>
    </row>
    <row r="1330" customFormat="false" ht="12.75" hidden="false" customHeight="true" outlineLevel="0" collapsed="false">
      <c r="A1330" s="2"/>
      <c r="B1330" s="2"/>
      <c r="E1330" s="2"/>
      <c r="G1330" s="2"/>
      <c r="I1330" s="85"/>
      <c r="J1330" s="2"/>
      <c r="K1330" s="2"/>
      <c r="L1330" s="85"/>
      <c r="M1330" s="85"/>
      <c r="N1330" s="85"/>
      <c r="O1330" s="85"/>
      <c r="P1330" s="85"/>
      <c r="Q1330" s="85"/>
      <c r="R1330" s="85"/>
      <c r="S1330" s="85"/>
      <c r="T1330" s="154"/>
      <c r="U1330" s="154"/>
      <c r="V1330" s="154"/>
      <c r="W1330" s="154"/>
      <c r="X1330" s="154"/>
      <c r="Y1330" s="154"/>
      <c r="Z1330" s="85"/>
      <c r="AA1330" s="85"/>
      <c r="AB1330" s="154"/>
      <c r="AC1330" s="154"/>
      <c r="AD1330" s="154"/>
      <c r="AE1330" s="154"/>
      <c r="AF1330" s="154"/>
      <c r="AG1330" s="154"/>
      <c r="AH1330" s="154"/>
      <c r="AI1330" s="154"/>
      <c r="AJ1330" s="154"/>
      <c r="AK1330" s="154"/>
      <c r="AL1330" s="154"/>
      <c r="AM1330" s="154"/>
      <c r="AN1330" s="154"/>
      <c r="AO1330" s="154"/>
      <c r="AP1330" s="154"/>
      <c r="AQ1330" s="154"/>
      <c r="AR1330" s="154"/>
      <c r="AS1330" s="154"/>
      <c r="AT1330" s="154"/>
      <c r="AU1330" s="154"/>
      <c r="AV1330" s="154"/>
      <c r="AW1330" s="154"/>
      <c r="AX1330" s="154"/>
      <c r="AY1330" s="154"/>
      <c r="AZ1330" s="154"/>
      <c r="BA1330" s="181"/>
      <c r="BB1330" s="181"/>
      <c r="BC1330" s="85"/>
      <c r="BD1330" s="85"/>
      <c r="BE1330" s="154"/>
    </row>
    <row r="1331" customFormat="false" ht="12.75" hidden="false" customHeight="true" outlineLevel="0" collapsed="false">
      <c r="A1331" s="2"/>
      <c r="B1331" s="2"/>
      <c r="E1331" s="2"/>
      <c r="G1331" s="2"/>
      <c r="I1331" s="85"/>
      <c r="J1331" s="2"/>
      <c r="K1331" s="2"/>
      <c r="L1331" s="85"/>
      <c r="M1331" s="85"/>
      <c r="N1331" s="85"/>
      <c r="O1331" s="85"/>
      <c r="P1331" s="85"/>
      <c r="Q1331" s="85"/>
      <c r="R1331" s="85"/>
      <c r="S1331" s="85"/>
      <c r="T1331" s="154"/>
      <c r="U1331" s="154"/>
      <c r="V1331" s="154"/>
      <c r="W1331" s="154"/>
      <c r="X1331" s="154"/>
      <c r="Y1331" s="154"/>
      <c r="Z1331" s="85"/>
      <c r="AA1331" s="85"/>
      <c r="AB1331" s="154"/>
      <c r="AC1331" s="154"/>
      <c r="AD1331" s="154"/>
      <c r="AE1331" s="154"/>
      <c r="AF1331" s="154"/>
      <c r="AG1331" s="154"/>
      <c r="AH1331" s="154"/>
      <c r="AI1331" s="154"/>
      <c r="AJ1331" s="154"/>
      <c r="AK1331" s="154"/>
      <c r="AL1331" s="154"/>
      <c r="AM1331" s="154"/>
      <c r="AN1331" s="154"/>
      <c r="AO1331" s="154"/>
      <c r="AP1331" s="154"/>
      <c r="AQ1331" s="154"/>
      <c r="AR1331" s="154"/>
      <c r="AS1331" s="154"/>
      <c r="AT1331" s="154"/>
      <c r="AU1331" s="154"/>
      <c r="AV1331" s="154"/>
      <c r="AW1331" s="154"/>
      <c r="AX1331" s="154"/>
      <c r="AY1331" s="154"/>
      <c r="AZ1331" s="154"/>
      <c r="BA1331" s="181"/>
      <c r="BB1331" s="181"/>
      <c r="BC1331" s="85"/>
      <c r="BD1331" s="85"/>
      <c r="BE1331" s="154"/>
    </row>
    <row r="1332" customFormat="false" ht="12.75" hidden="false" customHeight="true" outlineLevel="0" collapsed="false">
      <c r="A1332" s="2"/>
      <c r="B1332" s="2"/>
      <c r="E1332" s="2"/>
      <c r="G1332" s="2"/>
      <c r="I1332" s="85"/>
      <c r="J1332" s="2"/>
      <c r="K1332" s="2"/>
      <c r="L1332" s="85"/>
      <c r="M1332" s="85"/>
      <c r="N1332" s="85"/>
      <c r="O1332" s="85"/>
      <c r="P1332" s="85"/>
      <c r="Q1332" s="85"/>
      <c r="R1332" s="85"/>
      <c r="S1332" s="85"/>
      <c r="T1332" s="154"/>
      <c r="U1332" s="154"/>
      <c r="V1332" s="154"/>
      <c r="W1332" s="154"/>
      <c r="X1332" s="154"/>
      <c r="Y1332" s="154"/>
      <c r="Z1332" s="85"/>
      <c r="AA1332" s="85"/>
      <c r="AB1332" s="154"/>
      <c r="AC1332" s="154"/>
      <c r="AD1332" s="154"/>
      <c r="AE1332" s="154"/>
      <c r="AF1332" s="154"/>
      <c r="AG1332" s="154"/>
      <c r="AH1332" s="154"/>
      <c r="AI1332" s="154"/>
      <c r="AJ1332" s="154"/>
      <c r="AK1332" s="154"/>
      <c r="AL1332" s="154"/>
      <c r="AM1332" s="154"/>
      <c r="AN1332" s="154"/>
      <c r="AO1332" s="154"/>
      <c r="AP1332" s="154"/>
      <c r="AQ1332" s="154"/>
      <c r="AR1332" s="154"/>
      <c r="AS1332" s="154"/>
      <c r="AT1332" s="154"/>
      <c r="AU1332" s="154"/>
      <c r="AV1332" s="154"/>
      <c r="AW1332" s="154"/>
      <c r="AX1332" s="154"/>
      <c r="AY1332" s="154"/>
      <c r="AZ1332" s="154"/>
      <c r="BA1332" s="181"/>
      <c r="BB1332" s="181"/>
      <c r="BC1332" s="85"/>
      <c r="BD1332" s="85"/>
      <c r="BE1332" s="154"/>
    </row>
    <row r="1333" customFormat="false" ht="12.75" hidden="false" customHeight="true" outlineLevel="0" collapsed="false">
      <c r="A1333" s="2"/>
      <c r="B1333" s="2"/>
      <c r="E1333" s="2"/>
      <c r="G1333" s="2"/>
      <c r="I1333" s="85"/>
      <c r="J1333" s="2"/>
      <c r="K1333" s="2"/>
      <c r="L1333" s="85"/>
      <c r="M1333" s="85"/>
      <c r="N1333" s="85"/>
      <c r="O1333" s="85"/>
      <c r="P1333" s="85"/>
      <c r="Q1333" s="85"/>
      <c r="R1333" s="85"/>
      <c r="S1333" s="85"/>
      <c r="T1333" s="154"/>
      <c r="U1333" s="154"/>
      <c r="V1333" s="154"/>
      <c r="W1333" s="154"/>
      <c r="X1333" s="154"/>
      <c r="Y1333" s="154"/>
      <c r="Z1333" s="85"/>
      <c r="AA1333" s="85"/>
      <c r="AB1333" s="154"/>
      <c r="AC1333" s="154"/>
      <c r="AD1333" s="154"/>
      <c r="AE1333" s="154"/>
      <c r="AF1333" s="154"/>
      <c r="AG1333" s="154"/>
      <c r="AH1333" s="154"/>
      <c r="AI1333" s="154"/>
      <c r="AJ1333" s="154"/>
      <c r="AK1333" s="154"/>
      <c r="AL1333" s="154"/>
      <c r="AM1333" s="154"/>
      <c r="AN1333" s="154"/>
      <c r="AO1333" s="154"/>
      <c r="AP1333" s="154"/>
      <c r="AQ1333" s="154"/>
      <c r="AR1333" s="154"/>
      <c r="AS1333" s="154"/>
      <c r="AT1333" s="154"/>
      <c r="AU1333" s="154"/>
      <c r="AV1333" s="154"/>
      <c r="AW1333" s="154"/>
      <c r="AX1333" s="154"/>
      <c r="AY1333" s="154"/>
      <c r="AZ1333" s="154"/>
      <c r="BA1333" s="181"/>
      <c r="BB1333" s="181"/>
      <c r="BC1333" s="85"/>
      <c r="BD1333" s="85"/>
      <c r="BE1333" s="154"/>
    </row>
    <row r="1334" customFormat="false" ht="12.75" hidden="false" customHeight="true" outlineLevel="0" collapsed="false">
      <c r="A1334" s="2"/>
      <c r="B1334" s="2"/>
      <c r="E1334" s="2"/>
      <c r="G1334" s="2"/>
      <c r="I1334" s="85"/>
      <c r="J1334" s="2"/>
      <c r="K1334" s="2"/>
      <c r="L1334" s="85"/>
      <c r="M1334" s="85"/>
      <c r="N1334" s="85"/>
      <c r="O1334" s="85"/>
      <c r="P1334" s="85"/>
      <c r="Q1334" s="85"/>
      <c r="R1334" s="85"/>
      <c r="S1334" s="85"/>
      <c r="T1334" s="154"/>
      <c r="U1334" s="154"/>
      <c r="V1334" s="154"/>
      <c r="W1334" s="154"/>
      <c r="X1334" s="154"/>
      <c r="Y1334" s="154"/>
      <c r="Z1334" s="85"/>
      <c r="AA1334" s="85"/>
      <c r="AB1334" s="154"/>
      <c r="AC1334" s="154"/>
      <c r="AD1334" s="154"/>
      <c r="AE1334" s="154"/>
      <c r="AF1334" s="154"/>
      <c r="AG1334" s="154"/>
      <c r="AH1334" s="154"/>
      <c r="AI1334" s="154"/>
      <c r="AJ1334" s="154"/>
      <c r="AK1334" s="154"/>
      <c r="AL1334" s="154"/>
      <c r="AM1334" s="154"/>
      <c r="AN1334" s="154"/>
      <c r="AO1334" s="154"/>
      <c r="AP1334" s="154"/>
      <c r="AQ1334" s="154"/>
      <c r="AR1334" s="154"/>
      <c r="AS1334" s="154"/>
      <c r="AT1334" s="154"/>
      <c r="AU1334" s="154"/>
      <c r="AV1334" s="154"/>
      <c r="AW1334" s="154"/>
      <c r="AX1334" s="154"/>
      <c r="AY1334" s="154"/>
      <c r="AZ1334" s="154"/>
      <c r="BA1334" s="181"/>
      <c r="BB1334" s="181"/>
      <c r="BC1334" s="85"/>
      <c r="BD1334" s="85"/>
      <c r="BE1334" s="154"/>
    </row>
    <row r="1335" customFormat="false" ht="12.75" hidden="false" customHeight="true" outlineLevel="0" collapsed="false">
      <c r="A1335" s="2"/>
      <c r="B1335" s="2"/>
      <c r="E1335" s="2"/>
      <c r="G1335" s="2"/>
      <c r="I1335" s="85"/>
      <c r="J1335" s="2"/>
      <c r="K1335" s="2"/>
      <c r="L1335" s="85"/>
      <c r="M1335" s="85"/>
      <c r="N1335" s="85"/>
      <c r="O1335" s="85"/>
      <c r="P1335" s="85"/>
      <c r="Q1335" s="85"/>
      <c r="R1335" s="85"/>
      <c r="S1335" s="85"/>
      <c r="T1335" s="154"/>
      <c r="U1335" s="154"/>
      <c r="V1335" s="154"/>
      <c r="W1335" s="154"/>
      <c r="X1335" s="154"/>
      <c r="Y1335" s="154"/>
      <c r="Z1335" s="85"/>
      <c r="AA1335" s="85"/>
      <c r="AB1335" s="154"/>
      <c r="AC1335" s="154"/>
      <c r="AD1335" s="154"/>
      <c r="AE1335" s="154"/>
      <c r="AF1335" s="154"/>
      <c r="AG1335" s="154"/>
      <c r="AH1335" s="154"/>
      <c r="AI1335" s="154"/>
      <c r="AJ1335" s="154"/>
      <c r="AK1335" s="154"/>
      <c r="AL1335" s="154"/>
      <c r="AM1335" s="154"/>
      <c r="AN1335" s="154"/>
      <c r="AO1335" s="154"/>
      <c r="AP1335" s="154"/>
      <c r="AQ1335" s="154"/>
      <c r="AR1335" s="154"/>
      <c r="AS1335" s="154"/>
      <c r="AT1335" s="154"/>
      <c r="AU1335" s="154"/>
      <c r="AV1335" s="154"/>
      <c r="AW1335" s="154"/>
      <c r="AX1335" s="154"/>
      <c r="AY1335" s="154"/>
      <c r="AZ1335" s="154"/>
      <c r="BA1335" s="181"/>
      <c r="BB1335" s="181"/>
      <c r="BC1335" s="85"/>
      <c r="BD1335" s="85"/>
      <c r="BE1335" s="154"/>
    </row>
    <row r="1336" customFormat="false" ht="12.75" hidden="false" customHeight="true" outlineLevel="0" collapsed="false">
      <c r="A1336" s="2"/>
      <c r="B1336" s="2"/>
      <c r="E1336" s="2"/>
      <c r="G1336" s="2"/>
      <c r="I1336" s="85"/>
      <c r="J1336" s="2"/>
      <c r="K1336" s="2"/>
      <c r="L1336" s="85"/>
      <c r="M1336" s="85"/>
      <c r="N1336" s="85"/>
      <c r="O1336" s="85"/>
      <c r="P1336" s="85"/>
      <c r="Q1336" s="85"/>
      <c r="R1336" s="85"/>
      <c r="S1336" s="85"/>
      <c r="T1336" s="154"/>
      <c r="U1336" s="154"/>
      <c r="V1336" s="154"/>
      <c r="W1336" s="154"/>
      <c r="X1336" s="154"/>
      <c r="Y1336" s="154"/>
      <c r="Z1336" s="85"/>
      <c r="AA1336" s="85"/>
      <c r="AB1336" s="154"/>
      <c r="AC1336" s="154"/>
      <c r="AD1336" s="154"/>
      <c r="AE1336" s="154"/>
      <c r="AF1336" s="154"/>
      <c r="AG1336" s="154"/>
      <c r="AH1336" s="154"/>
      <c r="AI1336" s="154"/>
      <c r="AJ1336" s="154"/>
      <c r="AK1336" s="154"/>
      <c r="AL1336" s="154"/>
      <c r="AM1336" s="154"/>
      <c r="AN1336" s="154"/>
      <c r="AO1336" s="154"/>
      <c r="AP1336" s="154"/>
      <c r="AQ1336" s="154"/>
      <c r="AR1336" s="154"/>
      <c r="AS1336" s="154"/>
      <c r="AT1336" s="154"/>
      <c r="AU1336" s="154"/>
      <c r="AV1336" s="154"/>
      <c r="AW1336" s="154"/>
      <c r="AX1336" s="154"/>
      <c r="AY1336" s="154"/>
      <c r="AZ1336" s="154"/>
      <c r="BA1336" s="181"/>
      <c r="BB1336" s="181"/>
      <c r="BC1336" s="85"/>
      <c r="BD1336" s="85"/>
      <c r="BE1336" s="154"/>
    </row>
    <row r="1337" customFormat="false" ht="12.75" hidden="false" customHeight="true" outlineLevel="0" collapsed="false">
      <c r="A1337" s="2"/>
      <c r="B1337" s="2"/>
      <c r="E1337" s="2"/>
      <c r="G1337" s="2"/>
      <c r="I1337" s="85"/>
      <c r="J1337" s="2"/>
      <c r="K1337" s="2"/>
      <c r="L1337" s="85"/>
      <c r="M1337" s="85"/>
      <c r="N1337" s="85"/>
      <c r="O1337" s="85"/>
      <c r="P1337" s="85"/>
      <c r="Q1337" s="85"/>
      <c r="R1337" s="85"/>
      <c r="S1337" s="85"/>
      <c r="T1337" s="154"/>
      <c r="U1337" s="154"/>
      <c r="V1337" s="154"/>
      <c r="W1337" s="154"/>
      <c r="X1337" s="154"/>
      <c r="Y1337" s="154"/>
      <c r="Z1337" s="85"/>
      <c r="AA1337" s="85"/>
      <c r="AB1337" s="154"/>
      <c r="AC1337" s="154"/>
      <c r="AD1337" s="154"/>
      <c r="AE1337" s="154"/>
      <c r="AF1337" s="154"/>
      <c r="AG1337" s="154"/>
      <c r="AH1337" s="154"/>
      <c r="AI1337" s="154"/>
      <c r="AJ1337" s="154"/>
      <c r="AK1337" s="154"/>
      <c r="AL1337" s="154"/>
      <c r="AM1337" s="154"/>
      <c r="AN1337" s="154"/>
      <c r="AO1337" s="154"/>
      <c r="AP1337" s="154"/>
      <c r="AQ1337" s="154"/>
      <c r="AR1337" s="154"/>
      <c r="AS1337" s="154"/>
      <c r="AT1337" s="154"/>
      <c r="AU1337" s="154"/>
      <c r="AV1337" s="154"/>
      <c r="AW1337" s="154"/>
      <c r="AX1337" s="154"/>
      <c r="AY1337" s="154"/>
      <c r="AZ1337" s="154"/>
      <c r="BA1337" s="181"/>
      <c r="BB1337" s="181"/>
      <c r="BC1337" s="85"/>
      <c r="BD1337" s="85"/>
      <c r="BE1337" s="154"/>
    </row>
    <row r="1338" customFormat="false" ht="12.75" hidden="false" customHeight="true" outlineLevel="0" collapsed="false">
      <c r="A1338" s="2"/>
      <c r="B1338" s="2"/>
      <c r="E1338" s="2"/>
      <c r="G1338" s="2"/>
      <c r="I1338" s="85"/>
      <c r="J1338" s="2"/>
      <c r="K1338" s="2"/>
      <c r="L1338" s="85"/>
      <c r="M1338" s="85"/>
      <c r="N1338" s="85"/>
      <c r="O1338" s="85"/>
      <c r="P1338" s="85"/>
      <c r="Q1338" s="85"/>
      <c r="R1338" s="85"/>
      <c r="S1338" s="85"/>
      <c r="T1338" s="154"/>
      <c r="U1338" s="154"/>
      <c r="V1338" s="154"/>
      <c r="W1338" s="154"/>
      <c r="X1338" s="154"/>
      <c r="Y1338" s="154"/>
      <c r="Z1338" s="85"/>
      <c r="AA1338" s="85"/>
      <c r="AB1338" s="154"/>
      <c r="AC1338" s="154"/>
      <c r="AD1338" s="154"/>
      <c r="AE1338" s="154"/>
      <c r="AF1338" s="154"/>
      <c r="AG1338" s="154"/>
      <c r="AH1338" s="154"/>
      <c r="AI1338" s="154"/>
      <c r="AJ1338" s="154"/>
      <c r="AK1338" s="154"/>
      <c r="AL1338" s="154"/>
      <c r="AM1338" s="154"/>
      <c r="AN1338" s="154"/>
      <c r="AO1338" s="154"/>
      <c r="AP1338" s="154"/>
      <c r="AQ1338" s="154"/>
      <c r="AR1338" s="154"/>
      <c r="AS1338" s="154"/>
      <c r="AT1338" s="154"/>
      <c r="AU1338" s="154"/>
      <c r="AV1338" s="154"/>
      <c r="AW1338" s="154"/>
      <c r="AX1338" s="154"/>
      <c r="AY1338" s="154"/>
      <c r="AZ1338" s="154"/>
      <c r="BA1338" s="181"/>
      <c r="BB1338" s="181"/>
      <c r="BC1338" s="85"/>
      <c r="BD1338" s="85"/>
      <c r="BE1338" s="154"/>
    </row>
    <row r="1339" customFormat="false" ht="12.75" hidden="false" customHeight="true" outlineLevel="0" collapsed="false">
      <c r="A1339" s="2"/>
      <c r="B1339" s="2"/>
      <c r="E1339" s="2"/>
      <c r="G1339" s="2"/>
      <c r="I1339" s="85"/>
      <c r="J1339" s="2"/>
      <c r="K1339" s="2"/>
      <c r="L1339" s="85"/>
      <c r="M1339" s="85"/>
      <c r="N1339" s="85"/>
      <c r="O1339" s="85"/>
      <c r="P1339" s="85"/>
      <c r="Q1339" s="85"/>
      <c r="R1339" s="85"/>
      <c r="S1339" s="85"/>
      <c r="T1339" s="154"/>
      <c r="U1339" s="154"/>
      <c r="V1339" s="154"/>
      <c r="W1339" s="154"/>
      <c r="X1339" s="154"/>
      <c r="Y1339" s="154"/>
      <c r="Z1339" s="85"/>
      <c r="AA1339" s="85"/>
      <c r="AB1339" s="154"/>
      <c r="AC1339" s="154"/>
      <c r="AD1339" s="154"/>
      <c r="AE1339" s="154"/>
      <c r="AF1339" s="154"/>
      <c r="AG1339" s="154"/>
      <c r="AH1339" s="154"/>
      <c r="AI1339" s="154"/>
      <c r="AJ1339" s="154"/>
      <c r="AK1339" s="154"/>
      <c r="AL1339" s="154"/>
      <c r="AM1339" s="154"/>
      <c r="AN1339" s="154"/>
      <c r="AO1339" s="154"/>
      <c r="AP1339" s="154"/>
      <c r="AQ1339" s="154"/>
      <c r="AR1339" s="154"/>
      <c r="AS1339" s="154"/>
      <c r="AT1339" s="154"/>
      <c r="AU1339" s="154"/>
      <c r="AV1339" s="154"/>
      <c r="AW1339" s="154"/>
      <c r="AX1339" s="154"/>
      <c r="AY1339" s="154"/>
      <c r="AZ1339" s="154"/>
      <c r="BA1339" s="181"/>
      <c r="BB1339" s="181"/>
      <c r="BC1339" s="85"/>
      <c r="BD1339" s="85"/>
      <c r="BE1339" s="154"/>
    </row>
    <row r="1340" customFormat="false" ht="12.75" hidden="false" customHeight="true" outlineLevel="0" collapsed="false">
      <c r="A1340" s="2"/>
      <c r="B1340" s="2"/>
      <c r="E1340" s="2"/>
      <c r="G1340" s="2"/>
      <c r="I1340" s="85"/>
      <c r="J1340" s="2"/>
      <c r="K1340" s="2"/>
      <c r="L1340" s="85"/>
      <c r="M1340" s="85"/>
      <c r="N1340" s="85"/>
      <c r="O1340" s="85"/>
      <c r="P1340" s="85"/>
      <c r="Q1340" s="85"/>
      <c r="R1340" s="85"/>
      <c r="S1340" s="85"/>
      <c r="T1340" s="154"/>
      <c r="U1340" s="154"/>
      <c r="V1340" s="154"/>
      <c r="W1340" s="154"/>
      <c r="X1340" s="154"/>
      <c r="Y1340" s="154"/>
      <c r="Z1340" s="85"/>
      <c r="AA1340" s="85"/>
      <c r="AB1340" s="154"/>
      <c r="AC1340" s="154"/>
      <c r="AD1340" s="154"/>
      <c r="AE1340" s="154"/>
      <c r="AF1340" s="154"/>
      <c r="AG1340" s="154"/>
      <c r="AH1340" s="154"/>
      <c r="AI1340" s="154"/>
      <c r="AJ1340" s="154"/>
      <c r="AK1340" s="154"/>
      <c r="AL1340" s="154"/>
      <c r="AM1340" s="154"/>
      <c r="AN1340" s="154"/>
      <c r="AO1340" s="154"/>
      <c r="AP1340" s="154"/>
      <c r="AQ1340" s="154"/>
      <c r="AR1340" s="154"/>
      <c r="AS1340" s="154"/>
      <c r="AT1340" s="154"/>
      <c r="AU1340" s="154"/>
      <c r="AV1340" s="154"/>
      <c r="AW1340" s="154"/>
      <c r="AX1340" s="154"/>
      <c r="AY1340" s="154"/>
      <c r="AZ1340" s="154"/>
      <c r="BA1340" s="181"/>
      <c r="BB1340" s="181"/>
      <c r="BC1340" s="85"/>
      <c r="BD1340" s="85"/>
      <c r="BE1340" s="154"/>
    </row>
    <row r="1341" customFormat="false" ht="12.75" hidden="false" customHeight="true" outlineLevel="0" collapsed="false">
      <c r="A1341" s="2"/>
      <c r="B1341" s="2"/>
      <c r="E1341" s="2"/>
      <c r="G1341" s="2"/>
      <c r="I1341" s="85"/>
      <c r="J1341" s="2"/>
      <c r="K1341" s="2"/>
      <c r="L1341" s="85"/>
      <c r="M1341" s="85"/>
      <c r="N1341" s="85"/>
      <c r="O1341" s="85"/>
      <c r="P1341" s="85"/>
      <c r="Q1341" s="85"/>
      <c r="R1341" s="85"/>
      <c r="S1341" s="85"/>
      <c r="T1341" s="154"/>
      <c r="U1341" s="154"/>
      <c r="V1341" s="154"/>
      <c r="W1341" s="154"/>
      <c r="X1341" s="154"/>
      <c r="Y1341" s="154"/>
      <c r="Z1341" s="85"/>
      <c r="AA1341" s="85"/>
      <c r="AB1341" s="154"/>
      <c r="AC1341" s="154"/>
      <c r="AD1341" s="154"/>
      <c r="AE1341" s="154"/>
      <c r="AF1341" s="154"/>
      <c r="AG1341" s="154"/>
      <c r="AH1341" s="154"/>
      <c r="AI1341" s="154"/>
      <c r="AJ1341" s="154"/>
      <c r="AK1341" s="154"/>
      <c r="AL1341" s="154"/>
      <c r="AM1341" s="154"/>
      <c r="AN1341" s="154"/>
      <c r="AO1341" s="154"/>
      <c r="AP1341" s="154"/>
      <c r="AQ1341" s="154"/>
      <c r="AR1341" s="154"/>
      <c r="AS1341" s="154"/>
      <c r="AT1341" s="154"/>
      <c r="AU1341" s="154"/>
      <c r="AV1341" s="154"/>
      <c r="AW1341" s="154"/>
      <c r="AX1341" s="154"/>
      <c r="AY1341" s="154"/>
      <c r="AZ1341" s="154"/>
      <c r="BA1341" s="181"/>
      <c r="BB1341" s="181"/>
      <c r="BC1341" s="85"/>
      <c r="BD1341" s="85"/>
      <c r="BE1341" s="154"/>
    </row>
    <row r="1342" customFormat="false" ht="12.75" hidden="false" customHeight="true" outlineLevel="0" collapsed="false">
      <c r="A1342" s="2"/>
      <c r="B1342" s="2"/>
      <c r="E1342" s="2"/>
      <c r="G1342" s="2"/>
      <c r="I1342" s="85"/>
      <c r="J1342" s="2"/>
      <c r="K1342" s="2"/>
      <c r="L1342" s="85"/>
      <c r="M1342" s="85"/>
      <c r="N1342" s="85"/>
      <c r="O1342" s="85"/>
      <c r="P1342" s="85"/>
      <c r="Q1342" s="85"/>
      <c r="R1342" s="85"/>
      <c r="S1342" s="85"/>
      <c r="T1342" s="154"/>
      <c r="U1342" s="154"/>
      <c r="V1342" s="154"/>
      <c r="W1342" s="154"/>
      <c r="X1342" s="154"/>
      <c r="Y1342" s="154"/>
      <c r="Z1342" s="85"/>
      <c r="AA1342" s="85"/>
      <c r="AB1342" s="154"/>
      <c r="AC1342" s="154"/>
      <c r="AD1342" s="154"/>
      <c r="AE1342" s="154"/>
      <c r="AF1342" s="154"/>
      <c r="AG1342" s="154"/>
      <c r="AH1342" s="154"/>
      <c r="AI1342" s="154"/>
      <c r="AJ1342" s="154"/>
      <c r="AK1342" s="154"/>
      <c r="AL1342" s="154"/>
      <c r="AM1342" s="154"/>
      <c r="AN1342" s="154"/>
      <c r="AO1342" s="154"/>
      <c r="AP1342" s="154"/>
      <c r="AQ1342" s="154"/>
      <c r="AR1342" s="154"/>
      <c r="AS1342" s="154"/>
      <c r="AT1342" s="154"/>
      <c r="AU1342" s="154"/>
      <c r="AV1342" s="154"/>
      <c r="AW1342" s="154"/>
      <c r="AX1342" s="154"/>
      <c r="AY1342" s="154"/>
      <c r="AZ1342" s="154"/>
      <c r="BA1342" s="181"/>
      <c r="BB1342" s="181"/>
      <c r="BC1342" s="85"/>
      <c r="BD1342" s="85"/>
      <c r="BE1342" s="154"/>
    </row>
    <row r="1343" customFormat="false" ht="12.75" hidden="false" customHeight="true" outlineLevel="0" collapsed="false">
      <c r="A1343" s="2"/>
      <c r="B1343" s="2"/>
      <c r="E1343" s="2"/>
      <c r="G1343" s="2"/>
      <c r="I1343" s="85"/>
      <c r="J1343" s="2"/>
      <c r="K1343" s="2"/>
      <c r="L1343" s="85"/>
      <c r="M1343" s="85"/>
      <c r="N1343" s="85"/>
      <c r="O1343" s="85"/>
      <c r="P1343" s="85"/>
      <c r="Q1343" s="85"/>
      <c r="R1343" s="85"/>
      <c r="S1343" s="85"/>
      <c r="T1343" s="154"/>
      <c r="U1343" s="154"/>
      <c r="V1343" s="154"/>
      <c r="W1343" s="154"/>
      <c r="X1343" s="154"/>
      <c r="Y1343" s="154"/>
      <c r="Z1343" s="85"/>
      <c r="AA1343" s="85"/>
      <c r="AB1343" s="154"/>
      <c r="AC1343" s="154"/>
      <c r="AD1343" s="154"/>
      <c r="AE1343" s="154"/>
      <c r="AF1343" s="154"/>
      <c r="AG1343" s="154"/>
      <c r="AH1343" s="154"/>
      <c r="AI1343" s="154"/>
      <c r="AJ1343" s="154"/>
      <c r="AK1343" s="154"/>
      <c r="AL1343" s="154"/>
      <c r="AM1343" s="154"/>
      <c r="AN1343" s="154"/>
      <c r="AO1343" s="154"/>
      <c r="AP1343" s="154"/>
      <c r="AQ1343" s="154"/>
      <c r="AR1343" s="154"/>
      <c r="AS1343" s="154"/>
      <c r="AT1343" s="154"/>
      <c r="AU1343" s="154"/>
      <c r="AV1343" s="154"/>
      <c r="AW1343" s="154"/>
      <c r="AX1343" s="154"/>
      <c r="AY1343" s="154"/>
      <c r="AZ1343" s="154"/>
      <c r="BA1343" s="181"/>
      <c r="BB1343" s="181"/>
      <c r="BC1343" s="85"/>
      <c r="BD1343" s="85"/>
      <c r="BE1343" s="154"/>
    </row>
    <row r="1344" customFormat="false" ht="12.75" hidden="false" customHeight="true" outlineLevel="0" collapsed="false">
      <c r="A1344" s="2"/>
      <c r="B1344" s="2"/>
      <c r="E1344" s="2"/>
      <c r="G1344" s="2"/>
      <c r="I1344" s="85"/>
      <c r="J1344" s="2"/>
      <c r="K1344" s="2"/>
      <c r="L1344" s="85"/>
      <c r="M1344" s="85"/>
      <c r="N1344" s="85"/>
      <c r="O1344" s="85"/>
      <c r="P1344" s="85"/>
      <c r="Q1344" s="85"/>
      <c r="R1344" s="85"/>
      <c r="S1344" s="85"/>
      <c r="T1344" s="154"/>
      <c r="U1344" s="154"/>
      <c r="V1344" s="154"/>
      <c r="W1344" s="154"/>
      <c r="X1344" s="154"/>
      <c r="Y1344" s="154"/>
      <c r="Z1344" s="85"/>
      <c r="AA1344" s="85"/>
      <c r="AB1344" s="154"/>
      <c r="AC1344" s="154"/>
      <c r="AD1344" s="154"/>
      <c r="AE1344" s="154"/>
      <c r="AF1344" s="154"/>
      <c r="AG1344" s="154"/>
      <c r="AH1344" s="154"/>
      <c r="AI1344" s="154"/>
      <c r="AJ1344" s="154"/>
      <c r="AK1344" s="154"/>
      <c r="AL1344" s="154"/>
      <c r="AM1344" s="154"/>
      <c r="AN1344" s="154"/>
      <c r="AO1344" s="154"/>
      <c r="AP1344" s="154"/>
      <c r="AQ1344" s="154"/>
      <c r="AR1344" s="154"/>
      <c r="AS1344" s="154"/>
      <c r="AT1344" s="154"/>
      <c r="AU1344" s="154"/>
      <c r="AV1344" s="154"/>
      <c r="AW1344" s="154"/>
      <c r="AX1344" s="154"/>
      <c r="AY1344" s="154"/>
      <c r="AZ1344" s="154"/>
      <c r="BA1344" s="181"/>
      <c r="BB1344" s="181"/>
      <c r="BC1344" s="85"/>
      <c r="BD1344" s="85"/>
      <c r="BE1344" s="154"/>
    </row>
    <row r="1345" customFormat="false" ht="12.75" hidden="false" customHeight="true" outlineLevel="0" collapsed="false">
      <c r="A1345" s="2"/>
      <c r="B1345" s="2"/>
      <c r="E1345" s="2"/>
      <c r="G1345" s="2"/>
      <c r="I1345" s="85"/>
      <c r="J1345" s="2"/>
      <c r="K1345" s="2"/>
      <c r="L1345" s="85"/>
      <c r="M1345" s="85"/>
      <c r="N1345" s="85"/>
      <c r="O1345" s="85"/>
      <c r="P1345" s="85"/>
      <c r="Q1345" s="85"/>
      <c r="R1345" s="85"/>
      <c r="S1345" s="85"/>
      <c r="T1345" s="154"/>
      <c r="U1345" s="154"/>
      <c r="V1345" s="154"/>
      <c r="W1345" s="154"/>
      <c r="X1345" s="154"/>
      <c r="Y1345" s="154"/>
      <c r="Z1345" s="85"/>
      <c r="AA1345" s="85"/>
      <c r="AB1345" s="154"/>
      <c r="AC1345" s="154"/>
      <c r="AD1345" s="154"/>
      <c r="AE1345" s="154"/>
      <c r="AF1345" s="154"/>
      <c r="AG1345" s="154"/>
      <c r="AH1345" s="154"/>
      <c r="AI1345" s="154"/>
      <c r="AJ1345" s="154"/>
      <c r="AK1345" s="154"/>
      <c r="AL1345" s="154"/>
      <c r="AM1345" s="154"/>
      <c r="AN1345" s="154"/>
      <c r="AO1345" s="154"/>
      <c r="AP1345" s="154"/>
      <c r="AQ1345" s="154"/>
      <c r="AR1345" s="154"/>
      <c r="AS1345" s="154"/>
      <c r="AT1345" s="154"/>
      <c r="AU1345" s="154"/>
      <c r="AV1345" s="154"/>
      <c r="AW1345" s="154"/>
      <c r="AX1345" s="154"/>
      <c r="AY1345" s="154"/>
      <c r="AZ1345" s="154"/>
      <c r="BA1345" s="181"/>
      <c r="BB1345" s="181"/>
      <c r="BC1345" s="85"/>
      <c r="BD1345" s="85"/>
      <c r="BE1345" s="154"/>
    </row>
    <row r="1346" customFormat="false" ht="12.75" hidden="false" customHeight="true" outlineLevel="0" collapsed="false">
      <c r="A1346" s="2"/>
      <c r="B1346" s="2"/>
      <c r="E1346" s="2"/>
      <c r="G1346" s="2"/>
      <c r="I1346" s="85"/>
      <c r="J1346" s="2"/>
      <c r="K1346" s="2"/>
      <c r="L1346" s="85"/>
      <c r="M1346" s="85"/>
      <c r="N1346" s="85"/>
      <c r="O1346" s="85"/>
      <c r="P1346" s="85"/>
      <c r="Q1346" s="85"/>
      <c r="R1346" s="85"/>
      <c r="S1346" s="85"/>
      <c r="T1346" s="154"/>
      <c r="U1346" s="154"/>
      <c r="V1346" s="154"/>
      <c r="W1346" s="154"/>
      <c r="X1346" s="154"/>
      <c r="Y1346" s="154"/>
      <c r="Z1346" s="85"/>
      <c r="AA1346" s="85"/>
      <c r="AB1346" s="154"/>
      <c r="AC1346" s="154"/>
      <c r="AD1346" s="154"/>
      <c r="AE1346" s="154"/>
      <c r="AF1346" s="154"/>
      <c r="AG1346" s="154"/>
      <c r="AH1346" s="154"/>
      <c r="AI1346" s="154"/>
      <c r="AJ1346" s="154"/>
      <c r="AK1346" s="154"/>
      <c r="AL1346" s="154"/>
      <c r="AM1346" s="154"/>
      <c r="AN1346" s="154"/>
      <c r="AO1346" s="154"/>
      <c r="AP1346" s="154"/>
      <c r="AQ1346" s="154"/>
      <c r="AR1346" s="154"/>
      <c r="AS1346" s="154"/>
      <c r="AT1346" s="154"/>
      <c r="AU1346" s="154"/>
      <c r="AV1346" s="154"/>
      <c r="AW1346" s="154"/>
      <c r="AX1346" s="154"/>
      <c r="AY1346" s="154"/>
      <c r="AZ1346" s="154"/>
      <c r="BA1346" s="181"/>
      <c r="BB1346" s="181"/>
      <c r="BC1346" s="85"/>
      <c r="BD1346" s="85"/>
      <c r="BE1346" s="154"/>
    </row>
    <row r="1347" customFormat="false" ht="12.75" hidden="false" customHeight="true" outlineLevel="0" collapsed="false">
      <c r="A1347" s="2"/>
      <c r="B1347" s="2"/>
      <c r="E1347" s="2"/>
      <c r="G1347" s="2"/>
      <c r="I1347" s="85"/>
      <c r="J1347" s="2"/>
      <c r="K1347" s="2"/>
      <c r="L1347" s="85"/>
      <c r="M1347" s="85"/>
      <c r="N1347" s="85"/>
      <c r="O1347" s="85"/>
      <c r="P1347" s="85"/>
      <c r="Q1347" s="85"/>
      <c r="R1347" s="85"/>
      <c r="S1347" s="85"/>
      <c r="T1347" s="154"/>
      <c r="U1347" s="154"/>
      <c r="V1347" s="154"/>
      <c r="W1347" s="154"/>
      <c r="X1347" s="154"/>
      <c r="Y1347" s="154"/>
      <c r="Z1347" s="85"/>
      <c r="AA1347" s="85"/>
      <c r="AB1347" s="154"/>
      <c r="AC1347" s="154"/>
      <c r="AD1347" s="154"/>
      <c r="AE1347" s="154"/>
      <c r="AF1347" s="154"/>
      <c r="AG1347" s="154"/>
      <c r="AH1347" s="154"/>
      <c r="AI1347" s="154"/>
      <c r="AJ1347" s="154"/>
      <c r="AK1347" s="154"/>
      <c r="AL1347" s="154"/>
      <c r="AM1347" s="154"/>
      <c r="AN1347" s="154"/>
      <c r="AO1347" s="154"/>
      <c r="AP1347" s="154"/>
      <c r="AQ1347" s="154"/>
      <c r="AR1347" s="154"/>
      <c r="AS1347" s="154"/>
      <c r="AT1347" s="154"/>
      <c r="AU1347" s="154"/>
      <c r="AV1347" s="154"/>
      <c r="AW1347" s="154"/>
      <c r="AX1347" s="154"/>
      <c r="AY1347" s="154"/>
      <c r="AZ1347" s="154"/>
      <c r="BA1347" s="181"/>
      <c r="BB1347" s="181"/>
      <c r="BC1347" s="85"/>
      <c r="BD1347" s="85"/>
      <c r="BE1347" s="154"/>
    </row>
    <row r="1348" customFormat="false" ht="12.75" hidden="false" customHeight="true" outlineLevel="0" collapsed="false">
      <c r="A1348" s="2"/>
      <c r="B1348" s="2"/>
      <c r="E1348" s="2"/>
      <c r="G1348" s="2"/>
      <c r="I1348" s="85"/>
      <c r="J1348" s="2"/>
      <c r="K1348" s="2"/>
      <c r="L1348" s="85"/>
      <c r="M1348" s="85"/>
      <c r="N1348" s="85"/>
      <c r="O1348" s="85"/>
      <c r="P1348" s="85"/>
      <c r="Q1348" s="85"/>
      <c r="R1348" s="85"/>
      <c r="S1348" s="85"/>
      <c r="T1348" s="154"/>
      <c r="U1348" s="154"/>
      <c r="V1348" s="154"/>
      <c r="W1348" s="154"/>
      <c r="X1348" s="154"/>
      <c r="Y1348" s="154"/>
      <c r="Z1348" s="85"/>
      <c r="AA1348" s="85"/>
      <c r="AB1348" s="154"/>
      <c r="AC1348" s="154"/>
      <c r="AD1348" s="154"/>
      <c r="AE1348" s="154"/>
      <c r="AF1348" s="154"/>
      <c r="AG1348" s="154"/>
      <c r="AH1348" s="154"/>
      <c r="AI1348" s="154"/>
      <c r="AJ1348" s="154"/>
      <c r="AK1348" s="154"/>
      <c r="AL1348" s="154"/>
      <c r="AM1348" s="154"/>
      <c r="AN1348" s="154"/>
      <c r="AO1348" s="154"/>
      <c r="AP1348" s="154"/>
      <c r="AQ1348" s="154"/>
      <c r="AR1348" s="154"/>
      <c r="AS1348" s="154"/>
      <c r="AT1348" s="154"/>
      <c r="AU1348" s="154"/>
      <c r="AV1348" s="154"/>
      <c r="AW1348" s="154"/>
      <c r="AX1348" s="154"/>
      <c r="AY1348" s="154"/>
      <c r="AZ1348" s="154"/>
      <c r="BA1348" s="181"/>
      <c r="BB1348" s="181"/>
      <c r="BC1348" s="85"/>
      <c r="BD1348" s="85"/>
      <c r="BE1348" s="154"/>
    </row>
    <row r="1349" customFormat="false" ht="12.75" hidden="false" customHeight="true" outlineLevel="0" collapsed="false">
      <c r="A1349" s="2"/>
      <c r="B1349" s="2"/>
      <c r="E1349" s="2"/>
      <c r="G1349" s="2"/>
      <c r="I1349" s="85"/>
      <c r="J1349" s="2"/>
      <c r="K1349" s="2"/>
      <c r="L1349" s="85"/>
      <c r="M1349" s="85"/>
      <c r="N1349" s="85"/>
      <c r="O1349" s="85"/>
      <c r="P1349" s="85"/>
      <c r="Q1349" s="85"/>
      <c r="R1349" s="85"/>
      <c r="S1349" s="85"/>
      <c r="T1349" s="154"/>
      <c r="U1349" s="154"/>
      <c r="V1349" s="154"/>
      <c r="W1349" s="154"/>
      <c r="X1349" s="154"/>
      <c r="Y1349" s="154"/>
      <c r="Z1349" s="85"/>
      <c r="AA1349" s="85"/>
      <c r="AB1349" s="154"/>
      <c r="AC1349" s="154"/>
      <c r="AD1349" s="154"/>
      <c r="AE1349" s="154"/>
      <c r="AF1349" s="154"/>
      <c r="AG1349" s="154"/>
      <c r="AH1349" s="154"/>
      <c r="AI1349" s="154"/>
      <c r="AJ1349" s="154"/>
      <c r="AK1349" s="154"/>
      <c r="AL1349" s="154"/>
      <c r="AM1349" s="154"/>
      <c r="AN1349" s="154"/>
      <c r="AO1349" s="154"/>
      <c r="AP1349" s="154"/>
      <c r="AQ1349" s="154"/>
      <c r="AR1349" s="154"/>
      <c r="AS1349" s="154"/>
      <c r="AT1349" s="154"/>
      <c r="AU1349" s="154"/>
      <c r="AV1349" s="154"/>
      <c r="AW1349" s="154"/>
      <c r="AX1349" s="154"/>
      <c r="AY1349" s="154"/>
      <c r="AZ1349" s="154"/>
      <c r="BA1349" s="181"/>
      <c r="BB1349" s="181"/>
      <c r="BC1349" s="85"/>
      <c r="BD1349" s="85"/>
      <c r="BE1349" s="154"/>
    </row>
    <row r="1350" customFormat="false" ht="12.75" hidden="false" customHeight="true" outlineLevel="0" collapsed="false">
      <c r="A1350" s="2"/>
      <c r="B1350" s="2"/>
      <c r="E1350" s="2"/>
      <c r="G1350" s="2"/>
      <c r="I1350" s="85"/>
      <c r="J1350" s="2"/>
      <c r="K1350" s="2"/>
      <c r="L1350" s="85"/>
      <c r="M1350" s="85"/>
      <c r="N1350" s="85"/>
      <c r="O1350" s="85"/>
      <c r="P1350" s="85"/>
      <c r="Q1350" s="85"/>
      <c r="R1350" s="85"/>
      <c r="S1350" s="85"/>
      <c r="T1350" s="154"/>
      <c r="U1350" s="154"/>
      <c r="V1350" s="154"/>
      <c r="W1350" s="154"/>
      <c r="X1350" s="154"/>
      <c r="Y1350" s="154"/>
      <c r="Z1350" s="85"/>
      <c r="AA1350" s="85"/>
      <c r="AB1350" s="154"/>
      <c r="AC1350" s="154"/>
      <c r="AD1350" s="154"/>
      <c r="AE1350" s="154"/>
      <c r="AF1350" s="154"/>
      <c r="AG1350" s="154"/>
      <c r="AH1350" s="154"/>
      <c r="AI1350" s="154"/>
      <c r="AJ1350" s="154"/>
      <c r="AK1350" s="154"/>
      <c r="AL1350" s="154"/>
      <c r="AM1350" s="154"/>
      <c r="AN1350" s="154"/>
      <c r="AO1350" s="154"/>
      <c r="AP1350" s="154"/>
      <c r="AQ1350" s="154"/>
      <c r="AR1350" s="154"/>
      <c r="AS1350" s="154"/>
      <c r="AT1350" s="154"/>
      <c r="AU1350" s="154"/>
      <c r="AV1350" s="154"/>
      <c r="AW1350" s="154"/>
      <c r="AX1350" s="154"/>
      <c r="AY1350" s="154"/>
      <c r="AZ1350" s="154"/>
      <c r="BA1350" s="181"/>
      <c r="BB1350" s="181"/>
      <c r="BC1350" s="85"/>
      <c r="BD1350" s="85"/>
      <c r="BE1350" s="154"/>
    </row>
    <row r="1351" customFormat="false" ht="12.75" hidden="false" customHeight="true" outlineLevel="0" collapsed="false">
      <c r="A1351" s="2"/>
      <c r="B1351" s="2"/>
      <c r="E1351" s="2"/>
      <c r="G1351" s="2"/>
      <c r="I1351" s="85"/>
      <c r="J1351" s="2"/>
      <c r="K1351" s="2"/>
      <c r="L1351" s="85"/>
      <c r="M1351" s="85"/>
      <c r="N1351" s="85"/>
      <c r="O1351" s="85"/>
      <c r="P1351" s="85"/>
      <c r="Q1351" s="85"/>
      <c r="R1351" s="85"/>
      <c r="S1351" s="85"/>
      <c r="T1351" s="154"/>
      <c r="U1351" s="154"/>
      <c r="V1351" s="154"/>
      <c r="W1351" s="154"/>
      <c r="X1351" s="154"/>
      <c r="Y1351" s="154"/>
      <c r="Z1351" s="85"/>
      <c r="AA1351" s="85"/>
      <c r="AB1351" s="154"/>
      <c r="AC1351" s="154"/>
      <c r="AD1351" s="154"/>
      <c r="AE1351" s="154"/>
      <c r="AF1351" s="154"/>
      <c r="AG1351" s="154"/>
      <c r="AH1351" s="154"/>
      <c r="AI1351" s="154"/>
      <c r="AJ1351" s="154"/>
      <c r="AK1351" s="154"/>
      <c r="AL1351" s="154"/>
      <c r="AM1351" s="154"/>
      <c r="AN1351" s="154"/>
      <c r="AO1351" s="154"/>
      <c r="AP1351" s="154"/>
      <c r="AQ1351" s="154"/>
      <c r="AR1351" s="154"/>
      <c r="AS1351" s="154"/>
      <c r="AT1351" s="154"/>
      <c r="AU1351" s="154"/>
      <c r="AV1351" s="154"/>
      <c r="AW1351" s="154"/>
      <c r="AX1351" s="154"/>
      <c r="AY1351" s="154"/>
      <c r="AZ1351" s="154"/>
      <c r="BA1351" s="181"/>
      <c r="BB1351" s="181"/>
      <c r="BC1351" s="85"/>
      <c r="BD1351" s="85"/>
      <c r="BE1351" s="154"/>
    </row>
    <row r="1352" customFormat="false" ht="12.75" hidden="false" customHeight="true" outlineLevel="0" collapsed="false">
      <c r="A1352" s="2"/>
      <c r="B1352" s="2"/>
      <c r="E1352" s="2"/>
      <c r="G1352" s="2"/>
      <c r="I1352" s="85"/>
      <c r="J1352" s="2"/>
      <c r="K1352" s="2"/>
      <c r="L1352" s="85"/>
      <c r="M1352" s="85"/>
      <c r="N1352" s="85"/>
      <c r="O1352" s="85"/>
      <c r="P1352" s="85"/>
      <c r="Q1352" s="85"/>
      <c r="R1352" s="85"/>
      <c r="S1352" s="85"/>
      <c r="T1352" s="154"/>
      <c r="U1352" s="154"/>
      <c r="V1352" s="154"/>
      <c r="W1352" s="154"/>
      <c r="X1352" s="154"/>
      <c r="Y1352" s="154"/>
      <c r="Z1352" s="85"/>
      <c r="AA1352" s="85"/>
      <c r="AB1352" s="154"/>
      <c r="AC1352" s="154"/>
      <c r="AD1352" s="154"/>
      <c r="AE1352" s="154"/>
      <c r="AF1352" s="154"/>
      <c r="AG1352" s="154"/>
      <c r="AH1352" s="154"/>
      <c r="AI1352" s="154"/>
      <c r="AJ1352" s="154"/>
      <c r="AK1352" s="154"/>
      <c r="AL1352" s="154"/>
      <c r="AM1352" s="154"/>
      <c r="AN1352" s="154"/>
      <c r="AO1352" s="154"/>
      <c r="AP1352" s="154"/>
      <c r="AQ1352" s="154"/>
      <c r="AR1352" s="154"/>
      <c r="AS1352" s="154"/>
      <c r="AT1352" s="154"/>
      <c r="AU1352" s="154"/>
      <c r="AV1352" s="154"/>
      <c r="AW1352" s="154"/>
      <c r="AX1352" s="154"/>
      <c r="AY1352" s="154"/>
      <c r="AZ1352" s="154"/>
      <c r="BA1352" s="181"/>
      <c r="BB1352" s="181"/>
      <c r="BC1352" s="85"/>
      <c r="BD1352" s="85"/>
      <c r="BE1352" s="154"/>
    </row>
    <row r="1353" customFormat="false" ht="12.75" hidden="false" customHeight="true" outlineLevel="0" collapsed="false">
      <c r="A1353" s="2"/>
      <c r="B1353" s="2"/>
      <c r="E1353" s="2"/>
      <c r="G1353" s="2"/>
      <c r="I1353" s="85"/>
      <c r="J1353" s="2"/>
      <c r="K1353" s="2"/>
      <c r="L1353" s="85"/>
      <c r="M1353" s="85"/>
      <c r="N1353" s="85"/>
      <c r="O1353" s="85"/>
      <c r="P1353" s="85"/>
      <c r="Q1353" s="85"/>
      <c r="R1353" s="85"/>
      <c r="S1353" s="85"/>
      <c r="T1353" s="154"/>
      <c r="U1353" s="154"/>
      <c r="V1353" s="154"/>
      <c r="W1353" s="154"/>
      <c r="X1353" s="154"/>
      <c r="Y1353" s="154"/>
      <c r="Z1353" s="85"/>
      <c r="AA1353" s="85"/>
      <c r="AB1353" s="154"/>
      <c r="AC1353" s="154"/>
      <c r="AD1353" s="154"/>
      <c r="AE1353" s="154"/>
      <c r="AF1353" s="154"/>
      <c r="AG1353" s="154"/>
      <c r="AH1353" s="154"/>
      <c r="AI1353" s="154"/>
      <c r="AJ1353" s="154"/>
      <c r="AK1353" s="154"/>
      <c r="AL1353" s="154"/>
      <c r="AM1353" s="154"/>
      <c r="AN1353" s="154"/>
      <c r="AO1353" s="154"/>
      <c r="AP1353" s="154"/>
      <c r="AQ1353" s="154"/>
      <c r="AR1353" s="154"/>
      <c r="AS1353" s="154"/>
      <c r="AT1353" s="154"/>
      <c r="AU1353" s="154"/>
      <c r="AV1353" s="154"/>
      <c r="AW1353" s="154"/>
      <c r="AX1353" s="154"/>
      <c r="AY1353" s="154"/>
      <c r="AZ1353" s="154"/>
      <c r="BA1353" s="181"/>
      <c r="BB1353" s="181"/>
      <c r="BC1353" s="85"/>
      <c r="BD1353" s="85"/>
      <c r="BE1353" s="154"/>
    </row>
    <row r="1354" customFormat="false" ht="12.75" hidden="false" customHeight="true" outlineLevel="0" collapsed="false">
      <c r="A1354" s="2"/>
      <c r="B1354" s="2"/>
      <c r="E1354" s="2"/>
      <c r="G1354" s="2"/>
      <c r="I1354" s="85"/>
      <c r="J1354" s="2"/>
      <c r="K1354" s="2"/>
      <c r="L1354" s="85"/>
      <c r="M1354" s="85"/>
      <c r="N1354" s="85"/>
      <c r="O1354" s="85"/>
      <c r="P1354" s="85"/>
      <c r="Q1354" s="85"/>
      <c r="R1354" s="85"/>
      <c r="S1354" s="85"/>
      <c r="T1354" s="154"/>
      <c r="U1354" s="154"/>
      <c r="V1354" s="154"/>
      <c r="W1354" s="154"/>
      <c r="X1354" s="154"/>
      <c r="Y1354" s="154"/>
      <c r="Z1354" s="85"/>
      <c r="AA1354" s="85"/>
      <c r="AB1354" s="154"/>
      <c r="AC1354" s="154"/>
      <c r="AD1354" s="154"/>
      <c r="AE1354" s="154"/>
      <c r="AF1354" s="154"/>
      <c r="AG1354" s="154"/>
      <c r="AH1354" s="154"/>
      <c r="AI1354" s="154"/>
      <c r="AJ1354" s="154"/>
      <c r="AK1354" s="154"/>
      <c r="AL1354" s="154"/>
      <c r="AM1354" s="154"/>
      <c r="AN1354" s="154"/>
      <c r="AO1354" s="154"/>
      <c r="AP1354" s="154"/>
      <c r="AQ1354" s="154"/>
      <c r="AR1354" s="154"/>
      <c r="AS1354" s="154"/>
      <c r="AT1354" s="154"/>
      <c r="AU1354" s="154"/>
      <c r="AV1354" s="154"/>
      <c r="AW1354" s="154"/>
      <c r="AX1354" s="154"/>
      <c r="AY1354" s="154"/>
      <c r="AZ1354" s="154"/>
      <c r="BA1354" s="181"/>
      <c r="BB1354" s="181"/>
      <c r="BC1354" s="85"/>
      <c r="BD1354" s="85"/>
      <c r="BE1354" s="154"/>
    </row>
    <row r="1355" customFormat="false" ht="12.75" hidden="false" customHeight="true" outlineLevel="0" collapsed="false">
      <c r="A1355" s="2"/>
      <c r="B1355" s="2"/>
      <c r="E1355" s="2"/>
      <c r="G1355" s="2"/>
      <c r="I1355" s="85"/>
      <c r="J1355" s="2"/>
      <c r="K1355" s="2"/>
      <c r="L1355" s="85"/>
      <c r="M1355" s="85"/>
      <c r="N1355" s="85"/>
      <c r="O1355" s="85"/>
      <c r="P1355" s="85"/>
      <c r="Q1355" s="85"/>
      <c r="R1355" s="85"/>
      <c r="S1355" s="85"/>
      <c r="T1355" s="154"/>
      <c r="U1355" s="154"/>
      <c r="V1355" s="154"/>
      <c r="W1355" s="154"/>
      <c r="X1355" s="154"/>
      <c r="Y1355" s="154"/>
      <c r="Z1355" s="85"/>
      <c r="AA1355" s="85"/>
      <c r="AB1355" s="154"/>
      <c r="AC1355" s="154"/>
      <c r="AD1355" s="154"/>
      <c r="AE1355" s="154"/>
      <c r="AF1355" s="154"/>
      <c r="AG1355" s="154"/>
      <c r="AH1355" s="154"/>
      <c r="AI1355" s="154"/>
      <c r="AJ1355" s="154"/>
      <c r="AK1355" s="154"/>
      <c r="AL1355" s="154"/>
      <c r="AM1355" s="154"/>
      <c r="AN1355" s="154"/>
      <c r="AO1355" s="154"/>
      <c r="AP1355" s="154"/>
      <c r="AQ1355" s="154"/>
      <c r="AR1355" s="154"/>
      <c r="AS1355" s="154"/>
      <c r="AT1355" s="154"/>
      <c r="AU1355" s="154"/>
      <c r="AV1355" s="154"/>
      <c r="AW1355" s="154"/>
      <c r="AX1355" s="154"/>
      <c r="AY1355" s="154"/>
      <c r="AZ1355" s="154"/>
      <c r="BA1355" s="181"/>
      <c r="BB1355" s="181"/>
      <c r="BC1355" s="85"/>
      <c r="BD1355" s="85"/>
      <c r="BE1355" s="154"/>
    </row>
    <row r="1356" customFormat="false" ht="12.75" hidden="false" customHeight="true" outlineLevel="0" collapsed="false">
      <c r="A1356" s="2"/>
      <c r="B1356" s="2"/>
      <c r="E1356" s="2"/>
      <c r="G1356" s="2"/>
      <c r="I1356" s="85"/>
      <c r="J1356" s="2"/>
      <c r="K1356" s="2"/>
      <c r="L1356" s="85"/>
      <c r="M1356" s="85"/>
      <c r="N1356" s="85"/>
      <c r="O1356" s="85"/>
      <c r="P1356" s="85"/>
      <c r="Q1356" s="85"/>
      <c r="R1356" s="85"/>
      <c r="S1356" s="85"/>
      <c r="T1356" s="154"/>
      <c r="U1356" s="154"/>
      <c r="V1356" s="154"/>
      <c r="W1356" s="154"/>
      <c r="X1356" s="154"/>
      <c r="Y1356" s="154"/>
      <c r="Z1356" s="85"/>
      <c r="AA1356" s="85"/>
      <c r="AB1356" s="154"/>
      <c r="AC1356" s="154"/>
      <c r="AD1356" s="154"/>
      <c r="AE1356" s="154"/>
      <c r="AF1356" s="154"/>
      <c r="AG1356" s="154"/>
      <c r="AH1356" s="154"/>
      <c r="AI1356" s="154"/>
      <c r="AJ1356" s="154"/>
      <c r="AK1356" s="154"/>
      <c r="AL1356" s="154"/>
      <c r="AM1356" s="154"/>
      <c r="AN1356" s="154"/>
      <c r="AO1356" s="154"/>
      <c r="AP1356" s="154"/>
      <c r="AQ1356" s="154"/>
      <c r="AR1356" s="154"/>
      <c r="AS1356" s="154"/>
      <c r="AT1356" s="154"/>
      <c r="AU1356" s="154"/>
      <c r="AV1356" s="154"/>
      <c r="AW1356" s="154"/>
      <c r="AX1356" s="154"/>
      <c r="AY1356" s="154"/>
      <c r="AZ1356" s="154"/>
      <c r="BA1356" s="181"/>
      <c r="BB1356" s="181"/>
      <c r="BC1356" s="85"/>
      <c r="BD1356" s="85"/>
      <c r="BE1356" s="154"/>
    </row>
    <row r="1357" customFormat="false" ht="12.75" hidden="false" customHeight="true" outlineLevel="0" collapsed="false">
      <c r="A1357" s="2"/>
      <c r="B1357" s="2"/>
      <c r="E1357" s="2"/>
      <c r="G1357" s="2"/>
      <c r="I1357" s="85"/>
      <c r="J1357" s="2"/>
      <c r="K1357" s="2"/>
      <c r="L1357" s="85"/>
      <c r="M1357" s="85"/>
      <c r="N1357" s="85"/>
      <c r="O1357" s="85"/>
      <c r="P1357" s="85"/>
      <c r="Q1357" s="85"/>
      <c r="R1357" s="85"/>
      <c r="S1357" s="85"/>
      <c r="T1357" s="154"/>
      <c r="U1357" s="154"/>
      <c r="V1357" s="154"/>
      <c r="W1357" s="154"/>
      <c r="X1357" s="154"/>
      <c r="Y1357" s="154"/>
      <c r="Z1357" s="85"/>
      <c r="AA1357" s="85"/>
      <c r="AB1357" s="154"/>
      <c r="AC1357" s="154"/>
      <c r="AD1357" s="154"/>
      <c r="AE1357" s="154"/>
      <c r="AF1357" s="154"/>
      <c r="AG1357" s="154"/>
      <c r="AH1357" s="154"/>
      <c r="AI1357" s="154"/>
      <c r="AJ1357" s="154"/>
      <c r="AK1357" s="154"/>
      <c r="AL1357" s="154"/>
      <c r="AM1357" s="154"/>
      <c r="AN1357" s="154"/>
      <c r="AO1357" s="154"/>
      <c r="AP1357" s="154"/>
      <c r="AQ1357" s="154"/>
      <c r="AR1357" s="154"/>
      <c r="AS1357" s="154"/>
      <c r="AT1357" s="154"/>
      <c r="AU1357" s="154"/>
      <c r="AV1357" s="154"/>
      <c r="AW1357" s="154"/>
      <c r="AX1357" s="154"/>
      <c r="AY1357" s="154"/>
      <c r="AZ1357" s="154"/>
      <c r="BA1357" s="181"/>
      <c r="BB1357" s="181"/>
      <c r="BC1357" s="85"/>
      <c r="BD1357" s="85"/>
      <c r="BE1357" s="154"/>
    </row>
    <row r="1358" customFormat="false" ht="12.75" hidden="false" customHeight="true" outlineLevel="0" collapsed="false">
      <c r="A1358" s="2"/>
      <c r="B1358" s="2"/>
      <c r="E1358" s="2"/>
      <c r="G1358" s="2"/>
      <c r="I1358" s="85"/>
      <c r="J1358" s="2"/>
      <c r="K1358" s="2"/>
      <c r="L1358" s="85"/>
      <c r="M1358" s="85"/>
      <c r="N1358" s="85"/>
      <c r="O1358" s="85"/>
      <c r="P1358" s="85"/>
      <c r="Q1358" s="85"/>
      <c r="R1358" s="85"/>
      <c r="S1358" s="85"/>
      <c r="T1358" s="154"/>
      <c r="U1358" s="154"/>
      <c r="V1358" s="154"/>
      <c r="W1358" s="154"/>
      <c r="X1358" s="154"/>
      <c r="Y1358" s="154"/>
      <c r="Z1358" s="85"/>
      <c r="AA1358" s="85"/>
      <c r="AB1358" s="154"/>
      <c r="AC1358" s="154"/>
      <c r="AD1358" s="154"/>
      <c r="AE1358" s="154"/>
      <c r="AF1358" s="154"/>
      <c r="AG1358" s="154"/>
      <c r="AH1358" s="154"/>
      <c r="AI1358" s="154"/>
      <c r="AJ1358" s="154"/>
      <c r="AK1358" s="154"/>
      <c r="AL1358" s="154"/>
      <c r="AM1358" s="154"/>
      <c r="AN1358" s="154"/>
      <c r="AO1358" s="154"/>
      <c r="AP1358" s="154"/>
      <c r="AQ1358" s="154"/>
      <c r="AR1358" s="154"/>
      <c r="AS1358" s="154"/>
      <c r="AT1358" s="154"/>
      <c r="AU1358" s="154"/>
      <c r="AV1358" s="154"/>
      <c r="AW1358" s="154"/>
      <c r="AX1358" s="154"/>
      <c r="AY1358" s="154"/>
      <c r="AZ1358" s="154"/>
      <c r="BA1358" s="181"/>
      <c r="BB1358" s="181"/>
      <c r="BC1358" s="85"/>
      <c r="BD1358" s="85"/>
      <c r="BE1358" s="154"/>
    </row>
    <row r="1359" customFormat="false" ht="12.75" hidden="false" customHeight="true" outlineLevel="0" collapsed="false">
      <c r="A1359" s="2"/>
      <c r="B1359" s="2"/>
      <c r="E1359" s="2"/>
      <c r="G1359" s="2"/>
      <c r="I1359" s="85"/>
      <c r="J1359" s="2"/>
      <c r="K1359" s="2"/>
      <c r="L1359" s="85"/>
      <c r="M1359" s="85"/>
      <c r="N1359" s="85"/>
      <c r="O1359" s="85"/>
      <c r="P1359" s="85"/>
      <c r="Q1359" s="85"/>
      <c r="R1359" s="85"/>
      <c r="S1359" s="85"/>
      <c r="T1359" s="154"/>
      <c r="U1359" s="154"/>
      <c r="V1359" s="154"/>
      <c r="W1359" s="154"/>
      <c r="X1359" s="154"/>
      <c r="Y1359" s="154"/>
      <c r="Z1359" s="85"/>
      <c r="AA1359" s="85"/>
      <c r="AB1359" s="154"/>
      <c r="AC1359" s="154"/>
      <c r="AD1359" s="154"/>
      <c r="AE1359" s="154"/>
      <c r="AF1359" s="154"/>
      <c r="AG1359" s="154"/>
      <c r="AH1359" s="154"/>
      <c r="AI1359" s="154"/>
      <c r="AJ1359" s="154"/>
      <c r="AK1359" s="154"/>
      <c r="AL1359" s="154"/>
      <c r="AM1359" s="154"/>
      <c r="AN1359" s="154"/>
      <c r="AO1359" s="154"/>
      <c r="AP1359" s="154"/>
      <c r="AQ1359" s="154"/>
      <c r="AR1359" s="154"/>
      <c r="AS1359" s="154"/>
      <c r="AT1359" s="154"/>
      <c r="AU1359" s="154"/>
      <c r="AV1359" s="154"/>
      <c r="AW1359" s="154"/>
      <c r="AX1359" s="154"/>
      <c r="AY1359" s="154"/>
      <c r="AZ1359" s="154"/>
      <c r="BA1359" s="181"/>
      <c r="BB1359" s="181"/>
      <c r="BC1359" s="85"/>
      <c r="BD1359" s="85"/>
      <c r="BE1359" s="154"/>
    </row>
    <row r="1360" customFormat="false" ht="12.75" hidden="false" customHeight="true" outlineLevel="0" collapsed="false">
      <c r="A1360" s="2"/>
      <c r="B1360" s="2"/>
      <c r="E1360" s="2"/>
      <c r="G1360" s="2"/>
      <c r="I1360" s="85"/>
      <c r="J1360" s="2"/>
      <c r="K1360" s="2"/>
      <c r="L1360" s="85"/>
      <c r="M1360" s="85"/>
      <c r="N1360" s="85"/>
      <c r="O1360" s="85"/>
      <c r="P1360" s="85"/>
      <c r="Q1360" s="85"/>
      <c r="R1360" s="85"/>
      <c r="S1360" s="85"/>
      <c r="T1360" s="154"/>
      <c r="U1360" s="154"/>
      <c r="V1360" s="154"/>
      <c r="W1360" s="154"/>
      <c r="X1360" s="154"/>
      <c r="Y1360" s="154"/>
      <c r="Z1360" s="85"/>
      <c r="AA1360" s="85"/>
      <c r="AB1360" s="154"/>
      <c r="AC1360" s="154"/>
      <c r="AD1360" s="154"/>
      <c r="AE1360" s="154"/>
      <c r="AF1360" s="154"/>
      <c r="AG1360" s="154"/>
      <c r="AH1360" s="154"/>
      <c r="AI1360" s="154"/>
      <c r="AJ1360" s="154"/>
      <c r="AK1360" s="154"/>
      <c r="AL1360" s="154"/>
      <c r="AM1360" s="154"/>
      <c r="AN1360" s="154"/>
      <c r="AO1360" s="154"/>
      <c r="AP1360" s="154"/>
      <c r="AQ1360" s="154"/>
      <c r="AR1360" s="154"/>
      <c r="AS1360" s="154"/>
      <c r="AT1360" s="154"/>
      <c r="AU1360" s="154"/>
      <c r="AV1360" s="154"/>
      <c r="AW1360" s="154"/>
      <c r="AX1360" s="154"/>
      <c r="AY1360" s="154"/>
      <c r="AZ1360" s="154"/>
      <c r="BA1360" s="181"/>
      <c r="BB1360" s="181"/>
      <c r="BC1360" s="85"/>
      <c r="BD1360" s="85"/>
      <c r="BE1360" s="154"/>
    </row>
    <row r="1361" customFormat="false" ht="12.75" hidden="false" customHeight="true" outlineLevel="0" collapsed="false">
      <c r="A1361" s="2"/>
      <c r="B1361" s="2"/>
      <c r="E1361" s="2"/>
      <c r="G1361" s="2"/>
      <c r="I1361" s="85"/>
      <c r="J1361" s="2"/>
      <c r="K1361" s="2"/>
      <c r="L1361" s="85"/>
      <c r="M1361" s="85"/>
      <c r="N1361" s="85"/>
      <c r="O1361" s="85"/>
      <c r="P1361" s="85"/>
      <c r="Q1361" s="85"/>
      <c r="R1361" s="85"/>
      <c r="S1361" s="85"/>
      <c r="T1361" s="154"/>
      <c r="U1361" s="154"/>
      <c r="V1361" s="154"/>
      <c r="W1361" s="154"/>
      <c r="X1361" s="154"/>
      <c r="Y1361" s="154"/>
      <c r="Z1361" s="85"/>
      <c r="AA1361" s="85"/>
      <c r="AB1361" s="154"/>
      <c r="AC1361" s="154"/>
      <c r="AD1361" s="154"/>
      <c r="AE1361" s="154"/>
      <c r="AF1361" s="154"/>
      <c r="AG1361" s="154"/>
      <c r="AH1361" s="154"/>
      <c r="AI1361" s="154"/>
      <c r="AJ1361" s="154"/>
      <c r="AK1361" s="154"/>
      <c r="AL1361" s="154"/>
      <c r="AM1361" s="154"/>
      <c r="AN1361" s="154"/>
      <c r="AO1361" s="154"/>
      <c r="AP1361" s="154"/>
      <c r="AQ1361" s="154"/>
      <c r="AR1361" s="154"/>
      <c r="AS1361" s="154"/>
      <c r="AT1361" s="154"/>
      <c r="AU1361" s="154"/>
      <c r="AV1361" s="154"/>
      <c r="AW1361" s="154"/>
      <c r="AX1361" s="154"/>
      <c r="AY1361" s="154"/>
      <c r="AZ1361" s="154"/>
      <c r="BA1361" s="181"/>
      <c r="BB1361" s="181"/>
      <c r="BC1361" s="85"/>
      <c r="BD1361" s="85"/>
      <c r="BE1361" s="154"/>
    </row>
    <row r="1362" customFormat="false" ht="12.75" hidden="false" customHeight="true" outlineLevel="0" collapsed="false">
      <c r="A1362" s="2"/>
      <c r="B1362" s="2"/>
      <c r="E1362" s="2"/>
      <c r="G1362" s="2"/>
      <c r="I1362" s="85"/>
      <c r="J1362" s="2"/>
      <c r="K1362" s="2"/>
      <c r="L1362" s="85"/>
      <c r="M1362" s="85"/>
      <c r="N1362" s="85"/>
      <c r="O1362" s="85"/>
      <c r="P1362" s="85"/>
      <c r="Q1362" s="85"/>
      <c r="R1362" s="85"/>
      <c r="S1362" s="85"/>
      <c r="T1362" s="154"/>
      <c r="U1362" s="154"/>
      <c r="V1362" s="154"/>
      <c r="W1362" s="154"/>
      <c r="X1362" s="154"/>
      <c r="Y1362" s="154"/>
      <c r="Z1362" s="85"/>
      <c r="AA1362" s="85"/>
      <c r="AB1362" s="154"/>
      <c r="AC1362" s="154"/>
      <c r="AD1362" s="154"/>
      <c r="AE1362" s="154"/>
      <c r="AF1362" s="154"/>
      <c r="AG1362" s="154"/>
      <c r="AH1362" s="154"/>
      <c r="AI1362" s="154"/>
      <c r="AJ1362" s="154"/>
      <c r="AK1362" s="154"/>
      <c r="AL1362" s="154"/>
      <c r="AM1362" s="154"/>
      <c r="AN1362" s="154"/>
      <c r="AO1362" s="154"/>
      <c r="AP1362" s="154"/>
      <c r="AQ1362" s="154"/>
      <c r="AR1362" s="154"/>
      <c r="AS1362" s="154"/>
      <c r="AT1362" s="154"/>
      <c r="AU1362" s="154"/>
      <c r="AV1362" s="154"/>
      <c r="AW1362" s="154"/>
      <c r="AX1362" s="154"/>
      <c r="AY1362" s="154"/>
      <c r="AZ1362" s="154"/>
      <c r="BA1362" s="181"/>
      <c r="BB1362" s="181"/>
      <c r="BC1362" s="85"/>
      <c r="BD1362" s="85"/>
      <c r="BE1362" s="154"/>
    </row>
    <row r="1363" customFormat="false" ht="12.75" hidden="false" customHeight="true" outlineLevel="0" collapsed="false">
      <c r="A1363" s="2"/>
      <c r="B1363" s="2"/>
      <c r="E1363" s="2"/>
      <c r="G1363" s="2"/>
      <c r="I1363" s="85"/>
      <c r="J1363" s="2"/>
      <c r="K1363" s="2"/>
      <c r="L1363" s="85"/>
      <c r="M1363" s="85"/>
      <c r="N1363" s="85"/>
      <c r="O1363" s="85"/>
      <c r="P1363" s="85"/>
      <c r="Q1363" s="85"/>
      <c r="R1363" s="85"/>
      <c r="S1363" s="85"/>
      <c r="T1363" s="154"/>
      <c r="U1363" s="154"/>
      <c r="V1363" s="154"/>
      <c r="W1363" s="154"/>
      <c r="X1363" s="154"/>
      <c r="Y1363" s="154"/>
      <c r="Z1363" s="85"/>
      <c r="AA1363" s="85"/>
      <c r="AB1363" s="154"/>
      <c r="AC1363" s="154"/>
      <c r="AD1363" s="154"/>
      <c r="AE1363" s="154"/>
      <c r="AF1363" s="154"/>
      <c r="AG1363" s="154"/>
      <c r="AH1363" s="154"/>
      <c r="AI1363" s="154"/>
      <c r="AJ1363" s="154"/>
      <c r="AK1363" s="154"/>
      <c r="AL1363" s="154"/>
      <c r="AM1363" s="154"/>
      <c r="AN1363" s="154"/>
      <c r="AO1363" s="154"/>
      <c r="AP1363" s="154"/>
      <c r="AQ1363" s="154"/>
      <c r="AR1363" s="154"/>
      <c r="AS1363" s="154"/>
      <c r="AT1363" s="154"/>
      <c r="AU1363" s="154"/>
      <c r="AV1363" s="154"/>
      <c r="AW1363" s="154"/>
      <c r="AX1363" s="154"/>
      <c r="AY1363" s="154"/>
      <c r="AZ1363" s="154"/>
      <c r="BA1363" s="181"/>
      <c r="BB1363" s="181"/>
      <c r="BC1363" s="85"/>
      <c r="BD1363" s="85"/>
      <c r="BE1363" s="154"/>
    </row>
    <row r="1364" customFormat="false" ht="12.75" hidden="false" customHeight="true" outlineLevel="0" collapsed="false">
      <c r="A1364" s="2"/>
      <c r="B1364" s="2"/>
      <c r="E1364" s="2"/>
      <c r="G1364" s="2"/>
      <c r="I1364" s="85"/>
      <c r="J1364" s="2"/>
      <c r="K1364" s="2"/>
      <c r="L1364" s="85"/>
      <c r="M1364" s="85"/>
      <c r="N1364" s="85"/>
      <c r="O1364" s="85"/>
      <c r="P1364" s="85"/>
      <c r="Q1364" s="85"/>
      <c r="R1364" s="85"/>
      <c r="S1364" s="85"/>
      <c r="T1364" s="154"/>
      <c r="U1364" s="154"/>
      <c r="V1364" s="154"/>
      <c r="W1364" s="154"/>
      <c r="X1364" s="154"/>
      <c r="Y1364" s="154"/>
      <c r="Z1364" s="85"/>
      <c r="AA1364" s="85"/>
      <c r="AB1364" s="154"/>
      <c r="AC1364" s="154"/>
      <c r="AD1364" s="154"/>
      <c r="AE1364" s="154"/>
      <c r="AF1364" s="154"/>
      <c r="AG1364" s="154"/>
      <c r="AH1364" s="154"/>
      <c r="AI1364" s="154"/>
      <c r="AJ1364" s="154"/>
      <c r="AK1364" s="154"/>
      <c r="AL1364" s="154"/>
      <c r="AM1364" s="154"/>
      <c r="AN1364" s="154"/>
      <c r="AO1364" s="154"/>
      <c r="AP1364" s="154"/>
      <c r="AQ1364" s="154"/>
      <c r="AR1364" s="154"/>
      <c r="AS1364" s="154"/>
      <c r="AT1364" s="154"/>
      <c r="AU1364" s="154"/>
      <c r="AV1364" s="154"/>
      <c r="AW1364" s="154"/>
      <c r="AX1364" s="154"/>
      <c r="AY1364" s="154"/>
      <c r="AZ1364" s="154"/>
      <c r="BA1364" s="181"/>
      <c r="BB1364" s="181"/>
      <c r="BC1364" s="85"/>
      <c r="BD1364" s="85"/>
      <c r="BE1364" s="154"/>
    </row>
    <row r="1365" customFormat="false" ht="12.75" hidden="false" customHeight="true" outlineLevel="0" collapsed="false">
      <c r="A1365" s="2"/>
      <c r="B1365" s="2"/>
      <c r="E1365" s="2"/>
      <c r="G1365" s="2"/>
      <c r="I1365" s="85"/>
      <c r="J1365" s="2"/>
      <c r="K1365" s="2"/>
      <c r="L1365" s="85"/>
      <c r="M1365" s="85"/>
      <c r="N1365" s="85"/>
      <c r="O1365" s="85"/>
      <c r="P1365" s="85"/>
      <c r="Q1365" s="85"/>
      <c r="R1365" s="85"/>
      <c r="S1365" s="85"/>
      <c r="T1365" s="154"/>
      <c r="U1365" s="154"/>
      <c r="V1365" s="154"/>
      <c r="W1365" s="154"/>
      <c r="X1365" s="154"/>
      <c r="Y1365" s="154"/>
      <c r="Z1365" s="85"/>
      <c r="AA1365" s="85"/>
      <c r="AB1365" s="154"/>
      <c r="AC1365" s="154"/>
      <c r="AD1365" s="154"/>
      <c r="AE1365" s="154"/>
      <c r="AF1365" s="154"/>
      <c r="AG1365" s="154"/>
      <c r="AH1365" s="154"/>
      <c r="AI1365" s="154"/>
      <c r="AJ1365" s="154"/>
      <c r="AK1365" s="154"/>
      <c r="AL1365" s="154"/>
      <c r="AM1365" s="154"/>
      <c r="AN1365" s="154"/>
      <c r="AO1365" s="154"/>
      <c r="AP1365" s="154"/>
      <c r="AQ1365" s="154"/>
      <c r="AR1365" s="154"/>
      <c r="AS1365" s="154"/>
      <c r="AT1365" s="154"/>
      <c r="AU1365" s="154"/>
      <c r="AV1365" s="154"/>
      <c r="AW1365" s="154"/>
      <c r="AX1365" s="154"/>
      <c r="AY1365" s="154"/>
      <c r="AZ1365" s="154"/>
      <c r="BA1365" s="181"/>
      <c r="BB1365" s="181"/>
      <c r="BC1365" s="85"/>
      <c r="BD1365" s="85"/>
      <c r="BE1365" s="154"/>
    </row>
    <row r="1366" customFormat="false" ht="12.75" hidden="false" customHeight="true" outlineLevel="0" collapsed="false">
      <c r="A1366" s="2"/>
      <c r="B1366" s="2"/>
      <c r="E1366" s="2"/>
      <c r="G1366" s="2"/>
      <c r="I1366" s="85"/>
      <c r="J1366" s="2"/>
      <c r="K1366" s="2"/>
      <c r="L1366" s="85"/>
      <c r="M1366" s="85"/>
      <c r="N1366" s="85"/>
      <c r="O1366" s="85"/>
      <c r="P1366" s="85"/>
      <c r="Q1366" s="85"/>
      <c r="R1366" s="85"/>
      <c r="S1366" s="85"/>
      <c r="T1366" s="154"/>
      <c r="U1366" s="154"/>
      <c r="V1366" s="154"/>
      <c r="W1366" s="154"/>
      <c r="X1366" s="154"/>
      <c r="Y1366" s="154"/>
      <c r="Z1366" s="85"/>
      <c r="AA1366" s="85"/>
      <c r="AB1366" s="154"/>
      <c r="AC1366" s="154"/>
      <c r="AD1366" s="154"/>
      <c r="AE1366" s="154"/>
      <c r="AF1366" s="154"/>
      <c r="AG1366" s="154"/>
      <c r="AH1366" s="154"/>
      <c r="AI1366" s="154"/>
      <c r="AJ1366" s="154"/>
      <c r="AK1366" s="154"/>
      <c r="AL1366" s="154"/>
      <c r="AM1366" s="154"/>
      <c r="AN1366" s="154"/>
      <c r="AO1366" s="154"/>
      <c r="AP1366" s="154"/>
      <c r="AQ1366" s="154"/>
      <c r="AR1366" s="154"/>
      <c r="AS1366" s="154"/>
      <c r="AT1366" s="154"/>
      <c r="AU1366" s="154"/>
      <c r="AV1366" s="154"/>
      <c r="AW1366" s="154"/>
      <c r="AX1366" s="154"/>
      <c r="AY1366" s="154"/>
      <c r="AZ1366" s="154"/>
      <c r="BA1366" s="181"/>
      <c r="BB1366" s="181"/>
      <c r="BC1366" s="85"/>
      <c r="BD1366" s="85"/>
      <c r="BE1366" s="154"/>
    </row>
    <row r="1367" customFormat="false" ht="12.75" hidden="false" customHeight="true" outlineLevel="0" collapsed="false">
      <c r="A1367" s="2"/>
      <c r="B1367" s="2"/>
      <c r="E1367" s="2"/>
      <c r="G1367" s="2"/>
      <c r="I1367" s="85"/>
      <c r="J1367" s="2"/>
      <c r="K1367" s="2"/>
      <c r="L1367" s="85"/>
      <c r="M1367" s="85"/>
      <c r="N1367" s="85"/>
      <c r="O1367" s="85"/>
      <c r="P1367" s="85"/>
      <c r="Q1367" s="85"/>
      <c r="R1367" s="85"/>
      <c r="S1367" s="85"/>
      <c r="T1367" s="154"/>
      <c r="U1367" s="154"/>
      <c r="V1367" s="154"/>
      <c r="W1367" s="154"/>
      <c r="X1367" s="154"/>
      <c r="Y1367" s="154"/>
      <c r="Z1367" s="85"/>
      <c r="AA1367" s="85"/>
      <c r="AB1367" s="154"/>
      <c r="AC1367" s="154"/>
      <c r="AD1367" s="154"/>
      <c r="AE1367" s="154"/>
      <c r="AF1367" s="154"/>
      <c r="AG1367" s="154"/>
      <c r="AH1367" s="154"/>
      <c r="AI1367" s="154"/>
      <c r="AJ1367" s="154"/>
      <c r="AK1367" s="154"/>
      <c r="AL1367" s="154"/>
      <c r="AM1367" s="154"/>
      <c r="AN1367" s="154"/>
      <c r="AO1367" s="154"/>
      <c r="AP1367" s="154"/>
      <c r="AQ1367" s="154"/>
      <c r="AR1367" s="154"/>
      <c r="AS1367" s="154"/>
      <c r="AT1367" s="154"/>
      <c r="AU1367" s="154"/>
      <c r="AV1367" s="154"/>
      <c r="AW1367" s="154"/>
      <c r="AX1367" s="154"/>
      <c r="AY1367" s="154"/>
      <c r="AZ1367" s="154"/>
      <c r="BA1367" s="181"/>
      <c r="BB1367" s="181"/>
      <c r="BC1367" s="85"/>
      <c r="BD1367" s="85"/>
      <c r="BE1367" s="154"/>
    </row>
    <row r="1368" customFormat="false" ht="12.75" hidden="false" customHeight="true" outlineLevel="0" collapsed="false">
      <c r="A1368" s="2"/>
      <c r="B1368" s="2"/>
      <c r="E1368" s="2"/>
      <c r="G1368" s="2"/>
      <c r="I1368" s="85"/>
      <c r="J1368" s="2"/>
      <c r="K1368" s="2"/>
      <c r="L1368" s="85"/>
      <c r="M1368" s="85"/>
      <c r="N1368" s="85"/>
      <c r="O1368" s="85"/>
      <c r="P1368" s="85"/>
      <c r="Q1368" s="85"/>
      <c r="R1368" s="85"/>
      <c r="S1368" s="85"/>
      <c r="T1368" s="154"/>
      <c r="U1368" s="154"/>
      <c r="V1368" s="154"/>
      <c r="W1368" s="154"/>
      <c r="X1368" s="154"/>
      <c r="Y1368" s="154"/>
      <c r="Z1368" s="85"/>
      <c r="AA1368" s="85"/>
      <c r="AB1368" s="154"/>
      <c r="AC1368" s="154"/>
      <c r="AD1368" s="154"/>
      <c r="AE1368" s="154"/>
      <c r="AF1368" s="154"/>
      <c r="AG1368" s="154"/>
      <c r="AH1368" s="154"/>
      <c r="AI1368" s="154"/>
      <c r="AJ1368" s="154"/>
      <c r="AK1368" s="154"/>
      <c r="AL1368" s="154"/>
      <c r="AM1368" s="154"/>
      <c r="AN1368" s="154"/>
      <c r="AO1368" s="154"/>
      <c r="AP1368" s="154"/>
      <c r="AQ1368" s="154"/>
      <c r="AR1368" s="154"/>
      <c r="AS1368" s="154"/>
      <c r="AT1368" s="154"/>
      <c r="AU1368" s="154"/>
      <c r="AV1368" s="154"/>
      <c r="AW1368" s="154"/>
      <c r="AX1368" s="154"/>
      <c r="AY1368" s="154"/>
      <c r="AZ1368" s="154"/>
      <c r="BA1368" s="181"/>
      <c r="BB1368" s="181"/>
      <c r="BC1368" s="85"/>
      <c r="BD1368" s="85"/>
      <c r="BE1368" s="154"/>
    </row>
    <row r="1369" customFormat="false" ht="12.75" hidden="false" customHeight="true" outlineLevel="0" collapsed="false">
      <c r="A1369" s="2"/>
      <c r="B1369" s="2"/>
      <c r="E1369" s="2"/>
      <c r="G1369" s="2"/>
      <c r="I1369" s="85"/>
      <c r="J1369" s="2"/>
      <c r="K1369" s="2"/>
      <c r="L1369" s="85"/>
      <c r="M1369" s="85"/>
      <c r="N1369" s="85"/>
      <c r="O1369" s="85"/>
      <c r="P1369" s="85"/>
      <c r="Q1369" s="85"/>
      <c r="R1369" s="85"/>
      <c r="S1369" s="85"/>
      <c r="T1369" s="154"/>
      <c r="U1369" s="154"/>
      <c r="V1369" s="154"/>
      <c r="W1369" s="154"/>
      <c r="X1369" s="154"/>
      <c r="Y1369" s="154"/>
      <c r="Z1369" s="85"/>
      <c r="AA1369" s="85"/>
      <c r="AB1369" s="154"/>
      <c r="AC1369" s="154"/>
      <c r="AD1369" s="154"/>
      <c r="AE1369" s="154"/>
      <c r="AF1369" s="154"/>
      <c r="AG1369" s="154"/>
      <c r="AH1369" s="154"/>
      <c r="AI1369" s="154"/>
      <c r="AJ1369" s="154"/>
      <c r="AK1369" s="154"/>
      <c r="AL1369" s="154"/>
      <c r="AM1369" s="154"/>
      <c r="AN1369" s="154"/>
      <c r="AO1369" s="154"/>
      <c r="AP1369" s="154"/>
      <c r="AQ1369" s="154"/>
      <c r="AR1369" s="154"/>
      <c r="AS1369" s="154"/>
      <c r="AT1369" s="154"/>
      <c r="AU1369" s="154"/>
      <c r="AV1369" s="154"/>
      <c r="AW1369" s="154"/>
      <c r="AX1369" s="154"/>
      <c r="AY1369" s="154"/>
      <c r="AZ1369" s="154"/>
      <c r="BA1369" s="181"/>
      <c r="BB1369" s="181"/>
      <c r="BC1369" s="85"/>
      <c r="BD1369" s="85"/>
      <c r="BE1369" s="154"/>
    </row>
    <row r="1370" customFormat="false" ht="12.75" hidden="false" customHeight="true" outlineLevel="0" collapsed="false">
      <c r="A1370" s="2"/>
      <c r="B1370" s="2"/>
      <c r="E1370" s="2"/>
      <c r="G1370" s="2"/>
      <c r="I1370" s="85"/>
      <c r="J1370" s="2"/>
      <c r="K1370" s="2"/>
      <c r="L1370" s="85"/>
      <c r="M1370" s="85"/>
      <c r="N1370" s="85"/>
      <c r="O1370" s="85"/>
      <c r="P1370" s="85"/>
      <c r="Q1370" s="85"/>
      <c r="R1370" s="85"/>
      <c r="S1370" s="85"/>
      <c r="T1370" s="154"/>
      <c r="U1370" s="154"/>
      <c r="V1370" s="154"/>
      <c r="W1370" s="154"/>
      <c r="X1370" s="154"/>
      <c r="Y1370" s="154"/>
      <c r="Z1370" s="85"/>
      <c r="AA1370" s="85"/>
      <c r="AB1370" s="154"/>
      <c r="AC1370" s="154"/>
      <c r="AD1370" s="154"/>
      <c r="AE1370" s="154"/>
      <c r="AF1370" s="154"/>
      <c r="AG1370" s="154"/>
      <c r="AH1370" s="154"/>
      <c r="AI1370" s="154"/>
      <c r="AJ1370" s="154"/>
      <c r="AK1370" s="154"/>
      <c r="AL1370" s="154"/>
      <c r="AM1370" s="154"/>
      <c r="AN1370" s="154"/>
      <c r="AO1370" s="154"/>
      <c r="AP1370" s="154"/>
      <c r="AQ1370" s="154"/>
      <c r="AR1370" s="154"/>
      <c r="AS1370" s="154"/>
      <c r="AT1370" s="154"/>
      <c r="AU1370" s="154"/>
      <c r="AV1370" s="154"/>
      <c r="AW1370" s="154"/>
      <c r="AX1370" s="154"/>
      <c r="AY1370" s="154"/>
      <c r="AZ1370" s="154"/>
      <c r="BA1370" s="181"/>
      <c r="BB1370" s="181"/>
      <c r="BC1370" s="85"/>
      <c r="BD1370" s="85"/>
      <c r="BE1370" s="154"/>
    </row>
    <row r="1371" customFormat="false" ht="12.75" hidden="false" customHeight="true" outlineLevel="0" collapsed="false">
      <c r="A1371" s="2"/>
      <c r="B1371" s="2"/>
      <c r="E1371" s="2"/>
      <c r="G1371" s="2"/>
      <c r="I1371" s="85"/>
      <c r="J1371" s="2"/>
      <c r="K1371" s="2"/>
      <c r="L1371" s="85"/>
      <c r="M1371" s="85"/>
      <c r="N1371" s="85"/>
      <c r="O1371" s="85"/>
      <c r="P1371" s="85"/>
      <c r="Q1371" s="85"/>
      <c r="R1371" s="85"/>
      <c r="S1371" s="85"/>
      <c r="T1371" s="154"/>
      <c r="U1371" s="154"/>
      <c r="V1371" s="154"/>
      <c r="W1371" s="154"/>
      <c r="X1371" s="154"/>
      <c r="Y1371" s="154"/>
      <c r="Z1371" s="85"/>
      <c r="AA1371" s="85"/>
      <c r="AB1371" s="154"/>
      <c r="AC1371" s="154"/>
      <c r="AD1371" s="154"/>
      <c r="AE1371" s="154"/>
      <c r="AF1371" s="154"/>
      <c r="AG1371" s="154"/>
      <c r="AH1371" s="154"/>
      <c r="AI1371" s="154"/>
      <c r="AJ1371" s="154"/>
      <c r="AK1371" s="154"/>
      <c r="AL1371" s="154"/>
      <c r="AM1371" s="154"/>
      <c r="AN1371" s="154"/>
      <c r="AO1371" s="154"/>
      <c r="AP1371" s="154"/>
      <c r="AQ1371" s="154"/>
      <c r="AR1371" s="154"/>
      <c r="AS1371" s="154"/>
      <c r="AT1371" s="154"/>
      <c r="AU1371" s="154"/>
      <c r="AV1371" s="154"/>
      <c r="AW1371" s="154"/>
      <c r="AX1371" s="154"/>
      <c r="AY1371" s="154"/>
      <c r="AZ1371" s="154"/>
      <c r="BA1371" s="181"/>
      <c r="BB1371" s="181"/>
      <c r="BC1371" s="85"/>
      <c r="BD1371" s="85"/>
      <c r="BE1371" s="154"/>
    </row>
    <row r="1372" customFormat="false" ht="12.75" hidden="false" customHeight="true" outlineLevel="0" collapsed="false">
      <c r="A1372" s="2"/>
      <c r="B1372" s="2"/>
      <c r="E1372" s="2"/>
      <c r="G1372" s="2"/>
      <c r="I1372" s="85"/>
      <c r="J1372" s="2"/>
      <c r="K1372" s="2"/>
      <c r="L1372" s="85"/>
      <c r="M1372" s="85"/>
      <c r="N1372" s="85"/>
      <c r="O1372" s="85"/>
      <c r="P1372" s="85"/>
      <c r="Q1372" s="85"/>
      <c r="R1372" s="85"/>
      <c r="S1372" s="85"/>
      <c r="T1372" s="154"/>
      <c r="U1372" s="154"/>
      <c r="V1372" s="154"/>
      <c r="W1372" s="154"/>
      <c r="X1372" s="154"/>
      <c r="Y1372" s="154"/>
      <c r="Z1372" s="85"/>
      <c r="AA1372" s="85"/>
      <c r="AB1372" s="154"/>
      <c r="AC1372" s="154"/>
      <c r="AD1372" s="154"/>
      <c r="AE1372" s="154"/>
      <c r="AF1372" s="154"/>
      <c r="AG1372" s="154"/>
      <c r="AH1372" s="154"/>
      <c r="AI1372" s="154"/>
      <c r="AJ1372" s="154"/>
      <c r="AK1372" s="154"/>
      <c r="AL1372" s="154"/>
      <c r="AM1372" s="154"/>
      <c r="AN1372" s="154"/>
      <c r="AO1372" s="154"/>
      <c r="AP1372" s="154"/>
      <c r="AQ1372" s="154"/>
      <c r="AR1372" s="154"/>
      <c r="AS1372" s="154"/>
      <c r="AT1372" s="154"/>
      <c r="AU1372" s="154"/>
      <c r="AV1372" s="154"/>
      <c r="AW1372" s="154"/>
      <c r="AX1372" s="154"/>
      <c r="AY1372" s="154"/>
      <c r="AZ1372" s="154"/>
      <c r="BA1372" s="181"/>
      <c r="BB1372" s="181"/>
      <c r="BC1372" s="85"/>
      <c r="BD1372" s="85"/>
      <c r="BE1372" s="154"/>
    </row>
    <row r="1373" customFormat="false" ht="12.75" hidden="false" customHeight="true" outlineLevel="0" collapsed="false">
      <c r="A1373" s="2"/>
      <c r="B1373" s="2"/>
      <c r="E1373" s="2"/>
      <c r="G1373" s="2"/>
      <c r="I1373" s="85"/>
      <c r="J1373" s="2"/>
      <c r="K1373" s="2"/>
      <c r="L1373" s="85"/>
      <c r="M1373" s="85"/>
      <c r="N1373" s="85"/>
      <c r="O1373" s="85"/>
      <c r="P1373" s="85"/>
      <c r="Q1373" s="85"/>
      <c r="R1373" s="85"/>
      <c r="S1373" s="85"/>
      <c r="T1373" s="154"/>
      <c r="U1373" s="154"/>
      <c r="V1373" s="154"/>
      <c r="W1373" s="154"/>
      <c r="X1373" s="154"/>
      <c r="Y1373" s="154"/>
      <c r="Z1373" s="85"/>
      <c r="AA1373" s="85"/>
      <c r="AB1373" s="154"/>
      <c r="AC1373" s="154"/>
      <c r="AD1373" s="154"/>
      <c r="AE1373" s="154"/>
      <c r="AF1373" s="154"/>
      <c r="AG1373" s="154"/>
      <c r="AH1373" s="154"/>
      <c r="AI1373" s="154"/>
      <c r="AJ1373" s="154"/>
      <c r="AK1373" s="154"/>
      <c r="AL1373" s="154"/>
      <c r="AM1373" s="154"/>
      <c r="AN1373" s="154"/>
      <c r="AO1373" s="154"/>
      <c r="AP1373" s="154"/>
      <c r="AQ1373" s="154"/>
      <c r="AR1373" s="154"/>
      <c r="AS1373" s="154"/>
      <c r="AT1373" s="154"/>
      <c r="AU1373" s="154"/>
      <c r="AV1373" s="154"/>
      <c r="AW1373" s="154"/>
      <c r="AX1373" s="154"/>
      <c r="AY1373" s="154"/>
      <c r="AZ1373" s="154"/>
      <c r="BA1373" s="181"/>
      <c r="BB1373" s="181"/>
      <c r="BC1373" s="85"/>
      <c r="BD1373" s="85"/>
      <c r="BE1373" s="154"/>
    </row>
    <row r="1374" customFormat="false" ht="12.75" hidden="false" customHeight="true" outlineLevel="0" collapsed="false">
      <c r="A1374" s="2"/>
      <c r="B1374" s="2"/>
      <c r="E1374" s="2"/>
      <c r="G1374" s="2"/>
      <c r="I1374" s="85"/>
      <c r="J1374" s="2"/>
      <c r="K1374" s="2"/>
      <c r="L1374" s="85"/>
      <c r="M1374" s="85"/>
      <c r="N1374" s="85"/>
      <c r="O1374" s="85"/>
      <c r="P1374" s="85"/>
      <c r="Q1374" s="85"/>
      <c r="R1374" s="85"/>
      <c r="S1374" s="85"/>
      <c r="T1374" s="154"/>
      <c r="U1374" s="154"/>
      <c r="V1374" s="154"/>
      <c r="W1374" s="154"/>
      <c r="X1374" s="154"/>
      <c r="Y1374" s="154"/>
      <c r="Z1374" s="85"/>
      <c r="AA1374" s="85"/>
      <c r="AB1374" s="154"/>
      <c r="AC1374" s="154"/>
      <c r="AD1374" s="154"/>
      <c r="AE1374" s="154"/>
      <c r="AF1374" s="154"/>
      <c r="AG1374" s="154"/>
      <c r="AH1374" s="154"/>
      <c r="AI1374" s="154"/>
      <c r="AJ1374" s="154"/>
      <c r="AK1374" s="154"/>
      <c r="AL1374" s="154"/>
      <c r="AM1374" s="154"/>
      <c r="AN1374" s="154"/>
      <c r="AO1374" s="154"/>
      <c r="AP1374" s="154"/>
      <c r="AQ1374" s="154"/>
      <c r="AR1374" s="154"/>
      <c r="AS1374" s="154"/>
      <c r="AT1374" s="154"/>
      <c r="AU1374" s="154"/>
      <c r="AV1374" s="154"/>
      <c r="AW1374" s="154"/>
      <c r="AX1374" s="154"/>
      <c r="AY1374" s="154"/>
      <c r="AZ1374" s="154"/>
      <c r="BA1374" s="181"/>
      <c r="BB1374" s="181"/>
      <c r="BC1374" s="85"/>
      <c r="BD1374" s="85"/>
      <c r="BE1374" s="154"/>
    </row>
    <row r="1375" customFormat="false" ht="12.75" hidden="false" customHeight="true" outlineLevel="0" collapsed="false">
      <c r="A1375" s="2"/>
      <c r="B1375" s="2"/>
      <c r="E1375" s="2"/>
      <c r="G1375" s="2"/>
      <c r="I1375" s="85"/>
      <c r="J1375" s="2"/>
      <c r="K1375" s="2"/>
      <c r="L1375" s="85"/>
      <c r="M1375" s="85"/>
      <c r="N1375" s="85"/>
      <c r="O1375" s="85"/>
      <c r="P1375" s="85"/>
      <c r="Q1375" s="85"/>
      <c r="R1375" s="85"/>
      <c r="S1375" s="85"/>
      <c r="T1375" s="154"/>
      <c r="U1375" s="154"/>
      <c r="V1375" s="154"/>
      <c r="W1375" s="154"/>
      <c r="X1375" s="154"/>
      <c r="Y1375" s="154"/>
      <c r="Z1375" s="85"/>
      <c r="AA1375" s="85"/>
      <c r="AB1375" s="154"/>
      <c r="AC1375" s="154"/>
      <c r="AD1375" s="154"/>
      <c r="AE1375" s="154"/>
      <c r="AF1375" s="154"/>
      <c r="AG1375" s="154"/>
      <c r="AH1375" s="154"/>
      <c r="AI1375" s="154"/>
      <c r="AJ1375" s="154"/>
      <c r="AK1375" s="154"/>
      <c r="AL1375" s="154"/>
      <c r="AM1375" s="154"/>
      <c r="AN1375" s="154"/>
      <c r="AO1375" s="154"/>
      <c r="AP1375" s="154"/>
      <c r="AQ1375" s="154"/>
      <c r="AR1375" s="154"/>
      <c r="AS1375" s="154"/>
      <c r="AT1375" s="154"/>
      <c r="AU1375" s="154"/>
      <c r="AV1375" s="154"/>
      <c r="AW1375" s="154"/>
      <c r="AX1375" s="154"/>
      <c r="AY1375" s="154"/>
      <c r="AZ1375" s="154"/>
      <c r="BA1375" s="181"/>
      <c r="BB1375" s="181"/>
      <c r="BC1375" s="85"/>
      <c r="BD1375" s="85"/>
      <c r="BE1375" s="154"/>
    </row>
    <row r="1376" customFormat="false" ht="12.75" hidden="false" customHeight="true" outlineLevel="0" collapsed="false">
      <c r="A1376" s="2"/>
      <c r="B1376" s="2"/>
      <c r="E1376" s="2"/>
      <c r="G1376" s="2"/>
      <c r="I1376" s="85"/>
      <c r="J1376" s="2"/>
      <c r="K1376" s="2"/>
      <c r="L1376" s="85"/>
      <c r="M1376" s="85"/>
      <c r="N1376" s="85"/>
      <c r="O1376" s="85"/>
      <c r="P1376" s="85"/>
      <c r="Q1376" s="85"/>
      <c r="R1376" s="85"/>
      <c r="S1376" s="85"/>
      <c r="T1376" s="154"/>
      <c r="U1376" s="154"/>
      <c r="V1376" s="154"/>
      <c r="W1376" s="154"/>
      <c r="X1376" s="154"/>
      <c r="Y1376" s="154"/>
      <c r="Z1376" s="85"/>
      <c r="AA1376" s="85"/>
      <c r="AB1376" s="154"/>
      <c r="AC1376" s="154"/>
      <c r="AD1376" s="154"/>
      <c r="AE1376" s="154"/>
      <c r="AF1376" s="154"/>
      <c r="AG1376" s="154"/>
      <c r="AH1376" s="154"/>
      <c r="AI1376" s="154"/>
      <c r="AJ1376" s="154"/>
      <c r="AK1376" s="154"/>
      <c r="AL1376" s="154"/>
      <c r="AM1376" s="154"/>
      <c r="AN1376" s="154"/>
      <c r="AO1376" s="154"/>
      <c r="AP1376" s="154"/>
      <c r="AQ1376" s="154"/>
      <c r="AR1376" s="154"/>
      <c r="AS1376" s="154"/>
      <c r="AT1376" s="154"/>
      <c r="AU1376" s="154"/>
      <c r="AV1376" s="154"/>
      <c r="AW1376" s="154"/>
      <c r="AX1376" s="154"/>
      <c r="AY1376" s="154"/>
      <c r="AZ1376" s="154"/>
      <c r="BA1376" s="181"/>
      <c r="BB1376" s="181"/>
      <c r="BC1376" s="85"/>
      <c r="BD1376" s="85"/>
      <c r="BE1376" s="154"/>
    </row>
    <row r="1377" customFormat="false" ht="12.75" hidden="false" customHeight="true" outlineLevel="0" collapsed="false">
      <c r="A1377" s="2"/>
      <c r="B1377" s="2"/>
      <c r="E1377" s="2"/>
      <c r="G1377" s="2"/>
      <c r="I1377" s="85"/>
      <c r="J1377" s="2"/>
      <c r="K1377" s="2"/>
      <c r="L1377" s="85"/>
      <c r="M1377" s="85"/>
      <c r="N1377" s="85"/>
      <c r="O1377" s="85"/>
      <c r="P1377" s="85"/>
      <c r="Q1377" s="85"/>
      <c r="R1377" s="85"/>
      <c r="S1377" s="85"/>
      <c r="T1377" s="154"/>
      <c r="U1377" s="154"/>
      <c r="V1377" s="154"/>
      <c r="W1377" s="154"/>
      <c r="X1377" s="154"/>
      <c r="Y1377" s="154"/>
      <c r="Z1377" s="85"/>
      <c r="AA1377" s="85"/>
      <c r="AB1377" s="154"/>
      <c r="AC1377" s="154"/>
      <c r="AD1377" s="154"/>
      <c r="AE1377" s="154"/>
      <c r="AF1377" s="154"/>
      <c r="AG1377" s="154"/>
      <c r="AH1377" s="154"/>
      <c r="AI1377" s="154"/>
      <c r="AJ1377" s="154"/>
      <c r="AK1377" s="154"/>
      <c r="AL1377" s="154"/>
      <c r="AM1377" s="154"/>
      <c r="AN1377" s="154"/>
      <c r="AO1377" s="154"/>
      <c r="AP1377" s="154"/>
      <c r="AQ1377" s="154"/>
      <c r="AR1377" s="154"/>
      <c r="AS1377" s="154"/>
      <c r="AT1377" s="154"/>
      <c r="AU1377" s="154"/>
      <c r="AV1377" s="154"/>
      <c r="AW1377" s="154"/>
      <c r="AX1377" s="154"/>
      <c r="AY1377" s="154"/>
      <c r="AZ1377" s="154"/>
      <c r="BA1377" s="181"/>
      <c r="BB1377" s="181"/>
      <c r="BC1377" s="85"/>
      <c r="BD1377" s="85"/>
      <c r="BE1377" s="154"/>
    </row>
    <row r="1378" customFormat="false" ht="12.75" hidden="false" customHeight="true" outlineLevel="0" collapsed="false">
      <c r="A1378" s="2"/>
      <c r="B1378" s="2"/>
      <c r="E1378" s="2"/>
      <c r="G1378" s="2"/>
      <c r="I1378" s="85"/>
      <c r="J1378" s="2"/>
      <c r="K1378" s="2"/>
      <c r="L1378" s="85"/>
      <c r="M1378" s="85"/>
      <c r="N1378" s="85"/>
      <c r="O1378" s="85"/>
      <c r="P1378" s="85"/>
      <c r="Q1378" s="85"/>
      <c r="R1378" s="85"/>
      <c r="S1378" s="85"/>
      <c r="T1378" s="154"/>
      <c r="U1378" s="154"/>
      <c r="V1378" s="154"/>
      <c r="W1378" s="154"/>
      <c r="X1378" s="154"/>
      <c r="Y1378" s="154"/>
      <c r="Z1378" s="85"/>
      <c r="AA1378" s="85"/>
      <c r="AB1378" s="154"/>
      <c r="AC1378" s="154"/>
      <c r="AD1378" s="154"/>
      <c r="AE1378" s="154"/>
      <c r="AF1378" s="154"/>
      <c r="AG1378" s="154"/>
      <c r="AH1378" s="154"/>
      <c r="AI1378" s="154"/>
      <c r="AJ1378" s="154"/>
      <c r="AK1378" s="154"/>
      <c r="AL1378" s="154"/>
      <c r="AM1378" s="154"/>
      <c r="AN1378" s="154"/>
      <c r="AO1378" s="154"/>
      <c r="AP1378" s="154"/>
      <c r="AQ1378" s="154"/>
      <c r="AR1378" s="154"/>
      <c r="AS1378" s="154"/>
      <c r="AT1378" s="154"/>
      <c r="AU1378" s="154"/>
      <c r="AV1378" s="154"/>
      <c r="AW1378" s="154"/>
      <c r="AX1378" s="154"/>
      <c r="AY1378" s="154"/>
      <c r="AZ1378" s="154"/>
      <c r="BA1378" s="181"/>
      <c r="BB1378" s="181"/>
      <c r="BC1378" s="85"/>
      <c r="BD1378" s="85"/>
      <c r="BE1378" s="154"/>
    </row>
    <row r="1379" customFormat="false" ht="12.75" hidden="false" customHeight="true" outlineLevel="0" collapsed="false">
      <c r="A1379" s="2"/>
      <c r="B1379" s="2"/>
      <c r="E1379" s="2"/>
      <c r="G1379" s="2"/>
      <c r="I1379" s="85"/>
      <c r="J1379" s="2"/>
      <c r="K1379" s="2"/>
      <c r="L1379" s="85"/>
      <c r="M1379" s="85"/>
      <c r="N1379" s="85"/>
      <c r="O1379" s="85"/>
      <c r="P1379" s="85"/>
      <c r="Q1379" s="85"/>
      <c r="R1379" s="85"/>
      <c r="S1379" s="85"/>
      <c r="T1379" s="154"/>
      <c r="U1379" s="154"/>
      <c r="V1379" s="154"/>
      <c r="W1379" s="154"/>
      <c r="X1379" s="154"/>
      <c r="Y1379" s="154"/>
      <c r="Z1379" s="85"/>
      <c r="AA1379" s="85"/>
      <c r="AB1379" s="154"/>
      <c r="AC1379" s="154"/>
      <c r="AD1379" s="154"/>
      <c r="AE1379" s="154"/>
      <c r="AF1379" s="154"/>
      <c r="AG1379" s="154"/>
      <c r="AH1379" s="154"/>
      <c r="AI1379" s="154"/>
      <c r="AJ1379" s="154"/>
      <c r="AK1379" s="154"/>
      <c r="AL1379" s="154"/>
      <c r="AM1379" s="154"/>
      <c r="AN1379" s="154"/>
      <c r="AO1379" s="154"/>
      <c r="AP1379" s="154"/>
      <c r="AQ1379" s="154"/>
      <c r="AR1379" s="154"/>
      <c r="AS1379" s="154"/>
      <c r="AT1379" s="154"/>
      <c r="AU1379" s="154"/>
      <c r="AV1379" s="154"/>
      <c r="AW1379" s="154"/>
      <c r="AX1379" s="154"/>
      <c r="AY1379" s="154"/>
      <c r="AZ1379" s="154"/>
      <c r="BA1379" s="181"/>
      <c r="BB1379" s="181"/>
      <c r="BC1379" s="85"/>
      <c r="BD1379" s="85"/>
      <c r="BE1379" s="154"/>
    </row>
    <row r="1380" customFormat="false" ht="12.75" hidden="false" customHeight="true" outlineLevel="0" collapsed="false">
      <c r="A1380" s="2"/>
      <c r="B1380" s="2"/>
      <c r="E1380" s="2"/>
      <c r="G1380" s="2"/>
      <c r="I1380" s="85"/>
      <c r="J1380" s="2"/>
      <c r="K1380" s="2"/>
      <c r="L1380" s="85"/>
      <c r="M1380" s="85"/>
      <c r="N1380" s="85"/>
      <c r="O1380" s="85"/>
      <c r="P1380" s="85"/>
      <c r="Q1380" s="85"/>
      <c r="R1380" s="85"/>
      <c r="S1380" s="85"/>
      <c r="T1380" s="154"/>
      <c r="U1380" s="154"/>
      <c r="V1380" s="154"/>
      <c r="W1380" s="154"/>
      <c r="X1380" s="154"/>
      <c r="Y1380" s="154"/>
      <c r="Z1380" s="85"/>
      <c r="AA1380" s="85"/>
      <c r="AB1380" s="154"/>
      <c r="AC1380" s="154"/>
      <c r="AD1380" s="154"/>
      <c r="AE1380" s="154"/>
      <c r="AF1380" s="154"/>
      <c r="AG1380" s="154"/>
      <c r="AH1380" s="154"/>
      <c r="AI1380" s="154"/>
      <c r="AJ1380" s="154"/>
      <c r="AK1380" s="154"/>
      <c r="AL1380" s="154"/>
      <c r="AM1380" s="154"/>
      <c r="AN1380" s="154"/>
      <c r="AO1380" s="154"/>
      <c r="AP1380" s="154"/>
      <c r="AQ1380" s="154"/>
      <c r="AR1380" s="154"/>
      <c r="AS1380" s="154"/>
      <c r="AT1380" s="154"/>
      <c r="AU1380" s="154"/>
      <c r="AV1380" s="154"/>
      <c r="AW1380" s="154"/>
      <c r="AX1380" s="154"/>
      <c r="AY1380" s="154"/>
      <c r="AZ1380" s="154"/>
      <c r="BA1380" s="181"/>
      <c r="BB1380" s="181"/>
      <c r="BC1380" s="85"/>
      <c r="BD1380" s="85"/>
      <c r="BE1380" s="154"/>
    </row>
    <row r="1381" customFormat="false" ht="12.75" hidden="false" customHeight="true" outlineLevel="0" collapsed="false">
      <c r="A1381" s="2"/>
      <c r="B1381" s="2"/>
      <c r="E1381" s="2"/>
      <c r="G1381" s="2"/>
      <c r="I1381" s="85"/>
      <c r="J1381" s="2"/>
      <c r="K1381" s="2"/>
      <c r="L1381" s="85"/>
      <c r="M1381" s="85"/>
      <c r="N1381" s="85"/>
      <c r="O1381" s="85"/>
      <c r="P1381" s="85"/>
      <c r="Q1381" s="85"/>
      <c r="R1381" s="85"/>
      <c r="S1381" s="85"/>
      <c r="T1381" s="154"/>
      <c r="U1381" s="154"/>
      <c r="V1381" s="154"/>
      <c r="W1381" s="154"/>
      <c r="X1381" s="154"/>
      <c r="Y1381" s="154"/>
      <c r="Z1381" s="85"/>
      <c r="AA1381" s="85"/>
      <c r="AB1381" s="154"/>
      <c r="AC1381" s="154"/>
      <c r="AD1381" s="154"/>
      <c r="AE1381" s="154"/>
      <c r="AF1381" s="154"/>
      <c r="AG1381" s="154"/>
      <c r="AH1381" s="154"/>
      <c r="AI1381" s="154"/>
      <c r="AJ1381" s="154"/>
      <c r="AK1381" s="154"/>
      <c r="AL1381" s="154"/>
      <c r="AM1381" s="154"/>
      <c r="AN1381" s="154"/>
      <c r="AO1381" s="154"/>
      <c r="AP1381" s="154"/>
      <c r="AQ1381" s="154"/>
      <c r="AR1381" s="154"/>
      <c r="AS1381" s="154"/>
      <c r="AT1381" s="154"/>
      <c r="AU1381" s="154"/>
      <c r="AV1381" s="154"/>
      <c r="AW1381" s="154"/>
      <c r="AX1381" s="154"/>
      <c r="AY1381" s="154"/>
      <c r="AZ1381" s="154"/>
      <c r="BA1381" s="181"/>
      <c r="BB1381" s="181"/>
      <c r="BC1381" s="85"/>
      <c r="BD1381" s="85"/>
      <c r="BE1381" s="154"/>
    </row>
    <row r="1382" customFormat="false" ht="12.75" hidden="false" customHeight="true" outlineLevel="0" collapsed="false">
      <c r="A1382" s="2"/>
      <c r="B1382" s="2"/>
      <c r="E1382" s="2"/>
      <c r="G1382" s="2"/>
      <c r="I1382" s="85"/>
      <c r="J1382" s="2"/>
      <c r="K1382" s="2"/>
      <c r="L1382" s="85"/>
      <c r="M1382" s="85"/>
      <c r="N1382" s="85"/>
      <c r="O1382" s="85"/>
      <c r="P1382" s="85"/>
      <c r="Q1382" s="85"/>
      <c r="R1382" s="85"/>
      <c r="S1382" s="85"/>
      <c r="T1382" s="154"/>
      <c r="U1382" s="154"/>
      <c r="V1382" s="154"/>
      <c r="W1382" s="154"/>
      <c r="X1382" s="154"/>
      <c r="Y1382" s="154"/>
      <c r="Z1382" s="85"/>
      <c r="AA1382" s="85"/>
      <c r="AB1382" s="154"/>
      <c r="AC1382" s="154"/>
      <c r="AD1382" s="154"/>
      <c r="AE1382" s="154"/>
      <c r="AF1382" s="154"/>
      <c r="AG1382" s="154"/>
      <c r="AH1382" s="154"/>
      <c r="AI1382" s="154"/>
      <c r="AJ1382" s="154"/>
      <c r="AK1382" s="154"/>
      <c r="AL1382" s="154"/>
      <c r="AM1382" s="154"/>
      <c r="AN1382" s="154"/>
      <c r="AO1382" s="154"/>
      <c r="AP1382" s="154"/>
      <c r="AQ1382" s="154"/>
      <c r="AR1382" s="154"/>
      <c r="AS1382" s="154"/>
      <c r="AT1382" s="154"/>
      <c r="AU1382" s="154"/>
      <c r="AV1382" s="154"/>
      <c r="AW1382" s="154"/>
      <c r="AX1382" s="154"/>
      <c r="AY1382" s="154"/>
      <c r="AZ1382" s="154"/>
      <c r="BA1382" s="181"/>
      <c r="BB1382" s="181"/>
      <c r="BC1382" s="85"/>
      <c r="BD1382" s="85"/>
      <c r="BE1382" s="154"/>
    </row>
    <row r="1383" customFormat="false" ht="12.75" hidden="false" customHeight="true" outlineLevel="0" collapsed="false">
      <c r="A1383" s="2"/>
      <c r="B1383" s="2"/>
      <c r="E1383" s="2"/>
      <c r="G1383" s="2"/>
      <c r="I1383" s="85"/>
      <c r="J1383" s="2"/>
      <c r="K1383" s="2"/>
      <c r="L1383" s="85"/>
      <c r="M1383" s="85"/>
      <c r="N1383" s="85"/>
      <c r="O1383" s="85"/>
      <c r="P1383" s="85"/>
      <c r="Q1383" s="85"/>
      <c r="R1383" s="85"/>
      <c r="S1383" s="85"/>
      <c r="T1383" s="154"/>
      <c r="U1383" s="154"/>
      <c r="V1383" s="154"/>
      <c r="W1383" s="154"/>
      <c r="X1383" s="154"/>
      <c r="Y1383" s="154"/>
      <c r="Z1383" s="85"/>
      <c r="AA1383" s="85"/>
      <c r="AB1383" s="154"/>
      <c r="AC1383" s="154"/>
      <c r="AD1383" s="154"/>
      <c r="AE1383" s="154"/>
      <c r="AF1383" s="154"/>
      <c r="AG1383" s="154"/>
      <c r="AH1383" s="154"/>
      <c r="AI1383" s="154"/>
      <c r="AJ1383" s="154"/>
      <c r="AK1383" s="154"/>
      <c r="AL1383" s="154"/>
      <c r="AM1383" s="154"/>
      <c r="AN1383" s="154"/>
      <c r="AO1383" s="154"/>
      <c r="AP1383" s="154"/>
      <c r="AQ1383" s="154"/>
      <c r="AR1383" s="154"/>
      <c r="AS1383" s="154"/>
      <c r="AT1383" s="154"/>
      <c r="AU1383" s="154"/>
      <c r="AV1383" s="154"/>
      <c r="AW1383" s="154"/>
      <c r="AX1383" s="154"/>
      <c r="AY1383" s="154"/>
      <c r="AZ1383" s="154"/>
      <c r="BA1383" s="181"/>
      <c r="BB1383" s="181"/>
      <c r="BC1383" s="85"/>
      <c r="BD1383" s="85"/>
      <c r="BE1383" s="154"/>
    </row>
    <row r="1384" customFormat="false" ht="12.75" hidden="false" customHeight="true" outlineLevel="0" collapsed="false">
      <c r="A1384" s="2"/>
      <c r="B1384" s="2"/>
      <c r="E1384" s="2"/>
      <c r="G1384" s="2"/>
      <c r="I1384" s="85"/>
      <c r="J1384" s="2"/>
      <c r="K1384" s="2"/>
      <c r="L1384" s="85"/>
      <c r="M1384" s="85"/>
      <c r="N1384" s="85"/>
      <c r="O1384" s="85"/>
      <c r="P1384" s="85"/>
      <c r="Q1384" s="85"/>
      <c r="R1384" s="85"/>
      <c r="S1384" s="85"/>
      <c r="T1384" s="154"/>
      <c r="U1384" s="154"/>
      <c r="V1384" s="154"/>
      <c r="W1384" s="154"/>
      <c r="X1384" s="154"/>
      <c r="Y1384" s="154"/>
      <c r="Z1384" s="85"/>
      <c r="AA1384" s="85"/>
      <c r="AB1384" s="154"/>
      <c r="AC1384" s="154"/>
      <c r="AD1384" s="154"/>
      <c r="AE1384" s="154"/>
      <c r="AF1384" s="154"/>
      <c r="AG1384" s="154"/>
      <c r="AH1384" s="154"/>
      <c r="AI1384" s="154"/>
      <c r="AJ1384" s="154"/>
      <c r="AK1384" s="154"/>
      <c r="AL1384" s="154"/>
      <c r="AM1384" s="154"/>
      <c r="AN1384" s="154"/>
      <c r="AO1384" s="154"/>
      <c r="AP1384" s="154"/>
      <c r="AQ1384" s="154"/>
      <c r="AR1384" s="154"/>
      <c r="AS1384" s="154"/>
      <c r="AT1384" s="154"/>
      <c r="AU1384" s="154"/>
      <c r="AV1384" s="154"/>
      <c r="AW1384" s="154"/>
      <c r="AX1384" s="154"/>
      <c r="AY1384" s="154"/>
      <c r="AZ1384" s="154"/>
      <c r="BA1384" s="181"/>
      <c r="BB1384" s="181"/>
      <c r="BC1384" s="85"/>
      <c r="BD1384" s="85"/>
      <c r="BE1384" s="154"/>
    </row>
    <row r="1385" customFormat="false" ht="12.75" hidden="false" customHeight="true" outlineLevel="0" collapsed="false">
      <c r="A1385" s="2"/>
      <c r="B1385" s="2"/>
      <c r="E1385" s="2"/>
      <c r="G1385" s="2"/>
      <c r="I1385" s="85"/>
      <c r="J1385" s="2"/>
      <c r="K1385" s="2"/>
      <c r="L1385" s="85"/>
      <c r="M1385" s="85"/>
      <c r="N1385" s="85"/>
      <c r="O1385" s="85"/>
      <c r="P1385" s="85"/>
      <c r="Q1385" s="85"/>
      <c r="R1385" s="85"/>
      <c r="S1385" s="85"/>
      <c r="T1385" s="154"/>
      <c r="U1385" s="154"/>
      <c r="V1385" s="154"/>
      <c r="W1385" s="154"/>
      <c r="X1385" s="154"/>
      <c r="Y1385" s="154"/>
      <c r="Z1385" s="85"/>
      <c r="AA1385" s="85"/>
      <c r="AB1385" s="154"/>
      <c r="AC1385" s="154"/>
      <c r="AD1385" s="154"/>
      <c r="AE1385" s="154"/>
      <c r="AF1385" s="154"/>
      <c r="AG1385" s="154"/>
      <c r="AH1385" s="154"/>
      <c r="AI1385" s="154"/>
      <c r="AJ1385" s="154"/>
      <c r="AK1385" s="154"/>
      <c r="AL1385" s="154"/>
      <c r="AM1385" s="154"/>
      <c r="AN1385" s="154"/>
      <c r="AO1385" s="154"/>
      <c r="AP1385" s="154"/>
      <c r="AQ1385" s="154"/>
      <c r="AR1385" s="154"/>
      <c r="AS1385" s="154"/>
      <c r="AT1385" s="154"/>
      <c r="AU1385" s="154"/>
      <c r="AV1385" s="154"/>
      <c r="AW1385" s="154"/>
      <c r="AX1385" s="154"/>
      <c r="AY1385" s="154"/>
      <c r="AZ1385" s="154"/>
      <c r="BA1385" s="181"/>
      <c r="BB1385" s="181"/>
      <c r="BC1385" s="85"/>
      <c r="BD1385" s="85"/>
      <c r="BE1385" s="154"/>
    </row>
    <row r="1386" customFormat="false" ht="12.75" hidden="false" customHeight="true" outlineLevel="0" collapsed="false">
      <c r="A1386" s="2"/>
      <c r="B1386" s="2"/>
      <c r="E1386" s="2"/>
      <c r="G1386" s="2"/>
      <c r="I1386" s="85"/>
      <c r="J1386" s="2"/>
      <c r="K1386" s="2"/>
      <c r="L1386" s="85"/>
      <c r="M1386" s="85"/>
      <c r="N1386" s="85"/>
      <c r="O1386" s="85"/>
      <c r="P1386" s="85"/>
      <c r="Q1386" s="85"/>
      <c r="R1386" s="85"/>
      <c r="S1386" s="85"/>
      <c r="T1386" s="154"/>
      <c r="U1386" s="154"/>
      <c r="V1386" s="154"/>
      <c r="W1386" s="154"/>
      <c r="X1386" s="154"/>
      <c r="Y1386" s="154"/>
      <c r="Z1386" s="85"/>
      <c r="AA1386" s="85"/>
      <c r="AB1386" s="154"/>
      <c r="AC1386" s="154"/>
      <c r="AD1386" s="154"/>
      <c r="AE1386" s="154"/>
      <c r="AF1386" s="154"/>
      <c r="AG1386" s="154"/>
      <c r="AH1386" s="154"/>
      <c r="AI1386" s="154"/>
      <c r="AJ1386" s="154"/>
      <c r="AK1386" s="154"/>
      <c r="AL1386" s="154"/>
      <c r="AM1386" s="154"/>
      <c r="AN1386" s="154"/>
      <c r="AO1386" s="154"/>
      <c r="AP1386" s="154"/>
      <c r="AQ1386" s="154"/>
      <c r="AR1386" s="154"/>
      <c r="AS1386" s="154"/>
      <c r="AT1386" s="154"/>
      <c r="AU1386" s="154"/>
      <c r="AV1386" s="154"/>
      <c r="AW1386" s="154"/>
      <c r="AX1386" s="154"/>
      <c r="AY1386" s="154"/>
      <c r="AZ1386" s="154"/>
      <c r="BA1386" s="181"/>
      <c r="BB1386" s="181"/>
      <c r="BC1386" s="85"/>
      <c r="BD1386" s="85"/>
      <c r="BE1386" s="154"/>
    </row>
    <row r="1387" customFormat="false" ht="12.75" hidden="false" customHeight="true" outlineLevel="0" collapsed="false">
      <c r="A1387" s="2"/>
      <c r="B1387" s="2"/>
      <c r="E1387" s="2"/>
      <c r="G1387" s="2"/>
      <c r="I1387" s="85"/>
      <c r="J1387" s="2"/>
      <c r="K1387" s="2"/>
      <c r="L1387" s="85"/>
      <c r="M1387" s="85"/>
      <c r="N1387" s="85"/>
      <c r="O1387" s="85"/>
      <c r="P1387" s="85"/>
      <c r="Q1387" s="85"/>
      <c r="R1387" s="85"/>
      <c r="S1387" s="85"/>
      <c r="T1387" s="154"/>
      <c r="U1387" s="154"/>
      <c r="V1387" s="154"/>
      <c r="W1387" s="154"/>
      <c r="X1387" s="154"/>
      <c r="Y1387" s="154"/>
      <c r="Z1387" s="85"/>
      <c r="AA1387" s="85"/>
      <c r="AB1387" s="154"/>
      <c r="AC1387" s="154"/>
      <c r="AD1387" s="154"/>
      <c r="AE1387" s="154"/>
      <c r="AF1387" s="154"/>
      <c r="AG1387" s="154"/>
      <c r="AH1387" s="154"/>
      <c r="AI1387" s="154"/>
      <c r="AJ1387" s="154"/>
      <c r="AK1387" s="154"/>
      <c r="AL1387" s="154"/>
      <c r="AM1387" s="154"/>
      <c r="AN1387" s="154"/>
      <c r="AO1387" s="154"/>
      <c r="AP1387" s="154"/>
      <c r="AQ1387" s="154"/>
      <c r="AR1387" s="154"/>
      <c r="AS1387" s="154"/>
      <c r="AT1387" s="154"/>
      <c r="AU1387" s="154"/>
      <c r="AV1387" s="154"/>
      <c r="AW1387" s="154"/>
      <c r="AX1387" s="154"/>
      <c r="AY1387" s="154"/>
      <c r="AZ1387" s="154"/>
      <c r="BA1387" s="181"/>
      <c r="BB1387" s="181"/>
      <c r="BC1387" s="85"/>
      <c r="BD1387" s="85"/>
      <c r="BE1387" s="154"/>
    </row>
    <row r="1388" customFormat="false" ht="12.75" hidden="false" customHeight="true" outlineLevel="0" collapsed="false">
      <c r="A1388" s="2"/>
      <c r="B1388" s="2"/>
      <c r="E1388" s="2"/>
      <c r="G1388" s="2"/>
      <c r="I1388" s="85"/>
      <c r="J1388" s="2"/>
      <c r="K1388" s="2"/>
      <c r="L1388" s="85"/>
      <c r="M1388" s="85"/>
      <c r="N1388" s="85"/>
      <c r="O1388" s="85"/>
      <c r="P1388" s="85"/>
      <c r="Q1388" s="85"/>
      <c r="R1388" s="85"/>
      <c r="S1388" s="85"/>
      <c r="T1388" s="154"/>
      <c r="U1388" s="154"/>
      <c r="V1388" s="154"/>
      <c r="W1388" s="154"/>
      <c r="X1388" s="154"/>
      <c r="Y1388" s="154"/>
      <c r="Z1388" s="85"/>
      <c r="AA1388" s="85"/>
      <c r="AB1388" s="154"/>
      <c r="AC1388" s="154"/>
      <c r="AD1388" s="154"/>
      <c r="AE1388" s="154"/>
      <c r="AF1388" s="154"/>
      <c r="AG1388" s="154"/>
      <c r="AH1388" s="154"/>
      <c r="AI1388" s="154"/>
      <c r="AJ1388" s="154"/>
      <c r="AK1388" s="154"/>
      <c r="AL1388" s="154"/>
      <c r="AM1388" s="154"/>
      <c r="AN1388" s="154"/>
      <c r="AO1388" s="154"/>
      <c r="AP1388" s="154"/>
      <c r="AQ1388" s="154"/>
      <c r="AR1388" s="154"/>
      <c r="AS1388" s="154"/>
      <c r="AT1388" s="154"/>
      <c r="AU1388" s="154"/>
      <c r="AV1388" s="154"/>
      <c r="AW1388" s="154"/>
      <c r="AX1388" s="154"/>
      <c r="AY1388" s="154"/>
      <c r="AZ1388" s="154"/>
      <c r="BA1388" s="181"/>
      <c r="BB1388" s="181"/>
      <c r="BC1388" s="85"/>
      <c r="BD1388" s="85"/>
      <c r="BE1388" s="154"/>
    </row>
    <row r="1389" customFormat="false" ht="12.75" hidden="false" customHeight="true" outlineLevel="0" collapsed="false">
      <c r="A1389" s="2"/>
      <c r="B1389" s="2"/>
      <c r="E1389" s="2"/>
      <c r="G1389" s="2"/>
      <c r="I1389" s="85"/>
      <c r="J1389" s="2"/>
      <c r="K1389" s="2"/>
      <c r="L1389" s="85"/>
      <c r="M1389" s="85"/>
      <c r="N1389" s="85"/>
      <c r="O1389" s="85"/>
      <c r="P1389" s="85"/>
      <c r="Q1389" s="85"/>
      <c r="R1389" s="85"/>
      <c r="S1389" s="85"/>
      <c r="T1389" s="154"/>
      <c r="U1389" s="154"/>
      <c r="V1389" s="154"/>
      <c r="W1389" s="154"/>
      <c r="X1389" s="154"/>
      <c r="Y1389" s="154"/>
      <c r="Z1389" s="85"/>
      <c r="AA1389" s="85"/>
      <c r="AB1389" s="154"/>
      <c r="AC1389" s="154"/>
      <c r="AD1389" s="154"/>
      <c r="AE1389" s="154"/>
      <c r="AF1389" s="154"/>
      <c r="AG1389" s="154"/>
      <c r="AH1389" s="154"/>
      <c r="AI1389" s="154"/>
      <c r="AJ1389" s="154"/>
      <c r="AK1389" s="154"/>
      <c r="AL1389" s="154"/>
      <c r="AM1389" s="154"/>
      <c r="AN1389" s="154"/>
      <c r="AO1389" s="154"/>
      <c r="AP1389" s="154"/>
      <c r="AQ1389" s="154"/>
      <c r="AR1389" s="154"/>
      <c r="AS1389" s="154"/>
      <c r="AT1389" s="154"/>
      <c r="AU1389" s="154"/>
      <c r="AV1389" s="154"/>
      <c r="AW1389" s="154"/>
      <c r="AX1389" s="154"/>
      <c r="AY1389" s="154"/>
      <c r="AZ1389" s="154"/>
      <c r="BA1389" s="181"/>
      <c r="BB1389" s="181"/>
      <c r="BC1389" s="85"/>
      <c r="BD1389" s="85"/>
      <c r="BE1389" s="154"/>
    </row>
    <row r="1390" customFormat="false" ht="12.75" hidden="false" customHeight="true" outlineLevel="0" collapsed="false">
      <c r="A1390" s="2"/>
      <c r="B1390" s="2"/>
      <c r="E1390" s="2"/>
      <c r="G1390" s="2"/>
      <c r="I1390" s="85"/>
      <c r="J1390" s="2"/>
      <c r="K1390" s="2"/>
      <c r="L1390" s="85"/>
      <c r="M1390" s="85"/>
      <c r="N1390" s="85"/>
      <c r="O1390" s="85"/>
      <c r="P1390" s="85"/>
      <c r="Q1390" s="85"/>
      <c r="R1390" s="85"/>
      <c r="S1390" s="85"/>
      <c r="T1390" s="154"/>
      <c r="U1390" s="154"/>
      <c r="V1390" s="154"/>
      <c r="W1390" s="154"/>
      <c r="X1390" s="154"/>
      <c r="Y1390" s="154"/>
      <c r="Z1390" s="85"/>
      <c r="AA1390" s="85"/>
      <c r="AB1390" s="154"/>
      <c r="AC1390" s="154"/>
      <c r="AD1390" s="154"/>
      <c r="AE1390" s="154"/>
      <c r="AF1390" s="154"/>
      <c r="AG1390" s="154"/>
      <c r="AH1390" s="154"/>
      <c r="AI1390" s="154"/>
      <c r="AJ1390" s="154"/>
      <c r="AK1390" s="154"/>
      <c r="AL1390" s="154"/>
      <c r="AM1390" s="154"/>
      <c r="AN1390" s="154"/>
      <c r="AO1390" s="154"/>
      <c r="AP1390" s="154"/>
      <c r="AQ1390" s="154"/>
      <c r="AR1390" s="154"/>
      <c r="AS1390" s="154"/>
      <c r="AT1390" s="154"/>
      <c r="AU1390" s="154"/>
      <c r="AV1390" s="154"/>
      <c r="AW1390" s="154"/>
      <c r="AX1390" s="154"/>
      <c r="AY1390" s="154"/>
      <c r="AZ1390" s="154"/>
      <c r="BA1390" s="181"/>
      <c r="BB1390" s="181"/>
      <c r="BC1390" s="85"/>
      <c r="BD1390" s="85"/>
      <c r="BE1390" s="154"/>
    </row>
    <row r="1391" customFormat="false" ht="12.75" hidden="false" customHeight="true" outlineLevel="0" collapsed="false">
      <c r="A1391" s="2"/>
      <c r="B1391" s="2"/>
      <c r="E1391" s="2"/>
      <c r="G1391" s="2"/>
      <c r="I1391" s="85"/>
      <c r="J1391" s="2"/>
      <c r="K1391" s="2"/>
      <c r="L1391" s="85"/>
      <c r="M1391" s="85"/>
      <c r="N1391" s="85"/>
      <c r="O1391" s="85"/>
      <c r="P1391" s="85"/>
      <c r="Q1391" s="85"/>
      <c r="R1391" s="85"/>
      <c r="S1391" s="85"/>
      <c r="T1391" s="154"/>
      <c r="U1391" s="154"/>
      <c r="V1391" s="154"/>
      <c r="W1391" s="154"/>
      <c r="X1391" s="154"/>
      <c r="Y1391" s="154"/>
      <c r="Z1391" s="85"/>
      <c r="AA1391" s="85"/>
      <c r="AB1391" s="154"/>
      <c r="AC1391" s="154"/>
      <c r="AD1391" s="154"/>
      <c r="AE1391" s="154"/>
      <c r="AF1391" s="154"/>
      <c r="AG1391" s="154"/>
      <c r="AH1391" s="154"/>
      <c r="AI1391" s="154"/>
      <c r="AJ1391" s="154"/>
      <c r="AK1391" s="154"/>
      <c r="AL1391" s="154"/>
      <c r="AM1391" s="154"/>
      <c r="AN1391" s="154"/>
      <c r="AO1391" s="154"/>
      <c r="AP1391" s="154"/>
      <c r="AQ1391" s="154"/>
      <c r="AR1391" s="154"/>
      <c r="AS1391" s="154"/>
      <c r="AT1391" s="154"/>
      <c r="AU1391" s="154"/>
      <c r="AV1391" s="154"/>
      <c r="AW1391" s="154"/>
      <c r="AX1391" s="154"/>
      <c r="AY1391" s="154"/>
      <c r="AZ1391" s="154"/>
      <c r="BA1391" s="181"/>
      <c r="BB1391" s="181"/>
      <c r="BC1391" s="85"/>
      <c r="BD1391" s="85"/>
      <c r="BE1391" s="154"/>
    </row>
    <row r="1392" customFormat="false" ht="12.75" hidden="false" customHeight="true" outlineLevel="0" collapsed="false">
      <c r="A1392" s="2"/>
      <c r="B1392" s="2"/>
      <c r="E1392" s="2"/>
      <c r="G1392" s="2"/>
      <c r="I1392" s="85"/>
      <c r="J1392" s="2"/>
      <c r="K1392" s="2"/>
      <c r="L1392" s="85"/>
      <c r="M1392" s="85"/>
      <c r="N1392" s="85"/>
      <c r="O1392" s="85"/>
      <c r="P1392" s="85"/>
      <c r="Q1392" s="85"/>
      <c r="R1392" s="85"/>
      <c r="S1392" s="85"/>
      <c r="T1392" s="154"/>
      <c r="U1392" s="154"/>
      <c r="V1392" s="154"/>
      <c r="W1392" s="154"/>
      <c r="X1392" s="154"/>
      <c r="Y1392" s="154"/>
      <c r="Z1392" s="85"/>
      <c r="AA1392" s="85"/>
      <c r="AB1392" s="154"/>
      <c r="AC1392" s="154"/>
      <c r="AD1392" s="154"/>
      <c r="AE1392" s="154"/>
      <c r="AF1392" s="154"/>
      <c r="AG1392" s="154"/>
      <c r="AH1392" s="154"/>
      <c r="AI1392" s="154"/>
      <c r="AJ1392" s="154"/>
      <c r="AK1392" s="154"/>
      <c r="AL1392" s="154"/>
      <c r="AM1392" s="154"/>
      <c r="AN1392" s="154"/>
      <c r="AO1392" s="154"/>
      <c r="AP1392" s="154"/>
      <c r="AQ1392" s="154"/>
      <c r="AR1392" s="154"/>
      <c r="AS1392" s="154"/>
      <c r="AT1392" s="154"/>
      <c r="AU1392" s="154"/>
      <c r="AV1392" s="154"/>
      <c r="AW1392" s="154"/>
      <c r="AX1392" s="154"/>
      <c r="AY1392" s="154"/>
      <c r="AZ1392" s="154"/>
      <c r="BA1392" s="181"/>
      <c r="BB1392" s="181"/>
      <c r="BC1392" s="85"/>
      <c r="BD1392" s="85"/>
      <c r="BE1392" s="154"/>
    </row>
    <row r="1393" customFormat="false" ht="12.75" hidden="false" customHeight="true" outlineLevel="0" collapsed="false">
      <c r="A1393" s="2"/>
      <c r="B1393" s="2"/>
      <c r="E1393" s="2"/>
      <c r="G1393" s="2"/>
      <c r="I1393" s="85"/>
      <c r="J1393" s="2"/>
      <c r="K1393" s="2"/>
      <c r="L1393" s="85"/>
      <c r="M1393" s="85"/>
      <c r="N1393" s="85"/>
      <c r="O1393" s="85"/>
      <c r="P1393" s="85"/>
      <c r="Q1393" s="85"/>
      <c r="R1393" s="85"/>
      <c r="S1393" s="85"/>
      <c r="T1393" s="154"/>
      <c r="U1393" s="154"/>
      <c r="V1393" s="154"/>
      <c r="W1393" s="154"/>
      <c r="X1393" s="154"/>
      <c r="Y1393" s="154"/>
      <c r="Z1393" s="85"/>
      <c r="AA1393" s="85"/>
      <c r="AB1393" s="154"/>
      <c r="AC1393" s="154"/>
      <c r="AD1393" s="154"/>
      <c r="AE1393" s="154"/>
      <c r="AF1393" s="154"/>
      <c r="AG1393" s="154"/>
      <c r="AH1393" s="154"/>
      <c r="AI1393" s="154"/>
      <c r="AJ1393" s="154"/>
      <c r="AK1393" s="154"/>
      <c r="AL1393" s="154"/>
      <c r="AM1393" s="154"/>
      <c r="AN1393" s="154"/>
      <c r="AO1393" s="154"/>
      <c r="AP1393" s="154"/>
      <c r="AQ1393" s="154"/>
      <c r="AR1393" s="154"/>
      <c r="AS1393" s="154"/>
      <c r="AT1393" s="154"/>
      <c r="AU1393" s="154"/>
      <c r="AV1393" s="154"/>
      <c r="AW1393" s="154"/>
      <c r="AX1393" s="154"/>
      <c r="AY1393" s="154"/>
      <c r="AZ1393" s="154"/>
      <c r="BA1393" s="181"/>
      <c r="BB1393" s="181"/>
      <c r="BC1393" s="85"/>
      <c r="BD1393" s="85"/>
      <c r="BE1393" s="154"/>
    </row>
    <row r="1394" customFormat="false" ht="12.75" hidden="false" customHeight="true" outlineLevel="0" collapsed="false">
      <c r="A1394" s="2"/>
      <c r="B1394" s="2"/>
      <c r="E1394" s="2"/>
      <c r="G1394" s="2"/>
      <c r="I1394" s="85"/>
      <c r="J1394" s="2"/>
      <c r="K1394" s="2"/>
      <c r="L1394" s="85"/>
      <c r="M1394" s="85"/>
      <c r="N1394" s="85"/>
      <c r="O1394" s="85"/>
      <c r="P1394" s="85"/>
      <c r="Q1394" s="85"/>
      <c r="R1394" s="85"/>
      <c r="S1394" s="85"/>
      <c r="T1394" s="154"/>
      <c r="U1394" s="154"/>
      <c r="V1394" s="154"/>
      <c r="W1394" s="154"/>
      <c r="X1394" s="154"/>
      <c r="Y1394" s="154"/>
      <c r="Z1394" s="85"/>
      <c r="AA1394" s="85"/>
      <c r="AB1394" s="154"/>
      <c r="AC1394" s="154"/>
      <c r="AD1394" s="154"/>
      <c r="AE1394" s="154"/>
      <c r="AF1394" s="154"/>
      <c r="AG1394" s="154"/>
      <c r="AH1394" s="154"/>
      <c r="AI1394" s="154"/>
      <c r="AJ1394" s="154"/>
      <c r="AK1394" s="154"/>
      <c r="AL1394" s="154"/>
      <c r="AM1394" s="154"/>
      <c r="AN1394" s="154"/>
      <c r="AO1394" s="154"/>
      <c r="AP1394" s="154"/>
      <c r="AQ1394" s="154"/>
      <c r="AR1394" s="154"/>
      <c r="AS1394" s="154"/>
      <c r="AT1394" s="154"/>
      <c r="AU1394" s="154"/>
      <c r="AV1394" s="154"/>
      <c r="AW1394" s="154"/>
      <c r="AX1394" s="154"/>
      <c r="AY1394" s="154"/>
      <c r="AZ1394" s="154"/>
      <c r="BA1394" s="181"/>
      <c r="BB1394" s="181"/>
      <c r="BC1394" s="85"/>
      <c r="BD1394" s="85"/>
      <c r="BE1394" s="154"/>
    </row>
    <row r="1395" customFormat="false" ht="12.75" hidden="false" customHeight="true" outlineLevel="0" collapsed="false">
      <c r="A1395" s="2"/>
      <c r="B1395" s="2"/>
      <c r="E1395" s="2"/>
      <c r="G1395" s="2"/>
      <c r="I1395" s="85"/>
      <c r="J1395" s="2"/>
      <c r="K1395" s="2"/>
      <c r="L1395" s="85"/>
      <c r="M1395" s="85"/>
      <c r="N1395" s="85"/>
      <c r="O1395" s="85"/>
      <c r="P1395" s="85"/>
      <c r="Q1395" s="85"/>
      <c r="R1395" s="85"/>
      <c r="S1395" s="85"/>
      <c r="T1395" s="154"/>
      <c r="U1395" s="154"/>
      <c r="V1395" s="154"/>
      <c r="W1395" s="154"/>
      <c r="X1395" s="154"/>
      <c r="Y1395" s="154"/>
      <c r="Z1395" s="85"/>
      <c r="AA1395" s="85"/>
      <c r="AB1395" s="154"/>
      <c r="AC1395" s="154"/>
      <c r="AD1395" s="154"/>
      <c r="AE1395" s="154"/>
      <c r="AF1395" s="154"/>
      <c r="AG1395" s="154"/>
      <c r="AH1395" s="154"/>
      <c r="AI1395" s="154"/>
      <c r="AJ1395" s="154"/>
      <c r="AK1395" s="154"/>
      <c r="AL1395" s="154"/>
      <c r="AM1395" s="154"/>
      <c r="AN1395" s="154"/>
      <c r="AO1395" s="154"/>
      <c r="AP1395" s="154"/>
      <c r="AQ1395" s="154"/>
      <c r="AR1395" s="154"/>
      <c r="AS1395" s="154"/>
      <c r="AT1395" s="154"/>
      <c r="AU1395" s="154"/>
      <c r="AV1395" s="154"/>
      <c r="AW1395" s="154"/>
      <c r="AX1395" s="154"/>
      <c r="AY1395" s="154"/>
      <c r="AZ1395" s="154"/>
      <c r="BA1395" s="181"/>
      <c r="BB1395" s="181"/>
      <c r="BC1395" s="85"/>
      <c r="BD1395" s="85"/>
      <c r="BE1395" s="154"/>
    </row>
    <row r="1396" customFormat="false" ht="12.75" hidden="false" customHeight="true" outlineLevel="0" collapsed="false">
      <c r="A1396" s="2"/>
      <c r="B1396" s="2"/>
      <c r="E1396" s="2"/>
      <c r="G1396" s="2"/>
      <c r="I1396" s="85"/>
      <c r="J1396" s="2"/>
      <c r="K1396" s="2"/>
      <c r="L1396" s="85"/>
      <c r="M1396" s="85"/>
      <c r="N1396" s="85"/>
      <c r="O1396" s="85"/>
      <c r="P1396" s="85"/>
      <c r="Q1396" s="85"/>
      <c r="R1396" s="85"/>
      <c r="S1396" s="85"/>
      <c r="T1396" s="154"/>
      <c r="U1396" s="154"/>
      <c r="V1396" s="154"/>
      <c r="W1396" s="154"/>
      <c r="X1396" s="154"/>
      <c r="Y1396" s="154"/>
      <c r="Z1396" s="85"/>
      <c r="AA1396" s="85"/>
      <c r="AB1396" s="154"/>
      <c r="AC1396" s="154"/>
      <c r="AD1396" s="154"/>
      <c r="AE1396" s="154"/>
      <c r="AF1396" s="154"/>
      <c r="AG1396" s="154"/>
      <c r="AH1396" s="154"/>
      <c r="AI1396" s="154"/>
      <c r="AJ1396" s="154"/>
      <c r="AK1396" s="154"/>
      <c r="AL1396" s="154"/>
      <c r="AM1396" s="154"/>
      <c r="AN1396" s="154"/>
      <c r="AO1396" s="154"/>
      <c r="AP1396" s="154"/>
      <c r="AQ1396" s="154"/>
      <c r="AR1396" s="154"/>
      <c r="AS1396" s="154"/>
      <c r="AT1396" s="154"/>
      <c r="AU1396" s="154"/>
      <c r="AV1396" s="154"/>
      <c r="AW1396" s="154"/>
      <c r="AX1396" s="154"/>
      <c r="AY1396" s="154"/>
      <c r="AZ1396" s="154"/>
      <c r="BA1396" s="181"/>
      <c r="BB1396" s="181"/>
      <c r="BC1396" s="85"/>
      <c r="BD1396" s="85"/>
      <c r="BE1396" s="154"/>
    </row>
    <row r="1397" customFormat="false" ht="12.75" hidden="false" customHeight="true" outlineLevel="0" collapsed="false">
      <c r="A1397" s="2"/>
      <c r="B1397" s="2"/>
      <c r="E1397" s="2"/>
      <c r="G1397" s="2"/>
      <c r="I1397" s="85"/>
      <c r="J1397" s="2"/>
      <c r="K1397" s="2"/>
      <c r="L1397" s="85"/>
      <c r="M1397" s="85"/>
      <c r="N1397" s="85"/>
      <c r="O1397" s="85"/>
      <c r="P1397" s="85"/>
      <c r="Q1397" s="85"/>
      <c r="R1397" s="85"/>
      <c r="S1397" s="85"/>
      <c r="T1397" s="154"/>
      <c r="U1397" s="154"/>
      <c r="V1397" s="154"/>
      <c r="W1397" s="154"/>
      <c r="X1397" s="154"/>
      <c r="Y1397" s="154"/>
      <c r="Z1397" s="85"/>
      <c r="AA1397" s="85"/>
      <c r="AB1397" s="154"/>
      <c r="AC1397" s="154"/>
      <c r="AD1397" s="154"/>
      <c r="AE1397" s="154"/>
      <c r="AF1397" s="154"/>
      <c r="AG1397" s="154"/>
      <c r="AH1397" s="154"/>
      <c r="AI1397" s="154"/>
      <c r="AJ1397" s="154"/>
      <c r="AK1397" s="154"/>
      <c r="AL1397" s="154"/>
      <c r="AM1397" s="154"/>
      <c r="AN1397" s="154"/>
      <c r="AO1397" s="154"/>
      <c r="AP1397" s="154"/>
      <c r="AQ1397" s="154"/>
      <c r="AR1397" s="154"/>
      <c r="AS1397" s="154"/>
      <c r="AT1397" s="154"/>
      <c r="AU1397" s="154"/>
      <c r="AV1397" s="154"/>
      <c r="AW1397" s="154"/>
      <c r="AX1397" s="154"/>
      <c r="AY1397" s="154"/>
      <c r="AZ1397" s="154"/>
      <c r="BA1397" s="181"/>
      <c r="BB1397" s="181"/>
      <c r="BC1397" s="85"/>
      <c r="BD1397" s="85"/>
      <c r="BE1397" s="154"/>
    </row>
    <row r="1398" customFormat="false" ht="12.75" hidden="false" customHeight="true" outlineLevel="0" collapsed="false">
      <c r="A1398" s="2"/>
      <c r="B1398" s="2"/>
      <c r="E1398" s="2"/>
      <c r="G1398" s="2"/>
      <c r="I1398" s="85"/>
      <c r="J1398" s="2"/>
      <c r="K1398" s="2"/>
      <c r="L1398" s="85"/>
      <c r="M1398" s="85"/>
      <c r="N1398" s="85"/>
      <c r="O1398" s="85"/>
      <c r="P1398" s="85"/>
      <c r="Q1398" s="85"/>
      <c r="R1398" s="85"/>
      <c r="S1398" s="85"/>
      <c r="T1398" s="154"/>
      <c r="U1398" s="154"/>
      <c r="V1398" s="154"/>
      <c r="W1398" s="154"/>
      <c r="X1398" s="154"/>
      <c r="Y1398" s="154"/>
      <c r="Z1398" s="85"/>
      <c r="AA1398" s="85"/>
      <c r="AB1398" s="154"/>
      <c r="AC1398" s="154"/>
      <c r="AD1398" s="154"/>
      <c r="AE1398" s="154"/>
      <c r="AF1398" s="154"/>
      <c r="AG1398" s="154"/>
      <c r="AH1398" s="154"/>
      <c r="AI1398" s="154"/>
      <c r="AJ1398" s="154"/>
      <c r="AK1398" s="154"/>
      <c r="AL1398" s="154"/>
      <c r="AM1398" s="154"/>
      <c r="AN1398" s="154"/>
      <c r="AO1398" s="154"/>
      <c r="AP1398" s="154"/>
      <c r="AQ1398" s="154"/>
      <c r="AR1398" s="154"/>
      <c r="AS1398" s="154"/>
      <c r="AT1398" s="154"/>
      <c r="AU1398" s="154"/>
      <c r="AV1398" s="154"/>
      <c r="AW1398" s="154"/>
      <c r="AX1398" s="154"/>
      <c r="AY1398" s="154"/>
      <c r="AZ1398" s="154"/>
      <c r="BA1398" s="181"/>
      <c r="BB1398" s="181"/>
      <c r="BC1398" s="85"/>
      <c r="BD1398" s="85"/>
      <c r="BE1398" s="154"/>
    </row>
    <row r="1399" customFormat="false" ht="12.75" hidden="false" customHeight="true" outlineLevel="0" collapsed="false">
      <c r="A1399" s="2"/>
      <c r="B1399" s="2"/>
      <c r="E1399" s="2"/>
      <c r="G1399" s="2"/>
      <c r="I1399" s="85"/>
      <c r="J1399" s="2"/>
      <c r="K1399" s="2"/>
      <c r="L1399" s="85"/>
      <c r="M1399" s="85"/>
      <c r="N1399" s="85"/>
      <c r="O1399" s="85"/>
      <c r="P1399" s="85"/>
      <c r="Q1399" s="85"/>
      <c r="R1399" s="85"/>
      <c r="S1399" s="85"/>
      <c r="T1399" s="154"/>
      <c r="U1399" s="154"/>
      <c r="V1399" s="154"/>
      <c r="W1399" s="154"/>
      <c r="X1399" s="154"/>
      <c r="Y1399" s="154"/>
      <c r="Z1399" s="85"/>
      <c r="AA1399" s="85"/>
      <c r="AB1399" s="154"/>
      <c r="AC1399" s="154"/>
      <c r="AD1399" s="154"/>
      <c r="AE1399" s="154"/>
      <c r="AF1399" s="154"/>
      <c r="AG1399" s="154"/>
      <c r="AH1399" s="154"/>
      <c r="AI1399" s="154"/>
      <c r="AJ1399" s="154"/>
      <c r="AK1399" s="154"/>
      <c r="AL1399" s="154"/>
      <c r="AM1399" s="154"/>
      <c r="AN1399" s="154"/>
      <c r="AO1399" s="154"/>
      <c r="AP1399" s="154"/>
      <c r="AQ1399" s="154"/>
      <c r="AR1399" s="154"/>
      <c r="AS1399" s="154"/>
      <c r="AT1399" s="154"/>
      <c r="AU1399" s="154"/>
      <c r="AV1399" s="154"/>
      <c r="AW1399" s="154"/>
      <c r="AX1399" s="154"/>
      <c r="AY1399" s="154"/>
      <c r="AZ1399" s="154"/>
      <c r="BA1399" s="181"/>
      <c r="BB1399" s="181"/>
      <c r="BC1399" s="85"/>
      <c r="BD1399" s="85"/>
      <c r="BE1399" s="154"/>
    </row>
    <row r="1400" customFormat="false" ht="12.75" hidden="false" customHeight="true" outlineLevel="0" collapsed="false">
      <c r="A1400" s="2"/>
      <c r="B1400" s="2"/>
      <c r="E1400" s="2"/>
      <c r="G1400" s="2"/>
      <c r="I1400" s="85"/>
      <c r="J1400" s="2"/>
      <c r="K1400" s="2"/>
      <c r="L1400" s="85"/>
      <c r="M1400" s="85"/>
      <c r="N1400" s="85"/>
      <c r="O1400" s="85"/>
      <c r="P1400" s="85"/>
      <c r="Q1400" s="85"/>
      <c r="R1400" s="85"/>
      <c r="S1400" s="85"/>
      <c r="T1400" s="154"/>
      <c r="U1400" s="154"/>
      <c r="V1400" s="154"/>
      <c r="W1400" s="154"/>
      <c r="X1400" s="154"/>
      <c r="Y1400" s="154"/>
      <c r="Z1400" s="85"/>
      <c r="AA1400" s="85"/>
      <c r="AB1400" s="154"/>
      <c r="AC1400" s="154"/>
      <c r="AD1400" s="154"/>
      <c r="AE1400" s="154"/>
      <c r="AF1400" s="154"/>
      <c r="AG1400" s="154"/>
      <c r="AH1400" s="154"/>
      <c r="AI1400" s="154"/>
      <c r="AJ1400" s="154"/>
      <c r="AK1400" s="154"/>
      <c r="AL1400" s="154"/>
      <c r="AM1400" s="154"/>
      <c r="AN1400" s="154"/>
      <c r="AO1400" s="154"/>
      <c r="AP1400" s="154"/>
      <c r="AQ1400" s="154"/>
      <c r="AR1400" s="154"/>
      <c r="AS1400" s="154"/>
      <c r="AT1400" s="154"/>
      <c r="AU1400" s="154"/>
      <c r="AV1400" s="154"/>
      <c r="AW1400" s="154"/>
      <c r="AX1400" s="154"/>
      <c r="AY1400" s="154"/>
      <c r="AZ1400" s="154"/>
      <c r="BA1400" s="181"/>
      <c r="BB1400" s="181"/>
      <c r="BC1400" s="85"/>
      <c r="BD1400" s="85"/>
      <c r="BE1400" s="154"/>
    </row>
    <row r="1401" customFormat="false" ht="12.75" hidden="false" customHeight="true" outlineLevel="0" collapsed="false">
      <c r="A1401" s="2"/>
      <c r="B1401" s="2"/>
      <c r="E1401" s="2"/>
      <c r="G1401" s="2"/>
      <c r="I1401" s="85"/>
      <c r="J1401" s="2"/>
      <c r="K1401" s="2"/>
      <c r="L1401" s="85"/>
      <c r="M1401" s="85"/>
      <c r="N1401" s="85"/>
      <c r="O1401" s="85"/>
      <c r="P1401" s="85"/>
      <c r="Q1401" s="85"/>
      <c r="R1401" s="85"/>
      <c r="S1401" s="85"/>
      <c r="T1401" s="154"/>
      <c r="U1401" s="154"/>
      <c r="V1401" s="154"/>
      <c r="W1401" s="154"/>
      <c r="X1401" s="154"/>
      <c r="Y1401" s="154"/>
      <c r="Z1401" s="85"/>
      <c r="AA1401" s="85"/>
      <c r="AB1401" s="154"/>
      <c r="AC1401" s="154"/>
      <c r="AD1401" s="154"/>
      <c r="AE1401" s="154"/>
      <c r="AF1401" s="154"/>
      <c r="AG1401" s="154"/>
      <c r="AH1401" s="154"/>
      <c r="AI1401" s="154"/>
      <c r="AJ1401" s="154"/>
      <c r="AK1401" s="154"/>
      <c r="AL1401" s="154"/>
      <c r="AM1401" s="154"/>
      <c r="AN1401" s="154"/>
      <c r="AO1401" s="154"/>
      <c r="AP1401" s="154"/>
      <c r="AQ1401" s="154"/>
      <c r="AR1401" s="154"/>
      <c r="AS1401" s="154"/>
      <c r="AT1401" s="154"/>
      <c r="AU1401" s="154"/>
      <c r="AV1401" s="154"/>
      <c r="AW1401" s="154"/>
      <c r="AX1401" s="154"/>
      <c r="AY1401" s="154"/>
      <c r="AZ1401" s="154"/>
      <c r="BA1401" s="181"/>
      <c r="BB1401" s="181"/>
      <c r="BC1401" s="85"/>
      <c r="BD1401" s="85"/>
      <c r="BE1401" s="154"/>
    </row>
    <row r="1402" customFormat="false" ht="12.75" hidden="false" customHeight="true" outlineLevel="0" collapsed="false">
      <c r="A1402" s="2"/>
      <c r="B1402" s="2"/>
      <c r="E1402" s="2"/>
      <c r="G1402" s="2"/>
      <c r="I1402" s="85"/>
      <c r="J1402" s="2"/>
      <c r="K1402" s="2"/>
      <c r="L1402" s="85"/>
      <c r="M1402" s="85"/>
      <c r="N1402" s="85"/>
      <c r="O1402" s="85"/>
      <c r="P1402" s="85"/>
      <c r="Q1402" s="85"/>
      <c r="R1402" s="85"/>
      <c r="S1402" s="85"/>
      <c r="T1402" s="154"/>
      <c r="U1402" s="154"/>
      <c r="V1402" s="154"/>
      <c r="W1402" s="154"/>
      <c r="X1402" s="154"/>
      <c r="Y1402" s="154"/>
      <c r="Z1402" s="85"/>
      <c r="AA1402" s="85"/>
      <c r="AB1402" s="154"/>
      <c r="AC1402" s="154"/>
      <c r="AD1402" s="154"/>
      <c r="AE1402" s="154"/>
      <c r="AF1402" s="154"/>
      <c r="AG1402" s="154"/>
      <c r="AH1402" s="154"/>
      <c r="AI1402" s="154"/>
      <c r="AJ1402" s="154"/>
      <c r="AK1402" s="154"/>
      <c r="AL1402" s="154"/>
      <c r="AM1402" s="154"/>
      <c r="AN1402" s="154"/>
      <c r="AO1402" s="154"/>
      <c r="AP1402" s="154"/>
      <c r="AQ1402" s="154"/>
      <c r="AR1402" s="154"/>
      <c r="AS1402" s="154"/>
      <c r="AT1402" s="154"/>
      <c r="AU1402" s="154"/>
      <c r="AV1402" s="154"/>
      <c r="AW1402" s="154"/>
      <c r="AX1402" s="154"/>
      <c r="AY1402" s="154"/>
      <c r="AZ1402" s="154"/>
      <c r="BA1402" s="181"/>
      <c r="BB1402" s="181"/>
      <c r="BC1402" s="85"/>
      <c r="BD1402" s="85"/>
      <c r="BE1402" s="154"/>
    </row>
    <row r="1403" customFormat="false" ht="12.75" hidden="false" customHeight="true" outlineLevel="0" collapsed="false">
      <c r="A1403" s="2"/>
      <c r="B1403" s="2"/>
      <c r="E1403" s="2"/>
      <c r="G1403" s="2"/>
      <c r="I1403" s="85"/>
      <c r="J1403" s="2"/>
      <c r="K1403" s="2"/>
      <c r="L1403" s="85"/>
      <c r="M1403" s="85"/>
      <c r="N1403" s="85"/>
      <c r="O1403" s="85"/>
      <c r="P1403" s="85"/>
      <c r="Q1403" s="85"/>
      <c r="R1403" s="85"/>
      <c r="S1403" s="85"/>
      <c r="T1403" s="154"/>
      <c r="U1403" s="154"/>
      <c r="V1403" s="154"/>
      <c r="W1403" s="154"/>
      <c r="X1403" s="154"/>
      <c r="Y1403" s="154"/>
      <c r="Z1403" s="85"/>
      <c r="AA1403" s="85"/>
      <c r="AB1403" s="154"/>
      <c r="AC1403" s="154"/>
      <c r="AD1403" s="154"/>
      <c r="AE1403" s="154"/>
      <c r="AF1403" s="154"/>
      <c r="AG1403" s="154"/>
      <c r="AH1403" s="154"/>
      <c r="AI1403" s="154"/>
      <c r="AJ1403" s="154"/>
      <c r="AK1403" s="154"/>
      <c r="AL1403" s="154"/>
      <c r="AM1403" s="154"/>
      <c r="AN1403" s="154"/>
      <c r="AO1403" s="154"/>
      <c r="AP1403" s="154"/>
      <c r="AQ1403" s="154"/>
      <c r="AR1403" s="154"/>
      <c r="AS1403" s="154"/>
      <c r="AT1403" s="154"/>
      <c r="AU1403" s="154"/>
      <c r="AV1403" s="154"/>
      <c r="AW1403" s="154"/>
      <c r="AX1403" s="154"/>
      <c r="AY1403" s="154"/>
      <c r="AZ1403" s="154"/>
      <c r="BA1403" s="181"/>
      <c r="BB1403" s="181"/>
      <c r="BC1403" s="85"/>
      <c r="BD1403" s="85"/>
      <c r="BE1403" s="154"/>
    </row>
    <row r="1404" customFormat="false" ht="12.75" hidden="false" customHeight="true" outlineLevel="0" collapsed="false">
      <c r="A1404" s="2"/>
      <c r="B1404" s="2"/>
      <c r="E1404" s="2"/>
      <c r="G1404" s="2"/>
      <c r="I1404" s="85"/>
      <c r="J1404" s="2"/>
      <c r="K1404" s="2"/>
      <c r="L1404" s="85"/>
      <c r="M1404" s="85"/>
      <c r="N1404" s="85"/>
      <c r="O1404" s="85"/>
      <c r="P1404" s="85"/>
      <c r="Q1404" s="85"/>
      <c r="R1404" s="85"/>
      <c r="S1404" s="85"/>
      <c r="T1404" s="154"/>
      <c r="U1404" s="154"/>
      <c r="V1404" s="154"/>
      <c r="W1404" s="154"/>
      <c r="X1404" s="154"/>
      <c r="Y1404" s="154"/>
      <c r="Z1404" s="85"/>
      <c r="AA1404" s="85"/>
      <c r="AB1404" s="154"/>
      <c r="AC1404" s="154"/>
      <c r="AD1404" s="154"/>
      <c r="AE1404" s="154"/>
      <c r="AF1404" s="154"/>
      <c r="AG1404" s="154"/>
      <c r="AH1404" s="154"/>
      <c r="AI1404" s="154"/>
      <c r="AJ1404" s="154"/>
      <c r="AK1404" s="154"/>
      <c r="AL1404" s="154"/>
      <c r="AM1404" s="154"/>
      <c r="AN1404" s="154"/>
      <c r="AO1404" s="154"/>
      <c r="AP1404" s="154"/>
      <c r="AQ1404" s="154"/>
      <c r="AR1404" s="154"/>
      <c r="AS1404" s="154"/>
      <c r="AT1404" s="154"/>
      <c r="AU1404" s="154"/>
      <c r="AV1404" s="154"/>
      <c r="AW1404" s="154"/>
      <c r="AX1404" s="154"/>
      <c r="AY1404" s="154"/>
      <c r="AZ1404" s="154"/>
      <c r="BA1404" s="181"/>
      <c r="BB1404" s="181"/>
      <c r="BC1404" s="85"/>
      <c r="BD1404" s="85"/>
      <c r="BE1404" s="154"/>
    </row>
    <row r="1405" customFormat="false" ht="12.75" hidden="false" customHeight="true" outlineLevel="0" collapsed="false">
      <c r="A1405" s="2"/>
      <c r="B1405" s="2"/>
      <c r="E1405" s="2"/>
      <c r="G1405" s="2"/>
      <c r="I1405" s="85"/>
      <c r="J1405" s="2"/>
      <c r="K1405" s="2"/>
      <c r="L1405" s="85"/>
      <c r="M1405" s="85"/>
      <c r="N1405" s="85"/>
      <c r="O1405" s="85"/>
      <c r="P1405" s="85"/>
      <c r="Q1405" s="85"/>
      <c r="R1405" s="85"/>
      <c r="S1405" s="85"/>
      <c r="T1405" s="154"/>
      <c r="U1405" s="154"/>
      <c r="V1405" s="154"/>
      <c r="W1405" s="154"/>
      <c r="X1405" s="154"/>
      <c r="Y1405" s="154"/>
      <c r="Z1405" s="85"/>
      <c r="AA1405" s="85"/>
      <c r="AB1405" s="154"/>
      <c r="AC1405" s="154"/>
      <c r="AD1405" s="154"/>
      <c r="AE1405" s="154"/>
      <c r="AF1405" s="154"/>
      <c r="AG1405" s="154"/>
      <c r="AH1405" s="154"/>
      <c r="AI1405" s="154"/>
      <c r="AJ1405" s="154"/>
      <c r="AK1405" s="154"/>
      <c r="AL1405" s="154"/>
      <c r="AM1405" s="154"/>
      <c r="AN1405" s="154"/>
      <c r="AO1405" s="154"/>
      <c r="AP1405" s="154"/>
      <c r="AQ1405" s="154"/>
      <c r="AR1405" s="154"/>
      <c r="AS1405" s="154"/>
      <c r="AT1405" s="154"/>
      <c r="AU1405" s="154"/>
      <c r="AV1405" s="154"/>
      <c r="AW1405" s="154"/>
      <c r="AX1405" s="154"/>
      <c r="AY1405" s="154"/>
      <c r="AZ1405" s="154"/>
      <c r="BA1405" s="181"/>
      <c r="BB1405" s="181"/>
      <c r="BC1405" s="85"/>
      <c r="BD1405" s="85"/>
      <c r="BE1405" s="154"/>
    </row>
    <row r="1406" customFormat="false" ht="12.75" hidden="false" customHeight="true" outlineLevel="0" collapsed="false">
      <c r="A1406" s="2"/>
      <c r="B1406" s="2"/>
      <c r="E1406" s="2"/>
      <c r="G1406" s="2"/>
      <c r="I1406" s="85"/>
      <c r="J1406" s="2"/>
      <c r="K1406" s="2"/>
      <c r="L1406" s="85"/>
      <c r="M1406" s="85"/>
      <c r="N1406" s="85"/>
      <c r="O1406" s="85"/>
      <c r="P1406" s="85"/>
      <c r="Q1406" s="85"/>
      <c r="R1406" s="85"/>
      <c r="S1406" s="85"/>
      <c r="T1406" s="154"/>
      <c r="U1406" s="154"/>
      <c r="V1406" s="154"/>
      <c r="W1406" s="154"/>
      <c r="X1406" s="154"/>
      <c r="Y1406" s="154"/>
      <c r="Z1406" s="85"/>
      <c r="AA1406" s="85"/>
      <c r="AB1406" s="154"/>
      <c r="AC1406" s="154"/>
      <c r="AD1406" s="154"/>
      <c r="AE1406" s="154"/>
      <c r="AF1406" s="154"/>
      <c r="AG1406" s="154"/>
      <c r="AH1406" s="154"/>
      <c r="AI1406" s="154"/>
      <c r="AJ1406" s="154"/>
      <c r="AK1406" s="154"/>
      <c r="AL1406" s="154"/>
      <c r="AM1406" s="154"/>
      <c r="AN1406" s="154"/>
      <c r="AO1406" s="154"/>
      <c r="AP1406" s="154"/>
      <c r="AQ1406" s="154"/>
      <c r="AR1406" s="154"/>
      <c r="AS1406" s="154"/>
      <c r="AT1406" s="154"/>
      <c r="AU1406" s="154"/>
      <c r="AV1406" s="154"/>
      <c r="AW1406" s="154"/>
      <c r="AX1406" s="154"/>
      <c r="AY1406" s="154"/>
      <c r="AZ1406" s="154"/>
      <c r="BA1406" s="181"/>
      <c r="BB1406" s="181"/>
      <c r="BC1406" s="85"/>
      <c r="BD1406" s="85"/>
      <c r="BE1406" s="154"/>
    </row>
    <row r="1407" customFormat="false" ht="12.75" hidden="false" customHeight="true" outlineLevel="0" collapsed="false">
      <c r="A1407" s="2"/>
      <c r="B1407" s="2"/>
      <c r="E1407" s="2"/>
      <c r="G1407" s="2"/>
      <c r="I1407" s="85"/>
      <c r="J1407" s="2"/>
      <c r="K1407" s="2"/>
      <c r="L1407" s="85"/>
      <c r="M1407" s="85"/>
      <c r="N1407" s="85"/>
      <c r="O1407" s="85"/>
      <c r="P1407" s="85"/>
      <c r="Q1407" s="85"/>
      <c r="R1407" s="85"/>
      <c r="S1407" s="85"/>
      <c r="T1407" s="154"/>
      <c r="U1407" s="154"/>
      <c r="V1407" s="154"/>
      <c r="W1407" s="154"/>
      <c r="X1407" s="154"/>
      <c r="Y1407" s="154"/>
      <c r="Z1407" s="85"/>
      <c r="AA1407" s="85"/>
      <c r="AB1407" s="154"/>
      <c r="AC1407" s="154"/>
      <c r="AD1407" s="154"/>
      <c r="AE1407" s="154"/>
      <c r="AF1407" s="154"/>
      <c r="AG1407" s="154"/>
      <c r="AH1407" s="154"/>
      <c r="AI1407" s="154"/>
      <c r="AJ1407" s="154"/>
      <c r="AK1407" s="154"/>
      <c r="AL1407" s="154"/>
      <c r="AM1407" s="154"/>
      <c r="AN1407" s="154"/>
      <c r="AO1407" s="154"/>
      <c r="AP1407" s="154"/>
      <c r="AQ1407" s="154"/>
      <c r="AR1407" s="154"/>
      <c r="AS1407" s="154"/>
      <c r="AT1407" s="154"/>
      <c r="AU1407" s="154"/>
      <c r="AV1407" s="154"/>
      <c r="AW1407" s="154"/>
      <c r="AX1407" s="154"/>
      <c r="AY1407" s="154"/>
      <c r="AZ1407" s="154"/>
      <c r="BA1407" s="181"/>
      <c r="BB1407" s="181"/>
      <c r="BC1407" s="85"/>
      <c r="BD1407" s="85"/>
      <c r="BE1407" s="154"/>
    </row>
    <row r="1408" customFormat="false" ht="12.75" hidden="false" customHeight="true" outlineLevel="0" collapsed="false">
      <c r="A1408" s="2"/>
      <c r="B1408" s="2"/>
      <c r="E1408" s="2"/>
      <c r="G1408" s="2"/>
      <c r="I1408" s="85"/>
      <c r="J1408" s="2"/>
      <c r="K1408" s="2"/>
      <c r="L1408" s="85"/>
      <c r="M1408" s="85"/>
      <c r="N1408" s="85"/>
      <c r="O1408" s="85"/>
      <c r="P1408" s="85"/>
      <c r="Q1408" s="85"/>
      <c r="R1408" s="85"/>
      <c r="S1408" s="85"/>
      <c r="T1408" s="154"/>
      <c r="U1408" s="154"/>
      <c r="V1408" s="154"/>
      <c r="W1408" s="154"/>
      <c r="X1408" s="154"/>
      <c r="Y1408" s="154"/>
      <c r="Z1408" s="85"/>
      <c r="AA1408" s="85"/>
      <c r="AB1408" s="154"/>
      <c r="AC1408" s="154"/>
      <c r="AD1408" s="154"/>
      <c r="AE1408" s="154"/>
      <c r="AF1408" s="154"/>
      <c r="AG1408" s="154"/>
      <c r="AH1408" s="154"/>
      <c r="AI1408" s="154"/>
      <c r="AJ1408" s="154"/>
      <c r="AK1408" s="154"/>
      <c r="AL1408" s="154"/>
      <c r="AM1408" s="154"/>
      <c r="AN1408" s="154"/>
      <c r="AO1408" s="154"/>
      <c r="AP1408" s="154"/>
      <c r="AQ1408" s="154"/>
      <c r="AR1408" s="154"/>
      <c r="AS1408" s="154"/>
      <c r="AT1408" s="154"/>
      <c r="AU1408" s="154"/>
      <c r="AV1408" s="154"/>
      <c r="AW1408" s="154"/>
      <c r="AX1408" s="154"/>
      <c r="AY1408" s="154"/>
      <c r="AZ1408" s="154"/>
      <c r="BA1408" s="181"/>
      <c r="BB1408" s="181"/>
      <c r="BC1408" s="85"/>
      <c r="BD1408" s="85"/>
      <c r="BE1408" s="154"/>
    </row>
    <row r="1409" customFormat="false" ht="12.75" hidden="false" customHeight="true" outlineLevel="0" collapsed="false">
      <c r="A1409" s="2"/>
      <c r="B1409" s="2"/>
      <c r="E1409" s="2"/>
      <c r="G1409" s="2"/>
      <c r="I1409" s="85"/>
      <c r="J1409" s="2"/>
      <c r="K1409" s="2"/>
      <c r="L1409" s="85"/>
      <c r="M1409" s="85"/>
      <c r="N1409" s="85"/>
      <c r="O1409" s="85"/>
      <c r="P1409" s="85"/>
      <c r="Q1409" s="85"/>
      <c r="R1409" s="85"/>
      <c r="S1409" s="85"/>
      <c r="T1409" s="154"/>
      <c r="U1409" s="154"/>
      <c r="V1409" s="154"/>
      <c r="W1409" s="154"/>
      <c r="X1409" s="154"/>
      <c r="Y1409" s="154"/>
      <c r="Z1409" s="85"/>
      <c r="AA1409" s="85"/>
      <c r="AB1409" s="154"/>
      <c r="AC1409" s="154"/>
      <c r="AD1409" s="154"/>
      <c r="AE1409" s="154"/>
      <c r="AF1409" s="154"/>
      <c r="AG1409" s="154"/>
      <c r="AH1409" s="154"/>
      <c r="AI1409" s="154"/>
      <c r="AJ1409" s="154"/>
      <c r="AK1409" s="154"/>
      <c r="AL1409" s="154"/>
      <c r="AM1409" s="154"/>
      <c r="AN1409" s="154"/>
      <c r="AO1409" s="154"/>
      <c r="AP1409" s="154"/>
      <c r="AQ1409" s="154"/>
      <c r="AR1409" s="154"/>
      <c r="AS1409" s="154"/>
      <c r="AT1409" s="154"/>
      <c r="AU1409" s="154"/>
      <c r="AV1409" s="154"/>
      <c r="AW1409" s="154"/>
      <c r="AX1409" s="154"/>
      <c r="AY1409" s="154"/>
      <c r="AZ1409" s="154"/>
      <c r="BA1409" s="181"/>
      <c r="BB1409" s="181"/>
      <c r="BC1409" s="85"/>
      <c r="BD1409" s="85"/>
      <c r="BE1409" s="154"/>
    </row>
    <row r="1410" customFormat="false" ht="12.75" hidden="false" customHeight="true" outlineLevel="0" collapsed="false">
      <c r="A1410" s="2"/>
      <c r="B1410" s="2"/>
      <c r="E1410" s="2"/>
      <c r="G1410" s="2"/>
      <c r="I1410" s="85"/>
      <c r="J1410" s="2"/>
      <c r="K1410" s="2"/>
      <c r="L1410" s="85"/>
      <c r="M1410" s="85"/>
      <c r="N1410" s="85"/>
      <c r="O1410" s="85"/>
      <c r="P1410" s="85"/>
      <c r="Q1410" s="85"/>
      <c r="R1410" s="85"/>
      <c r="S1410" s="85"/>
      <c r="T1410" s="154"/>
      <c r="U1410" s="154"/>
      <c r="V1410" s="154"/>
      <c r="W1410" s="154"/>
      <c r="X1410" s="154"/>
      <c r="Y1410" s="154"/>
      <c r="Z1410" s="85"/>
      <c r="AA1410" s="85"/>
      <c r="AB1410" s="154"/>
      <c r="AC1410" s="154"/>
      <c r="AD1410" s="154"/>
      <c r="AE1410" s="154"/>
      <c r="AF1410" s="154"/>
      <c r="AG1410" s="154"/>
      <c r="AH1410" s="154"/>
      <c r="AI1410" s="154"/>
      <c r="AJ1410" s="154"/>
      <c r="AK1410" s="154"/>
      <c r="AL1410" s="154"/>
      <c r="AM1410" s="154"/>
      <c r="AN1410" s="154"/>
      <c r="AO1410" s="154"/>
      <c r="AP1410" s="154"/>
      <c r="AQ1410" s="154"/>
      <c r="AR1410" s="154"/>
      <c r="AS1410" s="154"/>
      <c r="AT1410" s="154"/>
      <c r="AU1410" s="154"/>
      <c r="AV1410" s="154"/>
      <c r="AW1410" s="154"/>
      <c r="AX1410" s="154"/>
      <c r="AY1410" s="154"/>
      <c r="AZ1410" s="154"/>
      <c r="BA1410" s="181"/>
      <c r="BB1410" s="181"/>
      <c r="BC1410" s="85"/>
      <c r="BD1410" s="85"/>
      <c r="BE1410" s="154"/>
    </row>
    <row r="1411" customFormat="false" ht="12.75" hidden="false" customHeight="true" outlineLevel="0" collapsed="false">
      <c r="A1411" s="2"/>
      <c r="B1411" s="2"/>
      <c r="E1411" s="2"/>
      <c r="G1411" s="2"/>
      <c r="I1411" s="85"/>
      <c r="J1411" s="2"/>
      <c r="K1411" s="2"/>
      <c r="L1411" s="85"/>
      <c r="M1411" s="85"/>
      <c r="N1411" s="85"/>
      <c r="O1411" s="85"/>
      <c r="P1411" s="85"/>
      <c r="Q1411" s="85"/>
      <c r="R1411" s="85"/>
      <c r="S1411" s="85"/>
      <c r="T1411" s="154"/>
      <c r="U1411" s="154"/>
      <c r="V1411" s="154"/>
      <c r="W1411" s="154"/>
      <c r="X1411" s="154"/>
      <c r="Y1411" s="154"/>
      <c r="Z1411" s="85"/>
      <c r="AA1411" s="85"/>
      <c r="AB1411" s="154"/>
      <c r="AC1411" s="154"/>
      <c r="AD1411" s="154"/>
      <c r="AE1411" s="154"/>
      <c r="AF1411" s="154"/>
      <c r="AG1411" s="154"/>
      <c r="AH1411" s="154"/>
      <c r="AI1411" s="154"/>
      <c r="AJ1411" s="154"/>
      <c r="AK1411" s="154"/>
      <c r="AL1411" s="154"/>
      <c r="AM1411" s="154"/>
      <c r="AN1411" s="154"/>
      <c r="AO1411" s="154"/>
      <c r="AP1411" s="154"/>
      <c r="AQ1411" s="154"/>
      <c r="AR1411" s="154"/>
      <c r="AS1411" s="154"/>
      <c r="AT1411" s="154"/>
      <c r="AU1411" s="154"/>
      <c r="AV1411" s="154"/>
      <c r="AW1411" s="154"/>
      <c r="AX1411" s="154"/>
      <c r="AY1411" s="154"/>
      <c r="AZ1411" s="154"/>
      <c r="BA1411" s="181"/>
      <c r="BB1411" s="181"/>
      <c r="BC1411" s="85"/>
      <c r="BD1411" s="85"/>
      <c r="BE1411" s="154"/>
    </row>
    <row r="1412" customFormat="false" ht="12.75" hidden="false" customHeight="true" outlineLevel="0" collapsed="false">
      <c r="A1412" s="2"/>
      <c r="B1412" s="2"/>
      <c r="E1412" s="2"/>
      <c r="G1412" s="2"/>
      <c r="I1412" s="85"/>
      <c r="J1412" s="2"/>
      <c r="K1412" s="2"/>
      <c r="L1412" s="85"/>
      <c r="M1412" s="85"/>
      <c r="N1412" s="85"/>
      <c r="O1412" s="85"/>
      <c r="P1412" s="85"/>
      <c r="Q1412" s="85"/>
      <c r="R1412" s="85"/>
      <c r="S1412" s="85"/>
      <c r="T1412" s="154"/>
      <c r="U1412" s="154"/>
      <c r="V1412" s="154"/>
      <c r="W1412" s="154"/>
      <c r="X1412" s="154"/>
      <c r="Y1412" s="154"/>
      <c r="Z1412" s="85"/>
      <c r="AA1412" s="85"/>
      <c r="AB1412" s="154"/>
      <c r="AC1412" s="154"/>
      <c r="AD1412" s="154"/>
      <c r="AE1412" s="154"/>
      <c r="AF1412" s="154"/>
      <c r="AG1412" s="154"/>
      <c r="AH1412" s="154"/>
      <c r="AI1412" s="154"/>
      <c r="AJ1412" s="154"/>
      <c r="AK1412" s="154"/>
      <c r="AL1412" s="154"/>
      <c r="AM1412" s="154"/>
      <c r="AN1412" s="154"/>
      <c r="AO1412" s="154"/>
      <c r="AP1412" s="154"/>
      <c r="AQ1412" s="154"/>
      <c r="AR1412" s="154"/>
      <c r="AS1412" s="154"/>
      <c r="AT1412" s="154"/>
      <c r="AU1412" s="154"/>
      <c r="AV1412" s="154"/>
      <c r="AW1412" s="154"/>
      <c r="AX1412" s="154"/>
      <c r="AY1412" s="154"/>
      <c r="AZ1412" s="154"/>
      <c r="BA1412" s="181"/>
      <c r="BB1412" s="181"/>
      <c r="BC1412" s="85"/>
      <c r="BD1412" s="85"/>
      <c r="BE1412" s="154"/>
    </row>
    <row r="1413" customFormat="false" ht="12.75" hidden="false" customHeight="true" outlineLevel="0" collapsed="false">
      <c r="A1413" s="2"/>
      <c r="B1413" s="2"/>
      <c r="E1413" s="2"/>
      <c r="G1413" s="2"/>
      <c r="I1413" s="85"/>
      <c r="J1413" s="2"/>
      <c r="K1413" s="2"/>
      <c r="L1413" s="85"/>
      <c r="M1413" s="85"/>
      <c r="N1413" s="85"/>
      <c r="O1413" s="85"/>
      <c r="P1413" s="85"/>
      <c r="Q1413" s="85"/>
      <c r="R1413" s="85"/>
      <c r="S1413" s="85"/>
      <c r="T1413" s="154"/>
      <c r="U1413" s="154"/>
      <c r="V1413" s="154"/>
      <c r="W1413" s="154"/>
      <c r="X1413" s="154"/>
      <c r="Y1413" s="154"/>
      <c r="Z1413" s="85"/>
      <c r="AA1413" s="85"/>
      <c r="AB1413" s="154"/>
      <c r="AC1413" s="154"/>
      <c r="AD1413" s="154"/>
      <c r="AE1413" s="154"/>
      <c r="AF1413" s="154"/>
      <c r="AG1413" s="154"/>
      <c r="AH1413" s="154"/>
      <c r="AI1413" s="154"/>
      <c r="AJ1413" s="154"/>
      <c r="AK1413" s="154"/>
      <c r="AL1413" s="154"/>
      <c r="AM1413" s="154"/>
      <c r="AN1413" s="154"/>
      <c r="AO1413" s="154"/>
      <c r="AP1413" s="154"/>
      <c r="AQ1413" s="154"/>
      <c r="AR1413" s="154"/>
      <c r="AS1413" s="154"/>
      <c r="AT1413" s="154"/>
      <c r="AU1413" s="154"/>
      <c r="AV1413" s="154"/>
      <c r="AW1413" s="154"/>
      <c r="AX1413" s="154"/>
      <c r="AY1413" s="154"/>
      <c r="AZ1413" s="154"/>
      <c r="BA1413" s="181"/>
      <c r="BB1413" s="181"/>
      <c r="BC1413" s="85"/>
      <c r="BD1413" s="85"/>
      <c r="BE1413" s="154"/>
    </row>
    <row r="1414" customFormat="false" ht="12.75" hidden="false" customHeight="true" outlineLevel="0" collapsed="false">
      <c r="A1414" s="2"/>
      <c r="B1414" s="2"/>
      <c r="E1414" s="2"/>
      <c r="G1414" s="2"/>
      <c r="I1414" s="85"/>
      <c r="J1414" s="2"/>
      <c r="K1414" s="2"/>
      <c r="L1414" s="85"/>
      <c r="M1414" s="85"/>
      <c r="N1414" s="85"/>
      <c r="O1414" s="85"/>
      <c r="P1414" s="85"/>
      <c r="Q1414" s="85"/>
      <c r="R1414" s="85"/>
      <c r="S1414" s="85"/>
      <c r="T1414" s="154"/>
      <c r="U1414" s="154"/>
      <c r="V1414" s="154"/>
      <c r="W1414" s="154"/>
      <c r="X1414" s="154"/>
      <c r="Y1414" s="154"/>
      <c r="Z1414" s="85"/>
      <c r="AA1414" s="85"/>
      <c r="AB1414" s="154"/>
      <c r="AC1414" s="154"/>
      <c r="AD1414" s="154"/>
      <c r="AE1414" s="154"/>
      <c r="AF1414" s="154"/>
      <c r="AG1414" s="154"/>
      <c r="AH1414" s="154"/>
      <c r="AI1414" s="154"/>
      <c r="AJ1414" s="154"/>
      <c r="AK1414" s="154"/>
      <c r="AL1414" s="154"/>
      <c r="AM1414" s="154"/>
      <c r="AN1414" s="154"/>
      <c r="AO1414" s="154"/>
      <c r="AP1414" s="154"/>
      <c r="AQ1414" s="154"/>
      <c r="AR1414" s="154"/>
      <c r="AS1414" s="154"/>
      <c r="AT1414" s="154"/>
      <c r="AU1414" s="154"/>
      <c r="AV1414" s="154"/>
      <c r="AW1414" s="154"/>
      <c r="AX1414" s="154"/>
      <c r="AY1414" s="154"/>
      <c r="AZ1414" s="154"/>
      <c r="BA1414" s="181"/>
      <c r="BB1414" s="181"/>
      <c r="BC1414" s="85"/>
      <c r="BD1414" s="85"/>
      <c r="BE1414" s="154"/>
    </row>
    <row r="1415" customFormat="false" ht="12.75" hidden="false" customHeight="true" outlineLevel="0" collapsed="false">
      <c r="A1415" s="2"/>
      <c r="B1415" s="2"/>
      <c r="E1415" s="2"/>
      <c r="G1415" s="2"/>
      <c r="I1415" s="85"/>
      <c r="J1415" s="2"/>
      <c r="K1415" s="2"/>
      <c r="L1415" s="85"/>
      <c r="M1415" s="85"/>
      <c r="N1415" s="85"/>
      <c r="O1415" s="85"/>
      <c r="P1415" s="85"/>
      <c r="Q1415" s="85"/>
      <c r="R1415" s="85"/>
      <c r="S1415" s="85"/>
      <c r="T1415" s="154"/>
      <c r="U1415" s="154"/>
      <c r="V1415" s="154"/>
      <c r="W1415" s="154"/>
      <c r="X1415" s="154"/>
      <c r="Y1415" s="154"/>
      <c r="Z1415" s="85"/>
      <c r="AA1415" s="85"/>
      <c r="AB1415" s="154"/>
      <c r="AC1415" s="154"/>
      <c r="AD1415" s="154"/>
      <c r="AE1415" s="154"/>
      <c r="AF1415" s="154"/>
      <c r="AG1415" s="154"/>
      <c r="AH1415" s="154"/>
      <c r="AI1415" s="154"/>
      <c r="AJ1415" s="154"/>
      <c r="AK1415" s="154"/>
      <c r="AL1415" s="154"/>
      <c r="AM1415" s="154"/>
      <c r="AN1415" s="154"/>
      <c r="AO1415" s="154"/>
      <c r="AP1415" s="154"/>
      <c r="AQ1415" s="154"/>
      <c r="AR1415" s="154"/>
      <c r="AS1415" s="154"/>
      <c r="AT1415" s="154"/>
      <c r="AU1415" s="154"/>
      <c r="AV1415" s="154"/>
      <c r="AW1415" s="154"/>
      <c r="AX1415" s="154"/>
      <c r="AY1415" s="154"/>
      <c r="AZ1415" s="154"/>
      <c r="BA1415" s="181"/>
      <c r="BB1415" s="181"/>
      <c r="BC1415" s="85"/>
      <c r="BD1415" s="85"/>
      <c r="BE1415" s="154"/>
    </row>
    <row r="1416" customFormat="false" ht="12.75" hidden="false" customHeight="true" outlineLevel="0" collapsed="false">
      <c r="A1416" s="2"/>
      <c r="B1416" s="2"/>
      <c r="E1416" s="2"/>
      <c r="G1416" s="2"/>
      <c r="I1416" s="85"/>
      <c r="J1416" s="2"/>
      <c r="K1416" s="2"/>
      <c r="L1416" s="85"/>
      <c r="M1416" s="85"/>
      <c r="N1416" s="85"/>
      <c r="O1416" s="85"/>
      <c r="P1416" s="85"/>
      <c r="Q1416" s="85"/>
      <c r="R1416" s="85"/>
      <c r="S1416" s="85"/>
      <c r="T1416" s="154"/>
      <c r="U1416" s="154"/>
      <c r="V1416" s="154"/>
      <c r="W1416" s="154"/>
      <c r="X1416" s="154"/>
      <c r="Y1416" s="154"/>
      <c r="Z1416" s="85"/>
      <c r="AA1416" s="85"/>
      <c r="AB1416" s="154"/>
      <c r="AC1416" s="154"/>
      <c r="AD1416" s="154"/>
      <c r="AE1416" s="154"/>
      <c r="AF1416" s="154"/>
      <c r="AG1416" s="154"/>
      <c r="AH1416" s="154"/>
      <c r="AI1416" s="154"/>
      <c r="AJ1416" s="154"/>
      <c r="AK1416" s="154"/>
      <c r="AL1416" s="154"/>
      <c r="AM1416" s="154"/>
      <c r="AN1416" s="154"/>
      <c r="AO1416" s="154"/>
      <c r="AP1416" s="154"/>
      <c r="AQ1416" s="154"/>
      <c r="AR1416" s="154"/>
      <c r="AS1416" s="154"/>
      <c r="AT1416" s="154"/>
      <c r="AU1416" s="154"/>
      <c r="AV1416" s="154"/>
      <c r="AW1416" s="154"/>
      <c r="AX1416" s="154"/>
      <c r="AY1416" s="154"/>
      <c r="AZ1416" s="154"/>
      <c r="BA1416" s="181"/>
      <c r="BB1416" s="181"/>
      <c r="BC1416" s="85"/>
      <c r="BD1416" s="85"/>
      <c r="BE1416" s="154"/>
    </row>
    <row r="1417" customFormat="false" ht="12.75" hidden="false" customHeight="true" outlineLevel="0" collapsed="false">
      <c r="A1417" s="2"/>
      <c r="B1417" s="2"/>
      <c r="E1417" s="2"/>
      <c r="G1417" s="2"/>
      <c r="I1417" s="85"/>
      <c r="J1417" s="2"/>
      <c r="K1417" s="2"/>
      <c r="L1417" s="85"/>
      <c r="M1417" s="85"/>
      <c r="N1417" s="85"/>
      <c r="O1417" s="85"/>
      <c r="P1417" s="85"/>
      <c r="Q1417" s="85"/>
      <c r="R1417" s="85"/>
      <c r="S1417" s="85"/>
      <c r="T1417" s="154"/>
      <c r="U1417" s="154"/>
      <c r="V1417" s="154"/>
      <c r="W1417" s="154"/>
      <c r="X1417" s="154"/>
      <c r="Y1417" s="154"/>
      <c r="Z1417" s="85"/>
      <c r="AA1417" s="85"/>
      <c r="AB1417" s="154"/>
      <c r="AC1417" s="154"/>
      <c r="AD1417" s="154"/>
      <c r="AE1417" s="154"/>
      <c r="AF1417" s="154"/>
      <c r="AG1417" s="154"/>
      <c r="AH1417" s="154"/>
      <c r="AI1417" s="154"/>
      <c r="AJ1417" s="154"/>
      <c r="AK1417" s="154"/>
      <c r="AL1417" s="154"/>
      <c r="AM1417" s="154"/>
      <c r="AN1417" s="154"/>
      <c r="AO1417" s="154"/>
      <c r="AP1417" s="154"/>
      <c r="AQ1417" s="154"/>
      <c r="AR1417" s="154"/>
      <c r="AS1417" s="154"/>
      <c r="AT1417" s="154"/>
      <c r="AU1417" s="154"/>
      <c r="AV1417" s="154"/>
      <c r="AW1417" s="154"/>
      <c r="AX1417" s="154"/>
      <c r="AY1417" s="154"/>
      <c r="AZ1417" s="154"/>
      <c r="BA1417" s="181"/>
      <c r="BB1417" s="181"/>
      <c r="BC1417" s="85"/>
      <c r="BD1417" s="85"/>
      <c r="BE1417" s="154"/>
    </row>
    <row r="1418" customFormat="false" ht="12.75" hidden="false" customHeight="true" outlineLevel="0" collapsed="false">
      <c r="A1418" s="2"/>
      <c r="B1418" s="2"/>
      <c r="E1418" s="2"/>
      <c r="G1418" s="2"/>
      <c r="I1418" s="85"/>
      <c r="J1418" s="2"/>
      <c r="K1418" s="2"/>
      <c r="L1418" s="85"/>
      <c r="M1418" s="85"/>
      <c r="N1418" s="85"/>
      <c r="O1418" s="85"/>
      <c r="P1418" s="85"/>
      <c r="Q1418" s="85"/>
      <c r="R1418" s="85"/>
      <c r="S1418" s="85"/>
      <c r="T1418" s="154"/>
      <c r="U1418" s="154"/>
      <c r="V1418" s="154"/>
      <c r="W1418" s="154"/>
      <c r="X1418" s="154"/>
      <c r="Y1418" s="154"/>
      <c r="Z1418" s="85"/>
      <c r="AA1418" s="85"/>
      <c r="AB1418" s="154"/>
      <c r="AC1418" s="154"/>
      <c r="AD1418" s="154"/>
      <c r="AE1418" s="154"/>
      <c r="AF1418" s="154"/>
      <c r="AG1418" s="154"/>
      <c r="AH1418" s="154"/>
      <c r="AI1418" s="154"/>
      <c r="AJ1418" s="154"/>
      <c r="AK1418" s="154"/>
      <c r="AL1418" s="154"/>
      <c r="AM1418" s="154"/>
      <c r="AN1418" s="154"/>
      <c r="AO1418" s="154"/>
      <c r="AP1418" s="154"/>
      <c r="AQ1418" s="154"/>
      <c r="AR1418" s="154"/>
      <c r="AS1418" s="154"/>
      <c r="AT1418" s="154"/>
      <c r="AU1418" s="154"/>
      <c r="AV1418" s="154"/>
      <c r="AW1418" s="154"/>
      <c r="AX1418" s="154"/>
      <c r="AY1418" s="154"/>
      <c r="AZ1418" s="154"/>
      <c r="BA1418" s="181"/>
      <c r="BB1418" s="181"/>
      <c r="BC1418" s="85"/>
      <c r="BD1418" s="85"/>
      <c r="BE1418" s="154"/>
    </row>
    <row r="1419" customFormat="false" ht="12.75" hidden="false" customHeight="true" outlineLevel="0" collapsed="false">
      <c r="A1419" s="2"/>
      <c r="B1419" s="2"/>
      <c r="E1419" s="2"/>
      <c r="G1419" s="2"/>
      <c r="I1419" s="85"/>
      <c r="J1419" s="2"/>
      <c r="K1419" s="2"/>
      <c r="L1419" s="85"/>
      <c r="M1419" s="85"/>
      <c r="N1419" s="85"/>
      <c r="O1419" s="85"/>
      <c r="P1419" s="85"/>
      <c r="Q1419" s="85"/>
      <c r="R1419" s="85"/>
      <c r="S1419" s="85"/>
      <c r="T1419" s="154"/>
      <c r="U1419" s="154"/>
      <c r="V1419" s="154"/>
      <c r="W1419" s="154"/>
      <c r="X1419" s="154"/>
      <c r="Y1419" s="154"/>
      <c r="Z1419" s="85"/>
      <c r="AA1419" s="85"/>
      <c r="AB1419" s="154"/>
      <c r="AC1419" s="154"/>
      <c r="AD1419" s="154"/>
      <c r="AE1419" s="154"/>
      <c r="AF1419" s="154"/>
      <c r="AG1419" s="154"/>
      <c r="AH1419" s="154"/>
      <c r="AI1419" s="154"/>
      <c r="AJ1419" s="154"/>
      <c r="AK1419" s="154"/>
      <c r="AL1419" s="154"/>
      <c r="AM1419" s="154"/>
      <c r="AN1419" s="154"/>
      <c r="AO1419" s="154"/>
      <c r="AP1419" s="154"/>
      <c r="AQ1419" s="154"/>
      <c r="AR1419" s="154"/>
      <c r="AS1419" s="154"/>
      <c r="AT1419" s="154"/>
      <c r="AU1419" s="154"/>
      <c r="AV1419" s="154"/>
      <c r="AW1419" s="154"/>
      <c r="AX1419" s="154"/>
      <c r="AY1419" s="154"/>
      <c r="AZ1419" s="154"/>
      <c r="BA1419" s="181"/>
      <c r="BB1419" s="181"/>
      <c r="BC1419" s="85"/>
      <c r="BD1419" s="85"/>
      <c r="BE1419" s="154"/>
    </row>
    <row r="1420" customFormat="false" ht="12.75" hidden="false" customHeight="true" outlineLevel="0" collapsed="false">
      <c r="A1420" s="2"/>
      <c r="B1420" s="2"/>
      <c r="E1420" s="2"/>
      <c r="G1420" s="2"/>
      <c r="I1420" s="85"/>
      <c r="J1420" s="2"/>
      <c r="K1420" s="2"/>
      <c r="L1420" s="85"/>
      <c r="M1420" s="85"/>
      <c r="N1420" s="85"/>
      <c r="O1420" s="85"/>
      <c r="P1420" s="85"/>
      <c r="Q1420" s="85"/>
      <c r="R1420" s="85"/>
      <c r="S1420" s="85"/>
      <c r="T1420" s="154"/>
      <c r="U1420" s="154"/>
      <c r="V1420" s="154"/>
      <c r="W1420" s="154"/>
      <c r="X1420" s="154"/>
      <c r="Y1420" s="154"/>
      <c r="Z1420" s="85"/>
      <c r="AA1420" s="85"/>
      <c r="AB1420" s="154"/>
      <c r="AC1420" s="154"/>
      <c r="AD1420" s="154"/>
      <c r="AE1420" s="154"/>
      <c r="AF1420" s="154"/>
      <c r="AG1420" s="154"/>
      <c r="AH1420" s="154"/>
      <c r="AI1420" s="154"/>
      <c r="AJ1420" s="154"/>
      <c r="AK1420" s="154"/>
      <c r="AL1420" s="154"/>
      <c r="AM1420" s="154"/>
      <c r="AN1420" s="154"/>
      <c r="AO1420" s="154"/>
      <c r="AP1420" s="154"/>
      <c r="AQ1420" s="154"/>
      <c r="AR1420" s="154"/>
      <c r="AS1420" s="154"/>
      <c r="AT1420" s="154"/>
      <c r="AU1420" s="154"/>
      <c r="AV1420" s="154"/>
      <c r="AW1420" s="154"/>
      <c r="AX1420" s="154"/>
      <c r="AY1420" s="154"/>
      <c r="AZ1420" s="154"/>
      <c r="BA1420" s="181"/>
      <c r="BB1420" s="181"/>
      <c r="BC1420" s="85"/>
      <c r="BD1420" s="85"/>
      <c r="BE1420" s="154"/>
    </row>
    <row r="1421" customFormat="false" ht="12.75" hidden="false" customHeight="true" outlineLevel="0" collapsed="false">
      <c r="A1421" s="2"/>
      <c r="B1421" s="2"/>
      <c r="E1421" s="2"/>
      <c r="G1421" s="2"/>
      <c r="I1421" s="85"/>
      <c r="J1421" s="2"/>
      <c r="K1421" s="2"/>
      <c r="L1421" s="85"/>
      <c r="M1421" s="85"/>
      <c r="N1421" s="85"/>
      <c r="O1421" s="85"/>
      <c r="P1421" s="85"/>
      <c r="Q1421" s="85"/>
      <c r="R1421" s="85"/>
      <c r="S1421" s="85"/>
      <c r="T1421" s="154"/>
      <c r="U1421" s="154"/>
      <c r="V1421" s="154"/>
      <c r="W1421" s="154"/>
      <c r="X1421" s="154"/>
      <c r="Y1421" s="154"/>
      <c r="Z1421" s="85"/>
      <c r="AA1421" s="85"/>
      <c r="AB1421" s="154"/>
      <c r="AC1421" s="154"/>
      <c r="AD1421" s="154"/>
      <c r="AE1421" s="154"/>
      <c r="AF1421" s="154"/>
      <c r="AG1421" s="154"/>
      <c r="AH1421" s="154"/>
      <c r="AI1421" s="154"/>
      <c r="AJ1421" s="154"/>
      <c r="AK1421" s="154"/>
      <c r="AL1421" s="154"/>
      <c r="AM1421" s="154"/>
      <c r="AN1421" s="154"/>
      <c r="AO1421" s="154"/>
      <c r="AP1421" s="154"/>
      <c r="AQ1421" s="154"/>
      <c r="AR1421" s="154"/>
      <c r="AS1421" s="154"/>
      <c r="AT1421" s="154"/>
      <c r="AU1421" s="154"/>
      <c r="AV1421" s="154"/>
      <c r="AW1421" s="154"/>
      <c r="AX1421" s="154"/>
      <c r="AY1421" s="154"/>
      <c r="AZ1421" s="154"/>
      <c r="BA1421" s="181"/>
      <c r="BB1421" s="181"/>
      <c r="BC1421" s="85"/>
      <c r="BD1421" s="85"/>
      <c r="BE1421" s="154"/>
    </row>
    <row r="1422" customFormat="false" ht="12.75" hidden="false" customHeight="true" outlineLevel="0" collapsed="false">
      <c r="A1422" s="2"/>
      <c r="B1422" s="2"/>
      <c r="E1422" s="2"/>
      <c r="G1422" s="2"/>
      <c r="I1422" s="85"/>
      <c r="J1422" s="2"/>
      <c r="K1422" s="2"/>
      <c r="L1422" s="85"/>
      <c r="M1422" s="85"/>
      <c r="N1422" s="85"/>
      <c r="O1422" s="85"/>
      <c r="P1422" s="85"/>
      <c r="Q1422" s="85"/>
      <c r="R1422" s="85"/>
      <c r="S1422" s="85"/>
      <c r="T1422" s="154"/>
      <c r="U1422" s="154"/>
      <c r="V1422" s="154"/>
      <c r="W1422" s="154"/>
      <c r="X1422" s="154"/>
      <c r="Y1422" s="154"/>
      <c r="Z1422" s="85"/>
      <c r="AA1422" s="85"/>
      <c r="AB1422" s="154"/>
      <c r="AC1422" s="154"/>
      <c r="AD1422" s="154"/>
      <c r="AE1422" s="154"/>
      <c r="AF1422" s="154"/>
      <c r="AG1422" s="154"/>
      <c r="AH1422" s="154"/>
      <c r="AI1422" s="154"/>
      <c r="AJ1422" s="154"/>
      <c r="AK1422" s="154"/>
      <c r="AL1422" s="154"/>
      <c r="AM1422" s="154"/>
      <c r="AN1422" s="154"/>
      <c r="AO1422" s="154"/>
      <c r="AP1422" s="154"/>
      <c r="AQ1422" s="154"/>
      <c r="AR1422" s="154"/>
      <c r="AS1422" s="154"/>
      <c r="AT1422" s="154"/>
      <c r="AU1422" s="154"/>
      <c r="AV1422" s="154"/>
      <c r="AW1422" s="154"/>
      <c r="AX1422" s="154"/>
      <c r="AY1422" s="154"/>
      <c r="AZ1422" s="154"/>
      <c r="BA1422" s="181"/>
      <c r="BB1422" s="181"/>
      <c r="BC1422" s="85"/>
      <c r="BD1422" s="85"/>
      <c r="BE1422" s="154"/>
    </row>
    <row r="1423" customFormat="false" ht="12.75" hidden="false" customHeight="true" outlineLevel="0" collapsed="false">
      <c r="A1423" s="2"/>
      <c r="B1423" s="2"/>
      <c r="E1423" s="2"/>
      <c r="G1423" s="2"/>
      <c r="I1423" s="85"/>
      <c r="J1423" s="2"/>
      <c r="K1423" s="2"/>
      <c r="L1423" s="85"/>
      <c r="M1423" s="85"/>
      <c r="N1423" s="85"/>
      <c r="O1423" s="85"/>
      <c r="P1423" s="85"/>
      <c r="Q1423" s="85"/>
      <c r="R1423" s="85"/>
      <c r="S1423" s="85"/>
      <c r="T1423" s="154"/>
      <c r="U1423" s="154"/>
      <c r="V1423" s="154"/>
      <c r="W1423" s="154"/>
      <c r="X1423" s="154"/>
      <c r="Y1423" s="154"/>
      <c r="Z1423" s="85"/>
      <c r="AA1423" s="85"/>
      <c r="AB1423" s="154"/>
      <c r="AC1423" s="154"/>
      <c r="AD1423" s="154"/>
      <c r="AE1423" s="154"/>
      <c r="AF1423" s="154"/>
      <c r="AG1423" s="154"/>
      <c r="AH1423" s="154"/>
      <c r="AI1423" s="154"/>
      <c r="AJ1423" s="154"/>
      <c r="AK1423" s="154"/>
      <c r="AL1423" s="154"/>
      <c r="AM1423" s="154"/>
      <c r="AN1423" s="154"/>
      <c r="AO1423" s="154"/>
      <c r="AP1423" s="154"/>
      <c r="AQ1423" s="154"/>
      <c r="AR1423" s="154"/>
      <c r="AS1423" s="154"/>
      <c r="AT1423" s="154"/>
      <c r="AU1423" s="154"/>
      <c r="AV1423" s="154"/>
      <c r="AW1423" s="154"/>
      <c r="AX1423" s="154"/>
      <c r="AY1423" s="154"/>
      <c r="AZ1423" s="154"/>
      <c r="BA1423" s="181"/>
      <c r="BB1423" s="181"/>
      <c r="BC1423" s="85"/>
      <c r="BD1423" s="85"/>
      <c r="BE1423" s="154"/>
    </row>
    <row r="1424" customFormat="false" ht="12.75" hidden="false" customHeight="true" outlineLevel="0" collapsed="false">
      <c r="A1424" s="2"/>
      <c r="B1424" s="2"/>
      <c r="E1424" s="2"/>
      <c r="G1424" s="2"/>
      <c r="I1424" s="85"/>
      <c r="J1424" s="2"/>
      <c r="K1424" s="2"/>
      <c r="L1424" s="85"/>
      <c r="M1424" s="85"/>
      <c r="N1424" s="85"/>
      <c r="O1424" s="85"/>
      <c r="P1424" s="85"/>
      <c r="Q1424" s="85"/>
      <c r="R1424" s="85"/>
      <c r="S1424" s="85"/>
      <c r="T1424" s="154"/>
      <c r="U1424" s="154"/>
      <c r="V1424" s="154"/>
      <c r="W1424" s="154"/>
      <c r="X1424" s="154"/>
      <c r="Y1424" s="154"/>
      <c r="Z1424" s="85"/>
      <c r="AA1424" s="85"/>
      <c r="AB1424" s="154"/>
      <c r="AC1424" s="154"/>
      <c r="AD1424" s="154"/>
      <c r="AE1424" s="154"/>
      <c r="AF1424" s="154"/>
      <c r="AG1424" s="154"/>
      <c r="AH1424" s="154"/>
      <c r="AI1424" s="154"/>
      <c r="AJ1424" s="154"/>
      <c r="AK1424" s="154"/>
      <c r="AL1424" s="154"/>
      <c r="AM1424" s="154"/>
      <c r="AN1424" s="154"/>
      <c r="AO1424" s="154"/>
      <c r="AP1424" s="154"/>
      <c r="AQ1424" s="154"/>
      <c r="AR1424" s="154"/>
      <c r="AS1424" s="154"/>
      <c r="AT1424" s="154"/>
      <c r="AU1424" s="154"/>
      <c r="AV1424" s="154"/>
      <c r="AW1424" s="154"/>
      <c r="AX1424" s="154"/>
      <c r="AY1424" s="154"/>
      <c r="AZ1424" s="154"/>
      <c r="BA1424" s="181"/>
      <c r="BB1424" s="181"/>
      <c r="BC1424" s="85"/>
      <c r="BD1424" s="85"/>
      <c r="BE1424" s="154"/>
    </row>
    <row r="1425" customFormat="false" ht="12.75" hidden="false" customHeight="true" outlineLevel="0" collapsed="false">
      <c r="A1425" s="2"/>
      <c r="B1425" s="2"/>
      <c r="E1425" s="2"/>
      <c r="G1425" s="2"/>
      <c r="I1425" s="85"/>
      <c r="J1425" s="2"/>
      <c r="K1425" s="2"/>
      <c r="L1425" s="85"/>
      <c r="M1425" s="85"/>
      <c r="N1425" s="85"/>
      <c r="O1425" s="85"/>
      <c r="P1425" s="85"/>
      <c r="Q1425" s="85"/>
      <c r="R1425" s="85"/>
      <c r="S1425" s="85"/>
      <c r="T1425" s="154"/>
      <c r="U1425" s="154"/>
      <c r="V1425" s="154"/>
      <c r="W1425" s="154"/>
      <c r="X1425" s="154"/>
      <c r="Y1425" s="154"/>
      <c r="Z1425" s="85"/>
      <c r="AA1425" s="85"/>
      <c r="AB1425" s="154"/>
      <c r="AC1425" s="154"/>
      <c r="AD1425" s="154"/>
      <c r="AE1425" s="154"/>
      <c r="AF1425" s="154"/>
      <c r="AG1425" s="154"/>
      <c r="AH1425" s="154"/>
      <c r="AI1425" s="154"/>
      <c r="AJ1425" s="154"/>
      <c r="AK1425" s="154"/>
      <c r="AL1425" s="154"/>
      <c r="AM1425" s="154"/>
      <c r="AN1425" s="154"/>
      <c r="AO1425" s="154"/>
      <c r="AP1425" s="154"/>
      <c r="AQ1425" s="154"/>
      <c r="AR1425" s="154"/>
      <c r="AS1425" s="154"/>
      <c r="AT1425" s="154"/>
      <c r="AU1425" s="154"/>
      <c r="AV1425" s="154"/>
      <c r="AW1425" s="154"/>
      <c r="AX1425" s="154"/>
      <c r="AY1425" s="154"/>
      <c r="AZ1425" s="154"/>
      <c r="BA1425" s="181"/>
      <c r="BB1425" s="181"/>
      <c r="BC1425" s="85"/>
      <c r="BD1425" s="85"/>
      <c r="BE1425" s="154"/>
    </row>
    <row r="1426" customFormat="false" ht="12.75" hidden="false" customHeight="true" outlineLevel="0" collapsed="false">
      <c r="A1426" s="2"/>
      <c r="B1426" s="2"/>
      <c r="E1426" s="2"/>
      <c r="G1426" s="2"/>
      <c r="I1426" s="85"/>
      <c r="J1426" s="2"/>
      <c r="K1426" s="2"/>
      <c r="L1426" s="85"/>
      <c r="M1426" s="85"/>
      <c r="N1426" s="85"/>
      <c r="O1426" s="85"/>
      <c r="P1426" s="85"/>
      <c r="Q1426" s="85"/>
      <c r="R1426" s="85"/>
      <c r="S1426" s="85"/>
      <c r="T1426" s="154"/>
      <c r="U1426" s="154"/>
      <c r="V1426" s="154"/>
      <c r="W1426" s="154"/>
      <c r="X1426" s="154"/>
      <c r="Y1426" s="154"/>
      <c r="Z1426" s="85"/>
      <c r="AA1426" s="85"/>
      <c r="AB1426" s="154"/>
      <c r="AC1426" s="154"/>
      <c r="AD1426" s="154"/>
      <c r="AE1426" s="154"/>
      <c r="AF1426" s="154"/>
      <c r="AG1426" s="154"/>
      <c r="AH1426" s="154"/>
      <c r="AI1426" s="154"/>
      <c r="AJ1426" s="154"/>
      <c r="AK1426" s="154"/>
      <c r="AL1426" s="154"/>
      <c r="AM1426" s="154"/>
      <c r="AN1426" s="154"/>
      <c r="AO1426" s="154"/>
      <c r="AP1426" s="154"/>
      <c r="AQ1426" s="154"/>
      <c r="AR1426" s="154"/>
      <c r="AS1426" s="154"/>
      <c r="AT1426" s="154"/>
      <c r="AU1426" s="154"/>
      <c r="AV1426" s="154"/>
      <c r="AW1426" s="154"/>
      <c r="AX1426" s="154"/>
      <c r="AY1426" s="154"/>
      <c r="AZ1426" s="154"/>
      <c r="BA1426" s="181"/>
      <c r="BB1426" s="181"/>
      <c r="BC1426" s="85"/>
      <c r="BD1426" s="85"/>
      <c r="BE1426" s="154"/>
    </row>
    <row r="1427" customFormat="false" ht="12.75" hidden="false" customHeight="true" outlineLevel="0" collapsed="false">
      <c r="A1427" s="2"/>
      <c r="B1427" s="2"/>
      <c r="E1427" s="2"/>
      <c r="G1427" s="2"/>
      <c r="I1427" s="85"/>
      <c r="J1427" s="2"/>
      <c r="K1427" s="2"/>
      <c r="L1427" s="85"/>
      <c r="M1427" s="85"/>
      <c r="N1427" s="85"/>
      <c r="O1427" s="85"/>
      <c r="P1427" s="85"/>
      <c r="Q1427" s="85"/>
      <c r="R1427" s="85"/>
      <c r="S1427" s="85"/>
      <c r="T1427" s="154"/>
      <c r="U1427" s="154"/>
      <c r="V1427" s="154"/>
      <c r="W1427" s="154"/>
      <c r="X1427" s="154"/>
      <c r="Y1427" s="154"/>
      <c r="Z1427" s="85"/>
      <c r="AA1427" s="85"/>
      <c r="AB1427" s="154"/>
      <c r="AC1427" s="154"/>
      <c r="AD1427" s="154"/>
      <c r="AE1427" s="154"/>
      <c r="AF1427" s="154"/>
      <c r="AG1427" s="154"/>
      <c r="AH1427" s="154"/>
      <c r="AI1427" s="154"/>
      <c r="AJ1427" s="154"/>
      <c r="AK1427" s="154"/>
      <c r="AL1427" s="154"/>
      <c r="AM1427" s="154"/>
      <c r="AN1427" s="154"/>
      <c r="AO1427" s="154"/>
      <c r="AP1427" s="154"/>
      <c r="AQ1427" s="154"/>
      <c r="AR1427" s="154"/>
      <c r="AS1427" s="154"/>
      <c r="AT1427" s="154"/>
      <c r="AU1427" s="154"/>
      <c r="AV1427" s="154"/>
      <c r="AW1427" s="154"/>
      <c r="AX1427" s="154"/>
      <c r="AY1427" s="154"/>
      <c r="AZ1427" s="154"/>
      <c r="BA1427" s="181"/>
      <c r="BB1427" s="181"/>
      <c r="BC1427" s="85"/>
      <c r="BD1427" s="85"/>
      <c r="BE1427" s="154"/>
    </row>
    <row r="1428" customFormat="false" ht="12.75" hidden="false" customHeight="true" outlineLevel="0" collapsed="false">
      <c r="A1428" s="2"/>
      <c r="B1428" s="2"/>
      <c r="E1428" s="2"/>
      <c r="G1428" s="2"/>
      <c r="I1428" s="85"/>
      <c r="J1428" s="2"/>
      <c r="K1428" s="2"/>
      <c r="L1428" s="85"/>
      <c r="M1428" s="85"/>
      <c r="N1428" s="85"/>
      <c r="O1428" s="85"/>
      <c r="P1428" s="85"/>
      <c r="Q1428" s="85"/>
      <c r="R1428" s="85"/>
      <c r="S1428" s="85"/>
      <c r="T1428" s="154"/>
      <c r="U1428" s="154"/>
      <c r="V1428" s="154"/>
      <c r="W1428" s="154"/>
      <c r="X1428" s="154"/>
      <c r="Y1428" s="154"/>
      <c r="Z1428" s="85"/>
      <c r="AA1428" s="85"/>
      <c r="AB1428" s="154"/>
      <c r="AC1428" s="154"/>
      <c r="AD1428" s="154"/>
      <c r="AE1428" s="154"/>
      <c r="AF1428" s="154"/>
      <c r="AG1428" s="154"/>
      <c r="AH1428" s="154"/>
      <c r="AI1428" s="154"/>
      <c r="AJ1428" s="154"/>
      <c r="AK1428" s="154"/>
      <c r="AL1428" s="154"/>
      <c r="AM1428" s="154"/>
      <c r="AN1428" s="154"/>
      <c r="AO1428" s="154"/>
      <c r="AP1428" s="154"/>
      <c r="AQ1428" s="154"/>
      <c r="AR1428" s="154"/>
      <c r="AS1428" s="154"/>
      <c r="AT1428" s="154"/>
      <c r="AU1428" s="154"/>
      <c r="AV1428" s="154"/>
      <c r="AW1428" s="154"/>
      <c r="AX1428" s="154"/>
      <c r="AY1428" s="154"/>
      <c r="AZ1428" s="154"/>
      <c r="BA1428" s="181"/>
      <c r="BB1428" s="181"/>
      <c r="BC1428" s="85"/>
      <c r="BD1428" s="85"/>
      <c r="BE1428" s="154"/>
    </row>
    <row r="1429" customFormat="false" ht="12.75" hidden="false" customHeight="true" outlineLevel="0" collapsed="false">
      <c r="A1429" s="2"/>
      <c r="B1429" s="2"/>
      <c r="E1429" s="2"/>
      <c r="G1429" s="2"/>
      <c r="I1429" s="85"/>
      <c r="J1429" s="2"/>
      <c r="K1429" s="2"/>
      <c r="L1429" s="85"/>
      <c r="M1429" s="85"/>
      <c r="N1429" s="85"/>
      <c r="O1429" s="85"/>
      <c r="P1429" s="85"/>
      <c r="Q1429" s="85"/>
      <c r="R1429" s="85"/>
      <c r="S1429" s="85"/>
      <c r="T1429" s="154"/>
      <c r="U1429" s="154"/>
      <c r="V1429" s="154"/>
      <c r="W1429" s="154"/>
      <c r="X1429" s="154"/>
      <c r="Y1429" s="154"/>
      <c r="Z1429" s="85"/>
      <c r="AA1429" s="85"/>
      <c r="AB1429" s="154"/>
      <c r="AC1429" s="154"/>
      <c r="AD1429" s="154"/>
      <c r="AE1429" s="154"/>
      <c r="AF1429" s="154"/>
      <c r="AG1429" s="154"/>
      <c r="AH1429" s="154"/>
      <c r="AI1429" s="154"/>
      <c r="AJ1429" s="154"/>
      <c r="AK1429" s="154"/>
      <c r="AL1429" s="154"/>
      <c r="AM1429" s="154"/>
      <c r="AN1429" s="154"/>
      <c r="AO1429" s="154"/>
      <c r="AP1429" s="154"/>
      <c r="AQ1429" s="154"/>
      <c r="AR1429" s="154"/>
      <c r="AS1429" s="154"/>
      <c r="AT1429" s="154"/>
      <c r="AU1429" s="154"/>
      <c r="AV1429" s="154"/>
      <c r="AW1429" s="154"/>
      <c r="AX1429" s="154"/>
      <c r="AY1429" s="154"/>
      <c r="AZ1429" s="154"/>
      <c r="BA1429" s="181"/>
      <c r="BB1429" s="181"/>
      <c r="BC1429" s="85"/>
      <c r="BD1429" s="85"/>
      <c r="BE1429" s="154"/>
    </row>
    <row r="1430" customFormat="false" ht="12.75" hidden="false" customHeight="true" outlineLevel="0" collapsed="false">
      <c r="A1430" s="2"/>
      <c r="B1430" s="2"/>
      <c r="E1430" s="2"/>
      <c r="G1430" s="2"/>
      <c r="I1430" s="85"/>
      <c r="J1430" s="2"/>
      <c r="K1430" s="2"/>
      <c r="L1430" s="85"/>
      <c r="M1430" s="85"/>
      <c r="N1430" s="85"/>
      <c r="O1430" s="85"/>
      <c r="P1430" s="85"/>
      <c r="Q1430" s="85"/>
      <c r="R1430" s="85"/>
      <c r="S1430" s="85"/>
      <c r="T1430" s="154"/>
      <c r="U1430" s="154"/>
      <c r="V1430" s="154"/>
      <c r="W1430" s="154"/>
      <c r="X1430" s="154"/>
      <c r="Y1430" s="154"/>
      <c r="Z1430" s="85"/>
      <c r="AA1430" s="85"/>
      <c r="AB1430" s="154"/>
      <c r="AC1430" s="154"/>
      <c r="AD1430" s="154"/>
      <c r="AE1430" s="154"/>
      <c r="AF1430" s="154"/>
      <c r="AG1430" s="154"/>
      <c r="AH1430" s="154"/>
      <c r="AI1430" s="154"/>
      <c r="AJ1430" s="154"/>
      <c r="AK1430" s="154"/>
      <c r="AL1430" s="154"/>
      <c r="AM1430" s="154"/>
      <c r="AN1430" s="154"/>
      <c r="AO1430" s="154"/>
      <c r="AP1430" s="154"/>
      <c r="AQ1430" s="154"/>
      <c r="AR1430" s="154"/>
      <c r="AS1430" s="154"/>
      <c r="AT1430" s="154"/>
      <c r="AU1430" s="154"/>
      <c r="AV1430" s="154"/>
      <c r="AW1430" s="154"/>
      <c r="AX1430" s="154"/>
      <c r="AY1430" s="154"/>
      <c r="AZ1430" s="154"/>
      <c r="BA1430" s="181"/>
      <c r="BB1430" s="181"/>
      <c r="BC1430" s="85"/>
      <c r="BD1430" s="85"/>
      <c r="BE1430" s="154"/>
    </row>
    <row r="1431" customFormat="false" ht="12.75" hidden="false" customHeight="true" outlineLevel="0" collapsed="false">
      <c r="A1431" s="2"/>
      <c r="B1431" s="2"/>
      <c r="E1431" s="2"/>
      <c r="G1431" s="2"/>
      <c r="I1431" s="85"/>
      <c r="J1431" s="2"/>
      <c r="K1431" s="2"/>
      <c r="L1431" s="85"/>
      <c r="M1431" s="85"/>
      <c r="N1431" s="85"/>
      <c r="O1431" s="85"/>
      <c r="P1431" s="85"/>
      <c r="Q1431" s="85"/>
      <c r="R1431" s="85"/>
      <c r="S1431" s="85"/>
      <c r="T1431" s="154"/>
      <c r="U1431" s="154"/>
      <c r="V1431" s="154"/>
      <c r="W1431" s="154"/>
      <c r="X1431" s="154"/>
      <c r="Y1431" s="154"/>
      <c r="Z1431" s="85"/>
      <c r="AA1431" s="85"/>
      <c r="AB1431" s="154"/>
      <c r="AC1431" s="154"/>
      <c r="AD1431" s="154"/>
      <c r="AE1431" s="154"/>
      <c r="AF1431" s="154"/>
      <c r="AG1431" s="154"/>
      <c r="AH1431" s="154"/>
      <c r="AI1431" s="154"/>
      <c r="AJ1431" s="154"/>
      <c r="AK1431" s="154"/>
      <c r="AL1431" s="154"/>
      <c r="AM1431" s="154"/>
      <c r="AN1431" s="154"/>
      <c r="AO1431" s="154"/>
      <c r="AP1431" s="154"/>
      <c r="AQ1431" s="154"/>
      <c r="AR1431" s="154"/>
      <c r="AS1431" s="154"/>
      <c r="AT1431" s="154"/>
      <c r="AU1431" s="154"/>
      <c r="AV1431" s="154"/>
      <c r="AW1431" s="154"/>
      <c r="AX1431" s="154"/>
      <c r="AY1431" s="154"/>
      <c r="AZ1431" s="154"/>
      <c r="BA1431" s="181"/>
      <c r="BB1431" s="181"/>
      <c r="BC1431" s="85"/>
      <c r="BD1431" s="85"/>
      <c r="BE1431" s="154"/>
    </row>
    <row r="1432" customFormat="false" ht="12.75" hidden="false" customHeight="true" outlineLevel="0" collapsed="false">
      <c r="A1432" s="2"/>
      <c r="B1432" s="2"/>
      <c r="E1432" s="2"/>
      <c r="G1432" s="2"/>
      <c r="I1432" s="85"/>
      <c r="J1432" s="2"/>
      <c r="K1432" s="2"/>
      <c r="L1432" s="85"/>
      <c r="M1432" s="85"/>
      <c r="N1432" s="85"/>
      <c r="O1432" s="85"/>
      <c r="P1432" s="85"/>
      <c r="Q1432" s="85"/>
      <c r="R1432" s="85"/>
      <c r="S1432" s="85"/>
      <c r="T1432" s="154"/>
      <c r="U1432" s="154"/>
      <c r="V1432" s="154"/>
      <c r="W1432" s="154"/>
      <c r="X1432" s="154"/>
      <c r="Y1432" s="154"/>
      <c r="Z1432" s="85"/>
      <c r="AA1432" s="85"/>
      <c r="AB1432" s="154"/>
      <c r="AC1432" s="154"/>
      <c r="AD1432" s="154"/>
      <c r="AE1432" s="154"/>
      <c r="AF1432" s="154"/>
      <c r="AG1432" s="154"/>
      <c r="AH1432" s="154"/>
      <c r="AI1432" s="154"/>
      <c r="AJ1432" s="154"/>
      <c r="AK1432" s="154"/>
      <c r="AL1432" s="154"/>
      <c r="AM1432" s="154"/>
      <c r="AN1432" s="154"/>
      <c r="AO1432" s="154"/>
      <c r="AP1432" s="154"/>
      <c r="AQ1432" s="154"/>
      <c r="AR1432" s="154"/>
      <c r="AS1432" s="154"/>
      <c r="AT1432" s="154"/>
      <c r="AU1432" s="154"/>
      <c r="AV1432" s="154"/>
      <c r="AW1432" s="154"/>
      <c r="AX1432" s="154"/>
      <c r="AY1432" s="154"/>
      <c r="AZ1432" s="154"/>
      <c r="BA1432" s="181"/>
      <c r="BB1432" s="181"/>
      <c r="BC1432" s="85"/>
      <c r="BD1432" s="85"/>
      <c r="BE1432" s="154"/>
    </row>
    <row r="1433" customFormat="false" ht="12.75" hidden="false" customHeight="true" outlineLevel="0" collapsed="false">
      <c r="A1433" s="2"/>
      <c r="B1433" s="2"/>
      <c r="E1433" s="2"/>
      <c r="G1433" s="2"/>
      <c r="I1433" s="85"/>
      <c r="J1433" s="2"/>
      <c r="K1433" s="2"/>
      <c r="L1433" s="85"/>
      <c r="M1433" s="85"/>
      <c r="N1433" s="85"/>
      <c r="O1433" s="85"/>
      <c r="P1433" s="85"/>
      <c r="Q1433" s="85"/>
      <c r="R1433" s="85"/>
      <c r="S1433" s="85"/>
      <c r="T1433" s="154"/>
      <c r="U1433" s="154"/>
      <c r="V1433" s="154"/>
      <c r="W1433" s="154"/>
      <c r="X1433" s="154"/>
      <c r="Y1433" s="154"/>
      <c r="Z1433" s="85"/>
      <c r="AA1433" s="85"/>
      <c r="AB1433" s="154"/>
      <c r="AC1433" s="154"/>
      <c r="AD1433" s="154"/>
      <c r="AE1433" s="154"/>
      <c r="AF1433" s="154"/>
      <c r="AG1433" s="154"/>
      <c r="AH1433" s="154"/>
      <c r="AI1433" s="154"/>
      <c r="AJ1433" s="154"/>
      <c r="AK1433" s="154"/>
      <c r="AL1433" s="154"/>
      <c r="AM1433" s="154"/>
      <c r="AN1433" s="154"/>
      <c r="AO1433" s="154"/>
      <c r="AP1433" s="154"/>
      <c r="AQ1433" s="154"/>
      <c r="AR1433" s="154"/>
      <c r="AS1433" s="154"/>
      <c r="AT1433" s="154"/>
      <c r="AU1433" s="154"/>
      <c r="AV1433" s="154"/>
      <c r="AW1433" s="154"/>
      <c r="AX1433" s="154"/>
      <c r="AY1433" s="154"/>
      <c r="AZ1433" s="154"/>
      <c r="BA1433" s="181"/>
      <c r="BB1433" s="181"/>
      <c r="BC1433" s="85"/>
      <c r="BD1433" s="85"/>
      <c r="BE1433" s="154"/>
    </row>
    <row r="1434" customFormat="false" ht="12.75" hidden="false" customHeight="true" outlineLevel="0" collapsed="false">
      <c r="A1434" s="2"/>
      <c r="B1434" s="2"/>
      <c r="E1434" s="2"/>
      <c r="G1434" s="2"/>
      <c r="I1434" s="85"/>
      <c r="J1434" s="2"/>
      <c r="K1434" s="2"/>
      <c r="L1434" s="85"/>
      <c r="M1434" s="85"/>
      <c r="N1434" s="85"/>
      <c r="O1434" s="85"/>
      <c r="P1434" s="85"/>
      <c r="Q1434" s="85"/>
      <c r="R1434" s="85"/>
      <c r="S1434" s="85"/>
      <c r="T1434" s="154"/>
      <c r="U1434" s="154"/>
      <c r="V1434" s="154"/>
      <c r="W1434" s="154"/>
      <c r="X1434" s="154"/>
      <c r="Y1434" s="154"/>
      <c r="Z1434" s="85"/>
      <c r="AA1434" s="85"/>
      <c r="AB1434" s="154"/>
      <c r="AC1434" s="154"/>
      <c r="AD1434" s="154"/>
      <c r="AE1434" s="154"/>
      <c r="AF1434" s="154"/>
      <c r="AG1434" s="154"/>
      <c r="AH1434" s="154"/>
      <c r="AI1434" s="154"/>
      <c r="AJ1434" s="154"/>
      <c r="AK1434" s="154"/>
      <c r="AL1434" s="154"/>
      <c r="AM1434" s="154"/>
      <c r="AN1434" s="154"/>
      <c r="AO1434" s="154"/>
      <c r="AP1434" s="154"/>
      <c r="AQ1434" s="154"/>
      <c r="AR1434" s="154"/>
      <c r="AS1434" s="154"/>
      <c r="AT1434" s="154"/>
      <c r="AU1434" s="154"/>
      <c r="AV1434" s="154"/>
      <c r="AW1434" s="154"/>
      <c r="AX1434" s="154"/>
      <c r="AY1434" s="154"/>
      <c r="AZ1434" s="154"/>
      <c r="BA1434" s="181"/>
      <c r="BB1434" s="181"/>
      <c r="BC1434" s="85"/>
      <c r="BD1434" s="85"/>
      <c r="BE1434" s="154"/>
    </row>
    <row r="1435" customFormat="false" ht="12.75" hidden="false" customHeight="true" outlineLevel="0" collapsed="false">
      <c r="A1435" s="2"/>
      <c r="B1435" s="2"/>
      <c r="E1435" s="2"/>
      <c r="G1435" s="2"/>
      <c r="I1435" s="85"/>
      <c r="J1435" s="2"/>
      <c r="K1435" s="2"/>
      <c r="L1435" s="85"/>
      <c r="M1435" s="85"/>
      <c r="N1435" s="85"/>
      <c r="O1435" s="85"/>
      <c r="P1435" s="85"/>
      <c r="Q1435" s="85"/>
      <c r="R1435" s="85"/>
      <c r="S1435" s="85"/>
      <c r="T1435" s="154"/>
      <c r="U1435" s="154"/>
      <c r="V1435" s="154"/>
      <c r="W1435" s="154"/>
      <c r="X1435" s="154"/>
      <c r="Y1435" s="154"/>
      <c r="Z1435" s="85"/>
      <c r="AA1435" s="85"/>
      <c r="AB1435" s="154"/>
      <c r="AC1435" s="154"/>
      <c r="AD1435" s="154"/>
      <c r="AE1435" s="154"/>
      <c r="AF1435" s="154"/>
      <c r="AG1435" s="154"/>
      <c r="AH1435" s="154"/>
      <c r="AI1435" s="154"/>
      <c r="AJ1435" s="154"/>
      <c r="AK1435" s="154"/>
      <c r="AL1435" s="154"/>
      <c r="AM1435" s="154"/>
      <c r="AN1435" s="154"/>
      <c r="AO1435" s="154"/>
      <c r="AP1435" s="154"/>
      <c r="AQ1435" s="154"/>
      <c r="AR1435" s="154"/>
      <c r="AS1435" s="154"/>
      <c r="AT1435" s="154"/>
      <c r="AU1435" s="154"/>
      <c r="AV1435" s="154"/>
      <c r="AW1435" s="154"/>
      <c r="AX1435" s="154"/>
      <c r="AY1435" s="154"/>
      <c r="AZ1435" s="154"/>
      <c r="BA1435" s="181"/>
      <c r="BB1435" s="181"/>
      <c r="BC1435" s="85"/>
      <c r="BD1435" s="85"/>
      <c r="BE1435" s="154"/>
    </row>
    <row r="1436" customFormat="false" ht="12.75" hidden="false" customHeight="true" outlineLevel="0" collapsed="false">
      <c r="A1436" s="2"/>
      <c r="B1436" s="2"/>
      <c r="E1436" s="2"/>
      <c r="G1436" s="2"/>
      <c r="I1436" s="85"/>
      <c r="J1436" s="2"/>
      <c r="K1436" s="2"/>
      <c r="L1436" s="85"/>
      <c r="M1436" s="85"/>
      <c r="N1436" s="85"/>
      <c r="O1436" s="85"/>
      <c r="P1436" s="85"/>
      <c r="Q1436" s="85"/>
      <c r="R1436" s="85"/>
      <c r="S1436" s="85"/>
      <c r="T1436" s="154"/>
      <c r="U1436" s="154"/>
      <c r="V1436" s="154"/>
      <c r="W1436" s="154"/>
      <c r="X1436" s="154"/>
      <c r="Y1436" s="154"/>
      <c r="Z1436" s="85"/>
      <c r="AA1436" s="85"/>
      <c r="AB1436" s="154"/>
      <c r="AC1436" s="154"/>
      <c r="AD1436" s="154"/>
      <c r="AE1436" s="154"/>
      <c r="AF1436" s="154"/>
      <c r="AG1436" s="154"/>
      <c r="AH1436" s="154"/>
      <c r="AI1436" s="154"/>
      <c r="AJ1436" s="154"/>
      <c r="AK1436" s="154"/>
      <c r="AL1436" s="154"/>
      <c r="AM1436" s="154"/>
      <c r="AN1436" s="154"/>
      <c r="AO1436" s="154"/>
      <c r="AP1436" s="154"/>
      <c r="AQ1436" s="154"/>
      <c r="AR1436" s="154"/>
      <c r="AS1436" s="154"/>
      <c r="AT1436" s="154"/>
      <c r="AU1436" s="154"/>
      <c r="AV1436" s="154"/>
      <c r="AW1436" s="154"/>
      <c r="AX1436" s="154"/>
      <c r="AY1436" s="154"/>
      <c r="AZ1436" s="154"/>
      <c r="BA1436" s="181"/>
      <c r="BB1436" s="181"/>
      <c r="BC1436" s="85"/>
      <c r="BD1436" s="85"/>
      <c r="BE1436" s="154"/>
    </row>
    <row r="1437" customFormat="false" ht="12.75" hidden="false" customHeight="true" outlineLevel="0" collapsed="false">
      <c r="A1437" s="2"/>
      <c r="B1437" s="2"/>
      <c r="E1437" s="2"/>
      <c r="G1437" s="2"/>
      <c r="I1437" s="85"/>
      <c r="J1437" s="2"/>
      <c r="K1437" s="2"/>
      <c r="L1437" s="85"/>
      <c r="M1437" s="85"/>
      <c r="N1437" s="85"/>
      <c r="O1437" s="85"/>
      <c r="P1437" s="85"/>
      <c r="Q1437" s="85"/>
      <c r="R1437" s="85"/>
      <c r="S1437" s="85"/>
      <c r="T1437" s="154"/>
      <c r="U1437" s="154"/>
      <c r="V1437" s="154"/>
      <c r="W1437" s="154"/>
      <c r="X1437" s="154"/>
      <c r="Y1437" s="154"/>
      <c r="Z1437" s="85"/>
      <c r="AA1437" s="85"/>
      <c r="AB1437" s="154"/>
      <c r="AC1437" s="154"/>
      <c r="AD1437" s="154"/>
      <c r="AE1437" s="154"/>
      <c r="AF1437" s="154"/>
      <c r="AG1437" s="154"/>
      <c r="AH1437" s="154"/>
      <c r="AI1437" s="154"/>
      <c r="AJ1437" s="154"/>
      <c r="AK1437" s="154"/>
      <c r="AL1437" s="154"/>
      <c r="AM1437" s="154"/>
      <c r="AN1437" s="154"/>
      <c r="AO1437" s="154"/>
      <c r="AP1437" s="154"/>
      <c r="AQ1437" s="154"/>
      <c r="AR1437" s="154"/>
      <c r="AS1437" s="154"/>
      <c r="AT1437" s="154"/>
      <c r="AU1437" s="154"/>
      <c r="AV1437" s="154"/>
      <c r="AW1437" s="154"/>
      <c r="AX1437" s="154"/>
      <c r="AY1437" s="154"/>
      <c r="AZ1437" s="154"/>
      <c r="BA1437" s="181"/>
      <c r="BB1437" s="181"/>
      <c r="BC1437" s="85"/>
      <c r="BD1437" s="85"/>
      <c r="BE1437" s="154"/>
    </row>
    <row r="1438" customFormat="false" ht="12.75" hidden="false" customHeight="true" outlineLevel="0" collapsed="false">
      <c r="A1438" s="2"/>
      <c r="B1438" s="2"/>
      <c r="E1438" s="2"/>
      <c r="G1438" s="2"/>
      <c r="I1438" s="85"/>
      <c r="J1438" s="2"/>
      <c r="K1438" s="2"/>
      <c r="L1438" s="85"/>
      <c r="M1438" s="85"/>
      <c r="N1438" s="85"/>
      <c r="O1438" s="85"/>
      <c r="P1438" s="85"/>
      <c r="Q1438" s="85"/>
      <c r="R1438" s="85"/>
      <c r="S1438" s="85"/>
      <c r="T1438" s="154"/>
      <c r="U1438" s="154"/>
      <c r="V1438" s="154"/>
      <c r="W1438" s="154"/>
      <c r="X1438" s="154"/>
      <c r="Y1438" s="154"/>
      <c r="Z1438" s="85"/>
      <c r="AA1438" s="85"/>
      <c r="AB1438" s="154"/>
      <c r="AC1438" s="154"/>
      <c r="AD1438" s="154"/>
      <c r="AE1438" s="154"/>
      <c r="AF1438" s="154"/>
      <c r="AG1438" s="154"/>
      <c r="AH1438" s="154"/>
      <c r="AI1438" s="154"/>
      <c r="AJ1438" s="154"/>
      <c r="AK1438" s="154"/>
      <c r="AL1438" s="154"/>
      <c r="AM1438" s="154"/>
      <c r="AN1438" s="154"/>
      <c r="AO1438" s="154"/>
      <c r="AP1438" s="154"/>
      <c r="AQ1438" s="154"/>
      <c r="AR1438" s="154"/>
      <c r="AS1438" s="154"/>
      <c r="AT1438" s="154"/>
      <c r="AU1438" s="154"/>
      <c r="AV1438" s="154"/>
      <c r="AW1438" s="154"/>
      <c r="AX1438" s="154"/>
      <c r="AY1438" s="154"/>
      <c r="AZ1438" s="154"/>
      <c r="BA1438" s="181"/>
      <c r="BB1438" s="181"/>
      <c r="BC1438" s="85"/>
      <c r="BD1438" s="85"/>
      <c r="BE1438" s="154"/>
    </row>
    <row r="1439" customFormat="false" ht="12.75" hidden="false" customHeight="true" outlineLevel="0" collapsed="false">
      <c r="A1439" s="2"/>
      <c r="B1439" s="2"/>
      <c r="E1439" s="2"/>
      <c r="G1439" s="2"/>
      <c r="I1439" s="85"/>
      <c r="J1439" s="2"/>
      <c r="K1439" s="2"/>
      <c r="L1439" s="85"/>
      <c r="M1439" s="85"/>
      <c r="N1439" s="85"/>
      <c r="O1439" s="85"/>
      <c r="P1439" s="85"/>
      <c r="Q1439" s="85"/>
      <c r="R1439" s="85"/>
      <c r="S1439" s="85"/>
      <c r="T1439" s="154"/>
      <c r="U1439" s="154"/>
      <c r="V1439" s="154"/>
      <c r="W1439" s="154"/>
      <c r="X1439" s="154"/>
      <c r="Y1439" s="154"/>
      <c r="Z1439" s="85"/>
      <c r="AA1439" s="85"/>
      <c r="AB1439" s="154"/>
      <c r="AC1439" s="154"/>
      <c r="AD1439" s="154"/>
      <c r="AE1439" s="154"/>
      <c r="AF1439" s="154"/>
      <c r="AG1439" s="154"/>
      <c r="AH1439" s="154"/>
      <c r="AI1439" s="154"/>
      <c r="AJ1439" s="154"/>
      <c r="AK1439" s="154"/>
      <c r="AL1439" s="154"/>
      <c r="AM1439" s="154"/>
      <c r="AN1439" s="154"/>
      <c r="AO1439" s="154"/>
      <c r="AP1439" s="154"/>
      <c r="AQ1439" s="154"/>
      <c r="AR1439" s="154"/>
      <c r="AS1439" s="154"/>
      <c r="AT1439" s="154"/>
      <c r="AU1439" s="154"/>
      <c r="AV1439" s="154"/>
      <c r="AW1439" s="154"/>
      <c r="AX1439" s="154"/>
      <c r="AY1439" s="154"/>
      <c r="AZ1439" s="154"/>
      <c r="BA1439" s="181"/>
      <c r="BB1439" s="181"/>
      <c r="BC1439" s="85"/>
      <c r="BD1439" s="85"/>
      <c r="BE1439" s="154"/>
    </row>
    <row r="1440" customFormat="false" ht="12.75" hidden="false" customHeight="true" outlineLevel="0" collapsed="false">
      <c r="A1440" s="2"/>
      <c r="B1440" s="2"/>
      <c r="E1440" s="2"/>
      <c r="G1440" s="2"/>
      <c r="I1440" s="85"/>
      <c r="J1440" s="2"/>
      <c r="K1440" s="2"/>
      <c r="L1440" s="85"/>
      <c r="M1440" s="85"/>
      <c r="N1440" s="85"/>
      <c r="O1440" s="85"/>
      <c r="P1440" s="85"/>
      <c r="Q1440" s="85"/>
      <c r="R1440" s="85"/>
      <c r="S1440" s="85"/>
      <c r="T1440" s="154"/>
      <c r="U1440" s="154"/>
      <c r="V1440" s="154"/>
      <c r="W1440" s="154"/>
      <c r="X1440" s="154"/>
      <c r="Y1440" s="154"/>
      <c r="Z1440" s="85"/>
      <c r="AA1440" s="85"/>
      <c r="AB1440" s="154"/>
      <c r="AC1440" s="154"/>
      <c r="AD1440" s="154"/>
      <c r="AE1440" s="154"/>
      <c r="AF1440" s="154"/>
      <c r="AG1440" s="154"/>
      <c r="AH1440" s="154"/>
      <c r="AI1440" s="154"/>
      <c r="AJ1440" s="154"/>
      <c r="AK1440" s="154"/>
      <c r="AL1440" s="154"/>
      <c r="AM1440" s="154"/>
      <c r="AN1440" s="154"/>
      <c r="AO1440" s="154"/>
      <c r="AP1440" s="154"/>
      <c r="AQ1440" s="154"/>
      <c r="AR1440" s="154"/>
      <c r="AS1440" s="154"/>
      <c r="AT1440" s="154"/>
      <c r="AU1440" s="154"/>
      <c r="AV1440" s="154"/>
      <c r="AW1440" s="154"/>
      <c r="AX1440" s="154"/>
      <c r="AY1440" s="154"/>
      <c r="AZ1440" s="154"/>
      <c r="BA1440" s="181"/>
      <c r="BB1440" s="181"/>
      <c r="BC1440" s="85"/>
      <c r="BD1440" s="85"/>
      <c r="BE1440" s="154"/>
    </row>
    <row r="1441" customFormat="false" ht="12.75" hidden="false" customHeight="true" outlineLevel="0" collapsed="false">
      <c r="A1441" s="2"/>
      <c r="B1441" s="2"/>
      <c r="E1441" s="2"/>
      <c r="G1441" s="2"/>
      <c r="I1441" s="85"/>
      <c r="J1441" s="2"/>
      <c r="K1441" s="2"/>
      <c r="L1441" s="85"/>
      <c r="M1441" s="85"/>
      <c r="N1441" s="85"/>
      <c r="O1441" s="85"/>
      <c r="P1441" s="85"/>
      <c r="Q1441" s="85"/>
      <c r="R1441" s="85"/>
      <c r="S1441" s="85"/>
      <c r="T1441" s="154"/>
      <c r="U1441" s="154"/>
      <c r="V1441" s="154"/>
      <c r="W1441" s="154"/>
      <c r="X1441" s="154"/>
      <c r="Y1441" s="154"/>
      <c r="Z1441" s="85"/>
      <c r="AA1441" s="85"/>
      <c r="AB1441" s="154"/>
      <c r="AC1441" s="154"/>
      <c r="AD1441" s="154"/>
      <c r="AE1441" s="154"/>
      <c r="AF1441" s="154"/>
      <c r="AG1441" s="154"/>
      <c r="AH1441" s="154"/>
      <c r="AI1441" s="154"/>
      <c r="AJ1441" s="154"/>
      <c r="AK1441" s="154"/>
      <c r="AL1441" s="154"/>
      <c r="AM1441" s="154"/>
      <c r="AN1441" s="154"/>
      <c r="AO1441" s="154"/>
      <c r="AP1441" s="154"/>
      <c r="AQ1441" s="154"/>
      <c r="AR1441" s="154"/>
      <c r="AS1441" s="154"/>
      <c r="AT1441" s="154"/>
      <c r="AU1441" s="154"/>
      <c r="AV1441" s="154"/>
      <c r="AW1441" s="154"/>
      <c r="AX1441" s="154"/>
      <c r="AY1441" s="154"/>
      <c r="AZ1441" s="154"/>
      <c r="BA1441" s="181"/>
      <c r="BB1441" s="181"/>
      <c r="BC1441" s="85"/>
      <c r="BD1441" s="85"/>
      <c r="BE1441" s="154"/>
    </row>
    <row r="1442" customFormat="false" ht="12.75" hidden="false" customHeight="true" outlineLevel="0" collapsed="false">
      <c r="A1442" s="2"/>
      <c r="B1442" s="2"/>
      <c r="E1442" s="2"/>
      <c r="G1442" s="2"/>
      <c r="I1442" s="85"/>
      <c r="J1442" s="2"/>
      <c r="K1442" s="2"/>
      <c r="L1442" s="85"/>
      <c r="M1442" s="85"/>
      <c r="N1442" s="85"/>
      <c r="O1442" s="85"/>
      <c r="P1442" s="85"/>
      <c r="Q1442" s="85"/>
      <c r="R1442" s="85"/>
      <c r="S1442" s="85"/>
      <c r="T1442" s="154"/>
      <c r="U1442" s="154"/>
      <c r="V1442" s="154"/>
      <c r="W1442" s="154"/>
      <c r="X1442" s="154"/>
      <c r="Y1442" s="154"/>
      <c r="Z1442" s="85"/>
      <c r="AA1442" s="85"/>
      <c r="AB1442" s="154"/>
      <c r="AC1442" s="154"/>
      <c r="AD1442" s="154"/>
      <c r="AE1442" s="154"/>
      <c r="AF1442" s="154"/>
      <c r="AG1442" s="154"/>
      <c r="AH1442" s="154"/>
      <c r="AI1442" s="154"/>
      <c r="AJ1442" s="154"/>
      <c r="AK1442" s="154"/>
      <c r="AL1442" s="154"/>
      <c r="AM1442" s="154"/>
      <c r="AN1442" s="154"/>
      <c r="AO1442" s="154"/>
      <c r="AP1442" s="154"/>
      <c r="AQ1442" s="154"/>
      <c r="AR1442" s="154"/>
      <c r="AS1442" s="154"/>
      <c r="AT1442" s="154"/>
      <c r="AU1442" s="154"/>
      <c r="AV1442" s="154"/>
      <c r="AW1442" s="154"/>
      <c r="AX1442" s="154"/>
      <c r="AY1442" s="154"/>
      <c r="AZ1442" s="154"/>
      <c r="BA1442" s="181"/>
      <c r="BB1442" s="181"/>
      <c r="BC1442" s="85"/>
      <c r="BD1442" s="85"/>
      <c r="BE1442" s="154"/>
    </row>
    <row r="1443" customFormat="false" ht="12.75" hidden="false" customHeight="true" outlineLevel="0" collapsed="false">
      <c r="A1443" s="2"/>
      <c r="B1443" s="2"/>
      <c r="E1443" s="2"/>
      <c r="G1443" s="2"/>
      <c r="I1443" s="85"/>
      <c r="J1443" s="2"/>
      <c r="K1443" s="2"/>
      <c r="L1443" s="85"/>
      <c r="M1443" s="85"/>
      <c r="N1443" s="85"/>
      <c r="O1443" s="85"/>
      <c r="P1443" s="85"/>
      <c r="Q1443" s="85"/>
      <c r="R1443" s="85"/>
      <c r="S1443" s="85"/>
      <c r="T1443" s="154"/>
      <c r="U1443" s="154"/>
      <c r="V1443" s="154"/>
      <c r="W1443" s="154"/>
      <c r="X1443" s="154"/>
      <c r="Y1443" s="154"/>
      <c r="Z1443" s="85"/>
      <c r="AA1443" s="85"/>
      <c r="AB1443" s="154"/>
      <c r="AC1443" s="154"/>
      <c r="AD1443" s="154"/>
      <c r="AE1443" s="154"/>
      <c r="AF1443" s="154"/>
      <c r="AG1443" s="154"/>
      <c r="AH1443" s="154"/>
      <c r="AI1443" s="154"/>
      <c r="AJ1443" s="154"/>
      <c r="AK1443" s="154"/>
      <c r="AL1443" s="154"/>
      <c r="AM1443" s="154"/>
      <c r="AN1443" s="154"/>
      <c r="AO1443" s="154"/>
      <c r="AP1443" s="154"/>
      <c r="AQ1443" s="154"/>
      <c r="AR1443" s="154"/>
      <c r="AS1443" s="154"/>
      <c r="AT1443" s="154"/>
      <c r="AU1443" s="154"/>
      <c r="AV1443" s="154"/>
      <c r="AW1443" s="154"/>
      <c r="AX1443" s="154"/>
      <c r="AY1443" s="154"/>
      <c r="AZ1443" s="154"/>
      <c r="BA1443" s="181"/>
      <c r="BB1443" s="181"/>
      <c r="BC1443" s="85"/>
      <c r="BD1443" s="85"/>
      <c r="BE1443" s="154"/>
    </row>
    <row r="1444" customFormat="false" ht="12.75" hidden="false" customHeight="true" outlineLevel="0" collapsed="false">
      <c r="A1444" s="2"/>
      <c r="B1444" s="2"/>
      <c r="E1444" s="2"/>
      <c r="G1444" s="2"/>
      <c r="I1444" s="85"/>
      <c r="J1444" s="2"/>
      <c r="K1444" s="2"/>
      <c r="L1444" s="85"/>
      <c r="M1444" s="85"/>
      <c r="N1444" s="85"/>
      <c r="O1444" s="85"/>
      <c r="P1444" s="85"/>
      <c r="Q1444" s="85"/>
      <c r="R1444" s="85"/>
      <c r="S1444" s="85"/>
      <c r="T1444" s="154"/>
      <c r="U1444" s="154"/>
      <c r="V1444" s="154"/>
      <c r="W1444" s="154"/>
      <c r="X1444" s="154"/>
      <c r="Y1444" s="154"/>
      <c r="Z1444" s="85"/>
      <c r="AA1444" s="85"/>
      <c r="AB1444" s="154"/>
      <c r="AC1444" s="154"/>
      <c r="AD1444" s="154"/>
      <c r="AE1444" s="154"/>
      <c r="AF1444" s="154"/>
      <c r="AG1444" s="154"/>
      <c r="AH1444" s="154"/>
      <c r="AI1444" s="154"/>
      <c r="AJ1444" s="154"/>
      <c r="AK1444" s="154"/>
      <c r="AL1444" s="154"/>
      <c r="AM1444" s="154"/>
      <c r="AN1444" s="154"/>
      <c r="AO1444" s="154"/>
      <c r="AP1444" s="154"/>
      <c r="AQ1444" s="154"/>
      <c r="AR1444" s="154"/>
      <c r="AS1444" s="154"/>
      <c r="AT1444" s="154"/>
      <c r="AU1444" s="154"/>
      <c r="AV1444" s="154"/>
      <c r="AW1444" s="154"/>
      <c r="AX1444" s="154"/>
      <c r="AY1444" s="154"/>
      <c r="AZ1444" s="154"/>
      <c r="BA1444" s="181"/>
      <c r="BB1444" s="181"/>
      <c r="BC1444" s="85"/>
      <c r="BD1444" s="85"/>
      <c r="BE1444" s="154"/>
    </row>
    <row r="1445" customFormat="false" ht="12.75" hidden="false" customHeight="true" outlineLevel="0" collapsed="false">
      <c r="A1445" s="2"/>
      <c r="B1445" s="2"/>
      <c r="E1445" s="2"/>
      <c r="G1445" s="2"/>
      <c r="I1445" s="85"/>
      <c r="J1445" s="2"/>
      <c r="K1445" s="2"/>
      <c r="L1445" s="85"/>
      <c r="M1445" s="85"/>
      <c r="N1445" s="85"/>
      <c r="O1445" s="85"/>
      <c r="P1445" s="85"/>
      <c r="Q1445" s="85"/>
      <c r="R1445" s="85"/>
      <c r="S1445" s="85"/>
      <c r="T1445" s="154"/>
      <c r="U1445" s="154"/>
      <c r="V1445" s="154"/>
      <c r="W1445" s="154"/>
      <c r="X1445" s="154"/>
      <c r="Y1445" s="154"/>
      <c r="Z1445" s="85"/>
      <c r="AA1445" s="85"/>
      <c r="AB1445" s="154"/>
      <c r="AC1445" s="154"/>
      <c r="AD1445" s="154"/>
      <c r="AE1445" s="154"/>
      <c r="AF1445" s="154"/>
      <c r="AG1445" s="154"/>
      <c r="AH1445" s="154"/>
      <c r="AI1445" s="154"/>
      <c r="AJ1445" s="154"/>
      <c r="AK1445" s="154"/>
      <c r="AL1445" s="154"/>
      <c r="AM1445" s="154"/>
      <c r="AN1445" s="154"/>
      <c r="AO1445" s="154"/>
      <c r="AP1445" s="154"/>
      <c r="AQ1445" s="154"/>
      <c r="AR1445" s="154"/>
      <c r="AS1445" s="154"/>
      <c r="AT1445" s="154"/>
      <c r="AU1445" s="154"/>
      <c r="AV1445" s="154"/>
      <c r="AW1445" s="154"/>
      <c r="AX1445" s="154"/>
      <c r="AY1445" s="154"/>
      <c r="AZ1445" s="154"/>
      <c r="BA1445" s="181"/>
      <c r="BB1445" s="181"/>
      <c r="BC1445" s="85"/>
      <c r="BD1445" s="85"/>
      <c r="BE1445" s="154"/>
    </row>
    <row r="1446" customFormat="false" ht="12.75" hidden="false" customHeight="true" outlineLevel="0" collapsed="false">
      <c r="A1446" s="2"/>
      <c r="B1446" s="2"/>
      <c r="E1446" s="2"/>
      <c r="G1446" s="2"/>
      <c r="I1446" s="85"/>
      <c r="J1446" s="2"/>
      <c r="K1446" s="2"/>
      <c r="L1446" s="85"/>
      <c r="M1446" s="85"/>
      <c r="N1446" s="85"/>
      <c r="O1446" s="85"/>
      <c r="P1446" s="85"/>
      <c r="Q1446" s="85"/>
      <c r="R1446" s="85"/>
      <c r="S1446" s="85"/>
      <c r="T1446" s="154"/>
      <c r="U1446" s="154"/>
      <c r="V1446" s="154"/>
      <c r="W1446" s="154"/>
      <c r="X1446" s="154"/>
      <c r="Y1446" s="154"/>
      <c r="Z1446" s="85"/>
      <c r="AA1446" s="85"/>
      <c r="AB1446" s="154"/>
      <c r="AC1446" s="154"/>
      <c r="AD1446" s="154"/>
      <c r="AE1446" s="154"/>
      <c r="AF1446" s="154"/>
      <c r="AG1446" s="154"/>
      <c r="AH1446" s="154"/>
      <c r="AI1446" s="154"/>
      <c r="AJ1446" s="154"/>
      <c r="AK1446" s="154"/>
      <c r="AL1446" s="154"/>
      <c r="AM1446" s="154"/>
      <c r="AN1446" s="154"/>
      <c r="AO1446" s="154"/>
      <c r="AP1446" s="154"/>
      <c r="AQ1446" s="154"/>
      <c r="AR1446" s="154"/>
      <c r="AS1446" s="154"/>
      <c r="AT1446" s="154"/>
      <c r="AU1446" s="154"/>
      <c r="AV1446" s="154"/>
      <c r="AW1446" s="154"/>
      <c r="AX1446" s="154"/>
      <c r="AY1446" s="154"/>
      <c r="AZ1446" s="154"/>
      <c r="BA1446" s="181"/>
      <c r="BB1446" s="181"/>
      <c r="BC1446" s="85"/>
      <c r="BD1446" s="85"/>
      <c r="BE1446" s="154"/>
    </row>
    <row r="1447" customFormat="false" ht="12.75" hidden="false" customHeight="true" outlineLevel="0" collapsed="false">
      <c r="A1447" s="2"/>
      <c r="B1447" s="2"/>
      <c r="E1447" s="2"/>
      <c r="G1447" s="2"/>
      <c r="I1447" s="85"/>
      <c r="J1447" s="2"/>
      <c r="K1447" s="2"/>
      <c r="L1447" s="85"/>
      <c r="M1447" s="85"/>
      <c r="N1447" s="85"/>
      <c r="O1447" s="85"/>
      <c r="P1447" s="85"/>
      <c r="Q1447" s="85"/>
      <c r="R1447" s="85"/>
      <c r="S1447" s="85"/>
      <c r="T1447" s="154"/>
      <c r="U1447" s="154"/>
      <c r="V1447" s="154"/>
      <c r="W1447" s="154"/>
      <c r="X1447" s="154"/>
      <c r="Y1447" s="154"/>
      <c r="Z1447" s="85"/>
      <c r="AA1447" s="85"/>
      <c r="AB1447" s="154"/>
      <c r="AC1447" s="154"/>
      <c r="AD1447" s="154"/>
      <c r="AE1447" s="154"/>
      <c r="AF1447" s="154"/>
      <c r="AG1447" s="154"/>
      <c r="AH1447" s="154"/>
      <c r="AI1447" s="154"/>
      <c r="AJ1447" s="154"/>
      <c r="AK1447" s="154"/>
      <c r="AL1447" s="154"/>
      <c r="AM1447" s="154"/>
      <c r="AN1447" s="154"/>
      <c r="AO1447" s="154"/>
      <c r="AP1447" s="154"/>
      <c r="AQ1447" s="154"/>
      <c r="AR1447" s="154"/>
      <c r="AS1447" s="154"/>
      <c r="AT1447" s="154"/>
      <c r="AU1447" s="154"/>
      <c r="AV1447" s="154"/>
      <c r="AW1447" s="154"/>
      <c r="AX1447" s="154"/>
      <c r="AY1447" s="154"/>
      <c r="AZ1447" s="154"/>
      <c r="BA1447" s="181"/>
      <c r="BB1447" s="181"/>
      <c r="BC1447" s="85"/>
      <c r="BD1447" s="85"/>
      <c r="BE1447" s="154"/>
    </row>
    <row r="1448" customFormat="false" ht="12.75" hidden="false" customHeight="true" outlineLevel="0" collapsed="false">
      <c r="A1448" s="2"/>
      <c r="B1448" s="2"/>
      <c r="E1448" s="2"/>
      <c r="G1448" s="2"/>
      <c r="I1448" s="85"/>
      <c r="J1448" s="2"/>
      <c r="K1448" s="2"/>
      <c r="L1448" s="85"/>
      <c r="M1448" s="85"/>
      <c r="N1448" s="85"/>
      <c r="O1448" s="85"/>
      <c r="P1448" s="85"/>
      <c r="Q1448" s="85"/>
      <c r="R1448" s="85"/>
      <c r="S1448" s="85"/>
      <c r="T1448" s="154"/>
      <c r="U1448" s="154"/>
      <c r="V1448" s="154"/>
      <c r="W1448" s="154"/>
      <c r="X1448" s="154"/>
      <c r="Y1448" s="154"/>
      <c r="Z1448" s="85"/>
      <c r="AA1448" s="85"/>
      <c r="AB1448" s="154"/>
      <c r="AC1448" s="154"/>
      <c r="AD1448" s="154"/>
      <c r="AE1448" s="154"/>
      <c r="AF1448" s="154"/>
      <c r="AG1448" s="154"/>
      <c r="AH1448" s="154"/>
      <c r="AI1448" s="154"/>
      <c r="AJ1448" s="154"/>
      <c r="AK1448" s="154"/>
      <c r="AL1448" s="154"/>
      <c r="AM1448" s="154"/>
      <c r="AN1448" s="154"/>
      <c r="AO1448" s="154"/>
      <c r="AP1448" s="154"/>
      <c r="AQ1448" s="154"/>
      <c r="AR1448" s="154"/>
      <c r="AS1448" s="154"/>
      <c r="AT1448" s="154"/>
      <c r="AU1448" s="154"/>
      <c r="AV1448" s="154"/>
      <c r="AW1448" s="154"/>
      <c r="AX1448" s="154"/>
      <c r="AY1448" s="154"/>
      <c r="AZ1448" s="154"/>
      <c r="BA1448" s="181"/>
      <c r="BB1448" s="181"/>
      <c r="BC1448" s="85"/>
      <c r="BD1448" s="85"/>
      <c r="BE1448" s="154"/>
    </row>
    <row r="1449" customFormat="false" ht="12.75" hidden="false" customHeight="true" outlineLevel="0" collapsed="false">
      <c r="A1449" s="2"/>
      <c r="B1449" s="2"/>
      <c r="E1449" s="2"/>
      <c r="G1449" s="2"/>
      <c r="I1449" s="85"/>
      <c r="J1449" s="2"/>
      <c r="K1449" s="2"/>
      <c r="L1449" s="85"/>
      <c r="M1449" s="85"/>
      <c r="N1449" s="85"/>
      <c r="O1449" s="85"/>
      <c r="P1449" s="85"/>
      <c r="Q1449" s="85"/>
      <c r="R1449" s="85"/>
      <c r="S1449" s="85"/>
      <c r="T1449" s="154"/>
      <c r="U1449" s="154"/>
      <c r="V1449" s="154"/>
      <c r="W1449" s="154"/>
      <c r="X1449" s="154"/>
      <c r="Y1449" s="154"/>
      <c r="Z1449" s="85"/>
      <c r="AA1449" s="85"/>
      <c r="AB1449" s="154"/>
      <c r="AC1449" s="154"/>
      <c r="AD1449" s="154"/>
      <c r="AE1449" s="154"/>
      <c r="AF1449" s="154"/>
      <c r="AG1449" s="154"/>
      <c r="AH1449" s="154"/>
      <c r="AI1449" s="154"/>
      <c r="AJ1449" s="154"/>
      <c r="AK1449" s="154"/>
      <c r="AL1449" s="154"/>
      <c r="AM1449" s="154"/>
      <c r="AN1449" s="154"/>
      <c r="AO1449" s="154"/>
      <c r="AP1449" s="154"/>
      <c r="AQ1449" s="154"/>
      <c r="AR1449" s="154"/>
      <c r="AS1449" s="154"/>
      <c r="AT1449" s="154"/>
      <c r="AU1449" s="154"/>
      <c r="AV1449" s="154"/>
      <c r="AW1449" s="154"/>
      <c r="AX1449" s="154"/>
      <c r="AY1449" s="154"/>
      <c r="AZ1449" s="154"/>
      <c r="BA1449" s="181"/>
      <c r="BB1449" s="181"/>
      <c r="BC1449" s="85"/>
      <c r="BD1449" s="85"/>
      <c r="BE1449" s="154"/>
    </row>
    <row r="1450" customFormat="false" ht="12.75" hidden="false" customHeight="true" outlineLevel="0" collapsed="false">
      <c r="A1450" s="2"/>
      <c r="B1450" s="2"/>
      <c r="E1450" s="2"/>
      <c r="G1450" s="2"/>
      <c r="I1450" s="85"/>
      <c r="J1450" s="2"/>
      <c r="K1450" s="2"/>
      <c r="L1450" s="85"/>
      <c r="M1450" s="85"/>
      <c r="N1450" s="85"/>
      <c r="O1450" s="85"/>
      <c r="P1450" s="85"/>
      <c r="Q1450" s="85"/>
      <c r="R1450" s="85"/>
      <c r="S1450" s="85"/>
      <c r="T1450" s="154"/>
      <c r="U1450" s="154"/>
      <c r="V1450" s="154"/>
      <c r="W1450" s="154"/>
      <c r="X1450" s="154"/>
      <c r="Y1450" s="154"/>
      <c r="Z1450" s="85"/>
      <c r="AA1450" s="85"/>
      <c r="AB1450" s="154"/>
      <c r="AC1450" s="154"/>
      <c r="AD1450" s="154"/>
      <c r="AE1450" s="154"/>
      <c r="AF1450" s="154"/>
      <c r="AG1450" s="154"/>
      <c r="AH1450" s="154"/>
      <c r="AI1450" s="154"/>
      <c r="AJ1450" s="154"/>
      <c r="AK1450" s="154"/>
      <c r="AL1450" s="154"/>
      <c r="AM1450" s="154"/>
      <c r="AN1450" s="154"/>
      <c r="AO1450" s="154"/>
      <c r="AP1450" s="154"/>
      <c r="AQ1450" s="154"/>
      <c r="AR1450" s="154"/>
      <c r="AS1450" s="154"/>
      <c r="AT1450" s="154"/>
      <c r="AU1450" s="154"/>
      <c r="AV1450" s="154"/>
      <c r="AW1450" s="154"/>
      <c r="AX1450" s="154"/>
      <c r="AY1450" s="154"/>
      <c r="AZ1450" s="154"/>
      <c r="BA1450" s="181"/>
      <c r="BB1450" s="181"/>
      <c r="BC1450" s="85"/>
      <c r="BD1450" s="85"/>
      <c r="BE1450" s="154"/>
    </row>
    <row r="1451" customFormat="false" ht="12.75" hidden="false" customHeight="true" outlineLevel="0" collapsed="false">
      <c r="A1451" s="2"/>
      <c r="B1451" s="2"/>
      <c r="E1451" s="2"/>
      <c r="G1451" s="2"/>
      <c r="I1451" s="85"/>
      <c r="J1451" s="2"/>
      <c r="K1451" s="2"/>
      <c r="L1451" s="85"/>
      <c r="M1451" s="85"/>
      <c r="N1451" s="85"/>
      <c r="O1451" s="85"/>
      <c r="P1451" s="85"/>
      <c r="Q1451" s="85"/>
      <c r="R1451" s="85"/>
      <c r="S1451" s="85"/>
      <c r="T1451" s="154"/>
      <c r="U1451" s="154"/>
      <c r="V1451" s="154"/>
      <c r="W1451" s="154"/>
      <c r="X1451" s="154"/>
      <c r="Y1451" s="154"/>
      <c r="Z1451" s="85"/>
      <c r="AA1451" s="85"/>
      <c r="AB1451" s="154"/>
      <c r="AC1451" s="154"/>
      <c r="AD1451" s="154"/>
      <c r="AE1451" s="154"/>
      <c r="AF1451" s="154"/>
      <c r="AG1451" s="154"/>
      <c r="AH1451" s="154"/>
      <c r="AI1451" s="154"/>
      <c r="AJ1451" s="154"/>
      <c r="AK1451" s="154"/>
      <c r="AL1451" s="154"/>
      <c r="AM1451" s="154"/>
      <c r="AN1451" s="154"/>
      <c r="AO1451" s="154"/>
      <c r="AP1451" s="154"/>
      <c r="AQ1451" s="154"/>
      <c r="AR1451" s="154"/>
      <c r="AS1451" s="154"/>
      <c r="AT1451" s="154"/>
      <c r="AU1451" s="154"/>
      <c r="AV1451" s="154"/>
      <c r="AW1451" s="154"/>
      <c r="AX1451" s="154"/>
      <c r="AY1451" s="154"/>
      <c r="AZ1451" s="154"/>
      <c r="BA1451" s="181"/>
      <c r="BB1451" s="181"/>
      <c r="BC1451" s="85"/>
      <c r="BD1451" s="85"/>
      <c r="BE1451" s="154"/>
    </row>
    <row r="1452" customFormat="false" ht="12.75" hidden="false" customHeight="true" outlineLevel="0" collapsed="false">
      <c r="A1452" s="2"/>
      <c r="B1452" s="2"/>
      <c r="E1452" s="2"/>
      <c r="G1452" s="2"/>
      <c r="I1452" s="85"/>
      <c r="J1452" s="2"/>
      <c r="K1452" s="2"/>
      <c r="L1452" s="85"/>
      <c r="M1452" s="85"/>
      <c r="N1452" s="85"/>
      <c r="O1452" s="85"/>
      <c r="P1452" s="85"/>
      <c r="Q1452" s="85"/>
      <c r="R1452" s="85"/>
      <c r="S1452" s="85"/>
      <c r="T1452" s="154"/>
      <c r="U1452" s="154"/>
      <c r="V1452" s="154"/>
      <c r="W1452" s="154"/>
      <c r="X1452" s="154"/>
      <c r="Y1452" s="154"/>
      <c r="Z1452" s="85"/>
      <c r="AA1452" s="85"/>
      <c r="AB1452" s="154"/>
      <c r="AC1452" s="154"/>
      <c r="AD1452" s="154"/>
      <c r="AE1452" s="154"/>
      <c r="AF1452" s="154"/>
      <c r="AG1452" s="154"/>
      <c r="AH1452" s="154"/>
      <c r="AI1452" s="154"/>
      <c r="AJ1452" s="154"/>
      <c r="AK1452" s="154"/>
      <c r="AL1452" s="154"/>
      <c r="AM1452" s="154"/>
      <c r="AN1452" s="154"/>
      <c r="AO1452" s="154"/>
      <c r="AP1452" s="154"/>
      <c r="AQ1452" s="154"/>
      <c r="AR1452" s="154"/>
      <c r="AS1452" s="154"/>
      <c r="AT1452" s="154"/>
      <c r="AU1452" s="154"/>
      <c r="AV1452" s="154"/>
      <c r="AW1452" s="154"/>
      <c r="AX1452" s="154"/>
      <c r="AY1452" s="154"/>
      <c r="AZ1452" s="154"/>
      <c r="BA1452" s="181"/>
      <c r="BB1452" s="181"/>
      <c r="BC1452" s="85"/>
      <c r="BD1452" s="85"/>
      <c r="BE1452" s="154"/>
    </row>
    <row r="1453" customFormat="false" ht="12.75" hidden="false" customHeight="true" outlineLevel="0" collapsed="false">
      <c r="A1453" s="2"/>
      <c r="B1453" s="2"/>
      <c r="E1453" s="2"/>
      <c r="G1453" s="2"/>
      <c r="I1453" s="85"/>
      <c r="J1453" s="2"/>
      <c r="K1453" s="2"/>
      <c r="L1453" s="85"/>
      <c r="M1453" s="85"/>
      <c r="N1453" s="85"/>
      <c r="O1453" s="85"/>
      <c r="P1453" s="85"/>
      <c r="Q1453" s="85"/>
      <c r="R1453" s="85"/>
      <c r="S1453" s="85"/>
      <c r="T1453" s="154"/>
      <c r="U1453" s="154"/>
      <c r="V1453" s="154"/>
      <c r="W1453" s="154"/>
      <c r="X1453" s="154"/>
      <c r="Y1453" s="154"/>
      <c r="Z1453" s="85"/>
      <c r="AA1453" s="85"/>
      <c r="AB1453" s="154"/>
      <c r="AC1453" s="154"/>
      <c r="AD1453" s="154"/>
      <c r="AE1453" s="154"/>
      <c r="AF1453" s="154"/>
      <c r="AG1453" s="154"/>
      <c r="AH1453" s="154"/>
      <c r="AI1453" s="154"/>
      <c r="AJ1453" s="154"/>
      <c r="AK1453" s="154"/>
      <c r="AL1453" s="154"/>
      <c r="AM1453" s="154"/>
      <c r="AN1453" s="154"/>
      <c r="AO1453" s="154"/>
      <c r="AP1453" s="154"/>
      <c r="AQ1453" s="154"/>
      <c r="AR1453" s="154"/>
      <c r="AS1453" s="154"/>
      <c r="AT1453" s="154"/>
      <c r="AU1453" s="154"/>
      <c r="AV1453" s="154"/>
      <c r="AW1453" s="154"/>
      <c r="AX1453" s="154"/>
      <c r="AY1453" s="154"/>
      <c r="AZ1453" s="154"/>
      <c r="BA1453" s="181"/>
      <c r="BB1453" s="181"/>
      <c r="BC1453" s="85"/>
      <c r="BD1453" s="85"/>
      <c r="BE1453" s="154"/>
    </row>
    <row r="1454" customFormat="false" ht="12.75" hidden="false" customHeight="true" outlineLevel="0" collapsed="false">
      <c r="A1454" s="2"/>
      <c r="B1454" s="2"/>
      <c r="E1454" s="2"/>
      <c r="G1454" s="2"/>
      <c r="I1454" s="85"/>
      <c r="J1454" s="2"/>
      <c r="K1454" s="2"/>
      <c r="L1454" s="85"/>
      <c r="M1454" s="85"/>
      <c r="N1454" s="85"/>
      <c r="O1454" s="85"/>
      <c r="P1454" s="85"/>
      <c r="Q1454" s="85"/>
      <c r="R1454" s="85"/>
      <c r="S1454" s="85"/>
      <c r="T1454" s="154"/>
      <c r="U1454" s="154"/>
      <c r="V1454" s="154"/>
      <c r="W1454" s="154"/>
      <c r="X1454" s="154"/>
      <c r="Y1454" s="154"/>
      <c r="Z1454" s="85"/>
      <c r="AA1454" s="85"/>
      <c r="AB1454" s="154"/>
      <c r="AC1454" s="154"/>
      <c r="AD1454" s="154"/>
      <c r="AE1454" s="154"/>
      <c r="AF1454" s="154"/>
      <c r="AG1454" s="154"/>
      <c r="AH1454" s="154"/>
      <c r="AI1454" s="154"/>
      <c r="AJ1454" s="154"/>
      <c r="AK1454" s="154"/>
      <c r="AL1454" s="154"/>
      <c r="AM1454" s="154"/>
      <c r="AN1454" s="154"/>
      <c r="AO1454" s="154"/>
      <c r="AP1454" s="154"/>
      <c r="AQ1454" s="154"/>
      <c r="AR1454" s="154"/>
      <c r="AS1454" s="154"/>
      <c r="AT1454" s="154"/>
      <c r="AU1454" s="154"/>
      <c r="AV1454" s="154"/>
      <c r="AW1454" s="154"/>
      <c r="AX1454" s="154"/>
      <c r="AY1454" s="154"/>
      <c r="AZ1454" s="154"/>
      <c r="BA1454" s="181"/>
      <c r="BB1454" s="181"/>
      <c r="BC1454" s="85"/>
      <c r="BD1454" s="85"/>
      <c r="BE1454" s="154"/>
    </row>
    <row r="1455" customFormat="false" ht="12.75" hidden="false" customHeight="true" outlineLevel="0" collapsed="false">
      <c r="A1455" s="2"/>
      <c r="B1455" s="2"/>
      <c r="E1455" s="2"/>
      <c r="G1455" s="2"/>
      <c r="I1455" s="85"/>
      <c r="J1455" s="2"/>
      <c r="K1455" s="2"/>
      <c r="L1455" s="85"/>
      <c r="M1455" s="85"/>
      <c r="N1455" s="85"/>
      <c r="O1455" s="85"/>
      <c r="P1455" s="85"/>
      <c r="Q1455" s="85"/>
      <c r="R1455" s="85"/>
      <c r="S1455" s="85"/>
      <c r="T1455" s="154"/>
      <c r="U1455" s="154"/>
      <c r="V1455" s="154"/>
      <c r="W1455" s="154"/>
      <c r="X1455" s="154"/>
      <c r="Y1455" s="154"/>
      <c r="Z1455" s="85"/>
      <c r="AA1455" s="85"/>
      <c r="AB1455" s="154"/>
      <c r="AC1455" s="154"/>
      <c r="AD1455" s="154"/>
      <c r="AE1455" s="154"/>
      <c r="AF1455" s="154"/>
      <c r="AG1455" s="154"/>
      <c r="AH1455" s="154"/>
      <c r="AI1455" s="154"/>
      <c r="AJ1455" s="154"/>
      <c r="AK1455" s="154"/>
      <c r="AL1455" s="154"/>
      <c r="AM1455" s="154"/>
      <c r="AN1455" s="154"/>
      <c r="AO1455" s="154"/>
      <c r="AP1455" s="154"/>
      <c r="AQ1455" s="154"/>
      <c r="AR1455" s="154"/>
      <c r="AS1455" s="154"/>
      <c r="AT1455" s="154"/>
      <c r="AU1455" s="154"/>
      <c r="AV1455" s="154"/>
      <c r="AW1455" s="154"/>
      <c r="AX1455" s="154"/>
      <c r="AY1455" s="154"/>
      <c r="AZ1455" s="154"/>
      <c r="BA1455" s="181"/>
      <c r="BB1455" s="181"/>
      <c r="BC1455" s="85"/>
      <c r="BD1455" s="85"/>
      <c r="BE1455" s="154"/>
    </row>
    <row r="1456" customFormat="false" ht="12.75" hidden="false" customHeight="true" outlineLevel="0" collapsed="false">
      <c r="A1456" s="2"/>
      <c r="B1456" s="2"/>
      <c r="E1456" s="2"/>
      <c r="G1456" s="2"/>
      <c r="I1456" s="85"/>
      <c r="J1456" s="2"/>
      <c r="K1456" s="2"/>
      <c r="L1456" s="85"/>
      <c r="M1456" s="85"/>
      <c r="N1456" s="85"/>
      <c r="O1456" s="85"/>
      <c r="P1456" s="85"/>
      <c r="Q1456" s="85"/>
      <c r="R1456" s="85"/>
      <c r="S1456" s="85"/>
      <c r="T1456" s="154"/>
      <c r="U1456" s="154"/>
      <c r="V1456" s="154"/>
      <c r="W1456" s="154"/>
      <c r="X1456" s="154"/>
      <c r="Y1456" s="154"/>
      <c r="Z1456" s="85"/>
      <c r="AA1456" s="85"/>
      <c r="AB1456" s="154"/>
      <c r="AC1456" s="154"/>
      <c r="AD1456" s="154"/>
      <c r="AE1456" s="154"/>
      <c r="AF1456" s="154"/>
      <c r="AG1456" s="154"/>
      <c r="AH1456" s="154"/>
      <c r="AI1456" s="154"/>
      <c r="AJ1456" s="154"/>
      <c r="AK1456" s="154"/>
      <c r="AL1456" s="154"/>
      <c r="AM1456" s="154"/>
      <c r="AN1456" s="154"/>
      <c r="AO1456" s="154"/>
      <c r="AP1456" s="154"/>
      <c r="AQ1456" s="154"/>
      <c r="AR1456" s="154"/>
      <c r="AS1456" s="154"/>
      <c r="AT1456" s="154"/>
      <c r="AU1456" s="154"/>
      <c r="AV1456" s="154"/>
      <c r="AW1456" s="154"/>
      <c r="AX1456" s="154"/>
      <c r="AY1456" s="154"/>
      <c r="AZ1456" s="154"/>
      <c r="BA1456" s="181"/>
      <c r="BB1456" s="181"/>
      <c r="BC1456" s="85"/>
      <c r="BD1456" s="85"/>
      <c r="BE1456" s="154"/>
    </row>
    <row r="1457" customFormat="false" ht="12.75" hidden="false" customHeight="true" outlineLevel="0" collapsed="false">
      <c r="A1457" s="2"/>
      <c r="B1457" s="2"/>
      <c r="E1457" s="2"/>
      <c r="G1457" s="2"/>
      <c r="I1457" s="85"/>
      <c r="J1457" s="2"/>
      <c r="K1457" s="2"/>
      <c r="L1457" s="85"/>
      <c r="M1457" s="85"/>
      <c r="N1457" s="85"/>
      <c r="O1457" s="85"/>
      <c r="P1457" s="85"/>
      <c r="Q1457" s="85"/>
      <c r="R1457" s="85"/>
      <c r="S1457" s="85"/>
      <c r="T1457" s="154"/>
      <c r="U1457" s="154"/>
      <c r="V1457" s="154"/>
      <c r="W1457" s="154"/>
      <c r="X1457" s="154"/>
      <c r="Y1457" s="154"/>
      <c r="Z1457" s="85"/>
      <c r="AA1457" s="85"/>
      <c r="AB1457" s="154"/>
      <c r="AC1457" s="154"/>
      <c r="AD1457" s="154"/>
      <c r="AE1457" s="154"/>
      <c r="AF1457" s="154"/>
      <c r="AG1457" s="154"/>
      <c r="AH1457" s="154"/>
      <c r="AI1457" s="154"/>
      <c r="AJ1457" s="154"/>
      <c r="AK1457" s="154"/>
      <c r="AL1457" s="154"/>
      <c r="AM1457" s="154"/>
      <c r="AN1457" s="154"/>
      <c r="AO1457" s="154"/>
      <c r="AP1457" s="154"/>
      <c r="AQ1457" s="154"/>
      <c r="AR1457" s="154"/>
      <c r="AS1457" s="154"/>
      <c r="AT1457" s="154"/>
      <c r="AU1457" s="154"/>
      <c r="AV1457" s="154"/>
      <c r="AW1457" s="154"/>
      <c r="AX1457" s="154"/>
      <c r="AY1457" s="154"/>
      <c r="AZ1457" s="154"/>
      <c r="BA1457" s="181"/>
      <c r="BB1457" s="181"/>
      <c r="BC1457" s="85"/>
      <c r="BD1457" s="85"/>
      <c r="BE1457" s="154"/>
    </row>
    <row r="1458" customFormat="false" ht="12.75" hidden="false" customHeight="true" outlineLevel="0" collapsed="false"/>
    <row r="1459" customFormat="false" ht="12.75" hidden="false" customHeight="true" outlineLevel="0" collapsed="false"/>
    <row r="1460" customFormat="false" ht="12.75" hidden="false" customHeight="true" outlineLevel="0" collapsed="false"/>
    <row r="1461" customFormat="false" ht="12.75" hidden="false" customHeight="true" outlineLevel="0" collapsed="false"/>
    <row r="1462" customFormat="false" ht="12.75" hidden="false" customHeight="true" outlineLevel="0" collapsed="false"/>
    <row r="1463" customFormat="false" ht="12.75" hidden="false" customHeight="true" outlineLevel="0" collapsed="false"/>
    <row r="1464" customFormat="false" ht="12.75" hidden="false" customHeight="true" outlineLevel="0" collapsed="false"/>
    <row r="1465" customFormat="false" ht="12.75" hidden="false" customHeight="true" outlineLevel="0" collapsed="false"/>
    <row r="1466" customFormat="false" ht="12.75" hidden="false" customHeight="true" outlineLevel="0" collapsed="false"/>
    <row r="1467" customFormat="false" ht="12.75" hidden="false" customHeight="true" outlineLevel="0" collapsed="false"/>
    <row r="1468" customFormat="false" ht="12.75" hidden="false" customHeight="true" outlineLevel="0" collapsed="false"/>
    <row r="1469" customFormat="false" ht="12.75" hidden="false" customHeight="true" outlineLevel="0" collapsed="false"/>
    <row r="1470" customFormat="false" ht="12.75" hidden="false" customHeight="true" outlineLevel="0" collapsed="false"/>
    <row r="1471" customFormat="false" ht="12.75" hidden="false" customHeight="true" outlineLevel="0" collapsed="false"/>
    <row r="1472" customFormat="false" ht="12.75" hidden="false" customHeight="true" outlineLevel="0" collapsed="false"/>
    <row r="1473" customFormat="false" ht="12.75" hidden="false" customHeight="true" outlineLevel="0" collapsed="false"/>
    <row r="1474" customFormat="false" ht="12.75" hidden="false" customHeight="true" outlineLevel="0" collapsed="false"/>
    <row r="1475" customFormat="false" ht="12.75" hidden="false" customHeight="true" outlineLevel="0" collapsed="false"/>
    <row r="1476" customFormat="false" ht="12.75" hidden="false" customHeight="true" outlineLevel="0" collapsed="false"/>
    <row r="1477" customFormat="false" ht="12.75" hidden="false" customHeight="true" outlineLevel="0" collapsed="false"/>
    <row r="1478" customFormat="false" ht="12.75" hidden="false" customHeight="true" outlineLevel="0" collapsed="false"/>
    <row r="1479" customFormat="false" ht="12.75" hidden="false" customHeight="true" outlineLevel="0" collapsed="false"/>
    <row r="1480" customFormat="false" ht="12.75" hidden="false" customHeight="true" outlineLevel="0" collapsed="false"/>
    <row r="1481" customFormat="false" ht="12.75" hidden="false" customHeight="true" outlineLevel="0" collapsed="false"/>
    <row r="1482" customFormat="false" ht="12.75" hidden="false" customHeight="true" outlineLevel="0" collapsed="false"/>
    <row r="1483" customFormat="false" ht="12.75" hidden="false" customHeight="true" outlineLevel="0" collapsed="false"/>
    <row r="1484" customFormat="false" ht="12.75" hidden="false" customHeight="true" outlineLevel="0" collapsed="false"/>
    <row r="1485" customFormat="false" ht="12.75" hidden="false" customHeight="true" outlineLevel="0" collapsed="false"/>
    <row r="1486" customFormat="false" ht="12.75" hidden="false" customHeight="true" outlineLevel="0" collapsed="false"/>
    <row r="1487" customFormat="false" ht="12.75" hidden="false" customHeight="true" outlineLevel="0" collapsed="false"/>
    <row r="1488" customFormat="false" ht="12.75" hidden="false" customHeight="true" outlineLevel="0" collapsed="false"/>
    <row r="1489" customFormat="false" ht="12.75" hidden="false" customHeight="true" outlineLevel="0" collapsed="false"/>
    <row r="1490" customFormat="false" ht="12.75" hidden="false" customHeight="true" outlineLevel="0" collapsed="false"/>
    <row r="1491" customFormat="false" ht="12.75" hidden="false" customHeight="true" outlineLevel="0" collapsed="false"/>
    <row r="1492" customFormat="false" ht="12.75" hidden="false" customHeight="true" outlineLevel="0" collapsed="false"/>
    <row r="1493" customFormat="false" ht="12.75" hidden="false" customHeight="true" outlineLevel="0" collapsed="false"/>
    <row r="1494" customFormat="false" ht="12.75" hidden="false" customHeight="true" outlineLevel="0" collapsed="false"/>
    <row r="1495" customFormat="false" ht="12.75" hidden="false" customHeight="true" outlineLevel="0" collapsed="false"/>
    <row r="1496" customFormat="false" ht="12.75" hidden="false" customHeight="true" outlineLevel="0" collapsed="false"/>
    <row r="1497" customFormat="false" ht="12.75" hidden="false" customHeight="true" outlineLevel="0" collapsed="false"/>
    <row r="1498" customFormat="false" ht="12.75" hidden="false" customHeight="true" outlineLevel="0" collapsed="false"/>
    <row r="1499" customFormat="false" ht="12.75" hidden="false" customHeight="true" outlineLevel="0" collapsed="false"/>
    <row r="1500" customFormat="false" ht="12.75" hidden="false" customHeight="true" outlineLevel="0" collapsed="false"/>
    <row r="1501" customFormat="false" ht="12.75" hidden="false" customHeight="true" outlineLevel="0" collapsed="false"/>
    <row r="1502" customFormat="false" ht="12.75" hidden="false" customHeight="true" outlineLevel="0" collapsed="false"/>
    <row r="1503" customFormat="false" ht="12.75" hidden="false" customHeight="true" outlineLevel="0" collapsed="false"/>
    <row r="1504" customFormat="false" ht="12.75" hidden="false" customHeight="true" outlineLevel="0" collapsed="false"/>
    <row r="1505" customFormat="false" ht="12.75" hidden="false" customHeight="true" outlineLevel="0" collapsed="false"/>
    <row r="1506" customFormat="false" ht="12.75" hidden="false" customHeight="true" outlineLevel="0" collapsed="false"/>
    <row r="1507" customFormat="false" ht="12.75" hidden="false" customHeight="true" outlineLevel="0" collapsed="false"/>
    <row r="1508" customFormat="false" ht="12.75" hidden="false" customHeight="true" outlineLevel="0" collapsed="false"/>
    <row r="1509" customFormat="false" ht="12.75" hidden="false" customHeight="true" outlineLevel="0" collapsed="false"/>
    <row r="1510" customFormat="false" ht="12.75" hidden="false" customHeight="true" outlineLevel="0" collapsed="false"/>
    <row r="1511" customFormat="false" ht="12.75" hidden="false" customHeight="true" outlineLevel="0" collapsed="false"/>
    <row r="1512" customFormat="false" ht="12.75" hidden="false" customHeight="true" outlineLevel="0" collapsed="false"/>
    <row r="1513" customFormat="false" ht="12.75" hidden="false" customHeight="true" outlineLevel="0" collapsed="false"/>
    <row r="1514" customFormat="false" ht="12.75" hidden="false" customHeight="true" outlineLevel="0" collapsed="false"/>
    <row r="1515" customFormat="false" ht="12.75" hidden="false" customHeight="true" outlineLevel="0" collapsed="false"/>
    <row r="1516" customFormat="false" ht="12.75" hidden="false" customHeight="true" outlineLevel="0" collapsed="false"/>
    <row r="1517" customFormat="false" ht="12.75" hidden="false" customHeight="true" outlineLevel="0" collapsed="false"/>
    <row r="1518" customFormat="false" ht="12.75" hidden="false" customHeight="true" outlineLevel="0" collapsed="false"/>
    <row r="1519" customFormat="false" ht="12.75" hidden="false" customHeight="true" outlineLevel="0" collapsed="false"/>
    <row r="1520" customFormat="false" ht="12.75" hidden="false" customHeight="true" outlineLevel="0" collapsed="false"/>
    <row r="1521" customFormat="false" ht="12.75" hidden="false" customHeight="true" outlineLevel="0" collapsed="false"/>
    <row r="1522" customFormat="false" ht="12.75" hidden="false" customHeight="true" outlineLevel="0" collapsed="false"/>
    <row r="1523" customFormat="false" ht="12.75" hidden="false" customHeight="true" outlineLevel="0" collapsed="false"/>
    <row r="1524" customFormat="false" ht="12.75" hidden="false" customHeight="true" outlineLevel="0" collapsed="false"/>
    <row r="1525" customFormat="false" ht="12.75" hidden="false" customHeight="true" outlineLevel="0" collapsed="false"/>
    <row r="1526" customFormat="false" ht="12.75" hidden="false" customHeight="true" outlineLevel="0" collapsed="false"/>
    <row r="1527" customFormat="false" ht="12.75" hidden="false" customHeight="true" outlineLevel="0" collapsed="false"/>
    <row r="1528" customFormat="false" ht="12.75" hidden="false" customHeight="true" outlineLevel="0" collapsed="false"/>
    <row r="1529" customFormat="false" ht="12.75" hidden="false" customHeight="true" outlineLevel="0" collapsed="false"/>
    <row r="1530" customFormat="false" ht="12.75" hidden="false" customHeight="true" outlineLevel="0" collapsed="false"/>
    <row r="1531" customFormat="false" ht="12.75" hidden="false" customHeight="true" outlineLevel="0" collapsed="false"/>
    <row r="1532" customFormat="false" ht="12.75" hidden="false" customHeight="true" outlineLevel="0" collapsed="false"/>
    <row r="1533" customFormat="false" ht="12.75" hidden="false" customHeight="true" outlineLevel="0" collapsed="false"/>
    <row r="1534" customFormat="false" ht="12.75" hidden="false" customHeight="true" outlineLevel="0" collapsed="false"/>
    <row r="1535" customFormat="false" ht="12.75" hidden="false" customHeight="true" outlineLevel="0" collapsed="false"/>
    <row r="1536" customFormat="false" ht="12.75" hidden="false" customHeight="true" outlineLevel="0" collapsed="false"/>
    <row r="1537" customFormat="false" ht="12.75" hidden="false" customHeight="true" outlineLevel="0" collapsed="false"/>
    <row r="1538" customFormat="false" ht="12.75" hidden="false" customHeight="true" outlineLevel="0" collapsed="false"/>
    <row r="1539" customFormat="false" ht="12.75" hidden="false" customHeight="true" outlineLevel="0" collapsed="false"/>
    <row r="1540" customFormat="false" ht="12.75" hidden="false" customHeight="true" outlineLevel="0" collapsed="false"/>
    <row r="1541" customFormat="false" ht="12.75" hidden="false" customHeight="true" outlineLevel="0" collapsed="false"/>
    <row r="1542" customFormat="false" ht="12.75" hidden="false" customHeight="true" outlineLevel="0" collapsed="false"/>
    <row r="1543" customFormat="false" ht="12.75" hidden="false" customHeight="true" outlineLevel="0" collapsed="false"/>
    <row r="1544" customFormat="false" ht="12.75" hidden="false" customHeight="true" outlineLevel="0" collapsed="false"/>
    <row r="1545" customFormat="false" ht="12.75" hidden="false" customHeight="true" outlineLevel="0" collapsed="false"/>
    <row r="1546" customFormat="false" ht="12.75" hidden="false" customHeight="true" outlineLevel="0" collapsed="false"/>
    <row r="1547" customFormat="false" ht="12.75" hidden="false" customHeight="true" outlineLevel="0" collapsed="false"/>
    <row r="1548" customFormat="false" ht="12.75" hidden="false" customHeight="true" outlineLevel="0" collapsed="false"/>
    <row r="1549" customFormat="false" ht="12.75" hidden="false" customHeight="true" outlineLevel="0" collapsed="false"/>
    <row r="1550" customFormat="false" ht="12.75" hidden="false" customHeight="true" outlineLevel="0" collapsed="false"/>
    <row r="1551" customFormat="false" ht="12.75" hidden="false" customHeight="true" outlineLevel="0" collapsed="false"/>
    <row r="1552" customFormat="false" ht="12.75" hidden="false" customHeight="true" outlineLevel="0" collapsed="false"/>
    <row r="1553" customFormat="false" ht="12.75" hidden="false" customHeight="true" outlineLevel="0" collapsed="false"/>
    <row r="1554" customFormat="false" ht="12.75" hidden="false" customHeight="true" outlineLevel="0" collapsed="false"/>
    <row r="1555" customFormat="false" ht="12.75" hidden="false" customHeight="true" outlineLevel="0" collapsed="false"/>
    <row r="1556" customFormat="false" ht="12.75" hidden="false" customHeight="true" outlineLevel="0" collapsed="false"/>
    <row r="1557" customFormat="false" ht="12.75" hidden="false" customHeight="true" outlineLevel="0" collapsed="false"/>
    <row r="1558" customFormat="false" ht="12.75" hidden="false" customHeight="true" outlineLevel="0" collapsed="false"/>
    <row r="1559" customFormat="false" ht="12.75" hidden="false" customHeight="true" outlineLevel="0" collapsed="false"/>
    <row r="1560" customFormat="false" ht="12.75" hidden="false" customHeight="true" outlineLevel="0" collapsed="false"/>
    <row r="1561" customFormat="false" ht="12.75" hidden="false" customHeight="true" outlineLevel="0" collapsed="false"/>
    <row r="1562" customFormat="false" ht="12.75" hidden="false" customHeight="true" outlineLevel="0" collapsed="false"/>
    <row r="1563" customFormat="false" ht="12.75" hidden="false" customHeight="true" outlineLevel="0" collapsed="false"/>
    <row r="1564" customFormat="false" ht="12.75" hidden="false" customHeight="true" outlineLevel="0" collapsed="false"/>
    <row r="1565" customFormat="false" ht="12.75" hidden="false" customHeight="true" outlineLevel="0" collapsed="false"/>
    <row r="1566" customFormat="false" ht="12.75" hidden="false" customHeight="true" outlineLevel="0" collapsed="false"/>
    <row r="1567" customFormat="false" ht="12.75" hidden="false" customHeight="true" outlineLevel="0" collapsed="false"/>
    <row r="1568" customFormat="false" ht="12.75" hidden="false" customHeight="true" outlineLevel="0" collapsed="false"/>
    <row r="1569" customFormat="false" ht="12.75" hidden="false" customHeight="true" outlineLevel="0" collapsed="false"/>
    <row r="1570" customFormat="false" ht="12.75" hidden="false" customHeight="true" outlineLevel="0" collapsed="false"/>
    <row r="1571" customFormat="false" ht="12.75" hidden="false" customHeight="true" outlineLevel="0" collapsed="false"/>
    <row r="1572" customFormat="false" ht="12.75" hidden="false" customHeight="true" outlineLevel="0" collapsed="false"/>
    <row r="1573" customFormat="false" ht="12.75" hidden="false" customHeight="true" outlineLevel="0" collapsed="false"/>
    <row r="1574" customFormat="false" ht="12.75" hidden="false" customHeight="true" outlineLevel="0" collapsed="false"/>
    <row r="1575" customFormat="false" ht="12.75" hidden="false" customHeight="true" outlineLevel="0" collapsed="false"/>
    <row r="1576" customFormat="false" ht="12.75" hidden="false" customHeight="true" outlineLevel="0" collapsed="false"/>
    <row r="1577" customFormat="false" ht="12.75" hidden="false" customHeight="true" outlineLevel="0" collapsed="false"/>
    <row r="1578" customFormat="false" ht="12.75" hidden="false" customHeight="true" outlineLevel="0" collapsed="false"/>
    <row r="1579" customFormat="false" ht="12.75" hidden="false" customHeight="true" outlineLevel="0" collapsed="false"/>
    <row r="1580" customFormat="false" ht="12.75" hidden="false" customHeight="true" outlineLevel="0" collapsed="false"/>
    <row r="1581" customFormat="false" ht="12.75" hidden="false" customHeight="true" outlineLevel="0" collapsed="false"/>
    <row r="1582" customFormat="false" ht="12.75" hidden="false" customHeight="true" outlineLevel="0" collapsed="false"/>
    <row r="1583" customFormat="false" ht="12.75" hidden="false" customHeight="true" outlineLevel="0" collapsed="false"/>
    <row r="1584" customFormat="false" ht="12.75" hidden="false" customHeight="true" outlineLevel="0" collapsed="false"/>
    <row r="1585" customFormat="false" ht="12.75" hidden="false" customHeight="true" outlineLevel="0" collapsed="false"/>
    <row r="1586" customFormat="false" ht="12.75" hidden="false" customHeight="true" outlineLevel="0" collapsed="false"/>
    <row r="1587" customFormat="false" ht="12.75" hidden="false" customHeight="true" outlineLevel="0" collapsed="false"/>
    <row r="1588" customFormat="false" ht="12.75" hidden="false" customHeight="true" outlineLevel="0" collapsed="false"/>
    <row r="1589" customFormat="false" ht="12.75" hidden="false" customHeight="true" outlineLevel="0" collapsed="false"/>
    <row r="1590" customFormat="false" ht="12.75" hidden="false" customHeight="true" outlineLevel="0" collapsed="false"/>
    <row r="1591" customFormat="false" ht="12.75" hidden="false" customHeight="true" outlineLevel="0" collapsed="false"/>
    <row r="1592" customFormat="false" ht="12.75" hidden="false" customHeight="true" outlineLevel="0" collapsed="false"/>
    <row r="1593" customFormat="false" ht="12.75" hidden="false" customHeight="true" outlineLevel="0" collapsed="false"/>
    <row r="1594" customFormat="false" ht="12.75" hidden="false" customHeight="true" outlineLevel="0" collapsed="false"/>
    <row r="1595" customFormat="false" ht="12.75" hidden="false" customHeight="true" outlineLevel="0" collapsed="false"/>
    <row r="1596" customFormat="false" ht="12.75" hidden="false" customHeight="true" outlineLevel="0" collapsed="false"/>
    <row r="1597" customFormat="false" ht="12.75" hidden="false" customHeight="true" outlineLevel="0" collapsed="false"/>
    <row r="1598" customFormat="false" ht="12.75" hidden="false" customHeight="true" outlineLevel="0" collapsed="false"/>
    <row r="1599" customFormat="false" ht="12.75" hidden="false" customHeight="true" outlineLevel="0" collapsed="false"/>
    <row r="1600" customFormat="false" ht="12.75" hidden="false" customHeight="true" outlineLevel="0" collapsed="false"/>
    <row r="1601" customFormat="false" ht="12.75" hidden="false" customHeight="true" outlineLevel="0" collapsed="false"/>
    <row r="1602" customFormat="false" ht="12.75" hidden="false" customHeight="true" outlineLevel="0" collapsed="false"/>
    <row r="1603" customFormat="false" ht="12.75" hidden="false" customHeight="true" outlineLevel="0" collapsed="false"/>
    <row r="1604" customFormat="false" ht="12.75" hidden="false" customHeight="true" outlineLevel="0" collapsed="false"/>
    <row r="1605" customFormat="false" ht="12.75" hidden="false" customHeight="true" outlineLevel="0" collapsed="false"/>
    <row r="1606" customFormat="false" ht="12.75" hidden="false" customHeight="true" outlineLevel="0" collapsed="false"/>
    <row r="1607" customFormat="false" ht="12.75" hidden="false" customHeight="true" outlineLevel="0" collapsed="false"/>
    <row r="1608" customFormat="false" ht="12.75" hidden="false" customHeight="true" outlineLevel="0" collapsed="false"/>
    <row r="1609" customFormat="false" ht="12.75" hidden="false" customHeight="true" outlineLevel="0" collapsed="false"/>
    <row r="1610" customFormat="false" ht="12.75" hidden="false" customHeight="true" outlineLevel="0" collapsed="false"/>
    <row r="1611" customFormat="false" ht="12.75" hidden="false" customHeight="true" outlineLevel="0" collapsed="false"/>
    <row r="1612" customFormat="false" ht="12.75" hidden="false" customHeight="true" outlineLevel="0" collapsed="false"/>
    <row r="1613" customFormat="false" ht="12.75" hidden="false" customHeight="true" outlineLevel="0" collapsed="false"/>
    <row r="1614" customFormat="false" ht="12.75" hidden="false" customHeight="true" outlineLevel="0" collapsed="false"/>
    <row r="1615" customFormat="false" ht="12.75" hidden="false" customHeight="true" outlineLevel="0" collapsed="false"/>
    <row r="1616" customFormat="false" ht="12.75" hidden="false" customHeight="true" outlineLevel="0" collapsed="false"/>
    <row r="1617" customFormat="false" ht="12.75" hidden="false" customHeight="true" outlineLevel="0" collapsed="false"/>
    <row r="1618" customFormat="false" ht="12.75" hidden="false" customHeight="true" outlineLevel="0" collapsed="false"/>
    <row r="1619" customFormat="false" ht="12.75" hidden="false" customHeight="true" outlineLevel="0" collapsed="false"/>
    <row r="1620" customFormat="false" ht="12.75" hidden="false" customHeight="true" outlineLevel="0" collapsed="false"/>
    <row r="1621" customFormat="false" ht="12.75" hidden="false" customHeight="true" outlineLevel="0" collapsed="false"/>
    <row r="1622" customFormat="false" ht="12.75" hidden="false" customHeight="true" outlineLevel="0" collapsed="false"/>
    <row r="1623" customFormat="false" ht="12.75" hidden="false" customHeight="true" outlineLevel="0" collapsed="false"/>
    <row r="1624" customFormat="false" ht="12.75" hidden="false" customHeight="true" outlineLevel="0" collapsed="false"/>
    <row r="1625" customFormat="false" ht="12.75" hidden="false" customHeight="true" outlineLevel="0" collapsed="false"/>
    <row r="1626" customFormat="false" ht="12.75" hidden="false" customHeight="true" outlineLevel="0" collapsed="false"/>
    <row r="1627" customFormat="false" ht="12.75" hidden="false" customHeight="true" outlineLevel="0" collapsed="false"/>
    <row r="1628" customFormat="false" ht="12.75" hidden="false" customHeight="true" outlineLevel="0" collapsed="false"/>
    <row r="1629" customFormat="false" ht="12.75" hidden="false" customHeight="true" outlineLevel="0" collapsed="false"/>
    <row r="1630" customFormat="false" ht="12.75" hidden="false" customHeight="true" outlineLevel="0" collapsed="false"/>
    <row r="1631" customFormat="false" ht="12.75" hidden="false" customHeight="true" outlineLevel="0" collapsed="false"/>
    <row r="1632" customFormat="false" ht="12.75" hidden="false" customHeight="true" outlineLevel="0" collapsed="false"/>
    <row r="1633" customFormat="false" ht="12.75" hidden="false" customHeight="true" outlineLevel="0" collapsed="false"/>
    <row r="1634" customFormat="false" ht="12.75" hidden="false" customHeight="true" outlineLevel="0" collapsed="false"/>
    <row r="1635" customFormat="false" ht="12.75" hidden="false" customHeight="true" outlineLevel="0" collapsed="false"/>
    <row r="1636" customFormat="false" ht="12.75" hidden="false" customHeight="true" outlineLevel="0" collapsed="false"/>
    <row r="1637" customFormat="false" ht="12.75" hidden="false" customHeight="true" outlineLevel="0" collapsed="false"/>
    <row r="1638" customFormat="false" ht="12.75" hidden="false" customHeight="true" outlineLevel="0" collapsed="false"/>
    <row r="1639" customFormat="false" ht="12.75" hidden="false" customHeight="true" outlineLevel="0" collapsed="false"/>
    <row r="1640" customFormat="false" ht="12.75" hidden="false" customHeight="true" outlineLevel="0" collapsed="false"/>
    <row r="1641" customFormat="false" ht="12.75" hidden="false" customHeight="true" outlineLevel="0" collapsed="false"/>
    <row r="1642" customFormat="false" ht="12.75" hidden="false" customHeight="true" outlineLevel="0" collapsed="false"/>
    <row r="1643" customFormat="false" ht="12.75" hidden="false" customHeight="true" outlineLevel="0" collapsed="false"/>
    <row r="1644" customFormat="false" ht="12.75" hidden="false" customHeight="true" outlineLevel="0" collapsed="false"/>
    <row r="1645" customFormat="false" ht="12.75" hidden="false" customHeight="true" outlineLevel="0" collapsed="false"/>
    <row r="1646" customFormat="false" ht="12.75" hidden="false" customHeight="true" outlineLevel="0" collapsed="false"/>
    <row r="1647" customFormat="false" ht="12.75" hidden="false" customHeight="true" outlineLevel="0" collapsed="false"/>
    <row r="1648" customFormat="false" ht="12.75" hidden="false" customHeight="true" outlineLevel="0" collapsed="false"/>
    <row r="1649" customFormat="false" ht="12.75" hidden="false" customHeight="true" outlineLevel="0" collapsed="false"/>
    <row r="1650" customFormat="false" ht="12.75" hidden="false" customHeight="true" outlineLevel="0" collapsed="false"/>
    <row r="1651" customFormat="false" ht="12.75" hidden="false" customHeight="true" outlineLevel="0" collapsed="false"/>
    <row r="1652" customFormat="false" ht="12.75" hidden="false" customHeight="true" outlineLevel="0" collapsed="false"/>
    <row r="1653" customFormat="false" ht="12.75" hidden="false" customHeight="true" outlineLevel="0" collapsed="false"/>
    <row r="1654" customFormat="false" ht="12.75" hidden="false" customHeight="true" outlineLevel="0" collapsed="false"/>
    <row r="1655" customFormat="false" ht="12.75" hidden="false" customHeight="true" outlineLevel="0" collapsed="false"/>
    <row r="1656" customFormat="false" ht="12.75" hidden="false" customHeight="true" outlineLevel="0" collapsed="false"/>
    <row r="1657" customFormat="false" ht="12.75" hidden="false" customHeight="true" outlineLevel="0" collapsed="false"/>
    <row r="1658" customFormat="false" ht="12.75" hidden="false" customHeight="true" outlineLevel="0" collapsed="false"/>
    <row r="1659" customFormat="false" ht="12.75" hidden="false" customHeight="true" outlineLevel="0" collapsed="false"/>
    <row r="1660" customFormat="false" ht="12.75" hidden="false" customHeight="true" outlineLevel="0" collapsed="false"/>
    <row r="1661" customFormat="false" ht="12.75" hidden="false" customHeight="true" outlineLevel="0" collapsed="false"/>
    <row r="1662" customFormat="false" ht="12.75" hidden="false" customHeight="true" outlineLevel="0" collapsed="false"/>
    <row r="1663" customFormat="false" ht="12.75" hidden="false" customHeight="true" outlineLevel="0" collapsed="false"/>
    <row r="1664" customFormat="false" ht="12.75" hidden="false" customHeight="true" outlineLevel="0" collapsed="false"/>
    <row r="1665" customFormat="false" ht="12.75" hidden="false" customHeight="true" outlineLevel="0" collapsed="false"/>
    <row r="1666" customFormat="false" ht="12.75" hidden="false" customHeight="true" outlineLevel="0" collapsed="false"/>
    <row r="1667" customFormat="false" ht="12.75" hidden="false" customHeight="true" outlineLevel="0" collapsed="false"/>
    <row r="1668" customFormat="false" ht="12.75" hidden="false" customHeight="true" outlineLevel="0" collapsed="false"/>
    <row r="1669" customFormat="false" ht="12.75" hidden="false" customHeight="true" outlineLevel="0" collapsed="false"/>
    <row r="1670" customFormat="false" ht="12.75" hidden="false" customHeight="true" outlineLevel="0" collapsed="false"/>
    <row r="1671" customFormat="false" ht="12.75" hidden="false" customHeight="true" outlineLevel="0" collapsed="false"/>
    <row r="1672" customFormat="false" ht="12.75" hidden="false" customHeight="true" outlineLevel="0" collapsed="false"/>
    <row r="1673" customFormat="false" ht="12.75" hidden="false" customHeight="true" outlineLevel="0" collapsed="false"/>
    <row r="1674" customFormat="false" ht="12.75" hidden="false" customHeight="true" outlineLevel="0" collapsed="false"/>
    <row r="1675" customFormat="false" ht="12.75" hidden="false" customHeight="true" outlineLevel="0" collapsed="false"/>
    <row r="1676" customFormat="false" ht="12.75" hidden="false" customHeight="true" outlineLevel="0" collapsed="false"/>
    <row r="1677" customFormat="false" ht="12.75" hidden="false" customHeight="true" outlineLevel="0" collapsed="false"/>
    <row r="1678" customFormat="false" ht="12.75" hidden="false" customHeight="true" outlineLevel="0" collapsed="false"/>
    <row r="1679" customFormat="false" ht="12.75" hidden="false" customHeight="true" outlineLevel="0" collapsed="false"/>
    <row r="1680" customFormat="false" ht="12.75" hidden="false" customHeight="true" outlineLevel="0" collapsed="false"/>
    <row r="1681" customFormat="false" ht="12.75" hidden="false" customHeight="true" outlineLevel="0" collapsed="false"/>
    <row r="1682" customFormat="false" ht="12.75" hidden="false" customHeight="true" outlineLevel="0" collapsed="false"/>
    <row r="1683" customFormat="false" ht="12.75" hidden="false" customHeight="true" outlineLevel="0" collapsed="false"/>
    <row r="1684" customFormat="false" ht="12.75" hidden="false" customHeight="true" outlineLevel="0" collapsed="false"/>
    <row r="1685" customFormat="false" ht="12.75" hidden="false" customHeight="true" outlineLevel="0" collapsed="false"/>
    <row r="1686" customFormat="false" ht="12.75" hidden="false" customHeight="true" outlineLevel="0" collapsed="false"/>
    <row r="1687" customFormat="false" ht="12.75" hidden="false" customHeight="true" outlineLevel="0" collapsed="false"/>
    <row r="1688" customFormat="false" ht="12.75" hidden="false" customHeight="true" outlineLevel="0" collapsed="false"/>
    <row r="1689" customFormat="false" ht="12.75" hidden="false" customHeight="true" outlineLevel="0" collapsed="false"/>
    <row r="1690" customFormat="false" ht="12.75" hidden="false" customHeight="true" outlineLevel="0" collapsed="false"/>
    <row r="1691" customFormat="false" ht="12.75" hidden="false" customHeight="true" outlineLevel="0" collapsed="false"/>
    <row r="1692" customFormat="false" ht="12.75" hidden="false" customHeight="true" outlineLevel="0" collapsed="false"/>
    <row r="1693" customFormat="false" ht="12.75" hidden="false" customHeight="true" outlineLevel="0" collapsed="false"/>
    <row r="1694" customFormat="false" ht="12.75" hidden="false" customHeight="true" outlineLevel="0" collapsed="false"/>
    <row r="1695" customFormat="false" ht="12.75" hidden="false" customHeight="true" outlineLevel="0" collapsed="false"/>
    <row r="1696" customFormat="false" ht="12.75" hidden="false" customHeight="true" outlineLevel="0" collapsed="false"/>
    <row r="1697" customFormat="false" ht="12.75" hidden="false" customHeight="true" outlineLevel="0" collapsed="false"/>
    <row r="1698" customFormat="false" ht="12.75" hidden="false" customHeight="true" outlineLevel="0" collapsed="false"/>
    <row r="1699" customFormat="false" ht="12.75" hidden="false" customHeight="true" outlineLevel="0" collapsed="false"/>
    <row r="1700" customFormat="false" ht="12.75" hidden="false" customHeight="true" outlineLevel="0" collapsed="false"/>
    <row r="1701" customFormat="false" ht="12.75" hidden="false" customHeight="true" outlineLevel="0" collapsed="false"/>
    <row r="1702" customFormat="false" ht="12.75" hidden="false" customHeight="true" outlineLevel="0" collapsed="false"/>
    <row r="1703" customFormat="false" ht="12.75" hidden="false" customHeight="true" outlineLevel="0" collapsed="false"/>
    <row r="1704" customFormat="false" ht="12.75" hidden="false" customHeight="true" outlineLevel="0" collapsed="false"/>
    <row r="1705" customFormat="false" ht="12.75" hidden="false" customHeight="true" outlineLevel="0" collapsed="false"/>
    <row r="1706" customFormat="false" ht="12.75" hidden="false" customHeight="true" outlineLevel="0" collapsed="false"/>
    <row r="1707" customFormat="false" ht="12.75" hidden="false" customHeight="true" outlineLevel="0" collapsed="false"/>
    <row r="1708" customFormat="false" ht="12.75" hidden="false" customHeight="true" outlineLevel="0" collapsed="false"/>
    <row r="1709" customFormat="false" ht="12.75" hidden="false" customHeight="true" outlineLevel="0" collapsed="false"/>
    <row r="1710" customFormat="false" ht="12.75" hidden="false" customHeight="true" outlineLevel="0" collapsed="false"/>
    <row r="1711" customFormat="false" ht="12.75" hidden="false" customHeight="true" outlineLevel="0" collapsed="false"/>
    <row r="1712" customFormat="false" ht="12.75" hidden="false" customHeight="true" outlineLevel="0" collapsed="false"/>
    <row r="1713" customFormat="false" ht="12.75" hidden="false" customHeight="true" outlineLevel="0" collapsed="false"/>
    <row r="1714" customFormat="false" ht="12.75" hidden="false" customHeight="true" outlineLevel="0" collapsed="false"/>
    <row r="1715" customFormat="false" ht="12.75" hidden="false" customHeight="true" outlineLevel="0" collapsed="false"/>
    <row r="1716" customFormat="false" ht="12.75" hidden="false" customHeight="true" outlineLevel="0" collapsed="false"/>
    <row r="1717" customFormat="false" ht="12.75" hidden="false" customHeight="true" outlineLevel="0" collapsed="false"/>
    <row r="1718" customFormat="false" ht="12.75" hidden="false" customHeight="true" outlineLevel="0" collapsed="false"/>
    <row r="1719" customFormat="false" ht="12.75" hidden="false" customHeight="true" outlineLevel="0" collapsed="false"/>
    <row r="1720" customFormat="false" ht="12.75" hidden="false" customHeight="true" outlineLevel="0" collapsed="false"/>
    <row r="1721" customFormat="false" ht="12.75" hidden="false" customHeight="true" outlineLevel="0" collapsed="false"/>
    <row r="1722" customFormat="false" ht="12.75" hidden="false" customHeight="true" outlineLevel="0" collapsed="false"/>
    <row r="1723" customFormat="false" ht="12.75" hidden="false" customHeight="true" outlineLevel="0" collapsed="false"/>
    <row r="1724" customFormat="false" ht="12.75" hidden="false" customHeight="true" outlineLevel="0" collapsed="false"/>
    <row r="1725" customFormat="false" ht="12.75" hidden="false" customHeight="true" outlineLevel="0" collapsed="false"/>
    <row r="1726" customFormat="false" ht="12.75" hidden="false" customHeight="true" outlineLevel="0" collapsed="false"/>
    <row r="1727" customFormat="false" ht="12.75" hidden="false" customHeight="true" outlineLevel="0" collapsed="false"/>
    <row r="1728" customFormat="false" ht="12.75" hidden="false" customHeight="true" outlineLevel="0" collapsed="false"/>
    <row r="1729" customFormat="false" ht="12.75" hidden="false" customHeight="true" outlineLevel="0" collapsed="false"/>
    <row r="1730" customFormat="false" ht="12.75" hidden="false" customHeight="true" outlineLevel="0" collapsed="false"/>
    <row r="1731" customFormat="false" ht="12.75" hidden="false" customHeight="true" outlineLevel="0" collapsed="false"/>
    <row r="1732" customFormat="false" ht="12.75" hidden="false" customHeight="true" outlineLevel="0" collapsed="false"/>
    <row r="1733" customFormat="false" ht="12.75" hidden="false" customHeight="true" outlineLevel="0" collapsed="false"/>
    <row r="1734" customFormat="false" ht="12.75" hidden="false" customHeight="true" outlineLevel="0" collapsed="false"/>
    <row r="1735" customFormat="false" ht="12.75" hidden="false" customHeight="true" outlineLevel="0" collapsed="false"/>
    <row r="1736" customFormat="false" ht="12.75" hidden="false" customHeight="true" outlineLevel="0" collapsed="false"/>
    <row r="1737" customFormat="false" ht="12.75" hidden="false" customHeight="true" outlineLevel="0" collapsed="false"/>
    <row r="1738" customFormat="false" ht="12.75" hidden="false" customHeight="true" outlineLevel="0" collapsed="false"/>
    <row r="1739" customFormat="false" ht="12.75" hidden="false" customHeight="true" outlineLevel="0" collapsed="false"/>
    <row r="1740" customFormat="false" ht="12.75" hidden="false" customHeight="true" outlineLevel="0" collapsed="false"/>
    <row r="1741" customFormat="false" ht="12.75" hidden="false" customHeight="true" outlineLevel="0" collapsed="false"/>
    <row r="1742" customFormat="false" ht="12.75" hidden="false" customHeight="true" outlineLevel="0" collapsed="false"/>
    <row r="1743" customFormat="false" ht="12.75" hidden="false" customHeight="true" outlineLevel="0" collapsed="false"/>
    <row r="1744" customFormat="false" ht="12.75" hidden="false" customHeight="true" outlineLevel="0" collapsed="false"/>
    <row r="1745" customFormat="false" ht="12.75" hidden="false" customHeight="true" outlineLevel="0" collapsed="false"/>
    <row r="1746" customFormat="false" ht="12.75" hidden="false" customHeight="true" outlineLevel="0" collapsed="false"/>
    <row r="1747" customFormat="false" ht="12.75" hidden="false" customHeight="true" outlineLevel="0" collapsed="false"/>
    <row r="1748" customFormat="false" ht="12.75" hidden="false" customHeight="true" outlineLevel="0" collapsed="false"/>
    <row r="1749" customFormat="false" ht="12.75" hidden="false" customHeight="true" outlineLevel="0" collapsed="false"/>
    <row r="1750" customFormat="false" ht="12.75" hidden="false" customHeight="true" outlineLevel="0" collapsed="false"/>
    <row r="1751" customFormat="false" ht="12.75" hidden="false" customHeight="true" outlineLevel="0" collapsed="false"/>
    <row r="1752" customFormat="false" ht="12.75" hidden="false" customHeight="true" outlineLevel="0" collapsed="false"/>
    <row r="1753" customFormat="false" ht="12.75" hidden="false" customHeight="true" outlineLevel="0" collapsed="false"/>
    <row r="1754" customFormat="false" ht="12.75" hidden="false" customHeight="true" outlineLevel="0" collapsed="false"/>
    <row r="1755" customFormat="false" ht="12.75" hidden="false" customHeight="true" outlineLevel="0" collapsed="false"/>
    <row r="1756" customFormat="false" ht="12.75" hidden="false" customHeight="true" outlineLevel="0" collapsed="false"/>
    <row r="1757" customFormat="false" ht="12.75" hidden="false" customHeight="true" outlineLevel="0" collapsed="false"/>
    <row r="1758" customFormat="false" ht="12.75" hidden="false" customHeight="true" outlineLevel="0" collapsed="false"/>
    <row r="1759" customFormat="false" ht="12.75" hidden="false" customHeight="true" outlineLevel="0" collapsed="false"/>
    <row r="1760" customFormat="false" ht="12.75" hidden="false" customHeight="true" outlineLevel="0" collapsed="false"/>
    <row r="1761" customFormat="false" ht="12.75" hidden="false" customHeight="true" outlineLevel="0" collapsed="false"/>
    <row r="1762" customFormat="false" ht="12.75" hidden="false" customHeight="true" outlineLevel="0" collapsed="false"/>
    <row r="1763" customFormat="false" ht="12.75" hidden="false" customHeight="true" outlineLevel="0" collapsed="false"/>
    <row r="1764" customFormat="false" ht="12.75" hidden="false" customHeight="true" outlineLevel="0" collapsed="false"/>
    <row r="1765" customFormat="false" ht="12.75" hidden="false" customHeight="true" outlineLevel="0" collapsed="false"/>
    <row r="1766" customFormat="false" ht="12.75" hidden="false" customHeight="true" outlineLevel="0" collapsed="false"/>
    <row r="1767" customFormat="false" ht="12.75" hidden="false" customHeight="true" outlineLevel="0" collapsed="false"/>
    <row r="1768" customFormat="false" ht="12.75" hidden="false" customHeight="true" outlineLevel="0" collapsed="false"/>
    <row r="1769" customFormat="false" ht="12.75" hidden="false" customHeight="true" outlineLevel="0" collapsed="false"/>
    <row r="1770" customFormat="false" ht="12.75" hidden="false" customHeight="true" outlineLevel="0" collapsed="false"/>
    <row r="1771" customFormat="false" ht="12.75" hidden="false" customHeight="true" outlineLevel="0" collapsed="false"/>
    <row r="1772" customFormat="false" ht="12.75" hidden="false" customHeight="true" outlineLevel="0" collapsed="false"/>
    <row r="1773" customFormat="false" ht="12.75" hidden="false" customHeight="true" outlineLevel="0" collapsed="false"/>
    <row r="1774" customFormat="false" ht="12.75" hidden="false" customHeight="true" outlineLevel="0" collapsed="false"/>
    <row r="1775" customFormat="false" ht="12.75" hidden="false" customHeight="true" outlineLevel="0" collapsed="false"/>
    <row r="1776" customFormat="false" ht="12.75" hidden="false" customHeight="true" outlineLevel="0" collapsed="false"/>
    <row r="1777" customFormat="false" ht="12.75" hidden="false" customHeight="true" outlineLevel="0" collapsed="false"/>
    <row r="1778" customFormat="false" ht="12.75" hidden="false" customHeight="true" outlineLevel="0" collapsed="false"/>
    <row r="1779" customFormat="false" ht="12.75" hidden="false" customHeight="true" outlineLevel="0" collapsed="false"/>
    <row r="1780" customFormat="false" ht="12.75" hidden="false" customHeight="true" outlineLevel="0" collapsed="false"/>
    <row r="1781" customFormat="false" ht="12.75" hidden="false" customHeight="true" outlineLevel="0" collapsed="false"/>
    <row r="1782" customFormat="false" ht="12.75" hidden="false" customHeight="true" outlineLevel="0" collapsed="false"/>
    <row r="1783" customFormat="false" ht="12.75" hidden="false" customHeight="true" outlineLevel="0" collapsed="false"/>
    <row r="1784" customFormat="false" ht="12.75" hidden="false" customHeight="true" outlineLevel="0" collapsed="false"/>
    <row r="1785" customFormat="false" ht="12.75" hidden="false" customHeight="true" outlineLevel="0" collapsed="false"/>
    <row r="1786" customFormat="false" ht="12.75" hidden="false" customHeight="true" outlineLevel="0" collapsed="false"/>
    <row r="1787" customFormat="false" ht="12.75" hidden="false" customHeight="true" outlineLevel="0" collapsed="false"/>
    <row r="1788" customFormat="false" ht="12.75" hidden="false" customHeight="true" outlineLevel="0" collapsed="false"/>
    <row r="1789" customFormat="false" ht="12.75" hidden="false" customHeight="true" outlineLevel="0" collapsed="false"/>
    <row r="1790" customFormat="false" ht="12.75" hidden="false" customHeight="true" outlineLevel="0" collapsed="false"/>
    <row r="1791" customFormat="false" ht="12.75" hidden="false" customHeight="true" outlineLevel="0" collapsed="false"/>
    <row r="1792" customFormat="false" ht="12.75" hidden="false" customHeight="true" outlineLevel="0" collapsed="false"/>
    <row r="1793" customFormat="false" ht="12.75" hidden="false" customHeight="true" outlineLevel="0" collapsed="false"/>
    <row r="1794" customFormat="false" ht="12.75" hidden="false" customHeight="true" outlineLevel="0" collapsed="false"/>
    <row r="1795" customFormat="false" ht="12.75" hidden="false" customHeight="true" outlineLevel="0" collapsed="false"/>
    <row r="1796" customFormat="false" ht="12.75" hidden="false" customHeight="true" outlineLevel="0" collapsed="false"/>
    <row r="1797" customFormat="false" ht="12.75" hidden="false" customHeight="true" outlineLevel="0" collapsed="false"/>
    <row r="1798" customFormat="false" ht="12.75" hidden="false" customHeight="true" outlineLevel="0" collapsed="false"/>
    <row r="1799" customFormat="false" ht="12.75" hidden="false" customHeight="true" outlineLevel="0" collapsed="false"/>
    <row r="1800" customFormat="false" ht="12.75" hidden="false" customHeight="true" outlineLevel="0" collapsed="false"/>
    <row r="1801" customFormat="false" ht="12.75" hidden="false" customHeight="true" outlineLevel="0" collapsed="false"/>
    <row r="1802" customFormat="false" ht="12.75" hidden="false" customHeight="true" outlineLevel="0" collapsed="false"/>
    <row r="1803" customFormat="false" ht="12.75" hidden="false" customHeight="true" outlineLevel="0" collapsed="false"/>
    <row r="1804" customFormat="false" ht="12.75" hidden="false" customHeight="true" outlineLevel="0" collapsed="false"/>
    <row r="1805" customFormat="false" ht="12.75" hidden="false" customHeight="true" outlineLevel="0" collapsed="false"/>
    <row r="1806" customFormat="false" ht="12.75" hidden="false" customHeight="true" outlineLevel="0" collapsed="false"/>
    <row r="1807" customFormat="false" ht="12.75" hidden="false" customHeight="true" outlineLevel="0" collapsed="false"/>
    <row r="1808" customFormat="false" ht="12.75" hidden="false" customHeight="true" outlineLevel="0" collapsed="false"/>
    <row r="1809" customFormat="false" ht="12.75" hidden="false" customHeight="true" outlineLevel="0" collapsed="false"/>
    <row r="1810" customFormat="false" ht="12.75" hidden="false" customHeight="true" outlineLevel="0" collapsed="false"/>
    <row r="1811" customFormat="false" ht="12.75" hidden="false" customHeight="true" outlineLevel="0" collapsed="false"/>
    <row r="1812" customFormat="false" ht="12.75" hidden="false" customHeight="true" outlineLevel="0" collapsed="false"/>
    <row r="1813" customFormat="false" ht="12.75" hidden="false" customHeight="true" outlineLevel="0" collapsed="false"/>
    <row r="1814" customFormat="false" ht="12.75" hidden="false" customHeight="true" outlineLevel="0" collapsed="false"/>
    <row r="1815" customFormat="false" ht="12.75" hidden="false" customHeight="true" outlineLevel="0" collapsed="false"/>
    <row r="1816" customFormat="false" ht="12.75" hidden="false" customHeight="true" outlineLevel="0" collapsed="false"/>
    <row r="1817" customFormat="false" ht="12.75" hidden="false" customHeight="true" outlineLevel="0" collapsed="false"/>
    <row r="1818" customFormat="false" ht="12.75" hidden="false" customHeight="true" outlineLevel="0" collapsed="false"/>
    <row r="1819" customFormat="false" ht="12.75" hidden="false" customHeight="true" outlineLevel="0" collapsed="false"/>
    <row r="1820" customFormat="false" ht="12.75" hidden="false" customHeight="true" outlineLevel="0" collapsed="false"/>
    <row r="1821" customFormat="false" ht="12.75" hidden="false" customHeight="true" outlineLevel="0" collapsed="false"/>
    <row r="1822" customFormat="false" ht="12.75" hidden="false" customHeight="true" outlineLevel="0" collapsed="false"/>
    <row r="1823" customFormat="false" ht="12.75" hidden="false" customHeight="true" outlineLevel="0" collapsed="false"/>
    <row r="1824" customFormat="false" ht="12.75" hidden="false" customHeight="true" outlineLevel="0" collapsed="false"/>
    <row r="1825" customFormat="false" ht="12.75" hidden="false" customHeight="true" outlineLevel="0" collapsed="false"/>
    <row r="1826" customFormat="false" ht="12.75" hidden="false" customHeight="true" outlineLevel="0" collapsed="false"/>
    <row r="1827" customFormat="false" ht="12.75" hidden="false" customHeight="true" outlineLevel="0" collapsed="false"/>
    <row r="1828" customFormat="false" ht="12.75" hidden="false" customHeight="true" outlineLevel="0" collapsed="false"/>
    <row r="1829" customFormat="false" ht="12.75" hidden="false" customHeight="true" outlineLevel="0" collapsed="false"/>
    <row r="1830" customFormat="false" ht="12.75" hidden="false" customHeight="true" outlineLevel="0" collapsed="false"/>
    <row r="1831" customFormat="false" ht="12.75" hidden="false" customHeight="true" outlineLevel="0" collapsed="false"/>
    <row r="1832" customFormat="false" ht="12.75" hidden="false" customHeight="true" outlineLevel="0" collapsed="false"/>
    <row r="1833" customFormat="false" ht="12.75" hidden="false" customHeight="true" outlineLevel="0" collapsed="false"/>
    <row r="1834" customFormat="false" ht="12.75" hidden="false" customHeight="true" outlineLevel="0" collapsed="false"/>
    <row r="1835" customFormat="false" ht="12.75" hidden="false" customHeight="true" outlineLevel="0" collapsed="false"/>
    <row r="1836" customFormat="false" ht="12.75" hidden="false" customHeight="true" outlineLevel="0" collapsed="false"/>
    <row r="1837" customFormat="false" ht="12.75" hidden="false" customHeight="true" outlineLevel="0" collapsed="false"/>
    <row r="1838" customFormat="false" ht="12.75" hidden="false" customHeight="true" outlineLevel="0" collapsed="false"/>
    <row r="1839" customFormat="false" ht="12.75" hidden="false" customHeight="true" outlineLevel="0" collapsed="false"/>
    <row r="1840" customFormat="false" ht="12.75" hidden="false" customHeight="true" outlineLevel="0" collapsed="false"/>
    <row r="1841" customFormat="false" ht="12.75" hidden="false" customHeight="true" outlineLevel="0" collapsed="false"/>
    <row r="1842" customFormat="false" ht="12.75" hidden="false" customHeight="true" outlineLevel="0" collapsed="false"/>
    <row r="1843" customFormat="false" ht="12.75" hidden="false" customHeight="true" outlineLevel="0" collapsed="false"/>
    <row r="1844" customFormat="false" ht="12.75" hidden="false" customHeight="true" outlineLevel="0" collapsed="false"/>
    <row r="1845" customFormat="false" ht="12.75" hidden="false" customHeight="true" outlineLevel="0" collapsed="false"/>
    <row r="1846" customFormat="false" ht="12.75" hidden="false" customHeight="true" outlineLevel="0" collapsed="false"/>
    <row r="1847" customFormat="false" ht="12.75" hidden="false" customHeight="true" outlineLevel="0" collapsed="false"/>
    <row r="1848" customFormat="false" ht="12.75" hidden="false" customHeight="true" outlineLevel="0" collapsed="false"/>
    <row r="1849" customFormat="false" ht="12.75" hidden="false" customHeight="true" outlineLevel="0" collapsed="false"/>
    <row r="1850" customFormat="false" ht="12.75" hidden="false" customHeight="true" outlineLevel="0" collapsed="false"/>
    <row r="1851" customFormat="false" ht="12.75" hidden="false" customHeight="true" outlineLevel="0" collapsed="false"/>
    <row r="1852" customFormat="false" ht="12.75" hidden="false" customHeight="true" outlineLevel="0" collapsed="false"/>
    <row r="1853" customFormat="false" ht="12.75" hidden="false" customHeight="true" outlineLevel="0" collapsed="false"/>
    <row r="1854" customFormat="false" ht="12.75" hidden="false" customHeight="true" outlineLevel="0" collapsed="false"/>
    <row r="1855" customFormat="false" ht="12.75" hidden="false" customHeight="true" outlineLevel="0" collapsed="false"/>
    <row r="1856" customFormat="false" ht="12.75" hidden="false" customHeight="true" outlineLevel="0" collapsed="false"/>
    <row r="1857" customFormat="false" ht="12.75" hidden="false" customHeight="true" outlineLevel="0" collapsed="false"/>
    <row r="1858" customFormat="false" ht="12.75" hidden="false" customHeight="true" outlineLevel="0" collapsed="false"/>
    <row r="1859" customFormat="false" ht="12.75" hidden="false" customHeight="true" outlineLevel="0" collapsed="false"/>
    <row r="1860" customFormat="false" ht="12.75" hidden="false" customHeight="true" outlineLevel="0" collapsed="false"/>
    <row r="1861" customFormat="false" ht="12.75" hidden="false" customHeight="true" outlineLevel="0" collapsed="false"/>
    <row r="1862" customFormat="false" ht="12.75" hidden="false" customHeight="true" outlineLevel="0" collapsed="false"/>
    <row r="1863" customFormat="false" ht="12.75" hidden="false" customHeight="true" outlineLevel="0" collapsed="false"/>
    <row r="1864" customFormat="false" ht="12.75" hidden="false" customHeight="true" outlineLevel="0" collapsed="false"/>
    <row r="1865" customFormat="false" ht="12.75" hidden="false" customHeight="true" outlineLevel="0" collapsed="false"/>
    <row r="1866" customFormat="false" ht="12.75" hidden="false" customHeight="true" outlineLevel="0" collapsed="false"/>
    <row r="1867" customFormat="false" ht="12.75" hidden="false" customHeight="true" outlineLevel="0" collapsed="false"/>
    <row r="1868" customFormat="false" ht="12.75" hidden="false" customHeight="true" outlineLevel="0" collapsed="false"/>
    <row r="1869" customFormat="false" ht="12.75" hidden="false" customHeight="true" outlineLevel="0" collapsed="false"/>
    <row r="1870" customFormat="false" ht="12.75" hidden="false" customHeight="true" outlineLevel="0" collapsed="false"/>
    <row r="1871" customFormat="false" ht="12.75" hidden="false" customHeight="true" outlineLevel="0" collapsed="false"/>
    <row r="1872" customFormat="false" ht="12.75" hidden="false" customHeight="true" outlineLevel="0" collapsed="false"/>
    <row r="1873" customFormat="false" ht="12.75" hidden="false" customHeight="true" outlineLevel="0" collapsed="false"/>
    <row r="1874" customFormat="false" ht="12.75" hidden="false" customHeight="true" outlineLevel="0" collapsed="false"/>
    <row r="1875" customFormat="false" ht="12.75" hidden="false" customHeight="true" outlineLevel="0" collapsed="false"/>
    <row r="1876" customFormat="false" ht="12.75" hidden="false" customHeight="true" outlineLevel="0" collapsed="false"/>
    <row r="1877" customFormat="false" ht="12.75" hidden="false" customHeight="true" outlineLevel="0" collapsed="false"/>
    <row r="1878" customFormat="false" ht="12.75" hidden="false" customHeight="true" outlineLevel="0" collapsed="false"/>
    <row r="1879" customFormat="false" ht="12.75" hidden="false" customHeight="true" outlineLevel="0" collapsed="false"/>
    <row r="1880" customFormat="false" ht="12.75" hidden="false" customHeight="true" outlineLevel="0" collapsed="false"/>
    <row r="1881" customFormat="false" ht="12.75" hidden="false" customHeight="true" outlineLevel="0" collapsed="false"/>
    <row r="1882" customFormat="false" ht="12.75" hidden="false" customHeight="true" outlineLevel="0" collapsed="false"/>
    <row r="1883" customFormat="false" ht="12.75" hidden="false" customHeight="true" outlineLevel="0" collapsed="false"/>
    <row r="1884" customFormat="false" ht="12.75" hidden="false" customHeight="true" outlineLevel="0" collapsed="false"/>
    <row r="1885" customFormat="false" ht="12.75" hidden="false" customHeight="true" outlineLevel="0" collapsed="false"/>
    <row r="1886" customFormat="false" ht="12.75" hidden="false" customHeight="true" outlineLevel="0" collapsed="false"/>
    <row r="1887" customFormat="false" ht="12.75" hidden="false" customHeight="true" outlineLevel="0" collapsed="false"/>
    <row r="1888" customFormat="false" ht="12.75" hidden="false" customHeight="true" outlineLevel="0" collapsed="false"/>
    <row r="1889" customFormat="false" ht="12.75" hidden="false" customHeight="true" outlineLevel="0" collapsed="false"/>
    <row r="1890" customFormat="false" ht="12.75" hidden="false" customHeight="true" outlineLevel="0" collapsed="false"/>
    <row r="1891" customFormat="false" ht="12.75" hidden="false" customHeight="true" outlineLevel="0" collapsed="false"/>
    <row r="1892" customFormat="false" ht="12.75" hidden="false" customHeight="true" outlineLevel="0" collapsed="false"/>
    <row r="1893" customFormat="false" ht="12.75" hidden="false" customHeight="true" outlineLevel="0" collapsed="false"/>
    <row r="1894" customFormat="false" ht="12.75" hidden="false" customHeight="true" outlineLevel="0" collapsed="false"/>
    <row r="1895" customFormat="false" ht="12.75" hidden="false" customHeight="true" outlineLevel="0" collapsed="false"/>
    <row r="1896" customFormat="false" ht="12.75" hidden="false" customHeight="true" outlineLevel="0" collapsed="false"/>
    <row r="1897" customFormat="false" ht="12.75" hidden="false" customHeight="true" outlineLevel="0" collapsed="false"/>
    <row r="1898" customFormat="false" ht="12.75" hidden="false" customHeight="true" outlineLevel="0" collapsed="false"/>
    <row r="1899" customFormat="false" ht="12.75" hidden="false" customHeight="true" outlineLevel="0" collapsed="false"/>
    <row r="1900" customFormat="false" ht="12.75" hidden="false" customHeight="true" outlineLevel="0" collapsed="false"/>
    <row r="1901" customFormat="false" ht="12.75" hidden="false" customHeight="true" outlineLevel="0" collapsed="false"/>
    <row r="1902" customFormat="false" ht="12.75" hidden="false" customHeight="true" outlineLevel="0" collapsed="false"/>
    <row r="1903" customFormat="false" ht="12.75" hidden="false" customHeight="true" outlineLevel="0" collapsed="false"/>
    <row r="1904" customFormat="false" ht="12.75" hidden="false" customHeight="true" outlineLevel="0" collapsed="false"/>
    <row r="1905" customFormat="false" ht="12.75" hidden="false" customHeight="true" outlineLevel="0" collapsed="false"/>
    <row r="1906" customFormat="false" ht="12.75" hidden="false" customHeight="true" outlineLevel="0" collapsed="false"/>
    <row r="1907" customFormat="false" ht="12.75" hidden="false" customHeight="true" outlineLevel="0" collapsed="false"/>
    <row r="1908" customFormat="false" ht="12.75" hidden="false" customHeight="true" outlineLevel="0" collapsed="false"/>
    <row r="1909" customFormat="false" ht="12.75" hidden="false" customHeight="true" outlineLevel="0" collapsed="false"/>
    <row r="1910" customFormat="false" ht="12.75" hidden="false" customHeight="true" outlineLevel="0" collapsed="false"/>
    <row r="1911" customFormat="false" ht="12.75" hidden="false" customHeight="true" outlineLevel="0" collapsed="false"/>
    <row r="1912" customFormat="false" ht="12.75" hidden="false" customHeight="true" outlineLevel="0" collapsed="false"/>
    <row r="1913" customFormat="false" ht="12.75" hidden="false" customHeight="true" outlineLevel="0" collapsed="false"/>
    <row r="1914" customFormat="false" ht="12.75" hidden="false" customHeight="true" outlineLevel="0" collapsed="false"/>
    <row r="1915" customFormat="false" ht="12.75" hidden="false" customHeight="true" outlineLevel="0" collapsed="false"/>
    <row r="1916" customFormat="false" ht="12.75" hidden="false" customHeight="true" outlineLevel="0" collapsed="false"/>
    <row r="1917" customFormat="false" ht="12.75" hidden="false" customHeight="true" outlineLevel="0" collapsed="false"/>
    <row r="1918" customFormat="false" ht="12.75" hidden="false" customHeight="true" outlineLevel="0" collapsed="false"/>
    <row r="1919" customFormat="false" ht="12.75" hidden="false" customHeight="true" outlineLevel="0" collapsed="false"/>
    <row r="1920" customFormat="false" ht="12.75" hidden="false" customHeight="true" outlineLevel="0" collapsed="false"/>
    <row r="1921" customFormat="false" ht="12.75" hidden="false" customHeight="true" outlineLevel="0" collapsed="false"/>
    <row r="1922" customFormat="false" ht="12.75" hidden="false" customHeight="true" outlineLevel="0" collapsed="false"/>
    <row r="1923" customFormat="false" ht="12.75" hidden="false" customHeight="true" outlineLevel="0" collapsed="false"/>
    <row r="1924" customFormat="false" ht="12.75" hidden="false" customHeight="true" outlineLevel="0" collapsed="false"/>
    <row r="1925" customFormat="false" ht="12.75" hidden="false" customHeight="true" outlineLevel="0" collapsed="false"/>
    <row r="1926" customFormat="false" ht="12.75" hidden="false" customHeight="true" outlineLevel="0" collapsed="false"/>
    <row r="1927" customFormat="false" ht="12.75" hidden="false" customHeight="true" outlineLevel="0" collapsed="false"/>
    <row r="1928" customFormat="false" ht="12.75" hidden="false" customHeight="true" outlineLevel="0" collapsed="false"/>
    <row r="1929" customFormat="false" ht="12.75" hidden="false" customHeight="true" outlineLevel="0" collapsed="false"/>
    <row r="1930" customFormat="false" ht="12.75" hidden="false" customHeight="true" outlineLevel="0" collapsed="false"/>
    <row r="1931" customFormat="false" ht="12.75" hidden="false" customHeight="true" outlineLevel="0" collapsed="false"/>
    <row r="1932" customFormat="false" ht="12.75" hidden="false" customHeight="true" outlineLevel="0" collapsed="false"/>
    <row r="1933" customFormat="false" ht="12.75" hidden="false" customHeight="true" outlineLevel="0" collapsed="false"/>
    <row r="1934" customFormat="false" ht="12.75" hidden="false" customHeight="true" outlineLevel="0" collapsed="false"/>
    <row r="1935" customFormat="false" ht="12.75" hidden="false" customHeight="true" outlineLevel="0" collapsed="false"/>
    <row r="1936" customFormat="false" ht="12.75" hidden="false" customHeight="true" outlineLevel="0" collapsed="false"/>
    <row r="1937" customFormat="false" ht="12.75" hidden="false" customHeight="true" outlineLevel="0" collapsed="false"/>
    <row r="1938" customFormat="false" ht="12.75" hidden="false" customHeight="true" outlineLevel="0" collapsed="false"/>
    <row r="1939" customFormat="false" ht="12.75" hidden="false" customHeight="true" outlineLevel="0" collapsed="false"/>
    <row r="1940" customFormat="false" ht="12.75" hidden="false" customHeight="true" outlineLevel="0" collapsed="false"/>
    <row r="1941" customFormat="false" ht="12.75" hidden="false" customHeight="true" outlineLevel="0" collapsed="false"/>
    <row r="1942" customFormat="false" ht="12.75" hidden="false" customHeight="true" outlineLevel="0" collapsed="false"/>
    <row r="1943" customFormat="false" ht="12.75" hidden="false" customHeight="true" outlineLevel="0" collapsed="false"/>
    <row r="1944" customFormat="false" ht="12.75" hidden="false" customHeight="true" outlineLevel="0" collapsed="false"/>
    <row r="1945" customFormat="false" ht="12.75" hidden="false" customHeight="true" outlineLevel="0" collapsed="false"/>
    <row r="1946" customFormat="false" ht="12.75" hidden="false" customHeight="true" outlineLevel="0" collapsed="false"/>
    <row r="1947" customFormat="false" ht="12.75" hidden="false" customHeight="true" outlineLevel="0" collapsed="false"/>
    <row r="1948" customFormat="false" ht="12.75" hidden="false" customHeight="true" outlineLevel="0" collapsed="false"/>
    <row r="1949" customFormat="false" ht="12.75" hidden="false" customHeight="true" outlineLevel="0" collapsed="false"/>
    <row r="1950" customFormat="false" ht="12.75" hidden="false" customHeight="true" outlineLevel="0" collapsed="false"/>
    <row r="1951" customFormat="false" ht="12.75" hidden="false" customHeight="true" outlineLevel="0" collapsed="false"/>
    <row r="1952" customFormat="false" ht="12.75" hidden="false" customHeight="true" outlineLevel="0" collapsed="false"/>
    <row r="1953" customFormat="false" ht="12.75" hidden="false" customHeight="true" outlineLevel="0" collapsed="false"/>
    <row r="1954" customFormat="false" ht="12.75" hidden="false" customHeight="true" outlineLevel="0" collapsed="false"/>
    <row r="1955" customFormat="false" ht="12.75" hidden="false" customHeight="true" outlineLevel="0" collapsed="false"/>
    <row r="1956" customFormat="false" ht="12.75" hidden="false" customHeight="true" outlineLevel="0" collapsed="false"/>
    <row r="1957" customFormat="false" ht="12.75" hidden="false" customHeight="true" outlineLevel="0" collapsed="false"/>
    <row r="1958" customFormat="false" ht="12.75" hidden="false" customHeight="true" outlineLevel="0" collapsed="false"/>
    <row r="1959" customFormat="false" ht="12.75" hidden="false" customHeight="true" outlineLevel="0" collapsed="false"/>
    <row r="1960" customFormat="false" ht="12.75" hidden="false" customHeight="true" outlineLevel="0" collapsed="false"/>
    <row r="1961" customFormat="false" ht="12.75" hidden="false" customHeight="true" outlineLevel="0" collapsed="false"/>
    <row r="1962" customFormat="false" ht="12.75" hidden="false" customHeight="true" outlineLevel="0" collapsed="false"/>
    <row r="1963" customFormat="false" ht="12.75" hidden="false" customHeight="true" outlineLevel="0" collapsed="false"/>
    <row r="1964" customFormat="false" ht="12.75" hidden="false" customHeight="true" outlineLevel="0" collapsed="false"/>
    <row r="1965" customFormat="false" ht="12.75" hidden="false" customHeight="true" outlineLevel="0" collapsed="false"/>
    <row r="1966" customFormat="false" ht="12.75" hidden="false" customHeight="true" outlineLevel="0" collapsed="false"/>
    <row r="1967" customFormat="false" ht="12.75" hidden="false" customHeight="true" outlineLevel="0" collapsed="false"/>
    <row r="1968" customFormat="false" ht="12.75" hidden="false" customHeight="true" outlineLevel="0" collapsed="false"/>
    <row r="1969" customFormat="false" ht="12.75" hidden="false" customHeight="true" outlineLevel="0" collapsed="false"/>
    <row r="1970" customFormat="false" ht="12.75" hidden="false" customHeight="true" outlineLevel="0" collapsed="false"/>
    <row r="1971" customFormat="false" ht="12.75" hidden="false" customHeight="true" outlineLevel="0" collapsed="false"/>
    <row r="1972" customFormat="false" ht="12.75" hidden="false" customHeight="true" outlineLevel="0" collapsed="false"/>
    <row r="1973" customFormat="false" ht="12.75" hidden="false" customHeight="true" outlineLevel="0" collapsed="false"/>
    <row r="1974" customFormat="false" ht="12.75" hidden="false" customHeight="true" outlineLevel="0" collapsed="false"/>
    <row r="1975" customFormat="false" ht="12.75" hidden="false" customHeight="true" outlineLevel="0" collapsed="false"/>
    <row r="1976" customFormat="false" ht="12.75" hidden="false" customHeight="true" outlineLevel="0" collapsed="false"/>
    <row r="1977" customFormat="false" ht="12.75" hidden="false" customHeight="true" outlineLevel="0" collapsed="false"/>
    <row r="1978" customFormat="false" ht="12.75" hidden="false" customHeight="true" outlineLevel="0" collapsed="false"/>
    <row r="1979" customFormat="false" ht="12.75" hidden="false" customHeight="true" outlineLevel="0" collapsed="false"/>
    <row r="1980" customFormat="false" ht="12.75" hidden="false" customHeight="true" outlineLevel="0" collapsed="false"/>
    <row r="1981" customFormat="false" ht="12.75" hidden="false" customHeight="true" outlineLevel="0" collapsed="false"/>
    <row r="1982" customFormat="false" ht="12.75" hidden="false" customHeight="true" outlineLevel="0" collapsed="false"/>
    <row r="1983" customFormat="false" ht="12.75" hidden="false" customHeight="true" outlineLevel="0" collapsed="false"/>
    <row r="1984" customFormat="false" ht="12.75" hidden="false" customHeight="true" outlineLevel="0" collapsed="false"/>
    <row r="1985" customFormat="false" ht="12.75" hidden="false" customHeight="true" outlineLevel="0" collapsed="false"/>
    <row r="1986" customFormat="false" ht="12.75" hidden="false" customHeight="true" outlineLevel="0" collapsed="false"/>
    <row r="1987" customFormat="false" ht="12.75" hidden="false" customHeight="true" outlineLevel="0" collapsed="false"/>
    <row r="1988" customFormat="false" ht="12.75" hidden="false" customHeight="true" outlineLevel="0" collapsed="false"/>
    <row r="1989" customFormat="false" ht="12.75" hidden="false" customHeight="true" outlineLevel="0" collapsed="false"/>
    <row r="1990" customFormat="false" ht="12.75" hidden="false" customHeight="true" outlineLevel="0" collapsed="false"/>
    <row r="1991" customFormat="false" ht="12.75" hidden="false" customHeight="true" outlineLevel="0" collapsed="false"/>
    <row r="1992" customFormat="false" ht="12.75" hidden="false" customHeight="true" outlineLevel="0" collapsed="false"/>
    <row r="1993" customFormat="false" ht="12.75" hidden="false" customHeight="true" outlineLevel="0" collapsed="false"/>
    <row r="1994" customFormat="false" ht="12.75" hidden="false" customHeight="true" outlineLevel="0" collapsed="false"/>
    <row r="1995" customFormat="false" ht="12.75" hidden="false" customHeight="true" outlineLevel="0" collapsed="false"/>
    <row r="1996" customFormat="false" ht="12.75" hidden="false" customHeight="true" outlineLevel="0" collapsed="false"/>
    <row r="1997" customFormat="false" ht="12.75" hidden="false" customHeight="true" outlineLevel="0" collapsed="false"/>
    <row r="1998" customFormat="false" ht="12.75" hidden="false" customHeight="true" outlineLevel="0" collapsed="false"/>
    <row r="1999" customFormat="false" ht="12.75" hidden="false" customHeight="true" outlineLevel="0" collapsed="false"/>
    <row r="2000" customFormat="false" ht="12.75" hidden="false" customHeight="true" outlineLevel="0" collapsed="false"/>
    <row r="2001" customFormat="false" ht="12.75" hidden="false" customHeight="true" outlineLevel="0" collapsed="false"/>
    <row r="2002" customFormat="false" ht="12.75" hidden="false" customHeight="true" outlineLevel="0" collapsed="false"/>
    <row r="2003" customFormat="false" ht="12.75" hidden="false" customHeight="true" outlineLevel="0" collapsed="false"/>
    <row r="2004" customFormat="false" ht="12.75" hidden="false" customHeight="true" outlineLevel="0" collapsed="false"/>
    <row r="2005" customFormat="false" ht="12.75" hidden="false" customHeight="true" outlineLevel="0" collapsed="false"/>
    <row r="2006" customFormat="false" ht="12.75" hidden="false" customHeight="true" outlineLevel="0" collapsed="false"/>
    <row r="2007" customFormat="false" ht="12.75" hidden="false" customHeight="true" outlineLevel="0" collapsed="false"/>
    <row r="2008" customFormat="false" ht="12.75" hidden="false" customHeight="true" outlineLevel="0" collapsed="false"/>
    <row r="2009" customFormat="false" ht="12.75" hidden="false" customHeight="true" outlineLevel="0" collapsed="false"/>
    <row r="2010" customFormat="false" ht="12.75" hidden="false" customHeight="true" outlineLevel="0" collapsed="false"/>
    <row r="2011" customFormat="false" ht="12.75" hidden="false" customHeight="true" outlineLevel="0" collapsed="false"/>
    <row r="2012" customFormat="false" ht="12.75" hidden="false" customHeight="true" outlineLevel="0" collapsed="false"/>
    <row r="2013" customFormat="false" ht="12.75" hidden="false" customHeight="true" outlineLevel="0" collapsed="false"/>
    <row r="2014" customFormat="false" ht="12.75" hidden="false" customHeight="true" outlineLevel="0" collapsed="false"/>
    <row r="2015" customFormat="false" ht="12.75" hidden="false" customHeight="true" outlineLevel="0" collapsed="false"/>
    <row r="2016" customFormat="false" ht="12.75" hidden="false" customHeight="true" outlineLevel="0" collapsed="false"/>
    <row r="2017" customFormat="false" ht="12.75" hidden="false" customHeight="true" outlineLevel="0" collapsed="false"/>
    <row r="2018" customFormat="false" ht="12.75" hidden="false" customHeight="true" outlineLevel="0" collapsed="false"/>
    <row r="2019" customFormat="false" ht="12.75" hidden="false" customHeight="true" outlineLevel="0" collapsed="false"/>
    <row r="2020" customFormat="false" ht="12.75" hidden="false" customHeight="true" outlineLevel="0" collapsed="false"/>
    <row r="2021" customFormat="false" ht="12.75" hidden="false" customHeight="true" outlineLevel="0" collapsed="false"/>
    <row r="2022" customFormat="false" ht="12.75" hidden="false" customHeight="true" outlineLevel="0" collapsed="false"/>
    <row r="2023" customFormat="false" ht="12.75" hidden="false" customHeight="true" outlineLevel="0" collapsed="false"/>
    <row r="2024" customFormat="false" ht="12.75" hidden="false" customHeight="true" outlineLevel="0" collapsed="false"/>
    <row r="2025" customFormat="false" ht="12.75" hidden="false" customHeight="true" outlineLevel="0" collapsed="false"/>
    <row r="2026" customFormat="false" ht="12.75" hidden="false" customHeight="true" outlineLevel="0" collapsed="false"/>
    <row r="2027" customFormat="false" ht="12.75" hidden="false" customHeight="true" outlineLevel="0" collapsed="false"/>
    <row r="2028" customFormat="false" ht="12.75" hidden="false" customHeight="true" outlineLevel="0" collapsed="false"/>
    <row r="2029" customFormat="false" ht="12.75" hidden="false" customHeight="true" outlineLevel="0" collapsed="false"/>
    <row r="2030" customFormat="false" ht="12.75" hidden="false" customHeight="true" outlineLevel="0" collapsed="false"/>
    <row r="2031" customFormat="false" ht="12.75" hidden="false" customHeight="true" outlineLevel="0" collapsed="false"/>
    <row r="2032" customFormat="false" ht="12.75" hidden="false" customHeight="true" outlineLevel="0" collapsed="false"/>
    <row r="2033" customFormat="false" ht="12.75" hidden="false" customHeight="true" outlineLevel="0" collapsed="false"/>
    <row r="2034" customFormat="false" ht="12.75" hidden="false" customHeight="true" outlineLevel="0" collapsed="false"/>
    <row r="2035" customFormat="false" ht="12.75" hidden="false" customHeight="true" outlineLevel="0" collapsed="false"/>
    <row r="2036" customFormat="false" ht="12.75" hidden="false" customHeight="true" outlineLevel="0" collapsed="false"/>
    <row r="2037" customFormat="false" ht="12.75" hidden="false" customHeight="true" outlineLevel="0" collapsed="false"/>
    <row r="2038" customFormat="false" ht="12.75" hidden="false" customHeight="true" outlineLevel="0" collapsed="false"/>
    <row r="2039" customFormat="false" ht="12.75" hidden="false" customHeight="true" outlineLevel="0" collapsed="false"/>
    <row r="2040" customFormat="false" ht="12.75" hidden="false" customHeight="true" outlineLevel="0" collapsed="false"/>
    <row r="2041" customFormat="false" ht="12.75" hidden="false" customHeight="true" outlineLevel="0" collapsed="false"/>
    <row r="2042" customFormat="false" ht="12.75" hidden="false" customHeight="true" outlineLevel="0" collapsed="false"/>
    <row r="2043" customFormat="false" ht="12.75" hidden="false" customHeight="true" outlineLevel="0" collapsed="false"/>
    <row r="2044" customFormat="false" ht="12.75" hidden="false" customHeight="true" outlineLevel="0" collapsed="false"/>
    <row r="2045" customFormat="false" ht="12.75" hidden="false" customHeight="true" outlineLevel="0" collapsed="false"/>
    <row r="2046" customFormat="false" ht="12.75" hidden="false" customHeight="true" outlineLevel="0" collapsed="false"/>
    <row r="2047" customFormat="false" ht="12.75" hidden="false" customHeight="true" outlineLevel="0" collapsed="false"/>
    <row r="2048" customFormat="false" ht="12.75" hidden="false" customHeight="true" outlineLevel="0" collapsed="false"/>
    <row r="2049" customFormat="false" ht="12.75" hidden="false" customHeight="true" outlineLevel="0" collapsed="false"/>
    <row r="2050" customFormat="false" ht="12.75" hidden="false" customHeight="true" outlineLevel="0" collapsed="false"/>
    <row r="2051" customFormat="false" ht="12.75" hidden="false" customHeight="true" outlineLevel="0" collapsed="false"/>
    <row r="2052" customFormat="false" ht="12.75" hidden="false" customHeight="true" outlineLevel="0" collapsed="false"/>
    <row r="2053" customFormat="false" ht="12.75" hidden="false" customHeight="true" outlineLevel="0" collapsed="false"/>
    <row r="2054" customFormat="false" ht="12.75" hidden="false" customHeight="true" outlineLevel="0" collapsed="false"/>
    <row r="2055" customFormat="false" ht="12.75" hidden="false" customHeight="true" outlineLevel="0" collapsed="false"/>
    <row r="2056" customFormat="false" ht="12.75" hidden="false" customHeight="true" outlineLevel="0" collapsed="false"/>
    <row r="2057" customFormat="false" ht="12.75" hidden="false" customHeight="true" outlineLevel="0" collapsed="false"/>
    <row r="2058" customFormat="false" ht="12.75" hidden="false" customHeight="true" outlineLevel="0" collapsed="false"/>
    <row r="2059" customFormat="false" ht="12.75" hidden="false" customHeight="true" outlineLevel="0" collapsed="false"/>
    <row r="2060" customFormat="false" ht="12.75" hidden="false" customHeight="true" outlineLevel="0" collapsed="false"/>
    <row r="2061" customFormat="false" ht="12.75" hidden="false" customHeight="true" outlineLevel="0" collapsed="false"/>
    <row r="2062" customFormat="false" ht="12.75" hidden="false" customHeight="true" outlineLevel="0" collapsed="false"/>
    <row r="2063" customFormat="false" ht="12.75" hidden="false" customHeight="true" outlineLevel="0" collapsed="false"/>
    <row r="2064" customFormat="false" ht="12.75" hidden="false" customHeight="true" outlineLevel="0" collapsed="false"/>
    <row r="2065" customFormat="false" ht="12.75" hidden="false" customHeight="true" outlineLevel="0" collapsed="false"/>
    <row r="2066" customFormat="false" ht="12.75" hidden="false" customHeight="true" outlineLevel="0" collapsed="false"/>
    <row r="2067" customFormat="false" ht="12.75" hidden="false" customHeight="true" outlineLevel="0" collapsed="false"/>
    <row r="2068" customFormat="false" ht="12.75" hidden="false" customHeight="true" outlineLevel="0" collapsed="false"/>
    <row r="2069" customFormat="false" ht="12.75" hidden="false" customHeight="true" outlineLevel="0" collapsed="false"/>
    <row r="2070" customFormat="false" ht="12.75" hidden="false" customHeight="true" outlineLevel="0" collapsed="false"/>
    <row r="2071" customFormat="false" ht="12.75" hidden="false" customHeight="true" outlineLevel="0" collapsed="false"/>
    <row r="2072" customFormat="false" ht="12.75" hidden="false" customHeight="true" outlineLevel="0" collapsed="false"/>
    <row r="2073" customFormat="false" ht="12.75" hidden="false" customHeight="true" outlineLevel="0" collapsed="false"/>
    <row r="2074" customFormat="false" ht="12.75" hidden="false" customHeight="true" outlineLevel="0" collapsed="false"/>
    <row r="2075" customFormat="false" ht="12.75" hidden="false" customHeight="true" outlineLevel="0" collapsed="false"/>
    <row r="2076" customFormat="false" ht="12.75" hidden="false" customHeight="true" outlineLevel="0" collapsed="false"/>
    <row r="2077" customFormat="false" ht="12.75" hidden="false" customHeight="true" outlineLevel="0" collapsed="false"/>
    <row r="2078" customFormat="false" ht="12.75" hidden="false" customHeight="true" outlineLevel="0" collapsed="false"/>
    <row r="2079" customFormat="false" ht="12.75" hidden="false" customHeight="true" outlineLevel="0" collapsed="false"/>
    <row r="2080" customFormat="false" ht="12.75" hidden="false" customHeight="true" outlineLevel="0" collapsed="false"/>
    <row r="2081" customFormat="false" ht="12.75" hidden="false" customHeight="true" outlineLevel="0" collapsed="false"/>
    <row r="2082" customFormat="false" ht="12.75" hidden="false" customHeight="true" outlineLevel="0" collapsed="false"/>
    <row r="2083" customFormat="false" ht="12.75" hidden="false" customHeight="true" outlineLevel="0" collapsed="false"/>
    <row r="2084" customFormat="false" ht="12.75" hidden="false" customHeight="true" outlineLevel="0" collapsed="false"/>
    <row r="2085" customFormat="false" ht="12.75" hidden="false" customHeight="true" outlineLevel="0" collapsed="false"/>
    <row r="2086" customFormat="false" ht="12.75" hidden="false" customHeight="true" outlineLevel="0" collapsed="false"/>
    <row r="2087" customFormat="false" ht="12.75" hidden="false" customHeight="true" outlineLevel="0" collapsed="false"/>
    <row r="2088" customFormat="false" ht="12.75" hidden="false" customHeight="true" outlineLevel="0" collapsed="false"/>
    <row r="2089" customFormat="false" ht="12.75" hidden="false" customHeight="true" outlineLevel="0" collapsed="false"/>
    <row r="2090" customFormat="false" ht="12.75" hidden="false" customHeight="true" outlineLevel="0" collapsed="false"/>
    <row r="2091" customFormat="false" ht="12.75" hidden="false" customHeight="true" outlineLevel="0" collapsed="false"/>
    <row r="2092" customFormat="false" ht="12.75" hidden="false" customHeight="true" outlineLevel="0" collapsed="false"/>
    <row r="2093" customFormat="false" ht="12.75" hidden="false" customHeight="true" outlineLevel="0" collapsed="false"/>
    <row r="2094" customFormat="false" ht="12.75" hidden="false" customHeight="true" outlineLevel="0" collapsed="false"/>
    <row r="2095" customFormat="false" ht="12.75" hidden="false" customHeight="true" outlineLevel="0" collapsed="false"/>
    <row r="2096" customFormat="false" ht="12.75" hidden="false" customHeight="true" outlineLevel="0" collapsed="false"/>
    <row r="2097" customFormat="false" ht="12.75" hidden="false" customHeight="true" outlineLevel="0" collapsed="false"/>
    <row r="2098" customFormat="false" ht="12.75" hidden="false" customHeight="true" outlineLevel="0" collapsed="false"/>
    <row r="2099" customFormat="false" ht="12.75" hidden="false" customHeight="true" outlineLevel="0" collapsed="false"/>
    <row r="2100" customFormat="false" ht="12.75" hidden="false" customHeight="true" outlineLevel="0" collapsed="false"/>
    <row r="2101" customFormat="false" ht="12.75" hidden="false" customHeight="true" outlineLevel="0" collapsed="false"/>
    <row r="2102" customFormat="false" ht="12.75" hidden="false" customHeight="true" outlineLevel="0" collapsed="false"/>
    <row r="2103" customFormat="false" ht="12.75" hidden="false" customHeight="true" outlineLevel="0" collapsed="false"/>
    <row r="2104" customFormat="false" ht="12.75" hidden="false" customHeight="true" outlineLevel="0" collapsed="false"/>
    <row r="2105" customFormat="false" ht="12.75" hidden="false" customHeight="true" outlineLevel="0" collapsed="false"/>
    <row r="2106" customFormat="false" ht="12.75" hidden="false" customHeight="true" outlineLevel="0" collapsed="false"/>
    <row r="2107" customFormat="false" ht="12.75" hidden="false" customHeight="true" outlineLevel="0" collapsed="false"/>
    <row r="2108" customFormat="false" ht="12.75" hidden="false" customHeight="true" outlineLevel="0" collapsed="false"/>
    <row r="2109" customFormat="false" ht="12.75" hidden="false" customHeight="true" outlineLevel="0" collapsed="false"/>
    <row r="2110" customFormat="false" ht="12.75" hidden="false" customHeight="true" outlineLevel="0" collapsed="false"/>
    <row r="2111" customFormat="false" ht="12.75" hidden="false" customHeight="true" outlineLevel="0" collapsed="false"/>
    <row r="2112" customFormat="false" ht="12.75" hidden="false" customHeight="true" outlineLevel="0" collapsed="false"/>
    <row r="2113" customFormat="false" ht="12.75" hidden="false" customHeight="true" outlineLevel="0" collapsed="false"/>
    <row r="2114" customFormat="false" ht="12.75" hidden="false" customHeight="true" outlineLevel="0" collapsed="false"/>
    <row r="2115" customFormat="false" ht="12.75" hidden="false" customHeight="true" outlineLevel="0" collapsed="false"/>
    <row r="2116" customFormat="false" ht="12.75" hidden="false" customHeight="true" outlineLevel="0" collapsed="false"/>
    <row r="2117" customFormat="false" ht="12.75" hidden="false" customHeight="true" outlineLevel="0" collapsed="false"/>
    <row r="2118" customFormat="false" ht="12.75" hidden="false" customHeight="true" outlineLevel="0" collapsed="false"/>
    <row r="2119" customFormat="false" ht="12.75" hidden="false" customHeight="true" outlineLevel="0" collapsed="false"/>
    <row r="2120" customFormat="false" ht="12.75" hidden="false" customHeight="true" outlineLevel="0" collapsed="false"/>
    <row r="2121" customFormat="false" ht="12.75" hidden="false" customHeight="true" outlineLevel="0" collapsed="false"/>
    <row r="2122" customFormat="false" ht="12.75" hidden="false" customHeight="true" outlineLevel="0" collapsed="false"/>
    <row r="2123" customFormat="false" ht="12.75" hidden="false" customHeight="true" outlineLevel="0" collapsed="false"/>
    <row r="2124" customFormat="false" ht="12.75" hidden="false" customHeight="true" outlineLevel="0" collapsed="false"/>
    <row r="2125" customFormat="false" ht="12.75" hidden="false" customHeight="true" outlineLevel="0" collapsed="false"/>
    <row r="2126" customFormat="false" ht="12.75" hidden="false" customHeight="true" outlineLevel="0" collapsed="false"/>
    <row r="2127" customFormat="false" ht="12.75" hidden="false" customHeight="true" outlineLevel="0" collapsed="false"/>
    <row r="2128" customFormat="false" ht="12.75" hidden="false" customHeight="true" outlineLevel="0" collapsed="false"/>
    <row r="2129" customFormat="false" ht="12.75" hidden="false" customHeight="true" outlineLevel="0" collapsed="false"/>
    <row r="2130" customFormat="false" ht="12.75" hidden="false" customHeight="true" outlineLevel="0" collapsed="false"/>
    <row r="2131" customFormat="false" ht="12.75" hidden="false" customHeight="true" outlineLevel="0" collapsed="false"/>
    <row r="2132" customFormat="false" ht="12.75" hidden="false" customHeight="true" outlineLevel="0" collapsed="false"/>
    <row r="2133" customFormat="false" ht="12.75" hidden="false" customHeight="true" outlineLevel="0" collapsed="false"/>
    <row r="2134" customFormat="false" ht="12.75" hidden="false" customHeight="true" outlineLevel="0" collapsed="false"/>
    <row r="2135" customFormat="false" ht="12.75" hidden="false" customHeight="true" outlineLevel="0" collapsed="false"/>
    <row r="2136" customFormat="false" ht="12.75" hidden="false" customHeight="true" outlineLevel="0" collapsed="false"/>
    <row r="2137" customFormat="false" ht="12.75" hidden="false" customHeight="true" outlineLevel="0" collapsed="false"/>
    <row r="2138" customFormat="false" ht="12.75" hidden="false" customHeight="true" outlineLevel="0" collapsed="false"/>
    <row r="2139" customFormat="false" ht="12.75" hidden="false" customHeight="true" outlineLevel="0" collapsed="false"/>
    <row r="2140" customFormat="false" ht="12.75" hidden="false" customHeight="true" outlineLevel="0" collapsed="false"/>
    <row r="2141" customFormat="false" ht="12.75" hidden="false" customHeight="true" outlineLevel="0" collapsed="false"/>
    <row r="2142" customFormat="false" ht="12.75" hidden="false" customHeight="true" outlineLevel="0" collapsed="false"/>
    <row r="2143" customFormat="false" ht="12.75" hidden="false" customHeight="true" outlineLevel="0" collapsed="false"/>
    <row r="2144" customFormat="false" ht="12.75" hidden="false" customHeight="true" outlineLevel="0" collapsed="false"/>
    <row r="2145" customFormat="false" ht="12.75" hidden="false" customHeight="true" outlineLevel="0" collapsed="false"/>
    <row r="2146" customFormat="false" ht="12.75" hidden="false" customHeight="true" outlineLevel="0" collapsed="false"/>
    <row r="2147" customFormat="false" ht="12.75" hidden="false" customHeight="true" outlineLevel="0" collapsed="false"/>
    <row r="2148" customFormat="false" ht="12.75" hidden="false" customHeight="true" outlineLevel="0" collapsed="false"/>
    <row r="2149" customFormat="false" ht="12.75" hidden="false" customHeight="true" outlineLevel="0" collapsed="false"/>
    <row r="2150" customFormat="false" ht="12.75" hidden="false" customHeight="true" outlineLevel="0" collapsed="false"/>
    <row r="2151" customFormat="false" ht="12.75" hidden="false" customHeight="true" outlineLevel="0" collapsed="false"/>
    <row r="2152" customFormat="false" ht="12.75" hidden="false" customHeight="true" outlineLevel="0" collapsed="false"/>
    <row r="2153" customFormat="false" ht="12.75" hidden="false" customHeight="true" outlineLevel="0" collapsed="false"/>
    <row r="2154" customFormat="false" ht="12.75" hidden="false" customHeight="true" outlineLevel="0" collapsed="false"/>
    <row r="2155" customFormat="false" ht="12.75" hidden="false" customHeight="true" outlineLevel="0" collapsed="false"/>
    <row r="2156" customFormat="false" ht="12.75" hidden="false" customHeight="true" outlineLevel="0" collapsed="false"/>
    <row r="2157" customFormat="false" ht="12.75" hidden="false" customHeight="true" outlineLevel="0" collapsed="false"/>
    <row r="2158" customFormat="false" ht="12.75" hidden="false" customHeight="true" outlineLevel="0" collapsed="false"/>
    <row r="2159" customFormat="false" ht="12.75" hidden="false" customHeight="true" outlineLevel="0" collapsed="false"/>
    <row r="2160" customFormat="false" ht="12.75" hidden="false" customHeight="true" outlineLevel="0" collapsed="false"/>
    <row r="2161" customFormat="false" ht="12.75" hidden="false" customHeight="true" outlineLevel="0" collapsed="false"/>
    <row r="2162" customFormat="false" ht="12.75" hidden="false" customHeight="true" outlineLevel="0" collapsed="false"/>
    <row r="2163" customFormat="false" ht="12.75" hidden="false" customHeight="true" outlineLevel="0" collapsed="false"/>
    <row r="2164" customFormat="false" ht="12.75" hidden="false" customHeight="true" outlineLevel="0" collapsed="false"/>
    <row r="2165" customFormat="false" ht="12.75" hidden="false" customHeight="true" outlineLevel="0" collapsed="false"/>
    <row r="2166" customFormat="false" ht="12.75" hidden="false" customHeight="true" outlineLevel="0" collapsed="false"/>
    <row r="2167" customFormat="false" ht="12.75" hidden="false" customHeight="true" outlineLevel="0" collapsed="false"/>
    <row r="2168" customFormat="false" ht="12.75" hidden="false" customHeight="true" outlineLevel="0" collapsed="false"/>
    <row r="2169" customFormat="false" ht="12.75" hidden="false" customHeight="true" outlineLevel="0" collapsed="false"/>
    <row r="2170" customFormat="false" ht="12.75" hidden="false" customHeight="true" outlineLevel="0" collapsed="false"/>
    <row r="2171" customFormat="false" ht="12.75" hidden="false" customHeight="true" outlineLevel="0" collapsed="false"/>
    <row r="2172" customFormat="false" ht="12.75" hidden="false" customHeight="true" outlineLevel="0" collapsed="false"/>
    <row r="2173" customFormat="false" ht="12.75" hidden="false" customHeight="true" outlineLevel="0" collapsed="false"/>
    <row r="2174" customFormat="false" ht="12.75" hidden="false" customHeight="true" outlineLevel="0" collapsed="false"/>
    <row r="2175" customFormat="false" ht="12.75" hidden="false" customHeight="true" outlineLevel="0" collapsed="false"/>
    <row r="2176" customFormat="false" ht="12.75" hidden="false" customHeight="true" outlineLevel="0" collapsed="false"/>
    <row r="2177" customFormat="false" ht="12.75" hidden="false" customHeight="true" outlineLevel="0" collapsed="false"/>
    <row r="2178" customFormat="false" ht="12.75" hidden="false" customHeight="true" outlineLevel="0" collapsed="false"/>
    <row r="2179" customFormat="false" ht="12.75" hidden="false" customHeight="true" outlineLevel="0" collapsed="false"/>
    <row r="2180" customFormat="false" ht="12.75" hidden="false" customHeight="true" outlineLevel="0" collapsed="false"/>
    <row r="2181" customFormat="false" ht="12.75" hidden="false" customHeight="true" outlineLevel="0" collapsed="false"/>
    <row r="2182" customFormat="false" ht="12.75" hidden="false" customHeight="true" outlineLevel="0" collapsed="false"/>
    <row r="2183" customFormat="false" ht="12.75" hidden="false" customHeight="true" outlineLevel="0" collapsed="false"/>
    <row r="2184" customFormat="false" ht="12.75" hidden="false" customHeight="true" outlineLevel="0" collapsed="false"/>
    <row r="2185" customFormat="false" ht="12.75" hidden="false" customHeight="true" outlineLevel="0" collapsed="false"/>
    <row r="2186" customFormat="false" ht="12.75" hidden="false" customHeight="true" outlineLevel="0" collapsed="false"/>
    <row r="2187" customFormat="false" ht="12.75" hidden="false" customHeight="true" outlineLevel="0" collapsed="false"/>
    <row r="2188" customFormat="false" ht="12.75" hidden="false" customHeight="true" outlineLevel="0" collapsed="false"/>
    <row r="2189" customFormat="false" ht="12.75" hidden="false" customHeight="true" outlineLevel="0" collapsed="false"/>
    <row r="2190" customFormat="false" ht="12.75" hidden="false" customHeight="true" outlineLevel="0" collapsed="false"/>
    <row r="2191" customFormat="false" ht="12.75" hidden="false" customHeight="true" outlineLevel="0" collapsed="false"/>
    <row r="2192" customFormat="false" ht="12.75" hidden="false" customHeight="true" outlineLevel="0" collapsed="false"/>
    <row r="2193" customFormat="false" ht="12.75" hidden="false" customHeight="true" outlineLevel="0" collapsed="false"/>
    <row r="2194" customFormat="false" ht="12.75" hidden="false" customHeight="true" outlineLevel="0" collapsed="false"/>
    <row r="2195" customFormat="false" ht="12.75" hidden="false" customHeight="true" outlineLevel="0" collapsed="false"/>
    <row r="2196" customFormat="false" ht="12.75" hidden="false" customHeight="true" outlineLevel="0" collapsed="false"/>
    <row r="2197" customFormat="false" ht="12.75" hidden="false" customHeight="true" outlineLevel="0" collapsed="false"/>
    <row r="2198" customFormat="false" ht="12.75" hidden="false" customHeight="true" outlineLevel="0" collapsed="false"/>
    <row r="2199" customFormat="false" ht="12.75" hidden="false" customHeight="true" outlineLevel="0" collapsed="false"/>
    <row r="2200" customFormat="false" ht="12.75" hidden="false" customHeight="true" outlineLevel="0" collapsed="false"/>
    <row r="2201" customFormat="false" ht="12.75" hidden="false" customHeight="true" outlineLevel="0" collapsed="false"/>
    <row r="2202" customFormat="false" ht="12.75" hidden="false" customHeight="true" outlineLevel="0" collapsed="false"/>
    <row r="2203" customFormat="false" ht="12.75" hidden="false" customHeight="true" outlineLevel="0" collapsed="false"/>
    <row r="2204" customFormat="false" ht="12.75" hidden="false" customHeight="true" outlineLevel="0" collapsed="false"/>
    <row r="2205" customFormat="false" ht="12.75" hidden="false" customHeight="true" outlineLevel="0" collapsed="false"/>
    <row r="2206" customFormat="false" ht="12.75" hidden="false" customHeight="true" outlineLevel="0" collapsed="false"/>
    <row r="2207" customFormat="false" ht="12.75" hidden="false" customHeight="true" outlineLevel="0" collapsed="false"/>
    <row r="2208" customFormat="false" ht="12.75" hidden="false" customHeight="true" outlineLevel="0" collapsed="false"/>
    <row r="2209" customFormat="false" ht="12.75" hidden="false" customHeight="true" outlineLevel="0" collapsed="false"/>
    <row r="2210" customFormat="false" ht="12.75" hidden="false" customHeight="true" outlineLevel="0" collapsed="false"/>
    <row r="2211" customFormat="false" ht="12.75" hidden="false" customHeight="true" outlineLevel="0" collapsed="false"/>
    <row r="2212" customFormat="false" ht="12.75" hidden="false" customHeight="true" outlineLevel="0" collapsed="false"/>
    <row r="2213" customFormat="false" ht="12.75" hidden="false" customHeight="true" outlineLevel="0" collapsed="false"/>
    <row r="2214" customFormat="false" ht="12.75" hidden="false" customHeight="true" outlineLevel="0" collapsed="false"/>
    <row r="2215" customFormat="false" ht="12.75" hidden="false" customHeight="true" outlineLevel="0" collapsed="false"/>
    <row r="2216" customFormat="false" ht="12.75" hidden="false" customHeight="true" outlineLevel="0" collapsed="false"/>
    <row r="2217" customFormat="false" ht="12.75" hidden="false" customHeight="true" outlineLevel="0" collapsed="false"/>
    <row r="2218" customFormat="false" ht="12.75" hidden="false" customHeight="true" outlineLevel="0" collapsed="false"/>
    <row r="2219" customFormat="false" ht="12.75" hidden="false" customHeight="true" outlineLevel="0" collapsed="false"/>
    <row r="2220" customFormat="false" ht="12.75" hidden="false" customHeight="true" outlineLevel="0" collapsed="false"/>
    <row r="2221" customFormat="false" ht="12.75" hidden="false" customHeight="true" outlineLevel="0" collapsed="false"/>
    <row r="2222" customFormat="false" ht="12.75" hidden="false" customHeight="true" outlineLevel="0" collapsed="false"/>
    <row r="2223" customFormat="false" ht="12.75" hidden="false" customHeight="true" outlineLevel="0" collapsed="false"/>
    <row r="2224" customFormat="false" ht="12.75" hidden="false" customHeight="true" outlineLevel="0" collapsed="false"/>
    <row r="2225" customFormat="false" ht="12.75" hidden="false" customHeight="true" outlineLevel="0" collapsed="false"/>
    <row r="2226" customFormat="false" ht="12.75" hidden="false" customHeight="true" outlineLevel="0" collapsed="false"/>
    <row r="2227" customFormat="false" ht="12.75" hidden="false" customHeight="true" outlineLevel="0" collapsed="false"/>
    <row r="2228" customFormat="false" ht="12.75" hidden="false" customHeight="true" outlineLevel="0" collapsed="false"/>
    <row r="2229" customFormat="false" ht="12.75" hidden="false" customHeight="true" outlineLevel="0" collapsed="false"/>
    <row r="2230" customFormat="false" ht="12.75" hidden="false" customHeight="true" outlineLevel="0" collapsed="false"/>
    <row r="2231" customFormat="false" ht="12.75" hidden="false" customHeight="true" outlineLevel="0" collapsed="false"/>
    <row r="2232" customFormat="false" ht="12.75" hidden="false" customHeight="true" outlineLevel="0" collapsed="false"/>
    <row r="2233" customFormat="false" ht="12.75" hidden="false" customHeight="true" outlineLevel="0" collapsed="false"/>
    <row r="2234" customFormat="false" ht="12.75" hidden="false" customHeight="true" outlineLevel="0" collapsed="false"/>
    <row r="2235" customFormat="false" ht="12.75" hidden="false" customHeight="true" outlineLevel="0" collapsed="false"/>
    <row r="2236" customFormat="false" ht="12.75" hidden="false" customHeight="true" outlineLevel="0" collapsed="false"/>
    <row r="2237" customFormat="false" ht="12.75" hidden="false" customHeight="true" outlineLevel="0" collapsed="false"/>
    <row r="2238" customFormat="false" ht="12.75" hidden="false" customHeight="true" outlineLevel="0" collapsed="false"/>
    <row r="2239" customFormat="false" ht="12.75" hidden="false" customHeight="true" outlineLevel="0" collapsed="false"/>
    <row r="2240" customFormat="false" ht="12.75" hidden="false" customHeight="true" outlineLevel="0" collapsed="false"/>
    <row r="2241" customFormat="false" ht="12.75" hidden="false" customHeight="true" outlineLevel="0" collapsed="false"/>
    <row r="2242" customFormat="false" ht="12.75" hidden="false" customHeight="true" outlineLevel="0" collapsed="false"/>
    <row r="2243" customFormat="false" ht="12.75" hidden="false" customHeight="true" outlineLevel="0" collapsed="false"/>
    <row r="2244" customFormat="false" ht="12.75" hidden="false" customHeight="true" outlineLevel="0" collapsed="false"/>
    <row r="2245" customFormat="false" ht="12.75" hidden="false" customHeight="true" outlineLevel="0" collapsed="false"/>
    <row r="2246" customFormat="false" ht="12.75" hidden="false" customHeight="true" outlineLevel="0" collapsed="false"/>
    <row r="2247" customFormat="false" ht="12.75" hidden="false" customHeight="true" outlineLevel="0" collapsed="false"/>
    <row r="2248" customFormat="false" ht="12.75" hidden="false" customHeight="true" outlineLevel="0" collapsed="false"/>
    <row r="2249" customFormat="false" ht="12.75" hidden="false" customHeight="true" outlineLevel="0" collapsed="false"/>
    <row r="2250" customFormat="false" ht="12.75" hidden="false" customHeight="true" outlineLevel="0" collapsed="false"/>
    <row r="2251" customFormat="false" ht="12.75" hidden="false" customHeight="true" outlineLevel="0" collapsed="false"/>
    <row r="2252" customFormat="false" ht="12.75" hidden="false" customHeight="true" outlineLevel="0" collapsed="false"/>
    <row r="2253" customFormat="false" ht="12.75" hidden="false" customHeight="true" outlineLevel="0" collapsed="false"/>
    <row r="2254" customFormat="false" ht="12.75" hidden="false" customHeight="true" outlineLevel="0" collapsed="false"/>
    <row r="2255" customFormat="false" ht="12.75" hidden="false" customHeight="true" outlineLevel="0" collapsed="false"/>
    <row r="2256" customFormat="false" ht="12.75" hidden="false" customHeight="true" outlineLevel="0" collapsed="false"/>
    <row r="2257" customFormat="false" ht="12.75" hidden="false" customHeight="true" outlineLevel="0" collapsed="false"/>
    <row r="2258" customFormat="false" ht="12.75" hidden="false" customHeight="true" outlineLevel="0" collapsed="false"/>
    <row r="2259" customFormat="false" ht="12.75" hidden="false" customHeight="true" outlineLevel="0" collapsed="false"/>
    <row r="2260" customFormat="false" ht="12.75" hidden="false" customHeight="true" outlineLevel="0" collapsed="false"/>
    <row r="2261" customFormat="false" ht="12.75" hidden="false" customHeight="true" outlineLevel="0" collapsed="false"/>
    <row r="2262" customFormat="false" ht="12.75" hidden="false" customHeight="true" outlineLevel="0" collapsed="false"/>
    <row r="2263" customFormat="false" ht="12.75" hidden="false" customHeight="true" outlineLevel="0" collapsed="false"/>
    <row r="2264" customFormat="false" ht="12.75" hidden="false" customHeight="true" outlineLevel="0" collapsed="false"/>
    <row r="2265" customFormat="false" ht="12.75" hidden="false" customHeight="true" outlineLevel="0" collapsed="false"/>
    <row r="2266" customFormat="false" ht="12.75" hidden="false" customHeight="true" outlineLevel="0" collapsed="false"/>
    <row r="2267" customFormat="false" ht="12.75" hidden="false" customHeight="true" outlineLevel="0" collapsed="false"/>
    <row r="2268" customFormat="false" ht="12.75" hidden="false" customHeight="true" outlineLevel="0" collapsed="false"/>
    <row r="2269" customFormat="false" ht="12.75" hidden="false" customHeight="true" outlineLevel="0" collapsed="false"/>
    <row r="2270" customFormat="false" ht="12.75" hidden="false" customHeight="true" outlineLevel="0" collapsed="false"/>
    <row r="2271" customFormat="false" ht="12.75" hidden="false" customHeight="true" outlineLevel="0" collapsed="false"/>
    <row r="2272" customFormat="false" ht="12.75" hidden="false" customHeight="true" outlineLevel="0" collapsed="false"/>
    <row r="2273" customFormat="false" ht="12.75" hidden="false" customHeight="true" outlineLevel="0" collapsed="false"/>
    <row r="2274" customFormat="false" ht="12.75" hidden="false" customHeight="true" outlineLevel="0" collapsed="false"/>
    <row r="2275" customFormat="false" ht="12.75" hidden="false" customHeight="true" outlineLevel="0" collapsed="false"/>
    <row r="2276" customFormat="false" ht="12.75" hidden="false" customHeight="true" outlineLevel="0" collapsed="false"/>
    <row r="2277" customFormat="false" ht="12.75" hidden="false" customHeight="true" outlineLevel="0" collapsed="false"/>
    <row r="2278" customFormat="false" ht="12.75" hidden="false" customHeight="true" outlineLevel="0" collapsed="false"/>
    <row r="2279" customFormat="false" ht="12.75" hidden="false" customHeight="true" outlineLevel="0" collapsed="false"/>
    <row r="2280" customFormat="false" ht="12.75" hidden="false" customHeight="true" outlineLevel="0" collapsed="false"/>
    <row r="2281" customFormat="false" ht="12.75" hidden="false" customHeight="true" outlineLevel="0" collapsed="false"/>
    <row r="2282" customFormat="false" ht="12.75" hidden="false" customHeight="true" outlineLevel="0" collapsed="false"/>
    <row r="2283" customFormat="false" ht="12.75" hidden="false" customHeight="true" outlineLevel="0" collapsed="false"/>
    <row r="2284" customFormat="false" ht="12.75" hidden="false" customHeight="true" outlineLevel="0" collapsed="false"/>
    <row r="2285" customFormat="false" ht="12.75" hidden="false" customHeight="true" outlineLevel="0" collapsed="false"/>
    <row r="2286" customFormat="false" ht="12.75" hidden="false" customHeight="true" outlineLevel="0" collapsed="false"/>
    <row r="2287" customFormat="false" ht="12.75" hidden="false" customHeight="true" outlineLevel="0" collapsed="false"/>
    <row r="2288" customFormat="false" ht="12.75" hidden="false" customHeight="true" outlineLevel="0" collapsed="false"/>
    <row r="2289" customFormat="false" ht="12.75" hidden="false" customHeight="true" outlineLevel="0" collapsed="false"/>
    <row r="2290" customFormat="false" ht="12.75" hidden="false" customHeight="true" outlineLevel="0" collapsed="false"/>
    <row r="2291" customFormat="false" ht="12.75" hidden="false" customHeight="true" outlineLevel="0" collapsed="false"/>
    <row r="2292" customFormat="false" ht="12.75" hidden="false" customHeight="true" outlineLevel="0" collapsed="false"/>
    <row r="2293" customFormat="false" ht="12.75" hidden="false" customHeight="true" outlineLevel="0" collapsed="false"/>
    <row r="2294" customFormat="false" ht="12.75" hidden="false" customHeight="true" outlineLevel="0" collapsed="false"/>
    <row r="2295" customFormat="false" ht="12.75" hidden="false" customHeight="true" outlineLevel="0" collapsed="false"/>
    <row r="2296" customFormat="false" ht="12.75" hidden="false" customHeight="true" outlineLevel="0" collapsed="false"/>
    <row r="2297" customFormat="false" ht="12.75" hidden="false" customHeight="true" outlineLevel="0" collapsed="false"/>
    <row r="2298" customFormat="false" ht="12.75" hidden="false" customHeight="true" outlineLevel="0" collapsed="false"/>
    <row r="2299" customFormat="false" ht="12.75" hidden="false" customHeight="true" outlineLevel="0" collapsed="false"/>
    <row r="2300" customFormat="false" ht="12.75" hidden="false" customHeight="true" outlineLevel="0" collapsed="false"/>
    <row r="2301" customFormat="false" ht="12.75" hidden="false" customHeight="true" outlineLevel="0" collapsed="false"/>
    <row r="2302" customFormat="false" ht="12.75" hidden="false" customHeight="true" outlineLevel="0" collapsed="false"/>
    <row r="2303" customFormat="false" ht="12.75" hidden="false" customHeight="true" outlineLevel="0" collapsed="false"/>
    <row r="2304" customFormat="false" ht="12.75" hidden="false" customHeight="true" outlineLevel="0" collapsed="false"/>
    <row r="2305" customFormat="false" ht="12.75" hidden="false" customHeight="true" outlineLevel="0" collapsed="false"/>
    <row r="2306" customFormat="false" ht="12.75" hidden="false" customHeight="true" outlineLevel="0" collapsed="false"/>
    <row r="2307" customFormat="false" ht="12.75" hidden="false" customHeight="true" outlineLevel="0" collapsed="false"/>
    <row r="2308" customFormat="false" ht="12.75" hidden="false" customHeight="true" outlineLevel="0" collapsed="false"/>
    <row r="2309" customFormat="false" ht="12.75" hidden="false" customHeight="true" outlineLevel="0" collapsed="false"/>
    <row r="2310" customFormat="false" ht="12.75" hidden="false" customHeight="true" outlineLevel="0" collapsed="false"/>
    <row r="2311" customFormat="false" ht="12.75" hidden="false" customHeight="true" outlineLevel="0" collapsed="false"/>
    <row r="2312" customFormat="false" ht="12.75" hidden="false" customHeight="true" outlineLevel="0" collapsed="false"/>
    <row r="2313" customFormat="false" ht="12.75" hidden="false" customHeight="true" outlineLevel="0" collapsed="false"/>
    <row r="2314" customFormat="false" ht="12.75" hidden="false" customHeight="true" outlineLevel="0" collapsed="false"/>
    <row r="2315" customFormat="false" ht="12.75" hidden="false" customHeight="true" outlineLevel="0" collapsed="false"/>
    <row r="2316" customFormat="false" ht="12.75" hidden="false" customHeight="true" outlineLevel="0" collapsed="false"/>
    <row r="2317" customFormat="false" ht="12.75" hidden="false" customHeight="true" outlineLevel="0" collapsed="false"/>
    <row r="2318" customFormat="false" ht="12.75" hidden="false" customHeight="true" outlineLevel="0" collapsed="false"/>
    <row r="2319" customFormat="false" ht="12.75" hidden="false" customHeight="true" outlineLevel="0" collapsed="false"/>
    <row r="2320" customFormat="false" ht="12.75" hidden="false" customHeight="true" outlineLevel="0" collapsed="false"/>
    <row r="2321" customFormat="false" ht="12.75" hidden="false" customHeight="true" outlineLevel="0" collapsed="false"/>
    <row r="2322" customFormat="false" ht="12.75" hidden="false" customHeight="true" outlineLevel="0" collapsed="false"/>
    <row r="2323" customFormat="false" ht="12.75" hidden="false" customHeight="true" outlineLevel="0" collapsed="false"/>
    <row r="2324" customFormat="false" ht="12.75" hidden="false" customHeight="true" outlineLevel="0" collapsed="false"/>
    <row r="2325" customFormat="false" ht="12.75" hidden="false" customHeight="true" outlineLevel="0" collapsed="false"/>
    <row r="2326" customFormat="false" ht="12.75" hidden="false" customHeight="true" outlineLevel="0" collapsed="false"/>
    <row r="2327" customFormat="false" ht="12.75" hidden="false" customHeight="true" outlineLevel="0" collapsed="false"/>
    <row r="2328" customFormat="false" ht="12.75" hidden="false" customHeight="true" outlineLevel="0" collapsed="false"/>
    <row r="2329" customFormat="false" ht="12.75" hidden="false" customHeight="true" outlineLevel="0" collapsed="false"/>
    <row r="2330" customFormat="false" ht="12.75" hidden="false" customHeight="true" outlineLevel="0" collapsed="false"/>
    <row r="2331" customFormat="false" ht="12.75" hidden="false" customHeight="true" outlineLevel="0" collapsed="false"/>
    <row r="2332" customFormat="false" ht="12.75" hidden="false" customHeight="true" outlineLevel="0" collapsed="false"/>
    <row r="2333" customFormat="false" ht="12.75" hidden="false" customHeight="true" outlineLevel="0" collapsed="false"/>
    <row r="2334" customFormat="false" ht="12.75" hidden="false" customHeight="true" outlineLevel="0" collapsed="false"/>
    <row r="2335" customFormat="false" ht="12.75" hidden="false" customHeight="true" outlineLevel="0" collapsed="false"/>
    <row r="2336" customFormat="false" ht="12.75" hidden="false" customHeight="true" outlineLevel="0" collapsed="false"/>
    <row r="2337" customFormat="false" ht="12.75" hidden="false" customHeight="true" outlineLevel="0" collapsed="false"/>
    <row r="2338" customFormat="false" ht="12.75" hidden="false" customHeight="true" outlineLevel="0" collapsed="false"/>
    <row r="2339" customFormat="false" ht="12.75" hidden="false" customHeight="true" outlineLevel="0" collapsed="false"/>
    <row r="2340" customFormat="false" ht="12.75" hidden="false" customHeight="true" outlineLevel="0" collapsed="false"/>
    <row r="2341" customFormat="false" ht="12.75" hidden="false" customHeight="true" outlineLevel="0" collapsed="false"/>
    <row r="2342" customFormat="false" ht="12.75" hidden="false" customHeight="true" outlineLevel="0" collapsed="false"/>
    <row r="2343" customFormat="false" ht="12.75" hidden="false" customHeight="true" outlineLevel="0" collapsed="false"/>
    <row r="2344" customFormat="false" ht="12.75" hidden="false" customHeight="true" outlineLevel="0" collapsed="false"/>
    <row r="2345" customFormat="false" ht="12.75" hidden="false" customHeight="true" outlineLevel="0" collapsed="false"/>
    <row r="2346" customFormat="false" ht="12.75" hidden="false" customHeight="true" outlineLevel="0" collapsed="false"/>
    <row r="2347" customFormat="false" ht="12.75" hidden="false" customHeight="true" outlineLevel="0" collapsed="false"/>
    <row r="2348" customFormat="false" ht="12.75" hidden="false" customHeight="true" outlineLevel="0" collapsed="false"/>
    <row r="2349" customFormat="false" ht="12.75" hidden="false" customHeight="true" outlineLevel="0" collapsed="false"/>
    <row r="2350" customFormat="false" ht="12.75" hidden="false" customHeight="true" outlineLevel="0" collapsed="false"/>
    <row r="2351" customFormat="false" ht="12.75" hidden="false" customHeight="true" outlineLevel="0" collapsed="false"/>
    <row r="2352" customFormat="false" ht="12.75" hidden="false" customHeight="true" outlineLevel="0" collapsed="false"/>
    <row r="2353" customFormat="false" ht="12.75" hidden="false" customHeight="true" outlineLevel="0" collapsed="false"/>
    <row r="2354" customFormat="false" ht="12.75" hidden="false" customHeight="true" outlineLevel="0" collapsed="false"/>
    <row r="2355" customFormat="false" ht="12.75" hidden="false" customHeight="true" outlineLevel="0" collapsed="false"/>
    <row r="2356" customFormat="false" ht="12.75" hidden="false" customHeight="true" outlineLevel="0" collapsed="false"/>
    <row r="2357" customFormat="false" ht="12.75" hidden="false" customHeight="true" outlineLevel="0" collapsed="false"/>
    <row r="2358" customFormat="false" ht="12.75" hidden="false" customHeight="true" outlineLevel="0" collapsed="false"/>
    <row r="2359" customFormat="false" ht="12.75" hidden="false" customHeight="true" outlineLevel="0" collapsed="false"/>
    <row r="2360" customFormat="false" ht="12.75" hidden="false" customHeight="true" outlineLevel="0" collapsed="false"/>
    <row r="2361" customFormat="false" ht="12.75" hidden="false" customHeight="true" outlineLevel="0" collapsed="false"/>
    <row r="2362" customFormat="false" ht="12.75" hidden="false" customHeight="true" outlineLevel="0" collapsed="false"/>
    <row r="2363" customFormat="false" ht="12.75" hidden="false" customHeight="true" outlineLevel="0" collapsed="false"/>
    <row r="2364" customFormat="false" ht="12.75" hidden="false" customHeight="true" outlineLevel="0" collapsed="false"/>
    <row r="2365" customFormat="false" ht="12.75" hidden="false" customHeight="true" outlineLevel="0" collapsed="false"/>
    <row r="2366" customFormat="false" ht="12.75" hidden="false" customHeight="true" outlineLevel="0" collapsed="false"/>
    <row r="2367" customFormat="false" ht="12.75" hidden="false" customHeight="true" outlineLevel="0" collapsed="false"/>
    <row r="2368" customFormat="false" ht="12.75" hidden="false" customHeight="true" outlineLevel="0" collapsed="false"/>
    <row r="2369" customFormat="false" ht="12.75" hidden="false" customHeight="true" outlineLevel="0" collapsed="false"/>
    <row r="2370" customFormat="false" ht="12.75" hidden="false" customHeight="true" outlineLevel="0" collapsed="false"/>
    <row r="2371" customFormat="false" ht="12.75" hidden="false" customHeight="true" outlineLevel="0" collapsed="false"/>
    <row r="2372" customFormat="false" ht="12.75" hidden="false" customHeight="true" outlineLevel="0" collapsed="false"/>
    <row r="2373" customFormat="false" ht="12.75" hidden="false" customHeight="true" outlineLevel="0" collapsed="false"/>
    <row r="2374" customFormat="false" ht="12.75" hidden="false" customHeight="true" outlineLevel="0" collapsed="false"/>
    <row r="2375" customFormat="false" ht="12.75" hidden="false" customHeight="true" outlineLevel="0" collapsed="false"/>
    <row r="2376" customFormat="false" ht="12.75" hidden="false" customHeight="true" outlineLevel="0" collapsed="false"/>
    <row r="2377" customFormat="false" ht="12.75" hidden="false" customHeight="true" outlineLevel="0" collapsed="false"/>
    <row r="2378" customFormat="false" ht="12.75" hidden="false" customHeight="true" outlineLevel="0" collapsed="false"/>
    <row r="2379" customFormat="false" ht="12.75" hidden="false" customHeight="true" outlineLevel="0" collapsed="false"/>
    <row r="2380" customFormat="false" ht="12.75" hidden="false" customHeight="true" outlineLevel="0" collapsed="false"/>
    <row r="2381" customFormat="false" ht="12.75" hidden="false" customHeight="true" outlineLevel="0" collapsed="false"/>
    <row r="2382" customFormat="false" ht="12.75" hidden="false" customHeight="true" outlineLevel="0" collapsed="false"/>
    <row r="2383" customFormat="false" ht="12.75" hidden="false" customHeight="true" outlineLevel="0" collapsed="false"/>
    <row r="2384" customFormat="false" ht="12.75" hidden="false" customHeight="true" outlineLevel="0" collapsed="false"/>
    <row r="2385" customFormat="false" ht="12.75" hidden="false" customHeight="true" outlineLevel="0" collapsed="false"/>
    <row r="2386" customFormat="false" ht="12.75" hidden="false" customHeight="true" outlineLevel="0" collapsed="false"/>
    <row r="2387" customFormat="false" ht="12.75" hidden="false" customHeight="true" outlineLevel="0" collapsed="false"/>
    <row r="2388" customFormat="false" ht="12.75" hidden="false" customHeight="true" outlineLevel="0" collapsed="false"/>
    <row r="2389" customFormat="false" ht="12.75" hidden="false" customHeight="true" outlineLevel="0" collapsed="false"/>
    <row r="2390" customFormat="false" ht="12.75" hidden="false" customHeight="true" outlineLevel="0" collapsed="false"/>
    <row r="2391" customFormat="false" ht="12.75" hidden="false" customHeight="true" outlineLevel="0" collapsed="false"/>
    <row r="2392" customFormat="false" ht="12.75" hidden="false" customHeight="true" outlineLevel="0" collapsed="false"/>
    <row r="2393" customFormat="false" ht="12.75" hidden="false" customHeight="true" outlineLevel="0" collapsed="false"/>
    <row r="2394" customFormat="false" ht="12.75" hidden="false" customHeight="true" outlineLevel="0" collapsed="false"/>
    <row r="2395" customFormat="false" ht="12.75" hidden="false" customHeight="true" outlineLevel="0" collapsed="false"/>
    <row r="2396" customFormat="false" ht="12.75" hidden="false" customHeight="true" outlineLevel="0" collapsed="false"/>
    <row r="2397" customFormat="false" ht="12.75" hidden="false" customHeight="true" outlineLevel="0" collapsed="false"/>
    <row r="2398" customFormat="false" ht="12.75" hidden="false" customHeight="true" outlineLevel="0" collapsed="false"/>
    <row r="2399" customFormat="false" ht="12.75" hidden="false" customHeight="true" outlineLevel="0" collapsed="false"/>
    <row r="2400" customFormat="false" ht="12.75" hidden="false" customHeight="true" outlineLevel="0" collapsed="false"/>
    <row r="2401" customFormat="false" ht="12.75" hidden="false" customHeight="true" outlineLevel="0" collapsed="false"/>
    <row r="2402" customFormat="false" ht="12.75" hidden="false" customHeight="true" outlineLevel="0" collapsed="false"/>
    <row r="2403" customFormat="false" ht="12.75" hidden="false" customHeight="true" outlineLevel="0" collapsed="false"/>
    <row r="2404" customFormat="false" ht="12.75" hidden="false" customHeight="true" outlineLevel="0" collapsed="false"/>
    <row r="2405" customFormat="false" ht="12.75" hidden="false" customHeight="true" outlineLevel="0" collapsed="false"/>
    <row r="2406" customFormat="false" ht="12.75" hidden="false" customHeight="true" outlineLevel="0" collapsed="false"/>
    <row r="2407" customFormat="false" ht="12.75" hidden="false" customHeight="true" outlineLevel="0" collapsed="false"/>
    <row r="2408" customFormat="false" ht="12.75" hidden="false" customHeight="true" outlineLevel="0" collapsed="false"/>
    <row r="2409" customFormat="false" ht="12.75" hidden="false" customHeight="true" outlineLevel="0" collapsed="false"/>
    <row r="2410" customFormat="false" ht="12.75" hidden="false" customHeight="true" outlineLevel="0" collapsed="false"/>
    <row r="2411" customFormat="false" ht="12.75" hidden="false" customHeight="true" outlineLevel="0" collapsed="false"/>
    <row r="2412" customFormat="false" ht="12.75" hidden="false" customHeight="true" outlineLevel="0" collapsed="false"/>
    <row r="2413" customFormat="false" ht="12.75" hidden="false" customHeight="true" outlineLevel="0" collapsed="false"/>
    <row r="2414" customFormat="false" ht="12.75" hidden="false" customHeight="true" outlineLevel="0" collapsed="false"/>
    <row r="2415" customFormat="false" ht="12.75" hidden="false" customHeight="true" outlineLevel="0" collapsed="false"/>
    <row r="2416" customFormat="false" ht="12.75" hidden="false" customHeight="true" outlineLevel="0" collapsed="false"/>
    <row r="2417" customFormat="false" ht="12.75" hidden="false" customHeight="true" outlineLevel="0" collapsed="false"/>
    <row r="2418" customFormat="false" ht="12.75" hidden="false" customHeight="true" outlineLevel="0" collapsed="false"/>
    <row r="2419" customFormat="false" ht="12.75" hidden="false" customHeight="true" outlineLevel="0" collapsed="false"/>
    <row r="2420" customFormat="false" ht="12.75" hidden="false" customHeight="true" outlineLevel="0" collapsed="false"/>
    <row r="2421" customFormat="false" ht="12.75" hidden="false" customHeight="true" outlineLevel="0" collapsed="false"/>
    <row r="2422" customFormat="false" ht="12.75" hidden="false" customHeight="true" outlineLevel="0" collapsed="false"/>
    <row r="2423" customFormat="false" ht="12.75" hidden="false" customHeight="true" outlineLevel="0" collapsed="false"/>
    <row r="2424" customFormat="false" ht="12.75" hidden="false" customHeight="true" outlineLevel="0" collapsed="false"/>
    <row r="2425" customFormat="false" ht="12.75" hidden="false" customHeight="true" outlineLevel="0" collapsed="false"/>
    <row r="2426" customFormat="false" ht="12.75" hidden="false" customHeight="true" outlineLevel="0" collapsed="false"/>
    <row r="2427" customFormat="false" ht="12.75" hidden="false" customHeight="true" outlineLevel="0" collapsed="false"/>
    <row r="2428" customFormat="false" ht="12.75" hidden="false" customHeight="true" outlineLevel="0" collapsed="false"/>
    <row r="2429" customFormat="false" ht="12.75" hidden="false" customHeight="true" outlineLevel="0" collapsed="false"/>
    <row r="2430" customFormat="false" ht="12.75" hidden="false" customHeight="true" outlineLevel="0" collapsed="false"/>
    <row r="2431" customFormat="false" ht="12.75" hidden="false" customHeight="true" outlineLevel="0" collapsed="false"/>
    <row r="2432" customFormat="false" ht="12.75" hidden="false" customHeight="true" outlineLevel="0" collapsed="false"/>
    <row r="2433" customFormat="false" ht="12.75" hidden="false" customHeight="true" outlineLevel="0" collapsed="false"/>
    <row r="2434" customFormat="false" ht="12.75" hidden="false" customHeight="true" outlineLevel="0" collapsed="false"/>
    <row r="2435" customFormat="false" ht="12.75" hidden="false" customHeight="true" outlineLevel="0" collapsed="false"/>
    <row r="2436" customFormat="false" ht="12.75" hidden="false" customHeight="true" outlineLevel="0" collapsed="false"/>
    <row r="2437" customFormat="false" ht="12.75" hidden="false" customHeight="true" outlineLevel="0" collapsed="false"/>
    <row r="2438" customFormat="false" ht="12.75" hidden="false" customHeight="true" outlineLevel="0" collapsed="false"/>
    <row r="2439" customFormat="false" ht="12.75" hidden="false" customHeight="true" outlineLevel="0" collapsed="false"/>
    <row r="2440" customFormat="false" ht="12.75" hidden="false" customHeight="true" outlineLevel="0" collapsed="false"/>
    <row r="2441" customFormat="false" ht="12.75" hidden="false" customHeight="true" outlineLevel="0" collapsed="false"/>
    <row r="2442" customFormat="false" ht="12.75" hidden="false" customHeight="true" outlineLevel="0" collapsed="false"/>
    <row r="2443" customFormat="false" ht="12.75" hidden="false" customHeight="true" outlineLevel="0" collapsed="false"/>
    <row r="2444" customFormat="false" ht="12.75" hidden="false" customHeight="true" outlineLevel="0" collapsed="false"/>
    <row r="2445" customFormat="false" ht="12.75" hidden="false" customHeight="true" outlineLevel="0" collapsed="false"/>
    <row r="2446" customFormat="false" ht="12.75" hidden="false" customHeight="true" outlineLevel="0" collapsed="false"/>
    <row r="2447" customFormat="false" ht="12.75" hidden="false" customHeight="true" outlineLevel="0" collapsed="false"/>
    <row r="2448" customFormat="false" ht="12.75" hidden="false" customHeight="true" outlineLevel="0" collapsed="false"/>
    <row r="2449" customFormat="false" ht="12.75" hidden="false" customHeight="true" outlineLevel="0" collapsed="false"/>
    <row r="2450" customFormat="false" ht="12.75" hidden="false" customHeight="true" outlineLevel="0" collapsed="false"/>
    <row r="2451" customFormat="false" ht="12.75" hidden="false" customHeight="true" outlineLevel="0" collapsed="false"/>
    <row r="2452" customFormat="false" ht="12.75" hidden="false" customHeight="true" outlineLevel="0" collapsed="false"/>
    <row r="2453" customFormat="false" ht="12.75" hidden="false" customHeight="true" outlineLevel="0" collapsed="false"/>
    <row r="2454" customFormat="false" ht="12.75" hidden="false" customHeight="true" outlineLevel="0" collapsed="false"/>
    <row r="2455" customFormat="false" ht="12.75" hidden="false" customHeight="true" outlineLevel="0" collapsed="false"/>
    <row r="2456" customFormat="false" ht="12.75" hidden="false" customHeight="true" outlineLevel="0" collapsed="false"/>
    <row r="2457" customFormat="false" ht="12.75" hidden="false" customHeight="true" outlineLevel="0" collapsed="false"/>
    <row r="2458" customFormat="false" ht="12.75" hidden="false" customHeight="true" outlineLevel="0" collapsed="false"/>
    <row r="2459" customFormat="false" ht="12.75" hidden="false" customHeight="true" outlineLevel="0" collapsed="false"/>
    <row r="2460" customFormat="false" ht="12.75" hidden="false" customHeight="true" outlineLevel="0" collapsed="false"/>
    <row r="2461" customFormat="false" ht="12.75" hidden="false" customHeight="true" outlineLevel="0" collapsed="false"/>
    <row r="2462" customFormat="false" ht="12.75" hidden="false" customHeight="true" outlineLevel="0" collapsed="false"/>
    <row r="2463" customFormat="false" ht="12.75" hidden="false" customHeight="true" outlineLevel="0" collapsed="false"/>
    <row r="2464" customFormat="false" ht="12.75" hidden="false" customHeight="true" outlineLevel="0" collapsed="false"/>
    <row r="2465" customFormat="false" ht="12.75" hidden="false" customHeight="true" outlineLevel="0" collapsed="false"/>
    <row r="2466" customFormat="false" ht="12.75" hidden="false" customHeight="true" outlineLevel="0" collapsed="false"/>
    <row r="2467" customFormat="false" ht="12.75" hidden="false" customHeight="true" outlineLevel="0" collapsed="false"/>
    <row r="2468" customFormat="false" ht="12.75" hidden="false" customHeight="true" outlineLevel="0" collapsed="false"/>
    <row r="2469" customFormat="false" ht="12.75" hidden="false" customHeight="true" outlineLevel="0" collapsed="false"/>
    <row r="2470" customFormat="false" ht="12.75" hidden="false" customHeight="true" outlineLevel="0" collapsed="false"/>
    <row r="2471" customFormat="false" ht="12.75" hidden="false" customHeight="true" outlineLevel="0" collapsed="false"/>
    <row r="2472" customFormat="false" ht="12.75" hidden="false" customHeight="true" outlineLevel="0" collapsed="false"/>
    <row r="2473" customFormat="false" ht="12.75" hidden="false" customHeight="true" outlineLevel="0" collapsed="false"/>
    <row r="2474" customFormat="false" ht="12.75" hidden="false" customHeight="true" outlineLevel="0" collapsed="false"/>
    <row r="2475" customFormat="false" ht="12.75" hidden="false" customHeight="true" outlineLevel="0" collapsed="false"/>
    <row r="2476" customFormat="false" ht="12.75" hidden="false" customHeight="true" outlineLevel="0" collapsed="false"/>
    <row r="2477" customFormat="false" ht="12.75" hidden="false" customHeight="true" outlineLevel="0" collapsed="false"/>
    <row r="2478" customFormat="false" ht="12.75" hidden="false" customHeight="true" outlineLevel="0" collapsed="false"/>
    <row r="2479" customFormat="false" ht="12.75" hidden="false" customHeight="true" outlineLevel="0" collapsed="false"/>
    <row r="2480" customFormat="false" ht="12.75" hidden="false" customHeight="true" outlineLevel="0" collapsed="false"/>
    <row r="2481" customFormat="false" ht="12.75" hidden="false" customHeight="true" outlineLevel="0" collapsed="false"/>
    <row r="2482" customFormat="false" ht="12.75" hidden="false" customHeight="true" outlineLevel="0" collapsed="false"/>
    <row r="2483" customFormat="false" ht="12.75" hidden="false" customHeight="true" outlineLevel="0" collapsed="false"/>
    <row r="2484" customFormat="false" ht="12.75" hidden="false" customHeight="true" outlineLevel="0" collapsed="false"/>
    <row r="2485" customFormat="false" ht="12.75" hidden="false" customHeight="true" outlineLevel="0" collapsed="false"/>
    <row r="2486" customFormat="false" ht="12.75" hidden="false" customHeight="true" outlineLevel="0" collapsed="false"/>
    <row r="2487" customFormat="false" ht="12.75" hidden="false" customHeight="true" outlineLevel="0" collapsed="false"/>
    <row r="2488" customFormat="false" ht="12.75" hidden="false" customHeight="true" outlineLevel="0" collapsed="false"/>
    <row r="2489" customFormat="false" ht="12.75" hidden="false" customHeight="true" outlineLevel="0" collapsed="false"/>
    <row r="2490" customFormat="false" ht="12.75" hidden="false" customHeight="true" outlineLevel="0" collapsed="false"/>
    <row r="2491" customFormat="false" ht="12.75" hidden="false" customHeight="true" outlineLevel="0" collapsed="false"/>
    <row r="2492" customFormat="false" ht="12.75" hidden="false" customHeight="true" outlineLevel="0" collapsed="false"/>
    <row r="2493" customFormat="false" ht="12.75" hidden="false" customHeight="true" outlineLevel="0" collapsed="false"/>
    <row r="2494" customFormat="false" ht="12.75" hidden="false" customHeight="true" outlineLevel="0" collapsed="false"/>
    <row r="2495" customFormat="false" ht="12.75" hidden="false" customHeight="true" outlineLevel="0" collapsed="false"/>
    <row r="2496" customFormat="false" ht="12.75" hidden="false" customHeight="true" outlineLevel="0" collapsed="false"/>
    <row r="2497" customFormat="false" ht="12.75" hidden="false" customHeight="true" outlineLevel="0" collapsed="false"/>
    <row r="2498" customFormat="false" ht="12.75" hidden="false" customHeight="true" outlineLevel="0" collapsed="false"/>
    <row r="2499" customFormat="false" ht="12.75" hidden="false" customHeight="true" outlineLevel="0" collapsed="false"/>
    <row r="2500" customFormat="false" ht="12.75" hidden="false" customHeight="true" outlineLevel="0" collapsed="false"/>
    <row r="2501" customFormat="false" ht="12.75" hidden="false" customHeight="true" outlineLevel="0" collapsed="false"/>
    <row r="2502" customFormat="false" ht="12.75" hidden="false" customHeight="true" outlineLevel="0" collapsed="false"/>
    <row r="2503" customFormat="false" ht="12.75" hidden="false" customHeight="true" outlineLevel="0" collapsed="false"/>
    <row r="2504" customFormat="false" ht="12.75" hidden="false" customHeight="true" outlineLevel="0" collapsed="false"/>
    <row r="2505" customFormat="false" ht="12.75" hidden="false" customHeight="true" outlineLevel="0" collapsed="false"/>
    <row r="2506" customFormat="false" ht="12.75" hidden="false" customHeight="true" outlineLevel="0" collapsed="false"/>
    <row r="2507" customFormat="false" ht="12.75" hidden="false" customHeight="true" outlineLevel="0" collapsed="false"/>
    <row r="2508" customFormat="false" ht="12.75" hidden="false" customHeight="true" outlineLevel="0" collapsed="false"/>
    <row r="2509" customFormat="false" ht="12.75" hidden="false" customHeight="true" outlineLevel="0" collapsed="false"/>
    <row r="2510" customFormat="false" ht="12.75" hidden="false" customHeight="true" outlineLevel="0" collapsed="false"/>
    <row r="2511" customFormat="false" ht="12.75" hidden="false" customHeight="true" outlineLevel="0" collapsed="false"/>
    <row r="2512" customFormat="false" ht="12.75" hidden="false" customHeight="true" outlineLevel="0" collapsed="false"/>
    <row r="2513" customFormat="false" ht="12.75" hidden="false" customHeight="true" outlineLevel="0" collapsed="false"/>
    <row r="2514" customFormat="false" ht="12.75" hidden="false" customHeight="true" outlineLevel="0" collapsed="false"/>
    <row r="2515" customFormat="false" ht="12.75" hidden="false" customHeight="true" outlineLevel="0" collapsed="false"/>
    <row r="2516" customFormat="false" ht="12.75" hidden="false" customHeight="true" outlineLevel="0" collapsed="false"/>
    <row r="2517" customFormat="false" ht="12.75" hidden="false" customHeight="true" outlineLevel="0" collapsed="false"/>
    <row r="2518" customFormat="false" ht="12.75" hidden="false" customHeight="true" outlineLevel="0" collapsed="false"/>
    <row r="2519" customFormat="false" ht="12.75" hidden="false" customHeight="true" outlineLevel="0" collapsed="false"/>
    <row r="2520" customFormat="false" ht="12.75" hidden="false" customHeight="true" outlineLevel="0" collapsed="false"/>
    <row r="2521" customFormat="false" ht="12.75" hidden="false" customHeight="true" outlineLevel="0" collapsed="false"/>
    <row r="2522" customFormat="false" ht="12.75" hidden="false" customHeight="true" outlineLevel="0" collapsed="false"/>
    <row r="2523" customFormat="false" ht="12.75" hidden="false" customHeight="true" outlineLevel="0" collapsed="false"/>
    <row r="2524" customFormat="false" ht="12.75" hidden="false" customHeight="true" outlineLevel="0" collapsed="false"/>
    <row r="2525" customFormat="false" ht="12.75" hidden="false" customHeight="true" outlineLevel="0" collapsed="false"/>
    <row r="2526" customFormat="false" ht="12.75" hidden="false" customHeight="true" outlineLevel="0" collapsed="false"/>
    <row r="2527" customFormat="false" ht="12.75" hidden="false" customHeight="true" outlineLevel="0" collapsed="false"/>
    <row r="2528" customFormat="false" ht="12.75" hidden="false" customHeight="true" outlineLevel="0" collapsed="false"/>
    <row r="2529" customFormat="false" ht="12.75" hidden="false" customHeight="true" outlineLevel="0" collapsed="false"/>
    <row r="2530" customFormat="false" ht="12.75" hidden="false" customHeight="true" outlineLevel="0" collapsed="false"/>
    <row r="2531" customFormat="false" ht="12.75" hidden="false" customHeight="true" outlineLevel="0" collapsed="false"/>
    <row r="2532" customFormat="false" ht="12.75" hidden="false" customHeight="true" outlineLevel="0" collapsed="false"/>
    <row r="2533" customFormat="false" ht="12.75" hidden="false" customHeight="true" outlineLevel="0" collapsed="false"/>
    <row r="2534" customFormat="false" ht="12.75" hidden="false" customHeight="true" outlineLevel="0" collapsed="false"/>
    <row r="2535" customFormat="false" ht="12.75" hidden="false" customHeight="true" outlineLevel="0" collapsed="false"/>
    <row r="2536" customFormat="false" ht="12.75" hidden="false" customHeight="true" outlineLevel="0" collapsed="false"/>
    <row r="2537" customFormat="false" ht="12.75" hidden="false" customHeight="true" outlineLevel="0" collapsed="false"/>
    <row r="2538" customFormat="false" ht="12.75" hidden="false" customHeight="true" outlineLevel="0" collapsed="false"/>
    <row r="2539" customFormat="false" ht="12.75" hidden="false" customHeight="true" outlineLevel="0" collapsed="false"/>
    <row r="2540" customFormat="false" ht="12.75" hidden="false" customHeight="true" outlineLevel="0" collapsed="false"/>
    <row r="2541" customFormat="false" ht="12.75" hidden="false" customHeight="true" outlineLevel="0" collapsed="false"/>
    <row r="2542" customFormat="false" ht="12.75" hidden="false" customHeight="true" outlineLevel="0" collapsed="false"/>
    <row r="2543" customFormat="false" ht="12.75" hidden="false" customHeight="true" outlineLevel="0" collapsed="false"/>
    <row r="2544" customFormat="false" ht="12.75" hidden="false" customHeight="true" outlineLevel="0" collapsed="false"/>
    <row r="2545" customFormat="false" ht="12.75" hidden="false" customHeight="true" outlineLevel="0" collapsed="false"/>
    <row r="2546" customFormat="false" ht="12.75" hidden="false" customHeight="true" outlineLevel="0" collapsed="false"/>
    <row r="2547" customFormat="false" ht="12.75" hidden="false" customHeight="true" outlineLevel="0" collapsed="false"/>
    <row r="2548" customFormat="false" ht="12.75" hidden="false" customHeight="true" outlineLevel="0" collapsed="false"/>
    <row r="2549" customFormat="false" ht="12.75" hidden="false" customHeight="true" outlineLevel="0" collapsed="false"/>
    <row r="2550" customFormat="false" ht="12.75" hidden="false" customHeight="true" outlineLevel="0" collapsed="false"/>
    <row r="2551" customFormat="false" ht="12.75" hidden="false" customHeight="true" outlineLevel="0" collapsed="false"/>
    <row r="2552" customFormat="false" ht="12.75" hidden="false" customHeight="true" outlineLevel="0" collapsed="false"/>
    <row r="2553" customFormat="false" ht="12.75" hidden="false" customHeight="true" outlineLevel="0" collapsed="false"/>
    <row r="2554" customFormat="false" ht="12.75" hidden="false" customHeight="true" outlineLevel="0" collapsed="false"/>
    <row r="2555" customFormat="false" ht="12.75" hidden="false" customHeight="true" outlineLevel="0" collapsed="false"/>
    <row r="2556" customFormat="false" ht="12.75" hidden="false" customHeight="true" outlineLevel="0" collapsed="false"/>
    <row r="2557" customFormat="false" ht="12.75" hidden="false" customHeight="true" outlineLevel="0" collapsed="false"/>
    <row r="2558" customFormat="false" ht="12.75" hidden="false" customHeight="true" outlineLevel="0" collapsed="false"/>
    <row r="2559" customFormat="false" ht="12.75" hidden="false" customHeight="true" outlineLevel="0" collapsed="false"/>
    <row r="2560" customFormat="false" ht="12.75" hidden="false" customHeight="true" outlineLevel="0" collapsed="false"/>
    <row r="2561" customFormat="false" ht="12.75" hidden="false" customHeight="true" outlineLevel="0" collapsed="false"/>
    <row r="2562" customFormat="false" ht="12.75" hidden="false" customHeight="true" outlineLevel="0" collapsed="false"/>
    <row r="2563" customFormat="false" ht="12.75" hidden="false" customHeight="true" outlineLevel="0" collapsed="false"/>
    <row r="2564" customFormat="false" ht="12.75" hidden="false" customHeight="true" outlineLevel="0" collapsed="false"/>
    <row r="2565" customFormat="false" ht="12.75" hidden="false" customHeight="true" outlineLevel="0" collapsed="false"/>
    <row r="2566" customFormat="false" ht="12.75" hidden="false" customHeight="true" outlineLevel="0" collapsed="false"/>
    <row r="2567" customFormat="false" ht="12.75" hidden="false" customHeight="true" outlineLevel="0" collapsed="false"/>
    <row r="2568" customFormat="false" ht="12.75" hidden="false" customHeight="true" outlineLevel="0" collapsed="false"/>
    <row r="2569" customFormat="false" ht="12.75" hidden="false" customHeight="true" outlineLevel="0" collapsed="false"/>
    <row r="2570" customFormat="false" ht="12.75" hidden="false" customHeight="true" outlineLevel="0" collapsed="false"/>
    <row r="2571" customFormat="false" ht="12.75" hidden="false" customHeight="true" outlineLevel="0" collapsed="false"/>
    <row r="2572" customFormat="false" ht="12.75" hidden="false" customHeight="true" outlineLevel="0" collapsed="false"/>
    <row r="2573" customFormat="false" ht="12.75" hidden="false" customHeight="true" outlineLevel="0" collapsed="false"/>
    <row r="2574" customFormat="false" ht="12.75" hidden="false" customHeight="true" outlineLevel="0" collapsed="false"/>
    <row r="2575" customFormat="false" ht="12.75" hidden="false" customHeight="true" outlineLevel="0" collapsed="false"/>
    <row r="2576" customFormat="false" ht="12.75" hidden="false" customHeight="true" outlineLevel="0" collapsed="false"/>
    <row r="2577" customFormat="false" ht="12.75" hidden="false" customHeight="true" outlineLevel="0" collapsed="false"/>
    <row r="2578" customFormat="false" ht="12.75" hidden="false" customHeight="true" outlineLevel="0" collapsed="false"/>
    <row r="2579" customFormat="false" ht="12.75" hidden="false" customHeight="true" outlineLevel="0" collapsed="false"/>
    <row r="2580" customFormat="false" ht="12.75" hidden="false" customHeight="true" outlineLevel="0" collapsed="false"/>
    <row r="2581" customFormat="false" ht="12.75" hidden="false" customHeight="true" outlineLevel="0" collapsed="false"/>
    <row r="2582" customFormat="false" ht="12.75" hidden="false" customHeight="true" outlineLevel="0" collapsed="false"/>
    <row r="2583" customFormat="false" ht="12.75" hidden="false" customHeight="true" outlineLevel="0" collapsed="false"/>
    <row r="2584" customFormat="false" ht="12.75" hidden="false" customHeight="true" outlineLevel="0" collapsed="false"/>
    <row r="2585" customFormat="false" ht="12.75" hidden="false" customHeight="true" outlineLevel="0" collapsed="false"/>
    <row r="2586" customFormat="false" ht="12.75" hidden="false" customHeight="true" outlineLevel="0" collapsed="false"/>
    <row r="2587" customFormat="false" ht="12.75" hidden="false" customHeight="true" outlineLevel="0" collapsed="false"/>
    <row r="2588" customFormat="false" ht="12.75" hidden="false" customHeight="true" outlineLevel="0" collapsed="false"/>
    <row r="2589" customFormat="false" ht="12.75" hidden="false" customHeight="true" outlineLevel="0" collapsed="false"/>
    <row r="2590" customFormat="false" ht="12.75" hidden="false" customHeight="true" outlineLevel="0" collapsed="false"/>
    <row r="2591" customFormat="false" ht="12.75" hidden="false" customHeight="true" outlineLevel="0" collapsed="false"/>
    <row r="2592" customFormat="false" ht="12.75" hidden="false" customHeight="true" outlineLevel="0" collapsed="false"/>
    <row r="2593" customFormat="false" ht="12.75" hidden="false" customHeight="true" outlineLevel="0" collapsed="false"/>
    <row r="2594" customFormat="false" ht="12.75" hidden="false" customHeight="true" outlineLevel="0" collapsed="false"/>
    <row r="2595" customFormat="false" ht="12.75" hidden="false" customHeight="true" outlineLevel="0" collapsed="false"/>
    <row r="2596" customFormat="false" ht="12.75" hidden="false" customHeight="true" outlineLevel="0" collapsed="false"/>
    <row r="2597" customFormat="false" ht="12.75" hidden="false" customHeight="true" outlineLevel="0" collapsed="false"/>
    <row r="2598" customFormat="false" ht="12.75" hidden="false" customHeight="true" outlineLevel="0" collapsed="false"/>
    <row r="2599" customFormat="false" ht="12.75" hidden="false" customHeight="true" outlineLevel="0" collapsed="false"/>
    <row r="2600" customFormat="false" ht="12.75" hidden="false" customHeight="true" outlineLevel="0" collapsed="false"/>
    <row r="2601" customFormat="false" ht="12.75" hidden="false" customHeight="true" outlineLevel="0" collapsed="false"/>
    <row r="2602" customFormat="false" ht="12.75" hidden="false" customHeight="true" outlineLevel="0" collapsed="false"/>
    <row r="2603" customFormat="false" ht="12.75" hidden="false" customHeight="true" outlineLevel="0" collapsed="false"/>
    <row r="2604" customFormat="false" ht="12.75" hidden="false" customHeight="true" outlineLevel="0" collapsed="false"/>
    <row r="2605" customFormat="false" ht="12.75" hidden="false" customHeight="true" outlineLevel="0" collapsed="false"/>
    <row r="2606" customFormat="false" ht="12.75" hidden="false" customHeight="true" outlineLevel="0" collapsed="false"/>
    <row r="2607" customFormat="false" ht="12.75" hidden="false" customHeight="true" outlineLevel="0" collapsed="false"/>
    <row r="2608" customFormat="false" ht="12.75" hidden="false" customHeight="true" outlineLevel="0" collapsed="false"/>
    <row r="2609" customFormat="false" ht="12.75" hidden="false" customHeight="true" outlineLevel="0" collapsed="false"/>
    <row r="2610" customFormat="false" ht="12.75" hidden="false" customHeight="true" outlineLevel="0" collapsed="false"/>
    <row r="2611" customFormat="false" ht="12.75" hidden="false" customHeight="true" outlineLevel="0" collapsed="false"/>
    <row r="2612" customFormat="false" ht="12.75" hidden="false" customHeight="true" outlineLevel="0" collapsed="false"/>
    <row r="2613" customFormat="false" ht="12.75" hidden="false" customHeight="true" outlineLevel="0" collapsed="false"/>
    <row r="2614" customFormat="false" ht="12.75" hidden="false" customHeight="true" outlineLevel="0" collapsed="false"/>
    <row r="2615" customFormat="false" ht="12.75" hidden="false" customHeight="true" outlineLevel="0" collapsed="false"/>
    <row r="2616" customFormat="false" ht="12.75" hidden="false" customHeight="true" outlineLevel="0" collapsed="false"/>
    <row r="2617" customFormat="false" ht="12.75" hidden="false" customHeight="true" outlineLevel="0" collapsed="false"/>
    <row r="2618" customFormat="false" ht="12.75" hidden="false" customHeight="true" outlineLevel="0" collapsed="false"/>
    <row r="2619" customFormat="false" ht="12.75" hidden="false" customHeight="true" outlineLevel="0" collapsed="false"/>
    <row r="2620" customFormat="false" ht="12.75" hidden="false" customHeight="true" outlineLevel="0" collapsed="false"/>
    <row r="2621" customFormat="false" ht="12.75" hidden="false" customHeight="true" outlineLevel="0" collapsed="false"/>
    <row r="2622" customFormat="false" ht="12.75" hidden="false" customHeight="true" outlineLevel="0" collapsed="false"/>
    <row r="2623" customFormat="false" ht="12.75" hidden="false" customHeight="true" outlineLevel="0" collapsed="false"/>
    <row r="2624" customFormat="false" ht="12.75" hidden="false" customHeight="true" outlineLevel="0" collapsed="false"/>
    <row r="2625" customFormat="false" ht="12.75" hidden="false" customHeight="true" outlineLevel="0" collapsed="false"/>
    <row r="2626" customFormat="false" ht="12.75" hidden="false" customHeight="true" outlineLevel="0" collapsed="false"/>
    <row r="2627" customFormat="false" ht="12.75" hidden="false" customHeight="true" outlineLevel="0" collapsed="false"/>
    <row r="2628" customFormat="false" ht="12.75" hidden="false" customHeight="true" outlineLevel="0" collapsed="false"/>
    <row r="2629" customFormat="false" ht="12.75" hidden="false" customHeight="true" outlineLevel="0" collapsed="false"/>
    <row r="2630" customFormat="false" ht="12.75" hidden="false" customHeight="true" outlineLevel="0" collapsed="false"/>
    <row r="2631" customFormat="false" ht="12.75" hidden="false" customHeight="true" outlineLevel="0" collapsed="false"/>
    <row r="2632" customFormat="false" ht="12.75" hidden="false" customHeight="true" outlineLevel="0" collapsed="false"/>
    <row r="2633" customFormat="false" ht="12.75" hidden="false" customHeight="true" outlineLevel="0" collapsed="false"/>
    <row r="2634" customFormat="false" ht="12.75" hidden="false" customHeight="true" outlineLevel="0" collapsed="false"/>
    <row r="2635" customFormat="false" ht="12.75" hidden="false" customHeight="true" outlineLevel="0" collapsed="false"/>
    <row r="2636" customFormat="false" ht="12.75" hidden="false" customHeight="true" outlineLevel="0" collapsed="false"/>
    <row r="2637" customFormat="false" ht="12.75" hidden="false" customHeight="true" outlineLevel="0" collapsed="false"/>
    <row r="2638" customFormat="false" ht="12.75" hidden="false" customHeight="true" outlineLevel="0" collapsed="false"/>
    <row r="2639" customFormat="false" ht="12.75" hidden="false" customHeight="true" outlineLevel="0" collapsed="false"/>
    <row r="2640" customFormat="false" ht="12.75" hidden="false" customHeight="true" outlineLevel="0" collapsed="false"/>
    <row r="2641" customFormat="false" ht="12.75" hidden="false" customHeight="true" outlineLevel="0" collapsed="false"/>
    <row r="2642" customFormat="false" ht="12.75" hidden="false" customHeight="true" outlineLevel="0" collapsed="false"/>
    <row r="2643" customFormat="false" ht="12.75" hidden="false" customHeight="true" outlineLevel="0" collapsed="false"/>
    <row r="2644" customFormat="false" ht="12.75" hidden="false" customHeight="true" outlineLevel="0" collapsed="false"/>
    <row r="2645" customFormat="false" ht="12.75" hidden="false" customHeight="true" outlineLevel="0" collapsed="false"/>
    <row r="2646" customFormat="false" ht="12.75" hidden="false" customHeight="true" outlineLevel="0" collapsed="false"/>
    <row r="2647" customFormat="false" ht="12.75" hidden="false" customHeight="true" outlineLevel="0" collapsed="false"/>
    <row r="2648" customFormat="false" ht="12.75" hidden="false" customHeight="true" outlineLevel="0" collapsed="false"/>
    <row r="2649" customFormat="false" ht="12.75" hidden="false" customHeight="true" outlineLevel="0" collapsed="false"/>
    <row r="2650" customFormat="false" ht="12.75" hidden="false" customHeight="true" outlineLevel="0" collapsed="false"/>
    <row r="2651" customFormat="false" ht="12.75" hidden="false" customHeight="true" outlineLevel="0" collapsed="false"/>
    <row r="2652" customFormat="false" ht="12.75" hidden="false" customHeight="true" outlineLevel="0" collapsed="false"/>
    <row r="2653" customFormat="false" ht="12.75" hidden="false" customHeight="true" outlineLevel="0" collapsed="false"/>
    <row r="2654" customFormat="false" ht="12.75" hidden="false" customHeight="true" outlineLevel="0" collapsed="false"/>
    <row r="2655" customFormat="false" ht="12.75" hidden="false" customHeight="true" outlineLevel="0" collapsed="false"/>
    <row r="2656" customFormat="false" ht="12.75" hidden="false" customHeight="true" outlineLevel="0" collapsed="false"/>
    <row r="2657" customFormat="false" ht="12.75" hidden="false" customHeight="true" outlineLevel="0" collapsed="false"/>
    <row r="2658" customFormat="false" ht="12.75" hidden="false" customHeight="true" outlineLevel="0" collapsed="false"/>
    <row r="2659" customFormat="false" ht="12.75" hidden="false" customHeight="true" outlineLevel="0" collapsed="false"/>
    <row r="2660" customFormat="false" ht="12.75" hidden="false" customHeight="true" outlineLevel="0" collapsed="false"/>
    <row r="2661" customFormat="false" ht="12.75" hidden="false" customHeight="true" outlineLevel="0" collapsed="false"/>
    <row r="2662" customFormat="false" ht="12.75" hidden="false" customHeight="true" outlineLevel="0" collapsed="false"/>
    <row r="2663" customFormat="false" ht="12.75" hidden="false" customHeight="true" outlineLevel="0" collapsed="false"/>
    <row r="2664" customFormat="false" ht="12.75" hidden="false" customHeight="true" outlineLevel="0" collapsed="false"/>
    <row r="2665" customFormat="false" ht="12.75" hidden="false" customHeight="true" outlineLevel="0" collapsed="false"/>
    <row r="2666" customFormat="false" ht="12.75" hidden="false" customHeight="true" outlineLevel="0" collapsed="false"/>
    <row r="2667" customFormat="false" ht="12.75" hidden="false" customHeight="true" outlineLevel="0" collapsed="false"/>
    <row r="2668" customFormat="false" ht="12.75" hidden="false" customHeight="true" outlineLevel="0" collapsed="false"/>
    <row r="2669" customFormat="false" ht="12.75" hidden="false" customHeight="true" outlineLevel="0" collapsed="false"/>
    <row r="2670" customFormat="false" ht="12.75" hidden="false" customHeight="true" outlineLevel="0" collapsed="false"/>
    <row r="2671" customFormat="false" ht="12.75" hidden="false" customHeight="true" outlineLevel="0" collapsed="false"/>
    <row r="2672" customFormat="false" ht="12.75" hidden="false" customHeight="true" outlineLevel="0" collapsed="false"/>
    <row r="2673" customFormat="false" ht="12.75" hidden="false" customHeight="true" outlineLevel="0" collapsed="false"/>
    <row r="2674" customFormat="false" ht="12.75" hidden="false" customHeight="true" outlineLevel="0" collapsed="false"/>
    <row r="2675" customFormat="false" ht="12.75" hidden="false" customHeight="true" outlineLevel="0" collapsed="false"/>
    <row r="2676" customFormat="false" ht="12.75" hidden="false" customHeight="true" outlineLevel="0" collapsed="false"/>
    <row r="2677" customFormat="false" ht="12.75" hidden="false" customHeight="true" outlineLevel="0" collapsed="false"/>
    <row r="2678" customFormat="false" ht="12.75" hidden="false" customHeight="true" outlineLevel="0" collapsed="false"/>
    <row r="2679" customFormat="false" ht="12.75" hidden="false" customHeight="true" outlineLevel="0" collapsed="false"/>
    <row r="2680" customFormat="false" ht="12.75" hidden="false" customHeight="true" outlineLevel="0" collapsed="false"/>
    <row r="2681" customFormat="false" ht="12.75" hidden="false" customHeight="true" outlineLevel="0" collapsed="false"/>
    <row r="2682" customFormat="false" ht="12.75" hidden="false" customHeight="true" outlineLevel="0" collapsed="false"/>
    <row r="2683" customFormat="false" ht="12.75" hidden="false" customHeight="true" outlineLevel="0" collapsed="false"/>
    <row r="2684" customFormat="false" ht="12.75" hidden="false" customHeight="true" outlineLevel="0" collapsed="false"/>
    <row r="2685" customFormat="false" ht="12.75" hidden="false" customHeight="true" outlineLevel="0" collapsed="false"/>
    <row r="2686" customFormat="false" ht="12.75" hidden="false" customHeight="true" outlineLevel="0" collapsed="false"/>
    <row r="2687" customFormat="false" ht="12.75" hidden="false" customHeight="true" outlineLevel="0" collapsed="false"/>
    <row r="2688" customFormat="false" ht="12.75" hidden="false" customHeight="true" outlineLevel="0" collapsed="false"/>
    <row r="2689" customFormat="false" ht="12.75" hidden="false" customHeight="true" outlineLevel="0" collapsed="false"/>
    <row r="2690" customFormat="false" ht="12.75" hidden="false" customHeight="true" outlineLevel="0" collapsed="false"/>
    <row r="2691" customFormat="false" ht="12.75" hidden="false" customHeight="true" outlineLevel="0" collapsed="false"/>
    <row r="2692" customFormat="false" ht="12.75" hidden="false" customHeight="true" outlineLevel="0" collapsed="false"/>
    <row r="2693" customFormat="false" ht="12.75" hidden="false" customHeight="true" outlineLevel="0" collapsed="false"/>
    <row r="2694" customFormat="false" ht="12.75" hidden="false" customHeight="true" outlineLevel="0" collapsed="false"/>
    <row r="2695" customFormat="false" ht="12.75" hidden="false" customHeight="true" outlineLevel="0" collapsed="false"/>
    <row r="2696" customFormat="false" ht="12.75" hidden="false" customHeight="true" outlineLevel="0" collapsed="false"/>
    <row r="2697" customFormat="false" ht="12.75" hidden="false" customHeight="true" outlineLevel="0" collapsed="false"/>
    <row r="2698" customFormat="false" ht="12.75" hidden="false" customHeight="true" outlineLevel="0" collapsed="false"/>
    <row r="2699" customFormat="false" ht="12.75" hidden="false" customHeight="true" outlineLevel="0" collapsed="false"/>
    <row r="2700" customFormat="false" ht="12.75" hidden="false" customHeight="true" outlineLevel="0" collapsed="false"/>
    <row r="2701" customFormat="false" ht="12.75" hidden="false" customHeight="true" outlineLevel="0" collapsed="false"/>
    <row r="2702" customFormat="false" ht="12.75" hidden="false" customHeight="true" outlineLevel="0" collapsed="false"/>
    <row r="2703" customFormat="false" ht="12.75" hidden="false" customHeight="true" outlineLevel="0" collapsed="false"/>
    <row r="2704" customFormat="false" ht="12.75" hidden="false" customHeight="true" outlineLevel="0" collapsed="false"/>
    <row r="2705" customFormat="false" ht="12.75" hidden="false" customHeight="true" outlineLevel="0" collapsed="false"/>
    <row r="2706" customFormat="false" ht="12.75" hidden="false" customHeight="true" outlineLevel="0" collapsed="false"/>
    <row r="2707" customFormat="false" ht="12.75" hidden="false" customHeight="true" outlineLevel="0" collapsed="false"/>
    <row r="2708" customFormat="false" ht="12.75" hidden="false" customHeight="true" outlineLevel="0" collapsed="false"/>
    <row r="2709" customFormat="false" ht="12.75" hidden="false" customHeight="true" outlineLevel="0" collapsed="false"/>
    <row r="2710" customFormat="false" ht="12.75" hidden="false" customHeight="true" outlineLevel="0" collapsed="false"/>
    <row r="2711" customFormat="false" ht="12.75" hidden="false" customHeight="true" outlineLevel="0" collapsed="false"/>
    <row r="2712" customFormat="false" ht="12.75" hidden="false" customHeight="true" outlineLevel="0" collapsed="false"/>
    <row r="2713" customFormat="false" ht="12.75" hidden="false" customHeight="true" outlineLevel="0" collapsed="false"/>
    <row r="2714" customFormat="false" ht="12.75" hidden="false" customHeight="true" outlineLevel="0" collapsed="false"/>
    <row r="2715" customFormat="false" ht="12.75" hidden="false" customHeight="true" outlineLevel="0" collapsed="false"/>
    <row r="2716" customFormat="false" ht="12.75" hidden="false" customHeight="true" outlineLevel="0" collapsed="false"/>
    <row r="2717" customFormat="false" ht="12.75" hidden="false" customHeight="true" outlineLevel="0" collapsed="false"/>
    <row r="2718" customFormat="false" ht="12.75" hidden="false" customHeight="true" outlineLevel="0" collapsed="false"/>
    <row r="2719" customFormat="false" ht="12.75" hidden="false" customHeight="true" outlineLevel="0" collapsed="false"/>
    <row r="2720" customFormat="false" ht="12.75" hidden="false" customHeight="true" outlineLevel="0" collapsed="false"/>
    <row r="2721" customFormat="false" ht="12.75" hidden="false" customHeight="true" outlineLevel="0" collapsed="false"/>
    <row r="2722" customFormat="false" ht="12.75" hidden="false" customHeight="true" outlineLevel="0" collapsed="false"/>
    <row r="2723" customFormat="false" ht="12.75" hidden="false" customHeight="true" outlineLevel="0" collapsed="false"/>
    <row r="2724" customFormat="false" ht="12.75" hidden="false" customHeight="true" outlineLevel="0" collapsed="false"/>
    <row r="2725" customFormat="false" ht="12.75" hidden="false" customHeight="true" outlineLevel="0" collapsed="false"/>
    <row r="2726" customFormat="false" ht="12.75" hidden="false" customHeight="true" outlineLevel="0" collapsed="false"/>
    <row r="2727" customFormat="false" ht="12.75" hidden="false" customHeight="true" outlineLevel="0" collapsed="false"/>
    <row r="2728" customFormat="false" ht="12.75" hidden="false" customHeight="true" outlineLevel="0" collapsed="false"/>
    <row r="2729" customFormat="false" ht="12.75" hidden="false" customHeight="true" outlineLevel="0" collapsed="false"/>
    <row r="2730" customFormat="false" ht="12.75" hidden="false" customHeight="true" outlineLevel="0" collapsed="false"/>
    <row r="2731" customFormat="false" ht="12.75" hidden="false" customHeight="true" outlineLevel="0" collapsed="false"/>
    <row r="2732" customFormat="false" ht="12.75" hidden="false" customHeight="true" outlineLevel="0" collapsed="false"/>
    <row r="2733" customFormat="false" ht="12.75" hidden="false" customHeight="true" outlineLevel="0" collapsed="false"/>
    <row r="2734" customFormat="false" ht="12.75" hidden="false" customHeight="true" outlineLevel="0" collapsed="false"/>
    <row r="2735" customFormat="false" ht="12.75" hidden="false" customHeight="true" outlineLevel="0" collapsed="false"/>
    <row r="2736" customFormat="false" ht="12.75" hidden="false" customHeight="true" outlineLevel="0" collapsed="false"/>
    <row r="2737" customFormat="false" ht="12.75" hidden="false" customHeight="true" outlineLevel="0" collapsed="false"/>
    <row r="2738" customFormat="false" ht="12.75" hidden="false" customHeight="true" outlineLevel="0" collapsed="false"/>
    <row r="2739" customFormat="false" ht="12.75" hidden="false" customHeight="true" outlineLevel="0" collapsed="false"/>
    <row r="2740" customFormat="false" ht="12.75" hidden="false" customHeight="true" outlineLevel="0" collapsed="false"/>
    <row r="2741" customFormat="false" ht="12.75" hidden="false" customHeight="true" outlineLevel="0" collapsed="false"/>
    <row r="2742" customFormat="false" ht="12.75" hidden="false" customHeight="true" outlineLevel="0" collapsed="false"/>
    <row r="2743" customFormat="false" ht="12.75" hidden="false" customHeight="true" outlineLevel="0" collapsed="false"/>
    <row r="2744" customFormat="false" ht="12.75" hidden="false" customHeight="true" outlineLevel="0" collapsed="false"/>
    <row r="2745" customFormat="false" ht="12.75" hidden="false" customHeight="true" outlineLevel="0" collapsed="false"/>
    <row r="2746" customFormat="false" ht="12.75" hidden="false" customHeight="true" outlineLevel="0" collapsed="false"/>
    <row r="2747" customFormat="false" ht="12.75" hidden="false" customHeight="true" outlineLevel="0" collapsed="false"/>
    <row r="2748" customFormat="false" ht="12.75" hidden="false" customHeight="true" outlineLevel="0" collapsed="false"/>
    <row r="2749" customFormat="false" ht="12.75" hidden="false" customHeight="true" outlineLevel="0" collapsed="false"/>
    <row r="2750" customFormat="false" ht="12.75" hidden="false" customHeight="true" outlineLevel="0" collapsed="false"/>
    <row r="2751" customFormat="false" ht="12.75" hidden="false" customHeight="true" outlineLevel="0" collapsed="false"/>
    <row r="2752" customFormat="false" ht="12.75" hidden="false" customHeight="true" outlineLevel="0" collapsed="false"/>
    <row r="2753" customFormat="false" ht="12.75" hidden="false" customHeight="true" outlineLevel="0" collapsed="false"/>
    <row r="2754" customFormat="false" ht="12.75" hidden="false" customHeight="true" outlineLevel="0" collapsed="false"/>
    <row r="2755" customFormat="false" ht="12.75" hidden="false" customHeight="true" outlineLevel="0" collapsed="false"/>
    <row r="2756" customFormat="false" ht="12.75" hidden="false" customHeight="true" outlineLevel="0" collapsed="false"/>
    <row r="2757" customFormat="false" ht="12.75" hidden="false" customHeight="true" outlineLevel="0" collapsed="false"/>
    <row r="2758" customFormat="false" ht="12.75" hidden="false" customHeight="true" outlineLevel="0" collapsed="false"/>
    <row r="2759" customFormat="false" ht="12.75" hidden="false" customHeight="true" outlineLevel="0" collapsed="false"/>
    <row r="2760" customFormat="false" ht="12.75" hidden="false" customHeight="true" outlineLevel="0" collapsed="false"/>
    <row r="2761" customFormat="false" ht="12.75" hidden="false" customHeight="true" outlineLevel="0" collapsed="false"/>
    <row r="2762" customFormat="false" ht="12.75" hidden="false" customHeight="true" outlineLevel="0" collapsed="false"/>
    <row r="2763" customFormat="false" ht="12.75" hidden="false" customHeight="true" outlineLevel="0" collapsed="false"/>
    <row r="2764" customFormat="false" ht="12.75" hidden="false" customHeight="true" outlineLevel="0" collapsed="false"/>
    <row r="2765" customFormat="false" ht="12.75" hidden="false" customHeight="true" outlineLevel="0" collapsed="false"/>
    <row r="2766" customFormat="false" ht="12.75" hidden="false" customHeight="true" outlineLevel="0" collapsed="false"/>
    <row r="2767" customFormat="false" ht="12.75" hidden="false" customHeight="true" outlineLevel="0" collapsed="false"/>
    <row r="2768" customFormat="false" ht="12.75" hidden="false" customHeight="true" outlineLevel="0" collapsed="false"/>
    <row r="2769" customFormat="false" ht="12.75" hidden="false" customHeight="true" outlineLevel="0" collapsed="false"/>
    <row r="2770" customFormat="false" ht="12.75" hidden="false" customHeight="true" outlineLevel="0" collapsed="false"/>
    <row r="2771" customFormat="false" ht="12.75" hidden="false" customHeight="true" outlineLevel="0" collapsed="false"/>
    <row r="2772" customFormat="false" ht="12.75" hidden="false" customHeight="true" outlineLevel="0" collapsed="false"/>
    <row r="2773" customFormat="false" ht="12.75" hidden="false" customHeight="true" outlineLevel="0" collapsed="false"/>
    <row r="2774" customFormat="false" ht="12.75" hidden="false" customHeight="true" outlineLevel="0" collapsed="false"/>
    <row r="2775" customFormat="false" ht="12.75" hidden="false" customHeight="true" outlineLevel="0" collapsed="false"/>
    <row r="2776" customFormat="false" ht="12.75" hidden="false" customHeight="true" outlineLevel="0" collapsed="false"/>
    <row r="2777" customFormat="false" ht="12.75" hidden="false" customHeight="true" outlineLevel="0" collapsed="false"/>
    <row r="2778" customFormat="false" ht="12.75" hidden="false" customHeight="true" outlineLevel="0" collapsed="false"/>
    <row r="2779" customFormat="false" ht="12.75" hidden="false" customHeight="true" outlineLevel="0" collapsed="false"/>
    <row r="2780" customFormat="false" ht="12.75" hidden="false" customHeight="true" outlineLevel="0" collapsed="false"/>
    <row r="2781" customFormat="false" ht="12.75" hidden="false" customHeight="true" outlineLevel="0" collapsed="false"/>
    <row r="2782" customFormat="false" ht="12.75" hidden="false" customHeight="true" outlineLevel="0" collapsed="false"/>
    <row r="2783" customFormat="false" ht="12.75" hidden="false" customHeight="true" outlineLevel="0" collapsed="false"/>
    <row r="2784" customFormat="false" ht="12.75" hidden="false" customHeight="true" outlineLevel="0" collapsed="false"/>
    <row r="2785" customFormat="false" ht="12.75" hidden="false" customHeight="true" outlineLevel="0" collapsed="false"/>
    <row r="2786" customFormat="false" ht="12.75" hidden="false" customHeight="true" outlineLevel="0" collapsed="false"/>
    <row r="2787" customFormat="false" ht="12.75" hidden="false" customHeight="true" outlineLevel="0" collapsed="false"/>
    <row r="2788" customFormat="false" ht="12.75" hidden="false" customHeight="true" outlineLevel="0" collapsed="false"/>
    <row r="2789" customFormat="false" ht="12.75" hidden="false" customHeight="true" outlineLevel="0" collapsed="false"/>
    <row r="2790" customFormat="false" ht="12.75" hidden="false" customHeight="true" outlineLevel="0" collapsed="false"/>
    <row r="2791" customFormat="false" ht="12.75" hidden="false" customHeight="true" outlineLevel="0" collapsed="false"/>
    <row r="2792" customFormat="false" ht="12.75" hidden="false" customHeight="true" outlineLevel="0" collapsed="false"/>
    <row r="2793" customFormat="false" ht="12.75" hidden="false" customHeight="true" outlineLevel="0" collapsed="false"/>
    <row r="2794" customFormat="false" ht="12.75" hidden="false" customHeight="true" outlineLevel="0" collapsed="false"/>
    <row r="2795" customFormat="false" ht="12.75" hidden="false" customHeight="true" outlineLevel="0" collapsed="false"/>
    <row r="2796" customFormat="false" ht="12.75" hidden="false" customHeight="true" outlineLevel="0" collapsed="false"/>
    <row r="2797" customFormat="false" ht="12.75" hidden="false" customHeight="true" outlineLevel="0" collapsed="false"/>
    <row r="2798" customFormat="false" ht="12.75" hidden="false" customHeight="true" outlineLevel="0" collapsed="false"/>
    <row r="2799" customFormat="false" ht="12.75" hidden="false" customHeight="true" outlineLevel="0" collapsed="false"/>
    <row r="2800" customFormat="false" ht="12.75" hidden="false" customHeight="true" outlineLevel="0" collapsed="false"/>
    <row r="2801" customFormat="false" ht="12.75" hidden="false" customHeight="true" outlineLevel="0" collapsed="false"/>
    <row r="2802" customFormat="false" ht="12.75" hidden="false" customHeight="true" outlineLevel="0" collapsed="false"/>
    <row r="2803" customFormat="false" ht="12.75" hidden="false" customHeight="true" outlineLevel="0" collapsed="false"/>
    <row r="2804" customFormat="false" ht="12.75" hidden="false" customHeight="true" outlineLevel="0" collapsed="false"/>
    <row r="2805" customFormat="false" ht="12.75" hidden="false" customHeight="true" outlineLevel="0" collapsed="false"/>
    <row r="2806" customFormat="false" ht="12.75" hidden="false" customHeight="true" outlineLevel="0" collapsed="false"/>
    <row r="2807" customFormat="false" ht="12.75" hidden="false" customHeight="true" outlineLevel="0" collapsed="false"/>
    <row r="2808" customFormat="false" ht="12.75" hidden="false" customHeight="true" outlineLevel="0" collapsed="false"/>
    <row r="2809" customFormat="false" ht="12.75" hidden="false" customHeight="true" outlineLevel="0" collapsed="false"/>
    <row r="2810" customFormat="false" ht="12.75" hidden="false" customHeight="true" outlineLevel="0" collapsed="false"/>
    <row r="2811" customFormat="false" ht="12.75" hidden="false" customHeight="true" outlineLevel="0" collapsed="false"/>
    <row r="2812" customFormat="false" ht="12.75" hidden="false" customHeight="true" outlineLevel="0" collapsed="false"/>
    <row r="2813" customFormat="false" ht="12.75" hidden="false" customHeight="true" outlineLevel="0" collapsed="false"/>
    <row r="2814" customFormat="false" ht="12.75" hidden="false" customHeight="true" outlineLevel="0" collapsed="false"/>
    <row r="2815" customFormat="false" ht="12.75" hidden="false" customHeight="true" outlineLevel="0" collapsed="false"/>
    <row r="2816" customFormat="false" ht="12.75" hidden="false" customHeight="true" outlineLevel="0" collapsed="false"/>
    <row r="2817" customFormat="false" ht="12.75" hidden="false" customHeight="true" outlineLevel="0" collapsed="false"/>
    <row r="2818" customFormat="false" ht="12.75" hidden="false" customHeight="true" outlineLevel="0" collapsed="false"/>
    <row r="2819" customFormat="false" ht="12.75" hidden="false" customHeight="true" outlineLevel="0" collapsed="false"/>
    <row r="2820" customFormat="false" ht="12.75" hidden="false" customHeight="true" outlineLevel="0" collapsed="false"/>
    <row r="2821" customFormat="false" ht="12.75" hidden="false" customHeight="true" outlineLevel="0" collapsed="false"/>
    <row r="2822" customFormat="false" ht="12.75" hidden="false" customHeight="true" outlineLevel="0" collapsed="false"/>
    <row r="2823" customFormat="false" ht="12.75" hidden="false" customHeight="true" outlineLevel="0" collapsed="false"/>
    <row r="2824" customFormat="false" ht="12.75" hidden="false" customHeight="true" outlineLevel="0" collapsed="false"/>
    <row r="2825" customFormat="false" ht="12.75" hidden="false" customHeight="true" outlineLevel="0" collapsed="false"/>
    <row r="2826" customFormat="false" ht="12.75" hidden="false" customHeight="true" outlineLevel="0" collapsed="false"/>
    <row r="2827" customFormat="false" ht="12.75" hidden="false" customHeight="true" outlineLevel="0" collapsed="false"/>
    <row r="2828" customFormat="false" ht="12.75" hidden="false" customHeight="true" outlineLevel="0" collapsed="false"/>
    <row r="2829" customFormat="false" ht="12.75" hidden="false" customHeight="true" outlineLevel="0" collapsed="false"/>
    <row r="2830" customFormat="false" ht="12.75" hidden="false" customHeight="true" outlineLevel="0" collapsed="false"/>
    <row r="2831" customFormat="false" ht="12.75" hidden="false" customHeight="true" outlineLevel="0" collapsed="false"/>
    <row r="2832" customFormat="false" ht="12.75" hidden="false" customHeight="true" outlineLevel="0" collapsed="false"/>
    <row r="2833" customFormat="false" ht="12.75" hidden="false" customHeight="true" outlineLevel="0" collapsed="false"/>
    <row r="2834" customFormat="false" ht="12.75" hidden="false" customHeight="true" outlineLevel="0" collapsed="false"/>
    <row r="2835" customFormat="false" ht="12.75" hidden="false" customHeight="true" outlineLevel="0" collapsed="false"/>
    <row r="2836" customFormat="false" ht="12.75" hidden="false" customHeight="true" outlineLevel="0" collapsed="false"/>
    <row r="2837" customFormat="false" ht="12.75" hidden="false" customHeight="true" outlineLevel="0" collapsed="false"/>
    <row r="2838" customFormat="false" ht="12.75" hidden="false" customHeight="true" outlineLevel="0" collapsed="false"/>
    <row r="2839" customFormat="false" ht="12.75" hidden="false" customHeight="true" outlineLevel="0" collapsed="false"/>
    <row r="2840" customFormat="false" ht="12.75" hidden="false" customHeight="true" outlineLevel="0" collapsed="false"/>
    <row r="2841" customFormat="false" ht="12.75" hidden="false" customHeight="true" outlineLevel="0" collapsed="false"/>
    <row r="2842" customFormat="false" ht="12.75" hidden="false" customHeight="true" outlineLevel="0" collapsed="false"/>
    <row r="2843" customFormat="false" ht="12.75" hidden="false" customHeight="true" outlineLevel="0" collapsed="false"/>
    <row r="2844" customFormat="false" ht="12.75" hidden="false" customHeight="true" outlineLevel="0" collapsed="false"/>
    <row r="2845" customFormat="false" ht="12.75" hidden="false" customHeight="true" outlineLevel="0" collapsed="false"/>
    <row r="2846" customFormat="false" ht="12.75" hidden="false" customHeight="true" outlineLevel="0" collapsed="false"/>
    <row r="2847" customFormat="false" ht="12.75" hidden="false" customHeight="true" outlineLevel="0" collapsed="false"/>
    <row r="2848" customFormat="false" ht="12.75" hidden="false" customHeight="true" outlineLevel="0" collapsed="false"/>
    <row r="2849" customFormat="false" ht="12.75" hidden="false" customHeight="true" outlineLevel="0" collapsed="false"/>
    <row r="2850" customFormat="false" ht="12.75" hidden="false" customHeight="true" outlineLevel="0" collapsed="false"/>
    <row r="2851" customFormat="false" ht="12.75" hidden="false" customHeight="true" outlineLevel="0" collapsed="false"/>
    <row r="2852" customFormat="false" ht="12.75" hidden="false" customHeight="true" outlineLevel="0" collapsed="false"/>
    <row r="2853" customFormat="false" ht="12.75" hidden="false" customHeight="true" outlineLevel="0" collapsed="false"/>
    <row r="2854" customFormat="false" ht="12.75" hidden="false" customHeight="true" outlineLevel="0" collapsed="false"/>
    <row r="2855" customFormat="false" ht="12.75" hidden="false" customHeight="true" outlineLevel="0" collapsed="false"/>
    <row r="2856" customFormat="false" ht="12.75" hidden="false" customHeight="true" outlineLevel="0" collapsed="false"/>
    <row r="2857" customFormat="false" ht="12.75" hidden="false" customHeight="true" outlineLevel="0" collapsed="false"/>
    <row r="2858" customFormat="false" ht="12.75" hidden="false" customHeight="true" outlineLevel="0" collapsed="false"/>
    <row r="2859" customFormat="false" ht="12.75" hidden="false" customHeight="true" outlineLevel="0" collapsed="false"/>
    <row r="2860" customFormat="false" ht="12.75" hidden="false" customHeight="true" outlineLevel="0" collapsed="false"/>
    <row r="2861" customFormat="false" ht="12.75" hidden="false" customHeight="true" outlineLevel="0" collapsed="false"/>
    <row r="2862" customFormat="false" ht="12.75" hidden="false" customHeight="true" outlineLevel="0" collapsed="false"/>
    <row r="2863" customFormat="false" ht="12.75" hidden="false" customHeight="true" outlineLevel="0" collapsed="false"/>
    <row r="2864" customFormat="false" ht="12.75" hidden="false" customHeight="true" outlineLevel="0" collapsed="false"/>
    <row r="2865" customFormat="false" ht="12.75" hidden="false" customHeight="true" outlineLevel="0" collapsed="false"/>
    <row r="2866" customFormat="false" ht="12.75" hidden="false" customHeight="true" outlineLevel="0" collapsed="false"/>
    <row r="2867" customFormat="false" ht="12.75" hidden="false" customHeight="true" outlineLevel="0" collapsed="false"/>
    <row r="2868" customFormat="false" ht="12.75" hidden="false" customHeight="true" outlineLevel="0" collapsed="false"/>
    <row r="2869" customFormat="false" ht="12.75" hidden="false" customHeight="true" outlineLevel="0" collapsed="false"/>
    <row r="2870" customFormat="false" ht="12.75" hidden="false" customHeight="true" outlineLevel="0" collapsed="false"/>
    <row r="2871" customFormat="false" ht="12.75" hidden="false" customHeight="true" outlineLevel="0" collapsed="false"/>
    <row r="2872" customFormat="false" ht="12.75" hidden="false" customHeight="true" outlineLevel="0" collapsed="false"/>
    <row r="2873" customFormat="false" ht="12.75" hidden="false" customHeight="true" outlineLevel="0" collapsed="false"/>
    <row r="2874" customFormat="false" ht="12.75" hidden="false" customHeight="true" outlineLevel="0" collapsed="false"/>
    <row r="2875" customFormat="false" ht="12.75" hidden="false" customHeight="true" outlineLevel="0" collapsed="false"/>
    <row r="2876" customFormat="false" ht="12.75" hidden="false" customHeight="true" outlineLevel="0" collapsed="false"/>
    <row r="2877" customFormat="false" ht="12.75" hidden="false" customHeight="true" outlineLevel="0" collapsed="false"/>
    <row r="2878" customFormat="false" ht="12.75" hidden="false" customHeight="true" outlineLevel="0" collapsed="false"/>
    <row r="2879" customFormat="false" ht="12.75" hidden="false" customHeight="true" outlineLevel="0" collapsed="false"/>
    <row r="2880" customFormat="false" ht="12.75" hidden="false" customHeight="true" outlineLevel="0" collapsed="false"/>
    <row r="2881" customFormat="false" ht="12.75" hidden="false" customHeight="true" outlineLevel="0" collapsed="false"/>
    <row r="2882" customFormat="false" ht="12.75" hidden="false" customHeight="true" outlineLevel="0" collapsed="false"/>
    <row r="2883" customFormat="false" ht="12.75" hidden="false" customHeight="true" outlineLevel="0" collapsed="false"/>
    <row r="2884" customFormat="false" ht="12.75" hidden="false" customHeight="true" outlineLevel="0" collapsed="false"/>
    <row r="2885" customFormat="false" ht="12.75" hidden="false" customHeight="true" outlineLevel="0" collapsed="false"/>
    <row r="2886" customFormat="false" ht="12.75" hidden="false" customHeight="true" outlineLevel="0" collapsed="false"/>
    <row r="2887" customFormat="false" ht="12.75" hidden="false" customHeight="true" outlineLevel="0" collapsed="false"/>
    <row r="2888" customFormat="false" ht="12.75" hidden="false" customHeight="true" outlineLevel="0" collapsed="false"/>
    <row r="2889" customFormat="false" ht="12.75" hidden="false" customHeight="true" outlineLevel="0" collapsed="false"/>
    <row r="2890" customFormat="false" ht="12.75" hidden="false" customHeight="true" outlineLevel="0" collapsed="false"/>
    <row r="2891" customFormat="false" ht="12.75" hidden="false" customHeight="true" outlineLevel="0" collapsed="false"/>
    <row r="2892" customFormat="false" ht="12.75" hidden="false" customHeight="true" outlineLevel="0" collapsed="false"/>
    <row r="2893" customFormat="false" ht="12.75" hidden="false" customHeight="true" outlineLevel="0" collapsed="false"/>
    <row r="2894" customFormat="false" ht="12.75" hidden="false" customHeight="true" outlineLevel="0" collapsed="false"/>
    <row r="2895" customFormat="false" ht="12.75" hidden="false" customHeight="true" outlineLevel="0" collapsed="false"/>
    <row r="2896" customFormat="false" ht="12.75" hidden="false" customHeight="true" outlineLevel="0" collapsed="false"/>
    <row r="2897" customFormat="false" ht="12.75" hidden="false" customHeight="true" outlineLevel="0" collapsed="false"/>
    <row r="2898" customFormat="false" ht="12.75" hidden="false" customHeight="true" outlineLevel="0" collapsed="false"/>
    <row r="2899" customFormat="false" ht="12.75" hidden="false" customHeight="true" outlineLevel="0" collapsed="false"/>
    <row r="2900" customFormat="false" ht="12.75" hidden="false" customHeight="true" outlineLevel="0" collapsed="false"/>
    <row r="2901" customFormat="false" ht="12.75" hidden="false" customHeight="true" outlineLevel="0" collapsed="false"/>
    <row r="2902" customFormat="false" ht="12.75" hidden="false" customHeight="true" outlineLevel="0" collapsed="false"/>
    <row r="2903" customFormat="false" ht="12.75" hidden="false" customHeight="true" outlineLevel="0" collapsed="false"/>
    <row r="2904" customFormat="false" ht="12.75" hidden="false" customHeight="true" outlineLevel="0" collapsed="false"/>
    <row r="2905" customFormat="false" ht="12.75" hidden="false" customHeight="true" outlineLevel="0" collapsed="false"/>
    <row r="2906" customFormat="false" ht="12.75" hidden="false" customHeight="true" outlineLevel="0" collapsed="false"/>
    <row r="2907" customFormat="false" ht="12.75" hidden="false" customHeight="true" outlineLevel="0" collapsed="false"/>
    <row r="2908" customFormat="false" ht="12.75" hidden="false" customHeight="true" outlineLevel="0" collapsed="false"/>
    <row r="2909" customFormat="false" ht="12.75" hidden="false" customHeight="true" outlineLevel="0" collapsed="false"/>
    <row r="2910" customFormat="false" ht="12.75" hidden="false" customHeight="true" outlineLevel="0" collapsed="false"/>
    <row r="2911" customFormat="false" ht="12.75" hidden="false" customHeight="true" outlineLevel="0" collapsed="false"/>
    <row r="2912" customFormat="false" ht="12.75" hidden="false" customHeight="true" outlineLevel="0" collapsed="false"/>
    <row r="2913" customFormat="false" ht="12.75" hidden="false" customHeight="true" outlineLevel="0" collapsed="false"/>
    <row r="2914" customFormat="false" ht="12.75" hidden="false" customHeight="true" outlineLevel="0" collapsed="false"/>
    <row r="2915" customFormat="false" ht="12.75" hidden="false" customHeight="true" outlineLevel="0" collapsed="false"/>
    <row r="2916" customFormat="false" ht="12.75" hidden="false" customHeight="true" outlineLevel="0" collapsed="false"/>
    <row r="2917" customFormat="false" ht="12.75" hidden="false" customHeight="true" outlineLevel="0" collapsed="false"/>
    <row r="2918" customFormat="false" ht="12.75" hidden="false" customHeight="true" outlineLevel="0" collapsed="false"/>
    <row r="2919" customFormat="false" ht="12.75" hidden="false" customHeight="true" outlineLevel="0" collapsed="false"/>
    <row r="2920" customFormat="false" ht="12.75" hidden="false" customHeight="true" outlineLevel="0" collapsed="false"/>
    <row r="2921" customFormat="false" ht="12.75" hidden="false" customHeight="true" outlineLevel="0" collapsed="false"/>
    <row r="2922" customFormat="false" ht="12.75" hidden="false" customHeight="true" outlineLevel="0" collapsed="false"/>
    <row r="2923" customFormat="false" ht="12.75" hidden="false" customHeight="true" outlineLevel="0" collapsed="false"/>
    <row r="2924" customFormat="false" ht="12.75" hidden="false" customHeight="true" outlineLevel="0" collapsed="false"/>
    <row r="2925" customFormat="false" ht="12.75" hidden="false" customHeight="true" outlineLevel="0" collapsed="false"/>
    <row r="2926" customFormat="false" ht="12.75" hidden="false" customHeight="true" outlineLevel="0" collapsed="false"/>
    <row r="2927" customFormat="false" ht="12.75" hidden="false" customHeight="true" outlineLevel="0" collapsed="false"/>
    <row r="2928" customFormat="false" ht="12.75" hidden="false" customHeight="true" outlineLevel="0" collapsed="false"/>
    <row r="2929" customFormat="false" ht="12.75" hidden="false" customHeight="true" outlineLevel="0" collapsed="false"/>
    <row r="2930" customFormat="false" ht="12.75" hidden="false" customHeight="true" outlineLevel="0" collapsed="false"/>
    <row r="2931" customFormat="false" ht="12.75" hidden="false" customHeight="true" outlineLevel="0" collapsed="false"/>
    <row r="2932" customFormat="false" ht="12.75" hidden="false" customHeight="true" outlineLevel="0" collapsed="false"/>
    <row r="2933" customFormat="false" ht="12.75" hidden="false" customHeight="true" outlineLevel="0" collapsed="false"/>
    <row r="2934" customFormat="false" ht="12.75" hidden="false" customHeight="true" outlineLevel="0" collapsed="false"/>
    <row r="2935" customFormat="false" ht="12.75" hidden="false" customHeight="true" outlineLevel="0" collapsed="false"/>
    <row r="2936" customFormat="false" ht="12.75" hidden="false" customHeight="true" outlineLevel="0" collapsed="false"/>
    <row r="2937" customFormat="false" ht="12.75" hidden="false" customHeight="true" outlineLevel="0" collapsed="false"/>
    <row r="2938" customFormat="false" ht="12.75" hidden="false" customHeight="true" outlineLevel="0" collapsed="false"/>
    <row r="2939" customFormat="false" ht="12.75" hidden="false" customHeight="true" outlineLevel="0" collapsed="false"/>
    <row r="2940" customFormat="false" ht="12.75" hidden="false" customHeight="true" outlineLevel="0" collapsed="false"/>
    <row r="2941" customFormat="false" ht="12.75" hidden="false" customHeight="true" outlineLevel="0" collapsed="false"/>
    <row r="2942" customFormat="false" ht="12.75" hidden="false" customHeight="true" outlineLevel="0" collapsed="false"/>
    <row r="2943" customFormat="false" ht="12.75" hidden="false" customHeight="true" outlineLevel="0" collapsed="false"/>
    <row r="2944" customFormat="false" ht="12.75" hidden="false" customHeight="true" outlineLevel="0" collapsed="false"/>
    <row r="2945" customFormat="false" ht="12.75" hidden="false" customHeight="true" outlineLevel="0" collapsed="false"/>
    <row r="2946" customFormat="false" ht="12.75" hidden="false" customHeight="true" outlineLevel="0" collapsed="false"/>
    <row r="2947" customFormat="false" ht="12.75" hidden="false" customHeight="true" outlineLevel="0" collapsed="false"/>
    <row r="2948" customFormat="false" ht="12.75" hidden="false" customHeight="true" outlineLevel="0" collapsed="false"/>
    <row r="2949" customFormat="false" ht="12.75" hidden="false" customHeight="true" outlineLevel="0" collapsed="false"/>
    <row r="2950" customFormat="false" ht="12.75" hidden="false" customHeight="true" outlineLevel="0" collapsed="false"/>
    <row r="2951" customFormat="false" ht="12.75" hidden="false" customHeight="true" outlineLevel="0" collapsed="false"/>
    <row r="2952" customFormat="false" ht="12.75" hidden="false" customHeight="true" outlineLevel="0" collapsed="false"/>
    <row r="2953" customFormat="false" ht="12.75" hidden="false" customHeight="true" outlineLevel="0" collapsed="false"/>
    <row r="2954" customFormat="false" ht="12.75" hidden="false" customHeight="true" outlineLevel="0" collapsed="false"/>
    <row r="2955" customFormat="false" ht="12.75" hidden="false" customHeight="true" outlineLevel="0" collapsed="false"/>
    <row r="2956" customFormat="false" ht="12.75" hidden="false" customHeight="true" outlineLevel="0" collapsed="false"/>
    <row r="2957" customFormat="false" ht="12.75" hidden="false" customHeight="true" outlineLevel="0" collapsed="false"/>
    <row r="2958" customFormat="false" ht="12.75" hidden="false" customHeight="true" outlineLevel="0" collapsed="false"/>
    <row r="2959" customFormat="false" ht="12.75" hidden="false" customHeight="true" outlineLevel="0" collapsed="false"/>
    <row r="2960" customFormat="false" ht="12.75" hidden="false" customHeight="true" outlineLevel="0" collapsed="false"/>
    <row r="2961" customFormat="false" ht="12.75" hidden="false" customHeight="true" outlineLevel="0" collapsed="false"/>
    <row r="2962" customFormat="false" ht="12.75" hidden="false" customHeight="true" outlineLevel="0" collapsed="false"/>
    <row r="2963" customFormat="false" ht="12.75" hidden="false" customHeight="true" outlineLevel="0" collapsed="false"/>
    <row r="2964" customFormat="false" ht="12.75" hidden="false" customHeight="true" outlineLevel="0" collapsed="false"/>
    <row r="2965" customFormat="false" ht="12.75" hidden="false" customHeight="true" outlineLevel="0" collapsed="false"/>
    <row r="2966" customFormat="false" ht="12.75" hidden="false" customHeight="true" outlineLevel="0" collapsed="false"/>
    <row r="2967" customFormat="false" ht="12.75" hidden="false" customHeight="true" outlineLevel="0" collapsed="false"/>
    <row r="2968" customFormat="false" ht="12.75" hidden="false" customHeight="true" outlineLevel="0" collapsed="false"/>
    <row r="2969" customFormat="false" ht="12.75" hidden="false" customHeight="true" outlineLevel="0" collapsed="false"/>
    <row r="2970" customFormat="false" ht="12.75" hidden="false" customHeight="true" outlineLevel="0" collapsed="false"/>
    <row r="2971" customFormat="false" ht="12.75" hidden="false" customHeight="true" outlineLevel="0" collapsed="false"/>
    <row r="2972" customFormat="false" ht="12.75" hidden="false" customHeight="true" outlineLevel="0" collapsed="false"/>
    <row r="2973" customFormat="false" ht="12.75" hidden="false" customHeight="true" outlineLevel="0" collapsed="false"/>
    <row r="2974" customFormat="false" ht="12.75" hidden="false" customHeight="true" outlineLevel="0" collapsed="false"/>
    <row r="2975" customFormat="false" ht="12.75" hidden="false" customHeight="true" outlineLevel="0" collapsed="false"/>
    <row r="2976" customFormat="false" ht="12.75" hidden="false" customHeight="true" outlineLevel="0" collapsed="false"/>
    <row r="2977" customFormat="false" ht="12.75" hidden="false" customHeight="true" outlineLevel="0" collapsed="false"/>
    <row r="2978" customFormat="false" ht="12.75" hidden="false" customHeight="true" outlineLevel="0" collapsed="false"/>
    <row r="2979" customFormat="false" ht="12.75" hidden="false" customHeight="true" outlineLevel="0" collapsed="false"/>
    <row r="2980" customFormat="false" ht="12.75" hidden="false" customHeight="true" outlineLevel="0" collapsed="false"/>
    <row r="2981" customFormat="false" ht="12.75" hidden="false" customHeight="true" outlineLevel="0" collapsed="false"/>
    <row r="2982" customFormat="false" ht="12.75" hidden="false" customHeight="true" outlineLevel="0" collapsed="false"/>
    <row r="2983" customFormat="false" ht="12.75" hidden="false" customHeight="true" outlineLevel="0" collapsed="false"/>
    <row r="2984" customFormat="false" ht="12.75" hidden="false" customHeight="true" outlineLevel="0" collapsed="false"/>
    <row r="2985" customFormat="false" ht="12.75" hidden="false" customHeight="true" outlineLevel="0" collapsed="false"/>
    <row r="2986" customFormat="false" ht="12.75" hidden="false" customHeight="true" outlineLevel="0" collapsed="false"/>
    <row r="2987" customFormat="false" ht="12.75" hidden="false" customHeight="true" outlineLevel="0" collapsed="false"/>
    <row r="2988" customFormat="false" ht="12.75" hidden="false" customHeight="true" outlineLevel="0" collapsed="false"/>
    <row r="2989" customFormat="false" ht="12.75" hidden="false" customHeight="true" outlineLevel="0" collapsed="false"/>
    <row r="2990" customFormat="false" ht="12.75" hidden="false" customHeight="true" outlineLevel="0" collapsed="false"/>
    <row r="2991" customFormat="false" ht="12.75" hidden="false" customHeight="true" outlineLevel="0" collapsed="false"/>
    <row r="2992" customFormat="false" ht="12.75" hidden="false" customHeight="true" outlineLevel="0" collapsed="false"/>
    <row r="2993" customFormat="false" ht="12.75" hidden="false" customHeight="true" outlineLevel="0" collapsed="false"/>
    <row r="2994" customFormat="false" ht="12.75" hidden="false" customHeight="true" outlineLevel="0" collapsed="false"/>
    <row r="2995" customFormat="false" ht="12.75" hidden="false" customHeight="true" outlineLevel="0" collapsed="false"/>
    <row r="2996" customFormat="false" ht="12.75" hidden="false" customHeight="true" outlineLevel="0" collapsed="false"/>
    <row r="2997" customFormat="false" ht="12.75" hidden="false" customHeight="true" outlineLevel="0" collapsed="false"/>
    <row r="2998" customFormat="false" ht="12.75" hidden="false" customHeight="true" outlineLevel="0" collapsed="false"/>
    <row r="2999" customFormat="false" ht="12.75" hidden="false" customHeight="true" outlineLevel="0" collapsed="false"/>
    <row r="3000" customFormat="false" ht="12.75" hidden="false" customHeight="true" outlineLevel="0" collapsed="false"/>
    <row r="3001" customFormat="false" ht="12.75" hidden="false" customHeight="true" outlineLevel="0" collapsed="false"/>
    <row r="3002" customFormat="false" ht="12.75" hidden="false" customHeight="true" outlineLevel="0" collapsed="false"/>
    <row r="3003" customFormat="false" ht="12.75" hidden="false" customHeight="true" outlineLevel="0" collapsed="false"/>
    <row r="3004" customFormat="false" ht="12.75" hidden="false" customHeight="true" outlineLevel="0" collapsed="false"/>
    <row r="3005" customFormat="false" ht="12.75" hidden="false" customHeight="true" outlineLevel="0" collapsed="false"/>
    <row r="3006" customFormat="false" ht="12.75" hidden="false" customHeight="true" outlineLevel="0" collapsed="false"/>
    <row r="3007" customFormat="false" ht="12.75" hidden="false" customHeight="true" outlineLevel="0" collapsed="false"/>
    <row r="3008" customFormat="false" ht="12.75" hidden="false" customHeight="true" outlineLevel="0" collapsed="false"/>
    <row r="3009" customFormat="false" ht="12.75" hidden="false" customHeight="true" outlineLevel="0" collapsed="false"/>
    <row r="3010" customFormat="false" ht="12.75" hidden="false" customHeight="true" outlineLevel="0" collapsed="false"/>
    <row r="3011" customFormat="false" ht="12.75" hidden="false" customHeight="true" outlineLevel="0" collapsed="false"/>
    <row r="3012" customFormat="false" ht="12.75" hidden="false" customHeight="true" outlineLevel="0" collapsed="false"/>
    <row r="3013" customFormat="false" ht="12.75" hidden="false" customHeight="true" outlineLevel="0" collapsed="false"/>
    <row r="3014" customFormat="false" ht="12.75" hidden="false" customHeight="true" outlineLevel="0" collapsed="false"/>
    <row r="3015" customFormat="false" ht="12.75" hidden="false" customHeight="true" outlineLevel="0" collapsed="false"/>
    <row r="3016" customFormat="false" ht="12.75" hidden="false" customHeight="true" outlineLevel="0" collapsed="false"/>
    <row r="3017" customFormat="false" ht="12.75" hidden="false" customHeight="true" outlineLevel="0" collapsed="false"/>
    <row r="3018" customFormat="false" ht="12.75" hidden="false" customHeight="true" outlineLevel="0" collapsed="false"/>
    <row r="3019" customFormat="false" ht="12.75" hidden="false" customHeight="true" outlineLevel="0" collapsed="false"/>
    <row r="3020" customFormat="false" ht="12.75" hidden="false" customHeight="true" outlineLevel="0" collapsed="false"/>
    <row r="3021" customFormat="false" ht="12.75" hidden="false" customHeight="true" outlineLevel="0" collapsed="false"/>
    <row r="3022" customFormat="false" ht="12.75" hidden="false" customHeight="true" outlineLevel="0" collapsed="false"/>
    <row r="3023" customFormat="false" ht="12.75" hidden="false" customHeight="true" outlineLevel="0" collapsed="false"/>
    <row r="3024" customFormat="false" ht="12.75" hidden="false" customHeight="true" outlineLevel="0" collapsed="false"/>
    <row r="3025" customFormat="false" ht="12.75" hidden="false" customHeight="true" outlineLevel="0" collapsed="false"/>
    <row r="3026" customFormat="false" ht="12.75" hidden="false" customHeight="true" outlineLevel="0" collapsed="false"/>
    <row r="3027" customFormat="false" ht="12.75" hidden="false" customHeight="true" outlineLevel="0" collapsed="false"/>
    <row r="3028" customFormat="false" ht="12.75" hidden="false" customHeight="true" outlineLevel="0" collapsed="false"/>
    <row r="3029" customFormat="false" ht="12.75" hidden="false" customHeight="true" outlineLevel="0" collapsed="false"/>
    <row r="3030" customFormat="false" ht="12.75" hidden="false" customHeight="true" outlineLevel="0" collapsed="false"/>
    <row r="3031" customFormat="false" ht="12.75" hidden="false" customHeight="true" outlineLevel="0" collapsed="false"/>
    <row r="3032" customFormat="false" ht="12.75" hidden="false" customHeight="true" outlineLevel="0" collapsed="false"/>
    <row r="3033" customFormat="false" ht="12.75" hidden="false" customHeight="true" outlineLevel="0" collapsed="false"/>
    <row r="3034" customFormat="false" ht="12.75" hidden="false" customHeight="true" outlineLevel="0" collapsed="false"/>
    <row r="3035" customFormat="false" ht="12.75" hidden="false" customHeight="true" outlineLevel="0" collapsed="false"/>
    <row r="3036" customFormat="false" ht="12.75" hidden="false" customHeight="true" outlineLevel="0" collapsed="false"/>
    <row r="3037" customFormat="false" ht="12.75" hidden="false" customHeight="true" outlineLevel="0" collapsed="false"/>
    <row r="3038" customFormat="false" ht="12.75" hidden="false" customHeight="true" outlineLevel="0" collapsed="false"/>
    <row r="3039" customFormat="false" ht="12.75" hidden="false" customHeight="true" outlineLevel="0" collapsed="false"/>
    <row r="3040" customFormat="false" ht="12.75" hidden="false" customHeight="true" outlineLevel="0" collapsed="false"/>
    <row r="3041" customFormat="false" ht="12.75" hidden="false" customHeight="true" outlineLevel="0" collapsed="false"/>
    <row r="3042" customFormat="false" ht="12.75" hidden="false" customHeight="true" outlineLevel="0" collapsed="false"/>
    <row r="3043" customFormat="false" ht="12.75" hidden="false" customHeight="true" outlineLevel="0" collapsed="false"/>
    <row r="3044" customFormat="false" ht="12.75" hidden="false" customHeight="true" outlineLevel="0" collapsed="false"/>
    <row r="3045" customFormat="false" ht="12.75" hidden="false" customHeight="true" outlineLevel="0" collapsed="false"/>
    <row r="3046" customFormat="false" ht="12.75" hidden="false" customHeight="true" outlineLevel="0" collapsed="false"/>
    <row r="3047" customFormat="false" ht="12.75" hidden="false" customHeight="true" outlineLevel="0" collapsed="false"/>
    <row r="3048" customFormat="false" ht="12.75" hidden="false" customHeight="true" outlineLevel="0" collapsed="false"/>
    <row r="3049" customFormat="false" ht="12.75" hidden="false" customHeight="true" outlineLevel="0" collapsed="false"/>
    <row r="3050" customFormat="false" ht="12.75" hidden="false" customHeight="true" outlineLevel="0" collapsed="false"/>
    <row r="3051" customFormat="false" ht="12.75" hidden="false" customHeight="true" outlineLevel="0" collapsed="false"/>
    <row r="3052" customFormat="false" ht="12.75" hidden="false" customHeight="true" outlineLevel="0" collapsed="false"/>
    <row r="3053" customFormat="false" ht="12.75" hidden="false" customHeight="true" outlineLevel="0" collapsed="false"/>
    <row r="3054" customFormat="false" ht="12.75" hidden="false" customHeight="true" outlineLevel="0" collapsed="false"/>
    <row r="3055" customFormat="false" ht="12.75" hidden="false" customHeight="true" outlineLevel="0" collapsed="false"/>
    <row r="3056" customFormat="false" ht="12.75" hidden="false" customHeight="true" outlineLevel="0" collapsed="false"/>
    <row r="3057" customFormat="false" ht="12.75" hidden="false" customHeight="true" outlineLevel="0" collapsed="false"/>
    <row r="3058" customFormat="false" ht="12.75" hidden="false" customHeight="true" outlineLevel="0" collapsed="false"/>
    <row r="3059" customFormat="false" ht="12.75" hidden="false" customHeight="true" outlineLevel="0" collapsed="false"/>
    <row r="3060" customFormat="false" ht="12.75" hidden="false" customHeight="true" outlineLevel="0" collapsed="false"/>
    <row r="3061" customFormat="false" ht="12.75" hidden="false" customHeight="true" outlineLevel="0" collapsed="false"/>
    <row r="3062" customFormat="false" ht="12.75" hidden="false" customHeight="true" outlineLevel="0" collapsed="false"/>
    <row r="3063" customFormat="false" ht="12.75" hidden="false" customHeight="true" outlineLevel="0" collapsed="false"/>
    <row r="3064" customFormat="false" ht="12.75" hidden="false" customHeight="true" outlineLevel="0" collapsed="false"/>
    <row r="3065" customFormat="false" ht="12.75" hidden="false" customHeight="true" outlineLevel="0" collapsed="false"/>
    <row r="3066" customFormat="false" ht="12.75" hidden="false" customHeight="true" outlineLevel="0" collapsed="false"/>
    <row r="3067" customFormat="false" ht="12.75" hidden="false" customHeight="true" outlineLevel="0" collapsed="false"/>
    <row r="3068" customFormat="false" ht="12.75" hidden="false" customHeight="true" outlineLevel="0" collapsed="false"/>
    <row r="3069" customFormat="false" ht="12.75" hidden="false" customHeight="true" outlineLevel="0" collapsed="false"/>
    <row r="3070" customFormat="false" ht="12.75" hidden="false" customHeight="true" outlineLevel="0" collapsed="false"/>
    <row r="3071" customFormat="false" ht="12.75" hidden="false" customHeight="true" outlineLevel="0" collapsed="false"/>
    <row r="3072" customFormat="false" ht="12.75" hidden="false" customHeight="true" outlineLevel="0" collapsed="false"/>
    <row r="3073" customFormat="false" ht="12.75" hidden="false" customHeight="true" outlineLevel="0" collapsed="false"/>
    <row r="3074" customFormat="false" ht="12.75" hidden="false" customHeight="true" outlineLevel="0" collapsed="false"/>
    <row r="3075" customFormat="false" ht="12.75" hidden="false" customHeight="true" outlineLevel="0" collapsed="false"/>
    <row r="3076" customFormat="false" ht="12.75" hidden="false" customHeight="true" outlineLevel="0" collapsed="false"/>
    <row r="3077" customFormat="false" ht="12.75" hidden="false" customHeight="true" outlineLevel="0" collapsed="false"/>
    <row r="3078" customFormat="false" ht="12.75" hidden="false" customHeight="true" outlineLevel="0" collapsed="false"/>
    <row r="3079" customFormat="false" ht="12.75" hidden="false" customHeight="true" outlineLevel="0" collapsed="false"/>
    <row r="3080" customFormat="false" ht="12.75" hidden="false" customHeight="true" outlineLevel="0" collapsed="false"/>
    <row r="3081" customFormat="false" ht="12.75" hidden="false" customHeight="true" outlineLevel="0" collapsed="false"/>
    <row r="3082" customFormat="false" ht="12.75" hidden="false" customHeight="true" outlineLevel="0" collapsed="false"/>
    <row r="3083" customFormat="false" ht="12.75" hidden="false" customHeight="true" outlineLevel="0" collapsed="false"/>
    <row r="3084" customFormat="false" ht="12.75" hidden="false" customHeight="true" outlineLevel="0" collapsed="false"/>
    <row r="3085" customFormat="false" ht="12.75" hidden="false" customHeight="true" outlineLevel="0" collapsed="false"/>
    <row r="3086" customFormat="false" ht="12.75" hidden="false" customHeight="true" outlineLevel="0" collapsed="false"/>
    <row r="3087" customFormat="false" ht="12.75" hidden="false" customHeight="true" outlineLevel="0" collapsed="false"/>
    <row r="3088" customFormat="false" ht="12.75" hidden="false" customHeight="true" outlineLevel="0" collapsed="false"/>
    <row r="3089" customFormat="false" ht="12.75" hidden="false" customHeight="true" outlineLevel="0" collapsed="false"/>
    <row r="3090" customFormat="false" ht="12.75" hidden="false" customHeight="true" outlineLevel="0" collapsed="false"/>
    <row r="3091" customFormat="false" ht="12.75" hidden="false" customHeight="true" outlineLevel="0" collapsed="false"/>
    <row r="3092" customFormat="false" ht="12.75" hidden="false" customHeight="true" outlineLevel="0" collapsed="false"/>
    <row r="3093" customFormat="false" ht="12.75" hidden="false" customHeight="true" outlineLevel="0" collapsed="false"/>
    <row r="3094" customFormat="false" ht="12.75" hidden="false" customHeight="true" outlineLevel="0" collapsed="false"/>
    <row r="3095" customFormat="false" ht="12.75" hidden="false" customHeight="true" outlineLevel="0" collapsed="false"/>
    <row r="3096" customFormat="false" ht="12.75" hidden="false" customHeight="true" outlineLevel="0" collapsed="false"/>
    <row r="3097" customFormat="false" ht="12.75" hidden="false" customHeight="true" outlineLevel="0" collapsed="false"/>
    <row r="3098" customFormat="false" ht="12.75" hidden="false" customHeight="true" outlineLevel="0" collapsed="false"/>
    <row r="3099" customFormat="false" ht="12.75" hidden="false" customHeight="true" outlineLevel="0" collapsed="false"/>
    <row r="3100" customFormat="false" ht="12.75" hidden="false" customHeight="true" outlineLevel="0" collapsed="false"/>
    <row r="3101" customFormat="false" ht="12.75" hidden="false" customHeight="true" outlineLevel="0" collapsed="false"/>
    <row r="3102" customFormat="false" ht="12.75" hidden="false" customHeight="true" outlineLevel="0" collapsed="false"/>
    <row r="3103" customFormat="false" ht="12.75" hidden="false" customHeight="true" outlineLevel="0" collapsed="false"/>
    <row r="3104" customFormat="false" ht="12.75" hidden="false" customHeight="true" outlineLevel="0" collapsed="false"/>
    <row r="3105" customFormat="false" ht="12.75" hidden="false" customHeight="true" outlineLevel="0" collapsed="false"/>
    <row r="3106" customFormat="false" ht="12.75" hidden="false" customHeight="true" outlineLevel="0" collapsed="false"/>
    <row r="3107" customFormat="false" ht="12.75" hidden="false" customHeight="true" outlineLevel="0" collapsed="false"/>
    <row r="3108" customFormat="false" ht="12.75" hidden="false" customHeight="true" outlineLevel="0" collapsed="false"/>
    <row r="3109" customFormat="false" ht="12.75" hidden="false" customHeight="true" outlineLevel="0" collapsed="false"/>
    <row r="3110" customFormat="false" ht="12.75" hidden="false" customHeight="true" outlineLevel="0" collapsed="false"/>
    <row r="3111" customFormat="false" ht="12.75" hidden="false" customHeight="true" outlineLevel="0" collapsed="false"/>
    <row r="3112" customFormat="false" ht="12.75" hidden="false" customHeight="true" outlineLevel="0" collapsed="false"/>
    <row r="3113" customFormat="false" ht="12.75" hidden="false" customHeight="true" outlineLevel="0" collapsed="false"/>
    <row r="3114" customFormat="false" ht="12.75" hidden="false" customHeight="true" outlineLevel="0" collapsed="false"/>
    <row r="3115" customFormat="false" ht="12.75" hidden="false" customHeight="true" outlineLevel="0" collapsed="false"/>
    <row r="3116" customFormat="false" ht="12.75" hidden="false" customHeight="true" outlineLevel="0" collapsed="false"/>
    <row r="3117" customFormat="false" ht="12.75" hidden="false" customHeight="true" outlineLevel="0" collapsed="false"/>
    <row r="3118" customFormat="false" ht="12.75" hidden="false" customHeight="true" outlineLevel="0" collapsed="false"/>
    <row r="3119" customFormat="false" ht="12.75" hidden="false" customHeight="true" outlineLevel="0" collapsed="false"/>
    <row r="3120" customFormat="false" ht="12.75" hidden="false" customHeight="true" outlineLevel="0" collapsed="false"/>
    <row r="3121" customFormat="false" ht="12.75" hidden="false" customHeight="true" outlineLevel="0" collapsed="false"/>
    <row r="3122" customFormat="false" ht="12.75" hidden="false" customHeight="true" outlineLevel="0" collapsed="false"/>
    <row r="3123" customFormat="false" ht="12.75" hidden="false" customHeight="true" outlineLevel="0" collapsed="false"/>
    <row r="3124" customFormat="false" ht="12.75" hidden="false" customHeight="true" outlineLevel="0" collapsed="false"/>
    <row r="3125" customFormat="false" ht="12.75" hidden="false" customHeight="true" outlineLevel="0" collapsed="false"/>
    <row r="3126" customFormat="false" ht="12.75" hidden="false" customHeight="true" outlineLevel="0" collapsed="false"/>
    <row r="3127" customFormat="false" ht="12.75" hidden="false" customHeight="true" outlineLevel="0" collapsed="false"/>
    <row r="3128" customFormat="false" ht="12.75" hidden="false" customHeight="true" outlineLevel="0" collapsed="false"/>
    <row r="3129" customFormat="false" ht="12.75" hidden="false" customHeight="true" outlineLevel="0" collapsed="false"/>
    <row r="3130" customFormat="false" ht="12.75" hidden="false" customHeight="true" outlineLevel="0" collapsed="false"/>
    <row r="3131" customFormat="false" ht="12.75" hidden="false" customHeight="true" outlineLevel="0" collapsed="false"/>
    <row r="3132" customFormat="false" ht="12.75" hidden="false" customHeight="true" outlineLevel="0" collapsed="false"/>
    <row r="3133" customFormat="false" ht="12.75" hidden="false" customHeight="true" outlineLevel="0" collapsed="false"/>
    <row r="3134" customFormat="false" ht="12.75" hidden="false" customHeight="true" outlineLevel="0" collapsed="false"/>
    <row r="3135" customFormat="false" ht="12.75" hidden="false" customHeight="true" outlineLevel="0" collapsed="false"/>
    <row r="3136" customFormat="false" ht="12.75" hidden="false" customHeight="true" outlineLevel="0" collapsed="false"/>
    <row r="3137" customFormat="false" ht="12.75" hidden="false" customHeight="true" outlineLevel="0" collapsed="false"/>
    <row r="3138" customFormat="false" ht="12.75" hidden="false" customHeight="true" outlineLevel="0" collapsed="false"/>
    <row r="3139" customFormat="false" ht="12.75" hidden="false" customHeight="true" outlineLevel="0" collapsed="false"/>
    <row r="3140" customFormat="false" ht="12.75" hidden="false" customHeight="true" outlineLevel="0" collapsed="false"/>
    <row r="3141" customFormat="false" ht="12.75" hidden="false" customHeight="true" outlineLevel="0" collapsed="false"/>
    <row r="3142" customFormat="false" ht="12.75" hidden="false" customHeight="true" outlineLevel="0" collapsed="false"/>
    <row r="3143" customFormat="false" ht="12.75" hidden="false" customHeight="true" outlineLevel="0" collapsed="false"/>
    <row r="3144" customFormat="false" ht="12.75" hidden="false" customHeight="true" outlineLevel="0" collapsed="false"/>
    <row r="3145" customFormat="false" ht="12.75" hidden="false" customHeight="true" outlineLevel="0" collapsed="false"/>
    <row r="3146" customFormat="false" ht="12.75" hidden="false" customHeight="true" outlineLevel="0" collapsed="false"/>
    <row r="3147" customFormat="false" ht="12.75" hidden="false" customHeight="true" outlineLevel="0" collapsed="false"/>
    <row r="3148" customFormat="false" ht="12.75" hidden="false" customHeight="true" outlineLevel="0" collapsed="false"/>
    <row r="3149" customFormat="false" ht="12.75" hidden="false" customHeight="true" outlineLevel="0" collapsed="false"/>
    <row r="3150" customFormat="false" ht="12.75" hidden="false" customHeight="true" outlineLevel="0" collapsed="false"/>
    <row r="3151" customFormat="false" ht="12.75" hidden="false" customHeight="true" outlineLevel="0" collapsed="false"/>
    <row r="3152" customFormat="false" ht="12.75" hidden="false" customHeight="true" outlineLevel="0" collapsed="false"/>
    <row r="3153" customFormat="false" ht="12.75" hidden="false" customHeight="true" outlineLevel="0" collapsed="false"/>
    <row r="3154" customFormat="false" ht="12.75" hidden="false" customHeight="true" outlineLevel="0" collapsed="false"/>
    <row r="3155" customFormat="false" ht="12.75" hidden="false" customHeight="true" outlineLevel="0" collapsed="false"/>
    <row r="3156" customFormat="false" ht="12.75" hidden="false" customHeight="true" outlineLevel="0" collapsed="false"/>
    <row r="3157" customFormat="false" ht="12.75" hidden="false" customHeight="true" outlineLevel="0" collapsed="false"/>
    <row r="3158" customFormat="false" ht="12.75" hidden="false" customHeight="true" outlineLevel="0" collapsed="false"/>
    <row r="3159" customFormat="false" ht="12.75" hidden="false" customHeight="true" outlineLevel="0" collapsed="false"/>
    <row r="3160" customFormat="false" ht="12.75" hidden="false" customHeight="true" outlineLevel="0" collapsed="false"/>
    <row r="3161" customFormat="false" ht="12.75" hidden="false" customHeight="true" outlineLevel="0" collapsed="false"/>
    <row r="3162" customFormat="false" ht="12.75" hidden="false" customHeight="true" outlineLevel="0" collapsed="false"/>
    <row r="3163" customFormat="false" ht="12.75" hidden="false" customHeight="true" outlineLevel="0" collapsed="false"/>
    <row r="3164" customFormat="false" ht="12.75" hidden="false" customHeight="true" outlineLevel="0" collapsed="false"/>
    <row r="3165" customFormat="false" ht="12.75" hidden="false" customHeight="true" outlineLevel="0" collapsed="false"/>
    <row r="3166" customFormat="false" ht="12.75" hidden="false" customHeight="true" outlineLevel="0" collapsed="false"/>
    <row r="3167" customFormat="false" ht="12.75" hidden="false" customHeight="true" outlineLevel="0" collapsed="false"/>
    <row r="3168" customFormat="false" ht="12.75" hidden="false" customHeight="true" outlineLevel="0" collapsed="false"/>
    <row r="3169" customFormat="false" ht="12.75" hidden="false" customHeight="true" outlineLevel="0" collapsed="false"/>
    <row r="3170" customFormat="false" ht="12.75" hidden="false" customHeight="true" outlineLevel="0" collapsed="false"/>
    <row r="3171" customFormat="false" ht="12.75" hidden="false" customHeight="true" outlineLevel="0" collapsed="false"/>
    <row r="3172" customFormat="false" ht="12.75" hidden="false" customHeight="true" outlineLevel="0" collapsed="false"/>
    <row r="3173" customFormat="false" ht="12.75" hidden="false" customHeight="true" outlineLevel="0" collapsed="false"/>
    <row r="3174" customFormat="false" ht="12.75" hidden="false" customHeight="true" outlineLevel="0" collapsed="false"/>
    <row r="3175" customFormat="false" ht="12.75" hidden="false" customHeight="true" outlineLevel="0" collapsed="false"/>
    <row r="3176" customFormat="false" ht="12.75" hidden="false" customHeight="true" outlineLevel="0" collapsed="false"/>
    <row r="3177" customFormat="false" ht="12.75" hidden="false" customHeight="true" outlineLevel="0" collapsed="false"/>
    <row r="3178" customFormat="false" ht="12.75" hidden="false" customHeight="true" outlineLevel="0" collapsed="false"/>
    <row r="3179" customFormat="false" ht="12.75" hidden="false" customHeight="true" outlineLevel="0" collapsed="false"/>
    <row r="3180" customFormat="false" ht="12.75" hidden="false" customHeight="true" outlineLevel="0" collapsed="false"/>
    <row r="3181" customFormat="false" ht="12.75" hidden="false" customHeight="true" outlineLevel="0" collapsed="false"/>
    <row r="3182" customFormat="false" ht="12.75" hidden="false" customHeight="true" outlineLevel="0" collapsed="false"/>
    <row r="3183" customFormat="false" ht="12.75" hidden="false" customHeight="true" outlineLevel="0" collapsed="false"/>
    <row r="3184" customFormat="false" ht="12.75" hidden="false" customHeight="true" outlineLevel="0" collapsed="false"/>
    <row r="3185" customFormat="false" ht="12.75" hidden="false" customHeight="true" outlineLevel="0" collapsed="false"/>
    <row r="3186" customFormat="false" ht="12.75" hidden="false" customHeight="true" outlineLevel="0" collapsed="false"/>
    <row r="3187" customFormat="false" ht="12.75" hidden="false" customHeight="true" outlineLevel="0" collapsed="false"/>
    <row r="3188" customFormat="false" ht="12.75" hidden="false" customHeight="true" outlineLevel="0" collapsed="false"/>
    <row r="3189" customFormat="false" ht="12.75" hidden="false" customHeight="true" outlineLevel="0" collapsed="false"/>
    <row r="3190" customFormat="false" ht="12.75" hidden="false" customHeight="true" outlineLevel="0" collapsed="false"/>
    <row r="3191" customFormat="false" ht="12.75" hidden="false" customHeight="true" outlineLevel="0" collapsed="false"/>
    <row r="3192" customFormat="false" ht="12.75" hidden="false" customHeight="true" outlineLevel="0" collapsed="false"/>
    <row r="3193" customFormat="false" ht="12.75" hidden="false" customHeight="true" outlineLevel="0" collapsed="false"/>
    <row r="3194" customFormat="false" ht="12.75" hidden="false" customHeight="true" outlineLevel="0" collapsed="false"/>
    <row r="3195" customFormat="false" ht="12.75" hidden="false" customHeight="true" outlineLevel="0" collapsed="false"/>
    <row r="3196" customFormat="false" ht="12.75" hidden="false" customHeight="true" outlineLevel="0" collapsed="false"/>
    <row r="3197" customFormat="false" ht="12.75" hidden="false" customHeight="true" outlineLevel="0" collapsed="false"/>
    <row r="3198" customFormat="false" ht="12.75" hidden="false" customHeight="true" outlineLevel="0" collapsed="false"/>
    <row r="3199" customFormat="false" ht="12.75" hidden="false" customHeight="true" outlineLevel="0" collapsed="false"/>
    <row r="3200" customFormat="false" ht="12.75" hidden="false" customHeight="true" outlineLevel="0" collapsed="false"/>
    <row r="3201" customFormat="false" ht="12.75" hidden="false" customHeight="true" outlineLevel="0" collapsed="false"/>
    <row r="3202" customFormat="false" ht="12.75" hidden="false" customHeight="true" outlineLevel="0" collapsed="false"/>
    <row r="3203" customFormat="false" ht="12.75" hidden="false" customHeight="true" outlineLevel="0" collapsed="false"/>
    <row r="3204" customFormat="false" ht="12.75" hidden="false" customHeight="true" outlineLevel="0" collapsed="false"/>
    <row r="3205" customFormat="false" ht="12.75" hidden="false" customHeight="true" outlineLevel="0" collapsed="false"/>
    <row r="3206" customFormat="false" ht="12.75" hidden="false" customHeight="true" outlineLevel="0" collapsed="false"/>
    <row r="3207" customFormat="false" ht="12.75" hidden="false" customHeight="true" outlineLevel="0" collapsed="false"/>
    <row r="3208" customFormat="false" ht="12.75" hidden="false" customHeight="true" outlineLevel="0" collapsed="false"/>
    <row r="3209" customFormat="false" ht="12.75" hidden="false" customHeight="true" outlineLevel="0" collapsed="false"/>
    <row r="3210" customFormat="false" ht="12.75" hidden="false" customHeight="true" outlineLevel="0" collapsed="false"/>
    <row r="3211" customFormat="false" ht="12.75" hidden="false" customHeight="true" outlineLevel="0" collapsed="false"/>
    <row r="3212" customFormat="false" ht="12.75" hidden="false" customHeight="true" outlineLevel="0" collapsed="false"/>
    <row r="3213" customFormat="false" ht="12.75" hidden="false" customHeight="true" outlineLevel="0" collapsed="false"/>
    <row r="3214" customFormat="false" ht="12.75" hidden="false" customHeight="true" outlineLevel="0" collapsed="false"/>
    <row r="3215" customFormat="false" ht="12.75" hidden="false" customHeight="true" outlineLevel="0" collapsed="false"/>
    <row r="3216" customFormat="false" ht="12.75" hidden="false" customHeight="true" outlineLevel="0" collapsed="false"/>
    <row r="3217" customFormat="false" ht="12.75" hidden="false" customHeight="true" outlineLevel="0" collapsed="false"/>
    <row r="3218" customFormat="false" ht="12.75" hidden="false" customHeight="true" outlineLevel="0" collapsed="false"/>
    <row r="3219" customFormat="false" ht="12.75" hidden="false" customHeight="true" outlineLevel="0" collapsed="false"/>
    <row r="3220" customFormat="false" ht="12.75" hidden="false" customHeight="true" outlineLevel="0" collapsed="false"/>
    <row r="3221" customFormat="false" ht="12.75" hidden="false" customHeight="true" outlineLevel="0" collapsed="false"/>
    <row r="3222" customFormat="false" ht="12.75" hidden="false" customHeight="true" outlineLevel="0" collapsed="false"/>
    <row r="3223" customFormat="false" ht="12.75" hidden="false" customHeight="true" outlineLevel="0" collapsed="false"/>
    <row r="3224" customFormat="false" ht="12.75" hidden="false" customHeight="true" outlineLevel="0" collapsed="false"/>
    <row r="3225" customFormat="false" ht="12.75" hidden="false" customHeight="true" outlineLevel="0" collapsed="false"/>
    <row r="3226" customFormat="false" ht="12.75" hidden="false" customHeight="true" outlineLevel="0" collapsed="false"/>
    <row r="3227" customFormat="false" ht="12.75" hidden="false" customHeight="true" outlineLevel="0" collapsed="false"/>
    <row r="3228" customFormat="false" ht="12.75" hidden="false" customHeight="true" outlineLevel="0" collapsed="false"/>
    <row r="3229" customFormat="false" ht="12.75" hidden="false" customHeight="true" outlineLevel="0" collapsed="false"/>
    <row r="3230" customFormat="false" ht="12.75" hidden="false" customHeight="true" outlineLevel="0" collapsed="false"/>
    <row r="3231" customFormat="false" ht="12.75" hidden="false" customHeight="true" outlineLevel="0" collapsed="false"/>
    <row r="3232" customFormat="false" ht="12.75" hidden="false" customHeight="true" outlineLevel="0" collapsed="false"/>
    <row r="3233" customFormat="false" ht="12.75" hidden="false" customHeight="true" outlineLevel="0" collapsed="false"/>
    <row r="3234" customFormat="false" ht="12.75" hidden="false" customHeight="true" outlineLevel="0" collapsed="false"/>
    <row r="3235" customFormat="false" ht="12.75" hidden="false" customHeight="true" outlineLevel="0" collapsed="false"/>
    <row r="3236" customFormat="false" ht="12.75" hidden="false" customHeight="true" outlineLevel="0" collapsed="false"/>
    <row r="3237" customFormat="false" ht="12.75" hidden="false" customHeight="true" outlineLevel="0" collapsed="false"/>
    <row r="3238" customFormat="false" ht="12.75" hidden="false" customHeight="true" outlineLevel="0" collapsed="false"/>
    <row r="3239" customFormat="false" ht="12.75" hidden="false" customHeight="true" outlineLevel="0" collapsed="false"/>
    <row r="3240" customFormat="false" ht="12.75" hidden="false" customHeight="true" outlineLevel="0" collapsed="false"/>
    <row r="3241" customFormat="false" ht="12.75" hidden="false" customHeight="true" outlineLevel="0" collapsed="false"/>
    <row r="3242" customFormat="false" ht="12.75" hidden="false" customHeight="true" outlineLevel="0" collapsed="false"/>
    <row r="3243" customFormat="false" ht="12.75" hidden="false" customHeight="true" outlineLevel="0" collapsed="false"/>
    <row r="3244" customFormat="false" ht="12.75" hidden="false" customHeight="true" outlineLevel="0" collapsed="false"/>
    <row r="3245" customFormat="false" ht="12.75" hidden="false" customHeight="true" outlineLevel="0" collapsed="false"/>
    <row r="3246" customFormat="false" ht="12.75" hidden="false" customHeight="true" outlineLevel="0" collapsed="false"/>
    <row r="3247" customFormat="false" ht="12.75" hidden="false" customHeight="true" outlineLevel="0" collapsed="false"/>
    <row r="3248" customFormat="false" ht="12.75" hidden="false" customHeight="true" outlineLevel="0" collapsed="false"/>
    <row r="3249" customFormat="false" ht="12.75" hidden="false" customHeight="true" outlineLevel="0" collapsed="false"/>
    <row r="3250" customFormat="false" ht="12.75" hidden="false" customHeight="true" outlineLevel="0" collapsed="false"/>
    <row r="3251" customFormat="false" ht="12.75" hidden="false" customHeight="true" outlineLevel="0" collapsed="false"/>
    <row r="3252" customFormat="false" ht="12.75" hidden="false" customHeight="true" outlineLevel="0" collapsed="false"/>
    <row r="3253" customFormat="false" ht="12.75" hidden="false" customHeight="true" outlineLevel="0" collapsed="false"/>
    <row r="3254" customFormat="false" ht="12.75" hidden="false" customHeight="true" outlineLevel="0" collapsed="false"/>
    <row r="3255" customFormat="false" ht="12.75" hidden="false" customHeight="true" outlineLevel="0" collapsed="false"/>
    <row r="3256" customFormat="false" ht="12.75" hidden="false" customHeight="true" outlineLevel="0" collapsed="false"/>
    <row r="3257" customFormat="false" ht="12.75" hidden="false" customHeight="true" outlineLevel="0" collapsed="false"/>
    <row r="3258" customFormat="false" ht="12.75" hidden="false" customHeight="true" outlineLevel="0" collapsed="false"/>
    <row r="3259" customFormat="false" ht="12.75" hidden="false" customHeight="true" outlineLevel="0" collapsed="false"/>
    <row r="3260" customFormat="false" ht="12.75" hidden="false" customHeight="true" outlineLevel="0" collapsed="false"/>
    <row r="3261" customFormat="false" ht="12.75" hidden="false" customHeight="true" outlineLevel="0" collapsed="false"/>
    <row r="3262" customFormat="false" ht="12.75" hidden="false" customHeight="true" outlineLevel="0" collapsed="false"/>
    <row r="3263" customFormat="false" ht="12.75" hidden="false" customHeight="true" outlineLevel="0" collapsed="false"/>
    <row r="3264" customFormat="false" ht="12.75" hidden="false" customHeight="true" outlineLevel="0" collapsed="false"/>
    <row r="3265" customFormat="false" ht="12.75" hidden="false" customHeight="true" outlineLevel="0" collapsed="false"/>
    <row r="3266" customFormat="false" ht="12.75" hidden="false" customHeight="true" outlineLevel="0" collapsed="false"/>
    <row r="3267" customFormat="false" ht="12.75" hidden="false" customHeight="true" outlineLevel="0" collapsed="false"/>
    <row r="3268" customFormat="false" ht="12.75" hidden="false" customHeight="true" outlineLevel="0" collapsed="false"/>
    <row r="3269" customFormat="false" ht="12.75" hidden="false" customHeight="true" outlineLevel="0" collapsed="false"/>
    <row r="3270" customFormat="false" ht="12.75" hidden="false" customHeight="true" outlineLevel="0" collapsed="false"/>
    <row r="3271" customFormat="false" ht="12.75" hidden="false" customHeight="true" outlineLevel="0" collapsed="false"/>
    <row r="3272" customFormat="false" ht="12.75" hidden="false" customHeight="true" outlineLevel="0" collapsed="false"/>
    <row r="3273" customFormat="false" ht="12.75" hidden="false" customHeight="true" outlineLevel="0" collapsed="false"/>
    <row r="3274" customFormat="false" ht="12.75" hidden="false" customHeight="true" outlineLevel="0" collapsed="false"/>
    <row r="3275" customFormat="false" ht="12.75" hidden="false" customHeight="true" outlineLevel="0" collapsed="false"/>
    <row r="3276" customFormat="false" ht="12.75" hidden="false" customHeight="true" outlineLevel="0" collapsed="false"/>
    <row r="3277" customFormat="false" ht="12.75" hidden="false" customHeight="true" outlineLevel="0" collapsed="false"/>
    <row r="3278" customFormat="false" ht="12.75" hidden="false" customHeight="true" outlineLevel="0" collapsed="false"/>
    <row r="3279" customFormat="false" ht="12.75" hidden="false" customHeight="true" outlineLevel="0" collapsed="false"/>
    <row r="3280" customFormat="false" ht="12.75" hidden="false" customHeight="true" outlineLevel="0" collapsed="false"/>
    <row r="3281" customFormat="false" ht="12.75" hidden="false" customHeight="true" outlineLevel="0" collapsed="false"/>
    <row r="3282" customFormat="false" ht="12.75" hidden="false" customHeight="true" outlineLevel="0" collapsed="false"/>
    <row r="3283" customFormat="false" ht="12.75" hidden="false" customHeight="true" outlineLevel="0" collapsed="false"/>
    <row r="3284" customFormat="false" ht="12.75" hidden="false" customHeight="true" outlineLevel="0" collapsed="false"/>
    <row r="3285" customFormat="false" ht="12.75" hidden="false" customHeight="true" outlineLevel="0" collapsed="false"/>
    <row r="3286" customFormat="false" ht="12.75" hidden="false" customHeight="true" outlineLevel="0" collapsed="false"/>
    <row r="3287" customFormat="false" ht="12.75" hidden="false" customHeight="true" outlineLevel="0" collapsed="false"/>
    <row r="3288" customFormat="false" ht="12.75" hidden="false" customHeight="true" outlineLevel="0" collapsed="false"/>
    <row r="3289" customFormat="false" ht="12.75" hidden="false" customHeight="true" outlineLevel="0" collapsed="false"/>
    <row r="3290" customFormat="false" ht="12.75" hidden="false" customHeight="true" outlineLevel="0" collapsed="false"/>
    <row r="3291" customFormat="false" ht="12.75" hidden="false" customHeight="true" outlineLevel="0" collapsed="false"/>
    <row r="3292" customFormat="false" ht="12.75" hidden="false" customHeight="true" outlineLevel="0" collapsed="false"/>
    <row r="3293" customFormat="false" ht="12.75" hidden="false" customHeight="true" outlineLevel="0" collapsed="false"/>
    <row r="3294" customFormat="false" ht="12.75" hidden="false" customHeight="true" outlineLevel="0" collapsed="false"/>
    <row r="3295" customFormat="false" ht="12.75" hidden="false" customHeight="true" outlineLevel="0" collapsed="false"/>
    <row r="3296" customFormat="false" ht="12.75" hidden="false" customHeight="true" outlineLevel="0" collapsed="false"/>
    <row r="3297" customFormat="false" ht="12.75" hidden="false" customHeight="true" outlineLevel="0" collapsed="false"/>
    <row r="3298" customFormat="false" ht="12.75" hidden="false" customHeight="true" outlineLevel="0" collapsed="false"/>
    <row r="3299" customFormat="false" ht="12.75" hidden="false" customHeight="true" outlineLevel="0" collapsed="false"/>
    <row r="3300" customFormat="false" ht="12.75" hidden="false" customHeight="true" outlineLevel="0" collapsed="false"/>
    <row r="3301" customFormat="false" ht="12.75" hidden="false" customHeight="true" outlineLevel="0" collapsed="false"/>
    <row r="3302" customFormat="false" ht="12.75" hidden="false" customHeight="true" outlineLevel="0" collapsed="false"/>
    <row r="3303" customFormat="false" ht="12.75" hidden="false" customHeight="true" outlineLevel="0" collapsed="false"/>
    <row r="3304" customFormat="false" ht="12.75" hidden="false" customHeight="true" outlineLevel="0" collapsed="false"/>
    <row r="3305" customFormat="false" ht="12.75" hidden="false" customHeight="true" outlineLevel="0" collapsed="false"/>
    <row r="3306" customFormat="false" ht="12.75" hidden="false" customHeight="true" outlineLevel="0" collapsed="false"/>
    <row r="3307" customFormat="false" ht="12.75" hidden="false" customHeight="true" outlineLevel="0" collapsed="false"/>
    <row r="3308" customFormat="false" ht="12.75" hidden="false" customHeight="true" outlineLevel="0" collapsed="false"/>
    <row r="3309" customFormat="false" ht="12.75" hidden="false" customHeight="true" outlineLevel="0" collapsed="false"/>
    <row r="3310" customFormat="false" ht="12.75" hidden="false" customHeight="true" outlineLevel="0" collapsed="false"/>
    <row r="3311" customFormat="false" ht="12.75" hidden="false" customHeight="true" outlineLevel="0" collapsed="false"/>
    <row r="3312" customFormat="false" ht="12.75" hidden="false" customHeight="true" outlineLevel="0" collapsed="false"/>
    <row r="3313" customFormat="false" ht="12.75" hidden="false" customHeight="true" outlineLevel="0" collapsed="false"/>
    <row r="3314" customFormat="false" ht="12.75" hidden="false" customHeight="true" outlineLevel="0" collapsed="false"/>
    <row r="3315" customFormat="false" ht="12.75" hidden="false" customHeight="true" outlineLevel="0" collapsed="false"/>
    <row r="3316" customFormat="false" ht="12.75" hidden="false" customHeight="true" outlineLevel="0" collapsed="false"/>
    <row r="3317" customFormat="false" ht="12.75" hidden="false" customHeight="true" outlineLevel="0" collapsed="false"/>
    <row r="3318" customFormat="false" ht="12.75" hidden="false" customHeight="true" outlineLevel="0" collapsed="false"/>
    <row r="3319" customFormat="false" ht="12.75" hidden="false" customHeight="true" outlineLevel="0" collapsed="false"/>
    <row r="3320" customFormat="false" ht="12.75" hidden="false" customHeight="true" outlineLevel="0" collapsed="false"/>
    <row r="3321" customFormat="false" ht="12.75" hidden="false" customHeight="true" outlineLevel="0" collapsed="false"/>
    <row r="3322" customFormat="false" ht="12.75" hidden="false" customHeight="true" outlineLevel="0" collapsed="false"/>
    <row r="3323" customFormat="false" ht="12.75" hidden="false" customHeight="true" outlineLevel="0" collapsed="false"/>
    <row r="3324" customFormat="false" ht="12.75" hidden="false" customHeight="true" outlineLevel="0" collapsed="false"/>
    <row r="3325" customFormat="false" ht="12.75" hidden="false" customHeight="true" outlineLevel="0" collapsed="false"/>
    <row r="3326" customFormat="false" ht="12.75" hidden="false" customHeight="true" outlineLevel="0" collapsed="false"/>
    <row r="3327" customFormat="false" ht="12.75" hidden="false" customHeight="true" outlineLevel="0" collapsed="false"/>
    <row r="3328" customFormat="false" ht="12.75" hidden="false" customHeight="true" outlineLevel="0" collapsed="false"/>
    <row r="3329" customFormat="false" ht="12.75" hidden="false" customHeight="true" outlineLevel="0" collapsed="false"/>
    <row r="3330" customFormat="false" ht="12.75" hidden="false" customHeight="true" outlineLevel="0" collapsed="false"/>
    <row r="3331" customFormat="false" ht="12.75" hidden="false" customHeight="true" outlineLevel="0" collapsed="false"/>
    <row r="3332" customFormat="false" ht="12.75" hidden="false" customHeight="true" outlineLevel="0" collapsed="false"/>
    <row r="3333" customFormat="false" ht="12.75" hidden="false" customHeight="true" outlineLevel="0" collapsed="false"/>
    <row r="3334" customFormat="false" ht="12.75" hidden="false" customHeight="true" outlineLevel="0" collapsed="false"/>
    <row r="3335" customFormat="false" ht="12.75" hidden="false" customHeight="true" outlineLevel="0" collapsed="false"/>
    <row r="3336" customFormat="false" ht="12.75" hidden="false" customHeight="true" outlineLevel="0" collapsed="false"/>
    <row r="3337" customFormat="false" ht="12.75" hidden="false" customHeight="true" outlineLevel="0" collapsed="false"/>
    <row r="3338" customFormat="false" ht="12.75" hidden="false" customHeight="true" outlineLevel="0" collapsed="false"/>
    <row r="3339" customFormat="false" ht="12.75" hidden="false" customHeight="true" outlineLevel="0" collapsed="false"/>
    <row r="3340" customFormat="false" ht="12.75" hidden="false" customHeight="true" outlineLevel="0" collapsed="false"/>
    <row r="3341" customFormat="false" ht="12.75" hidden="false" customHeight="true" outlineLevel="0" collapsed="false"/>
    <row r="3342" customFormat="false" ht="12.75" hidden="false" customHeight="true" outlineLevel="0" collapsed="false"/>
    <row r="3343" customFormat="false" ht="12.75" hidden="false" customHeight="true" outlineLevel="0" collapsed="false"/>
    <row r="3344" customFormat="false" ht="12.75" hidden="false" customHeight="true" outlineLevel="0" collapsed="false"/>
    <row r="3345" customFormat="false" ht="12.75" hidden="false" customHeight="true" outlineLevel="0" collapsed="false"/>
    <row r="3346" customFormat="false" ht="12.75" hidden="false" customHeight="true" outlineLevel="0" collapsed="false"/>
    <row r="3347" customFormat="false" ht="12.75" hidden="false" customHeight="true" outlineLevel="0" collapsed="false"/>
    <row r="3348" customFormat="false" ht="12.75" hidden="false" customHeight="true" outlineLevel="0" collapsed="false"/>
    <row r="3349" customFormat="false" ht="12.75" hidden="false" customHeight="true" outlineLevel="0" collapsed="false"/>
    <row r="3350" customFormat="false" ht="12.75" hidden="false" customHeight="true" outlineLevel="0" collapsed="false"/>
    <row r="3351" customFormat="false" ht="12.75" hidden="false" customHeight="true" outlineLevel="0" collapsed="false"/>
    <row r="3352" customFormat="false" ht="12.75" hidden="false" customHeight="true" outlineLevel="0" collapsed="false"/>
    <row r="3353" customFormat="false" ht="12.75" hidden="false" customHeight="true" outlineLevel="0" collapsed="false"/>
    <row r="3354" customFormat="false" ht="12.75" hidden="false" customHeight="true" outlineLevel="0" collapsed="false"/>
    <row r="3355" customFormat="false" ht="12.75" hidden="false" customHeight="true" outlineLevel="0" collapsed="false"/>
    <row r="3356" customFormat="false" ht="12.75" hidden="false" customHeight="true" outlineLevel="0" collapsed="false"/>
    <row r="3357" customFormat="false" ht="12.75" hidden="false" customHeight="true" outlineLevel="0" collapsed="false"/>
    <row r="3358" customFormat="false" ht="12.75" hidden="false" customHeight="true" outlineLevel="0" collapsed="false"/>
    <row r="3359" customFormat="false" ht="12.75" hidden="false" customHeight="true" outlineLevel="0" collapsed="false"/>
    <row r="3360" customFormat="false" ht="12.75" hidden="false" customHeight="true" outlineLevel="0" collapsed="false"/>
    <row r="3361" customFormat="false" ht="12.75" hidden="false" customHeight="true" outlineLevel="0" collapsed="false"/>
    <row r="3362" customFormat="false" ht="12.75" hidden="false" customHeight="true" outlineLevel="0" collapsed="false"/>
    <row r="3363" customFormat="false" ht="12.75" hidden="false" customHeight="true" outlineLevel="0" collapsed="false"/>
    <row r="3364" customFormat="false" ht="12.75" hidden="false" customHeight="true" outlineLevel="0" collapsed="false"/>
    <row r="3365" customFormat="false" ht="12.75" hidden="false" customHeight="true" outlineLevel="0" collapsed="false"/>
    <row r="3366" customFormat="false" ht="12.75" hidden="false" customHeight="true" outlineLevel="0" collapsed="false"/>
    <row r="3367" customFormat="false" ht="12.75" hidden="false" customHeight="true" outlineLevel="0" collapsed="false"/>
    <row r="3368" customFormat="false" ht="12.75" hidden="false" customHeight="true" outlineLevel="0" collapsed="false"/>
    <row r="3369" customFormat="false" ht="12.75" hidden="false" customHeight="true" outlineLevel="0" collapsed="false"/>
    <row r="3370" customFormat="false" ht="12.75" hidden="false" customHeight="true" outlineLevel="0" collapsed="false"/>
    <row r="3371" customFormat="false" ht="12.75" hidden="false" customHeight="true" outlineLevel="0" collapsed="false"/>
    <row r="3372" customFormat="false" ht="12.75" hidden="false" customHeight="true" outlineLevel="0" collapsed="false"/>
    <row r="3373" customFormat="false" ht="12.75" hidden="false" customHeight="true" outlineLevel="0" collapsed="false"/>
    <row r="3374" customFormat="false" ht="12.75" hidden="false" customHeight="true" outlineLevel="0" collapsed="false"/>
    <row r="3375" customFormat="false" ht="12.75" hidden="false" customHeight="true" outlineLevel="0" collapsed="false"/>
    <row r="3376" customFormat="false" ht="12.75" hidden="false" customHeight="true" outlineLevel="0" collapsed="false"/>
    <row r="3377" customFormat="false" ht="12.75" hidden="false" customHeight="true" outlineLevel="0" collapsed="false"/>
    <row r="3378" customFormat="false" ht="12.75" hidden="false" customHeight="true" outlineLevel="0" collapsed="false"/>
    <row r="3379" customFormat="false" ht="12.75" hidden="false" customHeight="true" outlineLevel="0" collapsed="false"/>
    <row r="3380" customFormat="false" ht="12.75" hidden="false" customHeight="true" outlineLevel="0" collapsed="false"/>
    <row r="3381" customFormat="false" ht="12.75" hidden="false" customHeight="true" outlineLevel="0" collapsed="false"/>
    <row r="3382" customFormat="false" ht="12.75" hidden="false" customHeight="true" outlineLevel="0" collapsed="false"/>
    <row r="3383" customFormat="false" ht="12.75" hidden="false" customHeight="true" outlineLevel="0" collapsed="false"/>
    <row r="3384" customFormat="false" ht="12.75" hidden="false" customHeight="true" outlineLevel="0" collapsed="false"/>
    <row r="3385" customFormat="false" ht="12.75" hidden="false" customHeight="true" outlineLevel="0" collapsed="false"/>
    <row r="3386" customFormat="false" ht="12.75" hidden="false" customHeight="true" outlineLevel="0" collapsed="false"/>
    <row r="3387" customFormat="false" ht="12.75" hidden="false" customHeight="true" outlineLevel="0" collapsed="false"/>
    <row r="3388" customFormat="false" ht="12.75" hidden="false" customHeight="true" outlineLevel="0" collapsed="false"/>
    <row r="3389" customFormat="false" ht="12.75" hidden="false" customHeight="true" outlineLevel="0" collapsed="false"/>
    <row r="3390" customFormat="false" ht="12.75" hidden="false" customHeight="true" outlineLevel="0" collapsed="false"/>
    <row r="3391" customFormat="false" ht="12.75" hidden="false" customHeight="true" outlineLevel="0" collapsed="false"/>
    <row r="3392" customFormat="false" ht="12.75" hidden="false" customHeight="true" outlineLevel="0" collapsed="false"/>
    <row r="3393" customFormat="false" ht="12.75" hidden="false" customHeight="true" outlineLevel="0" collapsed="false"/>
    <row r="3394" customFormat="false" ht="12.75" hidden="false" customHeight="true" outlineLevel="0" collapsed="false"/>
    <row r="3395" customFormat="false" ht="12.75" hidden="false" customHeight="true" outlineLevel="0" collapsed="false"/>
    <row r="3396" customFormat="false" ht="12.75" hidden="false" customHeight="true" outlineLevel="0" collapsed="false"/>
    <row r="3397" customFormat="false" ht="12.75" hidden="false" customHeight="true" outlineLevel="0" collapsed="false"/>
    <row r="3398" customFormat="false" ht="12.75" hidden="false" customHeight="true" outlineLevel="0" collapsed="false"/>
    <row r="3399" customFormat="false" ht="12.75" hidden="false" customHeight="true" outlineLevel="0" collapsed="false"/>
    <row r="3400" customFormat="false" ht="12.75" hidden="false" customHeight="true" outlineLevel="0" collapsed="false"/>
    <row r="3401" customFormat="false" ht="12.75" hidden="false" customHeight="true" outlineLevel="0" collapsed="false"/>
    <row r="3402" customFormat="false" ht="12.75" hidden="false" customHeight="true" outlineLevel="0" collapsed="false"/>
    <row r="3403" customFormat="false" ht="12.75" hidden="false" customHeight="true" outlineLevel="0" collapsed="false"/>
    <row r="3404" customFormat="false" ht="12.75" hidden="false" customHeight="true" outlineLevel="0" collapsed="false"/>
    <row r="3405" customFormat="false" ht="12.75" hidden="false" customHeight="true" outlineLevel="0" collapsed="false"/>
    <row r="3406" customFormat="false" ht="12.75" hidden="false" customHeight="true" outlineLevel="0" collapsed="false"/>
    <row r="3407" customFormat="false" ht="12.75" hidden="false" customHeight="true" outlineLevel="0" collapsed="false"/>
    <row r="3408" customFormat="false" ht="12.75" hidden="false" customHeight="true" outlineLevel="0" collapsed="false"/>
    <row r="3409" customFormat="false" ht="12.75" hidden="false" customHeight="true" outlineLevel="0" collapsed="false"/>
    <row r="3410" customFormat="false" ht="12.75" hidden="false" customHeight="true" outlineLevel="0" collapsed="false"/>
    <row r="3411" customFormat="false" ht="12.75" hidden="false" customHeight="true" outlineLevel="0" collapsed="false"/>
    <row r="3412" customFormat="false" ht="12.75" hidden="false" customHeight="true" outlineLevel="0" collapsed="false"/>
    <row r="3413" customFormat="false" ht="12.75" hidden="false" customHeight="true" outlineLevel="0" collapsed="false"/>
    <row r="3414" customFormat="false" ht="12.75" hidden="false" customHeight="true" outlineLevel="0" collapsed="false"/>
    <row r="3415" customFormat="false" ht="12.75" hidden="false" customHeight="true" outlineLevel="0" collapsed="false"/>
    <row r="3416" customFormat="false" ht="12.75" hidden="false" customHeight="true" outlineLevel="0" collapsed="false"/>
    <row r="3417" customFormat="false" ht="12.75" hidden="false" customHeight="true" outlineLevel="0" collapsed="false"/>
    <row r="3418" customFormat="false" ht="12.75" hidden="false" customHeight="true" outlineLevel="0" collapsed="false"/>
    <row r="3419" customFormat="false" ht="12.75" hidden="false" customHeight="true" outlineLevel="0" collapsed="false"/>
    <row r="3420" customFormat="false" ht="12.75" hidden="false" customHeight="true" outlineLevel="0" collapsed="false"/>
    <row r="3421" customFormat="false" ht="12.75" hidden="false" customHeight="true" outlineLevel="0" collapsed="false"/>
    <row r="3422" customFormat="false" ht="12.75" hidden="false" customHeight="true" outlineLevel="0" collapsed="false"/>
    <row r="3423" customFormat="false" ht="12.75" hidden="false" customHeight="true" outlineLevel="0" collapsed="false"/>
    <row r="3424" customFormat="false" ht="12.75" hidden="false" customHeight="true" outlineLevel="0" collapsed="false"/>
    <row r="3425" customFormat="false" ht="12.75" hidden="false" customHeight="true" outlineLevel="0" collapsed="false"/>
    <row r="3426" customFormat="false" ht="12.75" hidden="false" customHeight="true" outlineLevel="0" collapsed="false"/>
    <row r="3427" customFormat="false" ht="12.75" hidden="false" customHeight="true" outlineLevel="0" collapsed="false"/>
    <row r="3428" customFormat="false" ht="12.75" hidden="false" customHeight="true" outlineLevel="0" collapsed="false"/>
    <row r="3429" customFormat="false" ht="12.75" hidden="false" customHeight="true" outlineLevel="0" collapsed="false"/>
    <row r="3430" customFormat="false" ht="12.75" hidden="false" customHeight="true" outlineLevel="0" collapsed="false"/>
    <row r="3431" customFormat="false" ht="12.75" hidden="false" customHeight="true" outlineLevel="0" collapsed="false"/>
    <row r="3432" customFormat="false" ht="12.75" hidden="false" customHeight="true" outlineLevel="0" collapsed="false"/>
    <row r="3433" customFormat="false" ht="12.75" hidden="false" customHeight="true" outlineLevel="0" collapsed="false"/>
    <row r="3434" customFormat="false" ht="12.75" hidden="false" customHeight="true" outlineLevel="0" collapsed="false"/>
    <row r="3435" customFormat="false" ht="12.75" hidden="false" customHeight="true" outlineLevel="0" collapsed="false"/>
    <row r="3436" customFormat="false" ht="12.75" hidden="false" customHeight="true" outlineLevel="0" collapsed="false"/>
    <row r="3437" customFormat="false" ht="12.75" hidden="false" customHeight="true" outlineLevel="0" collapsed="false"/>
    <row r="3438" customFormat="false" ht="12.75" hidden="false" customHeight="true" outlineLevel="0" collapsed="false"/>
    <row r="3439" customFormat="false" ht="12.75" hidden="false" customHeight="true" outlineLevel="0" collapsed="false"/>
    <row r="3440" customFormat="false" ht="12.75" hidden="false" customHeight="true" outlineLevel="0" collapsed="false"/>
    <row r="3441" customFormat="false" ht="12.75" hidden="false" customHeight="true" outlineLevel="0" collapsed="false"/>
    <row r="3442" customFormat="false" ht="12.75" hidden="false" customHeight="true" outlineLevel="0" collapsed="false"/>
    <row r="3443" customFormat="false" ht="12.75" hidden="false" customHeight="true" outlineLevel="0" collapsed="false"/>
    <row r="3444" customFormat="false" ht="12.75" hidden="false" customHeight="true" outlineLevel="0" collapsed="false"/>
    <row r="3445" customFormat="false" ht="12.75" hidden="false" customHeight="true" outlineLevel="0" collapsed="false"/>
    <row r="3446" customFormat="false" ht="12.75" hidden="false" customHeight="true" outlineLevel="0" collapsed="false"/>
    <row r="3447" customFormat="false" ht="12.75" hidden="false" customHeight="true" outlineLevel="0" collapsed="false"/>
    <row r="3448" customFormat="false" ht="12.75" hidden="false" customHeight="true" outlineLevel="0" collapsed="false"/>
    <row r="3449" customFormat="false" ht="12.75" hidden="false" customHeight="true" outlineLevel="0" collapsed="false"/>
    <row r="3450" customFormat="false" ht="12.75" hidden="false" customHeight="true" outlineLevel="0" collapsed="false"/>
    <row r="3451" customFormat="false" ht="12.75" hidden="false" customHeight="true" outlineLevel="0" collapsed="false"/>
    <row r="3452" customFormat="false" ht="12.75" hidden="false" customHeight="true" outlineLevel="0" collapsed="false"/>
    <row r="3453" customFormat="false" ht="12.75" hidden="false" customHeight="true" outlineLevel="0" collapsed="false"/>
    <row r="3454" customFormat="false" ht="12.75" hidden="false" customHeight="true" outlineLevel="0" collapsed="false"/>
    <row r="3455" customFormat="false" ht="12.75" hidden="false" customHeight="true" outlineLevel="0" collapsed="false"/>
    <row r="3456" customFormat="false" ht="12.75" hidden="false" customHeight="true" outlineLevel="0" collapsed="false"/>
    <row r="3457" customFormat="false" ht="12.75" hidden="false" customHeight="true" outlineLevel="0" collapsed="false"/>
    <row r="3458" customFormat="false" ht="12.75" hidden="false" customHeight="true" outlineLevel="0" collapsed="false"/>
    <row r="3459" customFormat="false" ht="12.75" hidden="false" customHeight="true" outlineLevel="0" collapsed="false"/>
    <row r="3460" customFormat="false" ht="12.75" hidden="false" customHeight="true" outlineLevel="0" collapsed="false"/>
    <row r="3461" customFormat="false" ht="12.75" hidden="false" customHeight="true" outlineLevel="0" collapsed="false"/>
    <row r="3462" customFormat="false" ht="12.75" hidden="false" customHeight="true" outlineLevel="0" collapsed="false"/>
    <row r="3463" customFormat="false" ht="12.75" hidden="false" customHeight="true" outlineLevel="0" collapsed="false"/>
    <row r="3464" customFormat="false" ht="12.75" hidden="false" customHeight="true" outlineLevel="0" collapsed="false"/>
    <row r="3465" customFormat="false" ht="12.75" hidden="false" customHeight="true" outlineLevel="0" collapsed="false"/>
    <row r="3466" customFormat="false" ht="12.75" hidden="false" customHeight="true" outlineLevel="0" collapsed="false"/>
    <row r="3467" customFormat="false" ht="12.75" hidden="false" customHeight="true" outlineLevel="0" collapsed="false"/>
    <row r="3468" customFormat="false" ht="12.75" hidden="false" customHeight="true" outlineLevel="0" collapsed="false"/>
    <row r="3469" customFormat="false" ht="12.75" hidden="false" customHeight="true" outlineLevel="0" collapsed="false"/>
    <row r="3470" customFormat="false" ht="12.75" hidden="false" customHeight="true" outlineLevel="0" collapsed="false"/>
    <row r="3471" customFormat="false" ht="12.75" hidden="false" customHeight="true" outlineLevel="0" collapsed="false"/>
    <row r="3472" customFormat="false" ht="12.75" hidden="false" customHeight="true" outlineLevel="0" collapsed="false"/>
    <row r="3473" customFormat="false" ht="12.75" hidden="false" customHeight="true" outlineLevel="0" collapsed="false"/>
    <row r="3474" customFormat="false" ht="12.75" hidden="false" customHeight="true" outlineLevel="0" collapsed="false"/>
    <row r="3475" customFormat="false" ht="12.75" hidden="false" customHeight="true" outlineLevel="0" collapsed="false"/>
    <row r="3476" customFormat="false" ht="12.75" hidden="false" customHeight="true" outlineLevel="0" collapsed="false"/>
    <row r="3477" customFormat="false" ht="12.75" hidden="false" customHeight="true" outlineLevel="0" collapsed="false"/>
    <row r="3478" customFormat="false" ht="12.75" hidden="false" customHeight="true" outlineLevel="0" collapsed="false"/>
    <row r="3479" customFormat="false" ht="12.75" hidden="false" customHeight="true" outlineLevel="0" collapsed="false"/>
    <row r="3480" customFormat="false" ht="12.75" hidden="false" customHeight="true" outlineLevel="0" collapsed="false"/>
    <row r="3481" customFormat="false" ht="12.75" hidden="false" customHeight="true" outlineLevel="0" collapsed="false"/>
    <row r="3482" customFormat="false" ht="12.75" hidden="false" customHeight="true" outlineLevel="0" collapsed="false"/>
    <row r="3483" customFormat="false" ht="12.75" hidden="false" customHeight="true" outlineLevel="0" collapsed="false"/>
    <row r="3484" customFormat="false" ht="12.75" hidden="false" customHeight="true" outlineLevel="0" collapsed="false"/>
    <row r="3485" customFormat="false" ht="12.75" hidden="false" customHeight="true" outlineLevel="0" collapsed="false"/>
    <row r="3486" customFormat="false" ht="12.75" hidden="false" customHeight="true" outlineLevel="0" collapsed="false"/>
    <row r="3487" customFormat="false" ht="12.75" hidden="false" customHeight="true" outlineLevel="0" collapsed="false"/>
    <row r="3488" customFormat="false" ht="12.75" hidden="false" customHeight="true" outlineLevel="0" collapsed="false"/>
    <row r="3489" customFormat="false" ht="12.75" hidden="false" customHeight="true" outlineLevel="0" collapsed="false"/>
    <row r="3490" customFormat="false" ht="12.75" hidden="false" customHeight="true" outlineLevel="0" collapsed="false"/>
    <row r="3491" customFormat="false" ht="12.75" hidden="false" customHeight="true" outlineLevel="0" collapsed="false"/>
    <row r="3492" customFormat="false" ht="12.75" hidden="false" customHeight="true" outlineLevel="0" collapsed="false"/>
    <row r="3493" customFormat="false" ht="12.75" hidden="false" customHeight="true" outlineLevel="0" collapsed="false"/>
    <row r="3494" customFormat="false" ht="12.75" hidden="false" customHeight="true" outlineLevel="0" collapsed="false"/>
    <row r="3495" customFormat="false" ht="12.75" hidden="false" customHeight="true" outlineLevel="0" collapsed="false"/>
    <row r="3496" customFormat="false" ht="12.75" hidden="false" customHeight="true" outlineLevel="0" collapsed="false"/>
    <row r="3497" customFormat="false" ht="12.75" hidden="false" customHeight="true" outlineLevel="0" collapsed="false"/>
    <row r="3498" customFormat="false" ht="12.75" hidden="false" customHeight="true" outlineLevel="0" collapsed="false"/>
    <row r="3499" customFormat="false" ht="12.75" hidden="false" customHeight="true" outlineLevel="0" collapsed="false"/>
    <row r="3500" customFormat="false" ht="12.75" hidden="false" customHeight="true" outlineLevel="0" collapsed="false"/>
    <row r="3501" customFormat="false" ht="12.75" hidden="false" customHeight="true" outlineLevel="0" collapsed="false"/>
    <row r="3502" customFormat="false" ht="12.75" hidden="false" customHeight="true" outlineLevel="0" collapsed="false"/>
    <row r="3503" customFormat="false" ht="12.75" hidden="false" customHeight="true" outlineLevel="0" collapsed="false"/>
    <row r="3504" customFormat="false" ht="12.75" hidden="false" customHeight="true" outlineLevel="0" collapsed="false"/>
    <row r="3505" customFormat="false" ht="12.75" hidden="false" customHeight="true" outlineLevel="0" collapsed="false"/>
    <row r="3506" customFormat="false" ht="12.75" hidden="false" customHeight="true" outlineLevel="0" collapsed="false"/>
    <row r="3507" customFormat="false" ht="12.75" hidden="false" customHeight="true" outlineLevel="0" collapsed="false"/>
    <row r="3508" customFormat="false" ht="12.75" hidden="false" customHeight="true" outlineLevel="0" collapsed="false"/>
    <row r="3509" customFormat="false" ht="12.75" hidden="false" customHeight="true" outlineLevel="0" collapsed="false"/>
    <row r="3510" customFormat="false" ht="12.75" hidden="false" customHeight="true" outlineLevel="0" collapsed="false"/>
    <row r="3511" customFormat="false" ht="12.75" hidden="false" customHeight="true" outlineLevel="0" collapsed="false"/>
    <row r="3512" customFormat="false" ht="12.75" hidden="false" customHeight="true" outlineLevel="0" collapsed="false"/>
    <row r="3513" customFormat="false" ht="12.75" hidden="false" customHeight="true" outlineLevel="0" collapsed="false"/>
    <row r="3514" customFormat="false" ht="12.75" hidden="false" customHeight="true" outlineLevel="0" collapsed="false"/>
    <row r="3515" customFormat="false" ht="12.75" hidden="false" customHeight="true" outlineLevel="0" collapsed="false"/>
    <row r="3516" customFormat="false" ht="12.75" hidden="false" customHeight="true" outlineLevel="0" collapsed="false"/>
    <row r="3517" customFormat="false" ht="12.75" hidden="false" customHeight="true" outlineLevel="0" collapsed="false"/>
    <row r="3518" customFormat="false" ht="12.75" hidden="false" customHeight="true" outlineLevel="0" collapsed="false"/>
    <row r="3519" customFormat="false" ht="12.75" hidden="false" customHeight="true" outlineLevel="0" collapsed="false"/>
    <row r="3520" customFormat="false" ht="12.75" hidden="false" customHeight="true" outlineLevel="0" collapsed="false"/>
    <row r="3521" customFormat="false" ht="12.75" hidden="false" customHeight="true" outlineLevel="0" collapsed="false"/>
    <row r="3522" customFormat="false" ht="12.75" hidden="false" customHeight="true" outlineLevel="0" collapsed="false"/>
    <row r="3523" customFormat="false" ht="12.75" hidden="false" customHeight="true" outlineLevel="0" collapsed="false"/>
    <row r="3524" customFormat="false" ht="12.75" hidden="false" customHeight="true" outlineLevel="0" collapsed="false"/>
    <row r="3525" customFormat="false" ht="12.75" hidden="false" customHeight="true" outlineLevel="0" collapsed="false"/>
    <row r="3526" customFormat="false" ht="12.75" hidden="false" customHeight="true" outlineLevel="0" collapsed="false"/>
    <row r="3527" customFormat="false" ht="12.75" hidden="false" customHeight="true" outlineLevel="0" collapsed="false"/>
    <row r="3528" customFormat="false" ht="12.75" hidden="false" customHeight="true" outlineLevel="0" collapsed="false"/>
    <row r="3529" customFormat="false" ht="12.75" hidden="false" customHeight="true" outlineLevel="0" collapsed="false"/>
    <row r="3530" customFormat="false" ht="12.75" hidden="false" customHeight="true" outlineLevel="0" collapsed="false"/>
    <row r="3531" customFormat="false" ht="12.75" hidden="false" customHeight="true" outlineLevel="0" collapsed="false"/>
    <row r="3532" customFormat="false" ht="12.75" hidden="false" customHeight="true" outlineLevel="0" collapsed="false"/>
    <row r="3533" customFormat="false" ht="12.75" hidden="false" customHeight="true" outlineLevel="0" collapsed="false"/>
    <row r="3534" customFormat="false" ht="12.75" hidden="false" customHeight="true" outlineLevel="0" collapsed="false"/>
    <row r="3535" customFormat="false" ht="12.75" hidden="false" customHeight="true" outlineLevel="0" collapsed="false"/>
    <row r="3536" customFormat="false" ht="12.75" hidden="false" customHeight="true" outlineLevel="0" collapsed="false"/>
    <row r="3537" customFormat="false" ht="12.75" hidden="false" customHeight="true" outlineLevel="0" collapsed="false"/>
    <row r="3538" customFormat="false" ht="12.75" hidden="false" customHeight="true" outlineLevel="0" collapsed="false"/>
    <row r="3539" customFormat="false" ht="12.75" hidden="false" customHeight="true" outlineLevel="0" collapsed="false"/>
    <row r="3540" customFormat="false" ht="12.75" hidden="false" customHeight="true" outlineLevel="0" collapsed="false"/>
    <row r="3541" customFormat="false" ht="12.75" hidden="false" customHeight="true" outlineLevel="0" collapsed="false"/>
    <row r="3542" customFormat="false" ht="12.75" hidden="false" customHeight="true" outlineLevel="0" collapsed="false"/>
    <row r="3543" customFormat="false" ht="12.75" hidden="false" customHeight="true" outlineLevel="0" collapsed="false"/>
    <row r="3544" customFormat="false" ht="12.75" hidden="false" customHeight="true" outlineLevel="0" collapsed="false"/>
    <row r="3545" customFormat="false" ht="12.75" hidden="false" customHeight="true" outlineLevel="0" collapsed="false"/>
    <row r="3546" customFormat="false" ht="12.75" hidden="false" customHeight="true" outlineLevel="0" collapsed="false"/>
    <row r="3547" customFormat="false" ht="12.75" hidden="false" customHeight="true" outlineLevel="0" collapsed="false"/>
    <row r="3548" customFormat="false" ht="12.75" hidden="false" customHeight="true" outlineLevel="0" collapsed="false"/>
    <row r="3549" customFormat="false" ht="12.75" hidden="false" customHeight="true" outlineLevel="0" collapsed="false"/>
    <row r="3550" customFormat="false" ht="12.75" hidden="false" customHeight="true" outlineLevel="0" collapsed="false"/>
    <row r="3551" customFormat="false" ht="12.75" hidden="false" customHeight="true" outlineLevel="0" collapsed="false"/>
    <row r="3552" customFormat="false" ht="12.75" hidden="false" customHeight="true" outlineLevel="0" collapsed="false"/>
    <row r="3553" customFormat="false" ht="12.75" hidden="false" customHeight="true" outlineLevel="0" collapsed="false"/>
    <row r="3554" customFormat="false" ht="12.75" hidden="false" customHeight="true" outlineLevel="0" collapsed="false"/>
    <row r="3555" customFormat="false" ht="12.75" hidden="false" customHeight="true" outlineLevel="0" collapsed="false"/>
    <row r="3556" customFormat="false" ht="12.75" hidden="false" customHeight="true" outlineLevel="0" collapsed="false"/>
    <row r="3557" customFormat="false" ht="12.75" hidden="false" customHeight="true" outlineLevel="0" collapsed="false"/>
    <row r="3558" customFormat="false" ht="12.75" hidden="false" customHeight="true" outlineLevel="0" collapsed="false"/>
    <row r="3559" customFormat="false" ht="12.75" hidden="false" customHeight="true" outlineLevel="0" collapsed="false"/>
    <row r="3560" customFormat="false" ht="12.75" hidden="false" customHeight="true" outlineLevel="0" collapsed="false"/>
    <row r="3561" customFormat="false" ht="12.75" hidden="false" customHeight="true" outlineLevel="0" collapsed="false"/>
    <row r="3562" customFormat="false" ht="12.75" hidden="false" customHeight="true" outlineLevel="0" collapsed="false"/>
    <row r="3563" customFormat="false" ht="12.75" hidden="false" customHeight="true" outlineLevel="0" collapsed="false"/>
    <row r="3564" customFormat="false" ht="12.75" hidden="false" customHeight="true" outlineLevel="0" collapsed="false"/>
    <row r="3565" customFormat="false" ht="12.75" hidden="false" customHeight="true" outlineLevel="0" collapsed="false"/>
    <row r="3566" customFormat="false" ht="12.75" hidden="false" customHeight="true" outlineLevel="0" collapsed="false"/>
    <row r="3567" customFormat="false" ht="12.75" hidden="false" customHeight="true" outlineLevel="0" collapsed="false"/>
    <row r="3568" customFormat="false" ht="12.75" hidden="false" customHeight="true" outlineLevel="0" collapsed="false"/>
    <row r="3569" customFormat="false" ht="12.75" hidden="false" customHeight="true" outlineLevel="0" collapsed="false"/>
    <row r="3570" customFormat="false" ht="12.75" hidden="false" customHeight="true" outlineLevel="0" collapsed="false"/>
    <row r="3571" customFormat="false" ht="12.75" hidden="false" customHeight="true" outlineLevel="0" collapsed="false"/>
    <row r="3572" customFormat="false" ht="12.75" hidden="false" customHeight="true" outlineLevel="0" collapsed="false"/>
    <row r="3573" customFormat="false" ht="12.75" hidden="false" customHeight="true" outlineLevel="0" collapsed="false"/>
    <row r="3574" customFormat="false" ht="12.75" hidden="false" customHeight="true" outlineLevel="0" collapsed="false"/>
    <row r="3575" customFormat="false" ht="12.75" hidden="false" customHeight="true" outlineLevel="0" collapsed="false"/>
    <row r="3576" customFormat="false" ht="12.75" hidden="false" customHeight="true" outlineLevel="0" collapsed="false"/>
    <row r="3577" customFormat="false" ht="12.75" hidden="false" customHeight="true" outlineLevel="0" collapsed="false"/>
    <row r="3578" customFormat="false" ht="12.75" hidden="false" customHeight="true" outlineLevel="0" collapsed="false"/>
    <row r="3579" customFormat="false" ht="12.75" hidden="false" customHeight="true" outlineLevel="0" collapsed="false"/>
    <row r="3580" customFormat="false" ht="12.75" hidden="false" customHeight="true" outlineLevel="0" collapsed="false"/>
    <row r="3581" customFormat="false" ht="12.75" hidden="false" customHeight="true" outlineLevel="0" collapsed="false"/>
    <row r="3582" customFormat="false" ht="12.75" hidden="false" customHeight="true" outlineLevel="0" collapsed="false"/>
    <row r="3583" customFormat="false" ht="12.75" hidden="false" customHeight="true" outlineLevel="0" collapsed="false"/>
    <row r="3584" customFormat="false" ht="12.75" hidden="false" customHeight="true" outlineLevel="0" collapsed="false"/>
    <row r="3585" customFormat="false" ht="12.75" hidden="false" customHeight="true" outlineLevel="0" collapsed="false"/>
    <row r="3586" customFormat="false" ht="12.75" hidden="false" customHeight="true" outlineLevel="0" collapsed="false"/>
    <row r="3587" customFormat="false" ht="12.75" hidden="false" customHeight="true" outlineLevel="0" collapsed="false"/>
    <row r="3588" customFormat="false" ht="12.75" hidden="false" customHeight="true" outlineLevel="0" collapsed="false"/>
    <row r="3589" customFormat="false" ht="12.75" hidden="false" customHeight="true" outlineLevel="0" collapsed="false"/>
    <row r="3590" customFormat="false" ht="12.75" hidden="false" customHeight="true" outlineLevel="0" collapsed="false"/>
    <row r="3591" customFormat="false" ht="12.75" hidden="false" customHeight="true" outlineLevel="0" collapsed="false"/>
    <row r="3592" customFormat="false" ht="12.75" hidden="false" customHeight="true" outlineLevel="0" collapsed="false"/>
    <row r="3593" customFormat="false" ht="12.75" hidden="false" customHeight="true" outlineLevel="0" collapsed="false"/>
    <row r="3594" customFormat="false" ht="12.75" hidden="false" customHeight="true" outlineLevel="0" collapsed="false"/>
    <row r="3595" customFormat="false" ht="12.75" hidden="false" customHeight="true" outlineLevel="0" collapsed="false"/>
    <row r="3596" customFormat="false" ht="12.75" hidden="false" customHeight="true" outlineLevel="0" collapsed="false"/>
    <row r="3597" customFormat="false" ht="12.75" hidden="false" customHeight="true" outlineLevel="0" collapsed="false"/>
    <row r="3598" customFormat="false" ht="12.75" hidden="false" customHeight="true" outlineLevel="0" collapsed="false"/>
    <row r="3599" customFormat="false" ht="12.75" hidden="false" customHeight="true" outlineLevel="0" collapsed="false"/>
    <row r="3600" customFormat="false" ht="12.75" hidden="false" customHeight="true" outlineLevel="0" collapsed="false"/>
    <row r="3601" customFormat="false" ht="12.75" hidden="false" customHeight="true" outlineLevel="0" collapsed="false"/>
    <row r="3602" customFormat="false" ht="12.75" hidden="false" customHeight="true" outlineLevel="0" collapsed="false"/>
    <row r="3603" customFormat="false" ht="12.75" hidden="false" customHeight="true" outlineLevel="0" collapsed="false"/>
    <row r="3604" customFormat="false" ht="12.75" hidden="false" customHeight="true" outlineLevel="0" collapsed="false"/>
    <row r="3605" customFormat="false" ht="12.75" hidden="false" customHeight="true" outlineLevel="0" collapsed="false"/>
    <row r="3606" customFormat="false" ht="12.75" hidden="false" customHeight="true" outlineLevel="0" collapsed="false"/>
    <row r="3607" customFormat="false" ht="12.75" hidden="false" customHeight="true" outlineLevel="0" collapsed="false"/>
    <row r="3608" customFormat="false" ht="12.75" hidden="false" customHeight="true" outlineLevel="0" collapsed="false"/>
    <row r="3609" customFormat="false" ht="12.75" hidden="false" customHeight="true" outlineLevel="0" collapsed="false"/>
    <row r="3610" customFormat="false" ht="12.75" hidden="false" customHeight="true" outlineLevel="0" collapsed="false"/>
    <row r="3611" customFormat="false" ht="12.75" hidden="false" customHeight="true" outlineLevel="0" collapsed="false"/>
    <row r="3612" customFormat="false" ht="12.75" hidden="false" customHeight="true" outlineLevel="0" collapsed="false"/>
    <row r="3613" customFormat="false" ht="12.75" hidden="false" customHeight="true" outlineLevel="0" collapsed="false"/>
    <row r="3614" customFormat="false" ht="12.75" hidden="false" customHeight="true" outlineLevel="0" collapsed="false"/>
    <row r="3615" customFormat="false" ht="12.75" hidden="false" customHeight="true" outlineLevel="0" collapsed="false"/>
    <row r="3616" customFormat="false" ht="12.75" hidden="false" customHeight="true" outlineLevel="0" collapsed="false"/>
    <row r="3617" customFormat="false" ht="12.75" hidden="false" customHeight="true" outlineLevel="0" collapsed="false"/>
    <row r="3618" customFormat="false" ht="12.75" hidden="false" customHeight="true" outlineLevel="0" collapsed="false"/>
    <row r="3619" customFormat="false" ht="12.75" hidden="false" customHeight="true" outlineLevel="0" collapsed="false"/>
    <row r="3620" customFormat="false" ht="12.75" hidden="false" customHeight="true" outlineLevel="0" collapsed="false"/>
    <row r="3621" customFormat="false" ht="12.75" hidden="false" customHeight="true" outlineLevel="0" collapsed="false"/>
    <row r="3622" customFormat="false" ht="12.75" hidden="false" customHeight="true" outlineLevel="0" collapsed="false"/>
    <row r="3623" customFormat="false" ht="12.75" hidden="false" customHeight="true" outlineLevel="0" collapsed="false"/>
    <row r="3624" customFormat="false" ht="12.75" hidden="false" customHeight="true" outlineLevel="0" collapsed="false"/>
    <row r="3625" customFormat="false" ht="12.75" hidden="false" customHeight="true" outlineLevel="0" collapsed="false"/>
    <row r="3626" customFormat="false" ht="12.75" hidden="false" customHeight="true" outlineLevel="0" collapsed="false"/>
    <row r="3627" customFormat="false" ht="12.75" hidden="false" customHeight="true" outlineLevel="0" collapsed="false"/>
    <row r="3628" customFormat="false" ht="12.75" hidden="false" customHeight="true" outlineLevel="0" collapsed="false"/>
    <row r="3629" customFormat="false" ht="12.75" hidden="false" customHeight="true" outlineLevel="0" collapsed="false"/>
    <row r="3630" customFormat="false" ht="12.75" hidden="false" customHeight="true" outlineLevel="0" collapsed="false"/>
    <row r="3631" customFormat="false" ht="12.75" hidden="false" customHeight="true" outlineLevel="0" collapsed="false"/>
    <row r="3632" customFormat="false" ht="12.75" hidden="false" customHeight="true" outlineLevel="0" collapsed="false"/>
    <row r="3633" customFormat="false" ht="12.75" hidden="false" customHeight="true" outlineLevel="0" collapsed="false"/>
    <row r="3634" customFormat="false" ht="12.75" hidden="false" customHeight="true" outlineLevel="0" collapsed="false"/>
    <row r="3635" customFormat="false" ht="12.75" hidden="false" customHeight="true" outlineLevel="0" collapsed="false"/>
    <row r="3636" customFormat="false" ht="12.75" hidden="false" customHeight="true" outlineLevel="0" collapsed="false"/>
    <row r="3637" customFormat="false" ht="12.75" hidden="false" customHeight="true" outlineLevel="0" collapsed="false"/>
    <row r="3638" customFormat="false" ht="12.75" hidden="false" customHeight="true" outlineLevel="0" collapsed="false"/>
    <row r="3639" customFormat="false" ht="12.75" hidden="false" customHeight="true" outlineLevel="0" collapsed="false"/>
    <row r="3640" customFormat="false" ht="12.75" hidden="false" customHeight="true" outlineLevel="0" collapsed="false"/>
    <row r="3641" customFormat="false" ht="12.75" hidden="false" customHeight="true" outlineLevel="0" collapsed="false"/>
    <row r="3642" customFormat="false" ht="12.75" hidden="false" customHeight="true" outlineLevel="0" collapsed="false"/>
    <row r="3643" customFormat="false" ht="12.75" hidden="false" customHeight="true" outlineLevel="0" collapsed="false"/>
    <row r="3644" customFormat="false" ht="12.75" hidden="false" customHeight="true" outlineLevel="0" collapsed="false"/>
    <row r="3645" customFormat="false" ht="12.75" hidden="false" customHeight="true" outlineLevel="0" collapsed="false"/>
    <row r="3646" customFormat="false" ht="12.75" hidden="false" customHeight="true" outlineLevel="0" collapsed="false"/>
    <row r="3647" customFormat="false" ht="12.75" hidden="false" customHeight="true" outlineLevel="0" collapsed="false"/>
    <row r="3648" customFormat="false" ht="12.75" hidden="false" customHeight="true" outlineLevel="0" collapsed="false"/>
    <row r="3649" customFormat="false" ht="12.75" hidden="false" customHeight="true" outlineLevel="0" collapsed="false"/>
    <row r="3650" customFormat="false" ht="12.75" hidden="false" customHeight="true" outlineLevel="0" collapsed="false"/>
    <row r="3651" customFormat="false" ht="12.75" hidden="false" customHeight="true" outlineLevel="0" collapsed="false"/>
    <row r="3652" customFormat="false" ht="12.75" hidden="false" customHeight="true" outlineLevel="0" collapsed="false"/>
    <row r="3653" customFormat="false" ht="12.75" hidden="false" customHeight="true" outlineLevel="0" collapsed="false"/>
    <row r="3654" customFormat="false" ht="12.75" hidden="false" customHeight="true" outlineLevel="0" collapsed="false"/>
    <row r="3655" customFormat="false" ht="12.75" hidden="false" customHeight="true" outlineLevel="0" collapsed="false"/>
    <row r="3656" customFormat="false" ht="12.75" hidden="false" customHeight="true" outlineLevel="0" collapsed="false"/>
    <row r="3657" customFormat="false" ht="12.75" hidden="false" customHeight="true" outlineLevel="0" collapsed="false"/>
    <row r="3658" customFormat="false" ht="12.75" hidden="false" customHeight="true" outlineLevel="0" collapsed="false"/>
    <row r="3659" customFormat="false" ht="12.75" hidden="false" customHeight="true" outlineLevel="0" collapsed="false"/>
    <row r="3660" customFormat="false" ht="12.75" hidden="false" customHeight="true" outlineLevel="0" collapsed="false"/>
    <row r="3661" customFormat="false" ht="12.75" hidden="false" customHeight="true" outlineLevel="0" collapsed="false"/>
    <row r="3662" customFormat="false" ht="12.75" hidden="false" customHeight="true" outlineLevel="0" collapsed="false"/>
    <row r="3663" customFormat="false" ht="12.75" hidden="false" customHeight="true" outlineLevel="0" collapsed="false"/>
    <row r="3664" customFormat="false" ht="12.75" hidden="false" customHeight="true" outlineLevel="0" collapsed="false"/>
    <row r="3665" customFormat="false" ht="12.75" hidden="false" customHeight="true" outlineLevel="0" collapsed="false"/>
    <row r="3666" customFormat="false" ht="12.75" hidden="false" customHeight="true" outlineLevel="0" collapsed="false"/>
    <row r="3667" customFormat="false" ht="12.75" hidden="false" customHeight="true" outlineLevel="0" collapsed="false"/>
    <row r="3668" customFormat="false" ht="12.75" hidden="false" customHeight="true" outlineLevel="0" collapsed="false"/>
    <row r="3669" customFormat="false" ht="12.75" hidden="false" customHeight="true" outlineLevel="0" collapsed="false"/>
    <row r="3670" customFormat="false" ht="12.75" hidden="false" customHeight="true" outlineLevel="0" collapsed="false"/>
    <row r="3671" customFormat="false" ht="12.75" hidden="false" customHeight="true" outlineLevel="0" collapsed="false"/>
    <row r="3672" customFormat="false" ht="12.75" hidden="false" customHeight="true" outlineLevel="0" collapsed="false"/>
    <row r="3673" customFormat="false" ht="12.75" hidden="false" customHeight="true" outlineLevel="0" collapsed="false"/>
    <row r="3674" customFormat="false" ht="12.75" hidden="false" customHeight="true" outlineLevel="0" collapsed="false"/>
    <row r="3675" customFormat="false" ht="12.75" hidden="false" customHeight="true" outlineLevel="0" collapsed="false"/>
    <row r="3676" customFormat="false" ht="12.75" hidden="false" customHeight="true" outlineLevel="0" collapsed="false"/>
    <row r="3677" customFormat="false" ht="12.75" hidden="false" customHeight="true" outlineLevel="0" collapsed="false"/>
    <row r="3678" customFormat="false" ht="12.75" hidden="false" customHeight="true" outlineLevel="0" collapsed="false"/>
    <row r="3679" customFormat="false" ht="12.75" hidden="false" customHeight="true" outlineLevel="0" collapsed="false"/>
    <row r="3680" customFormat="false" ht="12.75" hidden="false" customHeight="true" outlineLevel="0" collapsed="false"/>
    <row r="3681" customFormat="false" ht="12.75" hidden="false" customHeight="true" outlineLevel="0" collapsed="false"/>
    <row r="3682" customFormat="false" ht="12.75" hidden="false" customHeight="true" outlineLevel="0" collapsed="false"/>
    <row r="3683" customFormat="false" ht="12.75" hidden="false" customHeight="true" outlineLevel="0" collapsed="false"/>
    <row r="3684" customFormat="false" ht="12.75" hidden="false" customHeight="true" outlineLevel="0" collapsed="false"/>
    <row r="3685" customFormat="false" ht="12.75" hidden="false" customHeight="true" outlineLevel="0" collapsed="false"/>
    <row r="3686" customFormat="false" ht="12.75" hidden="false" customHeight="true" outlineLevel="0" collapsed="false"/>
    <row r="3687" customFormat="false" ht="12.75" hidden="false" customHeight="true" outlineLevel="0" collapsed="false"/>
    <row r="3688" customFormat="false" ht="12.75" hidden="false" customHeight="true" outlineLevel="0" collapsed="false"/>
    <row r="3689" customFormat="false" ht="12.75" hidden="false" customHeight="true" outlineLevel="0" collapsed="false"/>
    <row r="3690" customFormat="false" ht="12.75" hidden="false" customHeight="true" outlineLevel="0" collapsed="false"/>
    <row r="3691" customFormat="false" ht="12.75" hidden="false" customHeight="true" outlineLevel="0" collapsed="false"/>
    <row r="3692" customFormat="false" ht="12.75" hidden="false" customHeight="true" outlineLevel="0" collapsed="false"/>
    <row r="3693" customFormat="false" ht="12.75" hidden="false" customHeight="true" outlineLevel="0" collapsed="false"/>
    <row r="3694" customFormat="false" ht="12.75" hidden="false" customHeight="true" outlineLevel="0" collapsed="false"/>
    <row r="3695" customFormat="false" ht="12.75" hidden="false" customHeight="true" outlineLevel="0" collapsed="false"/>
    <row r="3696" customFormat="false" ht="12.75" hidden="false" customHeight="true" outlineLevel="0" collapsed="false"/>
    <row r="3697" customFormat="false" ht="12.75" hidden="false" customHeight="true" outlineLevel="0" collapsed="false"/>
    <row r="3698" customFormat="false" ht="12.75" hidden="false" customHeight="true" outlineLevel="0" collapsed="false"/>
    <row r="3699" customFormat="false" ht="12.75" hidden="false" customHeight="true" outlineLevel="0" collapsed="false"/>
    <row r="3700" customFormat="false" ht="12.75" hidden="false" customHeight="true" outlineLevel="0" collapsed="false"/>
    <row r="3701" customFormat="false" ht="12.75" hidden="false" customHeight="true" outlineLevel="0" collapsed="false"/>
    <row r="3702" customFormat="false" ht="12.75" hidden="false" customHeight="true" outlineLevel="0" collapsed="false"/>
    <row r="3703" customFormat="false" ht="12.75" hidden="false" customHeight="true" outlineLevel="0" collapsed="false"/>
    <row r="3704" customFormat="false" ht="12.75" hidden="false" customHeight="true" outlineLevel="0" collapsed="false"/>
    <row r="3705" customFormat="false" ht="12.75" hidden="false" customHeight="true" outlineLevel="0" collapsed="false"/>
    <row r="3706" customFormat="false" ht="12.75" hidden="false" customHeight="true" outlineLevel="0" collapsed="false"/>
    <row r="3707" customFormat="false" ht="12.75" hidden="false" customHeight="true" outlineLevel="0" collapsed="false"/>
    <row r="3708" customFormat="false" ht="12.75" hidden="false" customHeight="true" outlineLevel="0" collapsed="false"/>
    <row r="3709" customFormat="false" ht="12.75" hidden="false" customHeight="true" outlineLevel="0" collapsed="false"/>
    <row r="3710" customFormat="false" ht="12.75" hidden="false" customHeight="true" outlineLevel="0" collapsed="false"/>
    <row r="3711" customFormat="false" ht="12.75" hidden="false" customHeight="true" outlineLevel="0" collapsed="false"/>
    <row r="3712" customFormat="false" ht="12.75" hidden="false" customHeight="true" outlineLevel="0" collapsed="false"/>
    <row r="3713" customFormat="false" ht="12.75" hidden="false" customHeight="true" outlineLevel="0" collapsed="false"/>
    <row r="3714" customFormat="false" ht="12.75" hidden="false" customHeight="true" outlineLevel="0" collapsed="false"/>
    <row r="3715" customFormat="false" ht="12.75" hidden="false" customHeight="true" outlineLevel="0" collapsed="false"/>
    <row r="3716" customFormat="false" ht="12.75" hidden="false" customHeight="true" outlineLevel="0" collapsed="false"/>
    <row r="3717" customFormat="false" ht="12.75" hidden="false" customHeight="true" outlineLevel="0" collapsed="false"/>
    <row r="3718" customFormat="false" ht="12.75" hidden="false" customHeight="true" outlineLevel="0" collapsed="false"/>
    <row r="3719" customFormat="false" ht="12.75" hidden="false" customHeight="true" outlineLevel="0" collapsed="false"/>
    <row r="3720" customFormat="false" ht="12.75" hidden="false" customHeight="true" outlineLevel="0" collapsed="false"/>
    <row r="3721" customFormat="false" ht="12.75" hidden="false" customHeight="true" outlineLevel="0" collapsed="false"/>
    <row r="3722" customFormat="false" ht="12.75" hidden="false" customHeight="true" outlineLevel="0" collapsed="false"/>
    <row r="3723" customFormat="false" ht="12.75" hidden="false" customHeight="true" outlineLevel="0" collapsed="false"/>
    <row r="3724" customFormat="false" ht="12.75" hidden="false" customHeight="true" outlineLevel="0" collapsed="false"/>
    <row r="3725" customFormat="false" ht="12.75" hidden="false" customHeight="true" outlineLevel="0" collapsed="false"/>
    <row r="3726" customFormat="false" ht="12.75" hidden="false" customHeight="true" outlineLevel="0" collapsed="false"/>
    <row r="3727" customFormat="false" ht="12.75" hidden="false" customHeight="true" outlineLevel="0" collapsed="false"/>
    <row r="3728" customFormat="false" ht="12.75" hidden="false" customHeight="true" outlineLevel="0" collapsed="false"/>
    <row r="3729" customFormat="false" ht="12.75" hidden="false" customHeight="true" outlineLevel="0" collapsed="false"/>
    <row r="3730" customFormat="false" ht="12.75" hidden="false" customHeight="true" outlineLevel="0" collapsed="false"/>
    <row r="3731" customFormat="false" ht="12.75" hidden="false" customHeight="true" outlineLevel="0" collapsed="false"/>
    <row r="3732" customFormat="false" ht="12.75" hidden="false" customHeight="true" outlineLevel="0" collapsed="false"/>
    <row r="3733" customFormat="false" ht="12.75" hidden="false" customHeight="true" outlineLevel="0" collapsed="false"/>
    <row r="3734" customFormat="false" ht="12.75" hidden="false" customHeight="true" outlineLevel="0" collapsed="false"/>
    <row r="3735" customFormat="false" ht="12.75" hidden="false" customHeight="true" outlineLevel="0" collapsed="false"/>
    <row r="3736" customFormat="false" ht="12.75" hidden="false" customHeight="true" outlineLevel="0" collapsed="false"/>
    <row r="3737" customFormat="false" ht="12.75" hidden="false" customHeight="true" outlineLevel="0" collapsed="false"/>
    <row r="3738" customFormat="false" ht="12.75" hidden="false" customHeight="true" outlineLevel="0" collapsed="false"/>
    <row r="3739" customFormat="false" ht="12.75" hidden="false" customHeight="true" outlineLevel="0" collapsed="false"/>
    <row r="3740" customFormat="false" ht="12.75" hidden="false" customHeight="true" outlineLevel="0" collapsed="false"/>
    <row r="3741" customFormat="false" ht="12.75" hidden="false" customHeight="true" outlineLevel="0" collapsed="false"/>
    <row r="3742" customFormat="false" ht="12.75" hidden="false" customHeight="true" outlineLevel="0" collapsed="false"/>
    <row r="3743" customFormat="false" ht="12.75" hidden="false" customHeight="true" outlineLevel="0" collapsed="false"/>
    <row r="3744" customFormat="false" ht="12.75" hidden="false" customHeight="true" outlineLevel="0" collapsed="false"/>
    <row r="3745" customFormat="false" ht="12.75" hidden="false" customHeight="true" outlineLevel="0" collapsed="false"/>
    <row r="3746" customFormat="false" ht="12.75" hidden="false" customHeight="true" outlineLevel="0" collapsed="false"/>
    <row r="3747" customFormat="false" ht="12.75" hidden="false" customHeight="true" outlineLevel="0" collapsed="false"/>
    <row r="3748" customFormat="false" ht="12.75" hidden="false" customHeight="true" outlineLevel="0" collapsed="false"/>
    <row r="3749" customFormat="false" ht="12.75" hidden="false" customHeight="true" outlineLevel="0" collapsed="false"/>
    <row r="3750" customFormat="false" ht="12.75" hidden="false" customHeight="true" outlineLevel="0" collapsed="false"/>
    <row r="3751" customFormat="false" ht="12.75" hidden="false" customHeight="true" outlineLevel="0" collapsed="false"/>
    <row r="3752" customFormat="false" ht="12.75" hidden="false" customHeight="true" outlineLevel="0" collapsed="false"/>
    <row r="3753" customFormat="false" ht="12.75" hidden="false" customHeight="true" outlineLevel="0" collapsed="false"/>
    <row r="3754" customFormat="false" ht="12.75" hidden="false" customHeight="true" outlineLevel="0" collapsed="false"/>
    <row r="3755" customFormat="false" ht="12.75" hidden="false" customHeight="true" outlineLevel="0" collapsed="false"/>
    <row r="3756" customFormat="false" ht="12.75" hidden="false" customHeight="true" outlineLevel="0" collapsed="false"/>
    <row r="3757" customFormat="false" ht="12.75" hidden="false" customHeight="true" outlineLevel="0" collapsed="false"/>
    <row r="3758" customFormat="false" ht="12.75" hidden="false" customHeight="true" outlineLevel="0" collapsed="false"/>
    <row r="3759" customFormat="false" ht="12.75" hidden="false" customHeight="true" outlineLevel="0" collapsed="false"/>
    <row r="3760" customFormat="false" ht="12.75" hidden="false" customHeight="true" outlineLevel="0" collapsed="false"/>
    <row r="3761" customFormat="false" ht="12.75" hidden="false" customHeight="true" outlineLevel="0" collapsed="false"/>
    <row r="3762" customFormat="false" ht="12.75" hidden="false" customHeight="true" outlineLevel="0" collapsed="false"/>
    <row r="3763" customFormat="false" ht="12.75" hidden="false" customHeight="true" outlineLevel="0" collapsed="false"/>
    <row r="3764" customFormat="false" ht="12.75" hidden="false" customHeight="true" outlineLevel="0" collapsed="false"/>
    <row r="3765" customFormat="false" ht="12.75" hidden="false" customHeight="true" outlineLevel="0" collapsed="false"/>
    <row r="3766" customFormat="false" ht="12.75" hidden="false" customHeight="true" outlineLevel="0" collapsed="false"/>
    <row r="3767" customFormat="false" ht="12.75" hidden="false" customHeight="true" outlineLevel="0" collapsed="false"/>
    <row r="3768" customFormat="false" ht="12.75" hidden="false" customHeight="true" outlineLevel="0" collapsed="false"/>
    <row r="3769" customFormat="false" ht="12.75" hidden="false" customHeight="true" outlineLevel="0" collapsed="false"/>
    <row r="3770" customFormat="false" ht="12.75" hidden="false" customHeight="true" outlineLevel="0" collapsed="false"/>
    <row r="3771" customFormat="false" ht="12.75" hidden="false" customHeight="true" outlineLevel="0" collapsed="false"/>
    <row r="3772" customFormat="false" ht="12.75" hidden="false" customHeight="true" outlineLevel="0" collapsed="false"/>
    <row r="3773" customFormat="false" ht="12.75" hidden="false" customHeight="true" outlineLevel="0" collapsed="false"/>
    <row r="3774" customFormat="false" ht="12.75" hidden="false" customHeight="true" outlineLevel="0" collapsed="false"/>
    <row r="3775" customFormat="false" ht="12.75" hidden="false" customHeight="true" outlineLevel="0" collapsed="false"/>
    <row r="3776" customFormat="false" ht="12.75" hidden="false" customHeight="true" outlineLevel="0" collapsed="false"/>
    <row r="3777" customFormat="false" ht="12.75" hidden="false" customHeight="true" outlineLevel="0" collapsed="false"/>
    <row r="3778" customFormat="false" ht="12.75" hidden="false" customHeight="true" outlineLevel="0" collapsed="false"/>
    <row r="3779" customFormat="false" ht="12.75" hidden="false" customHeight="true" outlineLevel="0" collapsed="false"/>
    <row r="3780" customFormat="false" ht="12.75" hidden="false" customHeight="true" outlineLevel="0" collapsed="false"/>
    <row r="3781" customFormat="false" ht="12.75" hidden="false" customHeight="true" outlineLevel="0" collapsed="false"/>
    <row r="3782" customFormat="false" ht="12.75" hidden="false" customHeight="true" outlineLevel="0" collapsed="false"/>
    <row r="3783" customFormat="false" ht="12.75" hidden="false" customHeight="true" outlineLevel="0" collapsed="false"/>
    <row r="3784" customFormat="false" ht="12.75" hidden="false" customHeight="true" outlineLevel="0" collapsed="false"/>
    <row r="3785" customFormat="false" ht="12.75" hidden="false" customHeight="true" outlineLevel="0" collapsed="false"/>
    <row r="3786" customFormat="false" ht="12.75" hidden="false" customHeight="true" outlineLevel="0" collapsed="false"/>
    <row r="3787" customFormat="false" ht="12.75" hidden="false" customHeight="true" outlineLevel="0" collapsed="false"/>
    <row r="3788" customFormat="false" ht="12.75" hidden="false" customHeight="true" outlineLevel="0" collapsed="false"/>
    <row r="3789" customFormat="false" ht="12.75" hidden="false" customHeight="true" outlineLevel="0" collapsed="false"/>
    <row r="3790" customFormat="false" ht="12.75" hidden="false" customHeight="true" outlineLevel="0" collapsed="false"/>
    <row r="3791" customFormat="false" ht="12.75" hidden="false" customHeight="true" outlineLevel="0" collapsed="false"/>
    <row r="3792" customFormat="false" ht="12.75" hidden="false" customHeight="true" outlineLevel="0" collapsed="false"/>
    <row r="3793" customFormat="false" ht="12.75" hidden="false" customHeight="true" outlineLevel="0" collapsed="false"/>
    <row r="3794" customFormat="false" ht="12.75" hidden="false" customHeight="true" outlineLevel="0" collapsed="false"/>
    <row r="3795" customFormat="false" ht="12.75" hidden="false" customHeight="true" outlineLevel="0" collapsed="false"/>
    <row r="3796" customFormat="false" ht="12.75" hidden="false" customHeight="true" outlineLevel="0" collapsed="false"/>
    <row r="3797" customFormat="false" ht="12.75" hidden="false" customHeight="true" outlineLevel="0" collapsed="false"/>
    <row r="3798" customFormat="false" ht="12.75" hidden="false" customHeight="true" outlineLevel="0" collapsed="false"/>
    <row r="3799" customFormat="false" ht="12.75" hidden="false" customHeight="true" outlineLevel="0" collapsed="false"/>
    <row r="3800" customFormat="false" ht="12.75" hidden="false" customHeight="true" outlineLevel="0" collapsed="false"/>
    <row r="3801" customFormat="false" ht="12.75" hidden="false" customHeight="true" outlineLevel="0" collapsed="false"/>
    <row r="3802" customFormat="false" ht="12.75" hidden="false" customHeight="true" outlineLevel="0" collapsed="false"/>
    <row r="3803" customFormat="false" ht="12.75" hidden="false" customHeight="true" outlineLevel="0" collapsed="false"/>
    <row r="3804" customFormat="false" ht="12.75" hidden="false" customHeight="true" outlineLevel="0" collapsed="false"/>
    <row r="3805" customFormat="false" ht="12.75" hidden="false" customHeight="true" outlineLevel="0" collapsed="false"/>
    <row r="3806" customFormat="false" ht="12.75" hidden="false" customHeight="true" outlineLevel="0" collapsed="false"/>
    <row r="3807" customFormat="false" ht="12.75" hidden="false" customHeight="true" outlineLevel="0" collapsed="false"/>
    <row r="3808" customFormat="false" ht="12.75" hidden="false" customHeight="true" outlineLevel="0" collapsed="false"/>
    <row r="3809" customFormat="false" ht="12.75" hidden="false" customHeight="true" outlineLevel="0" collapsed="false"/>
    <row r="3810" customFormat="false" ht="12.75" hidden="false" customHeight="true" outlineLevel="0" collapsed="false"/>
    <row r="3811" customFormat="false" ht="12.75" hidden="false" customHeight="true" outlineLevel="0" collapsed="false"/>
    <row r="3812" customFormat="false" ht="12.75" hidden="false" customHeight="true" outlineLevel="0" collapsed="false"/>
    <row r="3813" customFormat="false" ht="12.75" hidden="false" customHeight="true" outlineLevel="0" collapsed="false"/>
    <row r="3814" customFormat="false" ht="12.75" hidden="false" customHeight="true" outlineLevel="0" collapsed="false"/>
    <row r="3815" customFormat="false" ht="12.75" hidden="false" customHeight="true" outlineLevel="0" collapsed="false"/>
    <row r="3816" customFormat="false" ht="12.75" hidden="false" customHeight="true" outlineLevel="0" collapsed="false"/>
    <row r="3817" customFormat="false" ht="12.75" hidden="false" customHeight="true" outlineLevel="0" collapsed="false"/>
    <row r="3818" customFormat="false" ht="12.75" hidden="false" customHeight="true" outlineLevel="0" collapsed="false"/>
    <row r="3819" customFormat="false" ht="12.75" hidden="false" customHeight="true" outlineLevel="0" collapsed="false"/>
    <row r="3820" customFormat="false" ht="12.75" hidden="false" customHeight="true" outlineLevel="0" collapsed="false"/>
    <row r="3821" customFormat="false" ht="12.75" hidden="false" customHeight="true" outlineLevel="0" collapsed="false"/>
    <row r="3822" customFormat="false" ht="12.75" hidden="false" customHeight="true" outlineLevel="0" collapsed="false"/>
    <row r="3823" customFormat="false" ht="12.75" hidden="false" customHeight="true" outlineLevel="0" collapsed="false"/>
    <row r="3824" customFormat="false" ht="12.75" hidden="false" customHeight="true" outlineLevel="0" collapsed="false"/>
    <row r="3825" customFormat="false" ht="12.75" hidden="false" customHeight="true" outlineLevel="0" collapsed="false"/>
    <row r="3826" customFormat="false" ht="12.75" hidden="false" customHeight="true" outlineLevel="0" collapsed="false"/>
    <row r="3827" customFormat="false" ht="12.75" hidden="false" customHeight="true" outlineLevel="0" collapsed="false"/>
    <row r="3828" customFormat="false" ht="12.75" hidden="false" customHeight="true" outlineLevel="0" collapsed="false"/>
    <row r="3829" customFormat="false" ht="12.75" hidden="false" customHeight="true" outlineLevel="0" collapsed="false"/>
    <row r="3830" customFormat="false" ht="12.75" hidden="false" customHeight="true" outlineLevel="0" collapsed="false"/>
    <row r="3831" customFormat="false" ht="12.75" hidden="false" customHeight="true" outlineLevel="0" collapsed="false"/>
    <row r="3832" customFormat="false" ht="12.75" hidden="false" customHeight="true" outlineLevel="0" collapsed="false"/>
    <row r="3833" customFormat="false" ht="12.75" hidden="false" customHeight="true" outlineLevel="0" collapsed="false"/>
    <row r="3834" customFormat="false" ht="12.75" hidden="false" customHeight="true" outlineLevel="0" collapsed="false"/>
    <row r="3835" customFormat="false" ht="12.75" hidden="false" customHeight="true" outlineLevel="0" collapsed="false"/>
    <row r="3836" customFormat="false" ht="12.75" hidden="false" customHeight="true" outlineLevel="0" collapsed="false"/>
    <row r="3837" customFormat="false" ht="12.75" hidden="false" customHeight="true" outlineLevel="0" collapsed="false"/>
    <row r="3838" customFormat="false" ht="12.75" hidden="false" customHeight="true" outlineLevel="0" collapsed="false"/>
    <row r="3839" customFormat="false" ht="12.75" hidden="false" customHeight="true" outlineLevel="0" collapsed="false"/>
    <row r="3840" customFormat="false" ht="12.75" hidden="false" customHeight="true" outlineLevel="0" collapsed="false"/>
    <row r="3841" customFormat="false" ht="12.75" hidden="false" customHeight="true" outlineLevel="0" collapsed="false"/>
    <row r="3842" customFormat="false" ht="12.75" hidden="false" customHeight="true" outlineLevel="0" collapsed="false"/>
    <row r="3843" customFormat="false" ht="12.75" hidden="false" customHeight="true" outlineLevel="0" collapsed="false"/>
    <row r="3844" customFormat="false" ht="12.75" hidden="false" customHeight="true" outlineLevel="0" collapsed="false"/>
    <row r="3845" customFormat="false" ht="12.75" hidden="false" customHeight="true" outlineLevel="0" collapsed="false"/>
    <row r="3846" customFormat="false" ht="12.75" hidden="false" customHeight="true" outlineLevel="0" collapsed="false"/>
    <row r="3847" customFormat="false" ht="12.75" hidden="false" customHeight="true" outlineLevel="0" collapsed="false"/>
    <row r="3848" customFormat="false" ht="12.75" hidden="false" customHeight="true" outlineLevel="0" collapsed="false"/>
    <row r="3849" customFormat="false" ht="12.75" hidden="false" customHeight="true" outlineLevel="0" collapsed="false"/>
    <row r="3850" customFormat="false" ht="12.75" hidden="false" customHeight="true" outlineLevel="0" collapsed="false"/>
    <row r="3851" customFormat="false" ht="12.75" hidden="false" customHeight="true" outlineLevel="0" collapsed="false"/>
    <row r="3852" customFormat="false" ht="12.75" hidden="false" customHeight="true" outlineLevel="0" collapsed="false"/>
    <row r="3853" customFormat="false" ht="12.75" hidden="false" customHeight="true" outlineLevel="0" collapsed="false"/>
    <row r="3854" customFormat="false" ht="12.75" hidden="false" customHeight="true" outlineLevel="0" collapsed="false"/>
    <row r="3855" customFormat="false" ht="12.75" hidden="false" customHeight="true" outlineLevel="0" collapsed="false"/>
    <row r="3856" customFormat="false" ht="12.75" hidden="false" customHeight="true" outlineLevel="0" collapsed="false"/>
    <row r="3857" customFormat="false" ht="12.75" hidden="false" customHeight="true" outlineLevel="0" collapsed="false"/>
    <row r="3858" customFormat="false" ht="12.75" hidden="false" customHeight="true" outlineLevel="0" collapsed="false"/>
    <row r="3859" customFormat="false" ht="12.75" hidden="false" customHeight="true" outlineLevel="0" collapsed="false"/>
    <row r="3860" customFormat="false" ht="12.75" hidden="false" customHeight="true" outlineLevel="0" collapsed="false"/>
    <row r="3861" customFormat="false" ht="12.75" hidden="false" customHeight="true" outlineLevel="0" collapsed="false"/>
    <row r="3862" customFormat="false" ht="12.75" hidden="false" customHeight="true" outlineLevel="0" collapsed="false"/>
    <row r="3863" customFormat="false" ht="12.75" hidden="false" customHeight="true" outlineLevel="0" collapsed="false"/>
    <row r="3864" customFormat="false" ht="12.75" hidden="false" customHeight="true" outlineLevel="0" collapsed="false"/>
    <row r="3865" customFormat="false" ht="12.75" hidden="false" customHeight="true" outlineLevel="0" collapsed="false"/>
    <row r="3866" customFormat="false" ht="12.75" hidden="false" customHeight="true" outlineLevel="0" collapsed="false"/>
    <row r="3867" customFormat="false" ht="12.75" hidden="false" customHeight="true" outlineLevel="0" collapsed="false"/>
    <row r="3868" customFormat="false" ht="12.75" hidden="false" customHeight="true" outlineLevel="0" collapsed="false"/>
    <row r="3869" customFormat="false" ht="12.75" hidden="false" customHeight="true" outlineLevel="0" collapsed="false"/>
    <row r="3870" customFormat="false" ht="12.75" hidden="false" customHeight="true" outlineLevel="0" collapsed="false"/>
    <row r="3871" customFormat="false" ht="12.75" hidden="false" customHeight="true" outlineLevel="0" collapsed="false"/>
    <row r="3872" customFormat="false" ht="12.75" hidden="false" customHeight="true" outlineLevel="0" collapsed="false"/>
    <row r="3873" customFormat="false" ht="12.75" hidden="false" customHeight="true" outlineLevel="0" collapsed="false"/>
    <row r="3874" customFormat="false" ht="12.75" hidden="false" customHeight="true" outlineLevel="0" collapsed="false"/>
    <row r="3875" customFormat="false" ht="12.75" hidden="false" customHeight="true" outlineLevel="0" collapsed="false"/>
    <row r="3876" customFormat="false" ht="12.75" hidden="false" customHeight="true" outlineLevel="0" collapsed="false"/>
    <row r="3877" customFormat="false" ht="12.75" hidden="false" customHeight="true" outlineLevel="0" collapsed="false"/>
    <row r="3878" customFormat="false" ht="12.75" hidden="false" customHeight="true" outlineLevel="0" collapsed="false"/>
    <row r="3879" customFormat="false" ht="12.75" hidden="false" customHeight="true" outlineLevel="0" collapsed="false"/>
    <row r="3880" customFormat="false" ht="12.75" hidden="false" customHeight="true" outlineLevel="0" collapsed="false"/>
    <row r="3881" customFormat="false" ht="12.75" hidden="false" customHeight="true" outlineLevel="0" collapsed="false"/>
    <row r="3882" customFormat="false" ht="12.75" hidden="false" customHeight="true" outlineLevel="0" collapsed="false"/>
    <row r="3883" customFormat="false" ht="12.75" hidden="false" customHeight="true" outlineLevel="0" collapsed="false"/>
    <row r="3884" customFormat="false" ht="12.75" hidden="false" customHeight="true" outlineLevel="0" collapsed="false"/>
    <row r="3885" customFormat="false" ht="12.75" hidden="false" customHeight="true" outlineLevel="0" collapsed="false"/>
    <row r="3886" customFormat="false" ht="12.75" hidden="false" customHeight="true" outlineLevel="0" collapsed="false"/>
    <row r="3887" customFormat="false" ht="12.75" hidden="false" customHeight="true" outlineLevel="0" collapsed="false"/>
    <row r="3888" customFormat="false" ht="12.75" hidden="false" customHeight="true" outlineLevel="0" collapsed="false"/>
    <row r="3889" customFormat="false" ht="12.75" hidden="false" customHeight="true" outlineLevel="0" collapsed="false"/>
    <row r="3890" customFormat="false" ht="12.75" hidden="false" customHeight="true" outlineLevel="0" collapsed="false"/>
    <row r="3891" customFormat="false" ht="12.75" hidden="false" customHeight="true" outlineLevel="0" collapsed="false"/>
    <row r="3892" customFormat="false" ht="12.75" hidden="false" customHeight="true" outlineLevel="0" collapsed="false"/>
    <row r="3893" customFormat="false" ht="12.75" hidden="false" customHeight="true" outlineLevel="0" collapsed="false"/>
    <row r="3894" customFormat="false" ht="12.75" hidden="false" customHeight="true" outlineLevel="0" collapsed="false"/>
    <row r="3895" customFormat="false" ht="12.75" hidden="false" customHeight="true" outlineLevel="0" collapsed="false"/>
    <row r="3896" customFormat="false" ht="12.75" hidden="false" customHeight="true" outlineLevel="0" collapsed="false"/>
    <row r="3897" customFormat="false" ht="12.75" hidden="false" customHeight="true" outlineLevel="0" collapsed="false"/>
    <row r="3898" customFormat="false" ht="12.75" hidden="false" customHeight="true" outlineLevel="0" collapsed="false"/>
    <row r="3899" customFormat="false" ht="12.75" hidden="false" customHeight="true" outlineLevel="0" collapsed="false"/>
    <row r="3900" customFormat="false" ht="12.75" hidden="false" customHeight="true" outlineLevel="0" collapsed="false"/>
    <row r="3901" customFormat="false" ht="12.75" hidden="false" customHeight="true" outlineLevel="0" collapsed="false"/>
    <row r="3902" customFormat="false" ht="12.75" hidden="false" customHeight="true" outlineLevel="0" collapsed="false"/>
    <row r="3903" customFormat="false" ht="12.75" hidden="false" customHeight="true" outlineLevel="0" collapsed="false"/>
    <row r="3904" customFormat="false" ht="12.75" hidden="false" customHeight="true" outlineLevel="0" collapsed="false"/>
    <row r="3905" customFormat="false" ht="12.75" hidden="false" customHeight="true" outlineLevel="0" collapsed="false"/>
    <row r="3906" customFormat="false" ht="12.75" hidden="false" customHeight="true" outlineLevel="0" collapsed="false"/>
    <row r="3907" customFormat="false" ht="12.75" hidden="false" customHeight="true" outlineLevel="0" collapsed="false"/>
    <row r="3908" customFormat="false" ht="12.75" hidden="false" customHeight="true" outlineLevel="0" collapsed="false"/>
    <row r="3909" customFormat="false" ht="12.75" hidden="false" customHeight="true" outlineLevel="0" collapsed="false"/>
    <row r="3910" customFormat="false" ht="12.75" hidden="false" customHeight="true" outlineLevel="0" collapsed="false"/>
    <row r="3911" customFormat="false" ht="12.75" hidden="false" customHeight="true" outlineLevel="0" collapsed="false"/>
    <row r="3912" customFormat="false" ht="12.75" hidden="false" customHeight="true" outlineLevel="0" collapsed="false"/>
    <row r="3913" customFormat="false" ht="12.75" hidden="false" customHeight="true" outlineLevel="0" collapsed="false"/>
    <row r="3914" customFormat="false" ht="12.75" hidden="false" customHeight="true" outlineLevel="0" collapsed="false"/>
    <row r="3915" customFormat="false" ht="12.75" hidden="false" customHeight="true" outlineLevel="0" collapsed="false"/>
    <row r="3916" customFormat="false" ht="12.75" hidden="false" customHeight="true" outlineLevel="0" collapsed="false"/>
    <row r="3917" customFormat="false" ht="12.75" hidden="false" customHeight="true" outlineLevel="0" collapsed="false"/>
    <row r="3918" customFormat="false" ht="12.75" hidden="false" customHeight="true" outlineLevel="0" collapsed="false"/>
    <row r="3919" customFormat="false" ht="12.75" hidden="false" customHeight="true" outlineLevel="0" collapsed="false"/>
    <row r="3920" customFormat="false" ht="12.75" hidden="false" customHeight="true" outlineLevel="0" collapsed="false"/>
    <row r="3921" customFormat="false" ht="12.75" hidden="false" customHeight="true" outlineLevel="0" collapsed="false"/>
    <row r="3922" customFormat="false" ht="12.75" hidden="false" customHeight="true" outlineLevel="0" collapsed="false"/>
    <row r="3923" customFormat="false" ht="12.75" hidden="false" customHeight="true" outlineLevel="0" collapsed="false"/>
    <row r="3924" customFormat="false" ht="12.75" hidden="false" customHeight="true" outlineLevel="0" collapsed="false"/>
    <row r="3925" customFormat="false" ht="12.75" hidden="false" customHeight="true" outlineLevel="0" collapsed="false"/>
    <row r="3926" customFormat="false" ht="12.75" hidden="false" customHeight="true" outlineLevel="0" collapsed="false"/>
    <row r="3927" customFormat="false" ht="12.75" hidden="false" customHeight="true" outlineLevel="0" collapsed="false"/>
    <row r="3928" customFormat="false" ht="12.75" hidden="false" customHeight="true" outlineLevel="0" collapsed="false"/>
    <row r="3929" customFormat="false" ht="12.75" hidden="false" customHeight="true" outlineLevel="0" collapsed="false"/>
    <row r="3930" customFormat="false" ht="12.75" hidden="false" customHeight="true" outlineLevel="0" collapsed="false"/>
    <row r="3931" customFormat="false" ht="12.75" hidden="false" customHeight="true" outlineLevel="0" collapsed="false"/>
    <row r="3932" customFormat="false" ht="12.75" hidden="false" customHeight="true" outlineLevel="0" collapsed="false"/>
    <row r="3933" customFormat="false" ht="12.75" hidden="false" customHeight="true" outlineLevel="0" collapsed="false"/>
    <row r="3934" customFormat="false" ht="12.75" hidden="false" customHeight="true" outlineLevel="0" collapsed="false"/>
    <row r="3935" customFormat="false" ht="12.75" hidden="false" customHeight="true" outlineLevel="0" collapsed="false"/>
    <row r="3936" customFormat="false" ht="12.75" hidden="false" customHeight="true" outlineLevel="0" collapsed="false"/>
    <row r="3937" customFormat="false" ht="12.75" hidden="false" customHeight="true" outlineLevel="0" collapsed="false"/>
    <row r="3938" customFormat="false" ht="12.75" hidden="false" customHeight="true" outlineLevel="0" collapsed="false"/>
    <row r="3939" customFormat="false" ht="12.75" hidden="false" customHeight="true" outlineLevel="0" collapsed="false"/>
    <row r="3940" customFormat="false" ht="12.75" hidden="false" customHeight="true" outlineLevel="0" collapsed="false"/>
    <row r="3941" customFormat="false" ht="12.75" hidden="false" customHeight="true" outlineLevel="0" collapsed="false"/>
    <row r="3942" customFormat="false" ht="12.75" hidden="false" customHeight="true" outlineLevel="0" collapsed="false"/>
    <row r="3943" customFormat="false" ht="12.75" hidden="false" customHeight="true" outlineLevel="0" collapsed="false"/>
    <row r="3944" customFormat="false" ht="12.75" hidden="false" customHeight="true" outlineLevel="0" collapsed="false"/>
    <row r="3945" customFormat="false" ht="12.75" hidden="false" customHeight="true" outlineLevel="0" collapsed="false"/>
    <row r="3946" customFormat="false" ht="12.75" hidden="false" customHeight="true" outlineLevel="0" collapsed="false"/>
    <row r="3947" customFormat="false" ht="12.75" hidden="false" customHeight="true" outlineLevel="0" collapsed="false"/>
    <row r="3948" customFormat="false" ht="12.75" hidden="false" customHeight="true" outlineLevel="0" collapsed="false"/>
    <row r="3949" customFormat="false" ht="12.75" hidden="false" customHeight="true" outlineLevel="0" collapsed="false"/>
    <row r="3950" customFormat="false" ht="12.75" hidden="false" customHeight="true" outlineLevel="0" collapsed="false"/>
    <row r="3951" customFormat="false" ht="12.75" hidden="false" customHeight="true" outlineLevel="0" collapsed="false"/>
    <row r="3952" customFormat="false" ht="12.75" hidden="false" customHeight="true" outlineLevel="0" collapsed="false"/>
    <row r="3953" customFormat="false" ht="12.75" hidden="false" customHeight="true" outlineLevel="0" collapsed="false"/>
    <row r="3954" customFormat="false" ht="12.75" hidden="false" customHeight="true" outlineLevel="0" collapsed="false"/>
    <row r="3955" customFormat="false" ht="12.75" hidden="false" customHeight="true" outlineLevel="0" collapsed="false"/>
    <row r="3956" customFormat="false" ht="12.75" hidden="false" customHeight="true" outlineLevel="0" collapsed="false"/>
    <row r="3957" customFormat="false" ht="12.75" hidden="false" customHeight="true" outlineLevel="0" collapsed="false"/>
    <row r="3958" customFormat="false" ht="12.75" hidden="false" customHeight="true" outlineLevel="0" collapsed="false"/>
    <row r="3959" customFormat="false" ht="12.75" hidden="false" customHeight="true" outlineLevel="0" collapsed="false"/>
    <row r="3960" customFormat="false" ht="12.75" hidden="false" customHeight="true" outlineLevel="0" collapsed="false"/>
    <row r="3961" customFormat="false" ht="12.75" hidden="false" customHeight="true" outlineLevel="0" collapsed="false"/>
    <row r="3962" customFormat="false" ht="12.75" hidden="false" customHeight="true" outlineLevel="0" collapsed="false"/>
    <row r="3963" customFormat="false" ht="12.75" hidden="false" customHeight="true" outlineLevel="0" collapsed="false"/>
    <row r="3964" customFormat="false" ht="12.75" hidden="false" customHeight="true" outlineLevel="0" collapsed="false"/>
    <row r="3965" customFormat="false" ht="12.75" hidden="false" customHeight="true" outlineLevel="0" collapsed="false"/>
    <row r="3966" customFormat="false" ht="12.75" hidden="false" customHeight="true" outlineLevel="0" collapsed="false"/>
    <row r="3967" customFormat="false" ht="12.75" hidden="false" customHeight="true" outlineLevel="0" collapsed="false"/>
    <row r="3968" customFormat="false" ht="12.75" hidden="false" customHeight="true" outlineLevel="0" collapsed="false"/>
    <row r="3969" customFormat="false" ht="12.75" hidden="false" customHeight="true" outlineLevel="0" collapsed="false"/>
    <row r="3970" customFormat="false" ht="12.75" hidden="false" customHeight="true" outlineLevel="0" collapsed="false"/>
    <row r="3971" customFormat="false" ht="12.75" hidden="false" customHeight="true" outlineLevel="0" collapsed="false"/>
    <row r="3972" customFormat="false" ht="12.75" hidden="false" customHeight="true" outlineLevel="0" collapsed="false"/>
    <row r="3973" customFormat="false" ht="12.75" hidden="false" customHeight="true" outlineLevel="0" collapsed="false"/>
    <row r="3974" customFormat="false" ht="12.75" hidden="false" customHeight="true" outlineLevel="0" collapsed="false"/>
    <row r="3975" customFormat="false" ht="12.75" hidden="false" customHeight="true" outlineLevel="0" collapsed="false"/>
    <row r="3976" customFormat="false" ht="12.75" hidden="false" customHeight="true" outlineLevel="0" collapsed="false"/>
    <row r="3977" customFormat="false" ht="12.75" hidden="false" customHeight="true" outlineLevel="0" collapsed="false"/>
    <row r="3978" customFormat="false" ht="12.75" hidden="false" customHeight="true" outlineLevel="0" collapsed="false"/>
    <row r="3979" customFormat="false" ht="12.75" hidden="false" customHeight="true" outlineLevel="0" collapsed="false"/>
    <row r="3980" customFormat="false" ht="12.75" hidden="false" customHeight="true" outlineLevel="0" collapsed="false"/>
    <row r="3981" customFormat="false" ht="12.75" hidden="false" customHeight="true" outlineLevel="0" collapsed="false"/>
    <row r="3982" customFormat="false" ht="12.75" hidden="false" customHeight="true" outlineLevel="0" collapsed="false"/>
    <row r="3983" customFormat="false" ht="12.75" hidden="false" customHeight="true" outlineLevel="0" collapsed="false"/>
    <row r="3984" customFormat="false" ht="12.75" hidden="false" customHeight="true" outlineLevel="0" collapsed="false"/>
    <row r="3985" customFormat="false" ht="12.75" hidden="false" customHeight="true" outlineLevel="0" collapsed="false"/>
    <row r="3986" customFormat="false" ht="12.75" hidden="false" customHeight="true" outlineLevel="0" collapsed="false"/>
    <row r="3987" customFormat="false" ht="12.75" hidden="false" customHeight="true" outlineLevel="0" collapsed="false"/>
    <row r="3988" customFormat="false" ht="12.75" hidden="false" customHeight="true" outlineLevel="0" collapsed="false"/>
    <row r="3989" customFormat="false" ht="12.75" hidden="false" customHeight="true" outlineLevel="0" collapsed="false"/>
    <row r="3990" customFormat="false" ht="12.75" hidden="false" customHeight="true" outlineLevel="0" collapsed="false"/>
    <row r="3991" customFormat="false" ht="12.75" hidden="false" customHeight="true" outlineLevel="0" collapsed="false"/>
    <row r="3992" customFormat="false" ht="12.75" hidden="false" customHeight="true" outlineLevel="0" collapsed="false"/>
    <row r="3993" customFormat="false" ht="12.75" hidden="false" customHeight="true" outlineLevel="0" collapsed="false"/>
    <row r="3994" customFormat="false" ht="12.75" hidden="false" customHeight="true" outlineLevel="0" collapsed="false"/>
    <row r="3995" customFormat="false" ht="12.75" hidden="false" customHeight="true" outlineLevel="0" collapsed="false"/>
    <row r="3996" customFormat="false" ht="12.75" hidden="false" customHeight="true" outlineLevel="0" collapsed="false"/>
    <row r="3997" customFormat="false" ht="12.75" hidden="false" customHeight="true" outlineLevel="0" collapsed="false"/>
    <row r="3998" customFormat="false" ht="12.75" hidden="false" customHeight="true" outlineLevel="0" collapsed="false"/>
    <row r="3999" customFormat="false" ht="12.75" hidden="false" customHeight="true" outlineLevel="0" collapsed="false"/>
    <row r="4000" customFormat="false" ht="12.75" hidden="false" customHeight="true" outlineLevel="0" collapsed="false"/>
    <row r="4001" customFormat="false" ht="12.75" hidden="false" customHeight="true" outlineLevel="0" collapsed="false"/>
    <row r="4002" customFormat="false" ht="12.75" hidden="false" customHeight="true" outlineLevel="0" collapsed="false"/>
    <row r="4003" customFormat="false" ht="12.75" hidden="false" customHeight="true" outlineLevel="0" collapsed="false"/>
    <row r="4004" customFormat="false" ht="12.75" hidden="false" customHeight="true" outlineLevel="0" collapsed="false"/>
    <row r="4005" customFormat="false" ht="12.75" hidden="false" customHeight="true" outlineLevel="0" collapsed="false"/>
    <row r="4006" customFormat="false" ht="12.75" hidden="false" customHeight="true" outlineLevel="0" collapsed="false"/>
    <row r="4007" customFormat="false" ht="12.75" hidden="false" customHeight="true" outlineLevel="0" collapsed="false"/>
    <row r="4008" customFormat="false" ht="12.75" hidden="false" customHeight="true" outlineLevel="0" collapsed="false"/>
    <row r="4009" customFormat="false" ht="12.75" hidden="false" customHeight="true" outlineLevel="0" collapsed="false"/>
    <row r="4010" customFormat="false" ht="12.75" hidden="false" customHeight="true" outlineLevel="0" collapsed="false"/>
    <row r="4011" customFormat="false" ht="12.75" hidden="false" customHeight="true" outlineLevel="0" collapsed="false"/>
    <row r="4012" customFormat="false" ht="12.75" hidden="false" customHeight="true" outlineLevel="0" collapsed="false"/>
    <row r="4013" customFormat="false" ht="12.75" hidden="false" customHeight="true" outlineLevel="0" collapsed="false"/>
    <row r="4014" customFormat="false" ht="12.75" hidden="false" customHeight="true" outlineLevel="0" collapsed="false"/>
    <row r="4015" customFormat="false" ht="12.75" hidden="false" customHeight="true" outlineLevel="0" collapsed="false"/>
    <row r="4016" customFormat="false" ht="12.75" hidden="false" customHeight="true" outlineLevel="0" collapsed="false"/>
    <row r="4017" customFormat="false" ht="12.75" hidden="false" customHeight="true" outlineLevel="0" collapsed="false"/>
    <row r="4018" customFormat="false" ht="12.75" hidden="false" customHeight="true" outlineLevel="0" collapsed="false"/>
    <row r="4019" customFormat="false" ht="12.75" hidden="false" customHeight="true" outlineLevel="0" collapsed="false"/>
    <row r="4020" customFormat="false" ht="12.75" hidden="false" customHeight="true" outlineLevel="0" collapsed="false"/>
    <row r="4021" customFormat="false" ht="12.75" hidden="false" customHeight="true" outlineLevel="0" collapsed="false"/>
    <row r="4022" customFormat="false" ht="12.75" hidden="false" customHeight="true" outlineLevel="0" collapsed="false"/>
    <row r="4023" customFormat="false" ht="12.75" hidden="false" customHeight="true" outlineLevel="0" collapsed="false"/>
    <row r="4024" customFormat="false" ht="12.75" hidden="false" customHeight="true" outlineLevel="0" collapsed="false"/>
    <row r="4025" customFormat="false" ht="12.75" hidden="false" customHeight="true" outlineLevel="0" collapsed="false"/>
    <row r="4026" customFormat="false" ht="12.75" hidden="false" customHeight="true" outlineLevel="0" collapsed="false"/>
    <row r="4027" customFormat="false" ht="12.75" hidden="false" customHeight="true" outlineLevel="0" collapsed="false"/>
    <row r="4028" customFormat="false" ht="12.75" hidden="false" customHeight="true" outlineLevel="0" collapsed="false"/>
    <row r="4029" customFormat="false" ht="12.75" hidden="false" customHeight="true" outlineLevel="0" collapsed="false"/>
    <row r="4030" customFormat="false" ht="12.75" hidden="false" customHeight="true" outlineLevel="0" collapsed="false"/>
    <row r="4031" customFormat="false" ht="12.75" hidden="false" customHeight="true" outlineLevel="0" collapsed="false"/>
    <row r="4032" customFormat="false" ht="12.75" hidden="false" customHeight="true" outlineLevel="0" collapsed="false"/>
    <row r="4033" customFormat="false" ht="12.75" hidden="false" customHeight="true" outlineLevel="0" collapsed="false"/>
    <row r="4034" customFormat="false" ht="12.75" hidden="false" customHeight="true" outlineLevel="0" collapsed="false"/>
    <row r="4035" customFormat="false" ht="12.75" hidden="false" customHeight="true" outlineLevel="0" collapsed="false"/>
    <row r="4036" customFormat="false" ht="12.75" hidden="false" customHeight="true" outlineLevel="0" collapsed="false"/>
    <row r="4037" customFormat="false" ht="12.75" hidden="false" customHeight="true" outlineLevel="0" collapsed="false"/>
    <row r="4038" customFormat="false" ht="12.75" hidden="false" customHeight="true" outlineLevel="0" collapsed="false"/>
    <row r="4039" customFormat="false" ht="12.75" hidden="false" customHeight="true" outlineLevel="0" collapsed="false"/>
    <row r="4040" customFormat="false" ht="12.75" hidden="false" customHeight="true" outlineLevel="0" collapsed="false"/>
    <row r="4041" customFormat="false" ht="12.75" hidden="false" customHeight="true" outlineLevel="0" collapsed="false"/>
    <row r="4042" customFormat="false" ht="12.75" hidden="false" customHeight="true" outlineLevel="0" collapsed="false"/>
    <row r="4043" customFormat="false" ht="12.75" hidden="false" customHeight="true" outlineLevel="0" collapsed="false"/>
    <row r="4044" customFormat="false" ht="12.75" hidden="false" customHeight="true" outlineLevel="0" collapsed="false"/>
    <row r="4045" customFormat="false" ht="12.75" hidden="false" customHeight="true" outlineLevel="0" collapsed="false"/>
    <row r="4046" customFormat="false" ht="12.75" hidden="false" customHeight="true" outlineLevel="0" collapsed="false"/>
    <row r="4047" customFormat="false" ht="12.75" hidden="false" customHeight="true" outlineLevel="0" collapsed="false"/>
    <row r="4048" customFormat="false" ht="12.75" hidden="false" customHeight="true" outlineLevel="0" collapsed="false"/>
    <row r="4049" customFormat="false" ht="12.75" hidden="false" customHeight="true" outlineLevel="0" collapsed="false"/>
    <row r="4050" customFormat="false" ht="12.75" hidden="false" customHeight="true" outlineLevel="0" collapsed="false"/>
    <row r="4051" customFormat="false" ht="12.75" hidden="false" customHeight="true" outlineLevel="0" collapsed="false"/>
    <row r="4052" customFormat="false" ht="12.75" hidden="false" customHeight="true" outlineLevel="0" collapsed="false"/>
    <row r="4053" customFormat="false" ht="12.75" hidden="false" customHeight="true" outlineLevel="0" collapsed="false"/>
    <row r="4054" customFormat="false" ht="12.75" hidden="false" customHeight="true" outlineLevel="0" collapsed="false"/>
    <row r="4055" customFormat="false" ht="12.75" hidden="false" customHeight="true" outlineLevel="0" collapsed="false"/>
    <row r="4056" customFormat="false" ht="12.75" hidden="false" customHeight="true" outlineLevel="0" collapsed="false"/>
    <row r="4057" customFormat="false" ht="12.75" hidden="false" customHeight="true" outlineLevel="0" collapsed="false"/>
    <row r="4058" customFormat="false" ht="12.75" hidden="false" customHeight="true" outlineLevel="0" collapsed="false"/>
    <row r="4059" customFormat="false" ht="12.75" hidden="false" customHeight="true" outlineLevel="0" collapsed="false"/>
    <row r="4060" customFormat="false" ht="12.75" hidden="false" customHeight="true" outlineLevel="0" collapsed="false"/>
    <row r="4061" customFormat="false" ht="12.75" hidden="false" customHeight="true" outlineLevel="0" collapsed="false"/>
    <row r="4062" customFormat="false" ht="12.75" hidden="false" customHeight="true" outlineLevel="0" collapsed="false"/>
    <row r="4063" customFormat="false" ht="12.75" hidden="false" customHeight="true" outlineLevel="0" collapsed="false"/>
    <row r="4064" customFormat="false" ht="12.75" hidden="false" customHeight="true" outlineLevel="0" collapsed="false"/>
    <row r="4065" customFormat="false" ht="12.75" hidden="false" customHeight="true" outlineLevel="0" collapsed="false"/>
    <row r="4066" customFormat="false" ht="12.75" hidden="false" customHeight="true" outlineLevel="0" collapsed="false"/>
    <row r="4067" customFormat="false" ht="12.75" hidden="false" customHeight="true" outlineLevel="0" collapsed="false"/>
    <row r="4068" customFormat="false" ht="12.75" hidden="false" customHeight="true" outlineLevel="0" collapsed="false"/>
    <row r="4069" customFormat="false" ht="12.75" hidden="false" customHeight="true" outlineLevel="0" collapsed="false"/>
    <row r="4070" customFormat="false" ht="12.75" hidden="false" customHeight="true" outlineLevel="0" collapsed="false"/>
    <row r="4071" customFormat="false" ht="12.75" hidden="false" customHeight="true" outlineLevel="0" collapsed="false"/>
    <row r="4072" customFormat="false" ht="12.75" hidden="false" customHeight="true" outlineLevel="0" collapsed="false"/>
    <row r="4073" customFormat="false" ht="12.75" hidden="false" customHeight="true" outlineLevel="0" collapsed="false"/>
    <row r="4074" customFormat="false" ht="12.75" hidden="false" customHeight="true" outlineLevel="0" collapsed="false"/>
    <row r="4075" customFormat="false" ht="12.75" hidden="false" customHeight="true" outlineLevel="0" collapsed="false"/>
    <row r="4076" customFormat="false" ht="12.75" hidden="false" customHeight="true" outlineLevel="0" collapsed="false"/>
    <row r="4077" customFormat="false" ht="12.75" hidden="false" customHeight="true" outlineLevel="0" collapsed="false"/>
    <row r="4078" customFormat="false" ht="12.75" hidden="false" customHeight="true" outlineLevel="0" collapsed="false"/>
    <row r="4079" customFormat="false" ht="12.75" hidden="false" customHeight="true" outlineLevel="0" collapsed="false"/>
    <row r="4080" customFormat="false" ht="12.75" hidden="false" customHeight="true" outlineLevel="0" collapsed="false"/>
    <row r="4081" customFormat="false" ht="12.75" hidden="false" customHeight="true" outlineLevel="0" collapsed="false"/>
    <row r="4082" customFormat="false" ht="12.75" hidden="false" customHeight="true" outlineLevel="0" collapsed="false"/>
    <row r="4083" customFormat="false" ht="12.75" hidden="false" customHeight="true" outlineLevel="0" collapsed="false"/>
    <row r="4084" customFormat="false" ht="12.75" hidden="false" customHeight="true" outlineLevel="0" collapsed="false"/>
    <row r="4085" customFormat="false" ht="12.75" hidden="false" customHeight="true" outlineLevel="0" collapsed="false"/>
    <row r="4086" customFormat="false" ht="12.75" hidden="false" customHeight="true" outlineLevel="0" collapsed="false"/>
    <row r="4087" customFormat="false" ht="12.75" hidden="false" customHeight="true" outlineLevel="0" collapsed="false"/>
    <row r="4088" customFormat="false" ht="12.75" hidden="false" customHeight="true" outlineLevel="0" collapsed="false"/>
    <row r="4089" customFormat="false" ht="12.75" hidden="false" customHeight="true" outlineLevel="0" collapsed="false"/>
    <row r="4090" customFormat="false" ht="12.75" hidden="false" customHeight="true" outlineLevel="0" collapsed="false"/>
    <row r="4091" customFormat="false" ht="12.75" hidden="false" customHeight="true" outlineLevel="0" collapsed="false"/>
    <row r="4092" customFormat="false" ht="12.75" hidden="false" customHeight="true" outlineLevel="0" collapsed="false"/>
    <row r="4093" customFormat="false" ht="12.75" hidden="false" customHeight="true" outlineLevel="0" collapsed="false"/>
    <row r="4094" customFormat="false" ht="12.75" hidden="false" customHeight="true" outlineLevel="0" collapsed="false"/>
    <row r="4095" customFormat="false" ht="12.75" hidden="false" customHeight="true" outlineLevel="0" collapsed="false"/>
    <row r="4096" customFormat="false" ht="12.75" hidden="false" customHeight="true" outlineLevel="0" collapsed="false"/>
    <row r="4097" customFormat="false" ht="12.75" hidden="false" customHeight="true" outlineLevel="0" collapsed="false"/>
    <row r="4098" customFormat="false" ht="12.75" hidden="false" customHeight="true" outlineLevel="0" collapsed="false"/>
    <row r="4099" customFormat="false" ht="12.75" hidden="false" customHeight="true" outlineLevel="0" collapsed="false"/>
    <row r="4100" customFormat="false" ht="12.75" hidden="false" customHeight="true" outlineLevel="0" collapsed="false"/>
    <row r="4101" customFormat="false" ht="12.75" hidden="false" customHeight="true" outlineLevel="0" collapsed="false"/>
    <row r="4102" customFormat="false" ht="12.75" hidden="false" customHeight="true" outlineLevel="0" collapsed="false"/>
    <row r="4103" customFormat="false" ht="12.75" hidden="false" customHeight="true" outlineLevel="0" collapsed="false"/>
    <row r="4104" customFormat="false" ht="12.75" hidden="false" customHeight="true" outlineLevel="0" collapsed="false"/>
    <row r="4105" customFormat="false" ht="12.75" hidden="false" customHeight="true" outlineLevel="0" collapsed="false"/>
    <row r="4106" customFormat="false" ht="12.75" hidden="false" customHeight="true" outlineLevel="0" collapsed="false"/>
    <row r="4107" customFormat="false" ht="12.75" hidden="false" customHeight="true" outlineLevel="0" collapsed="false"/>
    <row r="4108" customFormat="false" ht="12.75" hidden="false" customHeight="true" outlineLevel="0" collapsed="false"/>
    <row r="4109" customFormat="false" ht="12.75" hidden="false" customHeight="true" outlineLevel="0" collapsed="false"/>
    <row r="4110" customFormat="false" ht="12.75" hidden="false" customHeight="true" outlineLevel="0" collapsed="false"/>
    <row r="4111" customFormat="false" ht="12.75" hidden="false" customHeight="true" outlineLevel="0" collapsed="false"/>
    <row r="4112" customFormat="false" ht="12.75" hidden="false" customHeight="true" outlineLevel="0" collapsed="false"/>
    <row r="4113" customFormat="false" ht="12.75" hidden="false" customHeight="true" outlineLevel="0" collapsed="false"/>
    <row r="4114" customFormat="false" ht="12.75" hidden="false" customHeight="true" outlineLevel="0" collapsed="false"/>
    <row r="4115" customFormat="false" ht="12.75" hidden="false" customHeight="true" outlineLevel="0" collapsed="false"/>
    <row r="4116" customFormat="false" ht="12.75" hidden="false" customHeight="true" outlineLevel="0" collapsed="false"/>
    <row r="4117" customFormat="false" ht="12.75" hidden="false" customHeight="true" outlineLevel="0" collapsed="false"/>
    <row r="4118" customFormat="false" ht="12.75" hidden="false" customHeight="true" outlineLevel="0" collapsed="false"/>
    <row r="4119" customFormat="false" ht="12.75" hidden="false" customHeight="true" outlineLevel="0" collapsed="false"/>
    <row r="4120" customFormat="false" ht="12.75" hidden="false" customHeight="true" outlineLevel="0" collapsed="false"/>
    <row r="4121" customFormat="false" ht="12.75" hidden="false" customHeight="true" outlineLevel="0" collapsed="false"/>
    <row r="4122" customFormat="false" ht="12.75" hidden="false" customHeight="true" outlineLevel="0" collapsed="false"/>
    <row r="4123" customFormat="false" ht="12.75" hidden="false" customHeight="true" outlineLevel="0" collapsed="false"/>
    <row r="4124" customFormat="false" ht="12.75" hidden="false" customHeight="true" outlineLevel="0" collapsed="false"/>
    <row r="4125" customFormat="false" ht="12.75" hidden="false" customHeight="true" outlineLevel="0" collapsed="false"/>
    <row r="4126" customFormat="false" ht="12.75" hidden="false" customHeight="true" outlineLevel="0" collapsed="false"/>
    <row r="4127" customFormat="false" ht="12.75" hidden="false" customHeight="true" outlineLevel="0" collapsed="false"/>
    <row r="4128" customFormat="false" ht="12.75" hidden="false" customHeight="true" outlineLevel="0" collapsed="false"/>
    <row r="4129" customFormat="false" ht="12.75" hidden="false" customHeight="true" outlineLevel="0" collapsed="false"/>
    <row r="4130" customFormat="false" ht="12.75" hidden="false" customHeight="true" outlineLevel="0" collapsed="false"/>
    <row r="4131" customFormat="false" ht="12.75" hidden="false" customHeight="true" outlineLevel="0" collapsed="false"/>
    <row r="4132" customFormat="false" ht="12.75" hidden="false" customHeight="true" outlineLevel="0" collapsed="false"/>
    <row r="4133" customFormat="false" ht="12.75" hidden="false" customHeight="true" outlineLevel="0" collapsed="false"/>
    <row r="4134" customFormat="false" ht="12.75" hidden="false" customHeight="true" outlineLevel="0" collapsed="false"/>
    <row r="4135" customFormat="false" ht="12.75" hidden="false" customHeight="true" outlineLevel="0" collapsed="false"/>
    <row r="4136" customFormat="false" ht="12.75" hidden="false" customHeight="true" outlineLevel="0" collapsed="false"/>
    <row r="4137" customFormat="false" ht="12.75" hidden="false" customHeight="true" outlineLevel="0" collapsed="false"/>
    <row r="4138" customFormat="false" ht="12.75" hidden="false" customHeight="true" outlineLevel="0" collapsed="false"/>
    <row r="4139" customFormat="false" ht="12.75" hidden="false" customHeight="true" outlineLevel="0" collapsed="false"/>
    <row r="4140" customFormat="false" ht="12.75" hidden="false" customHeight="true" outlineLevel="0" collapsed="false"/>
    <row r="4141" customFormat="false" ht="12.75" hidden="false" customHeight="true" outlineLevel="0" collapsed="false"/>
    <row r="4142" customFormat="false" ht="12.75" hidden="false" customHeight="true" outlineLevel="0" collapsed="false"/>
    <row r="4143" customFormat="false" ht="12.75" hidden="false" customHeight="true" outlineLevel="0" collapsed="false"/>
    <row r="4144" customFormat="false" ht="12.75" hidden="false" customHeight="true" outlineLevel="0" collapsed="false"/>
    <row r="4145" customFormat="false" ht="12.75" hidden="false" customHeight="true" outlineLevel="0" collapsed="false"/>
    <row r="4146" customFormat="false" ht="12.75" hidden="false" customHeight="true" outlineLevel="0" collapsed="false"/>
    <row r="4147" customFormat="false" ht="12.75" hidden="false" customHeight="true" outlineLevel="0" collapsed="false"/>
    <row r="4148" customFormat="false" ht="12.75" hidden="false" customHeight="true" outlineLevel="0" collapsed="false"/>
    <row r="4149" customFormat="false" ht="12.75" hidden="false" customHeight="true" outlineLevel="0" collapsed="false"/>
    <row r="4150" customFormat="false" ht="12.75" hidden="false" customHeight="true" outlineLevel="0" collapsed="false"/>
    <row r="4151" customFormat="false" ht="12.75" hidden="false" customHeight="true" outlineLevel="0" collapsed="false"/>
    <row r="4152" customFormat="false" ht="12.75" hidden="false" customHeight="true" outlineLevel="0" collapsed="false"/>
    <row r="4153" customFormat="false" ht="12.75" hidden="false" customHeight="true" outlineLevel="0" collapsed="false"/>
    <row r="4154" customFormat="false" ht="12.75" hidden="false" customHeight="true" outlineLevel="0" collapsed="false"/>
    <row r="4155" customFormat="false" ht="12.75" hidden="false" customHeight="true" outlineLevel="0" collapsed="false"/>
    <row r="4156" customFormat="false" ht="12.75" hidden="false" customHeight="true" outlineLevel="0" collapsed="false"/>
    <row r="4157" customFormat="false" ht="12.75" hidden="false" customHeight="true" outlineLevel="0" collapsed="false"/>
    <row r="4158" customFormat="false" ht="12.75" hidden="false" customHeight="true" outlineLevel="0" collapsed="false"/>
    <row r="4159" customFormat="false" ht="12.75" hidden="false" customHeight="true" outlineLevel="0" collapsed="false"/>
    <row r="4160" customFormat="false" ht="12.75" hidden="false" customHeight="true" outlineLevel="0" collapsed="false"/>
    <row r="4161" customFormat="false" ht="12.75" hidden="false" customHeight="true" outlineLevel="0" collapsed="false"/>
    <row r="4162" customFormat="false" ht="12.75" hidden="false" customHeight="true" outlineLevel="0" collapsed="false"/>
    <row r="4163" customFormat="false" ht="12.75" hidden="false" customHeight="true" outlineLevel="0" collapsed="false"/>
    <row r="4164" customFormat="false" ht="12.75" hidden="false" customHeight="true" outlineLevel="0" collapsed="false"/>
    <row r="4165" customFormat="false" ht="12.75" hidden="false" customHeight="true" outlineLevel="0" collapsed="false"/>
    <row r="4166" customFormat="false" ht="12.75" hidden="false" customHeight="true" outlineLevel="0" collapsed="false"/>
    <row r="4167" customFormat="false" ht="12.75" hidden="false" customHeight="true" outlineLevel="0" collapsed="false"/>
    <row r="4168" customFormat="false" ht="12.75" hidden="false" customHeight="true" outlineLevel="0" collapsed="false"/>
    <row r="4169" customFormat="false" ht="12.75" hidden="false" customHeight="true" outlineLevel="0" collapsed="false"/>
    <row r="4170" customFormat="false" ht="12.75" hidden="false" customHeight="true" outlineLevel="0" collapsed="false"/>
    <row r="4171" customFormat="false" ht="12.75" hidden="false" customHeight="true" outlineLevel="0" collapsed="false"/>
    <row r="4172" customFormat="false" ht="12.75" hidden="false" customHeight="true" outlineLevel="0" collapsed="false"/>
    <row r="4173" customFormat="false" ht="12.75" hidden="false" customHeight="true" outlineLevel="0" collapsed="false"/>
    <row r="4174" customFormat="false" ht="12.75" hidden="false" customHeight="true" outlineLevel="0" collapsed="false"/>
    <row r="4175" customFormat="false" ht="12.75" hidden="false" customHeight="true" outlineLevel="0" collapsed="false"/>
    <row r="4176" customFormat="false" ht="12.75" hidden="false" customHeight="true" outlineLevel="0" collapsed="false"/>
    <row r="4177" customFormat="false" ht="12.75" hidden="false" customHeight="true" outlineLevel="0" collapsed="false"/>
    <row r="4178" customFormat="false" ht="12.75" hidden="false" customHeight="true" outlineLevel="0" collapsed="false"/>
    <row r="4179" customFormat="false" ht="12.75" hidden="false" customHeight="true" outlineLevel="0" collapsed="false"/>
    <row r="4180" customFormat="false" ht="12.75" hidden="false" customHeight="true" outlineLevel="0" collapsed="false"/>
    <row r="4181" customFormat="false" ht="12.75" hidden="false" customHeight="true" outlineLevel="0" collapsed="false"/>
    <row r="4182" customFormat="false" ht="12.75" hidden="false" customHeight="true" outlineLevel="0" collapsed="false"/>
    <row r="4183" customFormat="false" ht="12.75" hidden="false" customHeight="true" outlineLevel="0" collapsed="false"/>
    <row r="4184" customFormat="false" ht="12.75" hidden="false" customHeight="true" outlineLevel="0" collapsed="false"/>
    <row r="4185" customFormat="false" ht="12.75" hidden="false" customHeight="true" outlineLevel="0" collapsed="false"/>
    <row r="4186" customFormat="false" ht="12.75" hidden="false" customHeight="true" outlineLevel="0" collapsed="false"/>
    <row r="4187" customFormat="false" ht="12.75" hidden="false" customHeight="true" outlineLevel="0" collapsed="false"/>
    <row r="4188" customFormat="false" ht="12.75" hidden="false" customHeight="true" outlineLevel="0" collapsed="false"/>
    <row r="4189" customFormat="false" ht="12.75" hidden="false" customHeight="true" outlineLevel="0" collapsed="false"/>
    <row r="4190" customFormat="false" ht="12.75" hidden="false" customHeight="true" outlineLevel="0" collapsed="false"/>
    <row r="4191" customFormat="false" ht="12.75" hidden="false" customHeight="true" outlineLevel="0" collapsed="false"/>
    <row r="4192" customFormat="false" ht="12.75" hidden="false" customHeight="true" outlineLevel="0" collapsed="false"/>
    <row r="4193" customFormat="false" ht="12.75" hidden="false" customHeight="true" outlineLevel="0" collapsed="false"/>
    <row r="4194" customFormat="false" ht="12.75" hidden="false" customHeight="true" outlineLevel="0" collapsed="false"/>
    <row r="4195" customFormat="false" ht="12.75" hidden="false" customHeight="true" outlineLevel="0" collapsed="false"/>
    <row r="4196" customFormat="false" ht="12.75" hidden="false" customHeight="true" outlineLevel="0" collapsed="false"/>
    <row r="4197" customFormat="false" ht="12.75" hidden="false" customHeight="true" outlineLevel="0" collapsed="false"/>
    <row r="4198" customFormat="false" ht="12.75" hidden="false" customHeight="true" outlineLevel="0" collapsed="false"/>
    <row r="4199" customFormat="false" ht="12.75" hidden="false" customHeight="true" outlineLevel="0" collapsed="false"/>
    <row r="4200" customFormat="false" ht="12.75" hidden="false" customHeight="true" outlineLevel="0" collapsed="false"/>
    <row r="4201" customFormat="false" ht="12.75" hidden="false" customHeight="true" outlineLevel="0" collapsed="false"/>
    <row r="4202" customFormat="false" ht="12.75" hidden="false" customHeight="true" outlineLevel="0" collapsed="false"/>
    <row r="4203" customFormat="false" ht="12.75" hidden="false" customHeight="true" outlineLevel="0" collapsed="false"/>
    <row r="4204" customFormat="false" ht="12.75" hidden="false" customHeight="true" outlineLevel="0" collapsed="false"/>
    <row r="4205" customFormat="false" ht="12.75" hidden="false" customHeight="true" outlineLevel="0" collapsed="false"/>
    <row r="4206" customFormat="false" ht="12.75" hidden="false" customHeight="true" outlineLevel="0" collapsed="false"/>
    <row r="4207" customFormat="false" ht="12.75" hidden="false" customHeight="true" outlineLevel="0" collapsed="false"/>
    <row r="4208" customFormat="false" ht="12.75" hidden="false" customHeight="true" outlineLevel="0" collapsed="false"/>
    <row r="4209" customFormat="false" ht="12.75" hidden="false" customHeight="true" outlineLevel="0" collapsed="false"/>
    <row r="4210" customFormat="false" ht="12.75" hidden="false" customHeight="true" outlineLevel="0" collapsed="false"/>
    <row r="4211" customFormat="false" ht="12.75" hidden="false" customHeight="true" outlineLevel="0" collapsed="false"/>
    <row r="4212" customFormat="false" ht="12.75" hidden="false" customHeight="true" outlineLevel="0" collapsed="false"/>
    <row r="4213" customFormat="false" ht="12.75" hidden="false" customHeight="true" outlineLevel="0" collapsed="false"/>
    <row r="4214" customFormat="false" ht="12.75" hidden="false" customHeight="true" outlineLevel="0" collapsed="false"/>
    <row r="4215" customFormat="false" ht="12.75" hidden="false" customHeight="true" outlineLevel="0" collapsed="false"/>
    <row r="4216" customFormat="false" ht="12.75" hidden="false" customHeight="true" outlineLevel="0" collapsed="false"/>
    <row r="4217" customFormat="false" ht="12.75" hidden="false" customHeight="true" outlineLevel="0" collapsed="false"/>
    <row r="4218" customFormat="false" ht="12.75" hidden="false" customHeight="true" outlineLevel="0" collapsed="false"/>
    <row r="4219" customFormat="false" ht="12.75" hidden="false" customHeight="true" outlineLevel="0" collapsed="false"/>
    <row r="4220" customFormat="false" ht="12.75" hidden="false" customHeight="true" outlineLevel="0" collapsed="false"/>
    <row r="4221" customFormat="false" ht="12.75" hidden="false" customHeight="true" outlineLevel="0" collapsed="false"/>
    <row r="4222" customFormat="false" ht="12.75" hidden="false" customHeight="true" outlineLevel="0" collapsed="false"/>
    <row r="4223" customFormat="false" ht="12.75" hidden="false" customHeight="true" outlineLevel="0" collapsed="false"/>
    <row r="4224" customFormat="false" ht="12.75" hidden="false" customHeight="true" outlineLevel="0" collapsed="false"/>
    <row r="4225" customFormat="false" ht="12.75" hidden="false" customHeight="true" outlineLevel="0" collapsed="false"/>
    <row r="4226" customFormat="false" ht="12.75" hidden="false" customHeight="true" outlineLevel="0" collapsed="false"/>
    <row r="4227" customFormat="false" ht="12.75" hidden="false" customHeight="true" outlineLevel="0" collapsed="false"/>
    <row r="4228" customFormat="false" ht="12.75" hidden="false" customHeight="true" outlineLevel="0" collapsed="false"/>
    <row r="4229" customFormat="false" ht="12.75" hidden="false" customHeight="true" outlineLevel="0" collapsed="false"/>
    <row r="4230" customFormat="false" ht="12.75" hidden="false" customHeight="true" outlineLevel="0" collapsed="false"/>
    <row r="4231" customFormat="false" ht="12.75" hidden="false" customHeight="true" outlineLevel="0" collapsed="false"/>
    <row r="4232" customFormat="false" ht="12.75" hidden="false" customHeight="true" outlineLevel="0" collapsed="false"/>
    <row r="4233" customFormat="false" ht="12.75" hidden="false" customHeight="true" outlineLevel="0" collapsed="false"/>
    <row r="4234" customFormat="false" ht="12.75" hidden="false" customHeight="true" outlineLevel="0" collapsed="false"/>
    <row r="4235" customFormat="false" ht="12.75" hidden="false" customHeight="true" outlineLevel="0" collapsed="false"/>
    <row r="4236" customFormat="false" ht="12.75" hidden="false" customHeight="true" outlineLevel="0" collapsed="false"/>
    <row r="4237" customFormat="false" ht="12.75" hidden="false" customHeight="true" outlineLevel="0" collapsed="false"/>
    <row r="4238" customFormat="false" ht="12.75" hidden="false" customHeight="true" outlineLevel="0" collapsed="false"/>
    <row r="4239" customFormat="false" ht="12.75" hidden="false" customHeight="true" outlineLevel="0" collapsed="false"/>
    <row r="4240" customFormat="false" ht="12.75" hidden="false" customHeight="true" outlineLevel="0" collapsed="false"/>
    <row r="4241" customFormat="false" ht="12.75" hidden="false" customHeight="true" outlineLevel="0" collapsed="false"/>
    <row r="4242" customFormat="false" ht="12.75" hidden="false" customHeight="true" outlineLevel="0" collapsed="false"/>
    <row r="4243" customFormat="false" ht="12.75" hidden="false" customHeight="true" outlineLevel="0" collapsed="false"/>
    <row r="4244" customFormat="false" ht="12.75" hidden="false" customHeight="true" outlineLevel="0" collapsed="false"/>
    <row r="4245" customFormat="false" ht="12.75" hidden="false" customHeight="true" outlineLevel="0" collapsed="false"/>
    <row r="4246" customFormat="false" ht="12.75" hidden="false" customHeight="true" outlineLevel="0" collapsed="false"/>
    <row r="4247" customFormat="false" ht="12.75" hidden="false" customHeight="true" outlineLevel="0" collapsed="false"/>
    <row r="4248" customFormat="false" ht="12.75" hidden="false" customHeight="true" outlineLevel="0" collapsed="false"/>
    <row r="4249" customFormat="false" ht="12.75" hidden="false" customHeight="true" outlineLevel="0" collapsed="false"/>
    <row r="4250" customFormat="false" ht="12.75" hidden="false" customHeight="true" outlineLevel="0" collapsed="false"/>
    <row r="4251" customFormat="false" ht="12.75" hidden="false" customHeight="true" outlineLevel="0" collapsed="false"/>
    <row r="4252" customFormat="false" ht="12.75" hidden="false" customHeight="true" outlineLevel="0" collapsed="false"/>
    <row r="4253" customFormat="false" ht="12.75" hidden="false" customHeight="true" outlineLevel="0" collapsed="false"/>
    <row r="4254" customFormat="false" ht="12.75" hidden="false" customHeight="true" outlineLevel="0" collapsed="false"/>
    <row r="4255" customFormat="false" ht="12.75" hidden="false" customHeight="true" outlineLevel="0" collapsed="false"/>
    <row r="4256" customFormat="false" ht="12.75" hidden="false" customHeight="true" outlineLevel="0" collapsed="false"/>
    <row r="4257" customFormat="false" ht="12.75" hidden="false" customHeight="true" outlineLevel="0" collapsed="false"/>
    <row r="4258" customFormat="false" ht="12.75" hidden="false" customHeight="true" outlineLevel="0" collapsed="false"/>
    <row r="4259" customFormat="false" ht="12.75" hidden="false" customHeight="true" outlineLevel="0" collapsed="false"/>
    <row r="4260" customFormat="false" ht="12.75" hidden="false" customHeight="true" outlineLevel="0" collapsed="false"/>
    <row r="4261" customFormat="false" ht="12.75" hidden="false" customHeight="true" outlineLevel="0" collapsed="false"/>
    <row r="4262" customFormat="false" ht="12.75" hidden="false" customHeight="true" outlineLevel="0" collapsed="false"/>
    <row r="4263" customFormat="false" ht="12.75" hidden="false" customHeight="true" outlineLevel="0" collapsed="false"/>
    <row r="4264" customFormat="false" ht="12.75" hidden="false" customHeight="true" outlineLevel="0" collapsed="false"/>
    <row r="4265" customFormat="false" ht="12.75" hidden="false" customHeight="true" outlineLevel="0" collapsed="false"/>
    <row r="4266" customFormat="false" ht="12.75" hidden="false" customHeight="true" outlineLevel="0" collapsed="false"/>
    <row r="4267" customFormat="false" ht="12.75" hidden="false" customHeight="true" outlineLevel="0" collapsed="false"/>
    <row r="4268" customFormat="false" ht="12.75" hidden="false" customHeight="true" outlineLevel="0" collapsed="false"/>
    <row r="4269" customFormat="false" ht="12.75" hidden="false" customHeight="true" outlineLevel="0" collapsed="false"/>
    <row r="4270" customFormat="false" ht="12.75" hidden="false" customHeight="true" outlineLevel="0" collapsed="false"/>
    <row r="4271" customFormat="false" ht="12.75" hidden="false" customHeight="true" outlineLevel="0" collapsed="false"/>
    <row r="4272" customFormat="false" ht="12.75" hidden="false" customHeight="true" outlineLevel="0" collapsed="false"/>
    <row r="4273" customFormat="false" ht="12.75" hidden="false" customHeight="true" outlineLevel="0" collapsed="false"/>
    <row r="4274" customFormat="false" ht="12.75" hidden="false" customHeight="true" outlineLevel="0" collapsed="false"/>
    <row r="4275" customFormat="false" ht="12.75" hidden="false" customHeight="true" outlineLevel="0" collapsed="false"/>
    <row r="4276" customFormat="false" ht="12.75" hidden="false" customHeight="true" outlineLevel="0" collapsed="false"/>
    <row r="4277" customFormat="false" ht="12.75" hidden="false" customHeight="true" outlineLevel="0" collapsed="false"/>
    <row r="4278" customFormat="false" ht="12.75" hidden="false" customHeight="true" outlineLevel="0" collapsed="false"/>
    <row r="4279" customFormat="false" ht="12.75" hidden="false" customHeight="true" outlineLevel="0" collapsed="false"/>
    <row r="4280" customFormat="false" ht="12.75" hidden="false" customHeight="true" outlineLevel="0" collapsed="false"/>
    <row r="4281" customFormat="false" ht="12.75" hidden="false" customHeight="true" outlineLevel="0" collapsed="false"/>
    <row r="4282" customFormat="false" ht="12.75" hidden="false" customHeight="true" outlineLevel="0" collapsed="false"/>
    <row r="4283" customFormat="false" ht="12.75" hidden="false" customHeight="true" outlineLevel="0" collapsed="false"/>
    <row r="4284" customFormat="false" ht="12.75" hidden="false" customHeight="true" outlineLevel="0" collapsed="false"/>
    <row r="4285" customFormat="false" ht="12.75" hidden="false" customHeight="true" outlineLevel="0" collapsed="false"/>
    <row r="4286" customFormat="false" ht="12.75" hidden="false" customHeight="true" outlineLevel="0" collapsed="false"/>
    <row r="4287" customFormat="false" ht="12.75" hidden="false" customHeight="true" outlineLevel="0" collapsed="false"/>
    <row r="4288" customFormat="false" ht="12.75" hidden="false" customHeight="true" outlineLevel="0" collapsed="false"/>
    <row r="4289" customFormat="false" ht="12.75" hidden="false" customHeight="true" outlineLevel="0" collapsed="false"/>
    <row r="4290" customFormat="false" ht="12.75" hidden="false" customHeight="true" outlineLevel="0" collapsed="false"/>
    <row r="4291" customFormat="false" ht="12.75" hidden="false" customHeight="true" outlineLevel="0" collapsed="false"/>
    <row r="4292" customFormat="false" ht="12.75" hidden="false" customHeight="true" outlineLevel="0" collapsed="false"/>
    <row r="4293" customFormat="false" ht="12.75" hidden="false" customHeight="true" outlineLevel="0" collapsed="false"/>
    <row r="4294" customFormat="false" ht="12.75" hidden="false" customHeight="true" outlineLevel="0" collapsed="false"/>
    <row r="4295" customFormat="false" ht="12.75" hidden="false" customHeight="true" outlineLevel="0" collapsed="false"/>
    <row r="4296" customFormat="false" ht="12.75" hidden="false" customHeight="true" outlineLevel="0" collapsed="false"/>
    <row r="4297" customFormat="false" ht="12.75" hidden="false" customHeight="true" outlineLevel="0" collapsed="false"/>
    <row r="4298" customFormat="false" ht="12.75" hidden="false" customHeight="true" outlineLevel="0" collapsed="false"/>
    <row r="4299" customFormat="false" ht="12.75" hidden="false" customHeight="true" outlineLevel="0" collapsed="false"/>
    <row r="4300" customFormat="false" ht="12.75" hidden="false" customHeight="true" outlineLevel="0" collapsed="false"/>
    <row r="4301" customFormat="false" ht="12.75" hidden="false" customHeight="true" outlineLevel="0" collapsed="false"/>
    <row r="4302" customFormat="false" ht="12.75" hidden="false" customHeight="true" outlineLevel="0" collapsed="false"/>
    <row r="4303" customFormat="false" ht="12.75" hidden="false" customHeight="true" outlineLevel="0" collapsed="false"/>
    <row r="4304" customFormat="false" ht="12.75" hidden="false" customHeight="true" outlineLevel="0" collapsed="false"/>
    <row r="4305" customFormat="false" ht="12.75" hidden="false" customHeight="true" outlineLevel="0" collapsed="false"/>
    <row r="4306" customFormat="false" ht="12.75" hidden="false" customHeight="true" outlineLevel="0" collapsed="false"/>
    <row r="4307" customFormat="false" ht="12.75" hidden="false" customHeight="true" outlineLevel="0" collapsed="false"/>
    <row r="4308" customFormat="false" ht="12.75" hidden="false" customHeight="true" outlineLevel="0" collapsed="false"/>
    <row r="4309" customFormat="false" ht="12.75" hidden="false" customHeight="true" outlineLevel="0" collapsed="false"/>
    <row r="4310" customFormat="false" ht="12.75" hidden="false" customHeight="true" outlineLevel="0" collapsed="false"/>
    <row r="4311" customFormat="false" ht="12.75" hidden="false" customHeight="true" outlineLevel="0" collapsed="false"/>
    <row r="4312" customFormat="false" ht="12.75" hidden="false" customHeight="true" outlineLevel="0" collapsed="false"/>
    <row r="4313" customFormat="false" ht="12.75" hidden="false" customHeight="true" outlineLevel="0" collapsed="false"/>
    <row r="4314" customFormat="false" ht="12.75" hidden="false" customHeight="true" outlineLevel="0" collapsed="false"/>
    <row r="4315" customFormat="false" ht="12.75" hidden="false" customHeight="true" outlineLevel="0" collapsed="false"/>
    <row r="4316" customFormat="false" ht="12.75" hidden="false" customHeight="true" outlineLevel="0" collapsed="false"/>
    <row r="4317" customFormat="false" ht="12.75" hidden="false" customHeight="true" outlineLevel="0" collapsed="false"/>
    <row r="4318" customFormat="false" ht="12.75" hidden="false" customHeight="true" outlineLevel="0" collapsed="false"/>
    <row r="4319" customFormat="false" ht="12.75" hidden="false" customHeight="true" outlineLevel="0" collapsed="false"/>
    <row r="4320" customFormat="false" ht="12.75" hidden="false" customHeight="true" outlineLevel="0" collapsed="false"/>
    <row r="4321" customFormat="false" ht="12.75" hidden="false" customHeight="true" outlineLevel="0" collapsed="false"/>
    <row r="4322" customFormat="false" ht="12.75" hidden="false" customHeight="true" outlineLevel="0" collapsed="false"/>
    <row r="4323" customFormat="false" ht="12.75" hidden="false" customHeight="true" outlineLevel="0" collapsed="false"/>
    <row r="4324" customFormat="false" ht="12.75" hidden="false" customHeight="true" outlineLevel="0" collapsed="false"/>
    <row r="4325" customFormat="false" ht="12.75" hidden="false" customHeight="true" outlineLevel="0" collapsed="false"/>
    <row r="4326" customFormat="false" ht="12.75" hidden="false" customHeight="true" outlineLevel="0" collapsed="false"/>
    <row r="4327" customFormat="false" ht="12.75" hidden="false" customHeight="true" outlineLevel="0" collapsed="false"/>
    <row r="4328" customFormat="false" ht="12.75" hidden="false" customHeight="true" outlineLevel="0" collapsed="false"/>
    <row r="4329" customFormat="false" ht="12.75" hidden="false" customHeight="true" outlineLevel="0" collapsed="false"/>
    <row r="4330" customFormat="false" ht="12.75" hidden="false" customHeight="true" outlineLevel="0" collapsed="false"/>
    <row r="4331" customFormat="false" ht="12.75" hidden="false" customHeight="true" outlineLevel="0" collapsed="false"/>
    <row r="4332" customFormat="false" ht="12.75" hidden="false" customHeight="true" outlineLevel="0" collapsed="false"/>
    <row r="4333" customFormat="false" ht="12.75" hidden="false" customHeight="true" outlineLevel="0" collapsed="false"/>
    <row r="4334" customFormat="false" ht="12.75" hidden="false" customHeight="true" outlineLevel="0" collapsed="false"/>
    <row r="4335" customFormat="false" ht="12.75" hidden="false" customHeight="true" outlineLevel="0" collapsed="false"/>
    <row r="4336" customFormat="false" ht="12.75" hidden="false" customHeight="true" outlineLevel="0" collapsed="false"/>
    <row r="4337" customFormat="false" ht="12.75" hidden="false" customHeight="true" outlineLevel="0" collapsed="false"/>
    <row r="4338" customFormat="false" ht="12.75" hidden="false" customHeight="true" outlineLevel="0" collapsed="false"/>
    <row r="4339" customFormat="false" ht="12.75" hidden="false" customHeight="true" outlineLevel="0" collapsed="false"/>
    <row r="4340" customFormat="false" ht="12.75" hidden="false" customHeight="true" outlineLevel="0" collapsed="false"/>
    <row r="4341" customFormat="false" ht="12.75" hidden="false" customHeight="true" outlineLevel="0" collapsed="false"/>
    <row r="4342" customFormat="false" ht="12.75" hidden="false" customHeight="true" outlineLevel="0" collapsed="false"/>
    <row r="4343" customFormat="false" ht="12.75" hidden="false" customHeight="true" outlineLevel="0" collapsed="false"/>
    <row r="4344" customFormat="false" ht="12.75" hidden="false" customHeight="true" outlineLevel="0" collapsed="false"/>
    <row r="4345" customFormat="false" ht="12.75" hidden="false" customHeight="true" outlineLevel="0" collapsed="false"/>
    <row r="4346" customFormat="false" ht="12.75" hidden="false" customHeight="true" outlineLevel="0" collapsed="false"/>
    <row r="4347" customFormat="false" ht="12.75" hidden="false" customHeight="true" outlineLevel="0" collapsed="false"/>
    <row r="4348" customFormat="false" ht="12.75" hidden="false" customHeight="true" outlineLevel="0" collapsed="false"/>
    <row r="4349" customFormat="false" ht="12.75" hidden="false" customHeight="true" outlineLevel="0" collapsed="false"/>
    <row r="4350" customFormat="false" ht="12.75" hidden="false" customHeight="true" outlineLevel="0" collapsed="false"/>
    <row r="4351" customFormat="false" ht="12.75" hidden="false" customHeight="true" outlineLevel="0" collapsed="false"/>
    <row r="4352" customFormat="false" ht="12.75" hidden="false" customHeight="true" outlineLevel="0" collapsed="false"/>
    <row r="4353" customFormat="false" ht="12.75" hidden="false" customHeight="true" outlineLevel="0" collapsed="false"/>
    <row r="4354" customFormat="false" ht="12.75" hidden="false" customHeight="true" outlineLevel="0" collapsed="false"/>
    <row r="4355" customFormat="false" ht="12.75" hidden="false" customHeight="true" outlineLevel="0" collapsed="false"/>
    <row r="4356" customFormat="false" ht="12.75" hidden="false" customHeight="true" outlineLevel="0" collapsed="false"/>
    <row r="4357" customFormat="false" ht="12.75" hidden="false" customHeight="true" outlineLevel="0" collapsed="false"/>
    <row r="4358" customFormat="false" ht="12.75" hidden="false" customHeight="true" outlineLevel="0" collapsed="false"/>
    <row r="4359" customFormat="false" ht="12.75" hidden="false" customHeight="true" outlineLevel="0" collapsed="false"/>
    <row r="4360" customFormat="false" ht="12.75" hidden="false" customHeight="true" outlineLevel="0" collapsed="false"/>
    <row r="4361" customFormat="false" ht="12.75" hidden="false" customHeight="true" outlineLevel="0" collapsed="false"/>
    <row r="4362" customFormat="false" ht="12.75" hidden="false" customHeight="true" outlineLevel="0" collapsed="false"/>
    <row r="4363" customFormat="false" ht="12.75" hidden="false" customHeight="true" outlineLevel="0" collapsed="false"/>
    <row r="4364" customFormat="false" ht="12.75" hidden="false" customHeight="true" outlineLevel="0" collapsed="false"/>
    <row r="4365" customFormat="false" ht="12.75" hidden="false" customHeight="true" outlineLevel="0" collapsed="false"/>
    <row r="4366" customFormat="false" ht="12.75" hidden="false" customHeight="true" outlineLevel="0" collapsed="false"/>
    <row r="4367" customFormat="false" ht="12.75" hidden="false" customHeight="true" outlineLevel="0" collapsed="false"/>
    <row r="4368" customFormat="false" ht="12.75" hidden="false" customHeight="true" outlineLevel="0" collapsed="false"/>
    <row r="4369" customFormat="false" ht="12.75" hidden="false" customHeight="true" outlineLevel="0" collapsed="false"/>
    <row r="4370" customFormat="false" ht="12.75" hidden="false" customHeight="true" outlineLevel="0" collapsed="false"/>
    <row r="4371" customFormat="false" ht="12.75" hidden="false" customHeight="true" outlineLevel="0" collapsed="false"/>
    <row r="4372" customFormat="false" ht="12.75" hidden="false" customHeight="true" outlineLevel="0" collapsed="false"/>
    <row r="4373" customFormat="false" ht="12.75" hidden="false" customHeight="true" outlineLevel="0" collapsed="false"/>
    <row r="4374" customFormat="false" ht="12.75" hidden="false" customHeight="true" outlineLevel="0" collapsed="false"/>
    <row r="4375" customFormat="false" ht="12.75" hidden="false" customHeight="true" outlineLevel="0" collapsed="false"/>
    <row r="4376" customFormat="false" ht="12.75" hidden="false" customHeight="true" outlineLevel="0" collapsed="false"/>
    <row r="4377" customFormat="false" ht="12.75" hidden="false" customHeight="true" outlineLevel="0" collapsed="false"/>
    <row r="4378" customFormat="false" ht="12.75" hidden="false" customHeight="true" outlineLevel="0" collapsed="false"/>
    <row r="4379" customFormat="false" ht="12.75" hidden="false" customHeight="true" outlineLevel="0" collapsed="false"/>
    <row r="4380" customFormat="false" ht="12.75" hidden="false" customHeight="true" outlineLevel="0" collapsed="false"/>
    <row r="4381" customFormat="false" ht="12.75" hidden="false" customHeight="true" outlineLevel="0" collapsed="false"/>
    <row r="4382" customFormat="false" ht="12.75" hidden="false" customHeight="true" outlineLevel="0" collapsed="false"/>
    <row r="4383" customFormat="false" ht="12.75" hidden="false" customHeight="true" outlineLevel="0" collapsed="false"/>
    <row r="4384" customFormat="false" ht="12.75" hidden="false" customHeight="true" outlineLevel="0" collapsed="false"/>
    <row r="4385" customFormat="false" ht="12.75" hidden="false" customHeight="true" outlineLevel="0" collapsed="false"/>
    <row r="4386" customFormat="false" ht="12.75" hidden="false" customHeight="true" outlineLevel="0" collapsed="false"/>
    <row r="4387" customFormat="false" ht="12.75" hidden="false" customHeight="true" outlineLevel="0" collapsed="false"/>
    <row r="4388" customFormat="false" ht="12.75" hidden="false" customHeight="true" outlineLevel="0" collapsed="false"/>
    <row r="4389" customFormat="false" ht="12.75" hidden="false" customHeight="true" outlineLevel="0" collapsed="false"/>
    <row r="4390" customFormat="false" ht="12.75" hidden="false" customHeight="true" outlineLevel="0" collapsed="false"/>
    <row r="4391" customFormat="false" ht="12.75" hidden="false" customHeight="true" outlineLevel="0" collapsed="false"/>
    <row r="4392" customFormat="false" ht="12.75" hidden="false" customHeight="true" outlineLevel="0" collapsed="false"/>
    <row r="4393" customFormat="false" ht="12.75" hidden="false" customHeight="true" outlineLevel="0" collapsed="false"/>
    <row r="4394" customFormat="false" ht="12.75" hidden="false" customHeight="true" outlineLevel="0" collapsed="false"/>
    <row r="4395" customFormat="false" ht="12.75" hidden="false" customHeight="true" outlineLevel="0" collapsed="false"/>
    <row r="4396" customFormat="false" ht="12.75" hidden="false" customHeight="true" outlineLevel="0" collapsed="false"/>
    <row r="4397" customFormat="false" ht="12.75" hidden="false" customHeight="true" outlineLevel="0" collapsed="false"/>
    <row r="4398" customFormat="false" ht="12.75" hidden="false" customHeight="true" outlineLevel="0" collapsed="false"/>
    <row r="4399" customFormat="false" ht="12.75" hidden="false" customHeight="true" outlineLevel="0" collapsed="false"/>
    <row r="4400" customFormat="false" ht="12.75" hidden="false" customHeight="true" outlineLevel="0" collapsed="false"/>
    <row r="4401" customFormat="false" ht="12.75" hidden="false" customHeight="true" outlineLevel="0" collapsed="false"/>
    <row r="4402" customFormat="false" ht="12.75" hidden="false" customHeight="true" outlineLevel="0" collapsed="false"/>
    <row r="4403" customFormat="false" ht="12.75" hidden="false" customHeight="true" outlineLevel="0" collapsed="false"/>
    <row r="4404" customFormat="false" ht="12.75" hidden="false" customHeight="true" outlineLevel="0" collapsed="false"/>
    <row r="4405" customFormat="false" ht="12.75" hidden="false" customHeight="true" outlineLevel="0" collapsed="false"/>
    <row r="4406" customFormat="false" ht="12.75" hidden="false" customHeight="true" outlineLevel="0" collapsed="false"/>
    <row r="4407" customFormat="false" ht="12.75" hidden="false" customHeight="true" outlineLevel="0" collapsed="false"/>
    <row r="4408" customFormat="false" ht="12.75" hidden="false" customHeight="true" outlineLevel="0" collapsed="false"/>
    <row r="4409" customFormat="false" ht="12.75" hidden="false" customHeight="true" outlineLevel="0" collapsed="false"/>
    <row r="4410" customFormat="false" ht="12.75" hidden="false" customHeight="true" outlineLevel="0" collapsed="false"/>
    <row r="4411" customFormat="false" ht="12.75" hidden="false" customHeight="true" outlineLevel="0" collapsed="false"/>
    <row r="4412" customFormat="false" ht="12.75" hidden="false" customHeight="true" outlineLevel="0" collapsed="false"/>
    <row r="4413" customFormat="false" ht="12.75" hidden="false" customHeight="true" outlineLevel="0" collapsed="false"/>
    <row r="4414" customFormat="false" ht="12.75" hidden="false" customHeight="true" outlineLevel="0" collapsed="false"/>
    <row r="4415" customFormat="false" ht="12.75" hidden="false" customHeight="true" outlineLevel="0" collapsed="false"/>
    <row r="4416" customFormat="false" ht="12.75" hidden="false" customHeight="true" outlineLevel="0" collapsed="false"/>
    <row r="4417" customFormat="false" ht="12.75" hidden="false" customHeight="true" outlineLevel="0" collapsed="false"/>
    <row r="4418" customFormat="false" ht="12.75" hidden="false" customHeight="true" outlineLevel="0" collapsed="false"/>
    <row r="4419" customFormat="false" ht="12.75" hidden="false" customHeight="true" outlineLevel="0" collapsed="false"/>
    <row r="4420" customFormat="false" ht="12.75" hidden="false" customHeight="true" outlineLevel="0" collapsed="false"/>
    <row r="4421" customFormat="false" ht="12.75" hidden="false" customHeight="true" outlineLevel="0" collapsed="false"/>
    <row r="4422" customFormat="false" ht="12.75" hidden="false" customHeight="true" outlineLevel="0" collapsed="false"/>
    <row r="4423" customFormat="false" ht="12.75" hidden="false" customHeight="true" outlineLevel="0" collapsed="false"/>
    <row r="4424" customFormat="false" ht="12.75" hidden="false" customHeight="true" outlineLevel="0" collapsed="false"/>
    <row r="4425" customFormat="false" ht="12.75" hidden="false" customHeight="true" outlineLevel="0" collapsed="false"/>
    <row r="4426" customFormat="false" ht="12.75" hidden="false" customHeight="true" outlineLevel="0" collapsed="false"/>
    <row r="4427" customFormat="false" ht="12.75" hidden="false" customHeight="true" outlineLevel="0" collapsed="false"/>
    <row r="4428" customFormat="false" ht="12.75" hidden="false" customHeight="true" outlineLevel="0" collapsed="false"/>
    <row r="4429" customFormat="false" ht="12.75" hidden="false" customHeight="true" outlineLevel="0" collapsed="false"/>
    <row r="4430" customFormat="false" ht="12.75" hidden="false" customHeight="true" outlineLevel="0" collapsed="false"/>
    <row r="4431" customFormat="false" ht="12.75" hidden="false" customHeight="true" outlineLevel="0" collapsed="false"/>
    <row r="4432" customFormat="false" ht="12.75" hidden="false" customHeight="true" outlineLevel="0" collapsed="false"/>
    <row r="4433" customFormat="false" ht="12.75" hidden="false" customHeight="true" outlineLevel="0" collapsed="false"/>
    <row r="4434" customFormat="false" ht="12.75" hidden="false" customHeight="true" outlineLevel="0" collapsed="false"/>
    <row r="4435" customFormat="false" ht="12.75" hidden="false" customHeight="true" outlineLevel="0" collapsed="false"/>
    <row r="4436" customFormat="false" ht="12.75" hidden="false" customHeight="true" outlineLevel="0" collapsed="false"/>
    <row r="4437" customFormat="false" ht="12.75" hidden="false" customHeight="true" outlineLevel="0" collapsed="false"/>
    <row r="4438" customFormat="false" ht="12.75" hidden="false" customHeight="true" outlineLevel="0" collapsed="false"/>
    <row r="4439" customFormat="false" ht="12.75" hidden="false" customHeight="true" outlineLevel="0" collapsed="false"/>
    <row r="4440" customFormat="false" ht="12.75" hidden="false" customHeight="true" outlineLevel="0" collapsed="false"/>
    <row r="4441" customFormat="false" ht="12.75" hidden="false" customHeight="true" outlineLevel="0" collapsed="false"/>
    <row r="4442" customFormat="false" ht="12.75" hidden="false" customHeight="true" outlineLevel="0" collapsed="false"/>
    <row r="4443" customFormat="false" ht="12.75" hidden="false" customHeight="true" outlineLevel="0" collapsed="false"/>
    <row r="4444" customFormat="false" ht="12.75" hidden="false" customHeight="true" outlineLevel="0" collapsed="false"/>
    <row r="4445" customFormat="false" ht="12.75" hidden="false" customHeight="true" outlineLevel="0" collapsed="false"/>
    <row r="4446" customFormat="false" ht="12.75" hidden="false" customHeight="true" outlineLevel="0" collapsed="false"/>
    <row r="4447" customFormat="false" ht="12.75" hidden="false" customHeight="true" outlineLevel="0" collapsed="false"/>
    <row r="4448" customFormat="false" ht="12.75" hidden="false" customHeight="true" outlineLevel="0" collapsed="false"/>
    <row r="4449" customFormat="false" ht="12.75" hidden="false" customHeight="true" outlineLevel="0" collapsed="false"/>
    <row r="4450" customFormat="false" ht="12.75" hidden="false" customHeight="true" outlineLevel="0" collapsed="false"/>
    <row r="4451" customFormat="false" ht="12.75" hidden="false" customHeight="true" outlineLevel="0" collapsed="false"/>
    <row r="4452" customFormat="false" ht="12.75" hidden="false" customHeight="true" outlineLevel="0" collapsed="false"/>
    <row r="4453" customFormat="false" ht="12.75" hidden="false" customHeight="true" outlineLevel="0" collapsed="false"/>
    <row r="4454" customFormat="false" ht="12.75" hidden="false" customHeight="true" outlineLevel="0" collapsed="false"/>
    <row r="4455" customFormat="false" ht="12.75" hidden="false" customHeight="true" outlineLevel="0" collapsed="false"/>
    <row r="4456" customFormat="false" ht="12.75" hidden="false" customHeight="true" outlineLevel="0" collapsed="false"/>
    <row r="4457" customFormat="false" ht="12.75" hidden="false" customHeight="true" outlineLevel="0" collapsed="false"/>
    <row r="4458" customFormat="false" ht="12.75" hidden="false" customHeight="true" outlineLevel="0" collapsed="false"/>
    <row r="4459" customFormat="false" ht="12.75" hidden="false" customHeight="true" outlineLevel="0" collapsed="false"/>
    <row r="4460" customFormat="false" ht="12.75" hidden="false" customHeight="true" outlineLevel="0" collapsed="false"/>
    <row r="4461" customFormat="false" ht="12.75" hidden="false" customHeight="true" outlineLevel="0" collapsed="false"/>
    <row r="4462" customFormat="false" ht="12.75" hidden="false" customHeight="true" outlineLevel="0" collapsed="false"/>
    <row r="4463" customFormat="false" ht="12.75" hidden="false" customHeight="true" outlineLevel="0" collapsed="false"/>
    <row r="4464" customFormat="false" ht="12.75" hidden="false" customHeight="true" outlineLevel="0" collapsed="false"/>
    <row r="4465" customFormat="false" ht="12.75" hidden="false" customHeight="true" outlineLevel="0" collapsed="false"/>
    <row r="4466" customFormat="false" ht="12.75" hidden="false" customHeight="true" outlineLevel="0" collapsed="false"/>
    <row r="4467" customFormat="false" ht="12.75" hidden="false" customHeight="true" outlineLevel="0" collapsed="false"/>
    <row r="4468" customFormat="false" ht="12.75" hidden="false" customHeight="true" outlineLevel="0" collapsed="false"/>
    <row r="4469" customFormat="false" ht="12.75" hidden="false" customHeight="true" outlineLevel="0" collapsed="false"/>
    <row r="4470" customFormat="false" ht="12.75" hidden="false" customHeight="true" outlineLevel="0" collapsed="false"/>
    <row r="4471" customFormat="false" ht="12.75" hidden="false" customHeight="true" outlineLevel="0" collapsed="false"/>
    <row r="4472" customFormat="false" ht="12.75" hidden="false" customHeight="true" outlineLevel="0" collapsed="false"/>
    <row r="4473" customFormat="false" ht="12.75" hidden="false" customHeight="true" outlineLevel="0" collapsed="false"/>
    <row r="4474" customFormat="false" ht="12.75" hidden="false" customHeight="true" outlineLevel="0" collapsed="false"/>
    <row r="4475" customFormat="false" ht="12.75" hidden="false" customHeight="true" outlineLevel="0" collapsed="false"/>
    <row r="4476" customFormat="false" ht="12.75" hidden="false" customHeight="true" outlineLevel="0" collapsed="false"/>
    <row r="4477" customFormat="false" ht="12.75" hidden="false" customHeight="true" outlineLevel="0" collapsed="false"/>
    <row r="4478" customFormat="false" ht="12.75" hidden="false" customHeight="true" outlineLevel="0" collapsed="false"/>
    <row r="4479" customFormat="false" ht="12.75" hidden="false" customHeight="true" outlineLevel="0" collapsed="false"/>
    <row r="4480" customFormat="false" ht="12.75" hidden="false" customHeight="true" outlineLevel="0" collapsed="false"/>
    <row r="4481" customFormat="false" ht="12.75" hidden="false" customHeight="true" outlineLevel="0" collapsed="false"/>
    <row r="4482" customFormat="false" ht="12.75" hidden="false" customHeight="true" outlineLevel="0" collapsed="false"/>
    <row r="4483" customFormat="false" ht="12.75" hidden="false" customHeight="true" outlineLevel="0" collapsed="false"/>
    <row r="4484" customFormat="false" ht="12.75" hidden="false" customHeight="true" outlineLevel="0" collapsed="false"/>
    <row r="4485" customFormat="false" ht="12.75" hidden="false" customHeight="true" outlineLevel="0" collapsed="false"/>
    <row r="4486" customFormat="false" ht="12.75" hidden="false" customHeight="true" outlineLevel="0" collapsed="false"/>
    <row r="4487" customFormat="false" ht="12.75" hidden="false" customHeight="true" outlineLevel="0" collapsed="false"/>
    <row r="4488" customFormat="false" ht="12.75" hidden="false" customHeight="true" outlineLevel="0" collapsed="false"/>
    <row r="4489" customFormat="false" ht="12.75" hidden="false" customHeight="true" outlineLevel="0" collapsed="false"/>
    <row r="4490" customFormat="false" ht="12.75" hidden="false" customHeight="true" outlineLevel="0" collapsed="false"/>
    <row r="4491" customFormat="false" ht="12.75" hidden="false" customHeight="true" outlineLevel="0" collapsed="false"/>
    <row r="4492" customFormat="false" ht="12.75" hidden="false" customHeight="true" outlineLevel="0" collapsed="false"/>
    <row r="4493" customFormat="false" ht="12.75" hidden="false" customHeight="true" outlineLevel="0" collapsed="false"/>
    <row r="4494" customFormat="false" ht="12.75" hidden="false" customHeight="true" outlineLevel="0" collapsed="false"/>
    <row r="4495" customFormat="false" ht="12.75" hidden="false" customHeight="true" outlineLevel="0" collapsed="false"/>
    <row r="4496" customFormat="false" ht="12.75" hidden="false" customHeight="true" outlineLevel="0" collapsed="false"/>
    <row r="4497" customFormat="false" ht="12.75" hidden="false" customHeight="true" outlineLevel="0" collapsed="false"/>
    <row r="4498" customFormat="false" ht="12.75" hidden="false" customHeight="true" outlineLevel="0" collapsed="false"/>
    <row r="4499" customFormat="false" ht="12.75" hidden="false" customHeight="true" outlineLevel="0" collapsed="false"/>
    <row r="4500" customFormat="false" ht="12.75" hidden="false" customHeight="true" outlineLevel="0" collapsed="false"/>
    <row r="4501" customFormat="false" ht="12.75" hidden="false" customHeight="true" outlineLevel="0" collapsed="false"/>
    <row r="4502" customFormat="false" ht="12.75" hidden="false" customHeight="true" outlineLevel="0" collapsed="false"/>
    <row r="4503" customFormat="false" ht="12.75" hidden="false" customHeight="true" outlineLevel="0" collapsed="false"/>
    <row r="4504" customFormat="false" ht="12.75" hidden="false" customHeight="true" outlineLevel="0" collapsed="false"/>
    <row r="4505" customFormat="false" ht="12.75" hidden="false" customHeight="true" outlineLevel="0" collapsed="false"/>
    <row r="4506" customFormat="false" ht="12.75" hidden="false" customHeight="true" outlineLevel="0" collapsed="false"/>
    <row r="4507" customFormat="false" ht="12.75" hidden="false" customHeight="true" outlineLevel="0" collapsed="false"/>
    <row r="4508" customFormat="false" ht="12.75" hidden="false" customHeight="true" outlineLevel="0" collapsed="false"/>
    <row r="4509" customFormat="false" ht="12.75" hidden="false" customHeight="true" outlineLevel="0" collapsed="false"/>
    <row r="4510" customFormat="false" ht="12.75" hidden="false" customHeight="true" outlineLevel="0" collapsed="false"/>
    <row r="4511" customFormat="false" ht="12.75" hidden="false" customHeight="true" outlineLevel="0" collapsed="false"/>
    <row r="4512" customFormat="false" ht="12.75" hidden="false" customHeight="true" outlineLevel="0" collapsed="false"/>
    <row r="4513" customFormat="false" ht="12.75" hidden="false" customHeight="true" outlineLevel="0" collapsed="false"/>
    <row r="4514" customFormat="false" ht="12.75" hidden="false" customHeight="true" outlineLevel="0" collapsed="false"/>
    <row r="4515" customFormat="false" ht="12.75" hidden="false" customHeight="true" outlineLevel="0" collapsed="false"/>
    <row r="4516" customFormat="false" ht="12.75" hidden="false" customHeight="true" outlineLevel="0" collapsed="false"/>
    <row r="4517" customFormat="false" ht="12.75" hidden="false" customHeight="true" outlineLevel="0" collapsed="false"/>
    <row r="4518" customFormat="false" ht="12.75" hidden="false" customHeight="true" outlineLevel="0" collapsed="false"/>
    <row r="4519" customFormat="false" ht="12.75" hidden="false" customHeight="true" outlineLevel="0" collapsed="false"/>
    <row r="4520" customFormat="false" ht="12.75" hidden="false" customHeight="true" outlineLevel="0" collapsed="false"/>
    <row r="4521" customFormat="false" ht="12.75" hidden="false" customHeight="true" outlineLevel="0" collapsed="false"/>
    <row r="4522" customFormat="false" ht="12.75" hidden="false" customHeight="true" outlineLevel="0" collapsed="false"/>
    <row r="4523" customFormat="false" ht="12.75" hidden="false" customHeight="true" outlineLevel="0" collapsed="false"/>
    <row r="4524" customFormat="false" ht="12.75" hidden="false" customHeight="true" outlineLevel="0" collapsed="false"/>
    <row r="4525" customFormat="false" ht="12.75" hidden="false" customHeight="true" outlineLevel="0" collapsed="false"/>
    <row r="4526" customFormat="false" ht="12.75" hidden="false" customHeight="true" outlineLevel="0" collapsed="false"/>
    <row r="4527" customFormat="false" ht="12.75" hidden="false" customHeight="true" outlineLevel="0" collapsed="false"/>
    <row r="4528" customFormat="false" ht="12.75" hidden="false" customHeight="true" outlineLevel="0" collapsed="false"/>
    <row r="4529" customFormat="false" ht="12.75" hidden="false" customHeight="true" outlineLevel="0" collapsed="false"/>
    <row r="4530" customFormat="false" ht="12.75" hidden="false" customHeight="true" outlineLevel="0" collapsed="false"/>
    <row r="4531" customFormat="false" ht="12.75" hidden="false" customHeight="true" outlineLevel="0" collapsed="false"/>
    <row r="4532" customFormat="false" ht="12.75" hidden="false" customHeight="true" outlineLevel="0" collapsed="false"/>
    <row r="4533" customFormat="false" ht="12.75" hidden="false" customHeight="true" outlineLevel="0" collapsed="false"/>
    <row r="4534" customFormat="false" ht="12.75" hidden="false" customHeight="true" outlineLevel="0" collapsed="false"/>
    <row r="4535" customFormat="false" ht="12.75" hidden="false" customHeight="true" outlineLevel="0" collapsed="false"/>
    <row r="4536" customFormat="false" ht="12.75" hidden="false" customHeight="true" outlineLevel="0" collapsed="false"/>
    <row r="4537" customFormat="false" ht="12.75" hidden="false" customHeight="true" outlineLevel="0" collapsed="false"/>
    <row r="4538" customFormat="false" ht="12.75" hidden="false" customHeight="true" outlineLevel="0" collapsed="false"/>
    <row r="4539" customFormat="false" ht="12.75" hidden="false" customHeight="true" outlineLevel="0" collapsed="false"/>
    <row r="4540" customFormat="false" ht="12.75" hidden="false" customHeight="true" outlineLevel="0" collapsed="false"/>
    <row r="4541" customFormat="false" ht="12.75" hidden="false" customHeight="true" outlineLevel="0" collapsed="false"/>
    <row r="4542" customFormat="false" ht="12.75" hidden="false" customHeight="true" outlineLevel="0" collapsed="false"/>
    <row r="4543" customFormat="false" ht="12.75" hidden="false" customHeight="true" outlineLevel="0" collapsed="false"/>
    <row r="4544" customFormat="false" ht="12.75" hidden="false" customHeight="true" outlineLevel="0" collapsed="false"/>
    <row r="4545" customFormat="false" ht="12.75" hidden="false" customHeight="true" outlineLevel="0" collapsed="false"/>
    <row r="4546" customFormat="false" ht="12.75" hidden="false" customHeight="true" outlineLevel="0" collapsed="false"/>
    <row r="4547" customFormat="false" ht="12.75" hidden="false" customHeight="true" outlineLevel="0" collapsed="false"/>
    <row r="4548" customFormat="false" ht="12.75" hidden="false" customHeight="true" outlineLevel="0" collapsed="false"/>
    <row r="4549" customFormat="false" ht="12.75" hidden="false" customHeight="true" outlineLevel="0" collapsed="false"/>
    <row r="4550" customFormat="false" ht="12.75" hidden="false" customHeight="true" outlineLevel="0" collapsed="false"/>
    <row r="4551" customFormat="false" ht="12.75" hidden="false" customHeight="true" outlineLevel="0" collapsed="false"/>
    <row r="4552" customFormat="false" ht="12.75" hidden="false" customHeight="true" outlineLevel="0" collapsed="false"/>
    <row r="4553" customFormat="false" ht="12.75" hidden="false" customHeight="true" outlineLevel="0" collapsed="false"/>
    <row r="4554" customFormat="false" ht="12.75" hidden="false" customHeight="true" outlineLevel="0" collapsed="false"/>
    <row r="4555" customFormat="false" ht="12.75" hidden="false" customHeight="true" outlineLevel="0" collapsed="false"/>
    <row r="4556" customFormat="false" ht="12.75" hidden="false" customHeight="true" outlineLevel="0" collapsed="false"/>
    <row r="4557" customFormat="false" ht="12.75" hidden="false" customHeight="true" outlineLevel="0" collapsed="false"/>
    <row r="4558" customFormat="false" ht="12.75" hidden="false" customHeight="true" outlineLevel="0" collapsed="false"/>
    <row r="4559" customFormat="false" ht="12.75" hidden="false" customHeight="true" outlineLevel="0" collapsed="false"/>
    <row r="4560" customFormat="false" ht="12.75" hidden="false" customHeight="true" outlineLevel="0" collapsed="false"/>
    <row r="4561" customFormat="false" ht="12.75" hidden="false" customHeight="true" outlineLevel="0" collapsed="false"/>
    <row r="4562" customFormat="false" ht="12.75" hidden="false" customHeight="true" outlineLevel="0" collapsed="false"/>
    <row r="4563" customFormat="false" ht="12.75" hidden="false" customHeight="true" outlineLevel="0" collapsed="false"/>
    <row r="4564" customFormat="false" ht="12.75" hidden="false" customHeight="true" outlineLevel="0" collapsed="false"/>
    <row r="4565" customFormat="false" ht="12.75" hidden="false" customHeight="true" outlineLevel="0" collapsed="false"/>
    <row r="4566" customFormat="false" ht="12.75" hidden="false" customHeight="true" outlineLevel="0" collapsed="false"/>
    <row r="4567" customFormat="false" ht="12.75" hidden="false" customHeight="true" outlineLevel="0" collapsed="false"/>
    <row r="4568" customFormat="false" ht="12.75" hidden="false" customHeight="true" outlineLevel="0" collapsed="false"/>
    <row r="4569" customFormat="false" ht="12.75" hidden="false" customHeight="true" outlineLevel="0" collapsed="false"/>
    <row r="4570" customFormat="false" ht="12.75" hidden="false" customHeight="true" outlineLevel="0" collapsed="false"/>
    <row r="4571" customFormat="false" ht="12.75" hidden="false" customHeight="true" outlineLevel="0" collapsed="false"/>
    <row r="4572" customFormat="false" ht="12.75" hidden="false" customHeight="true" outlineLevel="0" collapsed="false"/>
    <row r="4573" customFormat="false" ht="12.75" hidden="false" customHeight="true" outlineLevel="0" collapsed="false"/>
    <row r="4574" customFormat="false" ht="12.75" hidden="false" customHeight="true" outlineLevel="0" collapsed="false"/>
    <row r="4575" customFormat="false" ht="12.75" hidden="false" customHeight="true" outlineLevel="0" collapsed="false"/>
    <row r="4576" customFormat="false" ht="12.75" hidden="false" customHeight="true" outlineLevel="0" collapsed="false"/>
    <row r="4577" customFormat="false" ht="12.75" hidden="false" customHeight="true" outlineLevel="0" collapsed="false"/>
    <row r="4578" customFormat="false" ht="12.75" hidden="false" customHeight="true" outlineLevel="0" collapsed="false"/>
    <row r="4579" customFormat="false" ht="12.75" hidden="false" customHeight="true" outlineLevel="0" collapsed="false"/>
    <row r="4580" customFormat="false" ht="12.75" hidden="false" customHeight="true" outlineLevel="0" collapsed="false"/>
    <row r="4581" customFormat="false" ht="12.75" hidden="false" customHeight="true" outlineLevel="0" collapsed="false"/>
    <row r="4582" customFormat="false" ht="12.75" hidden="false" customHeight="true" outlineLevel="0" collapsed="false"/>
    <row r="4583" customFormat="false" ht="12.75" hidden="false" customHeight="true" outlineLevel="0" collapsed="false"/>
    <row r="4584" customFormat="false" ht="12.75" hidden="false" customHeight="true" outlineLevel="0" collapsed="false"/>
    <row r="4585" customFormat="false" ht="12.75" hidden="false" customHeight="true" outlineLevel="0" collapsed="false"/>
    <row r="4586" customFormat="false" ht="12.75" hidden="false" customHeight="true" outlineLevel="0" collapsed="false"/>
    <row r="4587" customFormat="false" ht="12.75" hidden="false" customHeight="true" outlineLevel="0" collapsed="false"/>
    <row r="4588" customFormat="false" ht="12.75" hidden="false" customHeight="true" outlineLevel="0" collapsed="false"/>
    <row r="4589" customFormat="false" ht="12.75" hidden="false" customHeight="true" outlineLevel="0" collapsed="false"/>
    <row r="4590" customFormat="false" ht="12.75" hidden="false" customHeight="true" outlineLevel="0" collapsed="false"/>
    <row r="4591" customFormat="false" ht="12.75" hidden="false" customHeight="true" outlineLevel="0" collapsed="false"/>
    <row r="4592" customFormat="false" ht="12.75" hidden="false" customHeight="true" outlineLevel="0" collapsed="false"/>
    <row r="4593" customFormat="false" ht="12.75" hidden="false" customHeight="true" outlineLevel="0" collapsed="false"/>
    <row r="4594" customFormat="false" ht="12.75" hidden="false" customHeight="true" outlineLevel="0" collapsed="false"/>
    <row r="4595" customFormat="false" ht="12.75" hidden="false" customHeight="true" outlineLevel="0" collapsed="false"/>
    <row r="4596" customFormat="false" ht="12.75" hidden="false" customHeight="true" outlineLevel="0" collapsed="false"/>
    <row r="4597" customFormat="false" ht="12.75" hidden="false" customHeight="true" outlineLevel="0" collapsed="false"/>
    <row r="4598" customFormat="false" ht="12.75" hidden="false" customHeight="true" outlineLevel="0" collapsed="false"/>
    <row r="4599" customFormat="false" ht="12.75" hidden="false" customHeight="true" outlineLevel="0" collapsed="false"/>
    <row r="4600" customFormat="false" ht="12.75" hidden="false" customHeight="true" outlineLevel="0" collapsed="false"/>
    <row r="4601" customFormat="false" ht="12.75" hidden="false" customHeight="true" outlineLevel="0" collapsed="false"/>
    <row r="4602" customFormat="false" ht="12.75" hidden="false" customHeight="true" outlineLevel="0" collapsed="false"/>
    <row r="4603" customFormat="false" ht="12.75" hidden="false" customHeight="true" outlineLevel="0" collapsed="false"/>
    <row r="4604" customFormat="false" ht="12.75" hidden="false" customHeight="true" outlineLevel="0" collapsed="false"/>
    <row r="4605" customFormat="false" ht="12.75" hidden="false" customHeight="true" outlineLevel="0" collapsed="false"/>
    <row r="4606" customFormat="false" ht="12.75" hidden="false" customHeight="true" outlineLevel="0" collapsed="false"/>
    <row r="4607" customFormat="false" ht="12.75" hidden="false" customHeight="true" outlineLevel="0" collapsed="false"/>
    <row r="4608" customFormat="false" ht="12.75" hidden="false" customHeight="true" outlineLevel="0" collapsed="false"/>
    <row r="4609" customFormat="false" ht="12.75" hidden="false" customHeight="true" outlineLevel="0" collapsed="false"/>
    <row r="4610" customFormat="false" ht="12.75" hidden="false" customHeight="true" outlineLevel="0" collapsed="false"/>
    <row r="4611" customFormat="false" ht="12.75" hidden="false" customHeight="true" outlineLevel="0" collapsed="false"/>
    <row r="4612" customFormat="false" ht="12.75" hidden="false" customHeight="true" outlineLevel="0" collapsed="false"/>
    <row r="4613" customFormat="false" ht="12.75" hidden="false" customHeight="true" outlineLevel="0" collapsed="false"/>
    <row r="4614" customFormat="false" ht="12.75" hidden="false" customHeight="true" outlineLevel="0" collapsed="false"/>
    <row r="4615" customFormat="false" ht="12.75" hidden="false" customHeight="true" outlineLevel="0" collapsed="false"/>
    <row r="4616" customFormat="false" ht="12.75" hidden="false" customHeight="true" outlineLevel="0" collapsed="false"/>
    <row r="4617" customFormat="false" ht="12.75" hidden="false" customHeight="true" outlineLevel="0" collapsed="false"/>
    <row r="4618" customFormat="false" ht="12.75" hidden="false" customHeight="true" outlineLevel="0" collapsed="false"/>
    <row r="4619" customFormat="false" ht="12.75" hidden="false" customHeight="true" outlineLevel="0" collapsed="false"/>
    <row r="4620" customFormat="false" ht="12.75" hidden="false" customHeight="true" outlineLevel="0" collapsed="false"/>
    <row r="4621" customFormat="false" ht="12.75" hidden="false" customHeight="true" outlineLevel="0" collapsed="false"/>
    <row r="4622" customFormat="false" ht="12.75" hidden="false" customHeight="true" outlineLevel="0" collapsed="false"/>
    <row r="4623" customFormat="false" ht="12.75" hidden="false" customHeight="true" outlineLevel="0" collapsed="false"/>
    <row r="4624" customFormat="false" ht="12.75" hidden="false" customHeight="true" outlineLevel="0" collapsed="false"/>
    <row r="4625" customFormat="false" ht="12.75" hidden="false" customHeight="true" outlineLevel="0" collapsed="false"/>
    <row r="4626" customFormat="false" ht="12.75" hidden="false" customHeight="true" outlineLevel="0" collapsed="false"/>
    <row r="4627" customFormat="false" ht="12.75" hidden="false" customHeight="true" outlineLevel="0" collapsed="false"/>
    <row r="4628" customFormat="false" ht="12.75" hidden="false" customHeight="true" outlineLevel="0" collapsed="false"/>
    <row r="4629" customFormat="false" ht="12.75" hidden="false" customHeight="true" outlineLevel="0" collapsed="false"/>
    <row r="4630" customFormat="false" ht="12.75" hidden="false" customHeight="true" outlineLevel="0" collapsed="false"/>
    <row r="4631" customFormat="false" ht="12.75" hidden="false" customHeight="true" outlineLevel="0" collapsed="false"/>
    <row r="4632" customFormat="false" ht="12.75" hidden="false" customHeight="true" outlineLevel="0" collapsed="false"/>
    <row r="4633" customFormat="false" ht="12.75" hidden="false" customHeight="true" outlineLevel="0" collapsed="false"/>
    <row r="4634" customFormat="false" ht="12.75" hidden="false" customHeight="true" outlineLevel="0" collapsed="false"/>
    <row r="4635" customFormat="false" ht="12.75" hidden="false" customHeight="true" outlineLevel="0" collapsed="false"/>
    <row r="4636" customFormat="false" ht="12.75" hidden="false" customHeight="true" outlineLevel="0" collapsed="false"/>
    <row r="4637" customFormat="false" ht="12.75" hidden="false" customHeight="true" outlineLevel="0" collapsed="false"/>
    <row r="4638" customFormat="false" ht="12.75" hidden="false" customHeight="true" outlineLevel="0" collapsed="false"/>
    <row r="4639" customFormat="false" ht="12.75" hidden="false" customHeight="true" outlineLevel="0" collapsed="false"/>
    <row r="4640" customFormat="false" ht="12.75" hidden="false" customHeight="true" outlineLevel="0" collapsed="false"/>
    <row r="4641" customFormat="false" ht="12.75" hidden="false" customHeight="true" outlineLevel="0" collapsed="false"/>
    <row r="4642" customFormat="false" ht="12.75" hidden="false" customHeight="true" outlineLevel="0" collapsed="false"/>
    <row r="4643" customFormat="false" ht="12.75" hidden="false" customHeight="true" outlineLevel="0" collapsed="false"/>
    <row r="4644" customFormat="false" ht="12.75" hidden="false" customHeight="true" outlineLevel="0" collapsed="false"/>
    <row r="4645" customFormat="false" ht="12.75" hidden="false" customHeight="true" outlineLevel="0" collapsed="false"/>
    <row r="4646" customFormat="false" ht="12.75" hidden="false" customHeight="true" outlineLevel="0" collapsed="false"/>
    <row r="4647" customFormat="false" ht="12.75" hidden="false" customHeight="true" outlineLevel="0" collapsed="false"/>
    <row r="4648" customFormat="false" ht="12.75" hidden="false" customHeight="true" outlineLevel="0" collapsed="false"/>
    <row r="4649" customFormat="false" ht="12.75" hidden="false" customHeight="true" outlineLevel="0" collapsed="false"/>
    <row r="4650" customFormat="false" ht="12.75" hidden="false" customHeight="true" outlineLevel="0" collapsed="false"/>
    <row r="4651" customFormat="false" ht="12.75" hidden="false" customHeight="true" outlineLevel="0" collapsed="false"/>
    <row r="4652" customFormat="false" ht="12.75" hidden="false" customHeight="true" outlineLevel="0" collapsed="false"/>
    <row r="4653" customFormat="false" ht="12.75" hidden="false" customHeight="true" outlineLevel="0" collapsed="false"/>
    <row r="4654" customFormat="false" ht="12.75" hidden="false" customHeight="true" outlineLevel="0" collapsed="false"/>
    <row r="4655" customFormat="false" ht="12.75" hidden="false" customHeight="true" outlineLevel="0" collapsed="false"/>
    <row r="4656" customFormat="false" ht="12.75" hidden="false" customHeight="true" outlineLevel="0" collapsed="false"/>
    <row r="4657" customFormat="false" ht="12.75" hidden="false" customHeight="true" outlineLevel="0" collapsed="false"/>
    <row r="4658" customFormat="false" ht="12.75" hidden="false" customHeight="true" outlineLevel="0" collapsed="false"/>
    <row r="4659" customFormat="false" ht="12.75" hidden="false" customHeight="true" outlineLevel="0" collapsed="false"/>
    <row r="4660" customFormat="false" ht="12.75" hidden="false" customHeight="true" outlineLevel="0" collapsed="false"/>
    <row r="4661" customFormat="false" ht="12.75" hidden="false" customHeight="true" outlineLevel="0" collapsed="false"/>
    <row r="4662" customFormat="false" ht="12.75" hidden="false" customHeight="true" outlineLevel="0" collapsed="false"/>
    <row r="4663" customFormat="false" ht="12.75" hidden="false" customHeight="true" outlineLevel="0" collapsed="false"/>
    <row r="4664" customFormat="false" ht="12.75" hidden="false" customHeight="true" outlineLevel="0" collapsed="false"/>
    <row r="4665" customFormat="false" ht="12.75" hidden="false" customHeight="true" outlineLevel="0" collapsed="false"/>
    <row r="4666" customFormat="false" ht="12.75" hidden="false" customHeight="true" outlineLevel="0" collapsed="false"/>
    <row r="4667" customFormat="false" ht="12.75" hidden="false" customHeight="true" outlineLevel="0" collapsed="false"/>
    <row r="4668" customFormat="false" ht="12.75" hidden="false" customHeight="true" outlineLevel="0" collapsed="false"/>
    <row r="4669" customFormat="false" ht="12.75" hidden="false" customHeight="true" outlineLevel="0" collapsed="false"/>
    <row r="4670" customFormat="false" ht="12.75" hidden="false" customHeight="true" outlineLevel="0" collapsed="false"/>
    <row r="4671" customFormat="false" ht="12.75" hidden="false" customHeight="true" outlineLevel="0" collapsed="false"/>
    <row r="4672" customFormat="false" ht="12.75" hidden="false" customHeight="true" outlineLevel="0" collapsed="false"/>
    <row r="4673" customFormat="false" ht="12.75" hidden="false" customHeight="true" outlineLevel="0" collapsed="false"/>
    <row r="4674" customFormat="false" ht="12.75" hidden="false" customHeight="true" outlineLevel="0" collapsed="false"/>
    <row r="4675" customFormat="false" ht="12.75" hidden="false" customHeight="true" outlineLevel="0" collapsed="false"/>
    <row r="4676" customFormat="false" ht="12.75" hidden="false" customHeight="true" outlineLevel="0" collapsed="false"/>
    <row r="4677" customFormat="false" ht="12.75" hidden="false" customHeight="true" outlineLevel="0" collapsed="false"/>
    <row r="4678" customFormat="false" ht="12.75" hidden="false" customHeight="true" outlineLevel="0" collapsed="false"/>
    <row r="4679" customFormat="false" ht="12.75" hidden="false" customHeight="true" outlineLevel="0" collapsed="false"/>
    <row r="4680" customFormat="false" ht="12.75" hidden="false" customHeight="true" outlineLevel="0" collapsed="false"/>
    <row r="4681" customFormat="false" ht="12.75" hidden="false" customHeight="true" outlineLevel="0" collapsed="false"/>
    <row r="4682" customFormat="false" ht="12.75" hidden="false" customHeight="true" outlineLevel="0" collapsed="false"/>
    <row r="4683" customFormat="false" ht="12.75" hidden="false" customHeight="true" outlineLevel="0" collapsed="false"/>
    <row r="4684" customFormat="false" ht="12.75" hidden="false" customHeight="true" outlineLevel="0" collapsed="false"/>
    <row r="4685" customFormat="false" ht="12.75" hidden="false" customHeight="true" outlineLevel="0" collapsed="false"/>
    <row r="4686" customFormat="false" ht="12.75" hidden="false" customHeight="true" outlineLevel="0" collapsed="false"/>
    <row r="4687" customFormat="false" ht="12.75" hidden="false" customHeight="true" outlineLevel="0" collapsed="false"/>
    <row r="4688" customFormat="false" ht="12.75" hidden="false" customHeight="true" outlineLevel="0" collapsed="false"/>
    <row r="4689" customFormat="false" ht="12.75" hidden="false" customHeight="true" outlineLevel="0" collapsed="false"/>
    <row r="4690" customFormat="false" ht="12.75" hidden="false" customHeight="true" outlineLevel="0" collapsed="false"/>
    <row r="4691" customFormat="false" ht="12.75" hidden="false" customHeight="true" outlineLevel="0" collapsed="false"/>
    <row r="4692" customFormat="false" ht="12.75" hidden="false" customHeight="true" outlineLevel="0" collapsed="false"/>
    <row r="4693" customFormat="false" ht="12.75" hidden="false" customHeight="true" outlineLevel="0" collapsed="false"/>
    <row r="4694" customFormat="false" ht="12.75" hidden="false" customHeight="true" outlineLevel="0" collapsed="false"/>
    <row r="4695" customFormat="false" ht="12.75" hidden="false" customHeight="true" outlineLevel="0" collapsed="false"/>
    <row r="4696" customFormat="false" ht="12.75" hidden="false" customHeight="true" outlineLevel="0" collapsed="false"/>
    <row r="4697" customFormat="false" ht="12.75" hidden="false" customHeight="true" outlineLevel="0" collapsed="false"/>
    <row r="4698" customFormat="false" ht="12.75" hidden="false" customHeight="true" outlineLevel="0" collapsed="false"/>
    <row r="4699" customFormat="false" ht="12.75" hidden="false" customHeight="true" outlineLevel="0" collapsed="false"/>
    <row r="4700" customFormat="false" ht="12.75" hidden="false" customHeight="true" outlineLevel="0" collapsed="false"/>
    <row r="4701" customFormat="false" ht="12.75" hidden="false" customHeight="true" outlineLevel="0" collapsed="false"/>
    <row r="4702" customFormat="false" ht="12.75" hidden="false" customHeight="true" outlineLevel="0" collapsed="false"/>
    <row r="4703" customFormat="false" ht="12.75" hidden="false" customHeight="true" outlineLevel="0" collapsed="false"/>
    <row r="4704" customFormat="false" ht="12.75" hidden="false" customHeight="true" outlineLevel="0" collapsed="false"/>
    <row r="4705" customFormat="false" ht="12.75" hidden="false" customHeight="true" outlineLevel="0" collapsed="false"/>
    <row r="4706" customFormat="false" ht="12.75" hidden="false" customHeight="true" outlineLevel="0" collapsed="false"/>
    <row r="4707" customFormat="false" ht="12.75" hidden="false" customHeight="true" outlineLevel="0" collapsed="false"/>
    <row r="4708" customFormat="false" ht="12.75" hidden="false" customHeight="true" outlineLevel="0" collapsed="false"/>
    <row r="4709" customFormat="false" ht="12.75" hidden="false" customHeight="true" outlineLevel="0" collapsed="false"/>
    <row r="4710" customFormat="false" ht="12.75" hidden="false" customHeight="true" outlineLevel="0" collapsed="false"/>
    <row r="4711" customFormat="false" ht="12.75" hidden="false" customHeight="true" outlineLevel="0" collapsed="false"/>
    <row r="4712" customFormat="false" ht="12.75" hidden="false" customHeight="true" outlineLevel="0" collapsed="false"/>
    <row r="4713" customFormat="false" ht="12.75" hidden="false" customHeight="true" outlineLevel="0" collapsed="false"/>
    <row r="4714" customFormat="false" ht="12.75" hidden="false" customHeight="true" outlineLevel="0" collapsed="false"/>
    <row r="4715" customFormat="false" ht="12.75" hidden="false" customHeight="true" outlineLevel="0" collapsed="false"/>
    <row r="4716" customFormat="false" ht="12.75" hidden="false" customHeight="true" outlineLevel="0" collapsed="false"/>
    <row r="4717" customFormat="false" ht="12.75" hidden="false" customHeight="true" outlineLevel="0" collapsed="false"/>
    <row r="4718" customFormat="false" ht="12.75" hidden="false" customHeight="true" outlineLevel="0" collapsed="false"/>
    <row r="4719" customFormat="false" ht="12.75" hidden="false" customHeight="true" outlineLevel="0" collapsed="false"/>
    <row r="4720" customFormat="false" ht="12.75" hidden="false" customHeight="true" outlineLevel="0" collapsed="false"/>
    <row r="4721" customFormat="false" ht="12.75" hidden="false" customHeight="true" outlineLevel="0" collapsed="false"/>
    <row r="4722" customFormat="false" ht="12.75" hidden="false" customHeight="true" outlineLevel="0" collapsed="false"/>
    <row r="4723" customFormat="false" ht="12.75" hidden="false" customHeight="true" outlineLevel="0" collapsed="false"/>
    <row r="4724" customFormat="false" ht="12.75" hidden="false" customHeight="true" outlineLevel="0" collapsed="false"/>
    <row r="4725" customFormat="false" ht="12.75" hidden="false" customHeight="true" outlineLevel="0" collapsed="false"/>
    <row r="4726" customFormat="false" ht="12.75" hidden="false" customHeight="true" outlineLevel="0" collapsed="false"/>
    <row r="4727" customFormat="false" ht="12.75" hidden="false" customHeight="true" outlineLevel="0" collapsed="false"/>
    <row r="4728" customFormat="false" ht="12.75" hidden="false" customHeight="true" outlineLevel="0" collapsed="false"/>
    <row r="4729" customFormat="false" ht="12.75" hidden="false" customHeight="true" outlineLevel="0" collapsed="false"/>
    <row r="4730" customFormat="false" ht="12.75" hidden="false" customHeight="true" outlineLevel="0" collapsed="false"/>
    <row r="4731" customFormat="false" ht="12.75" hidden="false" customHeight="true" outlineLevel="0" collapsed="false"/>
    <row r="4732" customFormat="false" ht="12.75" hidden="false" customHeight="true" outlineLevel="0" collapsed="false"/>
    <row r="4733" customFormat="false" ht="12.75" hidden="false" customHeight="true" outlineLevel="0" collapsed="false"/>
    <row r="4734" customFormat="false" ht="12.75" hidden="false" customHeight="true" outlineLevel="0" collapsed="false"/>
    <row r="4735" customFormat="false" ht="12.75" hidden="false" customHeight="true" outlineLevel="0" collapsed="false"/>
    <row r="4736" customFormat="false" ht="12.75" hidden="false" customHeight="true" outlineLevel="0" collapsed="false"/>
    <row r="4737" customFormat="false" ht="12.75" hidden="false" customHeight="true" outlineLevel="0" collapsed="false"/>
    <row r="4738" customFormat="false" ht="12.75" hidden="false" customHeight="true" outlineLevel="0" collapsed="false"/>
    <row r="4739" customFormat="false" ht="12.75" hidden="false" customHeight="true" outlineLevel="0" collapsed="false"/>
    <row r="4740" customFormat="false" ht="12.75" hidden="false" customHeight="true" outlineLevel="0" collapsed="false"/>
    <row r="4741" customFormat="false" ht="12.75" hidden="false" customHeight="true" outlineLevel="0" collapsed="false"/>
    <row r="4742" customFormat="false" ht="12.75" hidden="false" customHeight="true" outlineLevel="0" collapsed="false"/>
    <row r="4743" customFormat="false" ht="12.75" hidden="false" customHeight="true" outlineLevel="0" collapsed="false"/>
    <row r="4744" customFormat="false" ht="12.75" hidden="false" customHeight="true" outlineLevel="0" collapsed="false"/>
    <row r="4745" customFormat="false" ht="12.75" hidden="false" customHeight="true" outlineLevel="0" collapsed="false"/>
    <row r="4746" customFormat="false" ht="12.75" hidden="false" customHeight="true" outlineLevel="0" collapsed="false"/>
    <row r="4747" customFormat="false" ht="12.75" hidden="false" customHeight="true" outlineLevel="0" collapsed="false"/>
    <row r="4748" customFormat="false" ht="12.75" hidden="false" customHeight="true" outlineLevel="0" collapsed="false"/>
    <row r="4749" customFormat="false" ht="12.75" hidden="false" customHeight="true" outlineLevel="0" collapsed="false"/>
    <row r="4750" customFormat="false" ht="12.75" hidden="false" customHeight="true" outlineLevel="0" collapsed="false"/>
    <row r="4751" customFormat="false" ht="12.75" hidden="false" customHeight="true" outlineLevel="0" collapsed="false"/>
    <row r="4752" customFormat="false" ht="12.75" hidden="false" customHeight="true" outlineLevel="0" collapsed="false"/>
    <row r="4753" customFormat="false" ht="12.75" hidden="false" customHeight="true" outlineLevel="0" collapsed="false"/>
    <row r="4754" customFormat="false" ht="12.75" hidden="false" customHeight="true" outlineLevel="0" collapsed="false"/>
    <row r="4755" customFormat="false" ht="12.75" hidden="false" customHeight="true" outlineLevel="0" collapsed="false"/>
    <row r="4756" customFormat="false" ht="12.75" hidden="false" customHeight="true" outlineLevel="0" collapsed="false"/>
    <row r="4757" customFormat="false" ht="12.75" hidden="false" customHeight="true" outlineLevel="0" collapsed="false"/>
    <row r="4758" customFormat="false" ht="12.75" hidden="false" customHeight="true" outlineLevel="0" collapsed="false"/>
    <row r="4759" customFormat="false" ht="12.75" hidden="false" customHeight="true" outlineLevel="0" collapsed="false"/>
    <row r="4760" customFormat="false" ht="12.75" hidden="false" customHeight="true" outlineLevel="0" collapsed="false"/>
    <row r="4761" customFormat="false" ht="12.75" hidden="false" customHeight="true" outlineLevel="0" collapsed="false"/>
    <row r="4762" customFormat="false" ht="12.75" hidden="false" customHeight="true" outlineLevel="0" collapsed="false"/>
    <row r="4763" customFormat="false" ht="12.75" hidden="false" customHeight="true" outlineLevel="0" collapsed="false"/>
    <row r="4764" customFormat="false" ht="12.75" hidden="false" customHeight="true" outlineLevel="0" collapsed="false"/>
    <row r="4765" customFormat="false" ht="12.75" hidden="false" customHeight="true" outlineLevel="0" collapsed="false"/>
    <row r="4766" customFormat="false" ht="12.75" hidden="false" customHeight="true" outlineLevel="0" collapsed="false"/>
    <row r="4767" customFormat="false" ht="12.75" hidden="false" customHeight="true" outlineLevel="0" collapsed="false"/>
    <row r="4768" customFormat="false" ht="12.75" hidden="false" customHeight="true" outlineLevel="0" collapsed="false"/>
    <row r="4769" customFormat="false" ht="12.75" hidden="false" customHeight="true" outlineLevel="0" collapsed="false"/>
    <row r="4770" customFormat="false" ht="12.75" hidden="false" customHeight="true" outlineLevel="0" collapsed="false"/>
    <row r="4771" customFormat="false" ht="12.75" hidden="false" customHeight="true" outlineLevel="0" collapsed="false"/>
    <row r="4772" customFormat="false" ht="12.75" hidden="false" customHeight="true" outlineLevel="0" collapsed="false"/>
    <row r="4773" customFormat="false" ht="12.75" hidden="false" customHeight="true" outlineLevel="0" collapsed="false"/>
    <row r="4774" customFormat="false" ht="12.75" hidden="false" customHeight="true" outlineLevel="0" collapsed="false"/>
    <row r="4775" customFormat="false" ht="12.75" hidden="false" customHeight="true" outlineLevel="0" collapsed="false"/>
    <row r="4776" customFormat="false" ht="12.75" hidden="false" customHeight="true" outlineLevel="0" collapsed="false"/>
    <row r="4777" customFormat="false" ht="12.75" hidden="false" customHeight="true" outlineLevel="0" collapsed="false"/>
    <row r="4778" customFormat="false" ht="12.75" hidden="false" customHeight="true" outlineLevel="0" collapsed="false"/>
    <row r="4779" customFormat="false" ht="12.75" hidden="false" customHeight="true" outlineLevel="0" collapsed="false"/>
    <row r="4780" customFormat="false" ht="12.75" hidden="false" customHeight="true" outlineLevel="0" collapsed="false"/>
    <row r="4781" customFormat="false" ht="12.75" hidden="false" customHeight="true" outlineLevel="0" collapsed="false"/>
    <row r="4782" customFormat="false" ht="12.75" hidden="false" customHeight="true" outlineLevel="0" collapsed="false"/>
    <row r="4783" customFormat="false" ht="12.75" hidden="false" customHeight="true" outlineLevel="0" collapsed="false"/>
    <row r="4784" customFormat="false" ht="12.75" hidden="false" customHeight="true" outlineLevel="0" collapsed="false"/>
    <row r="4785" customFormat="false" ht="12.75" hidden="false" customHeight="true" outlineLevel="0" collapsed="false"/>
    <row r="4786" customFormat="false" ht="12.75" hidden="false" customHeight="true" outlineLevel="0" collapsed="false"/>
    <row r="4787" customFormat="false" ht="12.75" hidden="false" customHeight="true" outlineLevel="0" collapsed="false"/>
    <row r="4788" customFormat="false" ht="12.75" hidden="false" customHeight="true" outlineLevel="0" collapsed="false"/>
    <row r="4789" customFormat="false" ht="12.75" hidden="false" customHeight="true" outlineLevel="0" collapsed="false"/>
    <row r="4790" customFormat="false" ht="12.75" hidden="false" customHeight="true" outlineLevel="0" collapsed="false"/>
    <row r="4791" customFormat="false" ht="12.75" hidden="false" customHeight="true" outlineLevel="0" collapsed="false"/>
    <row r="4792" customFormat="false" ht="12.75" hidden="false" customHeight="true" outlineLevel="0" collapsed="false"/>
    <row r="4793" customFormat="false" ht="12.75" hidden="false" customHeight="true" outlineLevel="0" collapsed="false"/>
    <row r="4794" customFormat="false" ht="12.75" hidden="false" customHeight="true" outlineLevel="0" collapsed="false"/>
    <row r="4795" customFormat="false" ht="12.75" hidden="false" customHeight="true" outlineLevel="0" collapsed="false"/>
    <row r="4796" customFormat="false" ht="12.75" hidden="false" customHeight="true" outlineLevel="0" collapsed="false"/>
    <row r="4797" customFormat="false" ht="12.75" hidden="false" customHeight="true" outlineLevel="0" collapsed="false"/>
    <row r="4798" customFormat="false" ht="12.75" hidden="false" customHeight="true" outlineLevel="0" collapsed="false"/>
    <row r="4799" customFormat="false" ht="12.75" hidden="false" customHeight="true" outlineLevel="0" collapsed="false"/>
    <row r="4800" customFormat="false" ht="12.75" hidden="false" customHeight="true" outlineLevel="0" collapsed="false"/>
    <row r="4801" customFormat="false" ht="12.75" hidden="false" customHeight="true" outlineLevel="0" collapsed="false"/>
    <row r="4802" customFormat="false" ht="12.75" hidden="false" customHeight="true" outlineLevel="0" collapsed="false"/>
    <row r="4803" customFormat="false" ht="12.75" hidden="false" customHeight="true" outlineLevel="0" collapsed="false"/>
    <row r="4804" customFormat="false" ht="12.75" hidden="false" customHeight="true" outlineLevel="0" collapsed="false"/>
    <row r="4805" customFormat="false" ht="12.75" hidden="false" customHeight="true" outlineLevel="0" collapsed="false"/>
    <row r="4806" customFormat="false" ht="12.75" hidden="false" customHeight="true" outlineLevel="0" collapsed="false"/>
    <row r="4807" customFormat="false" ht="12.75" hidden="false" customHeight="true" outlineLevel="0" collapsed="false"/>
    <row r="4808" customFormat="false" ht="12.75" hidden="false" customHeight="true" outlineLevel="0" collapsed="false"/>
    <row r="4809" customFormat="false" ht="12.75" hidden="false" customHeight="true" outlineLevel="0" collapsed="false"/>
    <row r="4810" customFormat="false" ht="12.75" hidden="false" customHeight="true" outlineLevel="0" collapsed="false"/>
    <row r="4811" customFormat="false" ht="12.75" hidden="false" customHeight="true" outlineLevel="0" collapsed="false"/>
    <row r="4812" customFormat="false" ht="12.75" hidden="false" customHeight="true" outlineLevel="0" collapsed="false"/>
    <row r="4813" customFormat="false" ht="12.75" hidden="false" customHeight="true" outlineLevel="0" collapsed="false"/>
    <row r="4814" customFormat="false" ht="12.75" hidden="false" customHeight="true" outlineLevel="0" collapsed="false"/>
    <row r="4815" customFormat="false" ht="12.75" hidden="false" customHeight="true" outlineLevel="0" collapsed="false"/>
    <row r="4816" customFormat="false" ht="12.75" hidden="false" customHeight="true" outlineLevel="0" collapsed="false"/>
    <row r="4817" customFormat="false" ht="12.75" hidden="false" customHeight="true" outlineLevel="0" collapsed="false"/>
    <row r="4818" customFormat="false" ht="12.75" hidden="false" customHeight="true" outlineLevel="0" collapsed="false"/>
    <row r="4819" customFormat="false" ht="12.75" hidden="false" customHeight="true" outlineLevel="0" collapsed="false"/>
    <row r="4820" customFormat="false" ht="12.75" hidden="false" customHeight="true" outlineLevel="0" collapsed="false"/>
    <row r="4821" customFormat="false" ht="12.75" hidden="false" customHeight="true" outlineLevel="0" collapsed="false"/>
    <row r="4822" customFormat="false" ht="12.75" hidden="false" customHeight="true" outlineLevel="0" collapsed="false"/>
    <row r="4823" customFormat="false" ht="12.75" hidden="false" customHeight="true" outlineLevel="0" collapsed="false"/>
    <row r="4824" customFormat="false" ht="12.75" hidden="false" customHeight="true" outlineLevel="0" collapsed="false"/>
    <row r="4825" customFormat="false" ht="12.75" hidden="false" customHeight="true" outlineLevel="0" collapsed="false"/>
    <row r="4826" customFormat="false" ht="12.75" hidden="false" customHeight="true" outlineLevel="0" collapsed="false"/>
    <row r="4827" customFormat="false" ht="12.75" hidden="false" customHeight="true" outlineLevel="0" collapsed="false"/>
    <row r="4828" customFormat="false" ht="12.75" hidden="false" customHeight="true" outlineLevel="0" collapsed="false"/>
    <row r="4829" customFormat="false" ht="12.75" hidden="false" customHeight="true" outlineLevel="0" collapsed="false"/>
    <row r="4830" customFormat="false" ht="12.75" hidden="false" customHeight="true" outlineLevel="0" collapsed="false"/>
    <row r="4831" customFormat="false" ht="12.75" hidden="false" customHeight="true" outlineLevel="0" collapsed="false"/>
    <row r="4832" customFormat="false" ht="12.75" hidden="false" customHeight="true" outlineLevel="0" collapsed="false"/>
    <row r="4833" customFormat="false" ht="12.75" hidden="false" customHeight="true" outlineLevel="0" collapsed="false"/>
    <row r="4834" customFormat="false" ht="12.75" hidden="false" customHeight="true" outlineLevel="0" collapsed="false"/>
    <row r="4835" customFormat="false" ht="12.75" hidden="false" customHeight="true" outlineLevel="0" collapsed="false"/>
    <row r="4836" customFormat="false" ht="12.75" hidden="false" customHeight="true" outlineLevel="0" collapsed="false"/>
    <row r="4837" customFormat="false" ht="12.75" hidden="false" customHeight="true" outlineLevel="0" collapsed="false"/>
    <row r="4838" customFormat="false" ht="12.75" hidden="false" customHeight="true" outlineLevel="0" collapsed="false"/>
    <row r="4839" customFormat="false" ht="12.75" hidden="false" customHeight="true" outlineLevel="0" collapsed="false"/>
    <row r="4840" customFormat="false" ht="12.75" hidden="false" customHeight="true" outlineLevel="0" collapsed="false"/>
    <row r="4841" customFormat="false" ht="12.75" hidden="false" customHeight="true" outlineLevel="0" collapsed="false"/>
    <row r="4842" customFormat="false" ht="12.75" hidden="false" customHeight="true" outlineLevel="0" collapsed="false"/>
    <row r="4843" customFormat="false" ht="12.75" hidden="false" customHeight="true" outlineLevel="0" collapsed="false"/>
    <row r="4844" customFormat="false" ht="12.75" hidden="false" customHeight="true" outlineLevel="0" collapsed="false"/>
    <row r="4845" customFormat="false" ht="12.75" hidden="false" customHeight="true" outlineLevel="0" collapsed="false"/>
    <row r="4846" customFormat="false" ht="12.75" hidden="false" customHeight="true" outlineLevel="0" collapsed="false"/>
    <row r="4847" customFormat="false" ht="12.75" hidden="false" customHeight="true" outlineLevel="0" collapsed="false"/>
    <row r="4848" customFormat="false" ht="12.75" hidden="false" customHeight="true" outlineLevel="0" collapsed="false"/>
    <row r="4849" customFormat="false" ht="12.75" hidden="false" customHeight="true" outlineLevel="0" collapsed="false"/>
    <row r="4850" customFormat="false" ht="12.75" hidden="false" customHeight="true" outlineLevel="0" collapsed="false"/>
    <row r="4851" customFormat="false" ht="12.75" hidden="false" customHeight="true" outlineLevel="0" collapsed="false"/>
    <row r="4852" customFormat="false" ht="12.75" hidden="false" customHeight="true" outlineLevel="0" collapsed="false"/>
    <row r="4853" customFormat="false" ht="12.75" hidden="false" customHeight="true" outlineLevel="0" collapsed="false"/>
    <row r="4854" customFormat="false" ht="12.75" hidden="false" customHeight="true" outlineLevel="0" collapsed="false"/>
    <row r="4855" customFormat="false" ht="12.75" hidden="false" customHeight="true" outlineLevel="0" collapsed="false"/>
    <row r="4856" customFormat="false" ht="12.75" hidden="false" customHeight="true" outlineLevel="0" collapsed="false"/>
    <row r="4857" customFormat="false" ht="12.75" hidden="false" customHeight="true" outlineLevel="0" collapsed="false"/>
    <row r="4858" customFormat="false" ht="12.75" hidden="false" customHeight="true" outlineLevel="0" collapsed="false"/>
    <row r="4859" customFormat="false" ht="12.75" hidden="false" customHeight="true" outlineLevel="0" collapsed="false"/>
    <row r="4860" customFormat="false" ht="12.75" hidden="false" customHeight="true" outlineLevel="0" collapsed="false"/>
    <row r="4861" customFormat="false" ht="12.75" hidden="false" customHeight="true" outlineLevel="0" collapsed="false"/>
    <row r="4862" customFormat="false" ht="12.75" hidden="false" customHeight="true" outlineLevel="0" collapsed="false"/>
    <row r="4863" customFormat="false" ht="12.75" hidden="false" customHeight="true" outlineLevel="0" collapsed="false"/>
    <row r="4864" customFormat="false" ht="12.75" hidden="false" customHeight="true" outlineLevel="0" collapsed="false"/>
    <row r="4865" customFormat="false" ht="12.75" hidden="false" customHeight="true" outlineLevel="0" collapsed="false"/>
    <row r="4866" customFormat="false" ht="12.75" hidden="false" customHeight="true" outlineLevel="0" collapsed="false"/>
    <row r="4867" customFormat="false" ht="12.75" hidden="false" customHeight="true" outlineLevel="0" collapsed="false"/>
    <row r="4868" customFormat="false" ht="12.75" hidden="false" customHeight="true" outlineLevel="0" collapsed="false"/>
    <row r="4869" customFormat="false" ht="12.75" hidden="false" customHeight="true" outlineLevel="0" collapsed="false"/>
    <row r="4870" customFormat="false" ht="12.75" hidden="false" customHeight="true" outlineLevel="0" collapsed="false"/>
    <row r="4871" customFormat="false" ht="12.75" hidden="false" customHeight="true" outlineLevel="0" collapsed="false"/>
    <row r="4872" customFormat="false" ht="12.75" hidden="false" customHeight="true" outlineLevel="0" collapsed="false"/>
    <row r="4873" customFormat="false" ht="12.75" hidden="false" customHeight="true" outlineLevel="0" collapsed="false"/>
    <row r="4874" customFormat="false" ht="12.75" hidden="false" customHeight="true" outlineLevel="0" collapsed="false"/>
    <row r="4875" customFormat="false" ht="12.75" hidden="false" customHeight="true" outlineLevel="0" collapsed="false"/>
    <row r="4876" customFormat="false" ht="12.75" hidden="false" customHeight="true" outlineLevel="0" collapsed="false"/>
    <row r="4877" customFormat="false" ht="12.75" hidden="false" customHeight="true" outlineLevel="0" collapsed="false"/>
    <row r="4878" customFormat="false" ht="12.75" hidden="false" customHeight="true" outlineLevel="0" collapsed="false"/>
    <row r="4879" customFormat="false" ht="12.75" hidden="false" customHeight="true" outlineLevel="0" collapsed="false"/>
    <row r="4880" customFormat="false" ht="12.75" hidden="false" customHeight="true" outlineLevel="0" collapsed="false"/>
    <row r="4881" customFormat="false" ht="12.75" hidden="false" customHeight="true" outlineLevel="0" collapsed="false"/>
    <row r="4882" customFormat="false" ht="12.75" hidden="false" customHeight="true" outlineLevel="0" collapsed="false"/>
    <row r="4883" customFormat="false" ht="12.75" hidden="false" customHeight="true" outlineLevel="0" collapsed="false"/>
    <row r="4884" customFormat="false" ht="12.75" hidden="false" customHeight="true" outlineLevel="0" collapsed="false"/>
    <row r="4885" customFormat="false" ht="12.75" hidden="false" customHeight="true" outlineLevel="0" collapsed="false"/>
    <row r="4886" customFormat="false" ht="12.75" hidden="false" customHeight="true" outlineLevel="0" collapsed="false"/>
    <row r="4887" customFormat="false" ht="12.75" hidden="false" customHeight="true" outlineLevel="0" collapsed="false"/>
    <row r="4888" customFormat="false" ht="12.75" hidden="false" customHeight="true" outlineLevel="0" collapsed="false"/>
    <row r="4889" customFormat="false" ht="12.75" hidden="false" customHeight="true" outlineLevel="0" collapsed="false"/>
    <row r="4890" customFormat="false" ht="12.75" hidden="false" customHeight="true" outlineLevel="0" collapsed="false"/>
    <row r="4891" customFormat="false" ht="12.75" hidden="false" customHeight="true" outlineLevel="0" collapsed="false"/>
    <row r="4892" customFormat="false" ht="12.75" hidden="false" customHeight="true" outlineLevel="0" collapsed="false"/>
    <row r="4893" customFormat="false" ht="12.75" hidden="false" customHeight="true" outlineLevel="0" collapsed="false"/>
    <row r="4894" customFormat="false" ht="12.75" hidden="false" customHeight="true" outlineLevel="0" collapsed="false"/>
    <row r="4895" customFormat="false" ht="12.75" hidden="false" customHeight="true" outlineLevel="0" collapsed="false"/>
    <row r="4896" customFormat="false" ht="12.75" hidden="false" customHeight="true" outlineLevel="0" collapsed="false"/>
    <row r="4897" customFormat="false" ht="12.75" hidden="false" customHeight="true" outlineLevel="0" collapsed="false"/>
    <row r="4898" customFormat="false" ht="12.75" hidden="false" customHeight="true" outlineLevel="0" collapsed="false"/>
    <row r="4899" customFormat="false" ht="12.75" hidden="false" customHeight="true" outlineLevel="0" collapsed="false"/>
    <row r="4900" customFormat="false" ht="12.75" hidden="false" customHeight="true" outlineLevel="0" collapsed="false"/>
    <row r="4901" customFormat="false" ht="12.75" hidden="false" customHeight="true" outlineLevel="0" collapsed="false"/>
    <row r="4902" customFormat="false" ht="12.75" hidden="false" customHeight="true" outlineLevel="0" collapsed="false"/>
    <row r="4903" customFormat="false" ht="12.75" hidden="false" customHeight="true" outlineLevel="0" collapsed="false"/>
    <row r="4904" customFormat="false" ht="12.75" hidden="false" customHeight="true" outlineLevel="0" collapsed="false"/>
    <row r="4905" customFormat="false" ht="12.75" hidden="false" customHeight="true" outlineLevel="0" collapsed="false"/>
    <row r="4906" customFormat="false" ht="12.75" hidden="false" customHeight="true" outlineLevel="0" collapsed="false"/>
    <row r="4907" customFormat="false" ht="12.75" hidden="false" customHeight="true" outlineLevel="0" collapsed="false"/>
    <row r="4908" customFormat="false" ht="12.75" hidden="false" customHeight="true" outlineLevel="0" collapsed="false"/>
    <row r="4909" customFormat="false" ht="12.75" hidden="false" customHeight="true" outlineLevel="0" collapsed="false"/>
    <row r="4910" customFormat="false" ht="12.75" hidden="false" customHeight="true" outlineLevel="0" collapsed="false"/>
    <row r="4911" customFormat="false" ht="12.75" hidden="false" customHeight="true" outlineLevel="0" collapsed="false"/>
    <row r="4912" customFormat="false" ht="12.75" hidden="false" customHeight="true" outlineLevel="0" collapsed="false"/>
    <row r="4913" customFormat="false" ht="12.75" hidden="false" customHeight="true" outlineLevel="0" collapsed="false"/>
    <row r="4914" customFormat="false" ht="12.75" hidden="false" customHeight="true" outlineLevel="0" collapsed="false"/>
    <row r="4915" customFormat="false" ht="12.75" hidden="false" customHeight="true" outlineLevel="0" collapsed="false"/>
    <row r="4916" customFormat="false" ht="12.75" hidden="false" customHeight="true" outlineLevel="0" collapsed="false"/>
    <row r="4917" customFormat="false" ht="12.75" hidden="false" customHeight="true" outlineLevel="0" collapsed="false"/>
    <row r="4918" customFormat="false" ht="12.75" hidden="false" customHeight="true" outlineLevel="0" collapsed="false"/>
    <row r="4919" customFormat="false" ht="12.75" hidden="false" customHeight="true" outlineLevel="0" collapsed="false"/>
    <row r="4920" customFormat="false" ht="12.75" hidden="false" customHeight="true" outlineLevel="0" collapsed="false"/>
    <row r="4921" customFormat="false" ht="12.75" hidden="false" customHeight="true" outlineLevel="0" collapsed="false"/>
    <row r="4922" customFormat="false" ht="12.75" hidden="false" customHeight="true" outlineLevel="0" collapsed="false"/>
    <row r="4923" customFormat="false" ht="12.75" hidden="false" customHeight="true" outlineLevel="0" collapsed="false"/>
    <row r="4924" customFormat="false" ht="12.75" hidden="false" customHeight="true" outlineLevel="0" collapsed="false"/>
    <row r="4925" customFormat="false" ht="12.75" hidden="false" customHeight="true" outlineLevel="0" collapsed="false"/>
    <row r="4926" customFormat="false" ht="12.75" hidden="false" customHeight="true" outlineLevel="0" collapsed="false"/>
    <row r="4927" customFormat="false" ht="12.75" hidden="false" customHeight="true" outlineLevel="0" collapsed="false"/>
    <row r="4928" customFormat="false" ht="12.75" hidden="false" customHeight="true" outlineLevel="0" collapsed="false"/>
    <row r="4929" customFormat="false" ht="12.75" hidden="false" customHeight="true" outlineLevel="0" collapsed="false"/>
    <row r="4930" customFormat="false" ht="12.75" hidden="false" customHeight="true" outlineLevel="0" collapsed="false"/>
    <row r="4931" customFormat="false" ht="12.75" hidden="false" customHeight="true" outlineLevel="0" collapsed="false"/>
    <row r="4932" customFormat="false" ht="12.75" hidden="false" customHeight="true" outlineLevel="0" collapsed="false"/>
    <row r="4933" customFormat="false" ht="12.75" hidden="false" customHeight="true" outlineLevel="0" collapsed="false"/>
    <row r="4934" customFormat="false" ht="12.75" hidden="false" customHeight="true" outlineLevel="0" collapsed="false"/>
    <row r="4935" customFormat="false" ht="12.75" hidden="false" customHeight="true" outlineLevel="0" collapsed="false"/>
    <row r="4936" customFormat="false" ht="12.75" hidden="false" customHeight="true" outlineLevel="0" collapsed="false"/>
    <row r="4937" customFormat="false" ht="12.75" hidden="false" customHeight="true" outlineLevel="0" collapsed="false"/>
    <row r="4938" customFormat="false" ht="12.75" hidden="false" customHeight="true" outlineLevel="0" collapsed="false"/>
    <row r="4939" customFormat="false" ht="12.75" hidden="false" customHeight="true" outlineLevel="0" collapsed="false"/>
    <row r="4940" customFormat="false" ht="12.75" hidden="false" customHeight="true" outlineLevel="0" collapsed="false"/>
    <row r="4941" customFormat="false" ht="12.75" hidden="false" customHeight="true" outlineLevel="0" collapsed="false"/>
    <row r="4942" customFormat="false" ht="12.75" hidden="false" customHeight="true" outlineLevel="0" collapsed="false"/>
    <row r="4943" customFormat="false" ht="12.75" hidden="false" customHeight="true" outlineLevel="0" collapsed="false"/>
    <row r="4944" customFormat="false" ht="12.75" hidden="false" customHeight="true" outlineLevel="0" collapsed="false"/>
    <row r="4945" customFormat="false" ht="12.75" hidden="false" customHeight="true" outlineLevel="0" collapsed="false"/>
    <row r="4946" customFormat="false" ht="12.75" hidden="false" customHeight="true" outlineLevel="0" collapsed="false"/>
    <row r="4947" customFormat="false" ht="12.75" hidden="false" customHeight="true" outlineLevel="0" collapsed="false"/>
    <row r="4948" customFormat="false" ht="12.75" hidden="false" customHeight="true" outlineLevel="0" collapsed="false"/>
    <row r="4949" customFormat="false" ht="12.75" hidden="false" customHeight="true" outlineLevel="0" collapsed="false"/>
    <row r="4950" customFormat="false" ht="12.75" hidden="false" customHeight="true" outlineLevel="0" collapsed="false"/>
    <row r="4951" customFormat="false" ht="12.75" hidden="false" customHeight="true" outlineLevel="0" collapsed="false"/>
    <row r="4952" customFormat="false" ht="12.75" hidden="false" customHeight="true" outlineLevel="0" collapsed="false"/>
    <row r="4953" customFormat="false" ht="12.75" hidden="false" customHeight="true" outlineLevel="0" collapsed="false"/>
    <row r="4954" customFormat="false" ht="12.75" hidden="false" customHeight="true" outlineLevel="0" collapsed="false"/>
    <row r="4955" customFormat="false" ht="12.75" hidden="false" customHeight="true" outlineLevel="0" collapsed="false"/>
    <row r="4956" customFormat="false" ht="12.75" hidden="false" customHeight="true" outlineLevel="0" collapsed="false"/>
    <row r="4957" customFormat="false" ht="12.75" hidden="false" customHeight="true" outlineLevel="0" collapsed="false"/>
    <row r="4958" customFormat="false" ht="12.75" hidden="false" customHeight="true" outlineLevel="0" collapsed="false"/>
    <row r="4959" customFormat="false" ht="12.75" hidden="false" customHeight="true" outlineLevel="0" collapsed="false"/>
    <row r="4960" customFormat="false" ht="12.75" hidden="false" customHeight="true" outlineLevel="0" collapsed="false"/>
    <row r="4961" customFormat="false" ht="12.75" hidden="false" customHeight="true" outlineLevel="0" collapsed="false"/>
    <row r="4962" customFormat="false" ht="12.75" hidden="false" customHeight="true" outlineLevel="0" collapsed="false"/>
    <row r="4963" customFormat="false" ht="12.75" hidden="false" customHeight="true" outlineLevel="0" collapsed="false"/>
    <row r="4964" customFormat="false" ht="12.75" hidden="false" customHeight="true" outlineLevel="0" collapsed="false"/>
    <row r="4965" customFormat="false" ht="12.75" hidden="false" customHeight="true" outlineLevel="0" collapsed="false"/>
    <row r="4966" customFormat="false" ht="12.75" hidden="false" customHeight="true" outlineLevel="0" collapsed="false"/>
    <row r="4967" customFormat="false" ht="12.75" hidden="false" customHeight="true" outlineLevel="0" collapsed="false"/>
    <row r="4968" customFormat="false" ht="12.75" hidden="false" customHeight="true" outlineLevel="0" collapsed="false"/>
    <row r="4969" customFormat="false" ht="12.75" hidden="false" customHeight="true" outlineLevel="0" collapsed="false"/>
    <row r="4970" customFormat="false" ht="12.75" hidden="false" customHeight="true" outlineLevel="0" collapsed="false"/>
    <row r="4971" customFormat="false" ht="12.75" hidden="false" customHeight="true" outlineLevel="0" collapsed="false"/>
    <row r="4972" customFormat="false" ht="12.75" hidden="false" customHeight="true" outlineLevel="0" collapsed="false"/>
    <row r="4973" customFormat="false" ht="12.75" hidden="false" customHeight="true" outlineLevel="0" collapsed="false"/>
    <row r="4974" customFormat="false" ht="12.75" hidden="false" customHeight="true" outlineLevel="0" collapsed="false"/>
    <row r="4975" customFormat="false" ht="12.75" hidden="false" customHeight="true" outlineLevel="0" collapsed="false"/>
    <row r="4976" customFormat="false" ht="12.75" hidden="false" customHeight="true" outlineLevel="0" collapsed="false"/>
    <row r="4977" customFormat="false" ht="12.75" hidden="false" customHeight="true" outlineLevel="0" collapsed="false"/>
    <row r="4978" customFormat="false" ht="12.75" hidden="false" customHeight="true" outlineLevel="0" collapsed="false"/>
    <row r="4979" customFormat="false" ht="12.75" hidden="false" customHeight="true" outlineLevel="0" collapsed="false"/>
    <row r="4980" customFormat="false" ht="12.75" hidden="false" customHeight="true" outlineLevel="0" collapsed="false"/>
    <row r="4981" customFormat="false" ht="12.75" hidden="false" customHeight="true" outlineLevel="0" collapsed="false"/>
    <row r="4982" customFormat="false" ht="12.75" hidden="false" customHeight="true" outlineLevel="0" collapsed="false"/>
    <row r="4983" customFormat="false" ht="12.75" hidden="false" customHeight="true" outlineLevel="0" collapsed="false"/>
    <row r="4984" customFormat="false" ht="12.75" hidden="false" customHeight="true" outlineLevel="0" collapsed="false"/>
    <row r="4985" customFormat="false" ht="12.75" hidden="false" customHeight="true" outlineLevel="0" collapsed="false"/>
    <row r="4986" customFormat="false" ht="12.75" hidden="false" customHeight="true" outlineLevel="0" collapsed="false"/>
    <row r="4987" customFormat="false" ht="12.75" hidden="false" customHeight="true" outlineLevel="0" collapsed="false"/>
    <row r="4988" customFormat="false" ht="12.75" hidden="false" customHeight="true" outlineLevel="0" collapsed="false"/>
    <row r="4989" customFormat="false" ht="12.75" hidden="false" customHeight="true" outlineLevel="0" collapsed="false"/>
    <row r="4990" customFormat="false" ht="12.75" hidden="false" customHeight="true" outlineLevel="0" collapsed="false"/>
    <row r="4991" customFormat="false" ht="12.75" hidden="false" customHeight="true" outlineLevel="0" collapsed="false"/>
    <row r="4992" customFormat="false" ht="12.75" hidden="false" customHeight="true" outlineLevel="0" collapsed="false"/>
    <row r="4993" customFormat="false" ht="12.75" hidden="false" customHeight="true" outlineLevel="0" collapsed="false"/>
    <row r="4994" customFormat="false" ht="12.75" hidden="false" customHeight="true" outlineLevel="0" collapsed="false"/>
    <row r="4995" customFormat="false" ht="12.75" hidden="false" customHeight="true" outlineLevel="0" collapsed="false"/>
    <row r="4996" customFormat="false" ht="12.75" hidden="false" customHeight="true" outlineLevel="0" collapsed="false"/>
    <row r="4997" customFormat="false" ht="12.75" hidden="false" customHeight="true" outlineLevel="0" collapsed="false"/>
    <row r="4998" customFormat="false" ht="12.75" hidden="false" customHeight="true" outlineLevel="0" collapsed="false"/>
    <row r="4999" customFormat="false" ht="12.75" hidden="false" customHeight="true" outlineLevel="0" collapsed="false"/>
    <row r="5000" customFormat="false" ht="12.75" hidden="false" customHeight="true" outlineLevel="0" collapsed="false"/>
    <row r="5001" customFormat="false" ht="12.75" hidden="false" customHeight="true" outlineLevel="0" collapsed="false"/>
    <row r="5002" customFormat="false" ht="12.75" hidden="false" customHeight="true" outlineLevel="0" collapsed="false"/>
    <row r="5003" customFormat="false" ht="12.75" hidden="false" customHeight="true" outlineLevel="0" collapsed="false"/>
    <row r="5004" customFormat="false" ht="12.75" hidden="false" customHeight="true" outlineLevel="0" collapsed="false"/>
    <row r="5005" customFormat="false" ht="12.75" hidden="false" customHeight="true" outlineLevel="0" collapsed="false"/>
    <row r="5006" customFormat="false" ht="12.75" hidden="false" customHeight="true" outlineLevel="0" collapsed="false"/>
    <row r="5007" customFormat="false" ht="12.75" hidden="false" customHeight="true" outlineLevel="0" collapsed="false"/>
    <row r="5008" customFormat="false" ht="12.75" hidden="false" customHeight="true" outlineLevel="0" collapsed="false"/>
    <row r="5009" customFormat="false" ht="12.75" hidden="false" customHeight="true" outlineLevel="0" collapsed="false"/>
    <row r="5010" customFormat="false" ht="12.75" hidden="false" customHeight="true" outlineLevel="0" collapsed="false"/>
    <row r="5011" customFormat="false" ht="12.75" hidden="false" customHeight="true" outlineLevel="0" collapsed="false"/>
    <row r="5012" customFormat="false" ht="12.75" hidden="false" customHeight="true" outlineLevel="0" collapsed="false"/>
    <row r="5013" customFormat="false" ht="12.75" hidden="false" customHeight="true" outlineLevel="0" collapsed="false"/>
    <row r="5014" customFormat="false" ht="12.75" hidden="false" customHeight="true" outlineLevel="0" collapsed="false"/>
    <row r="5015" customFormat="false" ht="12.75" hidden="false" customHeight="true" outlineLevel="0" collapsed="false"/>
    <row r="5016" customFormat="false" ht="12.75" hidden="false" customHeight="true" outlineLevel="0" collapsed="false"/>
    <row r="5017" customFormat="false" ht="12.75" hidden="false" customHeight="true" outlineLevel="0" collapsed="false"/>
    <row r="5018" customFormat="false" ht="12.75" hidden="false" customHeight="true" outlineLevel="0" collapsed="false"/>
    <row r="5019" customFormat="false" ht="12.75" hidden="false" customHeight="true" outlineLevel="0" collapsed="false"/>
    <row r="5020" customFormat="false" ht="12.75" hidden="false" customHeight="true" outlineLevel="0" collapsed="false"/>
    <row r="5021" customFormat="false" ht="12.75" hidden="false" customHeight="true" outlineLevel="0" collapsed="false"/>
    <row r="5022" customFormat="false" ht="12.75" hidden="false" customHeight="true" outlineLevel="0" collapsed="false"/>
    <row r="5023" customFormat="false" ht="12.75" hidden="false" customHeight="true" outlineLevel="0" collapsed="false"/>
    <row r="5024" customFormat="false" ht="12.75" hidden="false" customHeight="true" outlineLevel="0" collapsed="false"/>
    <row r="5025" customFormat="false" ht="12.75" hidden="false" customHeight="true" outlineLevel="0" collapsed="false"/>
    <row r="5026" customFormat="false" ht="12.75" hidden="false" customHeight="true" outlineLevel="0" collapsed="false"/>
    <row r="5027" customFormat="false" ht="12.75" hidden="false" customHeight="true" outlineLevel="0" collapsed="false"/>
    <row r="5028" customFormat="false" ht="12.75" hidden="false" customHeight="true" outlineLevel="0" collapsed="false"/>
    <row r="5029" customFormat="false" ht="12.75" hidden="false" customHeight="true" outlineLevel="0" collapsed="false"/>
    <row r="5030" customFormat="false" ht="12.75" hidden="false" customHeight="true" outlineLevel="0" collapsed="false"/>
    <row r="5031" customFormat="false" ht="12.75" hidden="false" customHeight="true" outlineLevel="0" collapsed="false"/>
    <row r="5032" customFormat="false" ht="12.75" hidden="false" customHeight="true" outlineLevel="0" collapsed="false"/>
    <row r="5033" customFormat="false" ht="12.75" hidden="false" customHeight="true" outlineLevel="0" collapsed="false"/>
    <row r="5034" customFormat="false" ht="12.75" hidden="false" customHeight="true" outlineLevel="0" collapsed="false"/>
    <row r="5035" customFormat="false" ht="12.75" hidden="false" customHeight="true" outlineLevel="0" collapsed="false"/>
    <row r="5036" customFormat="false" ht="12.75" hidden="false" customHeight="true" outlineLevel="0" collapsed="false"/>
    <row r="5037" customFormat="false" ht="12.75" hidden="false" customHeight="true" outlineLevel="0" collapsed="false"/>
    <row r="5038" customFormat="false" ht="12.75" hidden="false" customHeight="true" outlineLevel="0" collapsed="false"/>
    <row r="5039" customFormat="false" ht="12.75" hidden="false" customHeight="true" outlineLevel="0" collapsed="false"/>
    <row r="5040" customFormat="false" ht="12.75" hidden="false" customHeight="true" outlineLevel="0" collapsed="false"/>
    <row r="5041" customFormat="false" ht="12.75" hidden="false" customHeight="true" outlineLevel="0" collapsed="false"/>
    <row r="5042" customFormat="false" ht="12.75" hidden="false" customHeight="true" outlineLevel="0" collapsed="false"/>
    <row r="5043" customFormat="false" ht="12.75" hidden="false" customHeight="true" outlineLevel="0" collapsed="false"/>
    <row r="5044" customFormat="false" ht="12.75" hidden="false" customHeight="true" outlineLevel="0" collapsed="false"/>
    <row r="5045" customFormat="false" ht="12.75" hidden="false" customHeight="true" outlineLevel="0" collapsed="false"/>
    <row r="5046" customFormat="false" ht="12.75" hidden="false" customHeight="true" outlineLevel="0" collapsed="false"/>
    <row r="5047" customFormat="false" ht="12.75" hidden="false" customHeight="true" outlineLevel="0" collapsed="false"/>
    <row r="5048" customFormat="false" ht="12.75" hidden="false" customHeight="true" outlineLevel="0" collapsed="false"/>
    <row r="5049" customFormat="false" ht="12.75" hidden="false" customHeight="true" outlineLevel="0" collapsed="false"/>
    <row r="5050" customFormat="false" ht="12.75" hidden="false" customHeight="true" outlineLevel="0" collapsed="false"/>
    <row r="5051" customFormat="false" ht="12.75" hidden="false" customHeight="true" outlineLevel="0" collapsed="false"/>
    <row r="5052" customFormat="false" ht="12.75" hidden="false" customHeight="true" outlineLevel="0" collapsed="false"/>
    <row r="5053" customFormat="false" ht="12.75" hidden="false" customHeight="true" outlineLevel="0" collapsed="false"/>
    <row r="5054" customFormat="false" ht="12.75" hidden="false" customHeight="true" outlineLevel="0" collapsed="false"/>
    <row r="5055" customFormat="false" ht="12.75" hidden="false" customHeight="true" outlineLevel="0" collapsed="false"/>
    <row r="5056" customFormat="false" ht="12.75" hidden="false" customHeight="true" outlineLevel="0" collapsed="false"/>
    <row r="5057" customFormat="false" ht="12.75" hidden="false" customHeight="true" outlineLevel="0" collapsed="false"/>
    <row r="5058" customFormat="false" ht="12.75" hidden="false" customHeight="true" outlineLevel="0" collapsed="false"/>
    <row r="5059" customFormat="false" ht="12.75" hidden="false" customHeight="true" outlineLevel="0" collapsed="false"/>
    <row r="5060" customFormat="false" ht="12.75" hidden="false" customHeight="true" outlineLevel="0" collapsed="false"/>
    <row r="5061" customFormat="false" ht="12.75" hidden="false" customHeight="true" outlineLevel="0" collapsed="false"/>
    <row r="5062" customFormat="false" ht="12.75" hidden="false" customHeight="true" outlineLevel="0" collapsed="false"/>
    <row r="5063" customFormat="false" ht="12.75" hidden="false" customHeight="true" outlineLevel="0" collapsed="false"/>
    <row r="5064" customFormat="false" ht="12.75" hidden="false" customHeight="true" outlineLevel="0" collapsed="false"/>
    <row r="5065" customFormat="false" ht="12.75" hidden="false" customHeight="true" outlineLevel="0" collapsed="false"/>
    <row r="5066" customFormat="false" ht="12.75" hidden="false" customHeight="true" outlineLevel="0" collapsed="false"/>
    <row r="5067" customFormat="false" ht="12.75" hidden="false" customHeight="true" outlineLevel="0" collapsed="false"/>
    <row r="5068" customFormat="false" ht="12.75" hidden="false" customHeight="true" outlineLevel="0" collapsed="false"/>
    <row r="5069" customFormat="false" ht="12.75" hidden="false" customHeight="true" outlineLevel="0" collapsed="false"/>
    <row r="5070" customFormat="false" ht="12.75" hidden="false" customHeight="true" outlineLevel="0" collapsed="false"/>
    <row r="5071" customFormat="false" ht="12.75" hidden="false" customHeight="true" outlineLevel="0" collapsed="false"/>
    <row r="5072" customFormat="false" ht="12.75" hidden="false" customHeight="true" outlineLevel="0" collapsed="false"/>
    <row r="5073" customFormat="false" ht="12.75" hidden="false" customHeight="true" outlineLevel="0" collapsed="false"/>
    <row r="5074" customFormat="false" ht="12.75" hidden="false" customHeight="true" outlineLevel="0" collapsed="false"/>
    <row r="5075" customFormat="false" ht="12.75" hidden="false" customHeight="true" outlineLevel="0" collapsed="false"/>
    <row r="5076" customFormat="false" ht="12.75" hidden="false" customHeight="true" outlineLevel="0" collapsed="false"/>
    <row r="5077" customFormat="false" ht="12.75" hidden="false" customHeight="true" outlineLevel="0" collapsed="false"/>
    <row r="5078" customFormat="false" ht="12.75" hidden="false" customHeight="true" outlineLevel="0" collapsed="false"/>
    <row r="5079" customFormat="false" ht="12.75" hidden="false" customHeight="true" outlineLevel="0" collapsed="false"/>
    <row r="5080" customFormat="false" ht="12.75" hidden="false" customHeight="true" outlineLevel="0" collapsed="false"/>
    <row r="5081" customFormat="false" ht="12.75" hidden="false" customHeight="true" outlineLevel="0" collapsed="false"/>
    <row r="5082" customFormat="false" ht="12.75" hidden="false" customHeight="true" outlineLevel="0" collapsed="false"/>
    <row r="5083" customFormat="false" ht="12.75" hidden="false" customHeight="true" outlineLevel="0" collapsed="false"/>
    <row r="5084" customFormat="false" ht="12.75" hidden="false" customHeight="true" outlineLevel="0" collapsed="false"/>
    <row r="5085" customFormat="false" ht="12.75" hidden="false" customHeight="true" outlineLevel="0" collapsed="false"/>
    <row r="5086" customFormat="false" ht="12.75" hidden="false" customHeight="true" outlineLevel="0" collapsed="false"/>
    <row r="5087" customFormat="false" ht="12.75" hidden="false" customHeight="true" outlineLevel="0" collapsed="false"/>
    <row r="5088" customFormat="false" ht="12.75" hidden="false" customHeight="true" outlineLevel="0" collapsed="false"/>
    <row r="5089" customFormat="false" ht="12.75" hidden="false" customHeight="true" outlineLevel="0" collapsed="false"/>
    <row r="5090" customFormat="false" ht="12.75" hidden="false" customHeight="true" outlineLevel="0" collapsed="false"/>
    <row r="5091" customFormat="false" ht="12.75" hidden="false" customHeight="true" outlineLevel="0" collapsed="false"/>
    <row r="5092" customFormat="false" ht="12.75" hidden="false" customHeight="true" outlineLevel="0" collapsed="false"/>
    <row r="5093" customFormat="false" ht="12.75" hidden="false" customHeight="true" outlineLevel="0" collapsed="false"/>
    <row r="5094" customFormat="false" ht="12.75" hidden="false" customHeight="true" outlineLevel="0" collapsed="false"/>
    <row r="5095" customFormat="false" ht="12.75" hidden="false" customHeight="true" outlineLevel="0" collapsed="false"/>
    <row r="5096" customFormat="false" ht="12.75" hidden="false" customHeight="true" outlineLevel="0" collapsed="false"/>
    <row r="5097" customFormat="false" ht="12.75" hidden="false" customHeight="true" outlineLevel="0" collapsed="false"/>
    <row r="5098" customFormat="false" ht="12.75" hidden="false" customHeight="true" outlineLevel="0" collapsed="false"/>
    <row r="5099" customFormat="false" ht="12.75" hidden="false" customHeight="true" outlineLevel="0" collapsed="false"/>
    <row r="5100" customFormat="false" ht="12.75" hidden="false" customHeight="true" outlineLevel="0" collapsed="false"/>
    <row r="5101" customFormat="false" ht="12.75" hidden="false" customHeight="true" outlineLevel="0" collapsed="false"/>
    <row r="5102" customFormat="false" ht="12.75" hidden="false" customHeight="true" outlineLevel="0" collapsed="false"/>
    <row r="5103" customFormat="false" ht="12.75" hidden="false" customHeight="true" outlineLevel="0" collapsed="false"/>
    <row r="5104" customFormat="false" ht="12.75" hidden="false" customHeight="true" outlineLevel="0" collapsed="false"/>
    <row r="5105" customFormat="false" ht="12.75" hidden="false" customHeight="true" outlineLevel="0" collapsed="false"/>
    <row r="5106" customFormat="false" ht="12.75" hidden="false" customHeight="true" outlineLevel="0" collapsed="false"/>
    <row r="5107" customFormat="false" ht="12.75" hidden="false" customHeight="true" outlineLevel="0" collapsed="false"/>
    <row r="5108" customFormat="false" ht="12.75" hidden="false" customHeight="true" outlineLevel="0" collapsed="false"/>
    <row r="5109" customFormat="false" ht="12.75" hidden="false" customHeight="true" outlineLevel="0" collapsed="false"/>
    <row r="5110" customFormat="false" ht="12.75" hidden="false" customHeight="true" outlineLevel="0" collapsed="false"/>
    <row r="5111" customFormat="false" ht="12.75" hidden="false" customHeight="true" outlineLevel="0" collapsed="false"/>
    <row r="5112" customFormat="false" ht="12.75" hidden="false" customHeight="true" outlineLevel="0" collapsed="false"/>
    <row r="5113" customFormat="false" ht="12.75" hidden="false" customHeight="true" outlineLevel="0" collapsed="false"/>
    <row r="5114" customFormat="false" ht="12.75" hidden="false" customHeight="true" outlineLevel="0" collapsed="false"/>
    <row r="5115" customFormat="false" ht="12.75" hidden="false" customHeight="true" outlineLevel="0" collapsed="false"/>
    <row r="5116" customFormat="false" ht="12.75" hidden="false" customHeight="true" outlineLevel="0" collapsed="false"/>
    <row r="5117" customFormat="false" ht="12.75" hidden="false" customHeight="true" outlineLevel="0" collapsed="false"/>
    <row r="5118" customFormat="false" ht="12.75" hidden="false" customHeight="true" outlineLevel="0" collapsed="false"/>
    <row r="5119" customFormat="false" ht="12.75" hidden="false" customHeight="true" outlineLevel="0" collapsed="false"/>
    <row r="5120" customFormat="false" ht="12.75" hidden="false" customHeight="true" outlineLevel="0" collapsed="false"/>
    <row r="5121" customFormat="false" ht="12.75" hidden="false" customHeight="true" outlineLevel="0" collapsed="false"/>
    <row r="5122" customFormat="false" ht="12.75" hidden="false" customHeight="true" outlineLevel="0" collapsed="false"/>
    <row r="5123" customFormat="false" ht="12.75" hidden="false" customHeight="true" outlineLevel="0" collapsed="false"/>
    <row r="5124" customFormat="false" ht="12.75" hidden="false" customHeight="true" outlineLevel="0" collapsed="false"/>
    <row r="5125" customFormat="false" ht="12.75" hidden="false" customHeight="true" outlineLevel="0" collapsed="false"/>
    <row r="5126" customFormat="false" ht="12.75" hidden="false" customHeight="true" outlineLevel="0" collapsed="false"/>
    <row r="5127" customFormat="false" ht="12.75" hidden="false" customHeight="true" outlineLevel="0" collapsed="false"/>
    <row r="5128" customFormat="false" ht="12.75" hidden="false" customHeight="true" outlineLevel="0" collapsed="false"/>
    <row r="5129" customFormat="false" ht="12.75" hidden="false" customHeight="true" outlineLevel="0" collapsed="false"/>
    <row r="5130" customFormat="false" ht="12.75" hidden="false" customHeight="true" outlineLevel="0" collapsed="false"/>
    <row r="5131" customFormat="false" ht="12.75" hidden="false" customHeight="true" outlineLevel="0" collapsed="false"/>
    <row r="5132" customFormat="false" ht="12.75" hidden="false" customHeight="true" outlineLevel="0" collapsed="false"/>
    <row r="5133" customFormat="false" ht="12.75" hidden="false" customHeight="true" outlineLevel="0" collapsed="false"/>
    <row r="5134" customFormat="false" ht="12.75" hidden="false" customHeight="true" outlineLevel="0" collapsed="false"/>
    <row r="5135" customFormat="false" ht="12.75" hidden="false" customHeight="true" outlineLevel="0" collapsed="false"/>
    <row r="5136" customFormat="false" ht="12.75" hidden="false" customHeight="true" outlineLevel="0" collapsed="false"/>
    <row r="5137" customFormat="false" ht="12.75" hidden="false" customHeight="true" outlineLevel="0" collapsed="false"/>
    <row r="5138" customFormat="false" ht="12.75" hidden="false" customHeight="true" outlineLevel="0" collapsed="false"/>
    <row r="5139" customFormat="false" ht="12.75" hidden="false" customHeight="true" outlineLevel="0" collapsed="false"/>
    <row r="5140" customFormat="false" ht="12.75" hidden="false" customHeight="true" outlineLevel="0" collapsed="false"/>
    <row r="5141" customFormat="false" ht="12.75" hidden="false" customHeight="true" outlineLevel="0" collapsed="false"/>
    <row r="5142" customFormat="false" ht="12.75" hidden="false" customHeight="true" outlineLevel="0" collapsed="false"/>
    <row r="5143" customFormat="false" ht="12.75" hidden="false" customHeight="true" outlineLevel="0" collapsed="false"/>
    <row r="5144" customFormat="false" ht="12.75" hidden="false" customHeight="true" outlineLevel="0" collapsed="false"/>
    <row r="5145" customFormat="false" ht="12.75" hidden="false" customHeight="true" outlineLevel="0" collapsed="false"/>
    <row r="5146" customFormat="false" ht="12.75" hidden="false" customHeight="true" outlineLevel="0" collapsed="false"/>
    <row r="5147" customFormat="false" ht="12.75" hidden="false" customHeight="true" outlineLevel="0" collapsed="false"/>
    <row r="5148" customFormat="false" ht="12.75" hidden="false" customHeight="true" outlineLevel="0" collapsed="false"/>
    <row r="5149" customFormat="false" ht="12.75" hidden="false" customHeight="true" outlineLevel="0" collapsed="false"/>
    <row r="5150" customFormat="false" ht="12.75" hidden="false" customHeight="true" outlineLevel="0" collapsed="false"/>
    <row r="5151" customFormat="false" ht="12.75" hidden="false" customHeight="true" outlineLevel="0" collapsed="false"/>
    <row r="5152" customFormat="false" ht="12.75" hidden="false" customHeight="true" outlineLevel="0" collapsed="false"/>
    <row r="5153" customFormat="false" ht="12.75" hidden="false" customHeight="true" outlineLevel="0" collapsed="false"/>
    <row r="5154" customFormat="false" ht="12.75" hidden="false" customHeight="true" outlineLevel="0" collapsed="false"/>
    <row r="5155" customFormat="false" ht="12.75" hidden="false" customHeight="true" outlineLevel="0" collapsed="false"/>
    <row r="5156" customFormat="false" ht="12.75" hidden="false" customHeight="true" outlineLevel="0" collapsed="false"/>
    <row r="5157" customFormat="false" ht="12.75" hidden="false" customHeight="true" outlineLevel="0" collapsed="false"/>
    <row r="5158" customFormat="false" ht="12.75" hidden="false" customHeight="true" outlineLevel="0" collapsed="false"/>
    <row r="5159" customFormat="false" ht="12.75" hidden="false" customHeight="true" outlineLevel="0" collapsed="false"/>
    <row r="5160" customFormat="false" ht="12.75" hidden="false" customHeight="true" outlineLevel="0" collapsed="false"/>
    <row r="5161" customFormat="false" ht="12.75" hidden="false" customHeight="true" outlineLevel="0" collapsed="false"/>
    <row r="5162" customFormat="false" ht="12.75" hidden="false" customHeight="true" outlineLevel="0" collapsed="false"/>
    <row r="5163" customFormat="false" ht="12.75" hidden="false" customHeight="true" outlineLevel="0" collapsed="false"/>
    <row r="5164" customFormat="false" ht="12.75" hidden="false" customHeight="true" outlineLevel="0" collapsed="false"/>
    <row r="5165" customFormat="false" ht="12.75" hidden="false" customHeight="true" outlineLevel="0" collapsed="false"/>
    <row r="5166" customFormat="false" ht="12.75" hidden="false" customHeight="true" outlineLevel="0" collapsed="false"/>
    <row r="5167" customFormat="false" ht="12.75" hidden="false" customHeight="true" outlineLevel="0" collapsed="false"/>
    <row r="5168" customFormat="false" ht="12.75" hidden="false" customHeight="true" outlineLevel="0" collapsed="false"/>
    <row r="5169" customFormat="false" ht="12.75" hidden="false" customHeight="true" outlineLevel="0" collapsed="false"/>
    <row r="5170" customFormat="false" ht="12.75" hidden="false" customHeight="true" outlineLevel="0" collapsed="false"/>
    <row r="5171" customFormat="false" ht="12.75" hidden="false" customHeight="true" outlineLevel="0" collapsed="false"/>
    <row r="5172" customFormat="false" ht="12.75" hidden="false" customHeight="true" outlineLevel="0" collapsed="false"/>
    <row r="5173" customFormat="false" ht="12.75" hidden="false" customHeight="true" outlineLevel="0" collapsed="false"/>
    <row r="5174" customFormat="false" ht="12.75" hidden="false" customHeight="true" outlineLevel="0" collapsed="false"/>
    <row r="5175" customFormat="false" ht="12.75" hidden="false" customHeight="true" outlineLevel="0" collapsed="false"/>
    <row r="5176" customFormat="false" ht="12.75" hidden="false" customHeight="true" outlineLevel="0" collapsed="false"/>
    <row r="5177" customFormat="false" ht="12.75" hidden="false" customHeight="true" outlineLevel="0" collapsed="false"/>
    <row r="5178" customFormat="false" ht="12.75" hidden="false" customHeight="true" outlineLevel="0" collapsed="false"/>
    <row r="5179" customFormat="false" ht="12.75" hidden="false" customHeight="true" outlineLevel="0" collapsed="false"/>
    <row r="5180" customFormat="false" ht="12.75" hidden="false" customHeight="true" outlineLevel="0" collapsed="false"/>
    <row r="5181" customFormat="false" ht="12.75" hidden="false" customHeight="true" outlineLevel="0" collapsed="false"/>
    <row r="5182" customFormat="false" ht="12.75" hidden="false" customHeight="true" outlineLevel="0" collapsed="false"/>
    <row r="5183" customFormat="false" ht="12.75" hidden="false" customHeight="true" outlineLevel="0" collapsed="false"/>
    <row r="5184" customFormat="false" ht="12.75" hidden="false" customHeight="true" outlineLevel="0" collapsed="false"/>
    <row r="5185" customFormat="false" ht="12.75" hidden="false" customHeight="true" outlineLevel="0" collapsed="false"/>
    <row r="5186" customFormat="false" ht="12.75" hidden="false" customHeight="true" outlineLevel="0" collapsed="false"/>
    <row r="5187" customFormat="false" ht="12.75" hidden="false" customHeight="true" outlineLevel="0" collapsed="false"/>
    <row r="5188" customFormat="false" ht="12.75" hidden="false" customHeight="true" outlineLevel="0" collapsed="false"/>
    <row r="5189" customFormat="false" ht="12.75" hidden="false" customHeight="true" outlineLevel="0" collapsed="false"/>
    <row r="5190" customFormat="false" ht="12.75" hidden="false" customHeight="true" outlineLevel="0" collapsed="false"/>
    <row r="5191" customFormat="false" ht="12.75" hidden="false" customHeight="true" outlineLevel="0" collapsed="false"/>
    <row r="5192" customFormat="false" ht="12.75" hidden="false" customHeight="true" outlineLevel="0" collapsed="false"/>
    <row r="5193" customFormat="false" ht="12.75" hidden="false" customHeight="true" outlineLevel="0" collapsed="false"/>
    <row r="5194" customFormat="false" ht="12.75" hidden="false" customHeight="true" outlineLevel="0" collapsed="false"/>
    <row r="5195" customFormat="false" ht="12.75" hidden="false" customHeight="true" outlineLevel="0" collapsed="false"/>
    <row r="5196" customFormat="false" ht="12.75" hidden="false" customHeight="true" outlineLevel="0" collapsed="false"/>
    <row r="5197" customFormat="false" ht="12.75" hidden="false" customHeight="true" outlineLevel="0" collapsed="false"/>
    <row r="5198" customFormat="false" ht="12.75" hidden="false" customHeight="true" outlineLevel="0" collapsed="false"/>
    <row r="5199" customFormat="false" ht="12.75" hidden="false" customHeight="true" outlineLevel="0" collapsed="false"/>
    <row r="5200" customFormat="false" ht="12.75" hidden="false" customHeight="true" outlineLevel="0" collapsed="false"/>
    <row r="5201" customFormat="false" ht="12.75" hidden="false" customHeight="true" outlineLevel="0" collapsed="false"/>
    <row r="5202" customFormat="false" ht="12.75" hidden="false" customHeight="true" outlineLevel="0" collapsed="false"/>
    <row r="5203" customFormat="false" ht="12.75" hidden="false" customHeight="true" outlineLevel="0" collapsed="false"/>
    <row r="5204" customFormat="false" ht="12.75" hidden="false" customHeight="true" outlineLevel="0" collapsed="false"/>
    <row r="5205" customFormat="false" ht="12.75" hidden="false" customHeight="true" outlineLevel="0" collapsed="false"/>
    <row r="5206" customFormat="false" ht="12.75" hidden="false" customHeight="true" outlineLevel="0" collapsed="false"/>
    <row r="5207" customFormat="false" ht="12.75" hidden="false" customHeight="true" outlineLevel="0" collapsed="false"/>
    <row r="5208" customFormat="false" ht="12.75" hidden="false" customHeight="true" outlineLevel="0" collapsed="false"/>
    <row r="5209" customFormat="false" ht="12.75" hidden="false" customHeight="true" outlineLevel="0" collapsed="false"/>
    <row r="5210" customFormat="false" ht="12.75" hidden="false" customHeight="true" outlineLevel="0" collapsed="false"/>
    <row r="5211" customFormat="false" ht="12.75" hidden="false" customHeight="true" outlineLevel="0" collapsed="false"/>
    <row r="5212" customFormat="false" ht="12.75" hidden="false" customHeight="true" outlineLevel="0" collapsed="false"/>
    <row r="5213" customFormat="false" ht="12.75" hidden="false" customHeight="true" outlineLevel="0" collapsed="false"/>
    <row r="5214" customFormat="false" ht="12.75" hidden="false" customHeight="true" outlineLevel="0" collapsed="false"/>
    <row r="5215" customFormat="false" ht="12.75" hidden="false" customHeight="true" outlineLevel="0" collapsed="false"/>
    <row r="5216" customFormat="false" ht="12.75" hidden="false" customHeight="true" outlineLevel="0" collapsed="false"/>
    <row r="5217" customFormat="false" ht="12.75" hidden="false" customHeight="true" outlineLevel="0" collapsed="false"/>
    <row r="5218" customFormat="false" ht="12.75" hidden="false" customHeight="true" outlineLevel="0" collapsed="false"/>
    <row r="5219" customFormat="false" ht="12.75" hidden="false" customHeight="true" outlineLevel="0" collapsed="false"/>
    <row r="5220" customFormat="false" ht="12.75" hidden="false" customHeight="true" outlineLevel="0" collapsed="false"/>
    <row r="5221" customFormat="false" ht="12.75" hidden="false" customHeight="true" outlineLevel="0" collapsed="false"/>
    <row r="5222" customFormat="false" ht="12.75" hidden="false" customHeight="true" outlineLevel="0" collapsed="false"/>
    <row r="5223" customFormat="false" ht="12.75" hidden="false" customHeight="true" outlineLevel="0" collapsed="false"/>
    <row r="5224" customFormat="false" ht="12.75" hidden="false" customHeight="true" outlineLevel="0" collapsed="false"/>
    <row r="5225" customFormat="false" ht="12.75" hidden="false" customHeight="true" outlineLevel="0" collapsed="false"/>
    <row r="5226" customFormat="false" ht="12.75" hidden="false" customHeight="true" outlineLevel="0" collapsed="false"/>
    <row r="5227" customFormat="false" ht="12.75" hidden="false" customHeight="true" outlineLevel="0" collapsed="false"/>
    <row r="5228" customFormat="false" ht="12.75" hidden="false" customHeight="true" outlineLevel="0" collapsed="false"/>
    <row r="5229" customFormat="false" ht="12.75" hidden="false" customHeight="true" outlineLevel="0" collapsed="false"/>
    <row r="5230" customFormat="false" ht="12.75" hidden="false" customHeight="true" outlineLevel="0" collapsed="false"/>
    <row r="5231" customFormat="false" ht="12.75" hidden="false" customHeight="true" outlineLevel="0" collapsed="false"/>
    <row r="5232" customFormat="false" ht="12.75" hidden="false" customHeight="true" outlineLevel="0" collapsed="false"/>
    <row r="5233" customFormat="false" ht="12.75" hidden="false" customHeight="true" outlineLevel="0" collapsed="false"/>
    <row r="5234" customFormat="false" ht="12.75" hidden="false" customHeight="true" outlineLevel="0" collapsed="false"/>
    <row r="5235" customFormat="false" ht="12.75" hidden="false" customHeight="true" outlineLevel="0" collapsed="false"/>
    <row r="5236" customFormat="false" ht="12.75" hidden="false" customHeight="true" outlineLevel="0" collapsed="false"/>
    <row r="5237" customFormat="false" ht="12.75" hidden="false" customHeight="true" outlineLevel="0" collapsed="false"/>
    <row r="5238" customFormat="false" ht="12.75" hidden="false" customHeight="true" outlineLevel="0" collapsed="false"/>
    <row r="5239" customFormat="false" ht="12.75" hidden="false" customHeight="true" outlineLevel="0" collapsed="false"/>
    <row r="5240" customFormat="false" ht="12.75" hidden="false" customHeight="true" outlineLevel="0" collapsed="false"/>
    <row r="5241" customFormat="false" ht="12.75" hidden="false" customHeight="true" outlineLevel="0" collapsed="false"/>
    <row r="5242" customFormat="false" ht="12.75" hidden="false" customHeight="true" outlineLevel="0" collapsed="false"/>
    <row r="5243" customFormat="false" ht="12.75" hidden="false" customHeight="true" outlineLevel="0" collapsed="false"/>
    <row r="5244" customFormat="false" ht="12.75" hidden="false" customHeight="true" outlineLevel="0" collapsed="false"/>
    <row r="5245" customFormat="false" ht="12.75" hidden="false" customHeight="true" outlineLevel="0" collapsed="false"/>
    <row r="5246" customFormat="false" ht="12.75" hidden="false" customHeight="true" outlineLevel="0" collapsed="false"/>
    <row r="5247" customFormat="false" ht="12.75" hidden="false" customHeight="true" outlineLevel="0" collapsed="false"/>
    <row r="5248" customFormat="false" ht="12.75" hidden="false" customHeight="true" outlineLevel="0" collapsed="false"/>
    <row r="5249" customFormat="false" ht="12.75" hidden="false" customHeight="true" outlineLevel="0" collapsed="false"/>
    <row r="5250" customFormat="false" ht="12.75" hidden="false" customHeight="true" outlineLevel="0" collapsed="false"/>
    <row r="5251" customFormat="false" ht="12.75" hidden="false" customHeight="true" outlineLevel="0" collapsed="false"/>
    <row r="5252" customFormat="false" ht="12.75" hidden="false" customHeight="true" outlineLevel="0" collapsed="false"/>
    <row r="5253" customFormat="false" ht="12.75" hidden="false" customHeight="true" outlineLevel="0" collapsed="false"/>
    <row r="5254" customFormat="false" ht="12.75" hidden="false" customHeight="true" outlineLevel="0" collapsed="false"/>
    <row r="5255" customFormat="false" ht="12.75" hidden="false" customHeight="true" outlineLevel="0" collapsed="false"/>
    <row r="5256" customFormat="false" ht="12.75" hidden="false" customHeight="true" outlineLevel="0" collapsed="false"/>
    <row r="5257" customFormat="false" ht="12.75" hidden="false" customHeight="true" outlineLevel="0" collapsed="false"/>
    <row r="5258" customFormat="false" ht="12.75" hidden="false" customHeight="true" outlineLevel="0" collapsed="false"/>
    <row r="5259" customFormat="false" ht="12.75" hidden="false" customHeight="true" outlineLevel="0" collapsed="false"/>
    <row r="5260" customFormat="false" ht="12.75" hidden="false" customHeight="true" outlineLevel="0" collapsed="false"/>
    <row r="5261" customFormat="false" ht="12.75" hidden="false" customHeight="true" outlineLevel="0" collapsed="false"/>
    <row r="5262" customFormat="false" ht="12.75" hidden="false" customHeight="true" outlineLevel="0" collapsed="false"/>
    <row r="5263" customFormat="false" ht="12.75" hidden="false" customHeight="true" outlineLevel="0" collapsed="false"/>
    <row r="5264" customFormat="false" ht="12.75" hidden="false" customHeight="true" outlineLevel="0" collapsed="false"/>
    <row r="5265" customFormat="false" ht="12.75" hidden="false" customHeight="true" outlineLevel="0" collapsed="false"/>
    <row r="5266" customFormat="false" ht="12.75" hidden="false" customHeight="true" outlineLevel="0" collapsed="false"/>
    <row r="5267" customFormat="false" ht="12.75" hidden="false" customHeight="true" outlineLevel="0" collapsed="false"/>
    <row r="5268" customFormat="false" ht="12.75" hidden="false" customHeight="true" outlineLevel="0" collapsed="false"/>
    <row r="5269" customFormat="false" ht="12.75" hidden="false" customHeight="true" outlineLevel="0" collapsed="false"/>
    <row r="5270" customFormat="false" ht="12.75" hidden="false" customHeight="true" outlineLevel="0" collapsed="false"/>
    <row r="5271" customFormat="false" ht="12.75" hidden="false" customHeight="true" outlineLevel="0" collapsed="false"/>
    <row r="5272" customFormat="false" ht="12.75" hidden="false" customHeight="true" outlineLevel="0" collapsed="false"/>
    <row r="5273" customFormat="false" ht="12.75" hidden="false" customHeight="true" outlineLevel="0" collapsed="false"/>
    <row r="5274" customFormat="false" ht="12.75" hidden="false" customHeight="true" outlineLevel="0" collapsed="false"/>
    <row r="5275" customFormat="false" ht="12.75" hidden="false" customHeight="true" outlineLevel="0" collapsed="false"/>
    <row r="5276" customFormat="false" ht="12.75" hidden="false" customHeight="true" outlineLevel="0" collapsed="false"/>
    <row r="5277" customFormat="false" ht="12.75" hidden="false" customHeight="true" outlineLevel="0" collapsed="false"/>
    <row r="5278" customFormat="false" ht="12.75" hidden="false" customHeight="true" outlineLevel="0" collapsed="false"/>
    <row r="5279" customFormat="false" ht="12.75" hidden="false" customHeight="true" outlineLevel="0" collapsed="false"/>
    <row r="5280" customFormat="false" ht="12.75" hidden="false" customHeight="true" outlineLevel="0" collapsed="false"/>
    <row r="5281" customFormat="false" ht="12.75" hidden="false" customHeight="true" outlineLevel="0" collapsed="false"/>
    <row r="5282" customFormat="false" ht="12.75" hidden="false" customHeight="true" outlineLevel="0" collapsed="false"/>
    <row r="5283" customFormat="false" ht="12.75" hidden="false" customHeight="true" outlineLevel="0" collapsed="false"/>
    <row r="5284" customFormat="false" ht="12.75" hidden="false" customHeight="true" outlineLevel="0" collapsed="false"/>
    <row r="5285" customFormat="false" ht="12.75" hidden="false" customHeight="true" outlineLevel="0" collapsed="false"/>
    <row r="5286" customFormat="false" ht="12.75" hidden="false" customHeight="true" outlineLevel="0" collapsed="false"/>
    <row r="5287" customFormat="false" ht="12.75" hidden="false" customHeight="true" outlineLevel="0" collapsed="false"/>
    <row r="5288" customFormat="false" ht="12.75" hidden="false" customHeight="true" outlineLevel="0" collapsed="false"/>
    <row r="5289" customFormat="false" ht="12.75" hidden="false" customHeight="true" outlineLevel="0" collapsed="false"/>
    <row r="5290" customFormat="false" ht="12.75" hidden="false" customHeight="true" outlineLevel="0" collapsed="false"/>
    <row r="5291" customFormat="false" ht="12.75" hidden="false" customHeight="true" outlineLevel="0" collapsed="false"/>
    <row r="5292" customFormat="false" ht="12.75" hidden="false" customHeight="true" outlineLevel="0" collapsed="false"/>
    <row r="5293" customFormat="false" ht="12.75" hidden="false" customHeight="true" outlineLevel="0" collapsed="false"/>
    <row r="5294" customFormat="false" ht="12.75" hidden="false" customHeight="true" outlineLevel="0" collapsed="false"/>
    <row r="5295" customFormat="false" ht="12.75" hidden="false" customHeight="true" outlineLevel="0" collapsed="false"/>
    <row r="5296" customFormat="false" ht="12.75" hidden="false" customHeight="true" outlineLevel="0" collapsed="false"/>
    <row r="5297" customFormat="false" ht="12.75" hidden="false" customHeight="true" outlineLevel="0" collapsed="false"/>
    <row r="5298" customFormat="false" ht="12.75" hidden="false" customHeight="true" outlineLevel="0" collapsed="false"/>
    <row r="5299" customFormat="false" ht="12.75" hidden="false" customHeight="true" outlineLevel="0" collapsed="false"/>
    <row r="5300" customFormat="false" ht="12.75" hidden="false" customHeight="true" outlineLevel="0" collapsed="false"/>
    <row r="5301" customFormat="false" ht="12.75" hidden="false" customHeight="true" outlineLevel="0" collapsed="false"/>
    <row r="5302" customFormat="false" ht="12.75" hidden="false" customHeight="true" outlineLevel="0" collapsed="false"/>
    <row r="5303" customFormat="false" ht="12.75" hidden="false" customHeight="true" outlineLevel="0" collapsed="false"/>
    <row r="5304" customFormat="false" ht="12.75" hidden="false" customHeight="true" outlineLevel="0" collapsed="false"/>
    <row r="5305" customFormat="false" ht="12.75" hidden="false" customHeight="true" outlineLevel="0" collapsed="false"/>
    <row r="5306" customFormat="false" ht="12.75" hidden="false" customHeight="true" outlineLevel="0" collapsed="false"/>
    <row r="5307" customFormat="false" ht="12.75" hidden="false" customHeight="true" outlineLevel="0" collapsed="false"/>
    <row r="5308" customFormat="false" ht="12.75" hidden="false" customHeight="true" outlineLevel="0" collapsed="false"/>
    <row r="5309" customFormat="false" ht="12.75" hidden="false" customHeight="true" outlineLevel="0" collapsed="false"/>
    <row r="5310" customFormat="false" ht="12.75" hidden="false" customHeight="true" outlineLevel="0" collapsed="false"/>
    <row r="5311" customFormat="false" ht="12.75" hidden="false" customHeight="true" outlineLevel="0" collapsed="false"/>
    <row r="5312" customFormat="false" ht="12.75" hidden="false" customHeight="true" outlineLevel="0" collapsed="false"/>
    <row r="5313" customFormat="false" ht="12.75" hidden="false" customHeight="true" outlineLevel="0" collapsed="false"/>
    <row r="5314" customFormat="false" ht="12.75" hidden="false" customHeight="true" outlineLevel="0" collapsed="false"/>
    <row r="5315" customFormat="false" ht="12.75" hidden="false" customHeight="true" outlineLevel="0" collapsed="false"/>
    <row r="5316" customFormat="false" ht="12.75" hidden="false" customHeight="true" outlineLevel="0" collapsed="false"/>
    <row r="5317" customFormat="false" ht="12.75" hidden="false" customHeight="true" outlineLevel="0" collapsed="false"/>
    <row r="5318" customFormat="false" ht="12.75" hidden="false" customHeight="true" outlineLevel="0" collapsed="false"/>
    <row r="5319" customFormat="false" ht="12.75" hidden="false" customHeight="true" outlineLevel="0" collapsed="false"/>
    <row r="5320" customFormat="false" ht="12.75" hidden="false" customHeight="true" outlineLevel="0" collapsed="false"/>
    <row r="5321" customFormat="false" ht="12.75" hidden="false" customHeight="true" outlineLevel="0" collapsed="false"/>
    <row r="5322" customFormat="false" ht="12.75" hidden="false" customHeight="true" outlineLevel="0" collapsed="false"/>
    <row r="5323" customFormat="false" ht="12.75" hidden="false" customHeight="true" outlineLevel="0" collapsed="false"/>
    <row r="5324" customFormat="false" ht="12.75" hidden="false" customHeight="true" outlineLevel="0" collapsed="false"/>
    <row r="5325" customFormat="false" ht="12.75" hidden="false" customHeight="true" outlineLevel="0" collapsed="false"/>
    <row r="5326" customFormat="false" ht="12.75" hidden="false" customHeight="true" outlineLevel="0" collapsed="false"/>
    <row r="5327" customFormat="false" ht="12.75" hidden="false" customHeight="true" outlineLevel="0" collapsed="false"/>
    <row r="5328" customFormat="false" ht="12.75" hidden="false" customHeight="true" outlineLevel="0" collapsed="false"/>
    <row r="5329" customFormat="false" ht="12.75" hidden="false" customHeight="true" outlineLevel="0" collapsed="false"/>
    <row r="5330" customFormat="false" ht="12.75" hidden="false" customHeight="true" outlineLevel="0" collapsed="false"/>
    <row r="5331" customFormat="false" ht="12.75" hidden="false" customHeight="true" outlineLevel="0" collapsed="false"/>
    <row r="5332" customFormat="false" ht="12.75" hidden="false" customHeight="true" outlineLevel="0" collapsed="false"/>
    <row r="5333" customFormat="false" ht="12.75" hidden="false" customHeight="true" outlineLevel="0" collapsed="false"/>
    <row r="5334" customFormat="false" ht="12.75" hidden="false" customHeight="true" outlineLevel="0" collapsed="false"/>
    <row r="5335" customFormat="false" ht="12.75" hidden="false" customHeight="true" outlineLevel="0" collapsed="false"/>
    <row r="5336" customFormat="false" ht="12.75" hidden="false" customHeight="true" outlineLevel="0" collapsed="false"/>
    <row r="5337" customFormat="false" ht="12.75" hidden="false" customHeight="true" outlineLevel="0" collapsed="false"/>
    <row r="5338" customFormat="false" ht="12.75" hidden="false" customHeight="true" outlineLevel="0" collapsed="false"/>
    <row r="5339" customFormat="false" ht="12.75" hidden="false" customHeight="true" outlineLevel="0" collapsed="false"/>
    <row r="5340" customFormat="false" ht="12.75" hidden="false" customHeight="true" outlineLevel="0" collapsed="false"/>
    <row r="5341" customFormat="false" ht="12.75" hidden="false" customHeight="true" outlineLevel="0" collapsed="false"/>
    <row r="5342" customFormat="false" ht="12.75" hidden="false" customHeight="true" outlineLevel="0" collapsed="false"/>
    <row r="5343" customFormat="false" ht="12.75" hidden="false" customHeight="true" outlineLevel="0" collapsed="false"/>
    <row r="5344" customFormat="false" ht="12.75" hidden="false" customHeight="true" outlineLevel="0" collapsed="false"/>
    <row r="5345" customFormat="false" ht="12.75" hidden="false" customHeight="true" outlineLevel="0" collapsed="false"/>
    <row r="5346" customFormat="false" ht="12.75" hidden="false" customHeight="true" outlineLevel="0" collapsed="false"/>
    <row r="5347" customFormat="false" ht="12.75" hidden="false" customHeight="true" outlineLevel="0" collapsed="false"/>
    <row r="5348" customFormat="false" ht="12.75" hidden="false" customHeight="true" outlineLevel="0" collapsed="false"/>
    <row r="5349" customFormat="false" ht="12.75" hidden="false" customHeight="true" outlineLevel="0" collapsed="false"/>
    <row r="5350" customFormat="false" ht="12.75" hidden="false" customHeight="true" outlineLevel="0" collapsed="false"/>
    <row r="5351" customFormat="false" ht="12.75" hidden="false" customHeight="true" outlineLevel="0" collapsed="false"/>
    <row r="5352" customFormat="false" ht="12.75" hidden="false" customHeight="true" outlineLevel="0" collapsed="false"/>
    <row r="5353" customFormat="false" ht="12.75" hidden="false" customHeight="true" outlineLevel="0" collapsed="false"/>
    <row r="5354" customFormat="false" ht="12.75" hidden="false" customHeight="true" outlineLevel="0" collapsed="false"/>
    <row r="5355" customFormat="false" ht="12.75" hidden="false" customHeight="true" outlineLevel="0" collapsed="false"/>
    <row r="5356" customFormat="false" ht="12.75" hidden="false" customHeight="true" outlineLevel="0" collapsed="false"/>
    <row r="5357" customFormat="false" ht="12.75" hidden="false" customHeight="true" outlineLevel="0" collapsed="false"/>
    <row r="5358" customFormat="false" ht="12.75" hidden="false" customHeight="true" outlineLevel="0" collapsed="false"/>
    <row r="5359" customFormat="false" ht="12.75" hidden="false" customHeight="true" outlineLevel="0" collapsed="false"/>
    <row r="5360" customFormat="false" ht="12.75" hidden="false" customHeight="true" outlineLevel="0" collapsed="false"/>
    <row r="5361" customFormat="false" ht="12.75" hidden="false" customHeight="true" outlineLevel="0" collapsed="false"/>
    <row r="5362" customFormat="false" ht="12.75" hidden="false" customHeight="true" outlineLevel="0" collapsed="false"/>
    <row r="5363" customFormat="false" ht="12.75" hidden="false" customHeight="true" outlineLevel="0" collapsed="false"/>
    <row r="5364" customFormat="false" ht="12.75" hidden="false" customHeight="true" outlineLevel="0" collapsed="false"/>
    <row r="5365" customFormat="false" ht="12.75" hidden="false" customHeight="true" outlineLevel="0" collapsed="false"/>
    <row r="5366" customFormat="false" ht="12.75" hidden="false" customHeight="true" outlineLevel="0" collapsed="false"/>
    <row r="5367" customFormat="false" ht="12.75" hidden="false" customHeight="true" outlineLevel="0" collapsed="false"/>
    <row r="5368" customFormat="false" ht="12.75" hidden="false" customHeight="true" outlineLevel="0" collapsed="false"/>
    <row r="5369" customFormat="false" ht="12.75" hidden="false" customHeight="true" outlineLevel="0" collapsed="false"/>
    <row r="5370" customFormat="false" ht="12.75" hidden="false" customHeight="true" outlineLevel="0" collapsed="false"/>
    <row r="5371" customFormat="false" ht="12.75" hidden="false" customHeight="true" outlineLevel="0" collapsed="false"/>
    <row r="5372" customFormat="false" ht="12.75" hidden="false" customHeight="true" outlineLevel="0" collapsed="false"/>
    <row r="5373" customFormat="false" ht="12.75" hidden="false" customHeight="true" outlineLevel="0" collapsed="false"/>
    <row r="5374" customFormat="false" ht="12.75" hidden="false" customHeight="true" outlineLevel="0" collapsed="false"/>
    <row r="5375" customFormat="false" ht="12.75" hidden="false" customHeight="true" outlineLevel="0" collapsed="false"/>
    <row r="5376" customFormat="false" ht="12.75" hidden="false" customHeight="true" outlineLevel="0" collapsed="false"/>
    <row r="5377" customFormat="false" ht="12.75" hidden="false" customHeight="true" outlineLevel="0" collapsed="false"/>
    <row r="5378" customFormat="false" ht="12.75" hidden="false" customHeight="true" outlineLevel="0" collapsed="false"/>
    <row r="5379" customFormat="false" ht="12.75" hidden="false" customHeight="true" outlineLevel="0" collapsed="false"/>
    <row r="5380" customFormat="false" ht="12.75" hidden="false" customHeight="true" outlineLevel="0" collapsed="false"/>
    <row r="5381" customFormat="false" ht="12.75" hidden="false" customHeight="true" outlineLevel="0" collapsed="false"/>
    <row r="5382" customFormat="false" ht="12.75" hidden="false" customHeight="true" outlineLevel="0" collapsed="false"/>
    <row r="5383" customFormat="false" ht="12.75" hidden="false" customHeight="true" outlineLevel="0" collapsed="false"/>
    <row r="5384" customFormat="false" ht="12.75" hidden="false" customHeight="true" outlineLevel="0" collapsed="false"/>
    <row r="5385" customFormat="false" ht="12.75" hidden="false" customHeight="true" outlineLevel="0" collapsed="false"/>
    <row r="5386" customFormat="false" ht="12.75" hidden="false" customHeight="true" outlineLevel="0" collapsed="false"/>
    <row r="5387" customFormat="false" ht="12.75" hidden="false" customHeight="true" outlineLevel="0" collapsed="false"/>
    <row r="5388" customFormat="false" ht="12.75" hidden="false" customHeight="true" outlineLevel="0" collapsed="false"/>
    <row r="5389" customFormat="false" ht="12.75" hidden="false" customHeight="true" outlineLevel="0" collapsed="false"/>
    <row r="5390" customFormat="false" ht="12.75" hidden="false" customHeight="true" outlineLevel="0" collapsed="false"/>
    <row r="5391" customFormat="false" ht="12.75" hidden="false" customHeight="true" outlineLevel="0" collapsed="false"/>
    <row r="5392" customFormat="false" ht="12.75" hidden="false" customHeight="true" outlineLevel="0" collapsed="false"/>
    <row r="5393" customFormat="false" ht="12.75" hidden="false" customHeight="true" outlineLevel="0" collapsed="false"/>
    <row r="5394" customFormat="false" ht="12.75" hidden="false" customHeight="true" outlineLevel="0" collapsed="false"/>
    <row r="5395" customFormat="false" ht="12.75" hidden="false" customHeight="true" outlineLevel="0" collapsed="false"/>
    <row r="5396" customFormat="false" ht="12.75" hidden="false" customHeight="true" outlineLevel="0" collapsed="false"/>
    <row r="5397" customFormat="false" ht="12.75" hidden="false" customHeight="true" outlineLevel="0" collapsed="false"/>
    <row r="5398" customFormat="false" ht="12.75" hidden="false" customHeight="true" outlineLevel="0" collapsed="false"/>
    <row r="5399" customFormat="false" ht="12.75" hidden="false" customHeight="true" outlineLevel="0" collapsed="false"/>
    <row r="5400" customFormat="false" ht="12.75" hidden="false" customHeight="true" outlineLevel="0" collapsed="false"/>
    <row r="5401" customFormat="false" ht="12.75" hidden="false" customHeight="true" outlineLevel="0" collapsed="false"/>
    <row r="5402" customFormat="false" ht="12.75" hidden="false" customHeight="true" outlineLevel="0" collapsed="false"/>
    <row r="5403" customFormat="false" ht="12.75" hidden="false" customHeight="true" outlineLevel="0" collapsed="false"/>
    <row r="5404" customFormat="false" ht="12.75" hidden="false" customHeight="true" outlineLevel="0" collapsed="false"/>
    <row r="5405" customFormat="false" ht="12.75" hidden="false" customHeight="true" outlineLevel="0" collapsed="false"/>
    <row r="5406" customFormat="false" ht="12.75" hidden="false" customHeight="true" outlineLevel="0" collapsed="false"/>
    <row r="5407" customFormat="false" ht="12.75" hidden="false" customHeight="true" outlineLevel="0" collapsed="false"/>
    <row r="5408" customFormat="false" ht="12.75" hidden="false" customHeight="true" outlineLevel="0" collapsed="false"/>
    <row r="5409" customFormat="false" ht="12.75" hidden="false" customHeight="true" outlineLevel="0" collapsed="false"/>
    <row r="5410" customFormat="false" ht="12.75" hidden="false" customHeight="true" outlineLevel="0" collapsed="false"/>
    <row r="5411" customFormat="false" ht="12.75" hidden="false" customHeight="true" outlineLevel="0" collapsed="false"/>
    <row r="5412" customFormat="false" ht="12.75" hidden="false" customHeight="true" outlineLevel="0" collapsed="false"/>
    <row r="5413" customFormat="false" ht="12.75" hidden="false" customHeight="true" outlineLevel="0" collapsed="false"/>
    <row r="5414" customFormat="false" ht="12.75" hidden="false" customHeight="true" outlineLevel="0" collapsed="false"/>
    <row r="5415" customFormat="false" ht="12.75" hidden="false" customHeight="true" outlineLevel="0" collapsed="false"/>
    <row r="5416" customFormat="false" ht="12.75" hidden="false" customHeight="true" outlineLevel="0" collapsed="false"/>
    <row r="5417" customFormat="false" ht="12.75" hidden="false" customHeight="true" outlineLevel="0" collapsed="false"/>
    <row r="5418" customFormat="false" ht="12.75" hidden="false" customHeight="true" outlineLevel="0" collapsed="false"/>
    <row r="5419" customFormat="false" ht="12.75" hidden="false" customHeight="true" outlineLevel="0" collapsed="false"/>
    <row r="5420" customFormat="false" ht="12.75" hidden="false" customHeight="true" outlineLevel="0" collapsed="false"/>
    <row r="5421" customFormat="false" ht="12.75" hidden="false" customHeight="true" outlineLevel="0" collapsed="false"/>
    <row r="5422" customFormat="false" ht="12.75" hidden="false" customHeight="true" outlineLevel="0" collapsed="false"/>
    <row r="5423" customFormat="false" ht="12.75" hidden="false" customHeight="true" outlineLevel="0" collapsed="false"/>
    <row r="5424" customFormat="false" ht="12.75" hidden="false" customHeight="true" outlineLevel="0" collapsed="false"/>
    <row r="5425" customFormat="false" ht="12.75" hidden="false" customHeight="true" outlineLevel="0" collapsed="false"/>
    <row r="5426" customFormat="false" ht="12.75" hidden="false" customHeight="true" outlineLevel="0" collapsed="false"/>
    <row r="5427" customFormat="false" ht="12.75" hidden="false" customHeight="true" outlineLevel="0" collapsed="false"/>
    <row r="5428" customFormat="false" ht="12.75" hidden="false" customHeight="true" outlineLevel="0" collapsed="false"/>
    <row r="5429" customFormat="false" ht="12.75" hidden="false" customHeight="true" outlineLevel="0" collapsed="false"/>
    <row r="5430" customFormat="false" ht="12.75" hidden="false" customHeight="true" outlineLevel="0" collapsed="false"/>
    <row r="5431" customFormat="false" ht="12.75" hidden="false" customHeight="true" outlineLevel="0" collapsed="false"/>
    <row r="5432" customFormat="false" ht="12.75" hidden="false" customHeight="true" outlineLevel="0" collapsed="false"/>
    <row r="5433" customFormat="false" ht="12.75" hidden="false" customHeight="true" outlineLevel="0" collapsed="false"/>
    <row r="5434" customFormat="false" ht="12.75" hidden="false" customHeight="true" outlineLevel="0" collapsed="false"/>
    <row r="5435" customFormat="false" ht="12.75" hidden="false" customHeight="true" outlineLevel="0" collapsed="false"/>
    <row r="5436" customFormat="false" ht="12.75" hidden="false" customHeight="true" outlineLevel="0" collapsed="false"/>
    <row r="5437" customFormat="false" ht="12.75" hidden="false" customHeight="true" outlineLevel="0" collapsed="false"/>
    <row r="5438" customFormat="false" ht="12.75" hidden="false" customHeight="true" outlineLevel="0" collapsed="false"/>
    <row r="5439" customFormat="false" ht="12.75" hidden="false" customHeight="true" outlineLevel="0" collapsed="false"/>
    <row r="5440" customFormat="false" ht="12.75" hidden="false" customHeight="true" outlineLevel="0" collapsed="false"/>
    <row r="5441" customFormat="false" ht="12.75" hidden="false" customHeight="true" outlineLevel="0" collapsed="false"/>
    <row r="5442" customFormat="false" ht="12.75" hidden="false" customHeight="true" outlineLevel="0" collapsed="false"/>
    <row r="5443" customFormat="false" ht="12.75" hidden="false" customHeight="true" outlineLevel="0" collapsed="false"/>
    <row r="5444" customFormat="false" ht="12.75" hidden="false" customHeight="true" outlineLevel="0" collapsed="false"/>
    <row r="5445" customFormat="false" ht="12.75" hidden="false" customHeight="true" outlineLevel="0" collapsed="false"/>
    <row r="5446" customFormat="false" ht="12.75" hidden="false" customHeight="true" outlineLevel="0" collapsed="false"/>
    <row r="5447" customFormat="false" ht="12.75" hidden="false" customHeight="true" outlineLevel="0" collapsed="false"/>
    <row r="5448" customFormat="false" ht="12.75" hidden="false" customHeight="true" outlineLevel="0" collapsed="false"/>
    <row r="5449" customFormat="false" ht="12.75" hidden="false" customHeight="true" outlineLevel="0" collapsed="false"/>
    <row r="5450" customFormat="false" ht="12.75" hidden="false" customHeight="true" outlineLevel="0" collapsed="false"/>
    <row r="5451" customFormat="false" ht="12.75" hidden="false" customHeight="true" outlineLevel="0" collapsed="false"/>
    <row r="5452" customFormat="false" ht="12.75" hidden="false" customHeight="true" outlineLevel="0" collapsed="false"/>
    <row r="5453" customFormat="false" ht="12.75" hidden="false" customHeight="true" outlineLevel="0" collapsed="false"/>
    <row r="5454" customFormat="false" ht="12.75" hidden="false" customHeight="true" outlineLevel="0" collapsed="false"/>
    <row r="5455" customFormat="false" ht="12.75" hidden="false" customHeight="true" outlineLevel="0" collapsed="false"/>
    <row r="5456" customFormat="false" ht="12.75" hidden="false" customHeight="true" outlineLevel="0" collapsed="false"/>
    <row r="5457" customFormat="false" ht="12.75" hidden="false" customHeight="true" outlineLevel="0" collapsed="false"/>
    <row r="5458" customFormat="false" ht="12.75" hidden="false" customHeight="true" outlineLevel="0" collapsed="false"/>
    <row r="5459" customFormat="false" ht="12.75" hidden="false" customHeight="true" outlineLevel="0" collapsed="false"/>
    <row r="5460" customFormat="false" ht="12.75" hidden="false" customHeight="true" outlineLevel="0" collapsed="false"/>
    <row r="5461" customFormat="false" ht="12.75" hidden="false" customHeight="true" outlineLevel="0" collapsed="false"/>
    <row r="5462" customFormat="false" ht="12.75" hidden="false" customHeight="true" outlineLevel="0" collapsed="false"/>
    <row r="5463" customFormat="false" ht="12.75" hidden="false" customHeight="true" outlineLevel="0" collapsed="false"/>
    <row r="5464" customFormat="false" ht="12.75" hidden="false" customHeight="true" outlineLevel="0" collapsed="false"/>
    <row r="5465" customFormat="false" ht="12.75" hidden="false" customHeight="true" outlineLevel="0" collapsed="false"/>
    <row r="5466" customFormat="false" ht="12.75" hidden="false" customHeight="true" outlineLevel="0" collapsed="false"/>
    <row r="5467" customFormat="false" ht="12.75" hidden="false" customHeight="true" outlineLevel="0" collapsed="false"/>
    <row r="5468" customFormat="false" ht="12.75" hidden="false" customHeight="true" outlineLevel="0" collapsed="false"/>
    <row r="5469" customFormat="false" ht="12.75" hidden="false" customHeight="true" outlineLevel="0" collapsed="false"/>
    <row r="5470" customFormat="false" ht="12.75" hidden="false" customHeight="true" outlineLevel="0" collapsed="false"/>
    <row r="5471" customFormat="false" ht="12.75" hidden="false" customHeight="true" outlineLevel="0" collapsed="false"/>
    <row r="5472" customFormat="false" ht="12.75" hidden="false" customHeight="true" outlineLevel="0" collapsed="false"/>
    <row r="5473" customFormat="false" ht="12.75" hidden="false" customHeight="true" outlineLevel="0" collapsed="false"/>
    <row r="5474" customFormat="false" ht="12.75" hidden="false" customHeight="true" outlineLevel="0" collapsed="false"/>
    <row r="5475" customFormat="false" ht="12.75" hidden="false" customHeight="true" outlineLevel="0" collapsed="false"/>
    <row r="5476" customFormat="false" ht="12.75" hidden="false" customHeight="true" outlineLevel="0" collapsed="false"/>
    <row r="5477" customFormat="false" ht="12.75" hidden="false" customHeight="true" outlineLevel="0" collapsed="false"/>
    <row r="5478" customFormat="false" ht="12.75" hidden="false" customHeight="true" outlineLevel="0" collapsed="false"/>
    <row r="5479" customFormat="false" ht="12.75" hidden="false" customHeight="true" outlineLevel="0" collapsed="false"/>
    <row r="5480" customFormat="false" ht="12.75" hidden="false" customHeight="true" outlineLevel="0" collapsed="false"/>
    <row r="5481" customFormat="false" ht="12.75" hidden="false" customHeight="true" outlineLevel="0" collapsed="false"/>
    <row r="5482" customFormat="false" ht="12.75" hidden="false" customHeight="true" outlineLevel="0" collapsed="false"/>
    <row r="5483" customFormat="false" ht="12.75" hidden="false" customHeight="true" outlineLevel="0" collapsed="false"/>
    <row r="5484" customFormat="false" ht="12.75" hidden="false" customHeight="true" outlineLevel="0" collapsed="false"/>
    <row r="5485" customFormat="false" ht="12.75" hidden="false" customHeight="true" outlineLevel="0" collapsed="false"/>
    <row r="5486" customFormat="false" ht="12.75" hidden="false" customHeight="true" outlineLevel="0" collapsed="false"/>
    <row r="5487" customFormat="false" ht="12.75" hidden="false" customHeight="true" outlineLevel="0" collapsed="false"/>
    <row r="5488" customFormat="false" ht="12.75" hidden="false" customHeight="true" outlineLevel="0" collapsed="false"/>
    <row r="5489" customFormat="false" ht="12.75" hidden="false" customHeight="true" outlineLevel="0" collapsed="false"/>
    <row r="5490" customFormat="false" ht="12.75" hidden="false" customHeight="true" outlineLevel="0" collapsed="false"/>
    <row r="5491" customFormat="false" ht="12.75" hidden="false" customHeight="true" outlineLevel="0" collapsed="false"/>
    <row r="5492" customFormat="false" ht="12.75" hidden="false" customHeight="true" outlineLevel="0" collapsed="false"/>
    <row r="5493" customFormat="false" ht="12.75" hidden="false" customHeight="true" outlineLevel="0" collapsed="false"/>
    <row r="5494" customFormat="false" ht="12.75" hidden="false" customHeight="true" outlineLevel="0" collapsed="false"/>
    <row r="5495" customFormat="false" ht="12.75" hidden="false" customHeight="true" outlineLevel="0" collapsed="false"/>
    <row r="5496" customFormat="false" ht="12.75" hidden="false" customHeight="true" outlineLevel="0" collapsed="false"/>
    <row r="5497" customFormat="false" ht="12.75" hidden="false" customHeight="true" outlineLevel="0" collapsed="false"/>
    <row r="5498" customFormat="false" ht="12.75" hidden="false" customHeight="true" outlineLevel="0" collapsed="false"/>
    <row r="5499" customFormat="false" ht="12.75" hidden="false" customHeight="true" outlineLevel="0" collapsed="false"/>
    <row r="5500" customFormat="false" ht="12.75" hidden="false" customHeight="true" outlineLevel="0" collapsed="false"/>
    <row r="5501" customFormat="false" ht="12.75" hidden="false" customHeight="true" outlineLevel="0" collapsed="false"/>
    <row r="5502" customFormat="false" ht="12.75" hidden="false" customHeight="true" outlineLevel="0" collapsed="false"/>
    <row r="5503" customFormat="false" ht="12.75" hidden="false" customHeight="true" outlineLevel="0" collapsed="false"/>
    <row r="5504" customFormat="false" ht="12.75" hidden="false" customHeight="true" outlineLevel="0" collapsed="false"/>
    <row r="5505" customFormat="false" ht="12.75" hidden="false" customHeight="true" outlineLevel="0" collapsed="false"/>
    <row r="5506" customFormat="false" ht="12.75" hidden="false" customHeight="true" outlineLevel="0" collapsed="false"/>
    <row r="5507" customFormat="false" ht="12.75" hidden="false" customHeight="true" outlineLevel="0" collapsed="false"/>
    <row r="5508" customFormat="false" ht="12.75" hidden="false" customHeight="true" outlineLevel="0" collapsed="false"/>
    <row r="5509" customFormat="false" ht="12.75" hidden="false" customHeight="true" outlineLevel="0" collapsed="false"/>
    <row r="5510" customFormat="false" ht="12.75" hidden="false" customHeight="true" outlineLevel="0" collapsed="false"/>
    <row r="5511" customFormat="false" ht="12.75" hidden="false" customHeight="true" outlineLevel="0" collapsed="false"/>
    <row r="5512" customFormat="false" ht="12.75" hidden="false" customHeight="true" outlineLevel="0" collapsed="false"/>
    <row r="5513" customFormat="false" ht="12.75" hidden="false" customHeight="true" outlineLevel="0" collapsed="false"/>
    <row r="5514" customFormat="false" ht="12.75" hidden="false" customHeight="true" outlineLevel="0" collapsed="false"/>
    <row r="5515" customFormat="false" ht="12.75" hidden="false" customHeight="true" outlineLevel="0" collapsed="false"/>
    <row r="5516" customFormat="false" ht="12.75" hidden="false" customHeight="true" outlineLevel="0" collapsed="false"/>
    <row r="5517" customFormat="false" ht="12.75" hidden="false" customHeight="true" outlineLevel="0" collapsed="false"/>
    <row r="5518" customFormat="false" ht="12.75" hidden="false" customHeight="true" outlineLevel="0" collapsed="false"/>
    <row r="5519" customFormat="false" ht="12.75" hidden="false" customHeight="true" outlineLevel="0" collapsed="false"/>
    <row r="5520" customFormat="false" ht="12.75" hidden="false" customHeight="true" outlineLevel="0" collapsed="false"/>
    <row r="5521" customFormat="false" ht="12.75" hidden="false" customHeight="true" outlineLevel="0" collapsed="false"/>
    <row r="5522" customFormat="false" ht="12.75" hidden="false" customHeight="true" outlineLevel="0" collapsed="false"/>
    <row r="5523" customFormat="false" ht="12.75" hidden="false" customHeight="true" outlineLevel="0" collapsed="false"/>
    <row r="5524" customFormat="false" ht="12.75" hidden="false" customHeight="true" outlineLevel="0" collapsed="false"/>
    <row r="5525" customFormat="false" ht="12.75" hidden="false" customHeight="true" outlineLevel="0" collapsed="false"/>
    <row r="5526" customFormat="false" ht="12.75" hidden="false" customHeight="true" outlineLevel="0" collapsed="false"/>
    <row r="5527" customFormat="false" ht="12.75" hidden="false" customHeight="true" outlineLevel="0" collapsed="false"/>
    <row r="5528" customFormat="false" ht="12.75" hidden="false" customHeight="true" outlineLevel="0" collapsed="false"/>
    <row r="5529" customFormat="false" ht="12.75" hidden="false" customHeight="true" outlineLevel="0" collapsed="false"/>
    <row r="5530" customFormat="false" ht="12.75" hidden="false" customHeight="true" outlineLevel="0" collapsed="false"/>
    <row r="5531" customFormat="false" ht="12.75" hidden="false" customHeight="true" outlineLevel="0" collapsed="false"/>
    <row r="5532" customFormat="false" ht="12.75" hidden="false" customHeight="true" outlineLevel="0" collapsed="false"/>
    <row r="5533" customFormat="false" ht="12.75" hidden="false" customHeight="true" outlineLevel="0" collapsed="false"/>
    <row r="5534" customFormat="false" ht="12.75" hidden="false" customHeight="true" outlineLevel="0" collapsed="false"/>
    <row r="5535" customFormat="false" ht="12.75" hidden="false" customHeight="true" outlineLevel="0" collapsed="false"/>
    <row r="5536" customFormat="false" ht="12.75" hidden="false" customHeight="true" outlineLevel="0" collapsed="false"/>
    <row r="5537" customFormat="false" ht="12.75" hidden="false" customHeight="true" outlineLevel="0" collapsed="false"/>
    <row r="5538" customFormat="false" ht="12.75" hidden="false" customHeight="true" outlineLevel="0" collapsed="false"/>
    <row r="5539" customFormat="false" ht="12.75" hidden="false" customHeight="true" outlineLevel="0" collapsed="false"/>
    <row r="5540" customFormat="false" ht="12.75" hidden="false" customHeight="true" outlineLevel="0" collapsed="false"/>
    <row r="5541" customFormat="false" ht="12.75" hidden="false" customHeight="true" outlineLevel="0" collapsed="false"/>
    <row r="5542" customFormat="false" ht="12.75" hidden="false" customHeight="true" outlineLevel="0" collapsed="false"/>
    <row r="5543" customFormat="false" ht="12.75" hidden="false" customHeight="true" outlineLevel="0" collapsed="false"/>
    <row r="5544" customFormat="false" ht="12.75" hidden="false" customHeight="true" outlineLevel="0" collapsed="false"/>
    <row r="5545" customFormat="false" ht="12.75" hidden="false" customHeight="true" outlineLevel="0" collapsed="false"/>
    <row r="5546" customFormat="false" ht="12.75" hidden="false" customHeight="true" outlineLevel="0" collapsed="false"/>
    <row r="5547" customFormat="false" ht="12.75" hidden="false" customHeight="true" outlineLevel="0" collapsed="false"/>
    <row r="5548" customFormat="false" ht="12.75" hidden="false" customHeight="true" outlineLevel="0" collapsed="false"/>
    <row r="5549" customFormat="false" ht="12.75" hidden="false" customHeight="true" outlineLevel="0" collapsed="false"/>
    <row r="5550" customFormat="false" ht="12.75" hidden="false" customHeight="true" outlineLevel="0" collapsed="false"/>
    <row r="5551" customFormat="false" ht="12.75" hidden="false" customHeight="true" outlineLevel="0" collapsed="false"/>
    <row r="5552" customFormat="false" ht="12.75" hidden="false" customHeight="true" outlineLevel="0" collapsed="false"/>
    <row r="5553" customFormat="false" ht="12.75" hidden="false" customHeight="true" outlineLevel="0" collapsed="false"/>
    <row r="5554" customFormat="false" ht="12.75" hidden="false" customHeight="true" outlineLevel="0" collapsed="false"/>
    <row r="5555" customFormat="false" ht="12.75" hidden="false" customHeight="true" outlineLevel="0" collapsed="false"/>
    <row r="5556" customFormat="false" ht="12.75" hidden="false" customHeight="true" outlineLevel="0" collapsed="false"/>
    <row r="5557" customFormat="false" ht="12.75" hidden="false" customHeight="true" outlineLevel="0" collapsed="false"/>
    <row r="5558" customFormat="false" ht="12.75" hidden="false" customHeight="true" outlineLevel="0" collapsed="false"/>
    <row r="5559" customFormat="false" ht="12.75" hidden="false" customHeight="true" outlineLevel="0" collapsed="false"/>
    <row r="5560" customFormat="false" ht="12.75" hidden="false" customHeight="true" outlineLevel="0" collapsed="false"/>
    <row r="5561" customFormat="false" ht="12.75" hidden="false" customHeight="true" outlineLevel="0" collapsed="false"/>
    <row r="5562" customFormat="false" ht="12.75" hidden="false" customHeight="true" outlineLevel="0" collapsed="false"/>
    <row r="5563" customFormat="false" ht="12.75" hidden="false" customHeight="true" outlineLevel="0" collapsed="false"/>
    <row r="5564" customFormat="false" ht="12.75" hidden="false" customHeight="true" outlineLevel="0" collapsed="false"/>
    <row r="5565" customFormat="false" ht="12.75" hidden="false" customHeight="true" outlineLevel="0" collapsed="false"/>
    <row r="5566" customFormat="false" ht="12.75" hidden="false" customHeight="true" outlineLevel="0" collapsed="false"/>
    <row r="5567" customFormat="false" ht="12.75" hidden="false" customHeight="true" outlineLevel="0" collapsed="false"/>
    <row r="5568" customFormat="false" ht="12.75" hidden="false" customHeight="true" outlineLevel="0" collapsed="false"/>
    <row r="5569" customFormat="false" ht="12.75" hidden="false" customHeight="true" outlineLevel="0" collapsed="false"/>
    <row r="5570" customFormat="false" ht="12.75" hidden="false" customHeight="true" outlineLevel="0" collapsed="false"/>
    <row r="5571" customFormat="false" ht="12.75" hidden="false" customHeight="true" outlineLevel="0" collapsed="false"/>
    <row r="5572" customFormat="false" ht="12.75" hidden="false" customHeight="true" outlineLevel="0" collapsed="false"/>
    <row r="5573" customFormat="false" ht="12.75" hidden="false" customHeight="true" outlineLevel="0" collapsed="false"/>
    <row r="5574" customFormat="false" ht="12.75" hidden="false" customHeight="true" outlineLevel="0" collapsed="false"/>
    <row r="5575" customFormat="false" ht="12.75" hidden="false" customHeight="true" outlineLevel="0" collapsed="false"/>
    <row r="5576" customFormat="false" ht="12.75" hidden="false" customHeight="true" outlineLevel="0" collapsed="false"/>
    <row r="5577" customFormat="false" ht="12.75" hidden="false" customHeight="true" outlineLevel="0" collapsed="false"/>
    <row r="5578" customFormat="false" ht="12.75" hidden="false" customHeight="true" outlineLevel="0" collapsed="false"/>
    <row r="5579" customFormat="false" ht="12.75" hidden="false" customHeight="true" outlineLevel="0" collapsed="false"/>
    <row r="5580" customFormat="false" ht="12.75" hidden="false" customHeight="true" outlineLevel="0" collapsed="false"/>
    <row r="5581" customFormat="false" ht="12.75" hidden="false" customHeight="true" outlineLevel="0" collapsed="false"/>
    <row r="5582" customFormat="false" ht="12.75" hidden="false" customHeight="true" outlineLevel="0" collapsed="false"/>
    <row r="5583" customFormat="false" ht="12.75" hidden="false" customHeight="true" outlineLevel="0" collapsed="false"/>
    <row r="5584" customFormat="false" ht="12.75" hidden="false" customHeight="true" outlineLevel="0" collapsed="false"/>
    <row r="5585" customFormat="false" ht="12.75" hidden="false" customHeight="true" outlineLevel="0" collapsed="false"/>
    <row r="5586" customFormat="false" ht="12.75" hidden="false" customHeight="true" outlineLevel="0" collapsed="false"/>
    <row r="5587" customFormat="false" ht="12.75" hidden="false" customHeight="true" outlineLevel="0" collapsed="false"/>
    <row r="5588" customFormat="false" ht="12.75" hidden="false" customHeight="true" outlineLevel="0" collapsed="false"/>
    <row r="5589" customFormat="false" ht="12.75" hidden="false" customHeight="true" outlineLevel="0" collapsed="false"/>
    <row r="5590" customFormat="false" ht="12.75" hidden="false" customHeight="true" outlineLevel="0" collapsed="false"/>
    <row r="5591" customFormat="false" ht="12.75" hidden="false" customHeight="true" outlineLevel="0" collapsed="false"/>
    <row r="5592" customFormat="false" ht="12.75" hidden="false" customHeight="true" outlineLevel="0" collapsed="false"/>
    <row r="5593" customFormat="false" ht="12.75" hidden="false" customHeight="true" outlineLevel="0" collapsed="false"/>
    <row r="5594" customFormat="false" ht="12.75" hidden="false" customHeight="true" outlineLevel="0" collapsed="false"/>
    <row r="5595" customFormat="false" ht="12.75" hidden="false" customHeight="true" outlineLevel="0" collapsed="false"/>
    <row r="5596" customFormat="false" ht="12.75" hidden="false" customHeight="true" outlineLevel="0" collapsed="false"/>
    <row r="5597" customFormat="false" ht="12.75" hidden="false" customHeight="true" outlineLevel="0" collapsed="false"/>
    <row r="5598" customFormat="false" ht="12.75" hidden="false" customHeight="true" outlineLevel="0" collapsed="false"/>
    <row r="5599" customFormat="false" ht="12.75" hidden="false" customHeight="true" outlineLevel="0" collapsed="false"/>
    <row r="5600" customFormat="false" ht="12.75" hidden="false" customHeight="true" outlineLevel="0" collapsed="false"/>
    <row r="5601" customFormat="false" ht="12.75" hidden="false" customHeight="true" outlineLevel="0" collapsed="false"/>
    <row r="5602" customFormat="false" ht="12.75" hidden="false" customHeight="true" outlineLevel="0" collapsed="false"/>
    <row r="5603" customFormat="false" ht="12.75" hidden="false" customHeight="true" outlineLevel="0" collapsed="false"/>
    <row r="5604" customFormat="false" ht="12.75" hidden="false" customHeight="true" outlineLevel="0" collapsed="false"/>
    <row r="5605" customFormat="false" ht="12.75" hidden="false" customHeight="true" outlineLevel="0" collapsed="false"/>
    <row r="5606" customFormat="false" ht="12.75" hidden="false" customHeight="true" outlineLevel="0" collapsed="false"/>
    <row r="5607" customFormat="false" ht="12.75" hidden="false" customHeight="true" outlineLevel="0" collapsed="false"/>
    <row r="5608" customFormat="false" ht="12.75" hidden="false" customHeight="true" outlineLevel="0" collapsed="false"/>
    <row r="5609" customFormat="false" ht="12.75" hidden="false" customHeight="true" outlineLevel="0" collapsed="false"/>
    <row r="5610" customFormat="false" ht="12.75" hidden="false" customHeight="true" outlineLevel="0" collapsed="false"/>
    <row r="5611" customFormat="false" ht="12.75" hidden="false" customHeight="true" outlineLevel="0" collapsed="false"/>
    <row r="5612" customFormat="false" ht="12.75" hidden="false" customHeight="true" outlineLevel="0" collapsed="false"/>
    <row r="5613" customFormat="false" ht="12.75" hidden="false" customHeight="true" outlineLevel="0" collapsed="false"/>
    <row r="5614" customFormat="false" ht="12.75" hidden="false" customHeight="true" outlineLevel="0" collapsed="false"/>
    <row r="5615" customFormat="false" ht="12.75" hidden="false" customHeight="true" outlineLevel="0" collapsed="false"/>
    <row r="5616" customFormat="false" ht="12.75" hidden="false" customHeight="true" outlineLevel="0" collapsed="false"/>
    <row r="5617" customFormat="false" ht="12.75" hidden="false" customHeight="true" outlineLevel="0" collapsed="false"/>
    <row r="5618" customFormat="false" ht="12.75" hidden="false" customHeight="true" outlineLevel="0" collapsed="false"/>
    <row r="5619" customFormat="false" ht="12.75" hidden="false" customHeight="true" outlineLevel="0" collapsed="false"/>
    <row r="5620" customFormat="false" ht="12.75" hidden="false" customHeight="true" outlineLevel="0" collapsed="false"/>
    <row r="5621" customFormat="false" ht="12.75" hidden="false" customHeight="true" outlineLevel="0" collapsed="false"/>
    <row r="5622" customFormat="false" ht="12.75" hidden="false" customHeight="true" outlineLevel="0" collapsed="false"/>
    <row r="5623" customFormat="false" ht="12.75" hidden="false" customHeight="true" outlineLevel="0" collapsed="false"/>
    <row r="5624" customFormat="false" ht="12.75" hidden="false" customHeight="true" outlineLevel="0" collapsed="false"/>
    <row r="5625" customFormat="false" ht="12.75" hidden="false" customHeight="true" outlineLevel="0" collapsed="false"/>
    <row r="5626" customFormat="false" ht="12.75" hidden="false" customHeight="true" outlineLevel="0" collapsed="false"/>
    <row r="5627" customFormat="false" ht="12.75" hidden="false" customHeight="true" outlineLevel="0" collapsed="false"/>
    <row r="5628" customFormat="false" ht="12.75" hidden="false" customHeight="true" outlineLevel="0" collapsed="false"/>
    <row r="5629" customFormat="false" ht="12.75" hidden="false" customHeight="true" outlineLevel="0" collapsed="false"/>
    <row r="5630" customFormat="false" ht="12.75" hidden="false" customHeight="true" outlineLevel="0" collapsed="false"/>
    <row r="5631" customFormat="false" ht="12.75" hidden="false" customHeight="true" outlineLevel="0" collapsed="false"/>
    <row r="5632" customFormat="false" ht="12.75" hidden="false" customHeight="true" outlineLevel="0" collapsed="false"/>
    <row r="5633" customFormat="false" ht="12.75" hidden="false" customHeight="true" outlineLevel="0" collapsed="false"/>
    <row r="5634" customFormat="false" ht="12.75" hidden="false" customHeight="true" outlineLevel="0" collapsed="false"/>
    <row r="5635" customFormat="false" ht="12.75" hidden="false" customHeight="true" outlineLevel="0" collapsed="false"/>
    <row r="5636" customFormat="false" ht="12.75" hidden="false" customHeight="true" outlineLevel="0" collapsed="false"/>
    <row r="5637" customFormat="false" ht="12.75" hidden="false" customHeight="true" outlineLevel="0" collapsed="false"/>
    <row r="5638" customFormat="false" ht="12.75" hidden="false" customHeight="true" outlineLevel="0" collapsed="false"/>
    <row r="5639" customFormat="false" ht="12.75" hidden="false" customHeight="true" outlineLevel="0" collapsed="false"/>
    <row r="5640" customFormat="false" ht="12.75" hidden="false" customHeight="true" outlineLevel="0" collapsed="false"/>
    <row r="5641" customFormat="false" ht="12.75" hidden="false" customHeight="true" outlineLevel="0" collapsed="false"/>
    <row r="5642" customFormat="false" ht="12.75" hidden="false" customHeight="true" outlineLevel="0" collapsed="false"/>
    <row r="5643" customFormat="false" ht="12.75" hidden="false" customHeight="true" outlineLevel="0" collapsed="false"/>
    <row r="5644" customFormat="false" ht="12.75" hidden="false" customHeight="true" outlineLevel="0" collapsed="false"/>
    <row r="5645" customFormat="false" ht="12.75" hidden="false" customHeight="true" outlineLevel="0" collapsed="false"/>
    <row r="5646" customFormat="false" ht="12.75" hidden="false" customHeight="true" outlineLevel="0" collapsed="false"/>
    <row r="5647" customFormat="false" ht="12.75" hidden="false" customHeight="true" outlineLevel="0" collapsed="false"/>
    <row r="5648" customFormat="false" ht="12.75" hidden="false" customHeight="true" outlineLevel="0" collapsed="false"/>
    <row r="5649" customFormat="false" ht="12.75" hidden="false" customHeight="true" outlineLevel="0" collapsed="false"/>
    <row r="5650" customFormat="false" ht="12.75" hidden="false" customHeight="true" outlineLevel="0" collapsed="false"/>
    <row r="5651" customFormat="false" ht="12.75" hidden="false" customHeight="true" outlineLevel="0" collapsed="false"/>
    <row r="5652" customFormat="false" ht="12.75" hidden="false" customHeight="true" outlineLevel="0" collapsed="false"/>
    <row r="5653" customFormat="false" ht="12.75" hidden="false" customHeight="true" outlineLevel="0" collapsed="false"/>
    <row r="5654" customFormat="false" ht="12.75" hidden="false" customHeight="true" outlineLevel="0" collapsed="false"/>
    <row r="5655" customFormat="false" ht="12.75" hidden="false" customHeight="true" outlineLevel="0" collapsed="false"/>
    <row r="5656" customFormat="false" ht="12.75" hidden="false" customHeight="true" outlineLevel="0" collapsed="false"/>
    <row r="5657" customFormat="false" ht="12.75" hidden="false" customHeight="true" outlineLevel="0" collapsed="false"/>
    <row r="5658" customFormat="false" ht="12.75" hidden="false" customHeight="true" outlineLevel="0" collapsed="false"/>
    <row r="5659" customFormat="false" ht="12.75" hidden="false" customHeight="true" outlineLevel="0" collapsed="false"/>
    <row r="5660" customFormat="false" ht="12.75" hidden="false" customHeight="true" outlineLevel="0" collapsed="false"/>
    <row r="5661" customFormat="false" ht="12.75" hidden="false" customHeight="true" outlineLevel="0" collapsed="false"/>
    <row r="5662" customFormat="false" ht="12.75" hidden="false" customHeight="true" outlineLevel="0" collapsed="false"/>
    <row r="5663" customFormat="false" ht="12.75" hidden="false" customHeight="true" outlineLevel="0" collapsed="false"/>
    <row r="5664" customFormat="false" ht="12.75" hidden="false" customHeight="true" outlineLevel="0" collapsed="false"/>
    <row r="5665" customFormat="false" ht="12.75" hidden="false" customHeight="true" outlineLevel="0" collapsed="false"/>
    <row r="5666" customFormat="false" ht="12.75" hidden="false" customHeight="true" outlineLevel="0" collapsed="false"/>
    <row r="5667" customFormat="false" ht="12.75" hidden="false" customHeight="true" outlineLevel="0" collapsed="false"/>
    <row r="5668" customFormat="false" ht="12.75" hidden="false" customHeight="true" outlineLevel="0" collapsed="false"/>
    <row r="5669" customFormat="false" ht="12.75" hidden="false" customHeight="true" outlineLevel="0" collapsed="false"/>
    <row r="5670" customFormat="false" ht="12.75" hidden="false" customHeight="true" outlineLevel="0" collapsed="false"/>
    <row r="5671" customFormat="false" ht="12.75" hidden="false" customHeight="true" outlineLevel="0" collapsed="false"/>
    <row r="5672" customFormat="false" ht="12.75" hidden="false" customHeight="true" outlineLevel="0" collapsed="false"/>
    <row r="5673" customFormat="false" ht="12.75" hidden="false" customHeight="true" outlineLevel="0" collapsed="false"/>
    <row r="5674" customFormat="false" ht="12.75" hidden="false" customHeight="true" outlineLevel="0" collapsed="false"/>
    <row r="5675" customFormat="false" ht="12.75" hidden="false" customHeight="true" outlineLevel="0" collapsed="false"/>
    <row r="5676" customFormat="false" ht="12.75" hidden="false" customHeight="true" outlineLevel="0" collapsed="false"/>
    <row r="5677" customFormat="false" ht="12.75" hidden="false" customHeight="true" outlineLevel="0" collapsed="false"/>
    <row r="5678" customFormat="false" ht="12.75" hidden="false" customHeight="true" outlineLevel="0" collapsed="false"/>
    <row r="5679" customFormat="false" ht="12.75" hidden="false" customHeight="true" outlineLevel="0" collapsed="false"/>
    <row r="5680" customFormat="false" ht="12.75" hidden="false" customHeight="true" outlineLevel="0" collapsed="false"/>
    <row r="5681" customFormat="false" ht="12.75" hidden="false" customHeight="true" outlineLevel="0" collapsed="false"/>
    <row r="5682" customFormat="false" ht="12.75" hidden="false" customHeight="true" outlineLevel="0" collapsed="false"/>
    <row r="5683" customFormat="false" ht="12.75" hidden="false" customHeight="true" outlineLevel="0" collapsed="false"/>
    <row r="5684" customFormat="false" ht="12.75" hidden="false" customHeight="true" outlineLevel="0" collapsed="false"/>
    <row r="5685" customFormat="false" ht="12.75" hidden="false" customHeight="true" outlineLevel="0" collapsed="false"/>
    <row r="5686" customFormat="false" ht="12.75" hidden="false" customHeight="true" outlineLevel="0" collapsed="false"/>
    <row r="5687" customFormat="false" ht="12.75" hidden="false" customHeight="true" outlineLevel="0" collapsed="false"/>
    <row r="5688" customFormat="false" ht="12.75" hidden="false" customHeight="true" outlineLevel="0" collapsed="false"/>
    <row r="5689" customFormat="false" ht="12.75" hidden="false" customHeight="true" outlineLevel="0" collapsed="false"/>
    <row r="5690" customFormat="false" ht="12.75" hidden="false" customHeight="true" outlineLevel="0" collapsed="false"/>
    <row r="5691" customFormat="false" ht="12.75" hidden="false" customHeight="true" outlineLevel="0" collapsed="false"/>
    <row r="5692" customFormat="false" ht="12.75" hidden="false" customHeight="true" outlineLevel="0" collapsed="false"/>
    <row r="5693" customFormat="false" ht="12.75" hidden="false" customHeight="true" outlineLevel="0" collapsed="false"/>
    <row r="5694" customFormat="false" ht="12.75" hidden="false" customHeight="true" outlineLevel="0" collapsed="false"/>
    <row r="5695" customFormat="false" ht="12.75" hidden="false" customHeight="true" outlineLevel="0" collapsed="false"/>
    <row r="5696" customFormat="false" ht="12.75" hidden="false" customHeight="true" outlineLevel="0" collapsed="false"/>
    <row r="5697" customFormat="false" ht="12.75" hidden="false" customHeight="true" outlineLevel="0" collapsed="false"/>
    <row r="5698" customFormat="false" ht="12.75" hidden="false" customHeight="true" outlineLevel="0" collapsed="false"/>
    <row r="5699" customFormat="false" ht="12.75" hidden="false" customHeight="true" outlineLevel="0" collapsed="false"/>
    <row r="5700" customFormat="false" ht="12.75" hidden="false" customHeight="true" outlineLevel="0" collapsed="false"/>
    <row r="5701" customFormat="false" ht="12.75" hidden="false" customHeight="true" outlineLevel="0" collapsed="false"/>
    <row r="5702" customFormat="false" ht="12.75" hidden="false" customHeight="true" outlineLevel="0" collapsed="false"/>
    <row r="5703" customFormat="false" ht="12.75" hidden="false" customHeight="true" outlineLevel="0" collapsed="false"/>
    <row r="5704" customFormat="false" ht="12.75" hidden="false" customHeight="true" outlineLevel="0" collapsed="false"/>
    <row r="5705" customFormat="false" ht="12.75" hidden="false" customHeight="true" outlineLevel="0" collapsed="false"/>
    <row r="5706" customFormat="false" ht="12.75" hidden="false" customHeight="true" outlineLevel="0" collapsed="false"/>
    <row r="5707" customFormat="false" ht="12.75" hidden="false" customHeight="true" outlineLevel="0" collapsed="false"/>
    <row r="5708" customFormat="false" ht="12.75" hidden="false" customHeight="true" outlineLevel="0" collapsed="false"/>
    <row r="5709" customFormat="false" ht="12.75" hidden="false" customHeight="true" outlineLevel="0" collapsed="false"/>
    <row r="5710" customFormat="false" ht="12.75" hidden="false" customHeight="true" outlineLevel="0" collapsed="false"/>
    <row r="5711" customFormat="false" ht="12.75" hidden="false" customHeight="true" outlineLevel="0" collapsed="false"/>
    <row r="5712" customFormat="false" ht="12.75" hidden="false" customHeight="true" outlineLevel="0" collapsed="false"/>
    <row r="5713" customFormat="false" ht="12.75" hidden="false" customHeight="true" outlineLevel="0" collapsed="false"/>
    <row r="5714" customFormat="false" ht="12.75" hidden="false" customHeight="true" outlineLevel="0" collapsed="false"/>
    <row r="5715" customFormat="false" ht="12.75" hidden="false" customHeight="true" outlineLevel="0" collapsed="false"/>
    <row r="5716" customFormat="false" ht="12.75" hidden="false" customHeight="true" outlineLevel="0" collapsed="false"/>
    <row r="5717" customFormat="false" ht="12.75" hidden="false" customHeight="true" outlineLevel="0" collapsed="false"/>
    <row r="5718" customFormat="false" ht="12.75" hidden="false" customHeight="true" outlineLevel="0" collapsed="false"/>
    <row r="5719" customFormat="false" ht="12.75" hidden="false" customHeight="true" outlineLevel="0" collapsed="false"/>
    <row r="5720" customFormat="false" ht="12.75" hidden="false" customHeight="true" outlineLevel="0" collapsed="false"/>
    <row r="5721" customFormat="false" ht="12.75" hidden="false" customHeight="true" outlineLevel="0" collapsed="false"/>
    <row r="5722" customFormat="false" ht="12.75" hidden="false" customHeight="true" outlineLevel="0" collapsed="false"/>
    <row r="5723" customFormat="false" ht="12.75" hidden="false" customHeight="true" outlineLevel="0" collapsed="false"/>
    <row r="5724" customFormat="false" ht="12.75" hidden="false" customHeight="true" outlineLevel="0" collapsed="false"/>
    <row r="5725" customFormat="false" ht="12.75" hidden="false" customHeight="true" outlineLevel="0" collapsed="false"/>
    <row r="5726" customFormat="false" ht="12.75" hidden="false" customHeight="true" outlineLevel="0" collapsed="false"/>
    <row r="5727" customFormat="false" ht="12.75" hidden="false" customHeight="true" outlineLevel="0" collapsed="false"/>
    <row r="5728" customFormat="false" ht="12.75" hidden="false" customHeight="true" outlineLevel="0" collapsed="false"/>
    <row r="5729" customFormat="false" ht="12.75" hidden="false" customHeight="true" outlineLevel="0" collapsed="false"/>
    <row r="5730" customFormat="false" ht="12.75" hidden="false" customHeight="true" outlineLevel="0" collapsed="false"/>
    <row r="5731" customFormat="false" ht="12.75" hidden="false" customHeight="true" outlineLevel="0" collapsed="false"/>
    <row r="5732" customFormat="false" ht="12.75" hidden="false" customHeight="true" outlineLevel="0" collapsed="false"/>
    <row r="5733" customFormat="false" ht="12.75" hidden="false" customHeight="true" outlineLevel="0" collapsed="false"/>
    <row r="5734" customFormat="false" ht="12.75" hidden="false" customHeight="true" outlineLevel="0" collapsed="false"/>
    <row r="5735" customFormat="false" ht="12.75" hidden="false" customHeight="true" outlineLevel="0" collapsed="false"/>
    <row r="5736" customFormat="false" ht="12.75" hidden="false" customHeight="true" outlineLevel="0" collapsed="false"/>
    <row r="5737" customFormat="false" ht="12.75" hidden="false" customHeight="true" outlineLevel="0" collapsed="false"/>
    <row r="5738" customFormat="false" ht="12.75" hidden="false" customHeight="true" outlineLevel="0" collapsed="false"/>
    <row r="5739" customFormat="false" ht="12.75" hidden="false" customHeight="true" outlineLevel="0" collapsed="false"/>
    <row r="5740" customFormat="false" ht="12.75" hidden="false" customHeight="true" outlineLevel="0" collapsed="false"/>
    <row r="5741" customFormat="false" ht="12.75" hidden="false" customHeight="true" outlineLevel="0" collapsed="false"/>
    <row r="5742" customFormat="false" ht="12.75" hidden="false" customHeight="true" outlineLevel="0" collapsed="false"/>
    <row r="5743" customFormat="false" ht="12.75" hidden="false" customHeight="true" outlineLevel="0" collapsed="false"/>
    <row r="5744" customFormat="false" ht="12.75" hidden="false" customHeight="true" outlineLevel="0" collapsed="false"/>
    <row r="5745" customFormat="false" ht="12.75" hidden="false" customHeight="true" outlineLevel="0" collapsed="false"/>
    <row r="5746" customFormat="false" ht="12.75" hidden="false" customHeight="true" outlineLevel="0" collapsed="false"/>
    <row r="5747" customFormat="false" ht="12.75" hidden="false" customHeight="true" outlineLevel="0" collapsed="false"/>
    <row r="5748" customFormat="false" ht="12.75" hidden="false" customHeight="true" outlineLevel="0" collapsed="false"/>
    <row r="5749" customFormat="false" ht="12.75" hidden="false" customHeight="true" outlineLevel="0" collapsed="false"/>
    <row r="5750" customFormat="false" ht="12.75" hidden="false" customHeight="true" outlineLevel="0" collapsed="false"/>
    <row r="5751" customFormat="false" ht="12.75" hidden="false" customHeight="true" outlineLevel="0" collapsed="false"/>
    <row r="5752" customFormat="false" ht="12.75" hidden="false" customHeight="true" outlineLevel="0" collapsed="false"/>
    <row r="5753" customFormat="false" ht="12.75" hidden="false" customHeight="true" outlineLevel="0" collapsed="false"/>
    <row r="5754" customFormat="false" ht="12.75" hidden="false" customHeight="true" outlineLevel="0" collapsed="false"/>
    <row r="5755" customFormat="false" ht="12.75" hidden="false" customHeight="true" outlineLevel="0" collapsed="false"/>
    <row r="5756" customFormat="false" ht="12.75" hidden="false" customHeight="true" outlineLevel="0" collapsed="false"/>
    <row r="5757" customFormat="false" ht="12.75" hidden="false" customHeight="true" outlineLevel="0" collapsed="false"/>
    <row r="5758" customFormat="false" ht="12.75" hidden="false" customHeight="true" outlineLevel="0" collapsed="false"/>
    <row r="5759" customFormat="false" ht="12.75" hidden="false" customHeight="true" outlineLevel="0" collapsed="false"/>
    <row r="5760" customFormat="false" ht="12.75" hidden="false" customHeight="true" outlineLevel="0" collapsed="false"/>
    <row r="5761" customFormat="false" ht="12.75" hidden="false" customHeight="true" outlineLevel="0" collapsed="false"/>
    <row r="5762" customFormat="false" ht="12.75" hidden="false" customHeight="true" outlineLevel="0" collapsed="false"/>
    <row r="5763" customFormat="false" ht="12.75" hidden="false" customHeight="true" outlineLevel="0" collapsed="false"/>
    <row r="5764" customFormat="false" ht="12.75" hidden="false" customHeight="true" outlineLevel="0" collapsed="false"/>
    <row r="5765" customFormat="false" ht="12.75" hidden="false" customHeight="true" outlineLevel="0" collapsed="false"/>
    <row r="5766" customFormat="false" ht="12.75" hidden="false" customHeight="true" outlineLevel="0" collapsed="false"/>
    <row r="5767" customFormat="false" ht="12.75" hidden="false" customHeight="true" outlineLevel="0" collapsed="false"/>
    <row r="5768" customFormat="false" ht="12.75" hidden="false" customHeight="true" outlineLevel="0" collapsed="false"/>
    <row r="5769" customFormat="false" ht="12.75" hidden="false" customHeight="true" outlineLevel="0" collapsed="false"/>
    <row r="5770" customFormat="false" ht="12.75" hidden="false" customHeight="true" outlineLevel="0" collapsed="false"/>
    <row r="5771" customFormat="false" ht="12.75" hidden="false" customHeight="true" outlineLevel="0" collapsed="false"/>
    <row r="5772" customFormat="false" ht="12.75" hidden="false" customHeight="true" outlineLevel="0" collapsed="false"/>
    <row r="5773" customFormat="false" ht="12.75" hidden="false" customHeight="true" outlineLevel="0" collapsed="false"/>
    <row r="5774" customFormat="false" ht="12.75" hidden="false" customHeight="true" outlineLevel="0" collapsed="false"/>
    <row r="5775" customFormat="false" ht="12.75" hidden="false" customHeight="true" outlineLevel="0" collapsed="false"/>
    <row r="5776" customFormat="false" ht="12.75" hidden="false" customHeight="true" outlineLevel="0" collapsed="false"/>
    <row r="5777" customFormat="false" ht="12.75" hidden="false" customHeight="true" outlineLevel="0" collapsed="false"/>
    <row r="5778" customFormat="false" ht="12.75" hidden="false" customHeight="true" outlineLevel="0" collapsed="false"/>
    <row r="5779" customFormat="false" ht="12.75" hidden="false" customHeight="true" outlineLevel="0" collapsed="false"/>
    <row r="5780" customFormat="false" ht="12.75" hidden="false" customHeight="true" outlineLevel="0" collapsed="false"/>
    <row r="5781" customFormat="false" ht="12.75" hidden="false" customHeight="true" outlineLevel="0" collapsed="false"/>
    <row r="5782" customFormat="false" ht="12.75" hidden="false" customHeight="true" outlineLevel="0" collapsed="false"/>
    <row r="5783" customFormat="false" ht="12.75" hidden="false" customHeight="true" outlineLevel="0" collapsed="false"/>
    <row r="5784" customFormat="false" ht="12.75" hidden="false" customHeight="true" outlineLevel="0" collapsed="false"/>
    <row r="5785" customFormat="false" ht="12.75" hidden="false" customHeight="true" outlineLevel="0" collapsed="false"/>
    <row r="5786" customFormat="false" ht="12.75" hidden="false" customHeight="true" outlineLevel="0" collapsed="false"/>
    <row r="5787" customFormat="false" ht="12.75" hidden="false" customHeight="true" outlineLevel="0" collapsed="false"/>
    <row r="5788" customFormat="false" ht="12.75" hidden="false" customHeight="true" outlineLevel="0" collapsed="false"/>
    <row r="5789" customFormat="false" ht="12.75" hidden="false" customHeight="true" outlineLevel="0" collapsed="false"/>
    <row r="5790" customFormat="false" ht="12.75" hidden="false" customHeight="true" outlineLevel="0" collapsed="false"/>
    <row r="5791" customFormat="false" ht="12.75" hidden="false" customHeight="true" outlineLevel="0" collapsed="false"/>
    <row r="5792" customFormat="false" ht="12.75" hidden="false" customHeight="true" outlineLevel="0" collapsed="false"/>
    <row r="5793" customFormat="false" ht="12.75" hidden="false" customHeight="true" outlineLevel="0" collapsed="false"/>
    <row r="5794" customFormat="false" ht="12.75" hidden="false" customHeight="true" outlineLevel="0" collapsed="false"/>
    <row r="5795" customFormat="false" ht="12.75" hidden="false" customHeight="true" outlineLevel="0" collapsed="false"/>
    <row r="5796" customFormat="false" ht="12.75" hidden="false" customHeight="true" outlineLevel="0" collapsed="false"/>
    <row r="5797" customFormat="false" ht="12.75" hidden="false" customHeight="true" outlineLevel="0" collapsed="false"/>
    <row r="5798" customFormat="false" ht="12.75" hidden="false" customHeight="true" outlineLevel="0" collapsed="false"/>
    <row r="5799" customFormat="false" ht="12.75" hidden="false" customHeight="true" outlineLevel="0" collapsed="false"/>
    <row r="5800" customFormat="false" ht="12.75" hidden="false" customHeight="true" outlineLevel="0" collapsed="false"/>
    <row r="5801" customFormat="false" ht="12.75" hidden="false" customHeight="true" outlineLevel="0" collapsed="false"/>
    <row r="5802" customFormat="false" ht="12.75" hidden="false" customHeight="true" outlineLevel="0" collapsed="false"/>
    <row r="5803" customFormat="false" ht="12.75" hidden="false" customHeight="true" outlineLevel="0" collapsed="false"/>
    <row r="5804" customFormat="false" ht="12.75" hidden="false" customHeight="true" outlineLevel="0" collapsed="false"/>
    <row r="5805" customFormat="false" ht="12.75" hidden="false" customHeight="true" outlineLevel="0" collapsed="false"/>
    <row r="5806" customFormat="false" ht="12.75" hidden="false" customHeight="true" outlineLevel="0" collapsed="false"/>
    <row r="5807" customFormat="false" ht="12.75" hidden="false" customHeight="true" outlineLevel="0" collapsed="false"/>
    <row r="5808" customFormat="false" ht="12.75" hidden="false" customHeight="true" outlineLevel="0" collapsed="false"/>
    <row r="5809" customFormat="false" ht="12.75" hidden="false" customHeight="true" outlineLevel="0" collapsed="false"/>
    <row r="5810" customFormat="false" ht="12.75" hidden="false" customHeight="true" outlineLevel="0" collapsed="false"/>
    <row r="5811" customFormat="false" ht="12.75" hidden="false" customHeight="true" outlineLevel="0" collapsed="false"/>
    <row r="5812" customFormat="false" ht="12.75" hidden="false" customHeight="true" outlineLevel="0" collapsed="false"/>
    <row r="5813" customFormat="false" ht="12.75" hidden="false" customHeight="true" outlineLevel="0" collapsed="false"/>
    <row r="5814" customFormat="false" ht="12.75" hidden="false" customHeight="true" outlineLevel="0" collapsed="false"/>
    <row r="5815" customFormat="false" ht="12.75" hidden="false" customHeight="true" outlineLevel="0" collapsed="false"/>
    <row r="5816" customFormat="false" ht="12.75" hidden="false" customHeight="true" outlineLevel="0" collapsed="false"/>
    <row r="5817" customFormat="false" ht="12.75" hidden="false" customHeight="true" outlineLevel="0" collapsed="false"/>
    <row r="5818" customFormat="false" ht="12.75" hidden="false" customHeight="true" outlineLevel="0" collapsed="false"/>
    <row r="5819" customFormat="false" ht="12.75" hidden="false" customHeight="true" outlineLevel="0" collapsed="false"/>
    <row r="5820" customFormat="false" ht="12.75" hidden="false" customHeight="true" outlineLevel="0" collapsed="false"/>
    <row r="5821" customFormat="false" ht="12.75" hidden="false" customHeight="true" outlineLevel="0" collapsed="false"/>
    <row r="5822" customFormat="false" ht="12.75" hidden="false" customHeight="true" outlineLevel="0" collapsed="false"/>
    <row r="5823" customFormat="false" ht="12.75" hidden="false" customHeight="true" outlineLevel="0" collapsed="false"/>
    <row r="5824" customFormat="false" ht="12.75" hidden="false" customHeight="true" outlineLevel="0" collapsed="false"/>
    <row r="5825" customFormat="false" ht="12.75" hidden="false" customHeight="true" outlineLevel="0" collapsed="false"/>
    <row r="5826" customFormat="false" ht="12.75" hidden="false" customHeight="true" outlineLevel="0" collapsed="false"/>
    <row r="5827" customFormat="false" ht="12.75" hidden="false" customHeight="true" outlineLevel="0" collapsed="false"/>
    <row r="5828" customFormat="false" ht="12.75" hidden="false" customHeight="true" outlineLevel="0" collapsed="false"/>
    <row r="5829" customFormat="false" ht="12.75" hidden="false" customHeight="true" outlineLevel="0" collapsed="false"/>
    <row r="5830" customFormat="false" ht="12.75" hidden="false" customHeight="true" outlineLevel="0" collapsed="false"/>
    <row r="5831" customFormat="false" ht="12.75" hidden="false" customHeight="true" outlineLevel="0" collapsed="false"/>
    <row r="5832" customFormat="false" ht="12.75" hidden="false" customHeight="true" outlineLevel="0" collapsed="false"/>
    <row r="5833" customFormat="false" ht="12.75" hidden="false" customHeight="true" outlineLevel="0" collapsed="false"/>
    <row r="5834" customFormat="false" ht="12.75" hidden="false" customHeight="true" outlineLevel="0" collapsed="false"/>
    <row r="5835" customFormat="false" ht="12.75" hidden="false" customHeight="true" outlineLevel="0" collapsed="false"/>
    <row r="5836" customFormat="false" ht="12.75" hidden="false" customHeight="true" outlineLevel="0" collapsed="false"/>
    <row r="5837" customFormat="false" ht="12.75" hidden="false" customHeight="true" outlineLevel="0" collapsed="false"/>
    <row r="5838" customFormat="false" ht="12.75" hidden="false" customHeight="true" outlineLevel="0" collapsed="false"/>
    <row r="5839" customFormat="false" ht="12.75" hidden="false" customHeight="true" outlineLevel="0" collapsed="false"/>
    <row r="5840" customFormat="false" ht="12.75" hidden="false" customHeight="true" outlineLevel="0" collapsed="false"/>
    <row r="5841" customFormat="false" ht="12.75" hidden="false" customHeight="true" outlineLevel="0" collapsed="false"/>
    <row r="5842" customFormat="false" ht="12.75" hidden="false" customHeight="true" outlineLevel="0" collapsed="false"/>
    <row r="5843" customFormat="false" ht="12.75" hidden="false" customHeight="true" outlineLevel="0" collapsed="false"/>
    <row r="5844" customFormat="false" ht="12.75" hidden="false" customHeight="true" outlineLevel="0" collapsed="false"/>
    <row r="5845" customFormat="false" ht="12.75" hidden="false" customHeight="true" outlineLevel="0" collapsed="false"/>
    <row r="5846" customFormat="false" ht="12.75" hidden="false" customHeight="true" outlineLevel="0" collapsed="false"/>
    <row r="5847" customFormat="false" ht="12.75" hidden="false" customHeight="true" outlineLevel="0" collapsed="false"/>
    <row r="5848" customFormat="false" ht="12.75" hidden="false" customHeight="true" outlineLevel="0" collapsed="false"/>
    <row r="5849" customFormat="false" ht="12.75" hidden="false" customHeight="true" outlineLevel="0" collapsed="false"/>
    <row r="5850" customFormat="false" ht="12.75" hidden="false" customHeight="true" outlineLevel="0" collapsed="false"/>
    <row r="5851" customFormat="false" ht="12.75" hidden="false" customHeight="true" outlineLevel="0" collapsed="false"/>
    <row r="5852" customFormat="false" ht="12.75" hidden="false" customHeight="true" outlineLevel="0" collapsed="false"/>
    <row r="5853" customFormat="false" ht="12.75" hidden="false" customHeight="true" outlineLevel="0" collapsed="false"/>
    <row r="5854" customFormat="false" ht="12.75" hidden="false" customHeight="true" outlineLevel="0" collapsed="false"/>
    <row r="5855" customFormat="false" ht="12.75" hidden="false" customHeight="true" outlineLevel="0" collapsed="false"/>
    <row r="5856" customFormat="false" ht="12.75" hidden="false" customHeight="true" outlineLevel="0" collapsed="false"/>
    <row r="5857" customFormat="false" ht="12.75" hidden="false" customHeight="true" outlineLevel="0" collapsed="false"/>
    <row r="5858" customFormat="false" ht="12.75" hidden="false" customHeight="true" outlineLevel="0" collapsed="false"/>
    <row r="5859" customFormat="false" ht="12.75" hidden="false" customHeight="true" outlineLevel="0" collapsed="false"/>
    <row r="5860" customFormat="false" ht="12.75" hidden="false" customHeight="true" outlineLevel="0" collapsed="false"/>
    <row r="5861" customFormat="false" ht="12.75" hidden="false" customHeight="true" outlineLevel="0" collapsed="false"/>
    <row r="5862" customFormat="false" ht="12.75" hidden="false" customHeight="true" outlineLevel="0" collapsed="false"/>
    <row r="5863" customFormat="false" ht="12.75" hidden="false" customHeight="true" outlineLevel="0" collapsed="false"/>
    <row r="5864" customFormat="false" ht="12.75" hidden="false" customHeight="true" outlineLevel="0" collapsed="false"/>
    <row r="5865" customFormat="false" ht="12.75" hidden="false" customHeight="true" outlineLevel="0" collapsed="false"/>
    <row r="5866" customFormat="false" ht="12.75" hidden="false" customHeight="true" outlineLevel="0" collapsed="false"/>
    <row r="5867" customFormat="false" ht="12.75" hidden="false" customHeight="true" outlineLevel="0" collapsed="false"/>
    <row r="5868" customFormat="false" ht="12.75" hidden="false" customHeight="true" outlineLevel="0" collapsed="false"/>
    <row r="5869" customFormat="false" ht="12.75" hidden="false" customHeight="true" outlineLevel="0" collapsed="false"/>
    <row r="5870" customFormat="false" ht="12.75" hidden="false" customHeight="true" outlineLevel="0" collapsed="false"/>
    <row r="5871" customFormat="false" ht="12.75" hidden="false" customHeight="true" outlineLevel="0" collapsed="false"/>
    <row r="5872" customFormat="false" ht="12.75" hidden="false" customHeight="true" outlineLevel="0" collapsed="false"/>
    <row r="5873" customFormat="false" ht="12.75" hidden="false" customHeight="true" outlineLevel="0" collapsed="false"/>
    <row r="5874" customFormat="false" ht="12.75" hidden="false" customHeight="true" outlineLevel="0" collapsed="false"/>
    <row r="5875" customFormat="false" ht="12.75" hidden="false" customHeight="true" outlineLevel="0" collapsed="false"/>
    <row r="5876" customFormat="false" ht="12.75" hidden="false" customHeight="true" outlineLevel="0" collapsed="false"/>
    <row r="5877" customFormat="false" ht="12.75" hidden="false" customHeight="true" outlineLevel="0" collapsed="false"/>
    <row r="5878" customFormat="false" ht="12.75" hidden="false" customHeight="true" outlineLevel="0" collapsed="false"/>
    <row r="5879" customFormat="false" ht="12.75" hidden="false" customHeight="true" outlineLevel="0" collapsed="false"/>
    <row r="5880" customFormat="false" ht="12.75" hidden="false" customHeight="true" outlineLevel="0" collapsed="false"/>
    <row r="5881" customFormat="false" ht="12.75" hidden="false" customHeight="true" outlineLevel="0" collapsed="false"/>
    <row r="5882" customFormat="false" ht="12.75" hidden="false" customHeight="true" outlineLevel="0" collapsed="false"/>
    <row r="5883" customFormat="false" ht="12.75" hidden="false" customHeight="true" outlineLevel="0" collapsed="false"/>
    <row r="5884" customFormat="false" ht="12.75" hidden="false" customHeight="true" outlineLevel="0" collapsed="false"/>
    <row r="5885" customFormat="false" ht="12.75" hidden="false" customHeight="true" outlineLevel="0" collapsed="false"/>
    <row r="5886" customFormat="false" ht="12.75" hidden="false" customHeight="true" outlineLevel="0" collapsed="false"/>
    <row r="5887" customFormat="false" ht="12.75" hidden="false" customHeight="true" outlineLevel="0" collapsed="false"/>
    <row r="5888" customFormat="false" ht="12.75" hidden="false" customHeight="true" outlineLevel="0" collapsed="false"/>
    <row r="5889" customFormat="false" ht="12.75" hidden="false" customHeight="true" outlineLevel="0" collapsed="false"/>
    <row r="5890" customFormat="false" ht="12.75" hidden="false" customHeight="true" outlineLevel="0" collapsed="false"/>
    <row r="5891" customFormat="false" ht="12.75" hidden="false" customHeight="true" outlineLevel="0" collapsed="false"/>
    <row r="5892" customFormat="false" ht="12.75" hidden="false" customHeight="true" outlineLevel="0" collapsed="false"/>
    <row r="5893" customFormat="false" ht="12.75" hidden="false" customHeight="true" outlineLevel="0" collapsed="false"/>
    <row r="5894" customFormat="false" ht="12.75" hidden="false" customHeight="true" outlineLevel="0" collapsed="false"/>
    <row r="5895" customFormat="false" ht="12.75" hidden="false" customHeight="true" outlineLevel="0" collapsed="false"/>
    <row r="5896" customFormat="false" ht="12.75" hidden="false" customHeight="true" outlineLevel="0" collapsed="false"/>
    <row r="5897" customFormat="false" ht="12.75" hidden="false" customHeight="true" outlineLevel="0" collapsed="false"/>
    <row r="5898" customFormat="false" ht="12.75" hidden="false" customHeight="true" outlineLevel="0" collapsed="false"/>
    <row r="5899" customFormat="false" ht="12.75" hidden="false" customHeight="true" outlineLevel="0" collapsed="false"/>
    <row r="5900" customFormat="false" ht="12.75" hidden="false" customHeight="true" outlineLevel="0" collapsed="false"/>
    <row r="5901" customFormat="false" ht="12.75" hidden="false" customHeight="true" outlineLevel="0" collapsed="false"/>
    <row r="5902" customFormat="false" ht="12.75" hidden="false" customHeight="true" outlineLevel="0" collapsed="false"/>
    <row r="5903" customFormat="false" ht="12.75" hidden="false" customHeight="true" outlineLevel="0" collapsed="false"/>
    <row r="5904" customFormat="false" ht="12.75" hidden="false" customHeight="true" outlineLevel="0" collapsed="false"/>
    <row r="5905" customFormat="false" ht="12.75" hidden="false" customHeight="true" outlineLevel="0" collapsed="false"/>
    <row r="5906" customFormat="false" ht="12.75" hidden="false" customHeight="true" outlineLevel="0" collapsed="false"/>
    <row r="5907" customFormat="false" ht="12.75" hidden="false" customHeight="true" outlineLevel="0" collapsed="false"/>
    <row r="5908" customFormat="false" ht="12.75" hidden="false" customHeight="true" outlineLevel="0" collapsed="false"/>
    <row r="5909" customFormat="false" ht="12.75" hidden="false" customHeight="true" outlineLevel="0" collapsed="false"/>
    <row r="5910" customFormat="false" ht="12.75" hidden="false" customHeight="true" outlineLevel="0" collapsed="false"/>
    <row r="5911" customFormat="false" ht="12.75" hidden="false" customHeight="true" outlineLevel="0" collapsed="false"/>
    <row r="5912" customFormat="false" ht="12.75" hidden="false" customHeight="true" outlineLevel="0" collapsed="false"/>
    <row r="5913" customFormat="false" ht="12.75" hidden="false" customHeight="true" outlineLevel="0" collapsed="false"/>
    <row r="5914" customFormat="false" ht="12.75" hidden="false" customHeight="true" outlineLevel="0" collapsed="false"/>
    <row r="5915" customFormat="false" ht="12.75" hidden="false" customHeight="true" outlineLevel="0" collapsed="false"/>
    <row r="5916" customFormat="false" ht="12.75" hidden="false" customHeight="true" outlineLevel="0" collapsed="false"/>
    <row r="5917" customFormat="false" ht="12.75" hidden="false" customHeight="true" outlineLevel="0" collapsed="false"/>
    <row r="5918" customFormat="false" ht="12.75" hidden="false" customHeight="true" outlineLevel="0" collapsed="false"/>
    <row r="5919" customFormat="false" ht="12.75" hidden="false" customHeight="true" outlineLevel="0" collapsed="false"/>
    <row r="5920" customFormat="false" ht="12.75" hidden="false" customHeight="true" outlineLevel="0" collapsed="false"/>
    <row r="5921" customFormat="false" ht="12.75" hidden="false" customHeight="true" outlineLevel="0" collapsed="false"/>
    <row r="5922" customFormat="false" ht="12.75" hidden="false" customHeight="true" outlineLevel="0" collapsed="false"/>
    <row r="5923" customFormat="false" ht="12.75" hidden="false" customHeight="true" outlineLevel="0" collapsed="false"/>
    <row r="5924" customFormat="false" ht="12.75" hidden="false" customHeight="true" outlineLevel="0" collapsed="false"/>
    <row r="5925" customFormat="false" ht="12.75" hidden="false" customHeight="true" outlineLevel="0" collapsed="false"/>
    <row r="5926" customFormat="false" ht="12.75" hidden="false" customHeight="true" outlineLevel="0" collapsed="false"/>
    <row r="5927" customFormat="false" ht="12.75" hidden="false" customHeight="true" outlineLevel="0" collapsed="false"/>
    <row r="5928" customFormat="false" ht="12.75" hidden="false" customHeight="true" outlineLevel="0" collapsed="false"/>
    <row r="5929" customFormat="false" ht="12.75" hidden="false" customHeight="true" outlineLevel="0" collapsed="false"/>
    <row r="5930" customFormat="false" ht="12.75" hidden="false" customHeight="true" outlineLevel="0" collapsed="false"/>
    <row r="5931" customFormat="false" ht="12.75" hidden="false" customHeight="true" outlineLevel="0" collapsed="false"/>
    <row r="5932" customFormat="false" ht="12.75" hidden="false" customHeight="true" outlineLevel="0" collapsed="false"/>
    <row r="5933" customFormat="false" ht="12.75" hidden="false" customHeight="true" outlineLevel="0" collapsed="false"/>
    <row r="5934" customFormat="false" ht="12.75" hidden="false" customHeight="true" outlineLevel="0" collapsed="false"/>
    <row r="5935" customFormat="false" ht="12.75" hidden="false" customHeight="true" outlineLevel="0" collapsed="false"/>
    <row r="5936" customFormat="false" ht="12.75" hidden="false" customHeight="true" outlineLevel="0" collapsed="false"/>
    <row r="5937" customFormat="false" ht="12.75" hidden="false" customHeight="true" outlineLevel="0" collapsed="false"/>
    <row r="5938" customFormat="false" ht="12.75" hidden="false" customHeight="true" outlineLevel="0" collapsed="false"/>
    <row r="5939" customFormat="false" ht="12.75" hidden="false" customHeight="true" outlineLevel="0" collapsed="false"/>
    <row r="5940" customFormat="false" ht="12.75" hidden="false" customHeight="true" outlineLevel="0" collapsed="false"/>
    <row r="5941" customFormat="false" ht="12.75" hidden="false" customHeight="true" outlineLevel="0" collapsed="false"/>
    <row r="5942" customFormat="false" ht="12.75" hidden="false" customHeight="true" outlineLevel="0" collapsed="false"/>
    <row r="5943" customFormat="false" ht="12.75" hidden="false" customHeight="true" outlineLevel="0" collapsed="false"/>
    <row r="5944" customFormat="false" ht="12.75" hidden="false" customHeight="true" outlineLevel="0" collapsed="false"/>
    <row r="5945" customFormat="false" ht="12.75" hidden="false" customHeight="true" outlineLevel="0" collapsed="false"/>
    <row r="5946" customFormat="false" ht="12.75" hidden="false" customHeight="true" outlineLevel="0" collapsed="false"/>
    <row r="5947" customFormat="false" ht="12.75" hidden="false" customHeight="true" outlineLevel="0" collapsed="false"/>
    <row r="5948" customFormat="false" ht="12.75" hidden="false" customHeight="true" outlineLevel="0" collapsed="false"/>
    <row r="5949" customFormat="false" ht="12.75" hidden="false" customHeight="true" outlineLevel="0" collapsed="false"/>
    <row r="5950" customFormat="false" ht="12.75" hidden="false" customHeight="true" outlineLevel="0" collapsed="false"/>
    <row r="5951" customFormat="false" ht="12.75" hidden="false" customHeight="true" outlineLevel="0" collapsed="false"/>
    <row r="5952" customFormat="false" ht="12.75" hidden="false" customHeight="true" outlineLevel="0" collapsed="false"/>
    <row r="5953" customFormat="false" ht="12.75" hidden="false" customHeight="true" outlineLevel="0" collapsed="false"/>
    <row r="5954" customFormat="false" ht="12.75" hidden="false" customHeight="true" outlineLevel="0" collapsed="false"/>
    <row r="5955" customFormat="false" ht="12.75" hidden="false" customHeight="true" outlineLevel="0" collapsed="false"/>
    <row r="5956" customFormat="false" ht="12.75" hidden="false" customHeight="true" outlineLevel="0" collapsed="false"/>
    <row r="5957" customFormat="false" ht="12.75" hidden="false" customHeight="true" outlineLevel="0" collapsed="false"/>
    <row r="5958" customFormat="false" ht="12.75" hidden="false" customHeight="true" outlineLevel="0" collapsed="false"/>
    <row r="5959" customFormat="false" ht="12.75" hidden="false" customHeight="true" outlineLevel="0" collapsed="false"/>
    <row r="5960" customFormat="false" ht="12.75" hidden="false" customHeight="true" outlineLevel="0" collapsed="false"/>
    <row r="5961" customFormat="false" ht="12.75" hidden="false" customHeight="true" outlineLevel="0" collapsed="false"/>
    <row r="5962" customFormat="false" ht="12.75" hidden="false" customHeight="true" outlineLevel="0" collapsed="false"/>
    <row r="5963" customFormat="false" ht="12.75" hidden="false" customHeight="true" outlineLevel="0" collapsed="false"/>
    <row r="5964" customFormat="false" ht="12.75" hidden="false" customHeight="true" outlineLevel="0" collapsed="false"/>
    <row r="5965" customFormat="false" ht="12.75" hidden="false" customHeight="true" outlineLevel="0" collapsed="false"/>
    <row r="5966" customFormat="false" ht="12.75" hidden="false" customHeight="true" outlineLevel="0" collapsed="false"/>
    <row r="5967" customFormat="false" ht="12.75" hidden="false" customHeight="true" outlineLevel="0" collapsed="false"/>
    <row r="5968" customFormat="false" ht="12.75" hidden="false" customHeight="true" outlineLevel="0" collapsed="false"/>
    <row r="5969" customFormat="false" ht="12.75" hidden="false" customHeight="true" outlineLevel="0" collapsed="false"/>
    <row r="5970" customFormat="false" ht="12.75" hidden="false" customHeight="true" outlineLevel="0" collapsed="false"/>
    <row r="5971" customFormat="false" ht="12.75" hidden="false" customHeight="true" outlineLevel="0" collapsed="false"/>
    <row r="5972" customFormat="false" ht="12.75" hidden="false" customHeight="true" outlineLevel="0" collapsed="false"/>
    <row r="5973" customFormat="false" ht="12.75" hidden="false" customHeight="true" outlineLevel="0" collapsed="false"/>
    <row r="5974" customFormat="false" ht="12.75" hidden="false" customHeight="true" outlineLevel="0" collapsed="false"/>
    <row r="5975" customFormat="false" ht="12.75" hidden="false" customHeight="true" outlineLevel="0" collapsed="false"/>
    <row r="5976" customFormat="false" ht="12.75" hidden="false" customHeight="true" outlineLevel="0" collapsed="false"/>
    <row r="5977" customFormat="false" ht="12.75" hidden="false" customHeight="true" outlineLevel="0" collapsed="false"/>
    <row r="5978" customFormat="false" ht="12.75" hidden="false" customHeight="true" outlineLevel="0" collapsed="false"/>
    <row r="5979" customFormat="false" ht="12.75" hidden="false" customHeight="true" outlineLevel="0" collapsed="false"/>
    <row r="5980" customFormat="false" ht="12.75" hidden="false" customHeight="true" outlineLevel="0" collapsed="false"/>
    <row r="5981" customFormat="false" ht="12.75" hidden="false" customHeight="true" outlineLevel="0" collapsed="false"/>
    <row r="5982" customFormat="false" ht="12.75" hidden="false" customHeight="true" outlineLevel="0" collapsed="false"/>
    <row r="5983" customFormat="false" ht="12.75" hidden="false" customHeight="true" outlineLevel="0" collapsed="false"/>
    <row r="5984" customFormat="false" ht="12.75" hidden="false" customHeight="true" outlineLevel="0" collapsed="false"/>
    <row r="5985" customFormat="false" ht="12.75" hidden="false" customHeight="true" outlineLevel="0" collapsed="false"/>
    <row r="5986" customFormat="false" ht="12.75" hidden="false" customHeight="true" outlineLevel="0" collapsed="false"/>
    <row r="5987" customFormat="false" ht="12.75" hidden="false" customHeight="true" outlineLevel="0" collapsed="false"/>
    <row r="5988" customFormat="false" ht="12.75" hidden="false" customHeight="true" outlineLevel="0" collapsed="false"/>
    <row r="5989" customFormat="false" ht="12.75" hidden="false" customHeight="true" outlineLevel="0" collapsed="false"/>
    <row r="5990" customFormat="false" ht="12.75" hidden="false" customHeight="true" outlineLevel="0" collapsed="false"/>
    <row r="5991" customFormat="false" ht="12.75" hidden="false" customHeight="true" outlineLevel="0" collapsed="false"/>
    <row r="5992" customFormat="false" ht="12.75" hidden="false" customHeight="true" outlineLevel="0" collapsed="false"/>
    <row r="5993" customFormat="false" ht="12.75" hidden="false" customHeight="true" outlineLevel="0" collapsed="false"/>
    <row r="5994" customFormat="false" ht="12.75" hidden="false" customHeight="true" outlineLevel="0" collapsed="false"/>
    <row r="5995" customFormat="false" ht="12.75" hidden="false" customHeight="true" outlineLevel="0" collapsed="false"/>
    <row r="5996" customFormat="false" ht="12.75" hidden="false" customHeight="true" outlineLevel="0" collapsed="false"/>
    <row r="5997" customFormat="false" ht="12.75" hidden="false" customHeight="true" outlineLevel="0" collapsed="false"/>
    <row r="5998" customFormat="false" ht="12.75" hidden="false" customHeight="true" outlineLevel="0" collapsed="false"/>
    <row r="5999" customFormat="false" ht="12.75" hidden="false" customHeight="true" outlineLevel="0" collapsed="false"/>
    <row r="6000" customFormat="false" ht="12.75" hidden="false" customHeight="true" outlineLevel="0" collapsed="false"/>
    <row r="6001" customFormat="false" ht="12.75" hidden="false" customHeight="true" outlineLevel="0" collapsed="false"/>
    <row r="6002" customFormat="false" ht="12.75" hidden="false" customHeight="true" outlineLevel="0" collapsed="false"/>
    <row r="6003" customFormat="false" ht="12.75" hidden="false" customHeight="true" outlineLevel="0" collapsed="false"/>
    <row r="6004" customFormat="false" ht="12.75" hidden="false" customHeight="true" outlineLevel="0" collapsed="false"/>
    <row r="6005" customFormat="false" ht="12.75" hidden="false" customHeight="true" outlineLevel="0" collapsed="false"/>
    <row r="6006" customFormat="false" ht="12.75" hidden="false" customHeight="true" outlineLevel="0" collapsed="false"/>
    <row r="6007" customFormat="false" ht="12.75" hidden="false" customHeight="true" outlineLevel="0" collapsed="false"/>
    <row r="6008" customFormat="false" ht="12.75" hidden="false" customHeight="true" outlineLevel="0" collapsed="false"/>
    <row r="6009" customFormat="false" ht="12.75" hidden="false" customHeight="true" outlineLevel="0" collapsed="false"/>
    <row r="6010" customFormat="false" ht="12.75" hidden="false" customHeight="true" outlineLevel="0" collapsed="false"/>
    <row r="6011" customFormat="false" ht="12.75" hidden="false" customHeight="true" outlineLevel="0" collapsed="false"/>
    <row r="6012" customFormat="false" ht="12.75" hidden="false" customHeight="true" outlineLevel="0" collapsed="false"/>
    <row r="6013" customFormat="false" ht="12.75" hidden="false" customHeight="true" outlineLevel="0" collapsed="false"/>
    <row r="6014" customFormat="false" ht="12.75" hidden="false" customHeight="true" outlineLevel="0" collapsed="false"/>
    <row r="6015" customFormat="false" ht="12.75" hidden="false" customHeight="true" outlineLevel="0" collapsed="false"/>
    <row r="6016" customFormat="false" ht="12.75" hidden="false" customHeight="true" outlineLevel="0" collapsed="false"/>
    <row r="6017" customFormat="false" ht="12.75" hidden="false" customHeight="true" outlineLevel="0" collapsed="false"/>
    <row r="6018" customFormat="false" ht="12.75" hidden="false" customHeight="true" outlineLevel="0" collapsed="false"/>
    <row r="6019" customFormat="false" ht="12.75" hidden="false" customHeight="true" outlineLevel="0" collapsed="false"/>
    <row r="6020" customFormat="false" ht="12.75" hidden="false" customHeight="true" outlineLevel="0" collapsed="false"/>
    <row r="6021" customFormat="false" ht="12.75" hidden="false" customHeight="true" outlineLevel="0" collapsed="false"/>
    <row r="6022" customFormat="false" ht="12.75" hidden="false" customHeight="true" outlineLevel="0" collapsed="false"/>
    <row r="6023" customFormat="false" ht="12.75" hidden="false" customHeight="true" outlineLevel="0" collapsed="false"/>
    <row r="6024" customFormat="false" ht="12.75" hidden="false" customHeight="true" outlineLevel="0" collapsed="false"/>
    <row r="6025" customFormat="false" ht="12.75" hidden="false" customHeight="true" outlineLevel="0" collapsed="false"/>
    <row r="6026" customFormat="false" ht="12.75" hidden="false" customHeight="true" outlineLevel="0" collapsed="false"/>
    <row r="6027" customFormat="false" ht="12.75" hidden="false" customHeight="true" outlineLevel="0" collapsed="false"/>
    <row r="6028" customFormat="false" ht="12.75" hidden="false" customHeight="true" outlineLevel="0" collapsed="false"/>
    <row r="6029" customFormat="false" ht="12.75" hidden="false" customHeight="true" outlineLevel="0" collapsed="false"/>
    <row r="6030" customFormat="false" ht="12.75" hidden="false" customHeight="true" outlineLevel="0" collapsed="false"/>
    <row r="6031" customFormat="false" ht="12.75" hidden="false" customHeight="true" outlineLevel="0" collapsed="false"/>
    <row r="6032" customFormat="false" ht="12.75" hidden="false" customHeight="true" outlineLevel="0" collapsed="false"/>
    <row r="6033" customFormat="false" ht="12.75" hidden="false" customHeight="true" outlineLevel="0" collapsed="false"/>
    <row r="6034" customFormat="false" ht="12.75" hidden="false" customHeight="true" outlineLevel="0" collapsed="false"/>
    <row r="6035" customFormat="false" ht="12.75" hidden="false" customHeight="true" outlineLevel="0" collapsed="false"/>
    <row r="6036" customFormat="false" ht="12.75" hidden="false" customHeight="true" outlineLevel="0" collapsed="false"/>
    <row r="6037" customFormat="false" ht="12.75" hidden="false" customHeight="true" outlineLevel="0" collapsed="false"/>
    <row r="6038" customFormat="false" ht="12.75" hidden="false" customHeight="true" outlineLevel="0" collapsed="false"/>
    <row r="6039" customFormat="false" ht="12.75" hidden="false" customHeight="true" outlineLevel="0" collapsed="false"/>
    <row r="6040" customFormat="false" ht="12.75" hidden="false" customHeight="true" outlineLevel="0" collapsed="false"/>
    <row r="6041" customFormat="false" ht="12.75" hidden="false" customHeight="true" outlineLevel="0" collapsed="false"/>
    <row r="6042" customFormat="false" ht="12.75" hidden="false" customHeight="true" outlineLevel="0" collapsed="false"/>
    <row r="6043" customFormat="false" ht="12.75" hidden="false" customHeight="true" outlineLevel="0" collapsed="false"/>
    <row r="6044" customFormat="false" ht="12.75" hidden="false" customHeight="true" outlineLevel="0" collapsed="false"/>
    <row r="6045" customFormat="false" ht="12.75" hidden="false" customHeight="true" outlineLevel="0" collapsed="false"/>
    <row r="6046" customFormat="false" ht="12.75" hidden="false" customHeight="true" outlineLevel="0" collapsed="false"/>
    <row r="6047" customFormat="false" ht="12.75" hidden="false" customHeight="true" outlineLevel="0" collapsed="false"/>
    <row r="6048" customFormat="false" ht="12.75" hidden="false" customHeight="true" outlineLevel="0" collapsed="false"/>
    <row r="6049" customFormat="false" ht="12.75" hidden="false" customHeight="true" outlineLevel="0" collapsed="false"/>
    <row r="6050" customFormat="false" ht="12.75" hidden="false" customHeight="true" outlineLevel="0" collapsed="false"/>
    <row r="6051" customFormat="false" ht="12.75" hidden="false" customHeight="true" outlineLevel="0" collapsed="false"/>
    <row r="6052" customFormat="false" ht="12.75" hidden="false" customHeight="true" outlineLevel="0" collapsed="false"/>
    <row r="6053" customFormat="false" ht="12.75" hidden="false" customHeight="true" outlineLevel="0" collapsed="false"/>
    <row r="6054" customFormat="false" ht="12.75" hidden="false" customHeight="true" outlineLevel="0" collapsed="false"/>
    <row r="6055" customFormat="false" ht="12.75" hidden="false" customHeight="true" outlineLevel="0" collapsed="false"/>
    <row r="6056" customFormat="false" ht="12.75" hidden="false" customHeight="true" outlineLevel="0" collapsed="false"/>
    <row r="6057" customFormat="false" ht="12.75" hidden="false" customHeight="true" outlineLevel="0" collapsed="false"/>
    <row r="6058" customFormat="false" ht="12.75" hidden="false" customHeight="true" outlineLevel="0" collapsed="false"/>
    <row r="6059" customFormat="false" ht="12.75" hidden="false" customHeight="true" outlineLevel="0" collapsed="false"/>
    <row r="6060" customFormat="false" ht="12.75" hidden="false" customHeight="true" outlineLevel="0" collapsed="false"/>
    <row r="6061" customFormat="false" ht="12.75" hidden="false" customHeight="true" outlineLevel="0" collapsed="false"/>
    <row r="6062" customFormat="false" ht="12.75" hidden="false" customHeight="true" outlineLevel="0" collapsed="false"/>
    <row r="6063" customFormat="false" ht="12.75" hidden="false" customHeight="true" outlineLevel="0" collapsed="false"/>
    <row r="6064" customFormat="false" ht="12.75" hidden="false" customHeight="true" outlineLevel="0" collapsed="false"/>
    <row r="6065" customFormat="false" ht="12.75" hidden="false" customHeight="true" outlineLevel="0" collapsed="false"/>
    <row r="6066" customFormat="false" ht="12.75" hidden="false" customHeight="true" outlineLevel="0" collapsed="false"/>
    <row r="6067" customFormat="false" ht="12.75" hidden="false" customHeight="true" outlineLevel="0" collapsed="false"/>
    <row r="6068" customFormat="false" ht="12.75" hidden="false" customHeight="true" outlineLevel="0" collapsed="false"/>
    <row r="6069" customFormat="false" ht="12.75" hidden="false" customHeight="true" outlineLevel="0" collapsed="false"/>
    <row r="6070" customFormat="false" ht="12.75" hidden="false" customHeight="true" outlineLevel="0" collapsed="false"/>
    <row r="6071" customFormat="false" ht="12.75" hidden="false" customHeight="true" outlineLevel="0" collapsed="false"/>
    <row r="6072" customFormat="false" ht="12.75" hidden="false" customHeight="true" outlineLevel="0" collapsed="false"/>
    <row r="6073" customFormat="false" ht="12.75" hidden="false" customHeight="true" outlineLevel="0" collapsed="false"/>
    <row r="6074" customFormat="false" ht="12.75" hidden="false" customHeight="true" outlineLevel="0" collapsed="false"/>
    <row r="6075" customFormat="false" ht="12.75" hidden="false" customHeight="true" outlineLevel="0" collapsed="false"/>
    <row r="6076" customFormat="false" ht="12.75" hidden="false" customHeight="true" outlineLevel="0" collapsed="false"/>
    <row r="6077" customFormat="false" ht="12.75" hidden="false" customHeight="true" outlineLevel="0" collapsed="false"/>
    <row r="6078" customFormat="false" ht="12.75" hidden="false" customHeight="true" outlineLevel="0" collapsed="false"/>
    <row r="6079" customFormat="false" ht="12.75" hidden="false" customHeight="true" outlineLevel="0" collapsed="false"/>
    <row r="6080" customFormat="false" ht="12.75" hidden="false" customHeight="true" outlineLevel="0" collapsed="false"/>
    <row r="6081" customFormat="false" ht="12.75" hidden="false" customHeight="true" outlineLevel="0" collapsed="false"/>
    <row r="6082" customFormat="false" ht="12.75" hidden="false" customHeight="true" outlineLevel="0" collapsed="false"/>
    <row r="6083" customFormat="false" ht="12.75" hidden="false" customHeight="true" outlineLevel="0" collapsed="false"/>
    <row r="6084" customFormat="false" ht="12.75" hidden="false" customHeight="true" outlineLevel="0" collapsed="false"/>
    <row r="6085" customFormat="false" ht="12.75" hidden="false" customHeight="true" outlineLevel="0" collapsed="false"/>
    <row r="6086" customFormat="false" ht="12.75" hidden="false" customHeight="true" outlineLevel="0" collapsed="false"/>
    <row r="6087" customFormat="false" ht="12.75" hidden="false" customHeight="true" outlineLevel="0" collapsed="false"/>
    <row r="6088" customFormat="false" ht="12.75" hidden="false" customHeight="true" outlineLevel="0" collapsed="false"/>
    <row r="6089" customFormat="false" ht="12.75" hidden="false" customHeight="true" outlineLevel="0" collapsed="false"/>
    <row r="6090" customFormat="false" ht="12.75" hidden="false" customHeight="true" outlineLevel="0" collapsed="false"/>
    <row r="6091" customFormat="false" ht="12.75" hidden="false" customHeight="true" outlineLevel="0" collapsed="false"/>
    <row r="6092" customFormat="false" ht="12.75" hidden="false" customHeight="true" outlineLevel="0" collapsed="false"/>
    <row r="6093" customFormat="false" ht="12.75" hidden="false" customHeight="true" outlineLevel="0" collapsed="false"/>
    <row r="6094" customFormat="false" ht="12.75" hidden="false" customHeight="true" outlineLevel="0" collapsed="false"/>
    <row r="6095" customFormat="false" ht="12.75" hidden="false" customHeight="true" outlineLevel="0" collapsed="false"/>
    <row r="6096" customFormat="false" ht="12.75" hidden="false" customHeight="true" outlineLevel="0" collapsed="false"/>
    <row r="6097" customFormat="false" ht="12.75" hidden="false" customHeight="true" outlineLevel="0" collapsed="false"/>
    <row r="6098" customFormat="false" ht="12.75" hidden="false" customHeight="true" outlineLevel="0" collapsed="false"/>
    <row r="6099" customFormat="false" ht="12.75" hidden="false" customHeight="true" outlineLevel="0" collapsed="false"/>
    <row r="6100" customFormat="false" ht="12.75" hidden="false" customHeight="true" outlineLevel="0" collapsed="false"/>
    <row r="6101" customFormat="false" ht="12.75" hidden="false" customHeight="true" outlineLevel="0" collapsed="false"/>
    <row r="6102" customFormat="false" ht="12.75" hidden="false" customHeight="true" outlineLevel="0" collapsed="false"/>
    <row r="6103" customFormat="false" ht="12.75" hidden="false" customHeight="true" outlineLevel="0" collapsed="false"/>
    <row r="6104" customFormat="false" ht="12.75" hidden="false" customHeight="true" outlineLevel="0" collapsed="false"/>
    <row r="6105" customFormat="false" ht="12.75" hidden="false" customHeight="true" outlineLevel="0" collapsed="false"/>
    <row r="6106" customFormat="false" ht="12.75" hidden="false" customHeight="true" outlineLevel="0" collapsed="false"/>
    <row r="6107" customFormat="false" ht="12.75" hidden="false" customHeight="true" outlineLevel="0" collapsed="false"/>
    <row r="6108" customFormat="false" ht="12.75" hidden="false" customHeight="true" outlineLevel="0" collapsed="false"/>
    <row r="6109" customFormat="false" ht="12.75" hidden="false" customHeight="true" outlineLevel="0" collapsed="false"/>
    <row r="6110" customFormat="false" ht="12.75" hidden="false" customHeight="true" outlineLevel="0" collapsed="false"/>
    <row r="6111" customFormat="false" ht="12.75" hidden="false" customHeight="true" outlineLevel="0" collapsed="false"/>
    <row r="6112" customFormat="false" ht="12.75" hidden="false" customHeight="true" outlineLevel="0" collapsed="false"/>
    <row r="6113" customFormat="false" ht="12.75" hidden="false" customHeight="true" outlineLevel="0" collapsed="false"/>
    <row r="6114" customFormat="false" ht="12.75" hidden="false" customHeight="true" outlineLevel="0" collapsed="false"/>
    <row r="6115" customFormat="false" ht="12.75" hidden="false" customHeight="true" outlineLevel="0" collapsed="false"/>
    <row r="6116" customFormat="false" ht="12.75" hidden="false" customHeight="true" outlineLevel="0" collapsed="false"/>
    <row r="6117" customFormat="false" ht="12.75" hidden="false" customHeight="true" outlineLevel="0" collapsed="false"/>
    <row r="6118" customFormat="false" ht="12.75" hidden="false" customHeight="true" outlineLevel="0" collapsed="false"/>
    <row r="6119" customFormat="false" ht="12.75" hidden="false" customHeight="true" outlineLevel="0" collapsed="false"/>
    <row r="6120" customFormat="false" ht="12.75" hidden="false" customHeight="true" outlineLevel="0" collapsed="false"/>
    <row r="6121" customFormat="false" ht="12.75" hidden="false" customHeight="true" outlineLevel="0" collapsed="false"/>
    <row r="6122" customFormat="false" ht="12.75" hidden="false" customHeight="true" outlineLevel="0" collapsed="false"/>
    <row r="6123" customFormat="false" ht="12.75" hidden="false" customHeight="true" outlineLevel="0" collapsed="false"/>
    <row r="6124" customFormat="false" ht="12.75" hidden="false" customHeight="true" outlineLevel="0" collapsed="false"/>
    <row r="6125" customFormat="false" ht="12.75" hidden="false" customHeight="true" outlineLevel="0" collapsed="false"/>
    <row r="6126" customFormat="false" ht="12.75" hidden="false" customHeight="true" outlineLevel="0" collapsed="false"/>
    <row r="6127" customFormat="false" ht="12.75" hidden="false" customHeight="true" outlineLevel="0" collapsed="false"/>
    <row r="6128" customFormat="false" ht="12.75" hidden="false" customHeight="true" outlineLevel="0" collapsed="false"/>
    <row r="6129" customFormat="false" ht="12.75" hidden="false" customHeight="true" outlineLevel="0" collapsed="false"/>
    <row r="6130" customFormat="false" ht="12.75" hidden="false" customHeight="true" outlineLevel="0" collapsed="false"/>
    <row r="6131" customFormat="false" ht="12.75" hidden="false" customHeight="true" outlineLevel="0" collapsed="false"/>
    <row r="6132" customFormat="false" ht="12.75" hidden="false" customHeight="true" outlineLevel="0" collapsed="false"/>
    <row r="6133" customFormat="false" ht="12.75" hidden="false" customHeight="true" outlineLevel="0" collapsed="false"/>
    <row r="6134" customFormat="false" ht="12.75" hidden="false" customHeight="true" outlineLevel="0" collapsed="false"/>
    <row r="6135" customFormat="false" ht="12.75" hidden="false" customHeight="true" outlineLevel="0" collapsed="false"/>
    <row r="6136" customFormat="false" ht="12.75" hidden="false" customHeight="true" outlineLevel="0" collapsed="false"/>
    <row r="6137" customFormat="false" ht="12.75" hidden="false" customHeight="true" outlineLevel="0" collapsed="false"/>
    <row r="6138" customFormat="false" ht="12.75" hidden="false" customHeight="true" outlineLevel="0" collapsed="false"/>
    <row r="6139" customFormat="false" ht="12.75" hidden="false" customHeight="true" outlineLevel="0" collapsed="false"/>
    <row r="6140" customFormat="false" ht="12.75" hidden="false" customHeight="true" outlineLevel="0" collapsed="false"/>
    <row r="6141" customFormat="false" ht="12.75" hidden="false" customHeight="true" outlineLevel="0" collapsed="false"/>
    <row r="6142" customFormat="false" ht="12.75" hidden="false" customHeight="true" outlineLevel="0" collapsed="false"/>
    <row r="6143" customFormat="false" ht="12.75" hidden="false" customHeight="true" outlineLevel="0" collapsed="false"/>
    <row r="6144" customFormat="false" ht="12.75" hidden="false" customHeight="true" outlineLevel="0" collapsed="false"/>
    <row r="6145" customFormat="false" ht="12.75" hidden="false" customHeight="true" outlineLevel="0" collapsed="false"/>
    <row r="6146" customFormat="false" ht="12.75" hidden="false" customHeight="true" outlineLevel="0" collapsed="false"/>
    <row r="6147" customFormat="false" ht="12.75" hidden="false" customHeight="true" outlineLevel="0" collapsed="false"/>
    <row r="6148" customFormat="false" ht="12.75" hidden="false" customHeight="true" outlineLevel="0" collapsed="false"/>
    <row r="6149" customFormat="false" ht="12.75" hidden="false" customHeight="true" outlineLevel="0" collapsed="false"/>
    <row r="6150" customFormat="false" ht="12.75" hidden="false" customHeight="true" outlineLevel="0" collapsed="false"/>
    <row r="6151" customFormat="false" ht="12.75" hidden="false" customHeight="true" outlineLevel="0" collapsed="false"/>
    <row r="6152" customFormat="false" ht="12.75" hidden="false" customHeight="true" outlineLevel="0" collapsed="false"/>
    <row r="6153" customFormat="false" ht="12.75" hidden="false" customHeight="true" outlineLevel="0" collapsed="false"/>
    <row r="6154" customFormat="false" ht="12.75" hidden="false" customHeight="true" outlineLevel="0" collapsed="false"/>
    <row r="6155" customFormat="false" ht="12.75" hidden="false" customHeight="true" outlineLevel="0" collapsed="false"/>
    <row r="6156" customFormat="false" ht="12.75" hidden="false" customHeight="true" outlineLevel="0" collapsed="false"/>
    <row r="6157" customFormat="false" ht="12.75" hidden="false" customHeight="true" outlineLevel="0" collapsed="false"/>
    <row r="6158" customFormat="false" ht="12.75" hidden="false" customHeight="true" outlineLevel="0" collapsed="false"/>
    <row r="6159" customFormat="false" ht="12.75" hidden="false" customHeight="true" outlineLevel="0" collapsed="false"/>
    <row r="6160" customFormat="false" ht="12.75" hidden="false" customHeight="true" outlineLevel="0" collapsed="false"/>
    <row r="6161" customFormat="false" ht="12.75" hidden="false" customHeight="true" outlineLevel="0" collapsed="false"/>
    <row r="6162" customFormat="false" ht="12.75" hidden="false" customHeight="true" outlineLevel="0" collapsed="false"/>
    <row r="6163" customFormat="false" ht="12.75" hidden="false" customHeight="true" outlineLevel="0" collapsed="false"/>
    <row r="6164" customFormat="false" ht="12.75" hidden="false" customHeight="true" outlineLevel="0" collapsed="false"/>
    <row r="6165" customFormat="false" ht="12.75" hidden="false" customHeight="true" outlineLevel="0" collapsed="false"/>
    <row r="6166" customFormat="false" ht="12.75" hidden="false" customHeight="true" outlineLevel="0" collapsed="false"/>
    <row r="6167" customFormat="false" ht="12.75" hidden="false" customHeight="true" outlineLevel="0" collapsed="false"/>
    <row r="6168" customFormat="false" ht="12.75" hidden="false" customHeight="true" outlineLevel="0" collapsed="false"/>
    <row r="6169" customFormat="false" ht="12.75" hidden="false" customHeight="true" outlineLevel="0" collapsed="false"/>
    <row r="6170" customFormat="false" ht="12.75" hidden="false" customHeight="true" outlineLevel="0" collapsed="false"/>
    <row r="6171" customFormat="false" ht="12.75" hidden="false" customHeight="true" outlineLevel="0" collapsed="false"/>
    <row r="6172" customFormat="false" ht="12.75" hidden="false" customHeight="true" outlineLevel="0" collapsed="false"/>
    <row r="6173" customFormat="false" ht="12.75" hidden="false" customHeight="true" outlineLevel="0" collapsed="false"/>
    <row r="6174" customFormat="false" ht="12.75" hidden="false" customHeight="true" outlineLevel="0" collapsed="false"/>
    <row r="6175" customFormat="false" ht="12.75" hidden="false" customHeight="true" outlineLevel="0" collapsed="false"/>
    <row r="6176" customFormat="false" ht="12.75" hidden="false" customHeight="true" outlineLevel="0" collapsed="false"/>
    <row r="6177" customFormat="false" ht="12.75" hidden="false" customHeight="true" outlineLevel="0" collapsed="false"/>
    <row r="6178" customFormat="false" ht="12.75" hidden="false" customHeight="true" outlineLevel="0" collapsed="false"/>
    <row r="6179" customFormat="false" ht="12.75" hidden="false" customHeight="true" outlineLevel="0" collapsed="false"/>
    <row r="6180" customFormat="false" ht="12.75" hidden="false" customHeight="true" outlineLevel="0" collapsed="false"/>
    <row r="6181" customFormat="false" ht="12.75" hidden="false" customHeight="true" outlineLevel="0" collapsed="false"/>
    <row r="6182" customFormat="false" ht="12.75" hidden="false" customHeight="true" outlineLevel="0" collapsed="false"/>
    <row r="6183" customFormat="false" ht="12.75" hidden="false" customHeight="true" outlineLevel="0" collapsed="false"/>
    <row r="6184" customFormat="false" ht="12.75" hidden="false" customHeight="true" outlineLevel="0" collapsed="false"/>
    <row r="6185" customFormat="false" ht="12.75" hidden="false" customHeight="true" outlineLevel="0" collapsed="false"/>
    <row r="6186" customFormat="false" ht="12.75" hidden="false" customHeight="true" outlineLevel="0" collapsed="false"/>
    <row r="6187" customFormat="false" ht="12.75" hidden="false" customHeight="true" outlineLevel="0" collapsed="false"/>
    <row r="6188" customFormat="false" ht="12.75" hidden="false" customHeight="true" outlineLevel="0" collapsed="false"/>
    <row r="6189" customFormat="false" ht="12.75" hidden="false" customHeight="true" outlineLevel="0" collapsed="false"/>
    <row r="6190" customFormat="false" ht="12.75" hidden="false" customHeight="true" outlineLevel="0" collapsed="false"/>
    <row r="6191" customFormat="false" ht="12.75" hidden="false" customHeight="true" outlineLevel="0" collapsed="false"/>
    <row r="6192" customFormat="false" ht="12.75" hidden="false" customHeight="true" outlineLevel="0" collapsed="false"/>
    <row r="6193" customFormat="false" ht="12.75" hidden="false" customHeight="true" outlineLevel="0" collapsed="false"/>
    <row r="6194" customFormat="false" ht="12.75" hidden="false" customHeight="true" outlineLevel="0" collapsed="false"/>
    <row r="6195" customFormat="false" ht="12.75" hidden="false" customHeight="true" outlineLevel="0" collapsed="false"/>
    <row r="6196" customFormat="false" ht="12.75" hidden="false" customHeight="true" outlineLevel="0" collapsed="false"/>
    <row r="6197" customFormat="false" ht="12.75" hidden="false" customHeight="true" outlineLevel="0" collapsed="false"/>
    <row r="6198" customFormat="false" ht="12.75" hidden="false" customHeight="true" outlineLevel="0" collapsed="false"/>
    <row r="6199" customFormat="false" ht="12.75" hidden="false" customHeight="true" outlineLevel="0" collapsed="false"/>
    <row r="6200" customFormat="false" ht="12.75" hidden="false" customHeight="true" outlineLevel="0" collapsed="false"/>
    <row r="6201" customFormat="false" ht="12.75" hidden="false" customHeight="true" outlineLevel="0" collapsed="false"/>
    <row r="6202" customFormat="false" ht="12.75" hidden="false" customHeight="true" outlineLevel="0" collapsed="false"/>
    <row r="6203" customFormat="false" ht="12.75" hidden="false" customHeight="true" outlineLevel="0" collapsed="false"/>
    <row r="6204" customFormat="false" ht="12.75" hidden="false" customHeight="true" outlineLevel="0" collapsed="false"/>
    <row r="6205" customFormat="false" ht="12.75" hidden="false" customHeight="true" outlineLevel="0" collapsed="false"/>
    <row r="6206" customFormat="false" ht="12.75" hidden="false" customHeight="true" outlineLevel="0" collapsed="false"/>
    <row r="6207" customFormat="false" ht="12.75" hidden="false" customHeight="true" outlineLevel="0" collapsed="false"/>
    <row r="6208" customFormat="false" ht="12.75" hidden="false" customHeight="true" outlineLevel="0" collapsed="false"/>
    <row r="6209" customFormat="false" ht="12.75" hidden="false" customHeight="true" outlineLevel="0" collapsed="false"/>
    <row r="6210" customFormat="false" ht="12.75" hidden="false" customHeight="true" outlineLevel="0" collapsed="false"/>
    <row r="6211" customFormat="false" ht="12.75" hidden="false" customHeight="true" outlineLevel="0" collapsed="false"/>
    <row r="6212" customFormat="false" ht="12.75" hidden="false" customHeight="true" outlineLevel="0" collapsed="false"/>
    <row r="6213" customFormat="false" ht="12.75" hidden="false" customHeight="true" outlineLevel="0" collapsed="false"/>
    <row r="6214" customFormat="false" ht="12.75" hidden="false" customHeight="true" outlineLevel="0" collapsed="false"/>
    <row r="6215" customFormat="false" ht="12.75" hidden="false" customHeight="true" outlineLevel="0" collapsed="false"/>
    <row r="6216" customFormat="false" ht="12.75" hidden="false" customHeight="true" outlineLevel="0" collapsed="false"/>
    <row r="6217" customFormat="false" ht="12.75" hidden="false" customHeight="true" outlineLevel="0" collapsed="false"/>
    <row r="6218" customFormat="false" ht="12.75" hidden="false" customHeight="true" outlineLevel="0" collapsed="false"/>
    <row r="6219" customFormat="false" ht="12.75" hidden="false" customHeight="true" outlineLevel="0" collapsed="false"/>
    <row r="6220" customFormat="false" ht="12.75" hidden="false" customHeight="true" outlineLevel="0" collapsed="false"/>
    <row r="6221" customFormat="false" ht="12.75" hidden="false" customHeight="true" outlineLevel="0" collapsed="false"/>
    <row r="6222" customFormat="false" ht="12.75" hidden="false" customHeight="true" outlineLevel="0" collapsed="false"/>
    <row r="6223" customFormat="false" ht="12.75" hidden="false" customHeight="true" outlineLevel="0" collapsed="false"/>
    <row r="6224" customFormat="false" ht="12.75" hidden="false" customHeight="true" outlineLevel="0" collapsed="false"/>
    <row r="6225" customFormat="false" ht="12.75" hidden="false" customHeight="true" outlineLevel="0" collapsed="false"/>
    <row r="6226" customFormat="false" ht="12.75" hidden="false" customHeight="true" outlineLevel="0" collapsed="false"/>
    <row r="6227" customFormat="false" ht="12.75" hidden="false" customHeight="true" outlineLevel="0" collapsed="false"/>
    <row r="6228" customFormat="false" ht="12.75" hidden="false" customHeight="true" outlineLevel="0" collapsed="false"/>
    <row r="6229" customFormat="false" ht="12.75" hidden="false" customHeight="true" outlineLevel="0" collapsed="false"/>
    <row r="6230" customFormat="false" ht="12.75" hidden="false" customHeight="true" outlineLevel="0" collapsed="false"/>
    <row r="6231" customFormat="false" ht="12.75" hidden="false" customHeight="true" outlineLevel="0" collapsed="false"/>
    <row r="6232" customFormat="false" ht="12.75" hidden="false" customHeight="true" outlineLevel="0" collapsed="false"/>
    <row r="6233" customFormat="false" ht="12.75" hidden="false" customHeight="true" outlineLevel="0" collapsed="false"/>
    <row r="6234" customFormat="false" ht="12.75" hidden="false" customHeight="true" outlineLevel="0" collapsed="false"/>
    <row r="6235" customFormat="false" ht="12.75" hidden="false" customHeight="true" outlineLevel="0" collapsed="false"/>
    <row r="6236" customFormat="false" ht="12.75" hidden="false" customHeight="true" outlineLevel="0" collapsed="false"/>
    <row r="6237" customFormat="false" ht="12.75" hidden="false" customHeight="true" outlineLevel="0" collapsed="false"/>
    <row r="6238" customFormat="false" ht="12.75" hidden="false" customHeight="true" outlineLevel="0" collapsed="false"/>
    <row r="6239" customFormat="false" ht="12.75" hidden="false" customHeight="true" outlineLevel="0" collapsed="false"/>
    <row r="6240" customFormat="false" ht="12.75" hidden="false" customHeight="true" outlineLevel="0" collapsed="false"/>
    <row r="6241" customFormat="false" ht="12.75" hidden="false" customHeight="true" outlineLevel="0" collapsed="false"/>
    <row r="6242" customFormat="false" ht="12.75" hidden="false" customHeight="true" outlineLevel="0" collapsed="false"/>
    <row r="6243" customFormat="false" ht="12.75" hidden="false" customHeight="true" outlineLevel="0" collapsed="false"/>
    <row r="6244" customFormat="false" ht="12.75" hidden="false" customHeight="true" outlineLevel="0" collapsed="false"/>
    <row r="6245" customFormat="false" ht="12.75" hidden="false" customHeight="true" outlineLevel="0" collapsed="false"/>
    <row r="6246" customFormat="false" ht="12.75" hidden="false" customHeight="true" outlineLevel="0" collapsed="false"/>
    <row r="6247" customFormat="false" ht="12.75" hidden="false" customHeight="true" outlineLevel="0" collapsed="false"/>
    <row r="6248" customFormat="false" ht="12.75" hidden="false" customHeight="true" outlineLevel="0" collapsed="false"/>
    <row r="6249" customFormat="false" ht="12.75" hidden="false" customHeight="true" outlineLevel="0" collapsed="false"/>
    <row r="6250" customFormat="false" ht="12.75" hidden="false" customHeight="true" outlineLevel="0" collapsed="false"/>
    <row r="6251" customFormat="false" ht="12.75" hidden="false" customHeight="true" outlineLevel="0" collapsed="false"/>
    <row r="6252" customFormat="false" ht="12.75" hidden="false" customHeight="true" outlineLevel="0" collapsed="false"/>
    <row r="6253" customFormat="false" ht="12.75" hidden="false" customHeight="true" outlineLevel="0" collapsed="false"/>
    <row r="6254" customFormat="false" ht="12.75" hidden="false" customHeight="true" outlineLevel="0" collapsed="false"/>
    <row r="6255" customFormat="false" ht="12.75" hidden="false" customHeight="true" outlineLevel="0" collapsed="false"/>
    <row r="6256" customFormat="false" ht="12.75" hidden="false" customHeight="true" outlineLevel="0" collapsed="false"/>
    <row r="6257" customFormat="false" ht="12.75" hidden="false" customHeight="true" outlineLevel="0" collapsed="false"/>
    <row r="6258" customFormat="false" ht="12.75" hidden="false" customHeight="true" outlineLevel="0" collapsed="false"/>
    <row r="6259" customFormat="false" ht="12.75" hidden="false" customHeight="true" outlineLevel="0" collapsed="false"/>
    <row r="6260" customFormat="false" ht="12.75" hidden="false" customHeight="true" outlineLevel="0" collapsed="false"/>
    <row r="6261" customFormat="false" ht="12.75" hidden="false" customHeight="true" outlineLevel="0" collapsed="false"/>
    <row r="6262" customFormat="false" ht="12.75" hidden="false" customHeight="true" outlineLevel="0" collapsed="false"/>
    <row r="6263" customFormat="false" ht="12.75" hidden="false" customHeight="true" outlineLevel="0" collapsed="false"/>
    <row r="6264" customFormat="false" ht="12.75" hidden="false" customHeight="true" outlineLevel="0" collapsed="false"/>
    <row r="6265" customFormat="false" ht="12.75" hidden="false" customHeight="true" outlineLevel="0" collapsed="false"/>
    <row r="6266" customFormat="false" ht="12.75" hidden="false" customHeight="true" outlineLevel="0" collapsed="false"/>
    <row r="6267" customFormat="false" ht="12.75" hidden="false" customHeight="true" outlineLevel="0" collapsed="false"/>
    <row r="6268" customFormat="false" ht="12.75" hidden="false" customHeight="true" outlineLevel="0" collapsed="false"/>
    <row r="6269" customFormat="false" ht="12.75" hidden="false" customHeight="true" outlineLevel="0" collapsed="false"/>
    <row r="6270" customFormat="false" ht="12.75" hidden="false" customHeight="true" outlineLevel="0" collapsed="false"/>
    <row r="6271" customFormat="false" ht="12.75" hidden="false" customHeight="true" outlineLevel="0" collapsed="false"/>
    <row r="6272" customFormat="false" ht="12.75" hidden="false" customHeight="true" outlineLevel="0" collapsed="false"/>
    <row r="6273" customFormat="false" ht="12.75" hidden="false" customHeight="true" outlineLevel="0" collapsed="false"/>
    <row r="6274" customFormat="false" ht="12.75" hidden="false" customHeight="true" outlineLevel="0" collapsed="false"/>
    <row r="6275" customFormat="false" ht="12.75" hidden="false" customHeight="true" outlineLevel="0" collapsed="false"/>
    <row r="6276" customFormat="false" ht="12.75" hidden="false" customHeight="true" outlineLevel="0" collapsed="false"/>
    <row r="6277" customFormat="false" ht="12.75" hidden="false" customHeight="true" outlineLevel="0" collapsed="false"/>
    <row r="6278" customFormat="false" ht="12.75" hidden="false" customHeight="true" outlineLevel="0" collapsed="false"/>
    <row r="6279" customFormat="false" ht="12.75" hidden="false" customHeight="true" outlineLevel="0" collapsed="false"/>
    <row r="6280" customFormat="false" ht="12.75" hidden="false" customHeight="true" outlineLevel="0" collapsed="false"/>
    <row r="6281" customFormat="false" ht="12.75" hidden="false" customHeight="true" outlineLevel="0" collapsed="false"/>
    <row r="6282" customFormat="false" ht="12.75" hidden="false" customHeight="true" outlineLevel="0" collapsed="false"/>
    <row r="6283" customFormat="false" ht="12.75" hidden="false" customHeight="true" outlineLevel="0" collapsed="false"/>
    <row r="6284" customFormat="false" ht="12.75" hidden="false" customHeight="true" outlineLevel="0" collapsed="false"/>
    <row r="6285" customFormat="false" ht="12.75" hidden="false" customHeight="true" outlineLevel="0" collapsed="false"/>
    <row r="6286" customFormat="false" ht="12.75" hidden="false" customHeight="true" outlineLevel="0" collapsed="false"/>
    <row r="6287" customFormat="false" ht="12.75" hidden="false" customHeight="true" outlineLevel="0" collapsed="false"/>
    <row r="6288" customFormat="false" ht="12.75" hidden="false" customHeight="true" outlineLevel="0" collapsed="false"/>
    <row r="6289" customFormat="false" ht="12.75" hidden="false" customHeight="true" outlineLevel="0" collapsed="false"/>
    <row r="6290" customFormat="false" ht="12.75" hidden="false" customHeight="true" outlineLevel="0" collapsed="false"/>
    <row r="6291" customFormat="false" ht="12.75" hidden="false" customHeight="true" outlineLevel="0" collapsed="false"/>
    <row r="6292" customFormat="false" ht="12.75" hidden="false" customHeight="true" outlineLevel="0" collapsed="false"/>
    <row r="6293" customFormat="false" ht="12.75" hidden="false" customHeight="true" outlineLevel="0" collapsed="false"/>
    <row r="6294" customFormat="false" ht="12.75" hidden="false" customHeight="true" outlineLevel="0" collapsed="false"/>
    <row r="6295" customFormat="false" ht="12.75" hidden="false" customHeight="true" outlineLevel="0" collapsed="false"/>
    <row r="6296" customFormat="false" ht="12.75" hidden="false" customHeight="true" outlineLevel="0" collapsed="false"/>
    <row r="6297" customFormat="false" ht="12.75" hidden="false" customHeight="true" outlineLevel="0" collapsed="false"/>
    <row r="6298" customFormat="false" ht="12.75" hidden="false" customHeight="true" outlineLevel="0" collapsed="false"/>
    <row r="6299" customFormat="false" ht="12.75" hidden="false" customHeight="true" outlineLevel="0" collapsed="false"/>
    <row r="6300" customFormat="false" ht="12.75" hidden="false" customHeight="true" outlineLevel="0" collapsed="false"/>
    <row r="6301" customFormat="false" ht="12.75" hidden="false" customHeight="true" outlineLevel="0" collapsed="false"/>
    <row r="6302" customFormat="false" ht="12.75" hidden="false" customHeight="true" outlineLevel="0" collapsed="false"/>
    <row r="6303" customFormat="false" ht="12.75" hidden="false" customHeight="true" outlineLevel="0" collapsed="false"/>
    <row r="6304" customFormat="false" ht="12.75" hidden="false" customHeight="true" outlineLevel="0" collapsed="false"/>
    <row r="6305" customFormat="false" ht="12.75" hidden="false" customHeight="true" outlineLevel="0" collapsed="false"/>
    <row r="6306" customFormat="false" ht="12.75" hidden="false" customHeight="true" outlineLevel="0" collapsed="false"/>
    <row r="6307" customFormat="false" ht="12.75" hidden="false" customHeight="true" outlineLevel="0" collapsed="false"/>
    <row r="6308" customFormat="false" ht="12.75" hidden="false" customHeight="true" outlineLevel="0" collapsed="false"/>
    <row r="6309" customFormat="false" ht="12.75" hidden="false" customHeight="true" outlineLevel="0" collapsed="false"/>
    <row r="6310" customFormat="false" ht="12.75" hidden="false" customHeight="true" outlineLevel="0" collapsed="false"/>
    <row r="6311" customFormat="false" ht="12.75" hidden="false" customHeight="true" outlineLevel="0" collapsed="false"/>
    <row r="6312" customFormat="false" ht="12.75" hidden="false" customHeight="true" outlineLevel="0" collapsed="false"/>
    <row r="6313" customFormat="false" ht="12.75" hidden="false" customHeight="true" outlineLevel="0" collapsed="false"/>
    <row r="6314" customFormat="false" ht="12.75" hidden="false" customHeight="true" outlineLevel="0" collapsed="false"/>
    <row r="6315" customFormat="false" ht="12.75" hidden="false" customHeight="true" outlineLevel="0" collapsed="false"/>
    <row r="6316" customFormat="false" ht="12.75" hidden="false" customHeight="true" outlineLevel="0" collapsed="false"/>
    <row r="6317" customFormat="false" ht="12.75" hidden="false" customHeight="true" outlineLevel="0" collapsed="false"/>
    <row r="6318" customFormat="false" ht="12.75" hidden="false" customHeight="true" outlineLevel="0" collapsed="false"/>
    <row r="6319" customFormat="false" ht="12.75" hidden="false" customHeight="true" outlineLevel="0" collapsed="false"/>
    <row r="6320" customFormat="false" ht="12.75" hidden="false" customHeight="true" outlineLevel="0" collapsed="false"/>
    <row r="6321" customFormat="false" ht="12.75" hidden="false" customHeight="true" outlineLevel="0" collapsed="false"/>
    <row r="6322" customFormat="false" ht="12.75" hidden="false" customHeight="true" outlineLevel="0" collapsed="false"/>
    <row r="6323" customFormat="false" ht="12.75" hidden="false" customHeight="true" outlineLevel="0" collapsed="false"/>
    <row r="6324" customFormat="false" ht="12.75" hidden="false" customHeight="true" outlineLevel="0" collapsed="false"/>
    <row r="6325" customFormat="false" ht="12.75" hidden="false" customHeight="true" outlineLevel="0" collapsed="false"/>
    <row r="6326" customFormat="false" ht="12.75" hidden="false" customHeight="true" outlineLevel="0" collapsed="false"/>
    <row r="6327" customFormat="false" ht="12.75" hidden="false" customHeight="true" outlineLevel="0" collapsed="false"/>
    <row r="6328" customFormat="false" ht="12.75" hidden="false" customHeight="true" outlineLevel="0" collapsed="false"/>
    <row r="6329" customFormat="false" ht="12.75" hidden="false" customHeight="true" outlineLevel="0" collapsed="false"/>
    <row r="6330" customFormat="false" ht="12.75" hidden="false" customHeight="true" outlineLevel="0" collapsed="false"/>
    <row r="6331" customFormat="false" ht="12.75" hidden="false" customHeight="true" outlineLevel="0" collapsed="false"/>
    <row r="6332" customFormat="false" ht="12.75" hidden="false" customHeight="true" outlineLevel="0" collapsed="false"/>
    <row r="6333" customFormat="false" ht="12.75" hidden="false" customHeight="true" outlineLevel="0" collapsed="false"/>
    <row r="6334" customFormat="false" ht="12.75" hidden="false" customHeight="true" outlineLevel="0" collapsed="false"/>
    <row r="6335" customFormat="false" ht="12.75" hidden="false" customHeight="true" outlineLevel="0" collapsed="false"/>
    <row r="6336" customFormat="false" ht="12.75" hidden="false" customHeight="true" outlineLevel="0" collapsed="false"/>
    <row r="6337" customFormat="false" ht="12.75" hidden="false" customHeight="true" outlineLevel="0" collapsed="false"/>
    <row r="6338" customFormat="false" ht="12.75" hidden="false" customHeight="true" outlineLevel="0" collapsed="false"/>
    <row r="6339" customFormat="false" ht="12.75" hidden="false" customHeight="true" outlineLevel="0" collapsed="false"/>
    <row r="6340" customFormat="false" ht="12.75" hidden="false" customHeight="true" outlineLevel="0" collapsed="false"/>
    <row r="6341" customFormat="false" ht="12.75" hidden="false" customHeight="true" outlineLevel="0" collapsed="false"/>
    <row r="6342" customFormat="false" ht="12.75" hidden="false" customHeight="true" outlineLevel="0" collapsed="false"/>
    <row r="6343" customFormat="false" ht="12.75" hidden="false" customHeight="true" outlineLevel="0" collapsed="false"/>
    <row r="6344" customFormat="false" ht="12.75" hidden="false" customHeight="true" outlineLevel="0" collapsed="false"/>
    <row r="6345" customFormat="false" ht="12.75" hidden="false" customHeight="true" outlineLevel="0" collapsed="false"/>
    <row r="6346" customFormat="false" ht="12.75" hidden="false" customHeight="true" outlineLevel="0" collapsed="false"/>
    <row r="6347" customFormat="false" ht="12.75" hidden="false" customHeight="true" outlineLevel="0" collapsed="false"/>
    <row r="6348" customFormat="false" ht="12.75" hidden="false" customHeight="true" outlineLevel="0" collapsed="false"/>
    <row r="6349" customFormat="false" ht="12.75" hidden="false" customHeight="true" outlineLevel="0" collapsed="false"/>
    <row r="6350" customFormat="false" ht="12.75" hidden="false" customHeight="true" outlineLevel="0" collapsed="false"/>
    <row r="6351" customFormat="false" ht="12.75" hidden="false" customHeight="true" outlineLevel="0" collapsed="false"/>
    <row r="6352" customFormat="false" ht="12.75" hidden="false" customHeight="true" outlineLevel="0" collapsed="false"/>
    <row r="6353" customFormat="false" ht="12.75" hidden="false" customHeight="true" outlineLevel="0" collapsed="false"/>
    <row r="6354" customFormat="false" ht="12.75" hidden="false" customHeight="true" outlineLevel="0" collapsed="false"/>
    <row r="6355" customFormat="false" ht="12.75" hidden="false" customHeight="true" outlineLevel="0" collapsed="false"/>
    <row r="6356" customFormat="false" ht="12.75" hidden="false" customHeight="true" outlineLevel="0" collapsed="false"/>
    <row r="6357" customFormat="false" ht="12.75" hidden="false" customHeight="true" outlineLevel="0" collapsed="false"/>
    <row r="6358" customFormat="false" ht="12.75" hidden="false" customHeight="true" outlineLevel="0" collapsed="false"/>
    <row r="6359" customFormat="false" ht="12.75" hidden="false" customHeight="true" outlineLevel="0" collapsed="false"/>
    <row r="6360" customFormat="false" ht="12.75" hidden="false" customHeight="true" outlineLevel="0" collapsed="false"/>
    <row r="6361" customFormat="false" ht="12.75" hidden="false" customHeight="true" outlineLevel="0" collapsed="false"/>
    <row r="6362" customFormat="false" ht="12.75" hidden="false" customHeight="true" outlineLevel="0" collapsed="false"/>
    <row r="6363" customFormat="false" ht="12.75" hidden="false" customHeight="true" outlineLevel="0" collapsed="false"/>
    <row r="6364" customFormat="false" ht="12.75" hidden="false" customHeight="true" outlineLevel="0" collapsed="false"/>
    <row r="6365" customFormat="false" ht="12.75" hidden="false" customHeight="true" outlineLevel="0" collapsed="false"/>
    <row r="6366" customFormat="false" ht="12.75" hidden="false" customHeight="true" outlineLevel="0" collapsed="false"/>
    <row r="6367" customFormat="false" ht="12.75" hidden="false" customHeight="true" outlineLevel="0" collapsed="false"/>
    <row r="6368" customFormat="false" ht="12.75" hidden="false" customHeight="true" outlineLevel="0" collapsed="false"/>
    <row r="6369" customFormat="false" ht="12.75" hidden="false" customHeight="true" outlineLevel="0" collapsed="false"/>
    <row r="6370" customFormat="false" ht="12.75" hidden="false" customHeight="true" outlineLevel="0" collapsed="false"/>
    <row r="6371" customFormat="false" ht="12.75" hidden="false" customHeight="true" outlineLevel="0" collapsed="false"/>
    <row r="6372" customFormat="false" ht="12.75" hidden="false" customHeight="true" outlineLevel="0" collapsed="false"/>
    <row r="6373" customFormat="false" ht="12.75" hidden="false" customHeight="true" outlineLevel="0" collapsed="false"/>
    <row r="6374" customFormat="false" ht="12.75" hidden="false" customHeight="true" outlineLevel="0" collapsed="false"/>
    <row r="6375" customFormat="false" ht="12.75" hidden="false" customHeight="true" outlineLevel="0" collapsed="false"/>
    <row r="6376" customFormat="false" ht="12.75" hidden="false" customHeight="true" outlineLevel="0" collapsed="false"/>
    <row r="6377" customFormat="false" ht="12.75" hidden="false" customHeight="true" outlineLevel="0" collapsed="false"/>
    <row r="6378" customFormat="false" ht="12.75" hidden="false" customHeight="true" outlineLevel="0" collapsed="false"/>
    <row r="6379" customFormat="false" ht="12.75" hidden="false" customHeight="true" outlineLevel="0" collapsed="false"/>
    <row r="6380" customFormat="false" ht="12.75" hidden="false" customHeight="true" outlineLevel="0" collapsed="false"/>
    <row r="6381" customFormat="false" ht="12.75" hidden="false" customHeight="true" outlineLevel="0" collapsed="false"/>
    <row r="6382" customFormat="false" ht="12.75" hidden="false" customHeight="true" outlineLevel="0" collapsed="false"/>
    <row r="6383" customFormat="false" ht="12.75" hidden="false" customHeight="true" outlineLevel="0" collapsed="false"/>
    <row r="6384" customFormat="false" ht="12.75" hidden="false" customHeight="true" outlineLevel="0" collapsed="false"/>
    <row r="6385" customFormat="false" ht="12.75" hidden="false" customHeight="true" outlineLevel="0" collapsed="false"/>
    <row r="6386" customFormat="false" ht="12.75" hidden="false" customHeight="true" outlineLevel="0" collapsed="false"/>
    <row r="6387" customFormat="false" ht="12.75" hidden="false" customHeight="true" outlineLevel="0" collapsed="false"/>
    <row r="6388" customFormat="false" ht="12.75" hidden="false" customHeight="true" outlineLevel="0" collapsed="false"/>
    <row r="6389" customFormat="false" ht="12.75" hidden="false" customHeight="true" outlineLevel="0" collapsed="false"/>
    <row r="6390" customFormat="false" ht="12.75" hidden="false" customHeight="true" outlineLevel="0" collapsed="false"/>
    <row r="6391" customFormat="false" ht="12.75" hidden="false" customHeight="true" outlineLevel="0" collapsed="false"/>
    <row r="6392" customFormat="false" ht="12.75" hidden="false" customHeight="true" outlineLevel="0" collapsed="false"/>
    <row r="6393" customFormat="false" ht="12.75" hidden="false" customHeight="true" outlineLevel="0" collapsed="false"/>
    <row r="6394" customFormat="false" ht="12.75" hidden="false" customHeight="true" outlineLevel="0" collapsed="false"/>
    <row r="6395" customFormat="false" ht="12.75" hidden="false" customHeight="true" outlineLevel="0" collapsed="false"/>
    <row r="6396" customFormat="false" ht="12.75" hidden="false" customHeight="true" outlineLevel="0" collapsed="false"/>
    <row r="6397" customFormat="false" ht="12.75" hidden="false" customHeight="true" outlineLevel="0" collapsed="false"/>
    <row r="6398" customFormat="false" ht="12.75" hidden="false" customHeight="true" outlineLevel="0" collapsed="false"/>
    <row r="6399" customFormat="false" ht="12.75" hidden="false" customHeight="true" outlineLevel="0" collapsed="false"/>
    <row r="6400" customFormat="false" ht="12.75" hidden="false" customHeight="true" outlineLevel="0" collapsed="false"/>
    <row r="6401" customFormat="false" ht="12.75" hidden="false" customHeight="true" outlineLevel="0" collapsed="false"/>
    <row r="6402" customFormat="false" ht="12.75" hidden="false" customHeight="true" outlineLevel="0" collapsed="false"/>
    <row r="6403" customFormat="false" ht="12.75" hidden="false" customHeight="true" outlineLevel="0" collapsed="false"/>
    <row r="6404" customFormat="false" ht="12.75" hidden="false" customHeight="true" outlineLevel="0" collapsed="false"/>
    <row r="6405" customFormat="false" ht="12.75" hidden="false" customHeight="true" outlineLevel="0" collapsed="false"/>
    <row r="6406" customFormat="false" ht="12.75" hidden="false" customHeight="true" outlineLevel="0" collapsed="false"/>
    <row r="6407" customFormat="false" ht="12.75" hidden="false" customHeight="true" outlineLevel="0" collapsed="false"/>
    <row r="6408" customFormat="false" ht="12.75" hidden="false" customHeight="true" outlineLevel="0" collapsed="false"/>
    <row r="6409" customFormat="false" ht="12.75" hidden="false" customHeight="true" outlineLevel="0" collapsed="false"/>
    <row r="6410" customFormat="false" ht="12.75" hidden="false" customHeight="true" outlineLevel="0" collapsed="false"/>
    <row r="6411" customFormat="false" ht="12.75" hidden="false" customHeight="true" outlineLevel="0" collapsed="false"/>
    <row r="6412" customFormat="false" ht="12.75" hidden="false" customHeight="true" outlineLevel="0" collapsed="false"/>
    <row r="6413" customFormat="false" ht="12.75" hidden="false" customHeight="true" outlineLevel="0" collapsed="false"/>
    <row r="6414" customFormat="false" ht="12.75" hidden="false" customHeight="true" outlineLevel="0" collapsed="false"/>
    <row r="6415" customFormat="false" ht="12.75" hidden="false" customHeight="true" outlineLevel="0" collapsed="false"/>
    <row r="6416" customFormat="false" ht="12.75" hidden="false" customHeight="true" outlineLevel="0" collapsed="false"/>
    <row r="6417" customFormat="false" ht="12.75" hidden="false" customHeight="true" outlineLevel="0" collapsed="false"/>
    <row r="6418" customFormat="false" ht="12.75" hidden="false" customHeight="true" outlineLevel="0" collapsed="false"/>
    <row r="6419" customFormat="false" ht="12.75" hidden="false" customHeight="true" outlineLevel="0" collapsed="false"/>
    <row r="6420" customFormat="false" ht="12.75" hidden="false" customHeight="true" outlineLevel="0" collapsed="false"/>
    <row r="6421" customFormat="false" ht="12.75" hidden="false" customHeight="true" outlineLevel="0" collapsed="false"/>
    <row r="6422" customFormat="false" ht="12.75" hidden="false" customHeight="true" outlineLevel="0" collapsed="false"/>
    <row r="6423" customFormat="false" ht="12.75" hidden="false" customHeight="true" outlineLevel="0" collapsed="false"/>
    <row r="6424" customFormat="false" ht="12.75" hidden="false" customHeight="true" outlineLevel="0" collapsed="false"/>
    <row r="6425" customFormat="false" ht="12.75" hidden="false" customHeight="true" outlineLevel="0" collapsed="false"/>
    <row r="6426" customFormat="false" ht="12.75" hidden="false" customHeight="true" outlineLevel="0" collapsed="false"/>
    <row r="6427" customFormat="false" ht="12.75" hidden="false" customHeight="true" outlineLevel="0" collapsed="false"/>
    <row r="6428" customFormat="false" ht="12.75" hidden="false" customHeight="true" outlineLevel="0" collapsed="false"/>
    <row r="6429" customFormat="false" ht="12.75" hidden="false" customHeight="true" outlineLevel="0" collapsed="false"/>
    <row r="6430" customFormat="false" ht="12.75" hidden="false" customHeight="true" outlineLevel="0" collapsed="false"/>
    <row r="6431" customFormat="false" ht="12.75" hidden="false" customHeight="true" outlineLevel="0" collapsed="false"/>
    <row r="6432" customFormat="false" ht="12.75" hidden="false" customHeight="true" outlineLevel="0" collapsed="false"/>
    <row r="6433" customFormat="false" ht="12.75" hidden="false" customHeight="true" outlineLevel="0" collapsed="false"/>
    <row r="6434" customFormat="false" ht="12.75" hidden="false" customHeight="true" outlineLevel="0" collapsed="false"/>
    <row r="6435" customFormat="false" ht="12.75" hidden="false" customHeight="true" outlineLevel="0" collapsed="false"/>
    <row r="6436" customFormat="false" ht="12.75" hidden="false" customHeight="true" outlineLevel="0" collapsed="false"/>
    <row r="6437" customFormat="false" ht="12.75" hidden="false" customHeight="true" outlineLevel="0" collapsed="false"/>
    <row r="6438" customFormat="false" ht="12.75" hidden="false" customHeight="true" outlineLevel="0" collapsed="false"/>
    <row r="6439" customFormat="false" ht="12.75" hidden="false" customHeight="true" outlineLevel="0" collapsed="false"/>
    <row r="6440" customFormat="false" ht="12.75" hidden="false" customHeight="true" outlineLevel="0" collapsed="false"/>
    <row r="6441" customFormat="false" ht="12.75" hidden="false" customHeight="true" outlineLevel="0" collapsed="false"/>
    <row r="6442" customFormat="false" ht="12.75" hidden="false" customHeight="true" outlineLevel="0" collapsed="false"/>
    <row r="6443" customFormat="false" ht="12.75" hidden="false" customHeight="true" outlineLevel="0" collapsed="false"/>
    <row r="6444" customFormat="false" ht="12.75" hidden="false" customHeight="true" outlineLevel="0" collapsed="false"/>
    <row r="6445" customFormat="false" ht="12.75" hidden="false" customHeight="true" outlineLevel="0" collapsed="false"/>
    <row r="6446" customFormat="false" ht="12.75" hidden="false" customHeight="true" outlineLevel="0" collapsed="false"/>
    <row r="6447" customFormat="false" ht="12.75" hidden="false" customHeight="true" outlineLevel="0" collapsed="false"/>
    <row r="6448" customFormat="false" ht="12.75" hidden="false" customHeight="true" outlineLevel="0" collapsed="false"/>
    <row r="6449" customFormat="false" ht="12.75" hidden="false" customHeight="true" outlineLevel="0" collapsed="false"/>
    <row r="6450" customFormat="false" ht="12.75" hidden="false" customHeight="true" outlineLevel="0" collapsed="false"/>
    <row r="6451" customFormat="false" ht="12.75" hidden="false" customHeight="true" outlineLevel="0" collapsed="false"/>
    <row r="6452" customFormat="false" ht="12.75" hidden="false" customHeight="true" outlineLevel="0" collapsed="false"/>
    <row r="6453" customFormat="false" ht="12.75" hidden="false" customHeight="true" outlineLevel="0" collapsed="false"/>
    <row r="6454" customFormat="false" ht="12.75" hidden="false" customHeight="true" outlineLevel="0" collapsed="false"/>
    <row r="6455" customFormat="false" ht="12.75" hidden="false" customHeight="true" outlineLevel="0" collapsed="false"/>
    <row r="6456" customFormat="false" ht="12.75" hidden="false" customHeight="true" outlineLevel="0" collapsed="false"/>
    <row r="6457" customFormat="false" ht="12.75" hidden="false" customHeight="true" outlineLevel="0" collapsed="false"/>
    <row r="6458" customFormat="false" ht="12.75" hidden="false" customHeight="true" outlineLevel="0" collapsed="false"/>
    <row r="6459" customFormat="false" ht="12.75" hidden="false" customHeight="true" outlineLevel="0" collapsed="false"/>
    <row r="6460" customFormat="false" ht="12.75" hidden="false" customHeight="true" outlineLevel="0" collapsed="false"/>
    <row r="6461" customFormat="false" ht="12.75" hidden="false" customHeight="true" outlineLevel="0" collapsed="false"/>
    <row r="6462" customFormat="false" ht="12.75" hidden="false" customHeight="true" outlineLevel="0" collapsed="false"/>
    <row r="6463" customFormat="false" ht="12.75" hidden="false" customHeight="true" outlineLevel="0" collapsed="false"/>
    <row r="6464" customFormat="false" ht="12.75" hidden="false" customHeight="true" outlineLevel="0" collapsed="false"/>
    <row r="6465" customFormat="false" ht="12.75" hidden="false" customHeight="true" outlineLevel="0" collapsed="false"/>
    <row r="6466" customFormat="false" ht="12.75" hidden="false" customHeight="true" outlineLevel="0" collapsed="false"/>
    <row r="6467" customFormat="false" ht="12.75" hidden="false" customHeight="true" outlineLevel="0" collapsed="false"/>
    <row r="6468" customFormat="false" ht="12.75" hidden="false" customHeight="true" outlineLevel="0" collapsed="false"/>
    <row r="6469" customFormat="false" ht="12.75" hidden="false" customHeight="true" outlineLevel="0" collapsed="false"/>
    <row r="6470" customFormat="false" ht="12.75" hidden="false" customHeight="true" outlineLevel="0" collapsed="false"/>
    <row r="6471" customFormat="false" ht="12.75" hidden="false" customHeight="true" outlineLevel="0" collapsed="false"/>
    <row r="6472" customFormat="false" ht="12.75" hidden="false" customHeight="true" outlineLevel="0" collapsed="false"/>
    <row r="6473" customFormat="false" ht="12.75" hidden="false" customHeight="true" outlineLevel="0" collapsed="false"/>
    <row r="6474" customFormat="false" ht="12.75" hidden="false" customHeight="true" outlineLevel="0" collapsed="false"/>
    <row r="6475" customFormat="false" ht="12.75" hidden="false" customHeight="true" outlineLevel="0" collapsed="false"/>
    <row r="6476" customFormat="false" ht="12.75" hidden="false" customHeight="true" outlineLevel="0" collapsed="false"/>
    <row r="6477" customFormat="false" ht="12.75" hidden="false" customHeight="true" outlineLevel="0" collapsed="false"/>
    <row r="6478" customFormat="false" ht="12.75" hidden="false" customHeight="true" outlineLevel="0" collapsed="false"/>
    <row r="6479" customFormat="false" ht="12.75" hidden="false" customHeight="true" outlineLevel="0" collapsed="false"/>
    <row r="6480" customFormat="false" ht="12.75" hidden="false" customHeight="true" outlineLevel="0" collapsed="false"/>
    <row r="6481" customFormat="false" ht="12.75" hidden="false" customHeight="true" outlineLevel="0" collapsed="false"/>
    <row r="6482" customFormat="false" ht="12.75" hidden="false" customHeight="true" outlineLevel="0" collapsed="false"/>
    <row r="6483" customFormat="false" ht="12.75" hidden="false" customHeight="true" outlineLevel="0" collapsed="false"/>
    <row r="6484" customFormat="false" ht="12.75" hidden="false" customHeight="true" outlineLevel="0" collapsed="false"/>
    <row r="6485" customFormat="false" ht="12.75" hidden="false" customHeight="true" outlineLevel="0" collapsed="false"/>
    <row r="6486" customFormat="false" ht="12.75" hidden="false" customHeight="true" outlineLevel="0" collapsed="false"/>
    <row r="6487" customFormat="false" ht="12.75" hidden="false" customHeight="true" outlineLevel="0" collapsed="false"/>
    <row r="6488" customFormat="false" ht="12.75" hidden="false" customHeight="true" outlineLevel="0" collapsed="false"/>
    <row r="6489" customFormat="false" ht="12.75" hidden="false" customHeight="true" outlineLevel="0" collapsed="false"/>
    <row r="6490" customFormat="false" ht="12.75" hidden="false" customHeight="true" outlineLevel="0" collapsed="false"/>
    <row r="6491" customFormat="false" ht="12.75" hidden="false" customHeight="true" outlineLevel="0" collapsed="false"/>
    <row r="6492" customFormat="false" ht="12.75" hidden="false" customHeight="true" outlineLevel="0" collapsed="false"/>
    <row r="6493" customFormat="false" ht="12.75" hidden="false" customHeight="true" outlineLevel="0" collapsed="false"/>
    <row r="6494" customFormat="false" ht="12.75" hidden="false" customHeight="true" outlineLevel="0" collapsed="false"/>
    <row r="6495" customFormat="false" ht="12.75" hidden="false" customHeight="true" outlineLevel="0" collapsed="false"/>
    <row r="6496" customFormat="false" ht="12.75" hidden="false" customHeight="true" outlineLevel="0" collapsed="false"/>
    <row r="6497" customFormat="false" ht="12.75" hidden="false" customHeight="true" outlineLevel="0" collapsed="false"/>
    <row r="6498" customFormat="false" ht="12.75" hidden="false" customHeight="true" outlineLevel="0" collapsed="false"/>
    <row r="6499" customFormat="false" ht="12.75" hidden="false" customHeight="true" outlineLevel="0" collapsed="false"/>
    <row r="6500" customFormat="false" ht="12.75" hidden="false" customHeight="true" outlineLevel="0" collapsed="false"/>
    <row r="6501" customFormat="false" ht="12.75" hidden="false" customHeight="true" outlineLevel="0" collapsed="false"/>
    <row r="6502" customFormat="false" ht="12.75" hidden="false" customHeight="true" outlineLevel="0" collapsed="false"/>
    <row r="6503" customFormat="false" ht="12.75" hidden="false" customHeight="true" outlineLevel="0" collapsed="false"/>
    <row r="6504" customFormat="false" ht="12.75" hidden="false" customHeight="true" outlineLevel="0" collapsed="false"/>
    <row r="6505" customFormat="false" ht="12.75" hidden="false" customHeight="true" outlineLevel="0" collapsed="false"/>
    <row r="6506" customFormat="false" ht="12.75" hidden="false" customHeight="true" outlineLevel="0" collapsed="false"/>
    <row r="6507" customFormat="false" ht="12.75" hidden="false" customHeight="true" outlineLevel="0" collapsed="false"/>
    <row r="6508" customFormat="false" ht="12.75" hidden="false" customHeight="true" outlineLevel="0" collapsed="false"/>
    <row r="6509" customFormat="false" ht="12.75" hidden="false" customHeight="true" outlineLevel="0" collapsed="false"/>
    <row r="6510" customFormat="false" ht="12.75" hidden="false" customHeight="true" outlineLevel="0" collapsed="false"/>
    <row r="6511" customFormat="false" ht="12.75" hidden="false" customHeight="true" outlineLevel="0" collapsed="false"/>
    <row r="6512" customFormat="false" ht="12.75" hidden="false" customHeight="true" outlineLevel="0" collapsed="false"/>
    <row r="6513" customFormat="false" ht="12.75" hidden="false" customHeight="true" outlineLevel="0" collapsed="false"/>
    <row r="6514" customFormat="false" ht="12.75" hidden="false" customHeight="true" outlineLevel="0" collapsed="false"/>
    <row r="6515" customFormat="false" ht="12.75" hidden="false" customHeight="true" outlineLevel="0" collapsed="false"/>
    <row r="6516" customFormat="false" ht="12.75" hidden="false" customHeight="true" outlineLevel="0" collapsed="false"/>
    <row r="6517" customFormat="false" ht="12.75" hidden="false" customHeight="true" outlineLevel="0" collapsed="false"/>
    <row r="6518" customFormat="false" ht="12.75" hidden="false" customHeight="true" outlineLevel="0" collapsed="false"/>
    <row r="6519" customFormat="false" ht="12.75" hidden="false" customHeight="true" outlineLevel="0" collapsed="false"/>
    <row r="6520" customFormat="false" ht="12.75" hidden="false" customHeight="true" outlineLevel="0" collapsed="false"/>
    <row r="6521" customFormat="false" ht="12.75" hidden="false" customHeight="true" outlineLevel="0" collapsed="false"/>
    <row r="6522" customFormat="false" ht="12.75" hidden="false" customHeight="true" outlineLevel="0" collapsed="false"/>
    <row r="6523" customFormat="false" ht="12.75" hidden="false" customHeight="true" outlineLevel="0" collapsed="false"/>
    <row r="6524" customFormat="false" ht="12.75" hidden="false" customHeight="true" outlineLevel="0" collapsed="false"/>
    <row r="6525" customFormat="false" ht="12.75" hidden="false" customHeight="true" outlineLevel="0" collapsed="false"/>
    <row r="6526" customFormat="false" ht="12.75" hidden="false" customHeight="true" outlineLevel="0" collapsed="false"/>
    <row r="6527" customFormat="false" ht="12.75" hidden="false" customHeight="true" outlineLevel="0" collapsed="false"/>
    <row r="6528" customFormat="false" ht="12.75" hidden="false" customHeight="true" outlineLevel="0" collapsed="false"/>
    <row r="6529" customFormat="false" ht="12.75" hidden="false" customHeight="true" outlineLevel="0" collapsed="false"/>
    <row r="6530" customFormat="false" ht="12.75" hidden="false" customHeight="true" outlineLevel="0" collapsed="false"/>
    <row r="6531" customFormat="false" ht="12.75" hidden="false" customHeight="true" outlineLevel="0" collapsed="false"/>
    <row r="6532" customFormat="false" ht="12.75" hidden="false" customHeight="true" outlineLevel="0" collapsed="false"/>
    <row r="6533" customFormat="false" ht="12.75" hidden="false" customHeight="true" outlineLevel="0" collapsed="false"/>
    <row r="6534" customFormat="false" ht="12.75" hidden="false" customHeight="true" outlineLevel="0" collapsed="false"/>
    <row r="6535" customFormat="false" ht="12.75" hidden="false" customHeight="true" outlineLevel="0" collapsed="false"/>
    <row r="6536" customFormat="false" ht="12.75" hidden="false" customHeight="true" outlineLevel="0" collapsed="false"/>
    <row r="6537" customFormat="false" ht="12.75" hidden="false" customHeight="true" outlineLevel="0" collapsed="false"/>
    <row r="6538" customFormat="false" ht="12.75" hidden="false" customHeight="true" outlineLevel="0" collapsed="false"/>
    <row r="6539" customFormat="false" ht="12.75" hidden="false" customHeight="true" outlineLevel="0" collapsed="false"/>
    <row r="6540" customFormat="false" ht="12.75" hidden="false" customHeight="true" outlineLevel="0" collapsed="false"/>
    <row r="6541" customFormat="false" ht="12.75" hidden="false" customHeight="true" outlineLevel="0" collapsed="false"/>
    <row r="6542" customFormat="false" ht="12.75" hidden="false" customHeight="true" outlineLevel="0" collapsed="false"/>
    <row r="6543" customFormat="false" ht="12.75" hidden="false" customHeight="true" outlineLevel="0" collapsed="false"/>
    <row r="6544" customFormat="false" ht="12.75" hidden="false" customHeight="true" outlineLevel="0" collapsed="false"/>
    <row r="6545" customFormat="false" ht="12.75" hidden="false" customHeight="true" outlineLevel="0" collapsed="false"/>
    <row r="6546" customFormat="false" ht="12.75" hidden="false" customHeight="true" outlineLevel="0" collapsed="false"/>
    <row r="6547" customFormat="false" ht="12.75" hidden="false" customHeight="true" outlineLevel="0" collapsed="false"/>
    <row r="6548" customFormat="false" ht="12.75" hidden="false" customHeight="true" outlineLevel="0" collapsed="false"/>
    <row r="6549" customFormat="false" ht="12.75" hidden="false" customHeight="true" outlineLevel="0" collapsed="false"/>
    <row r="6550" customFormat="false" ht="12.75" hidden="false" customHeight="true" outlineLevel="0" collapsed="false"/>
    <row r="6551" customFormat="false" ht="12.75" hidden="false" customHeight="true" outlineLevel="0" collapsed="false"/>
    <row r="6552" customFormat="false" ht="12.75" hidden="false" customHeight="true" outlineLevel="0" collapsed="false"/>
    <row r="6553" customFormat="false" ht="12.75" hidden="false" customHeight="true" outlineLevel="0" collapsed="false"/>
    <row r="6554" customFormat="false" ht="12.75" hidden="false" customHeight="true" outlineLevel="0" collapsed="false"/>
    <row r="6555" customFormat="false" ht="12.75" hidden="false" customHeight="true" outlineLevel="0" collapsed="false"/>
    <row r="6556" customFormat="false" ht="12.75" hidden="false" customHeight="true" outlineLevel="0" collapsed="false"/>
    <row r="6557" customFormat="false" ht="12.75" hidden="false" customHeight="true" outlineLevel="0" collapsed="false"/>
    <row r="6558" customFormat="false" ht="12.75" hidden="false" customHeight="true" outlineLevel="0" collapsed="false"/>
    <row r="6559" customFormat="false" ht="12.75" hidden="false" customHeight="true" outlineLevel="0" collapsed="false"/>
    <row r="6560" customFormat="false" ht="12.75" hidden="false" customHeight="true" outlineLevel="0" collapsed="false"/>
    <row r="6561" customFormat="false" ht="12.75" hidden="false" customHeight="true" outlineLevel="0" collapsed="false"/>
    <row r="6562" customFormat="false" ht="12.75" hidden="false" customHeight="true" outlineLevel="0" collapsed="false"/>
    <row r="6563" customFormat="false" ht="12.75" hidden="false" customHeight="true" outlineLevel="0" collapsed="false"/>
    <row r="6564" customFormat="false" ht="12.75" hidden="false" customHeight="true" outlineLevel="0" collapsed="false"/>
    <row r="6565" customFormat="false" ht="12.75" hidden="false" customHeight="true" outlineLevel="0" collapsed="false"/>
    <row r="6566" customFormat="false" ht="12.75" hidden="false" customHeight="true" outlineLevel="0" collapsed="false"/>
    <row r="6567" customFormat="false" ht="12.75" hidden="false" customHeight="true" outlineLevel="0" collapsed="false"/>
    <row r="6568" customFormat="false" ht="12.75" hidden="false" customHeight="true" outlineLevel="0" collapsed="false"/>
    <row r="6569" customFormat="false" ht="12.75" hidden="false" customHeight="true" outlineLevel="0" collapsed="false"/>
    <row r="6570" customFormat="false" ht="12.75" hidden="false" customHeight="true" outlineLevel="0" collapsed="false"/>
    <row r="6571" customFormat="false" ht="12.75" hidden="false" customHeight="true" outlineLevel="0" collapsed="false"/>
    <row r="6572" customFormat="false" ht="12.75" hidden="false" customHeight="true" outlineLevel="0" collapsed="false"/>
    <row r="6573" customFormat="false" ht="12.75" hidden="false" customHeight="true" outlineLevel="0" collapsed="false"/>
    <row r="6574" customFormat="false" ht="12.75" hidden="false" customHeight="true" outlineLevel="0" collapsed="false"/>
    <row r="6575" customFormat="false" ht="12.75" hidden="false" customHeight="true" outlineLevel="0" collapsed="false"/>
    <row r="6576" customFormat="false" ht="12.75" hidden="false" customHeight="true" outlineLevel="0" collapsed="false"/>
    <row r="6577" customFormat="false" ht="12.75" hidden="false" customHeight="true" outlineLevel="0" collapsed="false"/>
    <row r="6578" customFormat="false" ht="12.75" hidden="false" customHeight="true" outlineLevel="0" collapsed="false"/>
    <row r="6579" customFormat="false" ht="12.75" hidden="false" customHeight="true" outlineLevel="0" collapsed="false"/>
    <row r="6580" customFormat="false" ht="12.75" hidden="false" customHeight="true" outlineLevel="0" collapsed="false"/>
    <row r="6581" customFormat="false" ht="12.75" hidden="false" customHeight="true" outlineLevel="0" collapsed="false"/>
    <row r="6582" customFormat="false" ht="12.75" hidden="false" customHeight="true" outlineLevel="0" collapsed="false"/>
    <row r="6583" customFormat="false" ht="12.75" hidden="false" customHeight="true" outlineLevel="0" collapsed="false"/>
    <row r="6584" customFormat="false" ht="12.75" hidden="false" customHeight="true" outlineLevel="0" collapsed="false"/>
    <row r="6585" customFormat="false" ht="12.75" hidden="false" customHeight="true" outlineLevel="0" collapsed="false"/>
    <row r="6586" customFormat="false" ht="12.75" hidden="false" customHeight="true" outlineLevel="0" collapsed="false"/>
    <row r="6587" customFormat="false" ht="12.75" hidden="false" customHeight="true" outlineLevel="0" collapsed="false"/>
    <row r="6588" customFormat="false" ht="12.75" hidden="false" customHeight="true" outlineLevel="0" collapsed="false"/>
    <row r="6589" customFormat="false" ht="12.75" hidden="false" customHeight="true" outlineLevel="0" collapsed="false"/>
    <row r="6590" customFormat="false" ht="12.75" hidden="false" customHeight="true" outlineLevel="0" collapsed="false"/>
    <row r="6591" customFormat="false" ht="12.75" hidden="false" customHeight="true" outlineLevel="0" collapsed="false"/>
    <row r="6592" customFormat="false" ht="12.75" hidden="false" customHeight="true" outlineLevel="0" collapsed="false"/>
    <row r="6593" customFormat="false" ht="12.75" hidden="false" customHeight="true" outlineLevel="0" collapsed="false"/>
    <row r="6594" customFormat="false" ht="12.75" hidden="false" customHeight="true" outlineLevel="0" collapsed="false"/>
    <row r="6595" customFormat="false" ht="12.75" hidden="false" customHeight="true" outlineLevel="0" collapsed="false"/>
    <row r="6596" customFormat="false" ht="12.75" hidden="false" customHeight="true" outlineLevel="0" collapsed="false"/>
    <row r="6597" customFormat="false" ht="12.75" hidden="false" customHeight="true" outlineLevel="0" collapsed="false"/>
    <row r="6598" customFormat="false" ht="12.75" hidden="false" customHeight="true" outlineLevel="0" collapsed="false"/>
    <row r="6599" customFormat="false" ht="12.75" hidden="false" customHeight="true" outlineLevel="0" collapsed="false"/>
    <row r="6600" customFormat="false" ht="12.75" hidden="false" customHeight="true" outlineLevel="0" collapsed="false"/>
    <row r="6601" customFormat="false" ht="12.75" hidden="false" customHeight="true" outlineLevel="0" collapsed="false"/>
    <row r="6602" customFormat="false" ht="12.75" hidden="false" customHeight="true" outlineLevel="0" collapsed="false"/>
    <row r="6603" customFormat="false" ht="12.75" hidden="false" customHeight="true" outlineLevel="0" collapsed="false"/>
    <row r="6604" customFormat="false" ht="12.75" hidden="false" customHeight="true" outlineLevel="0" collapsed="false"/>
    <row r="6605" customFormat="false" ht="12.75" hidden="false" customHeight="true" outlineLevel="0" collapsed="false"/>
    <row r="6606" customFormat="false" ht="12.75" hidden="false" customHeight="true" outlineLevel="0" collapsed="false"/>
    <row r="6607" customFormat="false" ht="12.75" hidden="false" customHeight="true" outlineLevel="0" collapsed="false"/>
    <row r="6608" customFormat="false" ht="12.75" hidden="false" customHeight="true" outlineLevel="0" collapsed="false"/>
    <row r="6609" customFormat="false" ht="12.75" hidden="false" customHeight="true" outlineLevel="0" collapsed="false"/>
    <row r="6610" customFormat="false" ht="12.75" hidden="false" customHeight="true" outlineLevel="0" collapsed="false"/>
    <row r="6611" customFormat="false" ht="12.75" hidden="false" customHeight="true" outlineLevel="0" collapsed="false"/>
    <row r="6612" customFormat="false" ht="12.75" hidden="false" customHeight="true" outlineLevel="0" collapsed="false"/>
    <row r="6613" customFormat="false" ht="12.75" hidden="false" customHeight="true" outlineLevel="0" collapsed="false"/>
    <row r="6614" customFormat="false" ht="12.75" hidden="false" customHeight="true" outlineLevel="0" collapsed="false"/>
    <row r="6615" customFormat="false" ht="12.75" hidden="false" customHeight="true" outlineLevel="0" collapsed="false"/>
    <row r="6616" customFormat="false" ht="12.75" hidden="false" customHeight="true" outlineLevel="0" collapsed="false"/>
    <row r="6617" customFormat="false" ht="12.75" hidden="false" customHeight="true" outlineLevel="0" collapsed="false"/>
    <row r="6618" customFormat="false" ht="12.75" hidden="false" customHeight="true" outlineLevel="0" collapsed="false"/>
    <row r="6619" customFormat="false" ht="12.75" hidden="false" customHeight="true" outlineLevel="0" collapsed="false"/>
    <row r="6620" customFormat="false" ht="12.75" hidden="false" customHeight="true" outlineLevel="0" collapsed="false"/>
    <row r="6621" customFormat="false" ht="12.75" hidden="false" customHeight="true" outlineLevel="0" collapsed="false"/>
    <row r="6622" customFormat="false" ht="12.75" hidden="false" customHeight="true" outlineLevel="0" collapsed="false"/>
    <row r="6623" customFormat="false" ht="12.75" hidden="false" customHeight="true" outlineLevel="0" collapsed="false"/>
    <row r="6624" customFormat="false" ht="12.75" hidden="false" customHeight="true" outlineLevel="0" collapsed="false"/>
    <row r="6625" customFormat="false" ht="12.75" hidden="false" customHeight="true" outlineLevel="0" collapsed="false"/>
    <row r="6626" customFormat="false" ht="12.75" hidden="false" customHeight="true" outlineLevel="0" collapsed="false"/>
    <row r="6627" customFormat="false" ht="12.75" hidden="false" customHeight="true" outlineLevel="0" collapsed="false"/>
    <row r="6628" customFormat="false" ht="12.75" hidden="false" customHeight="true" outlineLevel="0" collapsed="false"/>
    <row r="6629" customFormat="false" ht="12.75" hidden="false" customHeight="true" outlineLevel="0" collapsed="false"/>
    <row r="6630" customFormat="false" ht="12.75" hidden="false" customHeight="true" outlineLevel="0" collapsed="false"/>
    <row r="6631" customFormat="false" ht="12.75" hidden="false" customHeight="true" outlineLevel="0" collapsed="false"/>
    <row r="6632" customFormat="false" ht="12.75" hidden="false" customHeight="true" outlineLevel="0" collapsed="false"/>
    <row r="6633" customFormat="false" ht="12.75" hidden="false" customHeight="true" outlineLevel="0" collapsed="false"/>
    <row r="6634" customFormat="false" ht="12.75" hidden="false" customHeight="true" outlineLevel="0" collapsed="false"/>
    <row r="6635" customFormat="false" ht="12.75" hidden="false" customHeight="true" outlineLevel="0" collapsed="false"/>
    <row r="6636" customFormat="false" ht="12.75" hidden="false" customHeight="true" outlineLevel="0" collapsed="false"/>
    <row r="6637" customFormat="false" ht="12.75" hidden="false" customHeight="true" outlineLevel="0" collapsed="false"/>
    <row r="6638" customFormat="false" ht="12.75" hidden="false" customHeight="true" outlineLevel="0" collapsed="false"/>
    <row r="6639" customFormat="false" ht="12.75" hidden="false" customHeight="true" outlineLevel="0" collapsed="false"/>
    <row r="6640" customFormat="false" ht="12.75" hidden="false" customHeight="true" outlineLevel="0" collapsed="false"/>
    <row r="6641" customFormat="false" ht="12.75" hidden="false" customHeight="true" outlineLevel="0" collapsed="false"/>
    <row r="6642" customFormat="false" ht="12.75" hidden="false" customHeight="true" outlineLevel="0" collapsed="false"/>
    <row r="6643" customFormat="false" ht="12.75" hidden="false" customHeight="true" outlineLevel="0" collapsed="false"/>
    <row r="6644" customFormat="false" ht="12.75" hidden="false" customHeight="true" outlineLevel="0" collapsed="false"/>
    <row r="6645" customFormat="false" ht="12.75" hidden="false" customHeight="true" outlineLevel="0" collapsed="false"/>
    <row r="6646" customFormat="false" ht="12.75" hidden="false" customHeight="true" outlineLevel="0" collapsed="false"/>
    <row r="6647" customFormat="false" ht="12.75" hidden="false" customHeight="true" outlineLevel="0" collapsed="false"/>
    <row r="6648" customFormat="false" ht="12.75" hidden="false" customHeight="true" outlineLevel="0" collapsed="false"/>
    <row r="6649" customFormat="false" ht="12.75" hidden="false" customHeight="true" outlineLevel="0" collapsed="false"/>
    <row r="6650" customFormat="false" ht="12.75" hidden="false" customHeight="true" outlineLevel="0" collapsed="false"/>
    <row r="6651" customFormat="false" ht="12.75" hidden="false" customHeight="true" outlineLevel="0" collapsed="false"/>
    <row r="6652" customFormat="false" ht="12.75" hidden="false" customHeight="true" outlineLevel="0" collapsed="false"/>
    <row r="6653" customFormat="false" ht="12.75" hidden="false" customHeight="true" outlineLevel="0" collapsed="false"/>
    <row r="6654" customFormat="false" ht="12.75" hidden="false" customHeight="true" outlineLevel="0" collapsed="false"/>
    <row r="6655" customFormat="false" ht="12.75" hidden="false" customHeight="true" outlineLevel="0" collapsed="false"/>
    <row r="6656" customFormat="false" ht="12.75" hidden="false" customHeight="true" outlineLevel="0" collapsed="false"/>
    <row r="6657" customFormat="false" ht="12.75" hidden="false" customHeight="true" outlineLevel="0" collapsed="false"/>
    <row r="6658" customFormat="false" ht="12.75" hidden="false" customHeight="true" outlineLevel="0" collapsed="false"/>
    <row r="6659" customFormat="false" ht="12.75" hidden="false" customHeight="true" outlineLevel="0" collapsed="false"/>
    <row r="6660" customFormat="false" ht="12.75" hidden="false" customHeight="true" outlineLevel="0" collapsed="false"/>
    <row r="6661" customFormat="false" ht="12.75" hidden="false" customHeight="true" outlineLevel="0" collapsed="false"/>
    <row r="6662" customFormat="false" ht="12.75" hidden="false" customHeight="true" outlineLevel="0" collapsed="false"/>
    <row r="6663" customFormat="false" ht="12.75" hidden="false" customHeight="true" outlineLevel="0" collapsed="false"/>
    <row r="6664" customFormat="false" ht="12.75" hidden="false" customHeight="true" outlineLevel="0" collapsed="false"/>
    <row r="6665" customFormat="false" ht="12.75" hidden="false" customHeight="true" outlineLevel="0" collapsed="false"/>
    <row r="6666" customFormat="false" ht="12.75" hidden="false" customHeight="true" outlineLevel="0" collapsed="false"/>
    <row r="6667" customFormat="false" ht="12.75" hidden="false" customHeight="true" outlineLevel="0" collapsed="false"/>
    <row r="6668" customFormat="false" ht="12.75" hidden="false" customHeight="true" outlineLevel="0" collapsed="false"/>
    <row r="6669" customFormat="false" ht="12.75" hidden="false" customHeight="true" outlineLevel="0" collapsed="false"/>
    <row r="6670" customFormat="false" ht="12.75" hidden="false" customHeight="true" outlineLevel="0" collapsed="false"/>
    <row r="6671" customFormat="false" ht="12.75" hidden="false" customHeight="true" outlineLevel="0" collapsed="false"/>
    <row r="6672" customFormat="false" ht="12.75" hidden="false" customHeight="true" outlineLevel="0" collapsed="false"/>
    <row r="6673" customFormat="false" ht="12.75" hidden="false" customHeight="true" outlineLevel="0" collapsed="false"/>
    <row r="6674" customFormat="false" ht="12.75" hidden="false" customHeight="true" outlineLevel="0" collapsed="false"/>
    <row r="6675" customFormat="false" ht="12.75" hidden="false" customHeight="true" outlineLevel="0" collapsed="false"/>
    <row r="6676" customFormat="false" ht="12.75" hidden="false" customHeight="true" outlineLevel="0" collapsed="false"/>
    <row r="6677" customFormat="false" ht="12.75" hidden="false" customHeight="true" outlineLevel="0" collapsed="false"/>
    <row r="6678" customFormat="false" ht="12.75" hidden="false" customHeight="true" outlineLevel="0" collapsed="false"/>
    <row r="6679" customFormat="false" ht="12.75" hidden="false" customHeight="true" outlineLevel="0" collapsed="false"/>
    <row r="6680" customFormat="false" ht="12.75" hidden="false" customHeight="true" outlineLevel="0" collapsed="false"/>
    <row r="6681" customFormat="false" ht="12.75" hidden="false" customHeight="true" outlineLevel="0" collapsed="false"/>
    <row r="6682" customFormat="false" ht="12.75" hidden="false" customHeight="true" outlineLevel="0" collapsed="false"/>
    <row r="6683" customFormat="false" ht="12.75" hidden="false" customHeight="true" outlineLevel="0" collapsed="false"/>
    <row r="6684" customFormat="false" ht="12.75" hidden="false" customHeight="true" outlineLevel="0" collapsed="false"/>
    <row r="6685" customFormat="false" ht="12.75" hidden="false" customHeight="true" outlineLevel="0" collapsed="false"/>
    <row r="6686" customFormat="false" ht="12.75" hidden="false" customHeight="true" outlineLevel="0" collapsed="false"/>
    <row r="6687" customFormat="false" ht="12.75" hidden="false" customHeight="true" outlineLevel="0" collapsed="false"/>
    <row r="6688" customFormat="false" ht="12.75" hidden="false" customHeight="true" outlineLevel="0" collapsed="false"/>
    <row r="6689" customFormat="false" ht="12.75" hidden="false" customHeight="true" outlineLevel="0" collapsed="false"/>
    <row r="6690" customFormat="false" ht="12.75" hidden="false" customHeight="true" outlineLevel="0" collapsed="false"/>
    <row r="6691" customFormat="false" ht="12.75" hidden="false" customHeight="true" outlineLevel="0" collapsed="false"/>
    <row r="6692" customFormat="false" ht="12.75" hidden="false" customHeight="true" outlineLevel="0" collapsed="false"/>
    <row r="6693" customFormat="false" ht="12.75" hidden="false" customHeight="true" outlineLevel="0" collapsed="false"/>
    <row r="6694" customFormat="false" ht="12.75" hidden="false" customHeight="true" outlineLevel="0" collapsed="false"/>
    <row r="6695" customFormat="false" ht="12.75" hidden="false" customHeight="true" outlineLevel="0" collapsed="false"/>
    <row r="6696" customFormat="false" ht="12.75" hidden="false" customHeight="true" outlineLevel="0" collapsed="false"/>
    <row r="6697" customFormat="false" ht="12.75" hidden="false" customHeight="true" outlineLevel="0" collapsed="false"/>
    <row r="6698" customFormat="false" ht="12.75" hidden="false" customHeight="true" outlineLevel="0" collapsed="false"/>
    <row r="6699" customFormat="false" ht="12.75" hidden="false" customHeight="true" outlineLevel="0" collapsed="false"/>
    <row r="6700" customFormat="false" ht="12.75" hidden="false" customHeight="true" outlineLevel="0" collapsed="false"/>
    <row r="6701" customFormat="false" ht="12.75" hidden="false" customHeight="true" outlineLevel="0" collapsed="false"/>
    <row r="6702" customFormat="false" ht="12.75" hidden="false" customHeight="true" outlineLevel="0" collapsed="false"/>
    <row r="6703" customFormat="false" ht="12.75" hidden="false" customHeight="true" outlineLevel="0" collapsed="false"/>
    <row r="6704" customFormat="false" ht="12.75" hidden="false" customHeight="true" outlineLevel="0" collapsed="false"/>
    <row r="6705" customFormat="false" ht="12.75" hidden="false" customHeight="true" outlineLevel="0" collapsed="false"/>
    <row r="6706" customFormat="false" ht="12.75" hidden="false" customHeight="true" outlineLevel="0" collapsed="false"/>
    <row r="6707" customFormat="false" ht="12.75" hidden="false" customHeight="true" outlineLevel="0" collapsed="false"/>
    <row r="6708" customFormat="false" ht="12.75" hidden="false" customHeight="true" outlineLevel="0" collapsed="false"/>
    <row r="6709" customFormat="false" ht="12.75" hidden="false" customHeight="true" outlineLevel="0" collapsed="false"/>
    <row r="6710" customFormat="false" ht="12.75" hidden="false" customHeight="true" outlineLevel="0" collapsed="false"/>
    <row r="6711" customFormat="false" ht="12.75" hidden="false" customHeight="true" outlineLevel="0" collapsed="false"/>
    <row r="6712" customFormat="false" ht="12.75" hidden="false" customHeight="true" outlineLevel="0" collapsed="false"/>
    <row r="6713" customFormat="false" ht="12.75" hidden="false" customHeight="true" outlineLevel="0" collapsed="false"/>
    <row r="6714" customFormat="false" ht="12.75" hidden="false" customHeight="true" outlineLevel="0" collapsed="false"/>
    <row r="6715" customFormat="false" ht="12.75" hidden="false" customHeight="true" outlineLevel="0" collapsed="false"/>
    <row r="6716" customFormat="false" ht="12.75" hidden="false" customHeight="true" outlineLevel="0" collapsed="false"/>
    <row r="6717" customFormat="false" ht="12.75" hidden="false" customHeight="true" outlineLevel="0" collapsed="false"/>
    <row r="6718" customFormat="false" ht="12.75" hidden="false" customHeight="true" outlineLevel="0" collapsed="false"/>
    <row r="6719" customFormat="false" ht="12.75" hidden="false" customHeight="true" outlineLevel="0" collapsed="false"/>
    <row r="6720" customFormat="false" ht="12.75" hidden="false" customHeight="true" outlineLevel="0" collapsed="false"/>
    <row r="6721" customFormat="false" ht="12.75" hidden="false" customHeight="true" outlineLevel="0" collapsed="false"/>
    <row r="6722" customFormat="false" ht="12.75" hidden="false" customHeight="true" outlineLevel="0" collapsed="false"/>
    <row r="6723" customFormat="false" ht="12.75" hidden="false" customHeight="true" outlineLevel="0" collapsed="false"/>
    <row r="6724" customFormat="false" ht="12.75" hidden="false" customHeight="true" outlineLevel="0" collapsed="false"/>
    <row r="6725" customFormat="false" ht="12.75" hidden="false" customHeight="true" outlineLevel="0" collapsed="false"/>
    <row r="6726" customFormat="false" ht="12.75" hidden="false" customHeight="true" outlineLevel="0" collapsed="false"/>
    <row r="6727" customFormat="false" ht="12.75" hidden="false" customHeight="true" outlineLevel="0" collapsed="false"/>
    <row r="6728" customFormat="false" ht="12.75" hidden="false" customHeight="true" outlineLevel="0" collapsed="false"/>
    <row r="6729" customFormat="false" ht="12.75" hidden="false" customHeight="true" outlineLevel="0" collapsed="false"/>
    <row r="6730" customFormat="false" ht="12.75" hidden="false" customHeight="true" outlineLevel="0" collapsed="false"/>
    <row r="6731" customFormat="false" ht="12.75" hidden="false" customHeight="true" outlineLevel="0" collapsed="false"/>
    <row r="6732" customFormat="false" ht="12.75" hidden="false" customHeight="true" outlineLevel="0" collapsed="false"/>
    <row r="6733" customFormat="false" ht="12.75" hidden="false" customHeight="true" outlineLevel="0" collapsed="false"/>
    <row r="6734" customFormat="false" ht="12.75" hidden="false" customHeight="true" outlineLevel="0" collapsed="false"/>
    <row r="6735" customFormat="false" ht="12.75" hidden="false" customHeight="true" outlineLevel="0" collapsed="false"/>
    <row r="6736" customFormat="false" ht="12.75" hidden="false" customHeight="true" outlineLevel="0" collapsed="false"/>
    <row r="6737" customFormat="false" ht="12.75" hidden="false" customHeight="true" outlineLevel="0" collapsed="false"/>
    <row r="6738" customFormat="false" ht="12.75" hidden="false" customHeight="true" outlineLevel="0" collapsed="false"/>
    <row r="6739" customFormat="false" ht="12.75" hidden="false" customHeight="true" outlineLevel="0" collapsed="false"/>
    <row r="6740" customFormat="false" ht="12.75" hidden="false" customHeight="true" outlineLevel="0" collapsed="false"/>
    <row r="6741" customFormat="false" ht="12.75" hidden="false" customHeight="true" outlineLevel="0" collapsed="false"/>
    <row r="6742" customFormat="false" ht="12.75" hidden="false" customHeight="true" outlineLevel="0" collapsed="false"/>
    <row r="6743" customFormat="false" ht="12.75" hidden="false" customHeight="true" outlineLevel="0" collapsed="false"/>
    <row r="6744" customFormat="false" ht="12.75" hidden="false" customHeight="true" outlineLevel="0" collapsed="false"/>
    <row r="6745" customFormat="false" ht="12.75" hidden="false" customHeight="true" outlineLevel="0" collapsed="false"/>
    <row r="6746" customFormat="false" ht="12.75" hidden="false" customHeight="true" outlineLevel="0" collapsed="false"/>
    <row r="6747" customFormat="false" ht="12.75" hidden="false" customHeight="true" outlineLevel="0" collapsed="false"/>
    <row r="6748" customFormat="false" ht="12.75" hidden="false" customHeight="true" outlineLevel="0" collapsed="false"/>
    <row r="6749" customFormat="false" ht="12.75" hidden="false" customHeight="true" outlineLevel="0" collapsed="false"/>
    <row r="6750" customFormat="false" ht="12.75" hidden="false" customHeight="true" outlineLevel="0" collapsed="false"/>
    <row r="6751" customFormat="false" ht="12.75" hidden="false" customHeight="true" outlineLevel="0" collapsed="false"/>
    <row r="6752" customFormat="false" ht="12.75" hidden="false" customHeight="true" outlineLevel="0" collapsed="false"/>
    <row r="6753" customFormat="false" ht="12.75" hidden="false" customHeight="true" outlineLevel="0" collapsed="false"/>
    <row r="6754" customFormat="false" ht="12.75" hidden="false" customHeight="true" outlineLevel="0" collapsed="false"/>
    <row r="6755" customFormat="false" ht="12.75" hidden="false" customHeight="true" outlineLevel="0" collapsed="false"/>
    <row r="6756" customFormat="false" ht="12.75" hidden="false" customHeight="true" outlineLevel="0" collapsed="false"/>
    <row r="6757" customFormat="false" ht="12.75" hidden="false" customHeight="true" outlineLevel="0" collapsed="false"/>
    <row r="6758" customFormat="false" ht="12.75" hidden="false" customHeight="true" outlineLevel="0" collapsed="false"/>
    <row r="6759" customFormat="false" ht="12.75" hidden="false" customHeight="true" outlineLevel="0" collapsed="false"/>
    <row r="6760" customFormat="false" ht="12.75" hidden="false" customHeight="true" outlineLevel="0" collapsed="false"/>
    <row r="6761" customFormat="false" ht="12.75" hidden="false" customHeight="true" outlineLevel="0" collapsed="false"/>
    <row r="6762" customFormat="false" ht="12.75" hidden="false" customHeight="true" outlineLevel="0" collapsed="false"/>
    <row r="6763" customFormat="false" ht="12.75" hidden="false" customHeight="true" outlineLevel="0" collapsed="false"/>
    <row r="6764" customFormat="false" ht="12.75" hidden="false" customHeight="true" outlineLevel="0" collapsed="false"/>
    <row r="6765" customFormat="false" ht="12.75" hidden="false" customHeight="true" outlineLevel="0" collapsed="false"/>
    <row r="6766" customFormat="false" ht="12.75" hidden="false" customHeight="true" outlineLevel="0" collapsed="false"/>
    <row r="6767" customFormat="false" ht="12.75" hidden="false" customHeight="true" outlineLevel="0" collapsed="false"/>
    <row r="6768" customFormat="false" ht="12.75" hidden="false" customHeight="true" outlineLevel="0" collapsed="false"/>
    <row r="6769" customFormat="false" ht="12.75" hidden="false" customHeight="true" outlineLevel="0" collapsed="false"/>
    <row r="6770" customFormat="false" ht="12.75" hidden="false" customHeight="true" outlineLevel="0" collapsed="false"/>
    <row r="6771" customFormat="false" ht="12.75" hidden="false" customHeight="true" outlineLevel="0" collapsed="false"/>
    <row r="6772" customFormat="false" ht="12.75" hidden="false" customHeight="true" outlineLevel="0" collapsed="false"/>
    <row r="6773" customFormat="false" ht="12.75" hidden="false" customHeight="true" outlineLevel="0" collapsed="false"/>
    <row r="6774" customFormat="false" ht="12.75" hidden="false" customHeight="true" outlineLevel="0" collapsed="false"/>
    <row r="6775" customFormat="false" ht="12.75" hidden="false" customHeight="true" outlineLevel="0" collapsed="false"/>
    <row r="6776" customFormat="false" ht="12.75" hidden="false" customHeight="true" outlineLevel="0" collapsed="false"/>
    <row r="6777" customFormat="false" ht="12.75" hidden="false" customHeight="true" outlineLevel="0" collapsed="false"/>
    <row r="6778" customFormat="false" ht="12.75" hidden="false" customHeight="true" outlineLevel="0" collapsed="false"/>
    <row r="6779" customFormat="false" ht="12.75" hidden="false" customHeight="true" outlineLevel="0" collapsed="false"/>
    <row r="6780" customFormat="false" ht="12.75" hidden="false" customHeight="true" outlineLevel="0" collapsed="false"/>
    <row r="6781" customFormat="false" ht="12.75" hidden="false" customHeight="true" outlineLevel="0" collapsed="false"/>
    <row r="6782" customFormat="false" ht="12.75" hidden="false" customHeight="true" outlineLevel="0" collapsed="false"/>
    <row r="6783" customFormat="false" ht="12.75" hidden="false" customHeight="true" outlineLevel="0" collapsed="false"/>
    <row r="6784" customFormat="false" ht="12.75" hidden="false" customHeight="true" outlineLevel="0" collapsed="false"/>
    <row r="6785" customFormat="false" ht="12.75" hidden="false" customHeight="true" outlineLevel="0" collapsed="false"/>
    <row r="6786" customFormat="false" ht="12.75" hidden="false" customHeight="true" outlineLevel="0" collapsed="false"/>
    <row r="6787" customFormat="false" ht="12.75" hidden="false" customHeight="true" outlineLevel="0" collapsed="false"/>
    <row r="6788" customFormat="false" ht="12.75" hidden="false" customHeight="true" outlineLevel="0" collapsed="false"/>
    <row r="6789" customFormat="false" ht="12.75" hidden="false" customHeight="true" outlineLevel="0" collapsed="false"/>
    <row r="6790" customFormat="false" ht="12.75" hidden="false" customHeight="true" outlineLevel="0" collapsed="false"/>
    <row r="6791" customFormat="false" ht="12.75" hidden="false" customHeight="true" outlineLevel="0" collapsed="false"/>
    <row r="6792" customFormat="false" ht="12.75" hidden="false" customHeight="true" outlineLevel="0" collapsed="false"/>
    <row r="6793" customFormat="false" ht="12.75" hidden="false" customHeight="true" outlineLevel="0" collapsed="false"/>
    <row r="6794" customFormat="false" ht="12.75" hidden="false" customHeight="true" outlineLevel="0" collapsed="false"/>
    <row r="6795" customFormat="false" ht="12.75" hidden="false" customHeight="true" outlineLevel="0" collapsed="false"/>
    <row r="6796" customFormat="false" ht="12.75" hidden="false" customHeight="true" outlineLevel="0" collapsed="false"/>
    <row r="6797" customFormat="false" ht="12.75" hidden="false" customHeight="true" outlineLevel="0" collapsed="false"/>
    <row r="6798" customFormat="false" ht="12.75" hidden="false" customHeight="true" outlineLevel="0" collapsed="false"/>
    <row r="6799" customFormat="false" ht="12.75" hidden="false" customHeight="true" outlineLevel="0" collapsed="false"/>
    <row r="6800" customFormat="false" ht="12.75" hidden="false" customHeight="true" outlineLevel="0" collapsed="false"/>
    <row r="6801" customFormat="false" ht="12.75" hidden="false" customHeight="true" outlineLevel="0" collapsed="false"/>
    <row r="6802" customFormat="false" ht="12.75" hidden="false" customHeight="true" outlineLevel="0" collapsed="false"/>
    <row r="6803" customFormat="false" ht="12.75" hidden="false" customHeight="true" outlineLevel="0" collapsed="false"/>
    <row r="6804" customFormat="false" ht="12.75" hidden="false" customHeight="true" outlineLevel="0" collapsed="false"/>
    <row r="6805" customFormat="false" ht="12.75" hidden="false" customHeight="true" outlineLevel="0" collapsed="false"/>
    <row r="6806" customFormat="false" ht="12.75" hidden="false" customHeight="true" outlineLevel="0" collapsed="false"/>
    <row r="6807" customFormat="false" ht="12.75" hidden="false" customHeight="true" outlineLevel="0" collapsed="false"/>
    <row r="6808" customFormat="false" ht="12.75" hidden="false" customHeight="true" outlineLevel="0" collapsed="false"/>
    <row r="6809" customFormat="false" ht="12.75" hidden="false" customHeight="true" outlineLevel="0" collapsed="false"/>
    <row r="6810" customFormat="false" ht="12.75" hidden="false" customHeight="true" outlineLevel="0" collapsed="false"/>
    <row r="6811" customFormat="false" ht="12.75" hidden="false" customHeight="true" outlineLevel="0" collapsed="false"/>
    <row r="6812" customFormat="false" ht="12.75" hidden="false" customHeight="true" outlineLevel="0" collapsed="false"/>
    <row r="6813" customFormat="false" ht="12.75" hidden="false" customHeight="true" outlineLevel="0" collapsed="false"/>
    <row r="6814" customFormat="false" ht="12.75" hidden="false" customHeight="true" outlineLevel="0" collapsed="false"/>
    <row r="6815" customFormat="false" ht="12.75" hidden="false" customHeight="true" outlineLevel="0" collapsed="false"/>
    <row r="6816" customFormat="false" ht="12.75" hidden="false" customHeight="true" outlineLevel="0" collapsed="false"/>
    <row r="6817" customFormat="false" ht="12.75" hidden="false" customHeight="true" outlineLevel="0" collapsed="false"/>
    <row r="6818" customFormat="false" ht="12.75" hidden="false" customHeight="true" outlineLevel="0" collapsed="false"/>
    <row r="6819" customFormat="false" ht="12.75" hidden="false" customHeight="true" outlineLevel="0" collapsed="false"/>
    <row r="6820" customFormat="false" ht="12.75" hidden="false" customHeight="true" outlineLevel="0" collapsed="false"/>
    <row r="6821" customFormat="false" ht="12.75" hidden="false" customHeight="true" outlineLevel="0" collapsed="false"/>
    <row r="6822" customFormat="false" ht="12.75" hidden="false" customHeight="true" outlineLevel="0" collapsed="false"/>
    <row r="6823" customFormat="false" ht="12.75" hidden="false" customHeight="true" outlineLevel="0" collapsed="false"/>
    <row r="6824" customFormat="false" ht="12.75" hidden="false" customHeight="true" outlineLevel="0" collapsed="false"/>
    <row r="6825" customFormat="false" ht="12.75" hidden="false" customHeight="true" outlineLevel="0" collapsed="false"/>
    <row r="6826" customFormat="false" ht="12.75" hidden="false" customHeight="true" outlineLevel="0" collapsed="false"/>
    <row r="6827" customFormat="false" ht="12.75" hidden="false" customHeight="true" outlineLevel="0" collapsed="false"/>
    <row r="6828" customFormat="false" ht="12.75" hidden="false" customHeight="true" outlineLevel="0" collapsed="false"/>
    <row r="6829" customFormat="false" ht="12.75" hidden="false" customHeight="true" outlineLevel="0" collapsed="false"/>
    <row r="6830" customFormat="false" ht="12.75" hidden="false" customHeight="true" outlineLevel="0" collapsed="false"/>
    <row r="6831" customFormat="false" ht="12.75" hidden="false" customHeight="true" outlineLevel="0" collapsed="false"/>
    <row r="6832" customFormat="false" ht="12.75" hidden="false" customHeight="true" outlineLevel="0" collapsed="false"/>
    <row r="6833" customFormat="false" ht="12.75" hidden="false" customHeight="true" outlineLevel="0" collapsed="false"/>
    <row r="6834" customFormat="false" ht="12.75" hidden="false" customHeight="true" outlineLevel="0" collapsed="false"/>
    <row r="6835" customFormat="false" ht="12.75" hidden="false" customHeight="true" outlineLevel="0" collapsed="false"/>
    <row r="6836" customFormat="false" ht="12.75" hidden="false" customHeight="true" outlineLevel="0" collapsed="false"/>
    <row r="6837" customFormat="false" ht="12.75" hidden="false" customHeight="true" outlineLevel="0" collapsed="false"/>
    <row r="6838" customFormat="false" ht="12.75" hidden="false" customHeight="true" outlineLevel="0" collapsed="false"/>
    <row r="6839" customFormat="false" ht="12.75" hidden="false" customHeight="true" outlineLevel="0" collapsed="false"/>
    <row r="6840" customFormat="false" ht="12.75" hidden="false" customHeight="true" outlineLevel="0" collapsed="false"/>
    <row r="6841" customFormat="false" ht="12.75" hidden="false" customHeight="true" outlineLevel="0" collapsed="false"/>
    <row r="6842" customFormat="false" ht="12.75" hidden="false" customHeight="true" outlineLevel="0" collapsed="false"/>
    <row r="6843" customFormat="false" ht="12.75" hidden="false" customHeight="true" outlineLevel="0" collapsed="false"/>
    <row r="6844" customFormat="false" ht="12.75" hidden="false" customHeight="true" outlineLevel="0" collapsed="false"/>
    <row r="6845" customFormat="false" ht="12.75" hidden="false" customHeight="true" outlineLevel="0" collapsed="false"/>
    <row r="6846" customFormat="false" ht="12.75" hidden="false" customHeight="true" outlineLevel="0" collapsed="false"/>
    <row r="6847" customFormat="false" ht="12.75" hidden="false" customHeight="true" outlineLevel="0" collapsed="false"/>
    <row r="6848" customFormat="false" ht="12.75" hidden="false" customHeight="true" outlineLevel="0" collapsed="false"/>
    <row r="6849" customFormat="false" ht="12.75" hidden="false" customHeight="true" outlineLevel="0" collapsed="false"/>
    <row r="6850" customFormat="false" ht="12.75" hidden="false" customHeight="true" outlineLevel="0" collapsed="false"/>
    <row r="6851" customFormat="false" ht="12.75" hidden="false" customHeight="true" outlineLevel="0" collapsed="false"/>
    <row r="6852" customFormat="false" ht="12.75" hidden="false" customHeight="true" outlineLevel="0" collapsed="false"/>
    <row r="6853" customFormat="false" ht="12.75" hidden="false" customHeight="true" outlineLevel="0" collapsed="false"/>
    <row r="6854" customFormat="false" ht="12.75" hidden="false" customHeight="true" outlineLevel="0" collapsed="false"/>
    <row r="6855" customFormat="false" ht="12.75" hidden="false" customHeight="true" outlineLevel="0" collapsed="false"/>
    <row r="6856" customFormat="false" ht="12.75" hidden="false" customHeight="true" outlineLevel="0" collapsed="false"/>
    <row r="6857" customFormat="false" ht="12.75" hidden="false" customHeight="true" outlineLevel="0" collapsed="false"/>
    <row r="6858" customFormat="false" ht="12.75" hidden="false" customHeight="true" outlineLevel="0" collapsed="false"/>
    <row r="6859" customFormat="false" ht="12.75" hidden="false" customHeight="true" outlineLevel="0" collapsed="false"/>
    <row r="6860" customFormat="false" ht="12.75" hidden="false" customHeight="true" outlineLevel="0" collapsed="false"/>
    <row r="6861" customFormat="false" ht="12.75" hidden="false" customHeight="true" outlineLevel="0" collapsed="false"/>
    <row r="6862" customFormat="false" ht="12.75" hidden="false" customHeight="true" outlineLevel="0" collapsed="false"/>
    <row r="6863" customFormat="false" ht="12.75" hidden="false" customHeight="true" outlineLevel="0" collapsed="false"/>
    <row r="6864" customFormat="false" ht="12.75" hidden="false" customHeight="true" outlineLevel="0" collapsed="false"/>
    <row r="6865" customFormat="false" ht="12.75" hidden="false" customHeight="true" outlineLevel="0" collapsed="false"/>
    <row r="6866" customFormat="false" ht="12.75" hidden="false" customHeight="true" outlineLevel="0" collapsed="false"/>
    <row r="6867" customFormat="false" ht="12.75" hidden="false" customHeight="true" outlineLevel="0" collapsed="false"/>
    <row r="6868" customFormat="false" ht="12.75" hidden="false" customHeight="true" outlineLevel="0" collapsed="false"/>
    <row r="6869" customFormat="false" ht="12.75" hidden="false" customHeight="true" outlineLevel="0" collapsed="false"/>
    <row r="6870" customFormat="false" ht="12.75" hidden="false" customHeight="true" outlineLevel="0" collapsed="false"/>
    <row r="6871" customFormat="false" ht="12.75" hidden="false" customHeight="true" outlineLevel="0" collapsed="false"/>
    <row r="6872" customFormat="false" ht="12.75" hidden="false" customHeight="true" outlineLevel="0" collapsed="false"/>
    <row r="6873" customFormat="false" ht="12.75" hidden="false" customHeight="true" outlineLevel="0" collapsed="false"/>
    <row r="6874" customFormat="false" ht="12.75" hidden="false" customHeight="true" outlineLevel="0" collapsed="false"/>
    <row r="6875" customFormat="false" ht="12.75" hidden="false" customHeight="true" outlineLevel="0" collapsed="false"/>
    <row r="6876" customFormat="false" ht="12.75" hidden="false" customHeight="true" outlineLevel="0" collapsed="false"/>
    <row r="6877" customFormat="false" ht="12.75" hidden="false" customHeight="true" outlineLevel="0" collapsed="false"/>
    <row r="6878" customFormat="false" ht="12.75" hidden="false" customHeight="true" outlineLevel="0" collapsed="false"/>
    <row r="6879" customFormat="false" ht="12.75" hidden="false" customHeight="true" outlineLevel="0" collapsed="false"/>
    <row r="6880" customFormat="false" ht="12.75" hidden="false" customHeight="true" outlineLevel="0" collapsed="false"/>
    <row r="6881" customFormat="false" ht="12.75" hidden="false" customHeight="true" outlineLevel="0" collapsed="false"/>
    <row r="6882" customFormat="false" ht="12.75" hidden="false" customHeight="true" outlineLevel="0" collapsed="false"/>
    <row r="6883" customFormat="false" ht="12.75" hidden="false" customHeight="true" outlineLevel="0" collapsed="false"/>
    <row r="6884" customFormat="false" ht="12.75" hidden="false" customHeight="true" outlineLevel="0" collapsed="false"/>
    <row r="6885" customFormat="false" ht="12.75" hidden="false" customHeight="true" outlineLevel="0" collapsed="false"/>
    <row r="6886" customFormat="false" ht="12.75" hidden="false" customHeight="true" outlineLevel="0" collapsed="false"/>
    <row r="6887" customFormat="false" ht="12.75" hidden="false" customHeight="true" outlineLevel="0" collapsed="false"/>
    <row r="6888" customFormat="false" ht="12.75" hidden="false" customHeight="true" outlineLevel="0" collapsed="false"/>
    <row r="6889" customFormat="false" ht="12.75" hidden="false" customHeight="true" outlineLevel="0" collapsed="false"/>
    <row r="6890" customFormat="false" ht="12.75" hidden="false" customHeight="true" outlineLevel="0" collapsed="false"/>
    <row r="6891" customFormat="false" ht="12.75" hidden="false" customHeight="true" outlineLevel="0" collapsed="false"/>
    <row r="6892" customFormat="false" ht="12.75" hidden="false" customHeight="true" outlineLevel="0" collapsed="false"/>
    <row r="6893" customFormat="false" ht="12.75" hidden="false" customHeight="true" outlineLevel="0" collapsed="false"/>
    <row r="6894" customFormat="false" ht="12.75" hidden="false" customHeight="true" outlineLevel="0" collapsed="false"/>
    <row r="6895" customFormat="false" ht="12.75" hidden="false" customHeight="true" outlineLevel="0" collapsed="false"/>
    <row r="6896" customFormat="false" ht="12.75" hidden="false" customHeight="true" outlineLevel="0" collapsed="false"/>
    <row r="6897" customFormat="false" ht="12.75" hidden="false" customHeight="true" outlineLevel="0" collapsed="false"/>
    <row r="6898" customFormat="false" ht="12.75" hidden="false" customHeight="true" outlineLevel="0" collapsed="false"/>
    <row r="6899" customFormat="false" ht="12.75" hidden="false" customHeight="true" outlineLevel="0" collapsed="false"/>
    <row r="6900" customFormat="false" ht="12.75" hidden="false" customHeight="true" outlineLevel="0" collapsed="false"/>
    <row r="6901" customFormat="false" ht="12.75" hidden="false" customHeight="true" outlineLevel="0" collapsed="false"/>
    <row r="6902" customFormat="false" ht="12.75" hidden="false" customHeight="true" outlineLevel="0" collapsed="false"/>
    <row r="6903" customFormat="false" ht="12.75" hidden="false" customHeight="true" outlineLevel="0" collapsed="false"/>
    <row r="6904" customFormat="false" ht="12.75" hidden="false" customHeight="true" outlineLevel="0" collapsed="false"/>
    <row r="6905" customFormat="false" ht="12.75" hidden="false" customHeight="true" outlineLevel="0" collapsed="false"/>
    <row r="6906" customFormat="false" ht="12.75" hidden="false" customHeight="true" outlineLevel="0" collapsed="false"/>
    <row r="6907" customFormat="false" ht="12.75" hidden="false" customHeight="true" outlineLevel="0" collapsed="false"/>
    <row r="6908" customFormat="false" ht="12.75" hidden="false" customHeight="true" outlineLevel="0" collapsed="false"/>
    <row r="6909" customFormat="false" ht="12.75" hidden="false" customHeight="true" outlineLevel="0" collapsed="false"/>
    <row r="6910" customFormat="false" ht="12.75" hidden="false" customHeight="true" outlineLevel="0" collapsed="false"/>
    <row r="6911" customFormat="false" ht="12.75" hidden="false" customHeight="true" outlineLevel="0" collapsed="false"/>
    <row r="6912" customFormat="false" ht="12.75" hidden="false" customHeight="true" outlineLevel="0" collapsed="false"/>
    <row r="6913" customFormat="false" ht="12.75" hidden="false" customHeight="true" outlineLevel="0" collapsed="false"/>
    <row r="6914" customFormat="false" ht="12.75" hidden="false" customHeight="true" outlineLevel="0" collapsed="false"/>
    <row r="6915" customFormat="false" ht="12.75" hidden="false" customHeight="true" outlineLevel="0" collapsed="false"/>
    <row r="6916" customFormat="false" ht="12.75" hidden="false" customHeight="true" outlineLevel="0" collapsed="false"/>
    <row r="6917" customFormat="false" ht="12.75" hidden="false" customHeight="true" outlineLevel="0" collapsed="false"/>
    <row r="6918" customFormat="false" ht="12.75" hidden="false" customHeight="true" outlineLevel="0" collapsed="false"/>
    <row r="6919" customFormat="false" ht="12.75" hidden="false" customHeight="true" outlineLevel="0" collapsed="false"/>
    <row r="6920" customFormat="false" ht="12.75" hidden="false" customHeight="true" outlineLevel="0" collapsed="false"/>
    <row r="6921" customFormat="false" ht="12.75" hidden="false" customHeight="true" outlineLevel="0" collapsed="false"/>
    <row r="6922" customFormat="false" ht="12.75" hidden="false" customHeight="true" outlineLevel="0" collapsed="false"/>
    <row r="6923" customFormat="false" ht="12.75" hidden="false" customHeight="true" outlineLevel="0" collapsed="false"/>
    <row r="6924" customFormat="false" ht="12.75" hidden="false" customHeight="true" outlineLevel="0" collapsed="false"/>
    <row r="6925" customFormat="false" ht="12.75" hidden="false" customHeight="true" outlineLevel="0" collapsed="false"/>
    <row r="6926" customFormat="false" ht="12.75" hidden="false" customHeight="true" outlineLevel="0" collapsed="false"/>
    <row r="6927" customFormat="false" ht="12.75" hidden="false" customHeight="true" outlineLevel="0" collapsed="false"/>
    <row r="6928" customFormat="false" ht="12.75" hidden="false" customHeight="true" outlineLevel="0" collapsed="false"/>
    <row r="6929" customFormat="false" ht="12.75" hidden="false" customHeight="true" outlineLevel="0" collapsed="false"/>
    <row r="6930" customFormat="false" ht="12.75" hidden="false" customHeight="true" outlineLevel="0" collapsed="false"/>
    <row r="6931" customFormat="false" ht="12.75" hidden="false" customHeight="true" outlineLevel="0" collapsed="false"/>
    <row r="6932" customFormat="false" ht="12.75" hidden="false" customHeight="true" outlineLevel="0" collapsed="false"/>
    <row r="6933" customFormat="false" ht="12.75" hidden="false" customHeight="true" outlineLevel="0" collapsed="false"/>
    <row r="6934" customFormat="false" ht="12.75" hidden="false" customHeight="true" outlineLevel="0" collapsed="false"/>
    <row r="6935" customFormat="false" ht="12.75" hidden="false" customHeight="true" outlineLevel="0" collapsed="false"/>
    <row r="6936" customFormat="false" ht="12.75" hidden="false" customHeight="true" outlineLevel="0" collapsed="false"/>
    <row r="6937" customFormat="false" ht="12.75" hidden="false" customHeight="true" outlineLevel="0" collapsed="false"/>
    <row r="6938" customFormat="false" ht="12.75" hidden="false" customHeight="true" outlineLevel="0" collapsed="false"/>
    <row r="6939" customFormat="false" ht="12.75" hidden="false" customHeight="true" outlineLevel="0" collapsed="false"/>
    <row r="6940" customFormat="false" ht="12.75" hidden="false" customHeight="true" outlineLevel="0" collapsed="false"/>
    <row r="6941" customFormat="false" ht="12.75" hidden="false" customHeight="true" outlineLevel="0" collapsed="false"/>
    <row r="6942" customFormat="false" ht="12.75" hidden="false" customHeight="true" outlineLevel="0" collapsed="false"/>
    <row r="6943" customFormat="false" ht="12.75" hidden="false" customHeight="true" outlineLevel="0" collapsed="false"/>
    <row r="6944" customFormat="false" ht="12.75" hidden="false" customHeight="true" outlineLevel="0" collapsed="false"/>
    <row r="6945" customFormat="false" ht="12.75" hidden="false" customHeight="true" outlineLevel="0" collapsed="false"/>
    <row r="6946" customFormat="false" ht="12.75" hidden="false" customHeight="true" outlineLevel="0" collapsed="false"/>
    <row r="6947" customFormat="false" ht="12.75" hidden="false" customHeight="true" outlineLevel="0" collapsed="false"/>
    <row r="6948" customFormat="false" ht="12.75" hidden="false" customHeight="true" outlineLevel="0" collapsed="false"/>
    <row r="6949" customFormat="false" ht="12.75" hidden="false" customHeight="true" outlineLevel="0" collapsed="false"/>
    <row r="6950" customFormat="false" ht="12.75" hidden="false" customHeight="true" outlineLevel="0" collapsed="false"/>
    <row r="6951" customFormat="false" ht="12.75" hidden="false" customHeight="true" outlineLevel="0" collapsed="false"/>
    <row r="6952" customFormat="false" ht="12.75" hidden="false" customHeight="true" outlineLevel="0" collapsed="false"/>
    <row r="6953" customFormat="false" ht="12.75" hidden="false" customHeight="true" outlineLevel="0" collapsed="false"/>
    <row r="6954" customFormat="false" ht="12.75" hidden="false" customHeight="true" outlineLevel="0" collapsed="false"/>
    <row r="6955" customFormat="false" ht="12.75" hidden="false" customHeight="true" outlineLevel="0" collapsed="false"/>
    <row r="6956" customFormat="false" ht="12.75" hidden="false" customHeight="true" outlineLevel="0" collapsed="false"/>
    <row r="6957" customFormat="false" ht="12.75" hidden="false" customHeight="true" outlineLevel="0" collapsed="false"/>
    <row r="6958" customFormat="false" ht="12.75" hidden="false" customHeight="true" outlineLevel="0" collapsed="false"/>
    <row r="6959" customFormat="false" ht="12.75" hidden="false" customHeight="true" outlineLevel="0" collapsed="false"/>
    <row r="6960" customFormat="false" ht="12.75" hidden="false" customHeight="true" outlineLevel="0" collapsed="false"/>
    <row r="6961" customFormat="false" ht="12.75" hidden="false" customHeight="true" outlineLevel="0" collapsed="false"/>
    <row r="6962" customFormat="false" ht="12.75" hidden="false" customHeight="true" outlineLevel="0" collapsed="false"/>
    <row r="6963" customFormat="false" ht="12.75" hidden="false" customHeight="true" outlineLevel="0" collapsed="false"/>
    <row r="6964" customFormat="false" ht="12.75" hidden="false" customHeight="true" outlineLevel="0" collapsed="false"/>
    <row r="6965" customFormat="false" ht="12.75" hidden="false" customHeight="true" outlineLevel="0" collapsed="false"/>
    <row r="6966" customFormat="false" ht="12.75" hidden="false" customHeight="true" outlineLevel="0" collapsed="false"/>
    <row r="6967" customFormat="false" ht="12.75" hidden="false" customHeight="true" outlineLevel="0" collapsed="false"/>
    <row r="6968" customFormat="false" ht="12.75" hidden="false" customHeight="true" outlineLevel="0" collapsed="false"/>
    <row r="6969" customFormat="false" ht="12.75" hidden="false" customHeight="true" outlineLevel="0" collapsed="false"/>
    <row r="6970" customFormat="false" ht="12.75" hidden="false" customHeight="true" outlineLevel="0" collapsed="false"/>
    <row r="6971" customFormat="false" ht="12.75" hidden="false" customHeight="true" outlineLevel="0" collapsed="false"/>
    <row r="6972" customFormat="false" ht="12.75" hidden="false" customHeight="true" outlineLevel="0" collapsed="false"/>
    <row r="6973" customFormat="false" ht="12.75" hidden="false" customHeight="true" outlineLevel="0" collapsed="false"/>
    <row r="6974" customFormat="false" ht="12.75" hidden="false" customHeight="true" outlineLevel="0" collapsed="false"/>
    <row r="6975" customFormat="false" ht="12.75" hidden="false" customHeight="true" outlineLevel="0" collapsed="false"/>
    <row r="6976" customFormat="false" ht="12.75" hidden="false" customHeight="true" outlineLevel="0" collapsed="false"/>
    <row r="6977" customFormat="false" ht="12.75" hidden="false" customHeight="true" outlineLevel="0" collapsed="false"/>
    <row r="6978" customFormat="false" ht="12.75" hidden="false" customHeight="true" outlineLevel="0" collapsed="false"/>
    <row r="6979" customFormat="false" ht="12.75" hidden="false" customHeight="true" outlineLevel="0" collapsed="false"/>
    <row r="6980" customFormat="false" ht="12.75" hidden="false" customHeight="true" outlineLevel="0" collapsed="false"/>
    <row r="6981" customFormat="false" ht="12.75" hidden="false" customHeight="true" outlineLevel="0" collapsed="false"/>
    <row r="6982" customFormat="false" ht="12.75" hidden="false" customHeight="true" outlineLevel="0" collapsed="false"/>
    <row r="6983" customFormat="false" ht="12.75" hidden="false" customHeight="true" outlineLevel="0" collapsed="false"/>
    <row r="6984" customFormat="false" ht="12.75" hidden="false" customHeight="true" outlineLevel="0" collapsed="false"/>
    <row r="6985" customFormat="false" ht="12.75" hidden="false" customHeight="true" outlineLevel="0" collapsed="false"/>
    <row r="6986" customFormat="false" ht="12.75" hidden="false" customHeight="true" outlineLevel="0" collapsed="false"/>
    <row r="6987" customFormat="false" ht="12.75" hidden="false" customHeight="true" outlineLevel="0" collapsed="false"/>
    <row r="6988" customFormat="false" ht="12.75" hidden="false" customHeight="true" outlineLevel="0" collapsed="false"/>
    <row r="6989" customFormat="false" ht="12.75" hidden="false" customHeight="true" outlineLevel="0" collapsed="false"/>
    <row r="6990" customFormat="false" ht="12.75" hidden="false" customHeight="true" outlineLevel="0" collapsed="false"/>
    <row r="6991" customFormat="false" ht="12.75" hidden="false" customHeight="true" outlineLevel="0" collapsed="false"/>
    <row r="6992" customFormat="false" ht="12.75" hidden="false" customHeight="true" outlineLevel="0" collapsed="false"/>
    <row r="6993" customFormat="false" ht="12.75" hidden="false" customHeight="true" outlineLevel="0" collapsed="false"/>
    <row r="6994" customFormat="false" ht="12.75" hidden="false" customHeight="true" outlineLevel="0" collapsed="false"/>
    <row r="6995" customFormat="false" ht="12.75" hidden="false" customHeight="true" outlineLevel="0" collapsed="false"/>
    <row r="6996" customFormat="false" ht="12.75" hidden="false" customHeight="true" outlineLevel="0" collapsed="false"/>
    <row r="6997" customFormat="false" ht="12.75" hidden="false" customHeight="true" outlineLevel="0" collapsed="false"/>
    <row r="6998" customFormat="false" ht="12.75" hidden="false" customHeight="true" outlineLevel="0" collapsed="false"/>
    <row r="6999" customFormat="false" ht="12.75" hidden="false" customHeight="true" outlineLevel="0" collapsed="false"/>
    <row r="7000" customFormat="false" ht="12.75" hidden="false" customHeight="true" outlineLevel="0" collapsed="false"/>
    <row r="7001" customFormat="false" ht="12.75" hidden="false" customHeight="true" outlineLevel="0" collapsed="false"/>
    <row r="7002" customFormat="false" ht="12.75" hidden="false" customHeight="true" outlineLevel="0" collapsed="false"/>
    <row r="7003" customFormat="false" ht="12.75" hidden="false" customHeight="true" outlineLevel="0" collapsed="false"/>
    <row r="7004" customFormat="false" ht="12.75" hidden="false" customHeight="true" outlineLevel="0" collapsed="false"/>
    <row r="7005" customFormat="false" ht="12.75" hidden="false" customHeight="true" outlineLevel="0" collapsed="false"/>
    <row r="7006" customFormat="false" ht="12.75" hidden="false" customHeight="true" outlineLevel="0" collapsed="false"/>
    <row r="7007" customFormat="false" ht="12.75" hidden="false" customHeight="true" outlineLevel="0" collapsed="false"/>
    <row r="7008" customFormat="false" ht="12.75" hidden="false" customHeight="true" outlineLevel="0" collapsed="false"/>
    <row r="7009" customFormat="false" ht="12.75" hidden="false" customHeight="true" outlineLevel="0" collapsed="false"/>
    <row r="7010" customFormat="false" ht="12.75" hidden="false" customHeight="true" outlineLevel="0" collapsed="false"/>
    <row r="7011" customFormat="false" ht="12.75" hidden="false" customHeight="true" outlineLevel="0" collapsed="false"/>
    <row r="7012" customFormat="false" ht="12.75" hidden="false" customHeight="true" outlineLevel="0" collapsed="false"/>
    <row r="7013" customFormat="false" ht="12.75" hidden="false" customHeight="true" outlineLevel="0" collapsed="false"/>
    <row r="7014" customFormat="false" ht="12.75" hidden="false" customHeight="true" outlineLevel="0" collapsed="false"/>
    <row r="7015" customFormat="false" ht="12.75" hidden="false" customHeight="true" outlineLevel="0" collapsed="false"/>
    <row r="7016" customFormat="false" ht="12.75" hidden="false" customHeight="true" outlineLevel="0" collapsed="false"/>
    <row r="7017" customFormat="false" ht="12.75" hidden="false" customHeight="true" outlineLevel="0" collapsed="false"/>
    <row r="7018" customFormat="false" ht="12.75" hidden="false" customHeight="true" outlineLevel="0" collapsed="false"/>
    <row r="7019" customFormat="false" ht="12.75" hidden="false" customHeight="true" outlineLevel="0" collapsed="false"/>
    <row r="7020" customFormat="false" ht="12.75" hidden="false" customHeight="true" outlineLevel="0" collapsed="false"/>
    <row r="7021" customFormat="false" ht="12.75" hidden="false" customHeight="true" outlineLevel="0" collapsed="false"/>
    <row r="7022" customFormat="false" ht="12.75" hidden="false" customHeight="true" outlineLevel="0" collapsed="false"/>
    <row r="7023" customFormat="false" ht="12.75" hidden="false" customHeight="true" outlineLevel="0" collapsed="false"/>
    <row r="7024" customFormat="false" ht="12.75" hidden="false" customHeight="true" outlineLevel="0" collapsed="false"/>
    <row r="7025" customFormat="false" ht="12.75" hidden="false" customHeight="true" outlineLevel="0" collapsed="false"/>
    <row r="7026" customFormat="false" ht="12.75" hidden="false" customHeight="true" outlineLevel="0" collapsed="false"/>
    <row r="7027" customFormat="false" ht="12.75" hidden="false" customHeight="true" outlineLevel="0" collapsed="false"/>
    <row r="7028" customFormat="false" ht="12.75" hidden="false" customHeight="true" outlineLevel="0" collapsed="false"/>
    <row r="7029" customFormat="false" ht="12.75" hidden="false" customHeight="true" outlineLevel="0" collapsed="false"/>
    <row r="7030" customFormat="false" ht="12.75" hidden="false" customHeight="true" outlineLevel="0" collapsed="false"/>
    <row r="7031" customFormat="false" ht="12.75" hidden="false" customHeight="true" outlineLevel="0" collapsed="false"/>
    <row r="7032" customFormat="false" ht="12.75" hidden="false" customHeight="true" outlineLevel="0" collapsed="false"/>
    <row r="7033" customFormat="false" ht="12.75" hidden="false" customHeight="true" outlineLevel="0" collapsed="false"/>
    <row r="7034" customFormat="false" ht="12.75" hidden="false" customHeight="true" outlineLevel="0" collapsed="false"/>
    <row r="7035" customFormat="false" ht="12.75" hidden="false" customHeight="true" outlineLevel="0" collapsed="false"/>
    <row r="7036" customFormat="false" ht="12.75" hidden="false" customHeight="true" outlineLevel="0" collapsed="false"/>
    <row r="7037" customFormat="false" ht="12.75" hidden="false" customHeight="true" outlineLevel="0" collapsed="false"/>
    <row r="7038" customFormat="false" ht="12.75" hidden="false" customHeight="true" outlineLevel="0" collapsed="false"/>
    <row r="7039" customFormat="false" ht="12.75" hidden="false" customHeight="true" outlineLevel="0" collapsed="false"/>
    <row r="7040" customFormat="false" ht="12.75" hidden="false" customHeight="true" outlineLevel="0" collapsed="false"/>
    <row r="7041" customFormat="false" ht="12.75" hidden="false" customHeight="true" outlineLevel="0" collapsed="false"/>
    <row r="7042" customFormat="false" ht="12.75" hidden="false" customHeight="true" outlineLevel="0" collapsed="false"/>
    <row r="7043" customFormat="false" ht="12.75" hidden="false" customHeight="true" outlineLevel="0" collapsed="false"/>
    <row r="7044" customFormat="false" ht="12.75" hidden="false" customHeight="true" outlineLevel="0" collapsed="false"/>
    <row r="7045" customFormat="false" ht="12.75" hidden="false" customHeight="true" outlineLevel="0" collapsed="false"/>
    <row r="7046" customFormat="false" ht="12.75" hidden="false" customHeight="true" outlineLevel="0" collapsed="false"/>
    <row r="7047" customFormat="false" ht="12.75" hidden="false" customHeight="true" outlineLevel="0" collapsed="false"/>
    <row r="7048" customFormat="false" ht="12.75" hidden="false" customHeight="true" outlineLevel="0" collapsed="false"/>
    <row r="7049" customFormat="false" ht="12.75" hidden="false" customHeight="true" outlineLevel="0" collapsed="false"/>
    <row r="7050" customFormat="false" ht="12.75" hidden="false" customHeight="true" outlineLevel="0" collapsed="false"/>
    <row r="7051" customFormat="false" ht="12.75" hidden="false" customHeight="true" outlineLevel="0" collapsed="false"/>
    <row r="7052" customFormat="false" ht="12.75" hidden="false" customHeight="true" outlineLevel="0" collapsed="false"/>
    <row r="7053" customFormat="false" ht="12.75" hidden="false" customHeight="true" outlineLevel="0" collapsed="false"/>
    <row r="7054" customFormat="false" ht="12.75" hidden="false" customHeight="true" outlineLevel="0" collapsed="false"/>
    <row r="7055" customFormat="false" ht="12.75" hidden="false" customHeight="true" outlineLevel="0" collapsed="false"/>
    <row r="7056" customFormat="false" ht="12.75" hidden="false" customHeight="true" outlineLevel="0" collapsed="false"/>
    <row r="7057" customFormat="false" ht="12.75" hidden="false" customHeight="true" outlineLevel="0" collapsed="false"/>
    <row r="7058" customFormat="false" ht="12.75" hidden="false" customHeight="true" outlineLevel="0" collapsed="false"/>
    <row r="7059" customFormat="false" ht="12.75" hidden="false" customHeight="true" outlineLevel="0" collapsed="false"/>
    <row r="7060" customFormat="false" ht="12.75" hidden="false" customHeight="true" outlineLevel="0" collapsed="false"/>
    <row r="7061" customFormat="false" ht="12.75" hidden="false" customHeight="true" outlineLevel="0" collapsed="false"/>
    <row r="7062" customFormat="false" ht="12.75" hidden="false" customHeight="true" outlineLevel="0" collapsed="false"/>
    <row r="7063" customFormat="false" ht="12.75" hidden="false" customHeight="true" outlineLevel="0" collapsed="false"/>
    <row r="7064" customFormat="false" ht="12.75" hidden="false" customHeight="true" outlineLevel="0" collapsed="false"/>
    <row r="7065" customFormat="false" ht="12.75" hidden="false" customHeight="true" outlineLevel="0" collapsed="false"/>
    <row r="7066" customFormat="false" ht="12.75" hidden="false" customHeight="true" outlineLevel="0" collapsed="false"/>
    <row r="7067" customFormat="false" ht="12.75" hidden="false" customHeight="true" outlineLevel="0" collapsed="false"/>
    <row r="7068" customFormat="false" ht="12.75" hidden="false" customHeight="true" outlineLevel="0" collapsed="false"/>
    <row r="7069" customFormat="false" ht="12.75" hidden="false" customHeight="true" outlineLevel="0" collapsed="false"/>
    <row r="7070" customFormat="false" ht="12.75" hidden="false" customHeight="true" outlineLevel="0" collapsed="false"/>
    <row r="7071" customFormat="false" ht="12.75" hidden="false" customHeight="true" outlineLevel="0" collapsed="false"/>
    <row r="7072" customFormat="false" ht="12.75" hidden="false" customHeight="true" outlineLevel="0" collapsed="false"/>
    <row r="7073" customFormat="false" ht="12.75" hidden="false" customHeight="true" outlineLevel="0" collapsed="false"/>
    <row r="7074" customFormat="false" ht="12.75" hidden="false" customHeight="true" outlineLevel="0" collapsed="false"/>
    <row r="7075" customFormat="false" ht="12.75" hidden="false" customHeight="true" outlineLevel="0" collapsed="false"/>
    <row r="7076" customFormat="false" ht="12.75" hidden="false" customHeight="true" outlineLevel="0" collapsed="false"/>
    <row r="7077" customFormat="false" ht="12.75" hidden="false" customHeight="true" outlineLevel="0" collapsed="false"/>
    <row r="7078" customFormat="false" ht="12.75" hidden="false" customHeight="true" outlineLevel="0" collapsed="false"/>
    <row r="7079" customFormat="false" ht="12.75" hidden="false" customHeight="true" outlineLevel="0" collapsed="false"/>
    <row r="7080" customFormat="false" ht="12.75" hidden="false" customHeight="true" outlineLevel="0" collapsed="false"/>
    <row r="7081" customFormat="false" ht="12.75" hidden="false" customHeight="true" outlineLevel="0" collapsed="false"/>
    <row r="7082" customFormat="false" ht="12.75" hidden="false" customHeight="true" outlineLevel="0" collapsed="false"/>
    <row r="7083" customFormat="false" ht="12.75" hidden="false" customHeight="true" outlineLevel="0" collapsed="false"/>
    <row r="7084" customFormat="false" ht="12.75" hidden="false" customHeight="true" outlineLevel="0" collapsed="false"/>
    <row r="7085" customFormat="false" ht="12.75" hidden="false" customHeight="true" outlineLevel="0" collapsed="false"/>
    <row r="7086" customFormat="false" ht="12.75" hidden="false" customHeight="true" outlineLevel="0" collapsed="false"/>
    <row r="7087" customFormat="false" ht="12.75" hidden="false" customHeight="true" outlineLevel="0" collapsed="false"/>
    <row r="7088" customFormat="false" ht="12.75" hidden="false" customHeight="true" outlineLevel="0" collapsed="false"/>
    <row r="7089" customFormat="false" ht="12.75" hidden="false" customHeight="true" outlineLevel="0" collapsed="false"/>
    <row r="7090" customFormat="false" ht="12.75" hidden="false" customHeight="true" outlineLevel="0" collapsed="false"/>
    <row r="7091" customFormat="false" ht="12.75" hidden="false" customHeight="true" outlineLevel="0" collapsed="false"/>
    <row r="7092" customFormat="false" ht="12.75" hidden="false" customHeight="true" outlineLevel="0" collapsed="false"/>
    <row r="7093" customFormat="false" ht="12.75" hidden="false" customHeight="true" outlineLevel="0" collapsed="false"/>
    <row r="7094" customFormat="false" ht="12.75" hidden="false" customHeight="true" outlineLevel="0" collapsed="false"/>
    <row r="7095" customFormat="false" ht="12.75" hidden="false" customHeight="true" outlineLevel="0" collapsed="false"/>
    <row r="7096" customFormat="false" ht="12.75" hidden="false" customHeight="true" outlineLevel="0" collapsed="false"/>
    <row r="7097" customFormat="false" ht="12.75" hidden="false" customHeight="true" outlineLevel="0" collapsed="false"/>
    <row r="7098" customFormat="false" ht="12.75" hidden="false" customHeight="true" outlineLevel="0" collapsed="false"/>
    <row r="7099" customFormat="false" ht="12.75" hidden="false" customHeight="true" outlineLevel="0" collapsed="false"/>
    <row r="7100" customFormat="false" ht="12.75" hidden="false" customHeight="true" outlineLevel="0" collapsed="false"/>
    <row r="7101" customFormat="false" ht="12.75" hidden="false" customHeight="true" outlineLevel="0" collapsed="false"/>
    <row r="7102" customFormat="false" ht="12.75" hidden="false" customHeight="true" outlineLevel="0" collapsed="false"/>
    <row r="7103" customFormat="false" ht="12.75" hidden="false" customHeight="true" outlineLevel="0" collapsed="false"/>
    <row r="7104" customFormat="false" ht="12.75" hidden="false" customHeight="true" outlineLevel="0" collapsed="false"/>
    <row r="7105" customFormat="false" ht="12.75" hidden="false" customHeight="true" outlineLevel="0" collapsed="false"/>
    <row r="7106" customFormat="false" ht="12.75" hidden="false" customHeight="true" outlineLevel="0" collapsed="false"/>
    <row r="7107" customFormat="false" ht="12.75" hidden="false" customHeight="true" outlineLevel="0" collapsed="false"/>
    <row r="7108" customFormat="false" ht="12.75" hidden="false" customHeight="true" outlineLevel="0" collapsed="false"/>
    <row r="7109" customFormat="false" ht="12.75" hidden="false" customHeight="true" outlineLevel="0" collapsed="false"/>
    <row r="7110" customFormat="false" ht="12.75" hidden="false" customHeight="true" outlineLevel="0" collapsed="false"/>
    <row r="7111" customFormat="false" ht="12.75" hidden="false" customHeight="true" outlineLevel="0" collapsed="false"/>
    <row r="7112" customFormat="false" ht="12.75" hidden="false" customHeight="true" outlineLevel="0" collapsed="false"/>
    <row r="7113" customFormat="false" ht="12.75" hidden="false" customHeight="true" outlineLevel="0" collapsed="false"/>
    <row r="7114" customFormat="false" ht="12.75" hidden="false" customHeight="true" outlineLevel="0" collapsed="false"/>
    <row r="7115" customFormat="false" ht="12.75" hidden="false" customHeight="true" outlineLevel="0" collapsed="false"/>
    <row r="7116" customFormat="false" ht="12.75" hidden="false" customHeight="true" outlineLevel="0" collapsed="false"/>
    <row r="7117" customFormat="false" ht="12.75" hidden="false" customHeight="true" outlineLevel="0" collapsed="false"/>
    <row r="7118" customFormat="false" ht="12.75" hidden="false" customHeight="true" outlineLevel="0" collapsed="false"/>
    <row r="7119" customFormat="false" ht="12.75" hidden="false" customHeight="true" outlineLevel="0" collapsed="false"/>
    <row r="7120" customFormat="false" ht="12.75" hidden="false" customHeight="true" outlineLevel="0" collapsed="false"/>
    <row r="7121" customFormat="false" ht="12.75" hidden="false" customHeight="true" outlineLevel="0" collapsed="false"/>
    <row r="7122" customFormat="false" ht="12.75" hidden="false" customHeight="true" outlineLevel="0" collapsed="false"/>
    <row r="7123" customFormat="false" ht="12.75" hidden="false" customHeight="true" outlineLevel="0" collapsed="false"/>
    <row r="7124" customFormat="false" ht="12.75" hidden="false" customHeight="true" outlineLevel="0" collapsed="false"/>
    <row r="7125" customFormat="false" ht="12.75" hidden="false" customHeight="true" outlineLevel="0" collapsed="false"/>
    <row r="7126" customFormat="false" ht="12.75" hidden="false" customHeight="true" outlineLevel="0" collapsed="false"/>
    <row r="7127" customFormat="false" ht="12.75" hidden="false" customHeight="true" outlineLevel="0" collapsed="false"/>
    <row r="7128" customFormat="false" ht="12.75" hidden="false" customHeight="true" outlineLevel="0" collapsed="false"/>
    <row r="7129" customFormat="false" ht="12.75" hidden="false" customHeight="true" outlineLevel="0" collapsed="false"/>
    <row r="7130" customFormat="false" ht="12.75" hidden="false" customHeight="true" outlineLevel="0" collapsed="false"/>
    <row r="7131" customFormat="false" ht="12.75" hidden="false" customHeight="true" outlineLevel="0" collapsed="false"/>
    <row r="7132" customFormat="false" ht="12.75" hidden="false" customHeight="true" outlineLevel="0" collapsed="false"/>
    <row r="7133" customFormat="false" ht="12.75" hidden="false" customHeight="true" outlineLevel="0" collapsed="false"/>
    <row r="7134" customFormat="false" ht="12.75" hidden="false" customHeight="true" outlineLevel="0" collapsed="false"/>
    <row r="7135" customFormat="false" ht="12.75" hidden="false" customHeight="true" outlineLevel="0" collapsed="false"/>
    <row r="7136" customFormat="false" ht="12.75" hidden="false" customHeight="true" outlineLevel="0" collapsed="false"/>
    <row r="7137" customFormat="false" ht="12.75" hidden="false" customHeight="true" outlineLevel="0" collapsed="false"/>
    <row r="7138" customFormat="false" ht="12.75" hidden="false" customHeight="true" outlineLevel="0" collapsed="false"/>
    <row r="7139" customFormat="false" ht="12.75" hidden="false" customHeight="true" outlineLevel="0" collapsed="false"/>
    <row r="7140" customFormat="false" ht="12.75" hidden="false" customHeight="true" outlineLevel="0" collapsed="false"/>
    <row r="7141" customFormat="false" ht="12.75" hidden="false" customHeight="true" outlineLevel="0" collapsed="false"/>
    <row r="7142" customFormat="false" ht="12.75" hidden="false" customHeight="true" outlineLevel="0" collapsed="false"/>
    <row r="7143" customFormat="false" ht="12.75" hidden="false" customHeight="true" outlineLevel="0" collapsed="false"/>
    <row r="7144" customFormat="false" ht="12.75" hidden="false" customHeight="true" outlineLevel="0" collapsed="false"/>
    <row r="7145" customFormat="false" ht="12.75" hidden="false" customHeight="true" outlineLevel="0" collapsed="false"/>
    <row r="7146" customFormat="false" ht="12.75" hidden="false" customHeight="true" outlineLevel="0" collapsed="false"/>
    <row r="7147" customFormat="false" ht="12.75" hidden="false" customHeight="true" outlineLevel="0" collapsed="false"/>
    <row r="7148" customFormat="false" ht="12.75" hidden="false" customHeight="true" outlineLevel="0" collapsed="false"/>
    <row r="7149" customFormat="false" ht="12.75" hidden="false" customHeight="true" outlineLevel="0" collapsed="false"/>
    <row r="7150" customFormat="false" ht="12.75" hidden="false" customHeight="true" outlineLevel="0" collapsed="false"/>
    <row r="7151" customFormat="false" ht="12.75" hidden="false" customHeight="true" outlineLevel="0" collapsed="false"/>
    <row r="7152" customFormat="false" ht="12.75" hidden="false" customHeight="true" outlineLevel="0" collapsed="false"/>
    <row r="7153" customFormat="false" ht="12.75" hidden="false" customHeight="true" outlineLevel="0" collapsed="false"/>
    <row r="7154" customFormat="false" ht="12.75" hidden="false" customHeight="true" outlineLevel="0" collapsed="false"/>
    <row r="7155" customFormat="false" ht="12.75" hidden="false" customHeight="true" outlineLevel="0" collapsed="false"/>
    <row r="7156" customFormat="false" ht="12.75" hidden="false" customHeight="true" outlineLevel="0" collapsed="false"/>
    <row r="7157" customFormat="false" ht="12.75" hidden="false" customHeight="true" outlineLevel="0" collapsed="false"/>
    <row r="7158" customFormat="false" ht="12.75" hidden="false" customHeight="true" outlineLevel="0" collapsed="false"/>
    <row r="7159" customFormat="false" ht="12.75" hidden="false" customHeight="true" outlineLevel="0" collapsed="false"/>
    <row r="7160" customFormat="false" ht="12.75" hidden="false" customHeight="true" outlineLevel="0" collapsed="false"/>
    <row r="7161" customFormat="false" ht="12.75" hidden="false" customHeight="true" outlineLevel="0" collapsed="false"/>
    <row r="7162" customFormat="false" ht="12.75" hidden="false" customHeight="true" outlineLevel="0" collapsed="false"/>
    <row r="7163" customFormat="false" ht="12.75" hidden="false" customHeight="true" outlineLevel="0" collapsed="false"/>
    <row r="7164" customFormat="false" ht="12.75" hidden="false" customHeight="true" outlineLevel="0" collapsed="false"/>
    <row r="7165" customFormat="false" ht="12.75" hidden="false" customHeight="true" outlineLevel="0" collapsed="false"/>
    <row r="7166" customFormat="false" ht="12.75" hidden="false" customHeight="true" outlineLevel="0" collapsed="false"/>
    <row r="7167" customFormat="false" ht="12.75" hidden="false" customHeight="true" outlineLevel="0" collapsed="false"/>
    <row r="7168" customFormat="false" ht="12.75" hidden="false" customHeight="true" outlineLevel="0" collapsed="false"/>
    <row r="7169" customFormat="false" ht="12.75" hidden="false" customHeight="true" outlineLevel="0" collapsed="false"/>
    <row r="7170" customFormat="false" ht="12.75" hidden="false" customHeight="true" outlineLevel="0" collapsed="false"/>
    <row r="7171" customFormat="false" ht="12.75" hidden="false" customHeight="true" outlineLevel="0" collapsed="false"/>
    <row r="7172" customFormat="false" ht="12.75" hidden="false" customHeight="true" outlineLevel="0" collapsed="false"/>
    <row r="7173" customFormat="false" ht="12.75" hidden="false" customHeight="true" outlineLevel="0" collapsed="false"/>
    <row r="7174" customFormat="false" ht="12.75" hidden="false" customHeight="true" outlineLevel="0" collapsed="false"/>
    <row r="7175" customFormat="false" ht="12.75" hidden="false" customHeight="true" outlineLevel="0" collapsed="false"/>
    <row r="7176" customFormat="false" ht="12.75" hidden="false" customHeight="true" outlineLevel="0" collapsed="false"/>
    <row r="7177" customFormat="false" ht="12.75" hidden="false" customHeight="true" outlineLevel="0" collapsed="false"/>
    <row r="7178" customFormat="false" ht="12.75" hidden="false" customHeight="true" outlineLevel="0" collapsed="false"/>
    <row r="7179" customFormat="false" ht="12.75" hidden="false" customHeight="true" outlineLevel="0" collapsed="false"/>
    <row r="7180" customFormat="false" ht="12.75" hidden="false" customHeight="true" outlineLevel="0" collapsed="false"/>
    <row r="7181" customFormat="false" ht="12.75" hidden="false" customHeight="true" outlineLevel="0" collapsed="false"/>
    <row r="7182" customFormat="false" ht="12.75" hidden="false" customHeight="true" outlineLevel="0" collapsed="false"/>
    <row r="7183" customFormat="false" ht="12.75" hidden="false" customHeight="true" outlineLevel="0" collapsed="false"/>
    <row r="7184" customFormat="false" ht="12.75" hidden="false" customHeight="true" outlineLevel="0" collapsed="false"/>
    <row r="7185" customFormat="false" ht="12.75" hidden="false" customHeight="true" outlineLevel="0" collapsed="false"/>
    <row r="7186" customFormat="false" ht="12.75" hidden="false" customHeight="true" outlineLevel="0" collapsed="false"/>
    <row r="7187" customFormat="false" ht="12.75" hidden="false" customHeight="true" outlineLevel="0" collapsed="false"/>
    <row r="7188" customFormat="false" ht="12.75" hidden="false" customHeight="true" outlineLevel="0" collapsed="false"/>
    <row r="7189" customFormat="false" ht="12.75" hidden="false" customHeight="true" outlineLevel="0" collapsed="false"/>
    <row r="7190" customFormat="false" ht="12.75" hidden="false" customHeight="true" outlineLevel="0" collapsed="false"/>
    <row r="7191" customFormat="false" ht="12.75" hidden="false" customHeight="true" outlineLevel="0" collapsed="false"/>
    <row r="7192" customFormat="false" ht="12.75" hidden="false" customHeight="true" outlineLevel="0" collapsed="false"/>
    <row r="7193" customFormat="false" ht="12.75" hidden="false" customHeight="true" outlineLevel="0" collapsed="false"/>
    <row r="7194" customFormat="false" ht="12.75" hidden="false" customHeight="true" outlineLevel="0" collapsed="false"/>
    <row r="7195" customFormat="false" ht="12.75" hidden="false" customHeight="true" outlineLevel="0" collapsed="false"/>
    <row r="7196" customFormat="false" ht="12.75" hidden="false" customHeight="true" outlineLevel="0" collapsed="false"/>
    <row r="7197" customFormat="false" ht="12.75" hidden="false" customHeight="true" outlineLevel="0" collapsed="false"/>
    <row r="7198" customFormat="false" ht="12.75" hidden="false" customHeight="true" outlineLevel="0" collapsed="false"/>
    <row r="7199" customFormat="false" ht="12.75" hidden="false" customHeight="true" outlineLevel="0" collapsed="false"/>
    <row r="7200" customFormat="false" ht="12.75" hidden="false" customHeight="true" outlineLevel="0" collapsed="false"/>
    <row r="7201" customFormat="false" ht="12.75" hidden="false" customHeight="true" outlineLevel="0" collapsed="false"/>
    <row r="7202" customFormat="false" ht="12.75" hidden="false" customHeight="true" outlineLevel="0" collapsed="false"/>
    <row r="7203" customFormat="false" ht="12.75" hidden="false" customHeight="true" outlineLevel="0" collapsed="false"/>
    <row r="7204" customFormat="false" ht="12.75" hidden="false" customHeight="true" outlineLevel="0" collapsed="false"/>
    <row r="7205" customFormat="false" ht="12.75" hidden="false" customHeight="true" outlineLevel="0" collapsed="false"/>
    <row r="7206" customFormat="false" ht="12.75" hidden="false" customHeight="true" outlineLevel="0" collapsed="false"/>
    <row r="7207" customFormat="false" ht="12.75" hidden="false" customHeight="true" outlineLevel="0" collapsed="false"/>
    <row r="7208" customFormat="false" ht="12.75" hidden="false" customHeight="true" outlineLevel="0" collapsed="false"/>
    <row r="7209" customFormat="false" ht="12.75" hidden="false" customHeight="true" outlineLevel="0" collapsed="false"/>
    <row r="7210" customFormat="false" ht="12.75" hidden="false" customHeight="true" outlineLevel="0" collapsed="false"/>
    <row r="7211" customFormat="false" ht="12.75" hidden="false" customHeight="true" outlineLevel="0" collapsed="false"/>
    <row r="7212" customFormat="false" ht="12.75" hidden="false" customHeight="true" outlineLevel="0" collapsed="false"/>
    <row r="7213" customFormat="false" ht="12.75" hidden="false" customHeight="true" outlineLevel="0" collapsed="false"/>
    <row r="7214" customFormat="false" ht="12.75" hidden="false" customHeight="true" outlineLevel="0" collapsed="false"/>
    <row r="7215" customFormat="false" ht="12.75" hidden="false" customHeight="true" outlineLevel="0" collapsed="false"/>
    <row r="7216" customFormat="false" ht="12.75" hidden="false" customHeight="true" outlineLevel="0" collapsed="false"/>
    <row r="7217" customFormat="false" ht="12.75" hidden="false" customHeight="true" outlineLevel="0" collapsed="false"/>
    <row r="7218" customFormat="false" ht="12.75" hidden="false" customHeight="true" outlineLevel="0" collapsed="false"/>
    <row r="7219" customFormat="false" ht="12.75" hidden="false" customHeight="true" outlineLevel="0" collapsed="false"/>
    <row r="7220" customFormat="false" ht="12.75" hidden="false" customHeight="true" outlineLevel="0" collapsed="false"/>
    <row r="7221" customFormat="false" ht="12.75" hidden="false" customHeight="true" outlineLevel="0" collapsed="false"/>
    <row r="7222" customFormat="false" ht="12.75" hidden="false" customHeight="true" outlineLevel="0" collapsed="false"/>
    <row r="7223" customFormat="false" ht="12.75" hidden="false" customHeight="true" outlineLevel="0" collapsed="false"/>
    <row r="7224" customFormat="false" ht="12.75" hidden="false" customHeight="true" outlineLevel="0" collapsed="false"/>
    <row r="7225" customFormat="false" ht="12.75" hidden="false" customHeight="true" outlineLevel="0" collapsed="false"/>
    <row r="7226" customFormat="false" ht="12.75" hidden="false" customHeight="true" outlineLevel="0" collapsed="false"/>
    <row r="7227" customFormat="false" ht="12.75" hidden="false" customHeight="true" outlineLevel="0" collapsed="false"/>
    <row r="7228" customFormat="false" ht="12.75" hidden="false" customHeight="true" outlineLevel="0" collapsed="false"/>
    <row r="7229" customFormat="false" ht="12.75" hidden="false" customHeight="true" outlineLevel="0" collapsed="false"/>
    <row r="7230" customFormat="false" ht="12.75" hidden="false" customHeight="true" outlineLevel="0" collapsed="false"/>
    <row r="7231" customFormat="false" ht="12.75" hidden="false" customHeight="true" outlineLevel="0" collapsed="false"/>
    <row r="7232" customFormat="false" ht="12.75" hidden="false" customHeight="true" outlineLevel="0" collapsed="false"/>
    <row r="7233" customFormat="false" ht="12.75" hidden="false" customHeight="true" outlineLevel="0" collapsed="false"/>
    <row r="7234" customFormat="false" ht="12.75" hidden="false" customHeight="true" outlineLevel="0" collapsed="false"/>
    <row r="7235" customFormat="false" ht="12.75" hidden="false" customHeight="true" outlineLevel="0" collapsed="false"/>
    <row r="7236" customFormat="false" ht="12.75" hidden="false" customHeight="true" outlineLevel="0" collapsed="false"/>
    <row r="7237" customFormat="false" ht="12.75" hidden="false" customHeight="true" outlineLevel="0" collapsed="false"/>
    <row r="7238" customFormat="false" ht="12.75" hidden="false" customHeight="true" outlineLevel="0" collapsed="false"/>
    <row r="7239" customFormat="false" ht="12.75" hidden="false" customHeight="true" outlineLevel="0" collapsed="false"/>
    <row r="7240" customFormat="false" ht="12.75" hidden="false" customHeight="true" outlineLevel="0" collapsed="false"/>
    <row r="7241" customFormat="false" ht="12.75" hidden="false" customHeight="true" outlineLevel="0" collapsed="false"/>
    <row r="7242" customFormat="false" ht="12.75" hidden="false" customHeight="true" outlineLevel="0" collapsed="false"/>
    <row r="7243" customFormat="false" ht="12.75" hidden="false" customHeight="true" outlineLevel="0" collapsed="false"/>
    <row r="7244" customFormat="false" ht="12.75" hidden="false" customHeight="true" outlineLevel="0" collapsed="false"/>
    <row r="7245" customFormat="false" ht="12.75" hidden="false" customHeight="true" outlineLevel="0" collapsed="false"/>
    <row r="7246" customFormat="false" ht="12.75" hidden="false" customHeight="true" outlineLevel="0" collapsed="false"/>
    <row r="7247" customFormat="false" ht="12.75" hidden="false" customHeight="true" outlineLevel="0" collapsed="false"/>
    <row r="7248" customFormat="false" ht="12.75" hidden="false" customHeight="true" outlineLevel="0" collapsed="false"/>
    <row r="7249" customFormat="false" ht="12.75" hidden="false" customHeight="true" outlineLevel="0" collapsed="false"/>
    <row r="7250" customFormat="false" ht="12.75" hidden="false" customHeight="true" outlineLevel="0" collapsed="false"/>
    <row r="7251" customFormat="false" ht="12.75" hidden="false" customHeight="true" outlineLevel="0" collapsed="false"/>
    <row r="7252" customFormat="false" ht="12.75" hidden="false" customHeight="true" outlineLevel="0" collapsed="false"/>
    <row r="7253" customFormat="false" ht="12.75" hidden="false" customHeight="true" outlineLevel="0" collapsed="false"/>
    <row r="7254" customFormat="false" ht="12.75" hidden="false" customHeight="true" outlineLevel="0" collapsed="false"/>
    <row r="7255" customFormat="false" ht="12.75" hidden="false" customHeight="true" outlineLevel="0" collapsed="false"/>
    <row r="7256" customFormat="false" ht="12.75" hidden="false" customHeight="true" outlineLevel="0" collapsed="false"/>
    <row r="7257" customFormat="false" ht="12.75" hidden="false" customHeight="true" outlineLevel="0" collapsed="false"/>
    <row r="7258" customFormat="false" ht="12.75" hidden="false" customHeight="true" outlineLevel="0" collapsed="false"/>
    <row r="7259" customFormat="false" ht="12.75" hidden="false" customHeight="true" outlineLevel="0" collapsed="false"/>
    <row r="7260" customFormat="false" ht="12.75" hidden="false" customHeight="true" outlineLevel="0" collapsed="false"/>
    <row r="7261" customFormat="false" ht="12.75" hidden="false" customHeight="true" outlineLevel="0" collapsed="false"/>
    <row r="7262" customFormat="false" ht="12.75" hidden="false" customHeight="true" outlineLevel="0" collapsed="false"/>
    <row r="7263" customFormat="false" ht="12.75" hidden="false" customHeight="true" outlineLevel="0" collapsed="false"/>
    <row r="7264" customFormat="false" ht="12.75" hidden="false" customHeight="true" outlineLevel="0" collapsed="false"/>
    <row r="7265" customFormat="false" ht="12.75" hidden="false" customHeight="true" outlineLevel="0" collapsed="false"/>
    <row r="7266" customFormat="false" ht="12.75" hidden="false" customHeight="true" outlineLevel="0" collapsed="false"/>
    <row r="7267" customFormat="false" ht="12.75" hidden="false" customHeight="true" outlineLevel="0" collapsed="false"/>
    <row r="7268" customFormat="false" ht="12.75" hidden="false" customHeight="true" outlineLevel="0" collapsed="false"/>
    <row r="7269" customFormat="false" ht="12.75" hidden="false" customHeight="true" outlineLevel="0" collapsed="false"/>
    <row r="7270" customFormat="false" ht="12.75" hidden="false" customHeight="true" outlineLevel="0" collapsed="false"/>
    <row r="7271" customFormat="false" ht="12.75" hidden="false" customHeight="true" outlineLevel="0" collapsed="false"/>
    <row r="7272" customFormat="false" ht="12.75" hidden="false" customHeight="true" outlineLevel="0" collapsed="false"/>
    <row r="7273" customFormat="false" ht="12.75" hidden="false" customHeight="true" outlineLevel="0" collapsed="false"/>
    <row r="7274" customFormat="false" ht="12.75" hidden="false" customHeight="true" outlineLevel="0" collapsed="false"/>
    <row r="7275" customFormat="false" ht="12.75" hidden="false" customHeight="true" outlineLevel="0" collapsed="false"/>
    <row r="7276" customFormat="false" ht="12.75" hidden="false" customHeight="true" outlineLevel="0" collapsed="false"/>
    <row r="7277" customFormat="false" ht="12.75" hidden="false" customHeight="true" outlineLevel="0" collapsed="false"/>
    <row r="7278" customFormat="false" ht="12.75" hidden="false" customHeight="true" outlineLevel="0" collapsed="false"/>
    <row r="7279" customFormat="false" ht="12.75" hidden="false" customHeight="true" outlineLevel="0" collapsed="false"/>
    <row r="7280" customFormat="false" ht="12.75" hidden="false" customHeight="true" outlineLevel="0" collapsed="false"/>
    <row r="7281" customFormat="false" ht="12.75" hidden="false" customHeight="true" outlineLevel="0" collapsed="false"/>
    <row r="7282" customFormat="false" ht="12.75" hidden="false" customHeight="true" outlineLevel="0" collapsed="false"/>
    <row r="7283" customFormat="false" ht="12.75" hidden="false" customHeight="true" outlineLevel="0" collapsed="false"/>
    <row r="7284" customFormat="false" ht="12.75" hidden="false" customHeight="true" outlineLevel="0" collapsed="false"/>
    <row r="7285" customFormat="false" ht="12.75" hidden="false" customHeight="true" outlineLevel="0" collapsed="false"/>
    <row r="7286" customFormat="false" ht="12.75" hidden="false" customHeight="true" outlineLevel="0" collapsed="false"/>
    <row r="7287" customFormat="false" ht="12.75" hidden="false" customHeight="true" outlineLevel="0" collapsed="false"/>
    <row r="7288" customFormat="false" ht="12.75" hidden="false" customHeight="true" outlineLevel="0" collapsed="false"/>
    <row r="7289" customFormat="false" ht="12.75" hidden="false" customHeight="true" outlineLevel="0" collapsed="false"/>
    <row r="7290" customFormat="false" ht="12.75" hidden="false" customHeight="true" outlineLevel="0" collapsed="false"/>
    <row r="7291" customFormat="false" ht="12.75" hidden="false" customHeight="true" outlineLevel="0" collapsed="false"/>
    <row r="7292" customFormat="false" ht="12.75" hidden="false" customHeight="true" outlineLevel="0" collapsed="false"/>
    <row r="7293" customFormat="false" ht="12.75" hidden="false" customHeight="true" outlineLevel="0" collapsed="false"/>
    <row r="7294" customFormat="false" ht="12.75" hidden="false" customHeight="true" outlineLevel="0" collapsed="false"/>
    <row r="7295" customFormat="false" ht="12.75" hidden="false" customHeight="true" outlineLevel="0" collapsed="false"/>
    <row r="7296" customFormat="false" ht="12.75" hidden="false" customHeight="true" outlineLevel="0" collapsed="false"/>
    <row r="7297" customFormat="false" ht="12.75" hidden="false" customHeight="true" outlineLevel="0" collapsed="false"/>
    <row r="7298" customFormat="false" ht="12.75" hidden="false" customHeight="true" outlineLevel="0" collapsed="false"/>
    <row r="7299" customFormat="false" ht="12.75" hidden="false" customHeight="true" outlineLevel="0" collapsed="false"/>
    <row r="7300" customFormat="false" ht="12.75" hidden="false" customHeight="true" outlineLevel="0" collapsed="false"/>
    <row r="7301" customFormat="false" ht="12.75" hidden="false" customHeight="true" outlineLevel="0" collapsed="false"/>
    <row r="7302" customFormat="false" ht="12.75" hidden="false" customHeight="true" outlineLevel="0" collapsed="false"/>
    <row r="7303" customFormat="false" ht="12.75" hidden="false" customHeight="true" outlineLevel="0" collapsed="false"/>
    <row r="7304" customFormat="false" ht="12.75" hidden="false" customHeight="true" outlineLevel="0" collapsed="false"/>
    <row r="7305" customFormat="false" ht="12.75" hidden="false" customHeight="true" outlineLevel="0" collapsed="false"/>
    <row r="7306" customFormat="false" ht="12.75" hidden="false" customHeight="true" outlineLevel="0" collapsed="false"/>
    <row r="7307" customFormat="false" ht="12.75" hidden="false" customHeight="true" outlineLevel="0" collapsed="false"/>
    <row r="7308" customFormat="false" ht="12.75" hidden="false" customHeight="true" outlineLevel="0" collapsed="false"/>
    <row r="7309" customFormat="false" ht="12.75" hidden="false" customHeight="true" outlineLevel="0" collapsed="false"/>
    <row r="7310" customFormat="false" ht="12.75" hidden="false" customHeight="true" outlineLevel="0" collapsed="false"/>
    <row r="7311" customFormat="false" ht="12.75" hidden="false" customHeight="true" outlineLevel="0" collapsed="false"/>
    <row r="7312" customFormat="false" ht="12.75" hidden="false" customHeight="true" outlineLevel="0" collapsed="false"/>
    <row r="7313" customFormat="false" ht="12.75" hidden="false" customHeight="true" outlineLevel="0" collapsed="false"/>
    <row r="7314" customFormat="false" ht="12.75" hidden="false" customHeight="true" outlineLevel="0" collapsed="false"/>
    <row r="7315" customFormat="false" ht="12.75" hidden="false" customHeight="true" outlineLevel="0" collapsed="false"/>
    <row r="7316" customFormat="false" ht="12.75" hidden="false" customHeight="true" outlineLevel="0" collapsed="false"/>
    <row r="7317" customFormat="false" ht="12.75" hidden="false" customHeight="true" outlineLevel="0" collapsed="false"/>
    <row r="7318" customFormat="false" ht="12.75" hidden="false" customHeight="true" outlineLevel="0" collapsed="false"/>
    <row r="7319" customFormat="false" ht="12.75" hidden="false" customHeight="true" outlineLevel="0" collapsed="false"/>
    <row r="7320" customFormat="false" ht="12.75" hidden="false" customHeight="true" outlineLevel="0" collapsed="false"/>
    <row r="7321" customFormat="false" ht="12.75" hidden="false" customHeight="true" outlineLevel="0" collapsed="false"/>
    <row r="7322" customFormat="false" ht="12.75" hidden="false" customHeight="true" outlineLevel="0" collapsed="false"/>
    <row r="7323" customFormat="false" ht="12.75" hidden="false" customHeight="true" outlineLevel="0" collapsed="false"/>
    <row r="7324" customFormat="false" ht="12.75" hidden="false" customHeight="true" outlineLevel="0" collapsed="false"/>
    <row r="7325" customFormat="false" ht="12.75" hidden="false" customHeight="true" outlineLevel="0" collapsed="false"/>
    <row r="7326" customFormat="false" ht="12.75" hidden="false" customHeight="true" outlineLevel="0" collapsed="false"/>
    <row r="7327" customFormat="false" ht="12.75" hidden="false" customHeight="true" outlineLevel="0" collapsed="false"/>
    <row r="7328" customFormat="false" ht="12.75" hidden="false" customHeight="true" outlineLevel="0" collapsed="false"/>
    <row r="7329" customFormat="false" ht="12.75" hidden="false" customHeight="true" outlineLevel="0" collapsed="false"/>
    <row r="7330" customFormat="false" ht="12.75" hidden="false" customHeight="true" outlineLevel="0" collapsed="false"/>
    <row r="7331" customFormat="false" ht="12.75" hidden="false" customHeight="true" outlineLevel="0" collapsed="false"/>
    <row r="7332" customFormat="false" ht="12.75" hidden="false" customHeight="true" outlineLevel="0" collapsed="false"/>
    <row r="7333" customFormat="false" ht="12.75" hidden="false" customHeight="true" outlineLevel="0" collapsed="false"/>
    <row r="7334" customFormat="false" ht="12.75" hidden="false" customHeight="true" outlineLevel="0" collapsed="false"/>
    <row r="7335" customFormat="false" ht="12.75" hidden="false" customHeight="true" outlineLevel="0" collapsed="false"/>
    <row r="7336" customFormat="false" ht="12.75" hidden="false" customHeight="true" outlineLevel="0" collapsed="false"/>
    <row r="7337" customFormat="false" ht="12.75" hidden="false" customHeight="true" outlineLevel="0" collapsed="false"/>
    <row r="7338" customFormat="false" ht="12.75" hidden="false" customHeight="true" outlineLevel="0" collapsed="false"/>
    <row r="7339" customFormat="false" ht="12.75" hidden="false" customHeight="true" outlineLevel="0" collapsed="false"/>
    <row r="7340" customFormat="false" ht="12.75" hidden="false" customHeight="true" outlineLevel="0" collapsed="false"/>
    <row r="7341" customFormat="false" ht="12.75" hidden="false" customHeight="true" outlineLevel="0" collapsed="false"/>
    <row r="7342" customFormat="false" ht="12.75" hidden="false" customHeight="true" outlineLevel="0" collapsed="false"/>
    <row r="7343" customFormat="false" ht="12.75" hidden="false" customHeight="true" outlineLevel="0" collapsed="false"/>
    <row r="7344" customFormat="false" ht="12.75" hidden="false" customHeight="true" outlineLevel="0" collapsed="false"/>
    <row r="7345" customFormat="false" ht="12.75" hidden="false" customHeight="true" outlineLevel="0" collapsed="false"/>
    <row r="7346" customFormat="false" ht="12.75" hidden="false" customHeight="true" outlineLevel="0" collapsed="false"/>
    <row r="7347" customFormat="false" ht="12.75" hidden="false" customHeight="true" outlineLevel="0" collapsed="false"/>
    <row r="7348" customFormat="false" ht="12.75" hidden="false" customHeight="true" outlineLevel="0" collapsed="false"/>
    <row r="7349" customFormat="false" ht="12.75" hidden="false" customHeight="true" outlineLevel="0" collapsed="false"/>
    <row r="7350" customFormat="false" ht="12.75" hidden="false" customHeight="true" outlineLevel="0" collapsed="false"/>
    <row r="7351" customFormat="false" ht="12.75" hidden="false" customHeight="true" outlineLevel="0" collapsed="false"/>
    <row r="7352" customFormat="false" ht="12.75" hidden="false" customHeight="true" outlineLevel="0" collapsed="false"/>
    <row r="7353" customFormat="false" ht="12.75" hidden="false" customHeight="true" outlineLevel="0" collapsed="false"/>
    <row r="7354" customFormat="false" ht="12.75" hidden="false" customHeight="true" outlineLevel="0" collapsed="false"/>
    <row r="7355" customFormat="false" ht="12.75" hidden="false" customHeight="true" outlineLevel="0" collapsed="false"/>
    <row r="7356" customFormat="false" ht="12.75" hidden="false" customHeight="true" outlineLevel="0" collapsed="false"/>
    <row r="7357" customFormat="false" ht="12.75" hidden="false" customHeight="true" outlineLevel="0" collapsed="false"/>
    <row r="7358" customFormat="false" ht="12.75" hidden="false" customHeight="true" outlineLevel="0" collapsed="false"/>
    <row r="7359" customFormat="false" ht="12.75" hidden="false" customHeight="true" outlineLevel="0" collapsed="false"/>
    <row r="7360" customFormat="false" ht="12.75" hidden="false" customHeight="true" outlineLevel="0" collapsed="false"/>
    <row r="7361" customFormat="false" ht="12.75" hidden="false" customHeight="true" outlineLevel="0" collapsed="false"/>
    <row r="7362" customFormat="false" ht="12.75" hidden="false" customHeight="true" outlineLevel="0" collapsed="false"/>
    <row r="7363" customFormat="false" ht="12.75" hidden="false" customHeight="true" outlineLevel="0" collapsed="false"/>
    <row r="7364" customFormat="false" ht="12.75" hidden="false" customHeight="true" outlineLevel="0" collapsed="false"/>
    <row r="7365" customFormat="false" ht="12.75" hidden="false" customHeight="true" outlineLevel="0" collapsed="false"/>
    <row r="7366" customFormat="false" ht="12.75" hidden="false" customHeight="true" outlineLevel="0" collapsed="false"/>
    <row r="7367" customFormat="false" ht="12.75" hidden="false" customHeight="true" outlineLevel="0" collapsed="false"/>
    <row r="7368" customFormat="false" ht="12.75" hidden="false" customHeight="true" outlineLevel="0" collapsed="false"/>
    <row r="7369" customFormat="false" ht="12.75" hidden="false" customHeight="true" outlineLevel="0" collapsed="false"/>
    <row r="7370" customFormat="false" ht="12.75" hidden="false" customHeight="true" outlineLevel="0" collapsed="false"/>
    <row r="7371" customFormat="false" ht="12.75" hidden="false" customHeight="true" outlineLevel="0" collapsed="false"/>
    <row r="7372" customFormat="false" ht="12.75" hidden="false" customHeight="true" outlineLevel="0" collapsed="false"/>
    <row r="7373" customFormat="false" ht="12.75" hidden="false" customHeight="true" outlineLevel="0" collapsed="false"/>
    <row r="7374" customFormat="false" ht="12.75" hidden="false" customHeight="true" outlineLevel="0" collapsed="false"/>
    <row r="7375" customFormat="false" ht="12.75" hidden="false" customHeight="true" outlineLevel="0" collapsed="false"/>
    <row r="7376" customFormat="false" ht="12.75" hidden="false" customHeight="true" outlineLevel="0" collapsed="false"/>
    <row r="7377" customFormat="false" ht="12.75" hidden="false" customHeight="true" outlineLevel="0" collapsed="false"/>
    <row r="7378" customFormat="false" ht="12.75" hidden="false" customHeight="true" outlineLevel="0" collapsed="false"/>
    <row r="7379" customFormat="false" ht="12.75" hidden="false" customHeight="true" outlineLevel="0" collapsed="false"/>
    <row r="7380" customFormat="false" ht="12.75" hidden="false" customHeight="true" outlineLevel="0" collapsed="false"/>
    <row r="7381" customFormat="false" ht="12.75" hidden="false" customHeight="true" outlineLevel="0" collapsed="false"/>
    <row r="7382" customFormat="false" ht="12.75" hidden="false" customHeight="true" outlineLevel="0" collapsed="false"/>
    <row r="7383" customFormat="false" ht="12.75" hidden="false" customHeight="true" outlineLevel="0" collapsed="false"/>
    <row r="7384" customFormat="false" ht="12.75" hidden="false" customHeight="true" outlineLevel="0" collapsed="false"/>
    <row r="7385" customFormat="false" ht="12.75" hidden="false" customHeight="true" outlineLevel="0" collapsed="false"/>
    <row r="7386" customFormat="false" ht="12.75" hidden="false" customHeight="true" outlineLevel="0" collapsed="false"/>
    <row r="7387" customFormat="false" ht="12.75" hidden="false" customHeight="true" outlineLevel="0" collapsed="false"/>
    <row r="7388" customFormat="false" ht="12.75" hidden="false" customHeight="true" outlineLevel="0" collapsed="false"/>
    <row r="7389" customFormat="false" ht="12.75" hidden="false" customHeight="true" outlineLevel="0" collapsed="false"/>
    <row r="7390" customFormat="false" ht="12.75" hidden="false" customHeight="true" outlineLevel="0" collapsed="false"/>
    <row r="7391" customFormat="false" ht="12.75" hidden="false" customHeight="true" outlineLevel="0" collapsed="false"/>
    <row r="7392" customFormat="false" ht="12.75" hidden="false" customHeight="true" outlineLevel="0" collapsed="false"/>
    <row r="7393" customFormat="false" ht="12.75" hidden="false" customHeight="true" outlineLevel="0" collapsed="false"/>
    <row r="7394" customFormat="false" ht="12.75" hidden="false" customHeight="true" outlineLevel="0" collapsed="false"/>
    <row r="7395" customFormat="false" ht="12.75" hidden="false" customHeight="true" outlineLevel="0" collapsed="false"/>
    <row r="7396" customFormat="false" ht="12.75" hidden="false" customHeight="true" outlineLevel="0" collapsed="false"/>
    <row r="7397" customFormat="false" ht="12.75" hidden="false" customHeight="true" outlineLevel="0" collapsed="false"/>
    <row r="7398" customFormat="false" ht="12.75" hidden="false" customHeight="true" outlineLevel="0" collapsed="false"/>
    <row r="7399" customFormat="false" ht="12.75" hidden="false" customHeight="true" outlineLevel="0" collapsed="false"/>
    <row r="7400" customFormat="false" ht="12.75" hidden="false" customHeight="true" outlineLevel="0" collapsed="false"/>
    <row r="7401" customFormat="false" ht="12.75" hidden="false" customHeight="true" outlineLevel="0" collapsed="false"/>
    <row r="7402" customFormat="false" ht="12.75" hidden="false" customHeight="true" outlineLevel="0" collapsed="false"/>
    <row r="7403" customFormat="false" ht="12.75" hidden="false" customHeight="true" outlineLevel="0" collapsed="false"/>
    <row r="7404" customFormat="false" ht="12.75" hidden="false" customHeight="true" outlineLevel="0" collapsed="false"/>
    <row r="7405" customFormat="false" ht="12.75" hidden="false" customHeight="true" outlineLevel="0" collapsed="false"/>
    <row r="7406" customFormat="false" ht="12.75" hidden="false" customHeight="true" outlineLevel="0" collapsed="false"/>
    <row r="7407" customFormat="false" ht="12.75" hidden="false" customHeight="true" outlineLevel="0" collapsed="false"/>
    <row r="7408" customFormat="false" ht="12.75" hidden="false" customHeight="true" outlineLevel="0" collapsed="false"/>
    <row r="7409" customFormat="false" ht="12.75" hidden="false" customHeight="true" outlineLevel="0" collapsed="false"/>
    <row r="7410" customFormat="false" ht="12.75" hidden="false" customHeight="true" outlineLevel="0" collapsed="false"/>
    <row r="7411" customFormat="false" ht="12.75" hidden="false" customHeight="true" outlineLevel="0" collapsed="false"/>
    <row r="7412" customFormat="false" ht="12.75" hidden="false" customHeight="true" outlineLevel="0" collapsed="false"/>
    <row r="7413" customFormat="false" ht="12.75" hidden="false" customHeight="true" outlineLevel="0" collapsed="false"/>
    <row r="7414" customFormat="false" ht="12.75" hidden="false" customHeight="true" outlineLevel="0" collapsed="false"/>
    <row r="7415" customFormat="false" ht="12.75" hidden="false" customHeight="true" outlineLevel="0" collapsed="false"/>
    <row r="7416" customFormat="false" ht="12.75" hidden="false" customHeight="true" outlineLevel="0" collapsed="false"/>
    <row r="7417" customFormat="false" ht="12.75" hidden="false" customHeight="true" outlineLevel="0" collapsed="false"/>
    <row r="7418" customFormat="false" ht="12.75" hidden="false" customHeight="true" outlineLevel="0" collapsed="false"/>
    <row r="7419" customFormat="false" ht="12.75" hidden="false" customHeight="true" outlineLevel="0" collapsed="false"/>
    <row r="7420" customFormat="false" ht="12.75" hidden="false" customHeight="true" outlineLevel="0" collapsed="false"/>
    <row r="7421" customFormat="false" ht="12.75" hidden="false" customHeight="true" outlineLevel="0" collapsed="false"/>
    <row r="7422" customFormat="false" ht="12.75" hidden="false" customHeight="true" outlineLevel="0" collapsed="false"/>
    <row r="7423" customFormat="false" ht="12.75" hidden="false" customHeight="true" outlineLevel="0" collapsed="false"/>
    <row r="7424" customFormat="false" ht="12.75" hidden="false" customHeight="true" outlineLevel="0" collapsed="false"/>
    <row r="7425" customFormat="false" ht="12.75" hidden="false" customHeight="true" outlineLevel="0" collapsed="false"/>
    <row r="7426" customFormat="false" ht="12.75" hidden="false" customHeight="true" outlineLevel="0" collapsed="false"/>
    <row r="7427" customFormat="false" ht="12.75" hidden="false" customHeight="true" outlineLevel="0" collapsed="false"/>
    <row r="7428" customFormat="false" ht="12.75" hidden="false" customHeight="true" outlineLevel="0" collapsed="false"/>
    <row r="7429" customFormat="false" ht="12.75" hidden="false" customHeight="true" outlineLevel="0" collapsed="false"/>
    <row r="7430" customFormat="false" ht="12.75" hidden="false" customHeight="true" outlineLevel="0" collapsed="false"/>
    <row r="7431" customFormat="false" ht="12.75" hidden="false" customHeight="true" outlineLevel="0" collapsed="false"/>
    <row r="7432" customFormat="false" ht="12.75" hidden="false" customHeight="true" outlineLevel="0" collapsed="false"/>
    <row r="7433" customFormat="false" ht="12.75" hidden="false" customHeight="true" outlineLevel="0" collapsed="false"/>
    <row r="7434" customFormat="false" ht="12.75" hidden="false" customHeight="true" outlineLevel="0" collapsed="false"/>
    <row r="7435" customFormat="false" ht="12.75" hidden="false" customHeight="true" outlineLevel="0" collapsed="false"/>
    <row r="7436" customFormat="false" ht="12.75" hidden="false" customHeight="true" outlineLevel="0" collapsed="false"/>
    <row r="7437" customFormat="false" ht="12.75" hidden="false" customHeight="true" outlineLevel="0" collapsed="false"/>
    <row r="7438" customFormat="false" ht="12.75" hidden="false" customHeight="true" outlineLevel="0" collapsed="false"/>
    <row r="7439" customFormat="false" ht="12.75" hidden="false" customHeight="true" outlineLevel="0" collapsed="false"/>
    <row r="7440" customFormat="false" ht="12.75" hidden="false" customHeight="true" outlineLevel="0" collapsed="false"/>
    <row r="7441" customFormat="false" ht="12.75" hidden="false" customHeight="true" outlineLevel="0" collapsed="false"/>
    <row r="7442" customFormat="false" ht="12.75" hidden="false" customHeight="true" outlineLevel="0" collapsed="false"/>
    <row r="7443" customFormat="false" ht="12.75" hidden="false" customHeight="true" outlineLevel="0" collapsed="false"/>
    <row r="7444" customFormat="false" ht="12.75" hidden="false" customHeight="true" outlineLevel="0" collapsed="false"/>
    <row r="7445" customFormat="false" ht="12.75" hidden="false" customHeight="true" outlineLevel="0" collapsed="false"/>
    <row r="7446" customFormat="false" ht="12.75" hidden="false" customHeight="true" outlineLevel="0" collapsed="false"/>
    <row r="7447" customFormat="false" ht="12.75" hidden="false" customHeight="true" outlineLevel="0" collapsed="false"/>
    <row r="7448" customFormat="false" ht="12.75" hidden="false" customHeight="true" outlineLevel="0" collapsed="false"/>
    <row r="7449" customFormat="false" ht="12.75" hidden="false" customHeight="true" outlineLevel="0" collapsed="false"/>
    <row r="7450" customFormat="false" ht="12.75" hidden="false" customHeight="true" outlineLevel="0" collapsed="false"/>
    <row r="7451" customFormat="false" ht="12.75" hidden="false" customHeight="true" outlineLevel="0" collapsed="false"/>
    <row r="7452" customFormat="false" ht="12.75" hidden="false" customHeight="true" outlineLevel="0" collapsed="false"/>
    <row r="7453" customFormat="false" ht="12.75" hidden="false" customHeight="true" outlineLevel="0" collapsed="false"/>
    <row r="7454" customFormat="false" ht="12.75" hidden="false" customHeight="true" outlineLevel="0" collapsed="false"/>
    <row r="7455" customFormat="false" ht="12.75" hidden="false" customHeight="true" outlineLevel="0" collapsed="false"/>
    <row r="7456" customFormat="false" ht="12.75" hidden="false" customHeight="true" outlineLevel="0" collapsed="false"/>
    <row r="7457" customFormat="false" ht="12.75" hidden="false" customHeight="true" outlineLevel="0" collapsed="false"/>
    <row r="7458" customFormat="false" ht="12.75" hidden="false" customHeight="true" outlineLevel="0" collapsed="false"/>
    <row r="7459" customFormat="false" ht="12.75" hidden="false" customHeight="true" outlineLevel="0" collapsed="false"/>
    <row r="7460" customFormat="false" ht="12.75" hidden="false" customHeight="true" outlineLevel="0" collapsed="false"/>
    <row r="7461" customFormat="false" ht="12.75" hidden="false" customHeight="true" outlineLevel="0" collapsed="false"/>
    <row r="7462" customFormat="false" ht="12.75" hidden="false" customHeight="true" outlineLevel="0" collapsed="false"/>
    <row r="7463" customFormat="false" ht="12.75" hidden="false" customHeight="true" outlineLevel="0" collapsed="false"/>
    <row r="7464" customFormat="false" ht="12.75" hidden="false" customHeight="true" outlineLevel="0" collapsed="false"/>
    <row r="7465" customFormat="false" ht="12.75" hidden="false" customHeight="true" outlineLevel="0" collapsed="false"/>
    <row r="7466" customFormat="false" ht="12.75" hidden="false" customHeight="true" outlineLevel="0" collapsed="false"/>
    <row r="7467" customFormat="false" ht="12.75" hidden="false" customHeight="true" outlineLevel="0" collapsed="false"/>
    <row r="7468" customFormat="false" ht="12.75" hidden="false" customHeight="true" outlineLevel="0" collapsed="false"/>
    <row r="7469" customFormat="false" ht="12.75" hidden="false" customHeight="true" outlineLevel="0" collapsed="false"/>
    <row r="7470" customFormat="false" ht="12.75" hidden="false" customHeight="true" outlineLevel="0" collapsed="false"/>
    <row r="7471" customFormat="false" ht="12.75" hidden="false" customHeight="true" outlineLevel="0" collapsed="false"/>
    <row r="7472" customFormat="false" ht="12.75" hidden="false" customHeight="true" outlineLevel="0" collapsed="false"/>
    <row r="7473" customFormat="false" ht="12.75" hidden="false" customHeight="true" outlineLevel="0" collapsed="false"/>
    <row r="7474" customFormat="false" ht="12.75" hidden="false" customHeight="true" outlineLevel="0" collapsed="false"/>
    <row r="7475" customFormat="false" ht="12.75" hidden="false" customHeight="true" outlineLevel="0" collapsed="false"/>
    <row r="7476" customFormat="false" ht="12.75" hidden="false" customHeight="true" outlineLevel="0" collapsed="false"/>
    <row r="7477" customFormat="false" ht="12.75" hidden="false" customHeight="true" outlineLevel="0" collapsed="false"/>
    <row r="7478" customFormat="false" ht="12.75" hidden="false" customHeight="true" outlineLevel="0" collapsed="false"/>
    <row r="7479" customFormat="false" ht="12.75" hidden="false" customHeight="true" outlineLevel="0" collapsed="false"/>
    <row r="7480" customFormat="false" ht="12.75" hidden="false" customHeight="true" outlineLevel="0" collapsed="false"/>
    <row r="7481" customFormat="false" ht="12.75" hidden="false" customHeight="true" outlineLevel="0" collapsed="false"/>
    <row r="7482" customFormat="false" ht="12.75" hidden="false" customHeight="true" outlineLevel="0" collapsed="false"/>
    <row r="7483" customFormat="false" ht="12.75" hidden="false" customHeight="true" outlineLevel="0" collapsed="false"/>
    <row r="7484" customFormat="false" ht="12.75" hidden="false" customHeight="true" outlineLevel="0" collapsed="false"/>
    <row r="7485" customFormat="false" ht="12.75" hidden="false" customHeight="true" outlineLevel="0" collapsed="false"/>
    <row r="7486" customFormat="false" ht="12.75" hidden="false" customHeight="true" outlineLevel="0" collapsed="false"/>
    <row r="7487" customFormat="false" ht="12.75" hidden="false" customHeight="true" outlineLevel="0" collapsed="false"/>
    <row r="7488" customFormat="false" ht="12.75" hidden="false" customHeight="true" outlineLevel="0" collapsed="false"/>
    <row r="7489" customFormat="false" ht="12.75" hidden="false" customHeight="true" outlineLevel="0" collapsed="false"/>
    <row r="7490" customFormat="false" ht="12.75" hidden="false" customHeight="true" outlineLevel="0" collapsed="false"/>
    <row r="7491" customFormat="false" ht="12.75" hidden="false" customHeight="true" outlineLevel="0" collapsed="false"/>
    <row r="7492" customFormat="false" ht="12.75" hidden="false" customHeight="true" outlineLevel="0" collapsed="false"/>
    <row r="7493" customFormat="false" ht="12.75" hidden="false" customHeight="true" outlineLevel="0" collapsed="false"/>
    <row r="7494" customFormat="false" ht="12.75" hidden="false" customHeight="true" outlineLevel="0" collapsed="false"/>
    <row r="7495" customFormat="false" ht="12.75" hidden="false" customHeight="true" outlineLevel="0" collapsed="false"/>
    <row r="7496" customFormat="false" ht="12.75" hidden="false" customHeight="true" outlineLevel="0" collapsed="false"/>
    <row r="7497" customFormat="false" ht="12.75" hidden="false" customHeight="true" outlineLevel="0" collapsed="false"/>
    <row r="7498" customFormat="false" ht="12.75" hidden="false" customHeight="true" outlineLevel="0" collapsed="false"/>
    <row r="7499" customFormat="false" ht="12.75" hidden="false" customHeight="true" outlineLevel="0" collapsed="false"/>
    <row r="7500" customFormat="false" ht="12.75" hidden="false" customHeight="true" outlineLevel="0" collapsed="false"/>
    <row r="7501" customFormat="false" ht="12.75" hidden="false" customHeight="true" outlineLevel="0" collapsed="false"/>
    <row r="7502" customFormat="false" ht="12.75" hidden="false" customHeight="true" outlineLevel="0" collapsed="false"/>
    <row r="7503" customFormat="false" ht="12.75" hidden="false" customHeight="true" outlineLevel="0" collapsed="false"/>
    <row r="7504" customFormat="false" ht="12.75" hidden="false" customHeight="true" outlineLevel="0" collapsed="false"/>
    <row r="7505" customFormat="false" ht="12.75" hidden="false" customHeight="true" outlineLevel="0" collapsed="false"/>
    <row r="7506" customFormat="false" ht="12.75" hidden="false" customHeight="true" outlineLevel="0" collapsed="false"/>
    <row r="7507" customFormat="false" ht="12.75" hidden="false" customHeight="true" outlineLevel="0" collapsed="false"/>
    <row r="7508" customFormat="false" ht="12.75" hidden="false" customHeight="true" outlineLevel="0" collapsed="false"/>
    <row r="7509" customFormat="false" ht="12.75" hidden="false" customHeight="true" outlineLevel="0" collapsed="false"/>
    <row r="7510" customFormat="false" ht="12.75" hidden="false" customHeight="true" outlineLevel="0" collapsed="false"/>
    <row r="7511" customFormat="false" ht="12.75" hidden="false" customHeight="true" outlineLevel="0" collapsed="false"/>
    <row r="7512" customFormat="false" ht="12.75" hidden="false" customHeight="true" outlineLevel="0" collapsed="false"/>
    <row r="7513" customFormat="false" ht="12.75" hidden="false" customHeight="true" outlineLevel="0" collapsed="false"/>
    <row r="7514" customFormat="false" ht="12.75" hidden="false" customHeight="true" outlineLevel="0" collapsed="false"/>
    <row r="7515" customFormat="false" ht="12.75" hidden="false" customHeight="true" outlineLevel="0" collapsed="false"/>
    <row r="7516" customFormat="false" ht="12.75" hidden="false" customHeight="true" outlineLevel="0" collapsed="false"/>
    <row r="7517" customFormat="false" ht="12.75" hidden="false" customHeight="true" outlineLevel="0" collapsed="false"/>
    <row r="7518" customFormat="false" ht="12.75" hidden="false" customHeight="true" outlineLevel="0" collapsed="false"/>
    <row r="7519" customFormat="false" ht="12.75" hidden="false" customHeight="true" outlineLevel="0" collapsed="false"/>
    <row r="7520" customFormat="false" ht="12.75" hidden="false" customHeight="true" outlineLevel="0" collapsed="false"/>
    <row r="7521" customFormat="false" ht="12.75" hidden="false" customHeight="true" outlineLevel="0" collapsed="false"/>
    <row r="7522" customFormat="false" ht="12.75" hidden="false" customHeight="true" outlineLevel="0" collapsed="false"/>
    <row r="7523" customFormat="false" ht="12.75" hidden="false" customHeight="true" outlineLevel="0" collapsed="false"/>
    <row r="7524" customFormat="false" ht="12.75" hidden="false" customHeight="true" outlineLevel="0" collapsed="false"/>
    <row r="7525" customFormat="false" ht="12.75" hidden="false" customHeight="true" outlineLevel="0" collapsed="false"/>
    <row r="7526" customFormat="false" ht="12.75" hidden="false" customHeight="true" outlineLevel="0" collapsed="false"/>
    <row r="7527" customFormat="false" ht="12.75" hidden="false" customHeight="true" outlineLevel="0" collapsed="false"/>
    <row r="7528" customFormat="false" ht="12.75" hidden="false" customHeight="true" outlineLevel="0" collapsed="false"/>
    <row r="7529" customFormat="false" ht="12.75" hidden="false" customHeight="true" outlineLevel="0" collapsed="false"/>
    <row r="7530" customFormat="false" ht="12.75" hidden="false" customHeight="true" outlineLevel="0" collapsed="false"/>
    <row r="7531" customFormat="false" ht="12.75" hidden="false" customHeight="true" outlineLevel="0" collapsed="false"/>
    <row r="7532" customFormat="false" ht="12.75" hidden="false" customHeight="true" outlineLevel="0" collapsed="false"/>
    <row r="7533" customFormat="false" ht="12.75" hidden="false" customHeight="true" outlineLevel="0" collapsed="false"/>
    <row r="7534" customFormat="false" ht="12.75" hidden="false" customHeight="true" outlineLevel="0" collapsed="false"/>
    <row r="7535" customFormat="false" ht="12.75" hidden="false" customHeight="true" outlineLevel="0" collapsed="false"/>
    <row r="7536" customFormat="false" ht="12.75" hidden="false" customHeight="true" outlineLevel="0" collapsed="false"/>
    <row r="7537" customFormat="false" ht="12.75" hidden="false" customHeight="true" outlineLevel="0" collapsed="false"/>
    <row r="7538" customFormat="false" ht="12.75" hidden="false" customHeight="true" outlineLevel="0" collapsed="false"/>
    <row r="7539" customFormat="false" ht="12.75" hidden="false" customHeight="true" outlineLevel="0" collapsed="false"/>
    <row r="7540" customFormat="false" ht="12.75" hidden="false" customHeight="true" outlineLevel="0" collapsed="false"/>
    <row r="7541" customFormat="false" ht="12.75" hidden="false" customHeight="true" outlineLevel="0" collapsed="false"/>
    <row r="7542" customFormat="false" ht="12.75" hidden="false" customHeight="true" outlineLevel="0" collapsed="false"/>
    <row r="7543" customFormat="false" ht="12.75" hidden="false" customHeight="true" outlineLevel="0" collapsed="false"/>
    <row r="7544" customFormat="false" ht="12.75" hidden="false" customHeight="true" outlineLevel="0" collapsed="false"/>
    <row r="7545" customFormat="false" ht="12.75" hidden="false" customHeight="true" outlineLevel="0" collapsed="false"/>
    <row r="7546" customFormat="false" ht="12.75" hidden="false" customHeight="true" outlineLevel="0" collapsed="false"/>
    <row r="7547" customFormat="false" ht="12.75" hidden="false" customHeight="true" outlineLevel="0" collapsed="false"/>
    <row r="7548" customFormat="false" ht="12.75" hidden="false" customHeight="true" outlineLevel="0" collapsed="false"/>
    <row r="7549" customFormat="false" ht="12.75" hidden="false" customHeight="true" outlineLevel="0" collapsed="false"/>
    <row r="7550" customFormat="false" ht="12.75" hidden="false" customHeight="true" outlineLevel="0" collapsed="false"/>
    <row r="7551" customFormat="false" ht="12.75" hidden="false" customHeight="true" outlineLevel="0" collapsed="false"/>
    <row r="7552" customFormat="false" ht="12.75" hidden="false" customHeight="true" outlineLevel="0" collapsed="false"/>
    <row r="7553" customFormat="false" ht="12.75" hidden="false" customHeight="true" outlineLevel="0" collapsed="false"/>
    <row r="7554" customFormat="false" ht="12.75" hidden="false" customHeight="true" outlineLevel="0" collapsed="false"/>
    <row r="7555" customFormat="false" ht="12.75" hidden="false" customHeight="true" outlineLevel="0" collapsed="false"/>
    <row r="7556" customFormat="false" ht="12.75" hidden="false" customHeight="true" outlineLevel="0" collapsed="false"/>
    <row r="7557" customFormat="false" ht="12.75" hidden="false" customHeight="true" outlineLevel="0" collapsed="false"/>
    <row r="7558" customFormat="false" ht="12.75" hidden="false" customHeight="true" outlineLevel="0" collapsed="false"/>
    <row r="7559" customFormat="false" ht="12.75" hidden="false" customHeight="true" outlineLevel="0" collapsed="false"/>
    <row r="7560" customFormat="false" ht="12.75" hidden="false" customHeight="true" outlineLevel="0" collapsed="false"/>
    <row r="7561" customFormat="false" ht="12.75" hidden="false" customHeight="true" outlineLevel="0" collapsed="false"/>
    <row r="7562" customFormat="false" ht="12.75" hidden="false" customHeight="true" outlineLevel="0" collapsed="false"/>
    <row r="7563" customFormat="false" ht="12.75" hidden="false" customHeight="true" outlineLevel="0" collapsed="false"/>
    <row r="7564" customFormat="false" ht="12.75" hidden="false" customHeight="true" outlineLevel="0" collapsed="false"/>
    <row r="7565" customFormat="false" ht="12.75" hidden="false" customHeight="true" outlineLevel="0" collapsed="false"/>
    <row r="7566" customFormat="false" ht="12.75" hidden="false" customHeight="true" outlineLevel="0" collapsed="false"/>
    <row r="7567" customFormat="false" ht="12.75" hidden="false" customHeight="true" outlineLevel="0" collapsed="false"/>
    <row r="7568" customFormat="false" ht="12.75" hidden="false" customHeight="true" outlineLevel="0" collapsed="false"/>
    <row r="7569" customFormat="false" ht="12.75" hidden="false" customHeight="true" outlineLevel="0" collapsed="false"/>
    <row r="7570" customFormat="false" ht="12.75" hidden="false" customHeight="true" outlineLevel="0" collapsed="false"/>
    <row r="7571" customFormat="false" ht="12.75" hidden="false" customHeight="true" outlineLevel="0" collapsed="false"/>
    <row r="7572" customFormat="false" ht="12.75" hidden="false" customHeight="true" outlineLevel="0" collapsed="false"/>
    <row r="7573" customFormat="false" ht="12.75" hidden="false" customHeight="true" outlineLevel="0" collapsed="false"/>
    <row r="7574" customFormat="false" ht="12.75" hidden="false" customHeight="true" outlineLevel="0" collapsed="false"/>
    <row r="7575" customFormat="false" ht="12.75" hidden="false" customHeight="true" outlineLevel="0" collapsed="false"/>
    <row r="7576" customFormat="false" ht="12.75" hidden="false" customHeight="true" outlineLevel="0" collapsed="false"/>
    <row r="7577" customFormat="false" ht="12.75" hidden="false" customHeight="true" outlineLevel="0" collapsed="false"/>
    <row r="7578" customFormat="false" ht="12.75" hidden="false" customHeight="true" outlineLevel="0" collapsed="false"/>
    <row r="7579" customFormat="false" ht="12.75" hidden="false" customHeight="true" outlineLevel="0" collapsed="false"/>
    <row r="7580" customFormat="false" ht="12.75" hidden="false" customHeight="true" outlineLevel="0" collapsed="false"/>
    <row r="7581" customFormat="false" ht="12.75" hidden="false" customHeight="true" outlineLevel="0" collapsed="false"/>
    <row r="7582" customFormat="false" ht="12.75" hidden="false" customHeight="true" outlineLevel="0" collapsed="false"/>
    <row r="7583" customFormat="false" ht="12.75" hidden="false" customHeight="true" outlineLevel="0" collapsed="false"/>
    <row r="7584" customFormat="false" ht="12.75" hidden="false" customHeight="true" outlineLevel="0" collapsed="false"/>
    <row r="7585" customFormat="false" ht="12.75" hidden="false" customHeight="true" outlineLevel="0" collapsed="false"/>
    <row r="7586" customFormat="false" ht="12.75" hidden="false" customHeight="true" outlineLevel="0" collapsed="false"/>
    <row r="7587" customFormat="false" ht="12.75" hidden="false" customHeight="true" outlineLevel="0" collapsed="false"/>
    <row r="7588" customFormat="false" ht="12.75" hidden="false" customHeight="true" outlineLevel="0" collapsed="false"/>
    <row r="7589" customFormat="false" ht="12.75" hidden="false" customHeight="true" outlineLevel="0" collapsed="false"/>
    <row r="7590" customFormat="false" ht="12.75" hidden="false" customHeight="true" outlineLevel="0" collapsed="false"/>
    <row r="7591" customFormat="false" ht="12.75" hidden="false" customHeight="true" outlineLevel="0" collapsed="false"/>
    <row r="7592" customFormat="false" ht="12.75" hidden="false" customHeight="true" outlineLevel="0" collapsed="false"/>
    <row r="7593" customFormat="false" ht="12.75" hidden="false" customHeight="true" outlineLevel="0" collapsed="false"/>
    <row r="7594" customFormat="false" ht="12.75" hidden="false" customHeight="true" outlineLevel="0" collapsed="false"/>
    <row r="7595" customFormat="false" ht="12.75" hidden="false" customHeight="true" outlineLevel="0" collapsed="false"/>
    <row r="7596" customFormat="false" ht="12.75" hidden="false" customHeight="true" outlineLevel="0" collapsed="false"/>
    <row r="7597" customFormat="false" ht="12.75" hidden="false" customHeight="true" outlineLevel="0" collapsed="false"/>
    <row r="7598" customFormat="false" ht="12.75" hidden="false" customHeight="true" outlineLevel="0" collapsed="false"/>
    <row r="7599" customFormat="false" ht="12.75" hidden="false" customHeight="true" outlineLevel="0" collapsed="false"/>
    <row r="7600" customFormat="false" ht="12.75" hidden="false" customHeight="true" outlineLevel="0" collapsed="false"/>
    <row r="7601" customFormat="false" ht="12.75" hidden="false" customHeight="true" outlineLevel="0" collapsed="false"/>
    <row r="7602" customFormat="false" ht="12.75" hidden="false" customHeight="true" outlineLevel="0" collapsed="false"/>
    <row r="7603" customFormat="false" ht="12.75" hidden="false" customHeight="true" outlineLevel="0" collapsed="false"/>
    <row r="7604" customFormat="false" ht="12.75" hidden="false" customHeight="true" outlineLevel="0" collapsed="false"/>
    <row r="7605" customFormat="false" ht="12.75" hidden="false" customHeight="true" outlineLevel="0" collapsed="false"/>
    <row r="7606" customFormat="false" ht="12.75" hidden="false" customHeight="true" outlineLevel="0" collapsed="false"/>
    <row r="7607" customFormat="false" ht="12.75" hidden="false" customHeight="true" outlineLevel="0" collapsed="false"/>
    <row r="7608" customFormat="false" ht="12.75" hidden="false" customHeight="true" outlineLevel="0" collapsed="false"/>
    <row r="7609" customFormat="false" ht="12.75" hidden="false" customHeight="true" outlineLevel="0" collapsed="false"/>
    <row r="7610" customFormat="false" ht="12.75" hidden="false" customHeight="true" outlineLevel="0" collapsed="false"/>
    <row r="7611" customFormat="false" ht="12.75" hidden="false" customHeight="true" outlineLevel="0" collapsed="false"/>
    <row r="7612" customFormat="false" ht="12.75" hidden="false" customHeight="true" outlineLevel="0" collapsed="false"/>
    <row r="7613" customFormat="false" ht="12.75" hidden="false" customHeight="true" outlineLevel="0" collapsed="false"/>
    <row r="7614" customFormat="false" ht="12.75" hidden="false" customHeight="true" outlineLevel="0" collapsed="false"/>
    <row r="7615" customFormat="false" ht="12.75" hidden="false" customHeight="true" outlineLevel="0" collapsed="false"/>
    <row r="7616" customFormat="false" ht="12.75" hidden="false" customHeight="true" outlineLevel="0" collapsed="false"/>
    <row r="7617" customFormat="false" ht="12.75" hidden="false" customHeight="true" outlineLevel="0" collapsed="false"/>
    <row r="7618" customFormat="false" ht="12.75" hidden="false" customHeight="true" outlineLevel="0" collapsed="false"/>
    <row r="7619" customFormat="false" ht="12.75" hidden="false" customHeight="true" outlineLevel="0" collapsed="false"/>
    <row r="7620" customFormat="false" ht="12.75" hidden="false" customHeight="true" outlineLevel="0" collapsed="false"/>
    <row r="7621" customFormat="false" ht="12.75" hidden="false" customHeight="true" outlineLevel="0" collapsed="false"/>
    <row r="7622" customFormat="false" ht="12.75" hidden="false" customHeight="true" outlineLevel="0" collapsed="false"/>
    <row r="7623" customFormat="false" ht="12.75" hidden="false" customHeight="true" outlineLevel="0" collapsed="false"/>
    <row r="7624" customFormat="false" ht="12.75" hidden="false" customHeight="true" outlineLevel="0" collapsed="false"/>
    <row r="7625" customFormat="false" ht="12.75" hidden="false" customHeight="true" outlineLevel="0" collapsed="false"/>
    <row r="7626" customFormat="false" ht="12.75" hidden="false" customHeight="true" outlineLevel="0" collapsed="false"/>
    <row r="7627" customFormat="false" ht="12.75" hidden="false" customHeight="true" outlineLevel="0" collapsed="false"/>
    <row r="7628" customFormat="false" ht="12.75" hidden="false" customHeight="true" outlineLevel="0" collapsed="false"/>
    <row r="7629" customFormat="false" ht="12.75" hidden="false" customHeight="true" outlineLevel="0" collapsed="false"/>
    <row r="7630" customFormat="false" ht="12.75" hidden="false" customHeight="true" outlineLevel="0" collapsed="false"/>
    <row r="7631" customFormat="false" ht="12.75" hidden="false" customHeight="true" outlineLevel="0" collapsed="false"/>
    <row r="7632" customFormat="false" ht="12.75" hidden="false" customHeight="true" outlineLevel="0" collapsed="false"/>
    <row r="7633" customFormat="false" ht="12.75" hidden="false" customHeight="true" outlineLevel="0" collapsed="false"/>
    <row r="7634" customFormat="false" ht="12.75" hidden="false" customHeight="true" outlineLevel="0" collapsed="false"/>
    <row r="7635" customFormat="false" ht="12.75" hidden="false" customHeight="true" outlineLevel="0" collapsed="false"/>
    <row r="7636" customFormat="false" ht="12.75" hidden="false" customHeight="true" outlineLevel="0" collapsed="false"/>
    <row r="7637" customFormat="false" ht="12.75" hidden="false" customHeight="true" outlineLevel="0" collapsed="false"/>
    <row r="7638" customFormat="false" ht="12.75" hidden="false" customHeight="true" outlineLevel="0" collapsed="false"/>
    <row r="7639" customFormat="false" ht="12.75" hidden="false" customHeight="true" outlineLevel="0" collapsed="false"/>
    <row r="7640" customFormat="false" ht="12.75" hidden="false" customHeight="true" outlineLevel="0" collapsed="false"/>
    <row r="7641" customFormat="false" ht="12.75" hidden="false" customHeight="true" outlineLevel="0" collapsed="false"/>
    <row r="7642" customFormat="false" ht="12.75" hidden="false" customHeight="true" outlineLevel="0" collapsed="false"/>
    <row r="7643" customFormat="false" ht="12.75" hidden="false" customHeight="true" outlineLevel="0" collapsed="false"/>
    <row r="7644" customFormat="false" ht="12.75" hidden="false" customHeight="true" outlineLevel="0" collapsed="false"/>
    <row r="7645" customFormat="false" ht="12.75" hidden="false" customHeight="true" outlineLevel="0" collapsed="false"/>
    <row r="7646" customFormat="false" ht="12.75" hidden="false" customHeight="true" outlineLevel="0" collapsed="false"/>
    <row r="7647" customFormat="false" ht="12.75" hidden="false" customHeight="true" outlineLevel="0" collapsed="false"/>
    <row r="7648" customFormat="false" ht="12.75" hidden="false" customHeight="true" outlineLevel="0" collapsed="false"/>
    <row r="7649" customFormat="false" ht="12.75" hidden="false" customHeight="true" outlineLevel="0" collapsed="false"/>
    <row r="7650" customFormat="false" ht="12.75" hidden="false" customHeight="true" outlineLevel="0" collapsed="false"/>
    <row r="7651" customFormat="false" ht="12.75" hidden="false" customHeight="true" outlineLevel="0" collapsed="false"/>
    <row r="7652" customFormat="false" ht="12.75" hidden="false" customHeight="true" outlineLevel="0" collapsed="false"/>
    <row r="7653" customFormat="false" ht="12.75" hidden="false" customHeight="true" outlineLevel="0" collapsed="false"/>
    <row r="7654" customFormat="false" ht="12.75" hidden="false" customHeight="true" outlineLevel="0" collapsed="false"/>
    <row r="7655" customFormat="false" ht="12.75" hidden="false" customHeight="true" outlineLevel="0" collapsed="false"/>
    <row r="7656" customFormat="false" ht="12.75" hidden="false" customHeight="true" outlineLevel="0" collapsed="false"/>
    <row r="7657" customFormat="false" ht="12.75" hidden="false" customHeight="true" outlineLevel="0" collapsed="false"/>
    <row r="7658" customFormat="false" ht="12.75" hidden="false" customHeight="true" outlineLevel="0" collapsed="false"/>
    <row r="7659" customFormat="false" ht="12.75" hidden="false" customHeight="true" outlineLevel="0" collapsed="false"/>
    <row r="7660" customFormat="false" ht="12.75" hidden="false" customHeight="true" outlineLevel="0" collapsed="false"/>
    <row r="7661" customFormat="false" ht="12.75" hidden="false" customHeight="true" outlineLevel="0" collapsed="false"/>
    <row r="7662" customFormat="false" ht="12.75" hidden="false" customHeight="true" outlineLevel="0" collapsed="false"/>
    <row r="7663" customFormat="false" ht="12.75" hidden="false" customHeight="true" outlineLevel="0" collapsed="false"/>
    <row r="7664" customFormat="false" ht="12.75" hidden="false" customHeight="true" outlineLevel="0" collapsed="false"/>
    <row r="7665" customFormat="false" ht="12.75" hidden="false" customHeight="true" outlineLevel="0" collapsed="false"/>
    <row r="7666" customFormat="false" ht="12.75" hidden="false" customHeight="true" outlineLevel="0" collapsed="false"/>
    <row r="7667" customFormat="false" ht="12.75" hidden="false" customHeight="true" outlineLevel="0" collapsed="false"/>
    <row r="7668" customFormat="false" ht="12.75" hidden="false" customHeight="true" outlineLevel="0" collapsed="false"/>
    <row r="7669" customFormat="false" ht="12.75" hidden="false" customHeight="true" outlineLevel="0" collapsed="false"/>
    <row r="7670" customFormat="false" ht="12.75" hidden="false" customHeight="true" outlineLevel="0" collapsed="false"/>
    <row r="7671" customFormat="false" ht="12.75" hidden="false" customHeight="true" outlineLevel="0" collapsed="false"/>
    <row r="7672" customFormat="false" ht="12.75" hidden="false" customHeight="true" outlineLevel="0" collapsed="false"/>
    <row r="7673" customFormat="false" ht="12.75" hidden="false" customHeight="true" outlineLevel="0" collapsed="false"/>
    <row r="7674" customFormat="false" ht="12.75" hidden="false" customHeight="true" outlineLevel="0" collapsed="false"/>
    <row r="7675" customFormat="false" ht="12.75" hidden="false" customHeight="true" outlineLevel="0" collapsed="false"/>
    <row r="7676" customFormat="false" ht="12.75" hidden="false" customHeight="true" outlineLevel="0" collapsed="false"/>
    <row r="7677" customFormat="false" ht="12.75" hidden="false" customHeight="true" outlineLevel="0" collapsed="false"/>
    <row r="7678" customFormat="false" ht="12.75" hidden="false" customHeight="true" outlineLevel="0" collapsed="false"/>
    <row r="7679" customFormat="false" ht="12.75" hidden="false" customHeight="true" outlineLevel="0" collapsed="false"/>
    <row r="7680" customFormat="false" ht="12.75" hidden="false" customHeight="true" outlineLevel="0" collapsed="false"/>
    <row r="7681" customFormat="false" ht="12.75" hidden="false" customHeight="true" outlineLevel="0" collapsed="false"/>
    <row r="7682" customFormat="false" ht="12.75" hidden="false" customHeight="true" outlineLevel="0" collapsed="false"/>
    <row r="7683" customFormat="false" ht="12.75" hidden="false" customHeight="true" outlineLevel="0" collapsed="false"/>
    <row r="7684" customFormat="false" ht="12.75" hidden="false" customHeight="true" outlineLevel="0" collapsed="false"/>
    <row r="7685" customFormat="false" ht="12.75" hidden="false" customHeight="true" outlineLevel="0" collapsed="false"/>
    <row r="7686" customFormat="false" ht="12.75" hidden="false" customHeight="true" outlineLevel="0" collapsed="false"/>
    <row r="7687" customFormat="false" ht="12.75" hidden="false" customHeight="true" outlineLevel="0" collapsed="false"/>
    <row r="7688" customFormat="false" ht="12.75" hidden="false" customHeight="true" outlineLevel="0" collapsed="false"/>
    <row r="7689" customFormat="false" ht="12.75" hidden="false" customHeight="true" outlineLevel="0" collapsed="false"/>
    <row r="7690" customFormat="false" ht="12.75" hidden="false" customHeight="true" outlineLevel="0" collapsed="false"/>
    <row r="7691" customFormat="false" ht="12.75" hidden="false" customHeight="true" outlineLevel="0" collapsed="false"/>
    <row r="7692" customFormat="false" ht="12.75" hidden="false" customHeight="true" outlineLevel="0" collapsed="false"/>
    <row r="7693" customFormat="false" ht="12.75" hidden="false" customHeight="true" outlineLevel="0" collapsed="false"/>
    <row r="7694" customFormat="false" ht="12.75" hidden="false" customHeight="true" outlineLevel="0" collapsed="false"/>
    <row r="7695" customFormat="false" ht="12.75" hidden="false" customHeight="true" outlineLevel="0" collapsed="false"/>
    <row r="7696" customFormat="false" ht="12.75" hidden="false" customHeight="true" outlineLevel="0" collapsed="false"/>
    <row r="7697" customFormat="false" ht="12.75" hidden="false" customHeight="true" outlineLevel="0" collapsed="false"/>
    <row r="7698" customFormat="false" ht="12.75" hidden="false" customHeight="true" outlineLevel="0" collapsed="false"/>
    <row r="7699" customFormat="false" ht="12.75" hidden="false" customHeight="true" outlineLevel="0" collapsed="false"/>
    <row r="7700" customFormat="false" ht="12.75" hidden="false" customHeight="true" outlineLevel="0" collapsed="false"/>
    <row r="7701" customFormat="false" ht="12.75" hidden="false" customHeight="true" outlineLevel="0" collapsed="false"/>
    <row r="7702" customFormat="false" ht="12.75" hidden="false" customHeight="true" outlineLevel="0" collapsed="false"/>
    <row r="7703" customFormat="false" ht="12.75" hidden="false" customHeight="true" outlineLevel="0" collapsed="false"/>
    <row r="7704" customFormat="false" ht="12.75" hidden="false" customHeight="true" outlineLevel="0" collapsed="false"/>
    <row r="7705" customFormat="false" ht="12.75" hidden="false" customHeight="true" outlineLevel="0" collapsed="false"/>
    <row r="7706" customFormat="false" ht="12.75" hidden="false" customHeight="true" outlineLevel="0" collapsed="false"/>
    <row r="7707" customFormat="false" ht="12.75" hidden="false" customHeight="true" outlineLevel="0" collapsed="false"/>
    <row r="7708" customFormat="false" ht="12.75" hidden="false" customHeight="true" outlineLevel="0" collapsed="false"/>
    <row r="7709" customFormat="false" ht="12.75" hidden="false" customHeight="true" outlineLevel="0" collapsed="false"/>
    <row r="7710" customFormat="false" ht="12.75" hidden="false" customHeight="true" outlineLevel="0" collapsed="false"/>
    <row r="7711" customFormat="false" ht="12.75" hidden="false" customHeight="true" outlineLevel="0" collapsed="false"/>
    <row r="7712" customFormat="false" ht="12.75" hidden="false" customHeight="true" outlineLevel="0" collapsed="false"/>
    <row r="7713" customFormat="false" ht="12.75" hidden="false" customHeight="true" outlineLevel="0" collapsed="false"/>
    <row r="7714" customFormat="false" ht="12.75" hidden="false" customHeight="true" outlineLevel="0" collapsed="false"/>
    <row r="7715" customFormat="false" ht="12.75" hidden="false" customHeight="true" outlineLevel="0" collapsed="false"/>
    <row r="7716" customFormat="false" ht="12.75" hidden="false" customHeight="true" outlineLevel="0" collapsed="false"/>
    <row r="7717" customFormat="false" ht="12.75" hidden="false" customHeight="true" outlineLevel="0" collapsed="false"/>
    <row r="7718" customFormat="false" ht="12.75" hidden="false" customHeight="true" outlineLevel="0" collapsed="false"/>
    <row r="7719" customFormat="false" ht="12.75" hidden="false" customHeight="true" outlineLevel="0" collapsed="false"/>
    <row r="7720" customFormat="false" ht="12.75" hidden="false" customHeight="true" outlineLevel="0" collapsed="false"/>
    <row r="7721" customFormat="false" ht="12.75" hidden="false" customHeight="true" outlineLevel="0" collapsed="false"/>
    <row r="7722" customFormat="false" ht="12.75" hidden="false" customHeight="true" outlineLevel="0" collapsed="false"/>
    <row r="7723" customFormat="false" ht="12.75" hidden="false" customHeight="true" outlineLevel="0" collapsed="false"/>
    <row r="7724" customFormat="false" ht="12.75" hidden="false" customHeight="true" outlineLevel="0" collapsed="false"/>
    <row r="7725" customFormat="false" ht="12.75" hidden="false" customHeight="true" outlineLevel="0" collapsed="false"/>
    <row r="7726" customFormat="false" ht="12.75" hidden="false" customHeight="true" outlineLevel="0" collapsed="false"/>
    <row r="7727" customFormat="false" ht="12.75" hidden="false" customHeight="true" outlineLevel="0" collapsed="false"/>
    <row r="7728" customFormat="false" ht="12.75" hidden="false" customHeight="true" outlineLevel="0" collapsed="false"/>
    <row r="7729" customFormat="false" ht="12.75" hidden="false" customHeight="true" outlineLevel="0" collapsed="false"/>
    <row r="7730" customFormat="false" ht="12.75" hidden="false" customHeight="true" outlineLevel="0" collapsed="false"/>
    <row r="7731" customFormat="false" ht="12.75" hidden="false" customHeight="true" outlineLevel="0" collapsed="false"/>
    <row r="7732" customFormat="false" ht="12.75" hidden="false" customHeight="true" outlineLevel="0" collapsed="false"/>
    <row r="7733" customFormat="false" ht="12.75" hidden="false" customHeight="true" outlineLevel="0" collapsed="false"/>
    <row r="7734" customFormat="false" ht="12.75" hidden="false" customHeight="true" outlineLevel="0" collapsed="false"/>
    <row r="7735" customFormat="false" ht="12.75" hidden="false" customHeight="true" outlineLevel="0" collapsed="false"/>
    <row r="7736" customFormat="false" ht="12.75" hidden="false" customHeight="true" outlineLevel="0" collapsed="false"/>
    <row r="7737" customFormat="false" ht="12.75" hidden="false" customHeight="true" outlineLevel="0" collapsed="false"/>
    <row r="7738" customFormat="false" ht="12.75" hidden="false" customHeight="true" outlineLevel="0" collapsed="false"/>
    <row r="7739" customFormat="false" ht="12.75" hidden="false" customHeight="true" outlineLevel="0" collapsed="false"/>
    <row r="7740" customFormat="false" ht="12.75" hidden="false" customHeight="true" outlineLevel="0" collapsed="false"/>
    <row r="7741" customFormat="false" ht="12.75" hidden="false" customHeight="true" outlineLevel="0" collapsed="false"/>
    <row r="7742" customFormat="false" ht="12.75" hidden="false" customHeight="true" outlineLevel="0" collapsed="false"/>
    <row r="7743" customFormat="false" ht="12.75" hidden="false" customHeight="true" outlineLevel="0" collapsed="false"/>
    <row r="7744" customFormat="false" ht="12.75" hidden="false" customHeight="true" outlineLevel="0" collapsed="false"/>
    <row r="7745" customFormat="false" ht="12.75" hidden="false" customHeight="true" outlineLevel="0" collapsed="false"/>
    <row r="7746" customFormat="false" ht="12.75" hidden="false" customHeight="true" outlineLevel="0" collapsed="false"/>
    <row r="7747" customFormat="false" ht="12.75" hidden="false" customHeight="true" outlineLevel="0" collapsed="false"/>
    <row r="7748" customFormat="false" ht="12.75" hidden="false" customHeight="true" outlineLevel="0" collapsed="false"/>
    <row r="7749" customFormat="false" ht="12.75" hidden="false" customHeight="true" outlineLevel="0" collapsed="false"/>
    <row r="7750" customFormat="false" ht="12.75" hidden="false" customHeight="true" outlineLevel="0" collapsed="false"/>
    <row r="7751" customFormat="false" ht="12.75" hidden="false" customHeight="true" outlineLevel="0" collapsed="false"/>
    <row r="7752" customFormat="false" ht="12.75" hidden="false" customHeight="true" outlineLevel="0" collapsed="false"/>
    <row r="7753" customFormat="false" ht="12.75" hidden="false" customHeight="true" outlineLevel="0" collapsed="false"/>
    <row r="7754" customFormat="false" ht="12.75" hidden="false" customHeight="true" outlineLevel="0" collapsed="false"/>
    <row r="7755" customFormat="false" ht="12.75" hidden="false" customHeight="true" outlineLevel="0" collapsed="false"/>
    <row r="7756" customFormat="false" ht="12.75" hidden="false" customHeight="true" outlineLevel="0" collapsed="false"/>
    <row r="7757" customFormat="false" ht="12.75" hidden="false" customHeight="true" outlineLevel="0" collapsed="false"/>
    <row r="7758" customFormat="false" ht="12.75" hidden="false" customHeight="true" outlineLevel="0" collapsed="false"/>
    <row r="7759" customFormat="false" ht="12.75" hidden="false" customHeight="true" outlineLevel="0" collapsed="false"/>
    <row r="7760" customFormat="false" ht="12.75" hidden="false" customHeight="true" outlineLevel="0" collapsed="false"/>
    <row r="7761" customFormat="false" ht="12.75" hidden="false" customHeight="true" outlineLevel="0" collapsed="false"/>
    <row r="7762" customFormat="false" ht="12.75" hidden="false" customHeight="true" outlineLevel="0" collapsed="false"/>
    <row r="7763" customFormat="false" ht="12.75" hidden="false" customHeight="true" outlineLevel="0" collapsed="false"/>
    <row r="7764" customFormat="false" ht="12.75" hidden="false" customHeight="true" outlineLevel="0" collapsed="false"/>
    <row r="7765" customFormat="false" ht="12.75" hidden="false" customHeight="true" outlineLevel="0" collapsed="false"/>
    <row r="7766" customFormat="false" ht="12.75" hidden="false" customHeight="true" outlineLevel="0" collapsed="false"/>
    <row r="7767" customFormat="false" ht="12.75" hidden="false" customHeight="true" outlineLevel="0" collapsed="false"/>
    <row r="7768" customFormat="false" ht="12.75" hidden="false" customHeight="true" outlineLevel="0" collapsed="false"/>
    <row r="7769" customFormat="false" ht="12.75" hidden="false" customHeight="true" outlineLevel="0" collapsed="false"/>
    <row r="7770" customFormat="false" ht="12.75" hidden="false" customHeight="true" outlineLevel="0" collapsed="false"/>
    <row r="7771" customFormat="false" ht="12.75" hidden="false" customHeight="true" outlineLevel="0" collapsed="false"/>
    <row r="7772" customFormat="false" ht="12.75" hidden="false" customHeight="true" outlineLevel="0" collapsed="false"/>
    <row r="7773" customFormat="false" ht="12.75" hidden="false" customHeight="true" outlineLevel="0" collapsed="false"/>
    <row r="7774" customFormat="false" ht="12.75" hidden="false" customHeight="true" outlineLevel="0" collapsed="false"/>
    <row r="7775" customFormat="false" ht="12.75" hidden="false" customHeight="true" outlineLevel="0" collapsed="false"/>
    <row r="7776" customFormat="false" ht="12.75" hidden="false" customHeight="true" outlineLevel="0" collapsed="false"/>
    <row r="7777" customFormat="false" ht="12.75" hidden="false" customHeight="true" outlineLevel="0" collapsed="false"/>
    <row r="7778" customFormat="false" ht="12.75" hidden="false" customHeight="true" outlineLevel="0" collapsed="false"/>
    <row r="7779" customFormat="false" ht="12.75" hidden="false" customHeight="true" outlineLevel="0" collapsed="false"/>
    <row r="7780" customFormat="false" ht="12.75" hidden="false" customHeight="true" outlineLevel="0" collapsed="false"/>
    <row r="7781" customFormat="false" ht="12.75" hidden="false" customHeight="true" outlineLevel="0" collapsed="false"/>
    <row r="7782" customFormat="false" ht="12.75" hidden="false" customHeight="true" outlineLevel="0" collapsed="false"/>
    <row r="7783" customFormat="false" ht="12.75" hidden="false" customHeight="true" outlineLevel="0" collapsed="false"/>
    <row r="7784" customFormat="false" ht="12.75" hidden="false" customHeight="true" outlineLevel="0" collapsed="false"/>
    <row r="7785" customFormat="false" ht="12.75" hidden="false" customHeight="true" outlineLevel="0" collapsed="false"/>
    <row r="7786" customFormat="false" ht="12.75" hidden="false" customHeight="true" outlineLevel="0" collapsed="false"/>
    <row r="7787" customFormat="false" ht="12.75" hidden="false" customHeight="true" outlineLevel="0" collapsed="false"/>
    <row r="7788" customFormat="false" ht="12.75" hidden="false" customHeight="true" outlineLevel="0" collapsed="false"/>
    <row r="7789" customFormat="false" ht="12.75" hidden="false" customHeight="true" outlineLevel="0" collapsed="false"/>
    <row r="7790" customFormat="false" ht="12.75" hidden="false" customHeight="true" outlineLevel="0" collapsed="false"/>
    <row r="7791" customFormat="false" ht="12.75" hidden="false" customHeight="true" outlineLevel="0" collapsed="false"/>
    <row r="7792" customFormat="false" ht="12.75" hidden="false" customHeight="true" outlineLevel="0" collapsed="false"/>
    <row r="7793" customFormat="false" ht="12.75" hidden="false" customHeight="true" outlineLevel="0" collapsed="false"/>
    <row r="7794" customFormat="false" ht="12.75" hidden="false" customHeight="true" outlineLevel="0" collapsed="false"/>
    <row r="7795" customFormat="false" ht="12.75" hidden="false" customHeight="true" outlineLevel="0" collapsed="false"/>
    <row r="7796" customFormat="false" ht="12.75" hidden="false" customHeight="true" outlineLevel="0" collapsed="false"/>
    <row r="7797" customFormat="false" ht="12.75" hidden="false" customHeight="true" outlineLevel="0" collapsed="false"/>
    <row r="7798" customFormat="false" ht="12.75" hidden="false" customHeight="true" outlineLevel="0" collapsed="false"/>
    <row r="7799" customFormat="false" ht="12.75" hidden="false" customHeight="true" outlineLevel="0" collapsed="false"/>
    <row r="7800" customFormat="false" ht="12.75" hidden="false" customHeight="true" outlineLevel="0" collapsed="false"/>
    <row r="7801" customFormat="false" ht="12.75" hidden="false" customHeight="true" outlineLevel="0" collapsed="false"/>
    <row r="7802" customFormat="false" ht="12.75" hidden="false" customHeight="true" outlineLevel="0" collapsed="false"/>
    <row r="7803" customFormat="false" ht="12.75" hidden="false" customHeight="true" outlineLevel="0" collapsed="false"/>
    <row r="7804" customFormat="false" ht="12.75" hidden="false" customHeight="true" outlineLevel="0" collapsed="false"/>
    <row r="7805" customFormat="false" ht="12.75" hidden="false" customHeight="true" outlineLevel="0" collapsed="false"/>
    <row r="7806" customFormat="false" ht="12.75" hidden="false" customHeight="true" outlineLevel="0" collapsed="false"/>
    <row r="7807" customFormat="false" ht="12.75" hidden="false" customHeight="true" outlineLevel="0" collapsed="false"/>
    <row r="7808" customFormat="false" ht="12.75" hidden="false" customHeight="true" outlineLevel="0" collapsed="false"/>
    <row r="7809" customFormat="false" ht="12.75" hidden="false" customHeight="true" outlineLevel="0" collapsed="false"/>
    <row r="7810" customFormat="false" ht="12.75" hidden="false" customHeight="true" outlineLevel="0" collapsed="false"/>
    <row r="7811" customFormat="false" ht="12.75" hidden="false" customHeight="true" outlineLevel="0" collapsed="false"/>
    <row r="7812" customFormat="false" ht="12.75" hidden="false" customHeight="true" outlineLevel="0" collapsed="false"/>
    <row r="7813" customFormat="false" ht="12.75" hidden="false" customHeight="true" outlineLevel="0" collapsed="false"/>
    <row r="7814" customFormat="false" ht="12.75" hidden="false" customHeight="true" outlineLevel="0" collapsed="false"/>
    <row r="7815" customFormat="false" ht="12.75" hidden="false" customHeight="true" outlineLevel="0" collapsed="false"/>
    <row r="7816" customFormat="false" ht="12.75" hidden="false" customHeight="true" outlineLevel="0" collapsed="false"/>
    <row r="7817" customFormat="false" ht="12.75" hidden="false" customHeight="true" outlineLevel="0" collapsed="false"/>
    <row r="7818" customFormat="false" ht="12.75" hidden="false" customHeight="true" outlineLevel="0" collapsed="false"/>
    <row r="7819" customFormat="false" ht="12.75" hidden="false" customHeight="true" outlineLevel="0" collapsed="false"/>
    <row r="7820" customFormat="false" ht="12.75" hidden="false" customHeight="true" outlineLevel="0" collapsed="false"/>
    <row r="7821" customFormat="false" ht="12.75" hidden="false" customHeight="true" outlineLevel="0" collapsed="false"/>
    <row r="7822" customFormat="false" ht="12.75" hidden="false" customHeight="true" outlineLevel="0" collapsed="false"/>
    <row r="7823" customFormat="false" ht="12.75" hidden="false" customHeight="true" outlineLevel="0" collapsed="false"/>
    <row r="7824" customFormat="false" ht="12.75" hidden="false" customHeight="true" outlineLevel="0" collapsed="false"/>
    <row r="7825" customFormat="false" ht="12.75" hidden="false" customHeight="true" outlineLevel="0" collapsed="false"/>
    <row r="7826" customFormat="false" ht="12.75" hidden="false" customHeight="true" outlineLevel="0" collapsed="false"/>
    <row r="7827" customFormat="false" ht="12.75" hidden="false" customHeight="true" outlineLevel="0" collapsed="false"/>
    <row r="7828" customFormat="false" ht="12.75" hidden="false" customHeight="true" outlineLevel="0" collapsed="false"/>
    <row r="7829" customFormat="false" ht="12.75" hidden="false" customHeight="true" outlineLevel="0" collapsed="false"/>
    <row r="7830" customFormat="false" ht="12.75" hidden="false" customHeight="true" outlineLevel="0" collapsed="false"/>
    <row r="7831" customFormat="false" ht="12.75" hidden="false" customHeight="true" outlineLevel="0" collapsed="false"/>
    <row r="7832" customFormat="false" ht="12.75" hidden="false" customHeight="true" outlineLevel="0" collapsed="false"/>
    <row r="7833" customFormat="false" ht="12.75" hidden="false" customHeight="true" outlineLevel="0" collapsed="false"/>
    <row r="7834" customFormat="false" ht="12.75" hidden="false" customHeight="true" outlineLevel="0" collapsed="false"/>
    <row r="7835" customFormat="false" ht="12.75" hidden="false" customHeight="true" outlineLevel="0" collapsed="false"/>
    <row r="7836" customFormat="false" ht="12.75" hidden="false" customHeight="true" outlineLevel="0" collapsed="false"/>
    <row r="7837" customFormat="false" ht="12.75" hidden="false" customHeight="true" outlineLevel="0" collapsed="false"/>
    <row r="7838" customFormat="false" ht="12.75" hidden="false" customHeight="true" outlineLevel="0" collapsed="false"/>
    <row r="7839" customFormat="false" ht="12.75" hidden="false" customHeight="true" outlineLevel="0" collapsed="false"/>
    <row r="7840" customFormat="false" ht="12.75" hidden="false" customHeight="true" outlineLevel="0" collapsed="false"/>
    <row r="7841" customFormat="false" ht="12.75" hidden="false" customHeight="true" outlineLevel="0" collapsed="false"/>
    <row r="7842" customFormat="false" ht="12.75" hidden="false" customHeight="true" outlineLevel="0" collapsed="false"/>
    <row r="7843" customFormat="false" ht="12.75" hidden="false" customHeight="true" outlineLevel="0" collapsed="false"/>
    <row r="7844" customFormat="false" ht="12.75" hidden="false" customHeight="true" outlineLevel="0" collapsed="false"/>
    <row r="7845" customFormat="false" ht="12.75" hidden="false" customHeight="true" outlineLevel="0" collapsed="false"/>
    <row r="7846" customFormat="false" ht="12.75" hidden="false" customHeight="true" outlineLevel="0" collapsed="false"/>
    <row r="7847" customFormat="false" ht="12.75" hidden="false" customHeight="true" outlineLevel="0" collapsed="false"/>
    <row r="7848" customFormat="false" ht="12.75" hidden="false" customHeight="true" outlineLevel="0" collapsed="false"/>
    <row r="7849" customFormat="false" ht="12.75" hidden="false" customHeight="true" outlineLevel="0" collapsed="false"/>
    <row r="7850" customFormat="false" ht="12.75" hidden="false" customHeight="true" outlineLevel="0" collapsed="false"/>
    <row r="7851" customFormat="false" ht="12.75" hidden="false" customHeight="true" outlineLevel="0" collapsed="false"/>
    <row r="7852" customFormat="false" ht="12.75" hidden="false" customHeight="true" outlineLevel="0" collapsed="false"/>
    <row r="7853" customFormat="false" ht="12.75" hidden="false" customHeight="true" outlineLevel="0" collapsed="false"/>
    <row r="7854" customFormat="false" ht="12.75" hidden="false" customHeight="true" outlineLevel="0" collapsed="false"/>
    <row r="7855" customFormat="false" ht="12.75" hidden="false" customHeight="true" outlineLevel="0" collapsed="false"/>
    <row r="7856" customFormat="false" ht="12.75" hidden="false" customHeight="true" outlineLevel="0" collapsed="false"/>
    <row r="7857" customFormat="false" ht="12.75" hidden="false" customHeight="true" outlineLevel="0" collapsed="false"/>
    <row r="7858" customFormat="false" ht="12.75" hidden="false" customHeight="true" outlineLevel="0" collapsed="false"/>
    <row r="7859" customFormat="false" ht="12.75" hidden="false" customHeight="true" outlineLevel="0" collapsed="false"/>
    <row r="7860" customFormat="false" ht="12.75" hidden="false" customHeight="true" outlineLevel="0" collapsed="false"/>
    <row r="7861" customFormat="false" ht="12.75" hidden="false" customHeight="true" outlineLevel="0" collapsed="false"/>
    <row r="7862" customFormat="false" ht="12.75" hidden="false" customHeight="true" outlineLevel="0" collapsed="false"/>
    <row r="7863" customFormat="false" ht="12.75" hidden="false" customHeight="true" outlineLevel="0" collapsed="false"/>
    <row r="7864" customFormat="false" ht="12.75" hidden="false" customHeight="true" outlineLevel="0" collapsed="false"/>
    <row r="7865" customFormat="false" ht="12.75" hidden="false" customHeight="true" outlineLevel="0" collapsed="false"/>
    <row r="7866" customFormat="false" ht="12.75" hidden="false" customHeight="true" outlineLevel="0" collapsed="false"/>
    <row r="7867" customFormat="false" ht="12.75" hidden="false" customHeight="true" outlineLevel="0" collapsed="false"/>
    <row r="7868" customFormat="false" ht="12.75" hidden="false" customHeight="true" outlineLevel="0" collapsed="false"/>
    <row r="7869" customFormat="false" ht="12.75" hidden="false" customHeight="true" outlineLevel="0" collapsed="false"/>
    <row r="7870" customFormat="false" ht="12.75" hidden="false" customHeight="true" outlineLevel="0" collapsed="false"/>
    <row r="7871" customFormat="false" ht="12.75" hidden="false" customHeight="true" outlineLevel="0" collapsed="false"/>
    <row r="7872" customFormat="false" ht="12.75" hidden="false" customHeight="true" outlineLevel="0" collapsed="false"/>
    <row r="7873" customFormat="false" ht="12.75" hidden="false" customHeight="true" outlineLevel="0" collapsed="false"/>
    <row r="7874" customFormat="false" ht="12.75" hidden="false" customHeight="true" outlineLevel="0" collapsed="false"/>
    <row r="7875" customFormat="false" ht="12.75" hidden="false" customHeight="true" outlineLevel="0" collapsed="false"/>
    <row r="7876" customFormat="false" ht="12.75" hidden="false" customHeight="true" outlineLevel="0" collapsed="false"/>
    <row r="7877" customFormat="false" ht="12.75" hidden="false" customHeight="true" outlineLevel="0" collapsed="false"/>
    <row r="7878" customFormat="false" ht="12.75" hidden="false" customHeight="true" outlineLevel="0" collapsed="false"/>
    <row r="7879" customFormat="false" ht="12.75" hidden="false" customHeight="true" outlineLevel="0" collapsed="false"/>
    <row r="7880" customFormat="false" ht="12.75" hidden="false" customHeight="true" outlineLevel="0" collapsed="false"/>
    <row r="7881" customFormat="false" ht="12.75" hidden="false" customHeight="true" outlineLevel="0" collapsed="false"/>
    <row r="7882" customFormat="false" ht="12.75" hidden="false" customHeight="true" outlineLevel="0" collapsed="false"/>
    <row r="7883" customFormat="false" ht="12.75" hidden="false" customHeight="true" outlineLevel="0" collapsed="false"/>
    <row r="7884" customFormat="false" ht="12.75" hidden="false" customHeight="true" outlineLevel="0" collapsed="false"/>
    <row r="7885" customFormat="false" ht="12.75" hidden="false" customHeight="true" outlineLevel="0" collapsed="false"/>
    <row r="7886" customFormat="false" ht="12.75" hidden="false" customHeight="true" outlineLevel="0" collapsed="false"/>
    <row r="7887" customFormat="false" ht="12.75" hidden="false" customHeight="true" outlineLevel="0" collapsed="false"/>
    <row r="7888" customFormat="false" ht="12.75" hidden="false" customHeight="true" outlineLevel="0" collapsed="false"/>
    <row r="7889" customFormat="false" ht="12.75" hidden="false" customHeight="true" outlineLevel="0" collapsed="false"/>
    <row r="7890" customFormat="false" ht="12.75" hidden="false" customHeight="true" outlineLevel="0" collapsed="false"/>
    <row r="7891" customFormat="false" ht="12.75" hidden="false" customHeight="true" outlineLevel="0" collapsed="false"/>
    <row r="7892" customFormat="false" ht="12.75" hidden="false" customHeight="true" outlineLevel="0" collapsed="false"/>
    <row r="7893" customFormat="false" ht="12.75" hidden="false" customHeight="true" outlineLevel="0" collapsed="false"/>
    <row r="7894" customFormat="false" ht="12.75" hidden="false" customHeight="true" outlineLevel="0" collapsed="false"/>
    <row r="7895" customFormat="false" ht="12.75" hidden="false" customHeight="true" outlineLevel="0" collapsed="false"/>
    <row r="7896" customFormat="false" ht="12.75" hidden="false" customHeight="true" outlineLevel="0" collapsed="false"/>
    <row r="7897" customFormat="false" ht="12.75" hidden="false" customHeight="true" outlineLevel="0" collapsed="false"/>
    <row r="7898" customFormat="false" ht="12.75" hidden="false" customHeight="true" outlineLevel="0" collapsed="false"/>
    <row r="7899" customFormat="false" ht="12.75" hidden="false" customHeight="true" outlineLevel="0" collapsed="false"/>
    <row r="7900" customFormat="false" ht="12.75" hidden="false" customHeight="true" outlineLevel="0" collapsed="false"/>
    <row r="7901" customFormat="false" ht="12.75" hidden="false" customHeight="true" outlineLevel="0" collapsed="false"/>
    <row r="7902" customFormat="false" ht="12.75" hidden="false" customHeight="true" outlineLevel="0" collapsed="false"/>
    <row r="7903" customFormat="false" ht="12.75" hidden="false" customHeight="true" outlineLevel="0" collapsed="false"/>
    <row r="7904" customFormat="false" ht="12.75" hidden="false" customHeight="true" outlineLevel="0" collapsed="false"/>
    <row r="7905" customFormat="false" ht="12.75" hidden="false" customHeight="true" outlineLevel="0" collapsed="false"/>
    <row r="7906" customFormat="false" ht="12.75" hidden="false" customHeight="true" outlineLevel="0" collapsed="false"/>
    <row r="7907" customFormat="false" ht="12.75" hidden="false" customHeight="true" outlineLevel="0" collapsed="false"/>
    <row r="7908" customFormat="false" ht="12.75" hidden="false" customHeight="true" outlineLevel="0" collapsed="false"/>
    <row r="7909" customFormat="false" ht="12.75" hidden="false" customHeight="true" outlineLevel="0" collapsed="false"/>
    <row r="7910" customFormat="false" ht="12.75" hidden="false" customHeight="true" outlineLevel="0" collapsed="false"/>
    <row r="7911" customFormat="false" ht="12.75" hidden="false" customHeight="true" outlineLevel="0" collapsed="false"/>
    <row r="7912" customFormat="false" ht="12.75" hidden="false" customHeight="true" outlineLevel="0" collapsed="false"/>
    <row r="7913" customFormat="false" ht="12.75" hidden="false" customHeight="true" outlineLevel="0" collapsed="false"/>
    <row r="7914" customFormat="false" ht="12.75" hidden="false" customHeight="true" outlineLevel="0" collapsed="false"/>
    <row r="7915" customFormat="false" ht="12.75" hidden="false" customHeight="true" outlineLevel="0" collapsed="false"/>
    <row r="7916" customFormat="false" ht="12.75" hidden="false" customHeight="true" outlineLevel="0" collapsed="false"/>
    <row r="7917" customFormat="false" ht="12.75" hidden="false" customHeight="true" outlineLevel="0" collapsed="false"/>
    <row r="7918" customFormat="false" ht="12.75" hidden="false" customHeight="true" outlineLevel="0" collapsed="false"/>
    <row r="7919" customFormat="false" ht="12.75" hidden="false" customHeight="true" outlineLevel="0" collapsed="false"/>
    <row r="7920" customFormat="false" ht="12.75" hidden="false" customHeight="true" outlineLevel="0" collapsed="false"/>
    <row r="7921" customFormat="false" ht="12.75" hidden="false" customHeight="true" outlineLevel="0" collapsed="false"/>
    <row r="7922" customFormat="false" ht="12.75" hidden="false" customHeight="true" outlineLevel="0" collapsed="false"/>
    <row r="7923" customFormat="false" ht="12.75" hidden="false" customHeight="true" outlineLevel="0" collapsed="false"/>
    <row r="7924" customFormat="false" ht="12.75" hidden="false" customHeight="true" outlineLevel="0" collapsed="false"/>
    <row r="7925" customFormat="false" ht="12.75" hidden="false" customHeight="true" outlineLevel="0" collapsed="false"/>
    <row r="7926" customFormat="false" ht="12.75" hidden="false" customHeight="true" outlineLevel="0" collapsed="false"/>
    <row r="7927" customFormat="false" ht="12.75" hidden="false" customHeight="true" outlineLevel="0" collapsed="false"/>
    <row r="7928" customFormat="false" ht="12.75" hidden="false" customHeight="true" outlineLevel="0" collapsed="false"/>
    <row r="7929" customFormat="false" ht="12.75" hidden="false" customHeight="true" outlineLevel="0" collapsed="false"/>
    <row r="7930" customFormat="false" ht="12.75" hidden="false" customHeight="true" outlineLevel="0" collapsed="false"/>
    <row r="7931" customFormat="false" ht="12.75" hidden="false" customHeight="true" outlineLevel="0" collapsed="false"/>
    <row r="7932" customFormat="false" ht="12.75" hidden="false" customHeight="true" outlineLevel="0" collapsed="false"/>
    <row r="7933" customFormat="false" ht="12.75" hidden="false" customHeight="true" outlineLevel="0" collapsed="false"/>
    <row r="7934" customFormat="false" ht="12.75" hidden="false" customHeight="true" outlineLevel="0" collapsed="false"/>
    <row r="7935" customFormat="false" ht="12.75" hidden="false" customHeight="true" outlineLevel="0" collapsed="false"/>
    <row r="7936" customFormat="false" ht="12.75" hidden="false" customHeight="true" outlineLevel="0" collapsed="false"/>
    <row r="7937" customFormat="false" ht="12.75" hidden="false" customHeight="true" outlineLevel="0" collapsed="false"/>
    <row r="7938" customFormat="false" ht="12.75" hidden="false" customHeight="true" outlineLevel="0" collapsed="false"/>
    <row r="7939" customFormat="false" ht="12.75" hidden="false" customHeight="true" outlineLevel="0" collapsed="false"/>
    <row r="7940" customFormat="false" ht="12.75" hidden="false" customHeight="true" outlineLevel="0" collapsed="false"/>
    <row r="7941" customFormat="false" ht="12.75" hidden="false" customHeight="true" outlineLevel="0" collapsed="false"/>
    <row r="7942" customFormat="false" ht="12.75" hidden="false" customHeight="true" outlineLevel="0" collapsed="false"/>
    <row r="7943" customFormat="false" ht="12.75" hidden="false" customHeight="true" outlineLevel="0" collapsed="false"/>
    <row r="7944" customFormat="false" ht="12.75" hidden="false" customHeight="true" outlineLevel="0" collapsed="false"/>
    <row r="7945" customFormat="false" ht="12.75" hidden="false" customHeight="true" outlineLevel="0" collapsed="false"/>
    <row r="7946" customFormat="false" ht="12.75" hidden="false" customHeight="true" outlineLevel="0" collapsed="false"/>
    <row r="7947" customFormat="false" ht="12.75" hidden="false" customHeight="true" outlineLevel="0" collapsed="false"/>
    <row r="7948" customFormat="false" ht="12.75" hidden="false" customHeight="true" outlineLevel="0" collapsed="false"/>
    <row r="7949" customFormat="false" ht="12.75" hidden="false" customHeight="true" outlineLevel="0" collapsed="false"/>
    <row r="7950" customFormat="false" ht="12.75" hidden="false" customHeight="true" outlineLevel="0" collapsed="false"/>
    <row r="7951" customFormat="false" ht="12.75" hidden="false" customHeight="true" outlineLevel="0" collapsed="false"/>
    <row r="7952" customFormat="false" ht="12.75" hidden="false" customHeight="true" outlineLevel="0" collapsed="false"/>
    <row r="7953" customFormat="false" ht="12.75" hidden="false" customHeight="true" outlineLevel="0" collapsed="false"/>
    <row r="7954" customFormat="false" ht="12.75" hidden="false" customHeight="true" outlineLevel="0" collapsed="false"/>
    <row r="7955" customFormat="false" ht="12.75" hidden="false" customHeight="true" outlineLevel="0" collapsed="false"/>
    <row r="7956" customFormat="false" ht="12.75" hidden="false" customHeight="true" outlineLevel="0" collapsed="false"/>
    <row r="7957" customFormat="false" ht="12.75" hidden="false" customHeight="true" outlineLevel="0" collapsed="false"/>
    <row r="7958" customFormat="false" ht="12.75" hidden="false" customHeight="true" outlineLevel="0" collapsed="false"/>
    <row r="7959" customFormat="false" ht="12.75" hidden="false" customHeight="true" outlineLevel="0" collapsed="false"/>
    <row r="7960" customFormat="false" ht="12.75" hidden="false" customHeight="true" outlineLevel="0" collapsed="false"/>
    <row r="7961" customFormat="false" ht="12.75" hidden="false" customHeight="true" outlineLevel="0" collapsed="false"/>
    <row r="7962" customFormat="false" ht="12.75" hidden="false" customHeight="true" outlineLevel="0" collapsed="false"/>
    <row r="7963" customFormat="false" ht="12.75" hidden="false" customHeight="true" outlineLevel="0" collapsed="false"/>
    <row r="7964" customFormat="false" ht="12.75" hidden="false" customHeight="true" outlineLevel="0" collapsed="false"/>
    <row r="7965" customFormat="false" ht="12.75" hidden="false" customHeight="true" outlineLevel="0" collapsed="false"/>
    <row r="7966" customFormat="false" ht="12.75" hidden="false" customHeight="true" outlineLevel="0" collapsed="false"/>
    <row r="7967" customFormat="false" ht="12.75" hidden="false" customHeight="true" outlineLevel="0" collapsed="false"/>
    <row r="7968" customFormat="false" ht="12.75" hidden="false" customHeight="true" outlineLevel="0" collapsed="false"/>
    <row r="7969" customFormat="false" ht="12.75" hidden="false" customHeight="true" outlineLevel="0" collapsed="false"/>
    <row r="7970" customFormat="false" ht="12.75" hidden="false" customHeight="true" outlineLevel="0" collapsed="false"/>
    <row r="7971" customFormat="false" ht="12.75" hidden="false" customHeight="true" outlineLevel="0" collapsed="false"/>
    <row r="7972" customFormat="false" ht="12.75" hidden="false" customHeight="true" outlineLevel="0" collapsed="false"/>
    <row r="7973" customFormat="false" ht="12.75" hidden="false" customHeight="true" outlineLevel="0" collapsed="false"/>
    <row r="7974" customFormat="false" ht="12.75" hidden="false" customHeight="true" outlineLevel="0" collapsed="false"/>
    <row r="7975" customFormat="false" ht="12.75" hidden="false" customHeight="true" outlineLevel="0" collapsed="false"/>
    <row r="7976" customFormat="false" ht="12.75" hidden="false" customHeight="true" outlineLevel="0" collapsed="false"/>
    <row r="7977" customFormat="false" ht="12.75" hidden="false" customHeight="true" outlineLevel="0" collapsed="false"/>
    <row r="7978" customFormat="false" ht="12.75" hidden="false" customHeight="true" outlineLevel="0" collapsed="false"/>
    <row r="7979" customFormat="false" ht="12.75" hidden="false" customHeight="true" outlineLevel="0" collapsed="false"/>
    <row r="7980" customFormat="false" ht="12.75" hidden="false" customHeight="true" outlineLevel="0" collapsed="false"/>
    <row r="7981" customFormat="false" ht="12.75" hidden="false" customHeight="true" outlineLevel="0" collapsed="false"/>
    <row r="7982" customFormat="false" ht="12.75" hidden="false" customHeight="true" outlineLevel="0" collapsed="false"/>
    <row r="7983" customFormat="false" ht="12.75" hidden="false" customHeight="true" outlineLevel="0" collapsed="false"/>
    <row r="7984" customFormat="false" ht="12.75" hidden="false" customHeight="true" outlineLevel="0" collapsed="false"/>
    <row r="7985" customFormat="false" ht="12.75" hidden="false" customHeight="true" outlineLevel="0" collapsed="false"/>
    <row r="7986" customFormat="false" ht="12.75" hidden="false" customHeight="true" outlineLevel="0" collapsed="false"/>
    <row r="7987" customFormat="false" ht="12.75" hidden="false" customHeight="true" outlineLevel="0" collapsed="false"/>
    <row r="7988" customFormat="false" ht="12.75" hidden="false" customHeight="true" outlineLevel="0" collapsed="false"/>
    <row r="7989" customFormat="false" ht="12.75" hidden="false" customHeight="true" outlineLevel="0" collapsed="false"/>
    <row r="7990" customFormat="false" ht="12.75" hidden="false" customHeight="true" outlineLevel="0" collapsed="false"/>
    <row r="7991" customFormat="false" ht="12.75" hidden="false" customHeight="true" outlineLevel="0" collapsed="false"/>
    <row r="7992" customFormat="false" ht="12.75" hidden="false" customHeight="true" outlineLevel="0" collapsed="false"/>
    <row r="7993" customFormat="false" ht="12.75" hidden="false" customHeight="true" outlineLevel="0" collapsed="false"/>
    <row r="7994" customFormat="false" ht="12.75" hidden="false" customHeight="true" outlineLevel="0" collapsed="false"/>
    <row r="7995" customFormat="false" ht="12.75" hidden="false" customHeight="true" outlineLevel="0" collapsed="false"/>
    <row r="7996" customFormat="false" ht="12.75" hidden="false" customHeight="true" outlineLevel="0" collapsed="false"/>
    <row r="7997" customFormat="false" ht="12.75" hidden="false" customHeight="true" outlineLevel="0" collapsed="false"/>
    <row r="7998" customFormat="false" ht="12.75" hidden="false" customHeight="true" outlineLevel="0" collapsed="false"/>
    <row r="7999" customFormat="false" ht="12.75" hidden="false" customHeight="true" outlineLevel="0" collapsed="false"/>
    <row r="8000" customFormat="false" ht="12.75" hidden="false" customHeight="true" outlineLevel="0" collapsed="false"/>
    <row r="8001" customFormat="false" ht="12.75" hidden="false" customHeight="true" outlineLevel="0" collapsed="false"/>
    <row r="8002" customFormat="false" ht="12.75" hidden="false" customHeight="true" outlineLevel="0" collapsed="false"/>
    <row r="8003" customFormat="false" ht="12.75" hidden="false" customHeight="true" outlineLevel="0" collapsed="false"/>
    <row r="8004" customFormat="false" ht="12.75" hidden="false" customHeight="true" outlineLevel="0" collapsed="false"/>
    <row r="8005" customFormat="false" ht="12.75" hidden="false" customHeight="true" outlineLevel="0" collapsed="false"/>
    <row r="8006" customFormat="false" ht="12.75" hidden="false" customHeight="true" outlineLevel="0" collapsed="false"/>
    <row r="8007" customFormat="false" ht="12.75" hidden="false" customHeight="true" outlineLevel="0" collapsed="false"/>
    <row r="8008" customFormat="false" ht="12.75" hidden="false" customHeight="true" outlineLevel="0" collapsed="false"/>
    <row r="8009" customFormat="false" ht="12.75" hidden="false" customHeight="true" outlineLevel="0" collapsed="false"/>
    <row r="8010" customFormat="false" ht="12.75" hidden="false" customHeight="true" outlineLevel="0" collapsed="false"/>
    <row r="8011" customFormat="false" ht="12.75" hidden="false" customHeight="true" outlineLevel="0" collapsed="false"/>
    <row r="8012" customFormat="false" ht="12.75" hidden="false" customHeight="true" outlineLevel="0" collapsed="false"/>
    <row r="8013" customFormat="false" ht="12.75" hidden="false" customHeight="true" outlineLevel="0" collapsed="false"/>
    <row r="8014" customFormat="false" ht="12.75" hidden="false" customHeight="true" outlineLevel="0" collapsed="false"/>
    <row r="8015" customFormat="false" ht="12.75" hidden="false" customHeight="true" outlineLevel="0" collapsed="false"/>
    <row r="8016" customFormat="false" ht="12.75" hidden="false" customHeight="true" outlineLevel="0" collapsed="false"/>
    <row r="8017" customFormat="false" ht="12.75" hidden="false" customHeight="true" outlineLevel="0" collapsed="false"/>
    <row r="8018" customFormat="false" ht="12.75" hidden="false" customHeight="true" outlineLevel="0" collapsed="false"/>
    <row r="8019" customFormat="false" ht="12.75" hidden="false" customHeight="true" outlineLevel="0" collapsed="false"/>
    <row r="8020" customFormat="false" ht="12.75" hidden="false" customHeight="true" outlineLevel="0" collapsed="false"/>
    <row r="8021" customFormat="false" ht="12.75" hidden="false" customHeight="true" outlineLevel="0" collapsed="false"/>
    <row r="8022" customFormat="false" ht="12.75" hidden="false" customHeight="true" outlineLevel="0" collapsed="false"/>
    <row r="8023" customFormat="false" ht="12.75" hidden="false" customHeight="true" outlineLevel="0" collapsed="false"/>
    <row r="8024" customFormat="false" ht="12.75" hidden="false" customHeight="true" outlineLevel="0" collapsed="false"/>
    <row r="8025" customFormat="false" ht="12.75" hidden="false" customHeight="true" outlineLevel="0" collapsed="false"/>
    <row r="8026" customFormat="false" ht="12.75" hidden="false" customHeight="true" outlineLevel="0" collapsed="false"/>
    <row r="8027" customFormat="false" ht="12.75" hidden="false" customHeight="true" outlineLevel="0" collapsed="false"/>
    <row r="8028" customFormat="false" ht="12.75" hidden="false" customHeight="true" outlineLevel="0" collapsed="false"/>
    <row r="8029" customFormat="false" ht="12.75" hidden="false" customHeight="true" outlineLevel="0" collapsed="false"/>
    <row r="8030" customFormat="false" ht="12.75" hidden="false" customHeight="true" outlineLevel="0" collapsed="false"/>
    <row r="8031" customFormat="false" ht="12.75" hidden="false" customHeight="true" outlineLevel="0" collapsed="false"/>
    <row r="8032" customFormat="false" ht="12.75" hidden="false" customHeight="true" outlineLevel="0" collapsed="false"/>
    <row r="8033" customFormat="false" ht="12.75" hidden="false" customHeight="true" outlineLevel="0" collapsed="false"/>
    <row r="8034" customFormat="false" ht="12.75" hidden="false" customHeight="true" outlineLevel="0" collapsed="false"/>
    <row r="8035" customFormat="false" ht="12.75" hidden="false" customHeight="true" outlineLevel="0" collapsed="false"/>
    <row r="8036" customFormat="false" ht="12.75" hidden="false" customHeight="true" outlineLevel="0" collapsed="false"/>
    <row r="8037" customFormat="false" ht="12.75" hidden="false" customHeight="true" outlineLevel="0" collapsed="false"/>
    <row r="8038" customFormat="false" ht="12.75" hidden="false" customHeight="true" outlineLevel="0" collapsed="false"/>
    <row r="8039" customFormat="false" ht="12.75" hidden="false" customHeight="true" outlineLevel="0" collapsed="false"/>
    <row r="8040" customFormat="false" ht="12.75" hidden="false" customHeight="true" outlineLevel="0" collapsed="false"/>
    <row r="8041" customFormat="false" ht="12.75" hidden="false" customHeight="true" outlineLevel="0" collapsed="false"/>
    <row r="8042" customFormat="false" ht="12.75" hidden="false" customHeight="true" outlineLevel="0" collapsed="false"/>
    <row r="8043" customFormat="false" ht="12.75" hidden="false" customHeight="true" outlineLevel="0" collapsed="false"/>
    <row r="8044" customFormat="false" ht="12.75" hidden="false" customHeight="true" outlineLevel="0" collapsed="false"/>
    <row r="8045" customFormat="false" ht="12.75" hidden="false" customHeight="true" outlineLevel="0" collapsed="false"/>
    <row r="8046" customFormat="false" ht="12.75" hidden="false" customHeight="true" outlineLevel="0" collapsed="false"/>
    <row r="8047" customFormat="false" ht="12.75" hidden="false" customHeight="true" outlineLevel="0" collapsed="false"/>
    <row r="8048" customFormat="false" ht="12.75" hidden="false" customHeight="true" outlineLevel="0" collapsed="false"/>
    <row r="8049" customFormat="false" ht="12.75" hidden="false" customHeight="true" outlineLevel="0" collapsed="false"/>
    <row r="8050" customFormat="false" ht="12.75" hidden="false" customHeight="true" outlineLevel="0" collapsed="false"/>
    <row r="8051" customFormat="false" ht="12.75" hidden="false" customHeight="true" outlineLevel="0" collapsed="false"/>
    <row r="8052" customFormat="false" ht="12.75" hidden="false" customHeight="true" outlineLevel="0" collapsed="false"/>
    <row r="8053" customFormat="false" ht="12.75" hidden="false" customHeight="true" outlineLevel="0" collapsed="false"/>
    <row r="8054" customFormat="false" ht="12.75" hidden="false" customHeight="true" outlineLevel="0" collapsed="false"/>
    <row r="8055" customFormat="false" ht="12.75" hidden="false" customHeight="true" outlineLevel="0" collapsed="false"/>
    <row r="8056" customFormat="false" ht="12.75" hidden="false" customHeight="true" outlineLevel="0" collapsed="false"/>
    <row r="8057" customFormat="false" ht="12.75" hidden="false" customHeight="true" outlineLevel="0" collapsed="false"/>
    <row r="8058" customFormat="false" ht="12.75" hidden="false" customHeight="true" outlineLevel="0" collapsed="false"/>
    <row r="8059" customFormat="false" ht="12.75" hidden="false" customHeight="true" outlineLevel="0" collapsed="false"/>
    <row r="8060" customFormat="false" ht="12.75" hidden="false" customHeight="true" outlineLevel="0" collapsed="false"/>
    <row r="8061" customFormat="false" ht="12.75" hidden="false" customHeight="true" outlineLevel="0" collapsed="false"/>
    <row r="8062" customFormat="false" ht="12.75" hidden="false" customHeight="true" outlineLevel="0" collapsed="false"/>
    <row r="8063" customFormat="false" ht="12.75" hidden="false" customHeight="true" outlineLevel="0" collapsed="false"/>
    <row r="8064" customFormat="false" ht="12.75" hidden="false" customHeight="true" outlineLevel="0" collapsed="false"/>
    <row r="8065" customFormat="false" ht="12.75" hidden="false" customHeight="true" outlineLevel="0" collapsed="false"/>
    <row r="8066" customFormat="false" ht="12.75" hidden="false" customHeight="true" outlineLevel="0" collapsed="false"/>
    <row r="8067" customFormat="false" ht="12.75" hidden="false" customHeight="true" outlineLevel="0" collapsed="false"/>
    <row r="8068" customFormat="false" ht="12.75" hidden="false" customHeight="true" outlineLevel="0" collapsed="false"/>
    <row r="8069" customFormat="false" ht="12.75" hidden="false" customHeight="true" outlineLevel="0" collapsed="false"/>
    <row r="8070" customFormat="false" ht="12.75" hidden="false" customHeight="true" outlineLevel="0" collapsed="false"/>
    <row r="8071" customFormat="false" ht="12.75" hidden="false" customHeight="true" outlineLevel="0" collapsed="false"/>
    <row r="8072" customFormat="false" ht="12.75" hidden="false" customHeight="true" outlineLevel="0" collapsed="false"/>
    <row r="8073" customFormat="false" ht="12.75" hidden="false" customHeight="true" outlineLevel="0" collapsed="false"/>
    <row r="8074" customFormat="false" ht="12.75" hidden="false" customHeight="true" outlineLevel="0" collapsed="false"/>
    <row r="8075" customFormat="false" ht="12.75" hidden="false" customHeight="true" outlineLevel="0" collapsed="false"/>
    <row r="8076" customFormat="false" ht="12.75" hidden="false" customHeight="true" outlineLevel="0" collapsed="false"/>
    <row r="8077" customFormat="false" ht="12.75" hidden="false" customHeight="true" outlineLevel="0" collapsed="false"/>
    <row r="8078" customFormat="false" ht="12.75" hidden="false" customHeight="true" outlineLevel="0" collapsed="false"/>
    <row r="8079" customFormat="false" ht="12.75" hidden="false" customHeight="true" outlineLevel="0" collapsed="false"/>
    <row r="8080" customFormat="false" ht="12.75" hidden="false" customHeight="true" outlineLevel="0" collapsed="false"/>
    <row r="8081" customFormat="false" ht="12.75" hidden="false" customHeight="true" outlineLevel="0" collapsed="false"/>
    <row r="8082" customFormat="false" ht="12.75" hidden="false" customHeight="true" outlineLevel="0" collapsed="false"/>
    <row r="8083" customFormat="false" ht="12.75" hidden="false" customHeight="true" outlineLevel="0" collapsed="false"/>
    <row r="8084" customFormat="false" ht="12.75" hidden="false" customHeight="true" outlineLevel="0" collapsed="false"/>
    <row r="8085" customFormat="false" ht="12.75" hidden="false" customHeight="true" outlineLevel="0" collapsed="false"/>
    <row r="8086" customFormat="false" ht="12.75" hidden="false" customHeight="true" outlineLevel="0" collapsed="false"/>
    <row r="8087" customFormat="false" ht="12.75" hidden="false" customHeight="true" outlineLevel="0" collapsed="false"/>
    <row r="8088" customFormat="false" ht="12.75" hidden="false" customHeight="true" outlineLevel="0" collapsed="false"/>
    <row r="8089" customFormat="false" ht="12.75" hidden="false" customHeight="true" outlineLevel="0" collapsed="false"/>
    <row r="8090" customFormat="false" ht="12.75" hidden="false" customHeight="true" outlineLevel="0" collapsed="false"/>
    <row r="8091" customFormat="false" ht="12.75" hidden="false" customHeight="true" outlineLevel="0" collapsed="false"/>
    <row r="8092" customFormat="false" ht="12.75" hidden="false" customHeight="true" outlineLevel="0" collapsed="false"/>
    <row r="8093" customFormat="false" ht="12.75" hidden="false" customHeight="true" outlineLevel="0" collapsed="false"/>
    <row r="8094" customFormat="false" ht="12.75" hidden="false" customHeight="true" outlineLevel="0" collapsed="false"/>
    <row r="8095" customFormat="false" ht="12.75" hidden="false" customHeight="true" outlineLevel="0" collapsed="false"/>
    <row r="8096" customFormat="false" ht="12.75" hidden="false" customHeight="true" outlineLevel="0" collapsed="false"/>
    <row r="8097" customFormat="false" ht="12.75" hidden="false" customHeight="true" outlineLevel="0" collapsed="false"/>
    <row r="8098" customFormat="false" ht="12.75" hidden="false" customHeight="true" outlineLevel="0" collapsed="false"/>
    <row r="8099" customFormat="false" ht="12.75" hidden="false" customHeight="true" outlineLevel="0" collapsed="false"/>
    <row r="8100" customFormat="false" ht="12.75" hidden="false" customHeight="true" outlineLevel="0" collapsed="false"/>
    <row r="8101" customFormat="false" ht="12.75" hidden="false" customHeight="true" outlineLevel="0" collapsed="false"/>
    <row r="8102" customFormat="false" ht="12.75" hidden="false" customHeight="true" outlineLevel="0" collapsed="false"/>
    <row r="8103" customFormat="false" ht="12.75" hidden="false" customHeight="true" outlineLevel="0" collapsed="false"/>
    <row r="8104" customFormat="false" ht="12.75" hidden="false" customHeight="true" outlineLevel="0" collapsed="false"/>
    <row r="8105" customFormat="false" ht="12.75" hidden="false" customHeight="true" outlineLevel="0" collapsed="false"/>
    <row r="8106" customFormat="false" ht="12.75" hidden="false" customHeight="true" outlineLevel="0" collapsed="false"/>
    <row r="8107" customFormat="false" ht="12.75" hidden="false" customHeight="true" outlineLevel="0" collapsed="false"/>
    <row r="8108" customFormat="false" ht="12.75" hidden="false" customHeight="true" outlineLevel="0" collapsed="false"/>
    <row r="8109" customFormat="false" ht="12.75" hidden="false" customHeight="true" outlineLevel="0" collapsed="false"/>
    <row r="8110" customFormat="false" ht="12.75" hidden="false" customHeight="true" outlineLevel="0" collapsed="false"/>
    <row r="8111" customFormat="false" ht="12.75" hidden="false" customHeight="true" outlineLevel="0" collapsed="false"/>
    <row r="8112" customFormat="false" ht="12.75" hidden="false" customHeight="true" outlineLevel="0" collapsed="false"/>
    <row r="8113" customFormat="false" ht="12.75" hidden="false" customHeight="true" outlineLevel="0" collapsed="false"/>
    <row r="8114" customFormat="false" ht="12.75" hidden="false" customHeight="true" outlineLevel="0" collapsed="false"/>
    <row r="8115" customFormat="false" ht="12.75" hidden="false" customHeight="true" outlineLevel="0" collapsed="false"/>
    <row r="8116" customFormat="false" ht="12.75" hidden="false" customHeight="true" outlineLevel="0" collapsed="false"/>
    <row r="8117" customFormat="false" ht="12.75" hidden="false" customHeight="true" outlineLevel="0" collapsed="false"/>
    <row r="8118" customFormat="false" ht="12.75" hidden="false" customHeight="true" outlineLevel="0" collapsed="false"/>
    <row r="8119" customFormat="false" ht="12.75" hidden="false" customHeight="true" outlineLevel="0" collapsed="false"/>
    <row r="8120" customFormat="false" ht="12.75" hidden="false" customHeight="true" outlineLevel="0" collapsed="false"/>
    <row r="8121" customFormat="false" ht="12.75" hidden="false" customHeight="true" outlineLevel="0" collapsed="false"/>
    <row r="8122" customFormat="false" ht="12.75" hidden="false" customHeight="true" outlineLevel="0" collapsed="false"/>
    <row r="8123" customFormat="false" ht="12.75" hidden="false" customHeight="true" outlineLevel="0" collapsed="false"/>
    <row r="8124" customFormat="false" ht="12.75" hidden="false" customHeight="true" outlineLevel="0" collapsed="false"/>
    <row r="8125" customFormat="false" ht="12.75" hidden="false" customHeight="true" outlineLevel="0" collapsed="false"/>
    <row r="8126" customFormat="false" ht="12.75" hidden="false" customHeight="true" outlineLevel="0" collapsed="false"/>
    <row r="8127" customFormat="false" ht="12.75" hidden="false" customHeight="true" outlineLevel="0" collapsed="false"/>
    <row r="8128" customFormat="false" ht="12.75" hidden="false" customHeight="true" outlineLevel="0" collapsed="false"/>
    <row r="8129" customFormat="false" ht="12.75" hidden="false" customHeight="true" outlineLevel="0" collapsed="false"/>
    <row r="8130" customFormat="false" ht="12.75" hidden="false" customHeight="true" outlineLevel="0" collapsed="false"/>
    <row r="8131" customFormat="false" ht="12.75" hidden="false" customHeight="true" outlineLevel="0" collapsed="false"/>
    <row r="8132" customFormat="false" ht="12.75" hidden="false" customHeight="true" outlineLevel="0" collapsed="false"/>
    <row r="8133" customFormat="false" ht="12.75" hidden="false" customHeight="true" outlineLevel="0" collapsed="false"/>
    <row r="8134" customFormat="false" ht="12.75" hidden="false" customHeight="true" outlineLevel="0" collapsed="false"/>
    <row r="8135" customFormat="false" ht="12.75" hidden="false" customHeight="true" outlineLevel="0" collapsed="false"/>
    <row r="8136" customFormat="false" ht="12.75" hidden="false" customHeight="true" outlineLevel="0" collapsed="false"/>
    <row r="8137" customFormat="false" ht="12.75" hidden="false" customHeight="true" outlineLevel="0" collapsed="false"/>
    <row r="8138" customFormat="false" ht="12.75" hidden="false" customHeight="true" outlineLevel="0" collapsed="false"/>
    <row r="8139" customFormat="false" ht="12.75" hidden="false" customHeight="true" outlineLevel="0" collapsed="false"/>
    <row r="8140" customFormat="false" ht="12.75" hidden="false" customHeight="true" outlineLevel="0" collapsed="false"/>
    <row r="8141" customFormat="false" ht="12.75" hidden="false" customHeight="true" outlineLevel="0" collapsed="false"/>
    <row r="8142" customFormat="false" ht="12.75" hidden="false" customHeight="true" outlineLevel="0" collapsed="false"/>
    <row r="8143" customFormat="false" ht="12.75" hidden="false" customHeight="true" outlineLevel="0" collapsed="false"/>
    <row r="8144" customFormat="false" ht="12.75" hidden="false" customHeight="true" outlineLevel="0" collapsed="false"/>
    <row r="8145" customFormat="false" ht="12.75" hidden="false" customHeight="true" outlineLevel="0" collapsed="false"/>
    <row r="8146" customFormat="false" ht="12.75" hidden="false" customHeight="true" outlineLevel="0" collapsed="false"/>
    <row r="8147" customFormat="false" ht="12.75" hidden="false" customHeight="true" outlineLevel="0" collapsed="false"/>
    <row r="8148" customFormat="false" ht="12.75" hidden="false" customHeight="true" outlineLevel="0" collapsed="false"/>
    <row r="8149" customFormat="false" ht="12.75" hidden="false" customHeight="true" outlineLevel="0" collapsed="false"/>
    <row r="8150" customFormat="false" ht="12.75" hidden="false" customHeight="true" outlineLevel="0" collapsed="false"/>
    <row r="8151" customFormat="false" ht="12.75" hidden="false" customHeight="true" outlineLevel="0" collapsed="false"/>
    <row r="8152" customFormat="false" ht="12.75" hidden="false" customHeight="true" outlineLevel="0" collapsed="false"/>
    <row r="8153" customFormat="false" ht="12.75" hidden="false" customHeight="true" outlineLevel="0" collapsed="false"/>
    <row r="8154" customFormat="false" ht="12.75" hidden="false" customHeight="true" outlineLevel="0" collapsed="false"/>
    <row r="8155" customFormat="false" ht="12.75" hidden="false" customHeight="true" outlineLevel="0" collapsed="false"/>
    <row r="8156" customFormat="false" ht="12.75" hidden="false" customHeight="true" outlineLevel="0" collapsed="false"/>
    <row r="8157" customFormat="false" ht="12.75" hidden="false" customHeight="true" outlineLevel="0" collapsed="false"/>
    <row r="8158" customFormat="false" ht="12.75" hidden="false" customHeight="true" outlineLevel="0" collapsed="false"/>
    <row r="8159" customFormat="false" ht="12.75" hidden="false" customHeight="true" outlineLevel="0" collapsed="false"/>
    <row r="8160" customFormat="false" ht="12.75" hidden="false" customHeight="true" outlineLevel="0" collapsed="false"/>
    <row r="8161" customFormat="false" ht="12.75" hidden="false" customHeight="true" outlineLevel="0" collapsed="false"/>
    <row r="8162" customFormat="false" ht="12.75" hidden="false" customHeight="true" outlineLevel="0" collapsed="false"/>
    <row r="8163" customFormat="false" ht="12.75" hidden="false" customHeight="true" outlineLevel="0" collapsed="false"/>
    <row r="8164" customFormat="false" ht="12.75" hidden="false" customHeight="true" outlineLevel="0" collapsed="false"/>
    <row r="8165" customFormat="false" ht="12.75" hidden="false" customHeight="true" outlineLevel="0" collapsed="false"/>
    <row r="8166" customFormat="false" ht="12.75" hidden="false" customHeight="true" outlineLevel="0" collapsed="false"/>
    <row r="8167" customFormat="false" ht="12.75" hidden="false" customHeight="true" outlineLevel="0" collapsed="false"/>
    <row r="8168" customFormat="false" ht="12.75" hidden="false" customHeight="true" outlineLevel="0" collapsed="false"/>
    <row r="8169" customFormat="false" ht="12.75" hidden="false" customHeight="true" outlineLevel="0" collapsed="false"/>
    <row r="8170" customFormat="false" ht="12.75" hidden="false" customHeight="true" outlineLevel="0" collapsed="false"/>
    <row r="8171" customFormat="false" ht="12.75" hidden="false" customHeight="true" outlineLevel="0" collapsed="false"/>
    <row r="8172" customFormat="false" ht="12.75" hidden="false" customHeight="true" outlineLevel="0" collapsed="false"/>
    <row r="8173" customFormat="false" ht="12.75" hidden="false" customHeight="true" outlineLevel="0" collapsed="false"/>
    <row r="8174" customFormat="false" ht="12.75" hidden="false" customHeight="true" outlineLevel="0" collapsed="false"/>
    <row r="8175" customFormat="false" ht="12.75" hidden="false" customHeight="true" outlineLevel="0" collapsed="false"/>
    <row r="8176" customFormat="false" ht="12.75" hidden="false" customHeight="true" outlineLevel="0" collapsed="false"/>
    <row r="8177" customFormat="false" ht="12.75" hidden="false" customHeight="true" outlineLevel="0" collapsed="false"/>
    <row r="8178" customFormat="false" ht="12.75" hidden="false" customHeight="true" outlineLevel="0" collapsed="false"/>
    <row r="8179" customFormat="false" ht="12.75" hidden="false" customHeight="true" outlineLevel="0" collapsed="false"/>
    <row r="8180" customFormat="false" ht="12.75" hidden="false" customHeight="true" outlineLevel="0" collapsed="false"/>
    <row r="8181" customFormat="false" ht="12.75" hidden="false" customHeight="true" outlineLevel="0" collapsed="false"/>
    <row r="8182" customFormat="false" ht="12.75" hidden="false" customHeight="true" outlineLevel="0" collapsed="false"/>
    <row r="8183" customFormat="false" ht="12.75" hidden="false" customHeight="true" outlineLevel="0" collapsed="false"/>
    <row r="8184" customFormat="false" ht="12.75" hidden="false" customHeight="true" outlineLevel="0" collapsed="false"/>
    <row r="8185" customFormat="false" ht="12.75" hidden="false" customHeight="true" outlineLevel="0" collapsed="false"/>
    <row r="8186" customFormat="false" ht="12.75" hidden="false" customHeight="true" outlineLevel="0" collapsed="false"/>
    <row r="8187" customFormat="false" ht="12.75" hidden="false" customHeight="true" outlineLevel="0" collapsed="false"/>
    <row r="8188" customFormat="false" ht="12.75" hidden="false" customHeight="true" outlineLevel="0" collapsed="false"/>
    <row r="8189" customFormat="false" ht="12.75" hidden="false" customHeight="true" outlineLevel="0" collapsed="false"/>
    <row r="8190" customFormat="false" ht="12.75" hidden="false" customHeight="true" outlineLevel="0" collapsed="false"/>
    <row r="8191" customFormat="false" ht="12.75" hidden="false" customHeight="true" outlineLevel="0" collapsed="false"/>
    <row r="8192" customFormat="false" ht="12.75" hidden="false" customHeight="true" outlineLevel="0" collapsed="false"/>
    <row r="8193" customFormat="false" ht="12.75" hidden="false" customHeight="true" outlineLevel="0" collapsed="false"/>
    <row r="8194" customFormat="false" ht="12.75" hidden="false" customHeight="true" outlineLevel="0" collapsed="false"/>
    <row r="8195" customFormat="false" ht="12.75" hidden="false" customHeight="true" outlineLevel="0" collapsed="false"/>
    <row r="8196" customFormat="false" ht="12.75" hidden="false" customHeight="true" outlineLevel="0" collapsed="false"/>
    <row r="8197" customFormat="false" ht="12.75" hidden="false" customHeight="true" outlineLevel="0" collapsed="false"/>
    <row r="8198" customFormat="false" ht="12.75" hidden="false" customHeight="true" outlineLevel="0" collapsed="false"/>
    <row r="8199" customFormat="false" ht="12.75" hidden="false" customHeight="true" outlineLevel="0" collapsed="false"/>
    <row r="8200" customFormat="false" ht="12.75" hidden="false" customHeight="true" outlineLevel="0" collapsed="false"/>
    <row r="8201" customFormat="false" ht="12.75" hidden="false" customHeight="true" outlineLevel="0" collapsed="false"/>
    <row r="8202" customFormat="false" ht="12.75" hidden="false" customHeight="true" outlineLevel="0" collapsed="false"/>
    <row r="8203" customFormat="false" ht="12.75" hidden="false" customHeight="true" outlineLevel="0" collapsed="false"/>
    <row r="8204" customFormat="false" ht="12.75" hidden="false" customHeight="true" outlineLevel="0" collapsed="false"/>
    <row r="8205" customFormat="false" ht="12.75" hidden="false" customHeight="true" outlineLevel="0" collapsed="false"/>
    <row r="8206" customFormat="false" ht="12.75" hidden="false" customHeight="true" outlineLevel="0" collapsed="false"/>
    <row r="8207" customFormat="false" ht="12.75" hidden="false" customHeight="true" outlineLevel="0" collapsed="false"/>
    <row r="8208" customFormat="false" ht="12.75" hidden="false" customHeight="true" outlineLevel="0" collapsed="false"/>
    <row r="8209" customFormat="false" ht="12.75" hidden="false" customHeight="true" outlineLevel="0" collapsed="false"/>
    <row r="8210" customFormat="false" ht="12.75" hidden="false" customHeight="true" outlineLevel="0" collapsed="false"/>
    <row r="8211" customFormat="false" ht="12.75" hidden="false" customHeight="true" outlineLevel="0" collapsed="false"/>
    <row r="8212" customFormat="false" ht="12.75" hidden="false" customHeight="true" outlineLevel="0" collapsed="false"/>
    <row r="8213" customFormat="false" ht="12.75" hidden="false" customHeight="true" outlineLevel="0" collapsed="false"/>
    <row r="8214" customFormat="false" ht="12.75" hidden="false" customHeight="true" outlineLevel="0" collapsed="false"/>
    <row r="8215" customFormat="false" ht="12.75" hidden="false" customHeight="true" outlineLevel="0" collapsed="false"/>
    <row r="8216" customFormat="false" ht="12.75" hidden="false" customHeight="true" outlineLevel="0" collapsed="false"/>
    <row r="8217" customFormat="false" ht="12.75" hidden="false" customHeight="true" outlineLevel="0" collapsed="false"/>
    <row r="8218" customFormat="false" ht="12.75" hidden="false" customHeight="true" outlineLevel="0" collapsed="false"/>
    <row r="8219" customFormat="false" ht="12.75" hidden="false" customHeight="true" outlineLevel="0" collapsed="false"/>
    <row r="8220" customFormat="false" ht="12.75" hidden="false" customHeight="true" outlineLevel="0" collapsed="false"/>
    <row r="8221" customFormat="false" ht="12.75" hidden="false" customHeight="true" outlineLevel="0" collapsed="false"/>
    <row r="8222" customFormat="false" ht="12.75" hidden="false" customHeight="true" outlineLevel="0" collapsed="false"/>
    <row r="8223" customFormat="false" ht="12.75" hidden="false" customHeight="true" outlineLevel="0" collapsed="false"/>
    <row r="8224" customFormat="false" ht="12.75" hidden="false" customHeight="true" outlineLevel="0" collapsed="false"/>
    <row r="8225" customFormat="false" ht="12.75" hidden="false" customHeight="true" outlineLevel="0" collapsed="false"/>
    <row r="8226" customFormat="false" ht="12.75" hidden="false" customHeight="true" outlineLevel="0" collapsed="false"/>
    <row r="8227" customFormat="false" ht="12.75" hidden="false" customHeight="true" outlineLevel="0" collapsed="false"/>
    <row r="8228" customFormat="false" ht="12.75" hidden="false" customHeight="true" outlineLevel="0" collapsed="false"/>
    <row r="8229" customFormat="false" ht="12.75" hidden="false" customHeight="true" outlineLevel="0" collapsed="false"/>
    <row r="8230" customFormat="false" ht="12.75" hidden="false" customHeight="true" outlineLevel="0" collapsed="false"/>
    <row r="8231" customFormat="false" ht="12.75" hidden="false" customHeight="true" outlineLevel="0" collapsed="false"/>
    <row r="8232" customFormat="false" ht="12.75" hidden="false" customHeight="true" outlineLevel="0" collapsed="false"/>
    <row r="8233" customFormat="false" ht="12.75" hidden="false" customHeight="true" outlineLevel="0" collapsed="false"/>
    <row r="8234" customFormat="false" ht="12.75" hidden="false" customHeight="true" outlineLevel="0" collapsed="false"/>
    <row r="8235" customFormat="false" ht="12.75" hidden="false" customHeight="true" outlineLevel="0" collapsed="false"/>
    <row r="8236" customFormat="false" ht="12.75" hidden="false" customHeight="true" outlineLevel="0" collapsed="false"/>
    <row r="8237" customFormat="false" ht="12.75" hidden="false" customHeight="true" outlineLevel="0" collapsed="false"/>
    <row r="8238" customFormat="false" ht="12.75" hidden="false" customHeight="true" outlineLevel="0" collapsed="false"/>
    <row r="8239" customFormat="false" ht="12.75" hidden="false" customHeight="true" outlineLevel="0" collapsed="false"/>
    <row r="8240" customFormat="false" ht="12.75" hidden="false" customHeight="true" outlineLevel="0" collapsed="false"/>
    <row r="8241" customFormat="false" ht="12.75" hidden="false" customHeight="true" outlineLevel="0" collapsed="false"/>
    <row r="8242" customFormat="false" ht="12.75" hidden="false" customHeight="true" outlineLevel="0" collapsed="false"/>
    <row r="8243" customFormat="false" ht="12.75" hidden="false" customHeight="true" outlineLevel="0" collapsed="false"/>
    <row r="8244" customFormat="false" ht="12.75" hidden="false" customHeight="true" outlineLevel="0" collapsed="false"/>
    <row r="8245" customFormat="false" ht="12.75" hidden="false" customHeight="true" outlineLevel="0" collapsed="false"/>
    <row r="8246" customFormat="false" ht="12.75" hidden="false" customHeight="true" outlineLevel="0" collapsed="false"/>
    <row r="8247" customFormat="false" ht="12.75" hidden="false" customHeight="true" outlineLevel="0" collapsed="false"/>
    <row r="8248" customFormat="false" ht="12.75" hidden="false" customHeight="true" outlineLevel="0" collapsed="false"/>
    <row r="8249" customFormat="false" ht="12.75" hidden="false" customHeight="true" outlineLevel="0" collapsed="false"/>
    <row r="8250" customFormat="false" ht="12.75" hidden="false" customHeight="true" outlineLevel="0" collapsed="false"/>
    <row r="8251" customFormat="false" ht="12.75" hidden="false" customHeight="true" outlineLevel="0" collapsed="false"/>
    <row r="8252" customFormat="false" ht="12.75" hidden="false" customHeight="true" outlineLevel="0" collapsed="false"/>
    <row r="8253" customFormat="false" ht="12.75" hidden="false" customHeight="true" outlineLevel="0" collapsed="false"/>
    <row r="8254" customFormat="false" ht="12.75" hidden="false" customHeight="true" outlineLevel="0" collapsed="false"/>
    <row r="8255" customFormat="false" ht="12.75" hidden="false" customHeight="true" outlineLevel="0" collapsed="false"/>
    <row r="8256" customFormat="false" ht="12.75" hidden="false" customHeight="true" outlineLevel="0" collapsed="false"/>
    <row r="8257" customFormat="false" ht="12.75" hidden="false" customHeight="true" outlineLevel="0" collapsed="false"/>
    <row r="8258" customFormat="false" ht="12.75" hidden="false" customHeight="true" outlineLevel="0" collapsed="false"/>
    <row r="8259" customFormat="false" ht="12.75" hidden="false" customHeight="true" outlineLevel="0" collapsed="false"/>
    <row r="8260" customFormat="false" ht="12.75" hidden="false" customHeight="true" outlineLevel="0" collapsed="false"/>
    <row r="8261" customFormat="false" ht="12.75" hidden="false" customHeight="true" outlineLevel="0" collapsed="false"/>
    <row r="8262" customFormat="false" ht="12.75" hidden="false" customHeight="true" outlineLevel="0" collapsed="false"/>
    <row r="8263" customFormat="false" ht="12.75" hidden="false" customHeight="true" outlineLevel="0" collapsed="false"/>
    <row r="8264" customFormat="false" ht="12.75" hidden="false" customHeight="true" outlineLevel="0" collapsed="false"/>
    <row r="8265" customFormat="false" ht="12.75" hidden="false" customHeight="true" outlineLevel="0" collapsed="false"/>
    <row r="8266" customFormat="false" ht="12.75" hidden="false" customHeight="true" outlineLevel="0" collapsed="false"/>
    <row r="8267" customFormat="false" ht="12.75" hidden="false" customHeight="true" outlineLevel="0" collapsed="false"/>
    <row r="8268" customFormat="false" ht="12.75" hidden="false" customHeight="true" outlineLevel="0" collapsed="false"/>
    <row r="8269" customFormat="false" ht="12.75" hidden="false" customHeight="true" outlineLevel="0" collapsed="false"/>
    <row r="8270" customFormat="false" ht="12.75" hidden="false" customHeight="true" outlineLevel="0" collapsed="false"/>
    <row r="8271" customFormat="false" ht="12.75" hidden="false" customHeight="true" outlineLevel="0" collapsed="false"/>
    <row r="8272" customFormat="false" ht="12.75" hidden="false" customHeight="true" outlineLevel="0" collapsed="false"/>
    <row r="8273" customFormat="false" ht="12.75" hidden="false" customHeight="true" outlineLevel="0" collapsed="false"/>
    <row r="8274" customFormat="false" ht="12.75" hidden="false" customHeight="true" outlineLevel="0" collapsed="false"/>
    <row r="8275" customFormat="false" ht="12.75" hidden="false" customHeight="true" outlineLevel="0" collapsed="false"/>
    <row r="8276" customFormat="false" ht="12.75" hidden="false" customHeight="true" outlineLevel="0" collapsed="false"/>
    <row r="8277" customFormat="false" ht="12.75" hidden="false" customHeight="true" outlineLevel="0" collapsed="false"/>
    <row r="8278" customFormat="false" ht="12.75" hidden="false" customHeight="true" outlineLevel="0" collapsed="false"/>
    <row r="8279" customFormat="false" ht="12.75" hidden="false" customHeight="true" outlineLevel="0" collapsed="false"/>
    <row r="8280" customFormat="false" ht="12.75" hidden="false" customHeight="true" outlineLevel="0" collapsed="false"/>
    <row r="8281" customFormat="false" ht="12.75" hidden="false" customHeight="true" outlineLevel="0" collapsed="false"/>
    <row r="8282" customFormat="false" ht="12.75" hidden="false" customHeight="true" outlineLevel="0" collapsed="false"/>
    <row r="8283" customFormat="false" ht="12.75" hidden="false" customHeight="true" outlineLevel="0" collapsed="false"/>
    <row r="8284" customFormat="false" ht="12.75" hidden="false" customHeight="true" outlineLevel="0" collapsed="false"/>
    <row r="8285" customFormat="false" ht="12.75" hidden="false" customHeight="true" outlineLevel="0" collapsed="false"/>
    <row r="8286" customFormat="false" ht="12.75" hidden="false" customHeight="true" outlineLevel="0" collapsed="false"/>
    <row r="8287" customFormat="false" ht="12.75" hidden="false" customHeight="true" outlineLevel="0" collapsed="false"/>
    <row r="8288" customFormat="false" ht="12.75" hidden="false" customHeight="true" outlineLevel="0" collapsed="false"/>
    <row r="8289" customFormat="false" ht="12.75" hidden="false" customHeight="true" outlineLevel="0" collapsed="false"/>
    <row r="8290" customFormat="false" ht="12.75" hidden="false" customHeight="true" outlineLevel="0" collapsed="false"/>
    <row r="8291" customFormat="false" ht="12.75" hidden="false" customHeight="true" outlineLevel="0" collapsed="false"/>
    <row r="8292" customFormat="false" ht="12.75" hidden="false" customHeight="true" outlineLevel="0" collapsed="false"/>
    <row r="8293" customFormat="false" ht="12.75" hidden="false" customHeight="true" outlineLevel="0" collapsed="false"/>
    <row r="8294" customFormat="false" ht="12.75" hidden="false" customHeight="true" outlineLevel="0" collapsed="false"/>
    <row r="8295" customFormat="false" ht="12.75" hidden="false" customHeight="true" outlineLevel="0" collapsed="false"/>
    <row r="8296" customFormat="false" ht="12.75" hidden="false" customHeight="true" outlineLevel="0" collapsed="false"/>
    <row r="8297" customFormat="false" ht="12.75" hidden="false" customHeight="true" outlineLevel="0" collapsed="false"/>
    <row r="8298" customFormat="false" ht="12.75" hidden="false" customHeight="true" outlineLevel="0" collapsed="false"/>
    <row r="8299" customFormat="false" ht="12.75" hidden="false" customHeight="true" outlineLevel="0" collapsed="false"/>
    <row r="8300" customFormat="false" ht="12.75" hidden="false" customHeight="true" outlineLevel="0" collapsed="false"/>
    <row r="8301" customFormat="false" ht="12.75" hidden="false" customHeight="true" outlineLevel="0" collapsed="false"/>
    <row r="8302" customFormat="false" ht="12.75" hidden="false" customHeight="true" outlineLevel="0" collapsed="false"/>
    <row r="8303" customFormat="false" ht="12.75" hidden="false" customHeight="true" outlineLevel="0" collapsed="false"/>
    <row r="8304" customFormat="false" ht="12.75" hidden="false" customHeight="true" outlineLevel="0" collapsed="false"/>
    <row r="8305" customFormat="false" ht="12.75" hidden="false" customHeight="true" outlineLevel="0" collapsed="false"/>
    <row r="8306" customFormat="false" ht="12.75" hidden="false" customHeight="true" outlineLevel="0" collapsed="false"/>
    <row r="8307" customFormat="false" ht="12.75" hidden="false" customHeight="true" outlineLevel="0" collapsed="false"/>
    <row r="8308" customFormat="false" ht="12.75" hidden="false" customHeight="true" outlineLevel="0" collapsed="false"/>
    <row r="8309" customFormat="false" ht="12.75" hidden="false" customHeight="true" outlineLevel="0" collapsed="false"/>
    <row r="8310" customFormat="false" ht="12.75" hidden="false" customHeight="true" outlineLevel="0" collapsed="false"/>
    <row r="8311" customFormat="false" ht="12.75" hidden="false" customHeight="true" outlineLevel="0" collapsed="false"/>
    <row r="8312" customFormat="false" ht="12.75" hidden="false" customHeight="true" outlineLevel="0" collapsed="false"/>
    <row r="8313" customFormat="false" ht="12.75" hidden="false" customHeight="true" outlineLevel="0" collapsed="false"/>
    <row r="8314" customFormat="false" ht="12.75" hidden="false" customHeight="true" outlineLevel="0" collapsed="false"/>
    <row r="8315" customFormat="false" ht="12.75" hidden="false" customHeight="true" outlineLevel="0" collapsed="false"/>
    <row r="8316" customFormat="false" ht="12.75" hidden="false" customHeight="true" outlineLevel="0" collapsed="false"/>
    <row r="8317" customFormat="false" ht="12.75" hidden="false" customHeight="true" outlineLevel="0" collapsed="false"/>
    <row r="8318" customFormat="false" ht="12.75" hidden="false" customHeight="true" outlineLevel="0" collapsed="false"/>
    <row r="8319" customFormat="false" ht="12.75" hidden="false" customHeight="true" outlineLevel="0" collapsed="false"/>
    <row r="8320" customFormat="false" ht="12.75" hidden="false" customHeight="true" outlineLevel="0" collapsed="false"/>
    <row r="8321" customFormat="false" ht="12.75" hidden="false" customHeight="true" outlineLevel="0" collapsed="false"/>
    <row r="8322" customFormat="false" ht="12.75" hidden="false" customHeight="true" outlineLevel="0" collapsed="false"/>
    <row r="8323" customFormat="false" ht="12.75" hidden="false" customHeight="true" outlineLevel="0" collapsed="false"/>
    <row r="8324" customFormat="false" ht="12.75" hidden="false" customHeight="true" outlineLevel="0" collapsed="false"/>
    <row r="8325" customFormat="false" ht="12.75" hidden="false" customHeight="true" outlineLevel="0" collapsed="false"/>
    <row r="8326" customFormat="false" ht="12.75" hidden="false" customHeight="true" outlineLevel="0" collapsed="false"/>
    <row r="8327" customFormat="false" ht="12.75" hidden="false" customHeight="true" outlineLevel="0" collapsed="false"/>
    <row r="8328" customFormat="false" ht="12.75" hidden="false" customHeight="true" outlineLevel="0" collapsed="false"/>
    <row r="8329" customFormat="false" ht="12.75" hidden="false" customHeight="true" outlineLevel="0" collapsed="false"/>
    <row r="8330" customFormat="false" ht="12.75" hidden="false" customHeight="true" outlineLevel="0" collapsed="false"/>
    <row r="8331" customFormat="false" ht="12.75" hidden="false" customHeight="true" outlineLevel="0" collapsed="false"/>
    <row r="8332" customFormat="false" ht="12.75" hidden="false" customHeight="true" outlineLevel="0" collapsed="false"/>
    <row r="8333" customFormat="false" ht="12.75" hidden="false" customHeight="true" outlineLevel="0" collapsed="false"/>
    <row r="8334" customFormat="false" ht="12.75" hidden="false" customHeight="true" outlineLevel="0" collapsed="false"/>
    <row r="8335" customFormat="false" ht="12.75" hidden="false" customHeight="true" outlineLevel="0" collapsed="false"/>
    <row r="8336" customFormat="false" ht="12.75" hidden="false" customHeight="true" outlineLevel="0" collapsed="false"/>
    <row r="8337" customFormat="false" ht="12.75" hidden="false" customHeight="true" outlineLevel="0" collapsed="false"/>
    <row r="8338" customFormat="false" ht="12.75" hidden="false" customHeight="true" outlineLevel="0" collapsed="false"/>
    <row r="8339" customFormat="false" ht="12.75" hidden="false" customHeight="true" outlineLevel="0" collapsed="false"/>
    <row r="8340" customFormat="false" ht="12.75" hidden="false" customHeight="true" outlineLevel="0" collapsed="false"/>
    <row r="8341" customFormat="false" ht="12.75" hidden="false" customHeight="true" outlineLevel="0" collapsed="false"/>
    <row r="8342" customFormat="false" ht="12.75" hidden="false" customHeight="true" outlineLevel="0" collapsed="false"/>
    <row r="8343" customFormat="false" ht="12.75" hidden="false" customHeight="true" outlineLevel="0" collapsed="false"/>
    <row r="8344" customFormat="false" ht="12.75" hidden="false" customHeight="true" outlineLevel="0" collapsed="false"/>
    <row r="8345" customFormat="false" ht="12.75" hidden="false" customHeight="true" outlineLevel="0" collapsed="false"/>
    <row r="8346" customFormat="false" ht="12.75" hidden="false" customHeight="true" outlineLevel="0" collapsed="false"/>
    <row r="8347" customFormat="false" ht="12.75" hidden="false" customHeight="true" outlineLevel="0" collapsed="false"/>
    <row r="8348" customFormat="false" ht="12.75" hidden="false" customHeight="true" outlineLevel="0" collapsed="false"/>
    <row r="8349" customFormat="false" ht="12.75" hidden="false" customHeight="true" outlineLevel="0" collapsed="false"/>
    <row r="8350" customFormat="false" ht="12.75" hidden="false" customHeight="true" outlineLevel="0" collapsed="false"/>
    <row r="8351" customFormat="false" ht="12.75" hidden="false" customHeight="true" outlineLevel="0" collapsed="false"/>
    <row r="8352" customFormat="false" ht="12.75" hidden="false" customHeight="true" outlineLevel="0" collapsed="false"/>
    <row r="8353" customFormat="false" ht="12.75" hidden="false" customHeight="true" outlineLevel="0" collapsed="false"/>
    <row r="8354" customFormat="false" ht="12.75" hidden="false" customHeight="true" outlineLevel="0" collapsed="false"/>
    <row r="8355" customFormat="false" ht="12.75" hidden="false" customHeight="true" outlineLevel="0" collapsed="false"/>
    <row r="8356" customFormat="false" ht="12.75" hidden="false" customHeight="true" outlineLevel="0" collapsed="false"/>
    <row r="8357" customFormat="false" ht="12.75" hidden="false" customHeight="true" outlineLevel="0" collapsed="false"/>
    <row r="8358" customFormat="false" ht="12.75" hidden="false" customHeight="true" outlineLevel="0" collapsed="false"/>
    <row r="8359" customFormat="false" ht="12.75" hidden="false" customHeight="true" outlineLevel="0" collapsed="false"/>
    <row r="8360" customFormat="false" ht="12.75" hidden="false" customHeight="true" outlineLevel="0" collapsed="false"/>
    <row r="8361" customFormat="false" ht="12.75" hidden="false" customHeight="true" outlineLevel="0" collapsed="false"/>
    <row r="8362" customFormat="false" ht="12.75" hidden="false" customHeight="true" outlineLevel="0" collapsed="false"/>
    <row r="8363" customFormat="false" ht="12.75" hidden="false" customHeight="true" outlineLevel="0" collapsed="false"/>
    <row r="8364" customFormat="false" ht="12.75" hidden="false" customHeight="true" outlineLevel="0" collapsed="false"/>
    <row r="8365" customFormat="false" ht="12.75" hidden="false" customHeight="true" outlineLevel="0" collapsed="false"/>
    <row r="8366" customFormat="false" ht="12.75" hidden="false" customHeight="true" outlineLevel="0" collapsed="false"/>
    <row r="8367" customFormat="false" ht="12.75" hidden="false" customHeight="true" outlineLevel="0" collapsed="false"/>
    <row r="8368" customFormat="false" ht="12.75" hidden="false" customHeight="true" outlineLevel="0" collapsed="false"/>
    <row r="8369" customFormat="false" ht="12.75" hidden="false" customHeight="true" outlineLevel="0" collapsed="false"/>
    <row r="8370" customFormat="false" ht="12.75" hidden="false" customHeight="true" outlineLevel="0" collapsed="false"/>
    <row r="8371" customFormat="false" ht="12.75" hidden="false" customHeight="true" outlineLevel="0" collapsed="false"/>
    <row r="8372" customFormat="false" ht="12.75" hidden="false" customHeight="true" outlineLevel="0" collapsed="false"/>
    <row r="8373" customFormat="false" ht="12.75" hidden="false" customHeight="true" outlineLevel="0" collapsed="false"/>
    <row r="8374" customFormat="false" ht="12.75" hidden="false" customHeight="true" outlineLevel="0" collapsed="false"/>
    <row r="8375" customFormat="false" ht="12.75" hidden="false" customHeight="true" outlineLevel="0" collapsed="false"/>
    <row r="8376" customFormat="false" ht="12.75" hidden="false" customHeight="true" outlineLevel="0" collapsed="false"/>
    <row r="8377" customFormat="false" ht="12.75" hidden="false" customHeight="true" outlineLevel="0" collapsed="false"/>
    <row r="8378" customFormat="false" ht="12.75" hidden="false" customHeight="true" outlineLevel="0" collapsed="false"/>
    <row r="8379" customFormat="false" ht="12.75" hidden="false" customHeight="true" outlineLevel="0" collapsed="false"/>
    <row r="8380" customFormat="false" ht="12.75" hidden="false" customHeight="true" outlineLevel="0" collapsed="false"/>
    <row r="8381" customFormat="false" ht="12.75" hidden="false" customHeight="true" outlineLevel="0" collapsed="false"/>
    <row r="8382" customFormat="false" ht="12.75" hidden="false" customHeight="true" outlineLevel="0" collapsed="false"/>
    <row r="8383" customFormat="false" ht="12.75" hidden="false" customHeight="true" outlineLevel="0" collapsed="false"/>
    <row r="8384" customFormat="false" ht="12.75" hidden="false" customHeight="true" outlineLevel="0" collapsed="false"/>
    <row r="8385" customFormat="false" ht="12.75" hidden="false" customHeight="true" outlineLevel="0" collapsed="false"/>
    <row r="8386" customFormat="false" ht="12.75" hidden="false" customHeight="true" outlineLevel="0" collapsed="false"/>
    <row r="8387" customFormat="false" ht="12.75" hidden="false" customHeight="true" outlineLevel="0" collapsed="false"/>
    <row r="8388" customFormat="false" ht="12.75" hidden="false" customHeight="true" outlineLevel="0" collapsed="false"/>
    <row r="8389" customFormat="false" ht="12.75" hidden="false" customHeight="true" outlineLevel="0" collapsed="false"/>
    <row r="8390" customFormat="false" ht="12.75" hidden="false" customHeight="true" outlineLevel="0" collapsed="false"/>
    <row r="8391" customFormat="false" ht="12.75" hidden="false" customHeight="true" outlineLevel="0" collapsed="false"/>
    <row r="8392" customFormat="false" ht="12.75" hidden="false" customHeight="true" outlineLevel="0" collapsed="false"/>
    <row r="8393" customFormat="false" ht="12.75" hidden="false" customHeight="true" outlineLevel="0" collapsed="false"/>
    <row r="8394" customFormat="false" ht="12.75" hidden="false" customHeight="true" outlineLevel="0" collapsed="false"/>
    <row r="8395" customFormat="false" ht="12.75" hidden="false" customHeight="true" outlineLevel="0" collapsed="false"/>
    <row r="8396" customFormat="false" ht="12.75" hidden="false" customHeight="true" outlineLevel="0" collapsed="false"/>
    <row r="8397" customFormat="false" ht="12.75" hidden="false" customHeight="true" outlineLevel="0" collapsed="false"/>
    <row r="8398" customFormat="false" ht="12.75" hidden="false" customHeight="true" outlineLevel="0" collapsed="false"/>
    <row r="8399" customFormat="false" ht="12.75" hidden="false" customHeight="true" outlineLevel="0" collapsed="false"/>
    <row r="8400" customFormat="false" ht="12.75" hidden="false" customHeight="true" outlineLevel="0" collapsed="false"/>
    <row r="8401" customFormat="false" ht="12.75" hidden="false" customHeight="true" outlineLevel="0" collapsed="false"/>
    <row r="8402" customFormat="false" ht="12.75" hidden="false" customHeight="true" outlineLevel="0" collapsed="false"/>
    <row r="8403" customFormat="false" ht="12.75" hidden="false" customHeight="true" outlineLevel="0" collapsed="false"/>
    <row r="8404" customFormat="false" ht="12.75" hidden="false" customHeight="true" outlineLevel="0" collapsed="false"/>
    <row r="8405" customFormat="false" ht="12.75" hidden="false" customHeight="true" outlineLevel="0" collapsed="false"/>
    <row r="8406" customFormat="false" ht="12.75" hidden="false" customHeight="true" outlineLevel="0" collapsed="false"/>
    <row r="8407" customFormat="false" ht="12.75" hidden="false" customHeight="true" outlineLevel="0" collapsed="false"/>
    <row r="8408" customFormat="false" ht="12.75" hidden="false" customHeight="true" outlineLevel="0" collapsed="false"/>
    <row r="8409" customFormat="false" ht="12.75" hidden="false" customHeight="true" outlineLevel="0" collapsed="false"/>
    <row r="8410" customFormat="false" ht="12.75" hidden="false" customHeight="true" outlineLevel="0" collapsed="false"/>
    <row r="8411" customFormat="false" ht="12.75" hidden="false" customHeight="true" outlineLevel="0" collapsed="false"/>
    <row r="8412" customFormat="false" ht="12.75" hidden="false" customHeight="true" outlineLevel="0" collapsed="false"/>
    <row r="8413" customFormat="false" ht="12.75" hidden="false" customHeight="true" outlineLevel="0" collapsed="false"/>
    <row r="8414" customFormat="false" ht="12.75" hidden="false" customHeight="true" outlineLevel="0" collapsed="false"/>
    <row r="8415" customFormat="false" ht="12.75" hidden="false" customHeight="true" outlineLevel="0" collapsed="false"/>
    <row r="8416" customFormat="false" ht="12.75" hidden="false" customHeight="true" outlineLevel="0" collapsed="false"/>
    <row r="8417" customFormat="false" ht="12.75" hidden="false" customHeight="true" outlineLevel="0" collapsed="false"/>
    <row r="8418" customFormat="false" ht="12.75" hidden="false" customHeight="true" outlineLevel="0" collapsed="false"/>
    <row r="8419" customFormat="false" ht="12.75" hidden="false" customHeight="true" outlineLevel="0" collapsed="false"/>
    <row r="8420" customFormat="false" ht="12.75" hidden="false" customHeight="true" outlineLevel="0" collapsed="false"/>
    <row r="8421" customFormat="false" ht="12.75" hidden="false" customHeight="true" outlineLevel="0" collapsed="false"/>
    <row r="8422" customFormat="false" ht="12.75" hidden="false" customHeight="true" outlineLevel="0" collapsed="false"/>
    <row r="8423" customFormat="false" ht="12.75" hidden="false" customHeight="true" outlineLevel="0" collapsed="false"/>
    <row r="8424" customFormat="false" ht="12.75" hidden="false" customHeight="true" outlineLevel="0" collapsed="false"/>
    <row r="8425" customFormat="false" ht="12.75" hidden="false" customHeight="true" outlineLevel="0" collapsed="false"/>
    <row r="8426" customFormat="false" ht="12.75" hidden="false" customHeight="true" outlineLevel="0" collapsed="false"/>
    <row r="8427" customFormat="false" ht="12.75" hidden="false" customHeight="true" outlineLevel="0" collapsed="false"/>
    <row r="8428" customFormat="false" ht="12.75" hidden="false" customHeight="true" outlineLevel="0" collapsed="false"/>
    <row r="8429" customFormat="false" ht="12.75" hidden="false" customHeight="true" outlineLevel="0" collapsed="false"/>
    <row r="8430" customFormat="false" ht="12.75" hidden="false" customHeight="true" outlineLevel="0" collapsed="false"/>
    <row r="8431" customFormat="false" ht="12.75" hidden="false" customHeight="true" outlineLevel="0" collapsed="false"/>
    <row r="8432" customFormat="false" ht="12.75" hidden="false" customHeight="true" outlineLevel="0" collapsed="false"/>
    <row r="8433" customFormat="false" ht="12.75" hidden="false" customHeight="true" outlineLevel="0" collapsed="false"/>
    <row r="8434" customFormat="false" ht="12.75" hidden="false" customHeight="true" outlineLevel="0" collapsed="false"/>
    <row r="8435" customFormat="false" ht="12.75" hidden="false" customHeight="true" outlineLevel="0" collapsed="false"/>
    <row r="8436" customFormat="false" ht="12.75" hidden="false" customHeight="true" outlineLevel="0" collapsed="false"/>
    <row r="8437" customFormat="false" ht="12.75" hidden="false" customHeight="true" outlineLevel="0" collapsed="false"/>
    <row r="8438" customFormat="false" ht="12.75" hidden="false" customHeight="true" outlineLevel="0" collapsed="false"/>
    <row r="8439" customFormat="false" ht="12.75" hidden="false" customHeight="true" outlineLevel="0" collapsed="false"/>
    <row r="8440" customFormat="false" ht="12.75" hidden="false" customHeight="true" outlineLevel="0" collapsed="false"/>
    <row r="8441" customFormat="false" ht="12.75" hidden="false" customHeight="true" outlineLevel="0" collapsed="false"/>
    <row r="8442" customFormat="false" ht="12.75" hidden="false" customHeight="true" outlineLevel="0" collapsed="false"/>
    <row r="8443" customFormat="false" ht="12.75" hidden="false" customHeight="true" outlineLevel="0" collapsed="false"/>
    <row r="8444" customFormat="false" ht="12.75" hidden="false" customHeight="true" outlineLevel="0" collapsed="false"/>
    <row r="8445" customFormat="false" ht="12.75" hidden="false" customHeight="true" outlineLevel="0" collapsed="false"/>
    <row r="8446" customFormat="false" ht="12.75" hidden="false" customHeight="true" outlineLevel="0" collapsed="false"/>
    <row r="8447" customFormat="false" ht="12.75" hidden="false" customHeight="true" outlineLevel="0" collapsed="false"/>
    <row r="8448" customFormat="false" ht="12.75" hidden="false" customHeight="true" outlineLevel="0" collapsed="false"/>
    <row r="8449" customFormat="false" ht="12.75" hidden="false" customHeight="true" outlineLevel="0" collapsed="false"/>
    <row r="8450" customFormat="false" ht="12.75" hidden="false" customHeight="true" outlineLevel="0" collapsed="false"/>
    <row r="8451" customFormat="false" ht="12.75" hidden="false" customHeight="true" outlineLevel="0" collapsed="false"/>
    <row r="8452" customFormat="false" ht="12.75" hidden="false" customHeight="true" outlineLevel="0" collapsed="false"/>
    <row r="8453" customFormat="false" ht="12.75" hidden="false" customHeight="true" outlineLevel="0" collapsed="false"/>
    <row r="8454" customFormat="false" ht="12.75" hidden="false" customHeight="true" outlineLevel="0" collapsed="false"/>
    <row r="8455" customFormat="false" ht="12.75" hidden="false" customHeight="true" outlineLevel="0" collapsed="false"/>
    <row r="8456" customFormat="false" ht="12.75" hidden="false" customHeight="true" outlineLevel="0" collapsed="false"/>
    <row r="8457" customFormat="false" ht="12.75" hidden="false" customHeight="true" outlineLevel="0" collapsed="false"/>
    <row r="8458" customFormat="false" ht="12.75" hidden="false" customHeight="true" outlineLevel="0" collapsed="false"/>
    <row r="8459" customFormat="false" ht="12.75" hidden="false" customHeight="true" outlineLevel="0" collapsed="false"/>
    <row r="8460" customFormat="false" ht="12.75" hidden="false" customHeight="true" outlineLevel="0" collapsed="false"/>
    <row r="8461" customFormat="false" ht="12.75" hidden="false" customHeight="true" outlineLevel="0" collapsed="false"/>
    <row r="8462" customFormat="false" ht="12.75" hidden="false" customHeight="true" outlineLevel="0" collapsed="false"/>
    <row r="8463" customFormat="false" ht="12.75" hidden="false" customHeight="true" outlineLevel="0" collapsed="false"/>
    <row r="8464" customFormat="false" ht="12.75" hidden="false" customHeight="true" outlineLevel="0" collapsed="false"/>
    <row r="8465" customFormat="false" ht="12.75" hidden="false" customHeight="true" outlineLevel="0" collapsed="false"/>
    <row r="8466" customFormat="false" ht="12.75" hidden="false" customHeight="true" outlineLevel="0" collapsed="false"/>
    <row r="8467" customFormat="false" ht="12.75" hidden="false" customHeight="true" outlineLevel="0" collapsed="false"/>
    <row r="8468" customFormat="false" ht="12.75" hidden="false" customHeight="true" outlineLevel="0" collapsed="false"/>
    <row r="8469" customFormat="false" ht="12.75" hidden="false" customHeight="true" outlineLevel="0" collapsed="false"/>
    <row r="8470" customFormat="false" ht="12.75" hidden="false" customHeight="true" outlineLevel="0" collapsed="false"/>
    <row r="8471" customFormat="false" ht="12.75" hidden="false" customHeight="true" outlineLevel="0" collapsed="false"/>
    <row r="8472" customFormat="false" ht="12.75" hidden="false" customHeight="true" outlineLevel="0" collapsed="false"/>
    <row r="8473" customFormat="false" ht="12.75" hidden="false" customHeight="true" outlineLevel="0" collapsed="false"/>
    <row r="8474" customFormat="false" ht="12.75" hidden="false" customHeight="true" outlineLevel="0" collapsed="false"/>
    <row r="8475" customFormat="false" ht="12.75" hidden="false" customHeight="true" outlineLevel="0" collapsed="false"/>
    <row r="8476" customFormat="false" ht="12.75" hidden="false" customHeight="true" outlineLevel="0" collapsed="false"/>
    <row r="8477" customFormat="false" ht="12.75" hidden="false" customHeight="true" outlineLevel="0" collapsed="false"/>
    <row r="8478" customFormat="false" ht="12.75" hidden="false" customHeight="true" outlineLevel="0" collapsed="false"/>
    <row r="8479" customFormat="false" ht="12.75" hidden="false" customHeight="true" outlineLevel="0" collapsed="false"/>
    <row r="8480" customFormat="false" ht="12.75" hidden="false" customHeight="true" outlineLevel="0" collapsed="false"/>
    <row r="8481" customFormat="false" ht="12.75" hidden="false" customHeight="true" outlineLevel="0" collapsed="false"/>
    <row r="8482" customFormat="false" ht="12.75" hidden="false" customHeight="true" outlineLevel="0" collapsed="false"/>
    <row r="8483" customFormat="false" ht="12.75" hidden="false" customHeight="true" outlineLevel="0" collapsed="false"/>
    <row r="8484" customFormat="false" ht="12.75" hidden="false" customHeight="true" outlineLevel="0" collapsed="false"/>
    <row r="8485" customFormat="false" ht="12.75" hidden="false" customHeight="true" outlineLevel="0" collapsed="false"/>
    <row r="8486" customFormat="false" ht="12.75" hidden="false" customHeight="true" outlineLevel="0" collapsed="false"/>
    <row r="8487" customFormat="false" ht="12.75" hidden="false" customHeight="true" outlineLevel="0" collapsed="false"/>
    <row r="8488" customFormat="false" ht="12.75" hidden="false" customHeight="true" outlineLevel="0" collapsed="false"/>
    <row r="8489" customFormat="false" ht="12.75" hidden="false" customHeight="true" outlineLevel="0" collapsed="false"/>
    <row r="8490" customFormat="false" ht="12.75" hidden="false" customHeight="true" outlineLevel="0" collapsed="false"/>
    <row r="8491" customFormat="false" ht="12.75" hidden="false" customHeight="true" outlineLevel="0" collapsed="false"/>
    <row r="8492" customFormat="false" ht="12.75" hidden="false" customHeight="true" outlineLevel="0" collapsed="false"/>
    <row r="8493" customFormat="false" ht="12.75" hidden="false" customHeight="true" outlineLevel="0" collapsed="false"/>
    <row r="8494" customFormat="false" ht="12.75" hidden="false" customHeight="true" outlineLevel="0" collapsed="false"/>
    <row r="8495" customFormat="false" ht="12.75" hidden="false" customHeight="true" outlineLevel="0" collapsed="false"/>
    <row r="8496" customFormat="false" ht="12.75" hidden="false" customHeight="true" outlineLevel="0" collapsed="false"/>
    <row r="8497" customFormat="false" ht="12.75" hidden="false" customHeight="true" outlineLevel="0" collapsed="false"/>
    <row r="8498" customFormat="false" ht="12.75" hidden="false" customHeight="true" outlineLevel="0" collapsed="false"/>
    <row r="8499" customFormat="false" ht="12.75" hidden="false" customHeight="true" outlineLevel="0" collapsed="false"/>
    <row r="8500" customFormat="false" ht="12.75" hidden="false" customHeight="true" outlineLevel="0" collapsed="false"/>
    <row r="8501" customFormat="false" ht="12.75" hidden="false" customHeight="true" outlineLevel="0" collapsed="false"/>
    <row r="8502" customFormat="false" ht="12.75" hidden="false" customHeight="true" outlineLevel="0" collapsed="false"/>
    <row r="8503" customFormat="false" ht="12.75" hidden="false" customHeight="true" outlineLevel="0" collapsed="false"/>
    <row r="8504" customFormat="false" ht="12.75" hidden="false" customHeight="true" outlineLevel="0" collapsed="false"/>
    <row r="8505" customFormat="false" ht="12.75" hidden="false" customHeight="true" outlineLevel="0" collapsed="false"/>
    <row r="8506" customFormat="false" ht="12.75" hidden="false" customHeight="true" outlineLevel="0" collapsed="false"/>
    <row r="8507" customFormat="false" ht="12.75" hidden="false" customHeight="true" outlineLevel="0" collapsed="false"/>
    <row r="8508" customFormat="false" ht="12.75" hidden="false" customHeight="true" outlineLevel="0" collapsed="false"/>
    <row r="8509" customFormat="false" ht="12.75" hidden="false" customHeight="true" outlineLevel="0" collapsed="false"/>
    <row r="8510" customFormat="false" ht="12.75" hidden="false" customHeight="true" outlineLevel="0" collapsed="false"/>
    <row r="8511" customFormat="false" ht="12.75" hidden="false" customHeight="true" outlineLevel="0" collapsed="false"/>
    <row r="8512" customFormat="false" ht="12.75" hidden="false" customHeight="true" outlineLevel="0" collapsed="false"/>
    <row r="8513" customFormat="false" ht="12.75" hidden="false" customHeight="true" outlineLevel="0" collapsed="false"/>
    <row r="8514" customFormat="false" ht="12.75" hidden="false" customHeight="true" outlineLevel="0" collapsed="false"/>
    <row r="8515" customFormat="false" ht="12.75" hidden="false" customHeight="true" outlineLevel="0" collapsed="false"/>
    <row r="8516" customFormat="false" ht="12.75" hidden="false" customHeight="true" outlineLevel="0" collapsed="false"/>
    <row r="8517" customFormat="false" ht="12.75" hidden="false" customHeight="true" outlineLevel="0" collapsed="false"/>
    <row r="8518" customFormat="false" ht="12.75" hidden="false" customHeight="true" outlineLevel="0" collapsed="false"/>
    <row r="8519" customFormat="false" ht="12.75" hidden="false" customHeight="true" outlineLevel="0" collapsed="false"/>
    <row r="8520" customFormat="false" ht="12.75" hidden="false" customHeight="true" outlineLevel="0" collapsed="false"/>
    <row r="8521" customFormat="false" ht="12.75" hidden="false" customHeight="true" outlineLevel="0" collapsed="false"/>
    <row r="8522" customFormat="false" ht="12.75" hidden="false" customHeight="true" outlineLevel="0" collapsed="false"/>
    <row r="8523" customFormat="false" ht="12.75" hidden="false" customHeight="true" outlineLevel="0" collapsed="false"/>
    <row r="8524" customFormat="false" ht="12.75" hidden="false" customHeight="true" outlineLevel="0" collapsed="false"/>
    <row r="8525" customFormat="false" ht="12.75" hidden="false" customHeight="true" outlineLevel="0" collapsed="false"/>
    <row r="8526" customFormat="false" ht="12.75" hidden="false" customHeight="true" outlineLevel="0" collapsed="false"/>
    <row r="8527" customFormat="false" ht="12.75" hidden="false" customHeight="true" outlineLevel="0" collapsed="false"/>
    <row r="8528" customFormat="false" ht="12.75" hidden="false" customHeight="true" outlineLevel="0" collapsed="false"/>
    <row r="8529" customFormat="false" ht="12.75" hidden="false" customHeight="true" outlineLevel="0" collapsed="false"/>
    <row r="8530" customFormat="false" ht="12.75" hidden="false" customHeight="true" outlineLevel="0" collapsed="false"/>
    <row r="8531" customFormat="false" ht="12.75" hidden="false" customHeight="true" outlineLevel="0" collapsed="false"/>
    <row r="8532" customFormat="false" ht="12.75" hidden="false" customHeight="true" outlineLevel="0" collapsed="false"/>
    <row r="8533" customFormat="false" ht="12.75" hidden="false" customHeight="true" outlineLevel="0" collapsed="false"/>
    <row r="8534" customFormat="false" ht="12.75" hidden="false" customHeight="true" outlineLevel="0" collapsed="false"/>
    <row r="8535" customFormat="false" ht="12.75" hidden="false" customHeight="true" outlineLevel="0" collapsed="false"/>
    <row r="8536" customFormat="false" ht="12.75" hidden="false" customHeight="true" outlineLevel="0" collapsed="false"/>
    <row r="8537" customFormat="false" ht="12.75" hidden="false" customHeight="true" outlineLevel="0" collapsed="false"/>
    <row r="8538" customFormat="false" ht="12.75" hidden="false" customHeight="true" outlineLevel="0" collapsed="false"/>
    <row r="8539" customFormat="false" ht="12.75" hidden="false" customHeight="true" outlineLevel="0" collapsed="false"/>
    <row r="8540" customFormat="false" ht="12.75" hidden="false" customHeight="true" outlineLevel="0" collapsed="false"/>
    <row r="8541" customFormat="false" ht="12.75" hidden="false" customHeight="true" outlineLevel="0" collapsed="false"/>
    <row r="8542" customFormat="false" ht="12.75" hidden="false" customHeight="true" outlineLevel="0" collapsed="false"/>
    <row r="8543" customFormat="false" ht="12.75" hidden="false" customHeight="true" outlineLevel="0" collapsed="false"/>
    <row r="8544" customFormat="false" ht="12.75" hidden="false" customHeight="true" outlineLevel="0" collapsed="false"/>
    <row r="8545" customFormat="false" ht="12.75" hidden="false" customHeight="true" outlineLevel="0" collapsed="false"/>
    <row r="8546" customFormat="false" ht="12.75" hidden="false" customHeight="true" outlineLevel="0" collapsed="false"/>
    <row r="8547" customFormat="false" ht="12.75" hidden="false" customHeight="true" outlineLevel="0" collapsed="false"/>
    <row r="8548" customFormat="false" ht="12.75" hidden="false" customHeight="true" outlineLevel="0" collapsed="false"/>
    <row r="8549" customFormat="false" ht="12.75" hidden="false" customHeight="true" outlineLevel="0" collapsed="false"/>
    <row r="8550" customFormat="false" ht="12.75" hidden="false" customHeight="true" outlineLevel="0" collapsed="false"/>
    <row r="8551" customFormat="false" ht="12.75" hidden="false" customHeight="true" outlineLevel="0" collapsed="false"/>
    <row r="8552" customFormat="false" ht="12.75" hidden="false" customHeight="true" outlineLevel="0" collapsed="false"/>
    <row r="8553" customFormat="false" ht="12.75" hidden="false" customHeight="true" outlineLevel="0" collapsed="false"/>
    <row r="8554" customFormat="false" ht="12.75" hidden="false" customHeight="true" outlineLevel="0" collapsed="false"/>
    <row r="8555" customFormat="false" ht="12.75" hidden="false" customHeight="true" outlineLevel="0" collapsed="false"/>
    <row r="8556" customFormat="false" ht="12.75" hidden="false" customHeight="true" outlineLevel="0" collapsed="false"/>
    <row r="8557" customFormat="false" ht="12.75" hidden="false" customHeight="true" outlineLevel="0" collapsed="false"/>
    <row r="8558" customFormat="false" ht="12.75" hidden="false" customHeight="true" outlineLevel="0" collapsed="false"/>
    <row r="8559" customFormat="false" ht="12.75" hidden="false" customHeight="true" outlineLevel="0" collapsed="false"/>
    <row r="8560" customFormat="false" ht="12.75" hidden="false" customHeight="true" outlineLevel="0" collapsed="false"/>
    <row r="8561" customFormat="false" ht="12.75" hidden="false" customHeight="true" outlineLevel="0" collapsed="false"/>
    <row r="8562" customFormat="false" ht="12.75" hidden="false" customHeight="true" outlineLevel="0" collapsed="false"/>
    <row r="8563" customFormat="false" ht="12.75" hidden="false" customHeight="true" outlineLevel="0" collapsed="false"/>
    <row r="8564" customFormat="false" ht="12.75" hidden="false" customHeight="true" outlineLevel="0" collapsed="false"/>
    <row r="8565" customFormat="false" ht="12.75" hidden="false" customHeight="true" outlineLevel="0" collapsed="false"/>
    <row r="8566" customFormat="false" ht="12.75" hidden="false" customHeight="true" outlineLevel="0" collapsed="false"/>
    <row r="8567" customFormat="false" ht="12.75" hidden="false" customHeight="true" outlineLevel="0" collapsed="false"/>
    <row r="8568" customFormat="false" ht="12.75" hidden="false" customHeight="true" outlineLevel="0" collapsed="false"/>
    <row r="8569" customFormat="false" ht="12.75" hidden="false" customHeight="true" outlineLevel="0" collapsed="false"/>
    <row r="8570" customFormat="false" ht="12.75" hidden="false" customHeight="true" outlineLevel="0" collapsed="false"/>
    <row r="8571" customFormat="false" ht="12.75" hidden="false" customHeight="true" outlineLevel="0" collapsed="false"/>
    <row r="8572" customFormat="false" ht="12.75" hidden="false" customHeight="true" outlineLevel="0" collapsed="false"/>
    <row r="8573" customFormat="false" ht="12.75" hidden="false" customHeight="true" outlineLevel="0" collapsed="false"/>
    <row r="8574" customFormat="false" ht="12.75" hidden="false" customHeight="true" outlineLevel="0" collapsed="false"/>
    <row r="8575" customFormat="false" ht="12.75" hidden="false" customHeight="true" outlineLevel="0" collapsed="false"/>
    <row r="8576" customFormat="false" ht="12.75" hidden="false" customHeight="true" outlineLevel="0" collapsed="false"/>
    <row r="8577" customFormat="false" ht="12.75" hidden="false" customHeight="true" outlineLevel="0" collapsed="false"/>
    <row r="8578" customFormat="false" ht="12.75" hidden="false" customHeight="true" outlineLevel="0" collapsed="false"/>
    <row r="8579" customFormat="false" ht="12.75" hidden="false" customHeight="true" outlineLevel="0" collapsed="false"/>
    <row r="8580" customFormat="false" ht="12.75" hidden="false" customHeight="true" outlineLevel="0" collapsed="false"/>
    <row r="8581" customFormat="false" ht="12.75" hidden="false" customHeight="true" outlineLevel="0" collapsed="false"/>
    <row r="8582" customFormat="false" ht="12.75" hidden="false" customHeight="true" outlineLevel="0" collapsed="false"/>
    <row r="8583" customFormat="false" ht="12.75" hidden="false" customHeight="true" outlineLevel="0" collapsed="false"/>
    <row r="8584" customFormat="false" ht="12.75" hidden="false" customHeight="true" outlineLevel="0" collapsed="false"/>
    <row r="8585" customFormat="false" ht="12.75" hidden="false" customHeight="true" outlineLevel="0" collapsed="false"/>
    <row r="8586" customFormat="false" ht="12.75" hidden="false" customHeight="true" outlineLevel="0" collapsed="false"/>
    <row r="8587" customFormat="false" ht="12.75" hidden="false" customHeight="true" outlineLevel="0" collapsed="false"/>
    <row r="8588" customFormat="false" ht="12.75" hidden="false" customHeight="true" outlineLevel="0" collapsed="false"/>
    <row r="8589" customFormat="false" ht="12.75" hidden="false" customHeight="true" outlineLevel="0" collapsed="false"/>
    <row r="8590" customFormat="false" ht="12.75" hidden="false" customHeight="true" outlineLevel="0" collapsed="false"/>
    <row r="8591" customFormat="false" ht="12.75" hidden="false" customHeight="true" outlineLevel="0" collapsed="false"/>
    <row r="8592" customFormat="false" ht="12.75" hidden="false" customHeight="true" outlineLevel="0" collapsed="false"/>
    <row r="8593" customFormat="false" ht="12.75" hidden="false" customHeight="true" outlineLevel="0" collapsed="false"/>
    <row r="8594" customFormat="false" ht="12.75" hidden="false" customHeight="true" outlineLevel="0" collapsed="false"/>
    <row r="8595" customFormat="false" ht="12.75" hidden="false" customHeight="true" outlineLevel="0" collapsed="false"/>
    <row r="8596" customFormat="false" ht="12.75" hidden="false" customHeight="true" outlineLevel="0" collapsed="false"/>
    <row r="8597" customFormat="false" ht="12.75" hidden="false" customHeight="true" outlineLevel="0" collapsed="false"/>
    <row r="8598" customFormat="false" ht="12.75" hidden="false" customHeight="true" outlineLevel="0" collapsed="false"/>
    <row r="8599" customFormat="false" ht="12.75" hidden="false" customHeight="true" outlineLevel="0" collapsed="false"/>
    <row r="8600" customFormat="false" ht="12.75" hidden="false" customHeight="true" outlineLevel="0" collapsed="false"/>
    <row r="8601" customFormat="false" ht="12.75" hidden="false" customHeight="true" outlineLevel="0" collapsed="false"/>
    <row r="8602" customFormat="false" ht="12.75" hidden="false" customHeight="true" outlineLevel="0" collapsed="false"/>
    <row r="8603" customFormat="false" ht="12.75" hidden="false" customHeight="true" outlineLevel="0" collapsed="false"/>
    <row r="8604" customFormat="false" ht="12.75" hidden="false" customHeight="true" outlineLevel="0" collapsed="false"/>
    <row r="8605" customFormat="false" ht="12.75" hidden="false" customHeight="true" outlineLevel="0" collapsed="false"/>
    <row r="8606" customFormat="false" ht="12.75" hidden="false" customHeight="true" outlineLevel="0" collapsed="false"/>
    <row r="8607" customFormat="false" ht="12.75" hidden="false" customHeight="true" outlineLevel="0" collapsed="false"/>
    <row r="8608" customFormat="false" ht="12.75" hidden="false" customHeight="true" outlineLevel="0" collapsed="false"/>
    <row r="8609" customFormat="false" ht="12.75" hidden="false" customHeight="true" outlineLevel="0" collapsed="false"/>
    <row r="8610" customFormat="false" ht="12.75" hidden="false" customHeight="true" outlineLevel="0" collapsed="false"/>
    <row r="8611" customFormat="false" ht="12.75" hidden="false" customHeight="true" outlineLevel="0" collapsed="false"/>
    <row r="8612" customFormat="false" ht="12.75" hidden="false" customHeight="true" outlineLevel="0" collapsed="false"/>
    <row r="8613" customFormat="false" ht="12.75" hidden="false" customHeight="true" outlineLevel="0" collapsed="false"/>
    <row r="8614" customFormat="false" ht="12.75" hidden="false" customHeight="true" outlineLevel="0" collapsed="false"/>
    <row r="8615" customFormat="false" ht="12.75" hidden="false" customHeight="true" outlineLevel="0" collapsed="false"/>
    <row r="8616" customFormat="false" ht="12.75" hidden="false" customHeight="true" outlineLevel="0" collapsed="false"/>
    <row r="8617" customFormat="false" ht="12.75" hidden="false" customHeight="true" outlineLevel="0" collapsed="false"/>
    <row r="8618" customFormat="false" ht="12.75" hidden="false" customHeight="true" outlineLevel="0" collapsed="false"/>
    <row r="8619" customFormat="false" ht="12.75" hidden="false" customHeight="true" outlineLevel="0" collapsed="false"/>
    <row r="8620" customFormat="false" ht="12.75" hidden="false" customHeight="true" outlineLevel="0" collapsed="false"/>
    <row r="8621" customFormat="false" ht="12.75" hidden="false" customHeight="true" outlineLevel="0" collapsed="false"/>
    <row r="8622" customFormat="false" ht="12.75" hidden="false" customHeight="true" outlineLevel="0" collapsed="false"/>
    <row r="8623" customFormat="false" ht="12.75" hidden="false" customHeight="true" outlineLevel="0" collapsed="false"/>
    <row r="8624" customFormat="false" ht="12.75" hidden="false" customHeight="true" outlineLevel="0" collapsed="false"/>
    <row r="8625" customFormat="false" ht="12.75" hidden="false" customHeight="true" outlineLevel="0" collapsed="false"/>
    <row r="8626" customFormat="false" ht="12.75" hidden="false" customHeight="true" outlineLevel="0" collapsed="false"/>
    <row r="8627" customFormat="false" ht="12.75" hidden="false" customHeight="true" outlineLevel="0" collapsed="false"/>
    <row r="8628" customFormat="false" ht="12.75" hidden="false" customHeight="true" outlineLevel="0" collapsed="false"/>
    <row r="8629" customFormat="false" ht="12.75" hidden="false" customHeight="true" outlineLevel="0" collapsed="false"/>
    <row r="8630" customFormat="false" ht="12.75" hidden="false" customHeight="true" outlineLevel="0" collapsed="false"/>
    <row r="8631" customFormat="false" ht="12.75" hidden="false" customHeight="true" outlineLevel="0" collapsed="false"/>
    <row r="8632" customFormat="false" ht="12.75" hidden="false" customHeight="true" outlineLevel="0" collapsed="false"/>
    <row r="8633" customFormat="false" ht="12.75" hidden="false" customHeight="true" outlineLevel="0" collapsed="false"/>
    <row r="8634" customFormat="false" ht="12.75" hidden="false" customHeight="true" outlineLevel="0" collapsed="false"/>
    <row r="8635" customFormat="false" ht="12.75" hidden="false" customHeight="true" outlineLevel="0" collapsed="false"/>
    <row r="8636" customFormat="false" ht="12.75" hidden="false" customHeight="true" outlineLevel="0" collapsed="false"/>
    <row r="8637" customFormat="false" ht="12.75" hidden="false" customHeight="true" outlineLevel="0" collapsed="false"/>
    <row r="8638" customFormat="false" ht="12.75" hidden="false" customHeight="true" outlineLevel="0" collapsed="false"/>
    <row r="8639" customFormat="false" ht="12.75" hidden="false" customHeight="true" outlineLevel="0" collapsed="false"/>
    <row r="8640" customFormat="false" ht="12.75" hidden="false" customHeight="true" outlineLevel="0" collapsed="false"/>
    <row r="8641" customFormat="false" ht="12.75" hidden="false" customHeight="true" outlineLevel="0" collapsed="false"/>
    <row r="8642" customFormat="false" ht="12.75" hidden="false" customHeight="true" outlineLevel="0" collapsed="false"/>
    <row r="8643" customFormat="false" ht="12.75" hidden="false" customHeight="true" outlineLevel="0" collapsed="false"/>
    <row r="8644" customFormat="false" ht="12.75" hidden="false" customHeight="true" outlineLevel="0" collapsed="false"/>
    <row r="8645" customFormat="false" ht="12.75" hidden="false" customHeight="true" outlineLevel="0" collapsed="false"/>
    <row r="8646" customFormat="false" ht="12.75" hidden="false" customHeight="true" outlineLevel="0" collapsed="false"/>
    <row r="8647" customFormat="false" ht="12.75" hidden="false" customHeight="true" outlineLevel="0" collapsed="false"/>
    <row r="8648" customFormat="false" ht="12.75" hidden="false" customHeight="true" outlineLevel="0" collapsed="false"/>
    <row r="8649" customFormat="false" ht="12.75" hidden="false" customHeight="true" outlineLevel="0" collapsed="false"/>
    <row r="8650" customFormat="false" ht="12.75" hidden="false" customHeight="true" outlineLevel="0" collapsed="false"/>
    <row r="8651" customFormat="false" ht="12.75" hidden="false" customHeight="true" outlineLevel="0" collapsed="false"/>
    <row r="8652" customFormat="false" ht="12.75" hidden="false" customHeight="true" outlineLevel="0" collapsed="false"/>
    <row r="8653" customFormat="false" ht="12.75" hidden="false" customHeight="true" outlineLevel="0" collapsed="false"/>
    <row r="8654" customFormat="false" ht="12.75" hidden="false" customHeight="true" outlineLevel="0" collapsed="false"/>
    <row r="8655" customFormat="false" ht="12.75" hidden="false" customHeight="true" outlineLevel="0" collapsed="false"/>
    <row r="8656" customFormat="false" ht="12.75" hidden="false" customHeight="true" outlineLevel="0" collapsed="false"/>
    <row r="8657" customFormat="false" ht="12.75" hidden="false" customHeight="true" outlineLevel="0" collapsed="false"/>
    <row r="8658" customFormat="false" ht="12.75" hidden="false" customHeight="true" outlineLevel="0" collapsed="false"/>
    <row r="8659" customFormat="false" ht="12.75" hidden="false" customHeight="true" outlineLevel="0" collapsed="false"/>
    <row r="8660" customFormat="false" ht="12.75" hidden="false" customHeight="true" outlineLevel="0" collapsed="false"/>
    <row r="8661" customFormat="false" ht="12.75" hidden="false" customHeight="true" outlineLevel="0" collapsed="false"/>
    <row r="8662" customFormat="false" ht="12.75" hidden="false" customHeight="true" outlineLevel="0" collapsed="false"/>
    <row r="8663" customFormat="false" ht="12.75" hidden="false" customHeight="true" outlineLevel="0" collapsed="false"/>
    <row r="8664" customFormat="false" ht="12.75" hidden="false" customHeight="true" outlineLevel="0" collapsed="false"/>
    <row r="8665" customFormat="false" ht="12.75" hidden="false" customHeight="true" outlineLevel="0" collapsed="false"/>
    <row r="8666" customFormat="false" ht="12.75" hidden="false" customHeight="true" outlineLevel="0" collapsed="false"/>
    <row r="8667" customFormat="false" ht="12.75" hidden="false" customHeight="true" outlineLevel="0" collapsed="false"/>
    <row r="8668" customFormat="false" ht="12.75" hidden="false" customHeight="true" outlineLevel="0" collapsed="false"/>
    <row r="8669" customFormat="false" ht="12.75" hidden="false" customHeight="true" outlineLevel="0" collapsed="false"/>
    <row r="8670" customFormat="false" ht="12.75" hidden="false" customHeight="true" outlineLevel="0" collapsed="false"/>
    <row r="8671" customFormat="false" ht="12.75" hidden="false" customHeight="true" outlineLevel="0" collapsed="false"/>
    <row r="8672" customFormat="false" ht="12.75" hidden="false" customHeight="true" outlineLevel="0" collapsed="false"/>
    <row r="8673" customFormat="false" ht="12.75" hidden="false" customHeight="true" outlineLevel="0" collapsed="false"/>
    <row r="8674" customFormat="false" ht="12.75" hidden="false" customHeight="true" outlineLevel="0" collapsed="false"/>
    <row r="8675" customFormat="false" ht="12.75" hidden="false" customHeight="true" outlineLevel="0" collapsed="false"/>
    <row r="8676" customFormat="false" ht="12.75" hidden="false" customHeight="true" outlineLevel="0" collapsed="false"/>
    <row r="8677" customFormat="false" ht="12.75" hidden="false" customHeight="true" outlineLevel="0" collapsed="false"/>
    <row r="8678" customFormat="false" ht="12.75" hidden="false" customHeight="true" outlineLevel="0" collapsed="false"/>
    <row r="8679" customFormat="false" ht="12.75" hidden="false" customHeight="true" outlineLevel="0" collapsed="false"/>
    <row r="8680" customFormat="false" ht="12.75" hidden="false" customHeight="true" outlineLevel="0" collapsed="false"/>
    <row r="8681" customFormat="false" ht="12.75" hidden="false" customHeight="true" outlineLevel="0" collapsed="false"/>
    <row r="8682" customFormat="false" ht="12.75" hidden="false" customHeight="true" outlineLevel="0" collapsed="false"/>
    <row r="8683" customFormat="false" ht="12.75" hidden="false" customHeight="true" outlineLevel="0" collapsed="false"/>
    <row r="8684" customFormat="false" ht="12.75" hidden="false" customHeight="true" outlineLevel="0" collapsed="false"/>
    <row r="8685" customFormat="false" ht="12.75" hidden="false" customHeight="true" outlineLevel="0" collapsed="false"/>
    <row r="8686" customFormat="false" ht="12.75" hidden="false" customHeight="true" outlineLevel="0" collapsed="false"/>
    <row r="8687" customFormat="false" ht="12.75" hidden="false" customHeight="true" outlineLevel="0" collapsed="false"/>
    <row r="8688" customFormat="false" ht="12.75" hidden="false" customHeight="true" outlineLevel="0" collapsed="false"/>
    <row r="8689" customFormat="false" ht="12.75" hidden="false" customHeight="true" outlineLevel="0" collapsed="false"/>
    <row r="8690" customFormat="false" ht="12.75" hidden="false" customHeight="true" outlineLevel="0" collapsed="false"/>
    <row r="8691" customFormat="false" ht="12.75" hidden="false" customHeight="true" outlineLevel="0" collapsed="false"/>
    <row r="8692" customFormat="false" ht="12.75" hidden="false" customHeight="true" outlineLevel="0" collapsed="false"/>
    <row r="8693" customFormat="false" ht="12.75" hidden="false" customHeight="true" outlineLevel="0" collapsed="false"/>
    <row r="8694" customFormat="false" ht="12.75" hidden="false" customHeight="true" outlineLevel="0" collapsed="false"/>
    <row r="8695" customFormat="false" ht="12.75" hidden="false" customHeight="true" outlineLevel="0" collapsed="false"/>
    <row r="8696" customFormat="false" ht="12.75" hidden="false" customHeight="true" outlineLevel="0" collapsed="false"/>
    <row r="8697" customFormat="false" ht="12.75" hidden="false" customHeight="true" outlineLevel="0" collapsed="false"/>
    <row r="8698" customFormat="false" ht="12.75" hidden="false" customHeight="true" outlineLevel="0" collapsed="false"/>
    <row r="8699" customFormat="false" ht="12.75" hidden="false" customHeight="true" outlineLevel="0" collapsed="false"/>
    <row r="8700" customFormat="false" ht="12.75" hidden="false" customHeight="true" outlineLevel="0" collapsed="false"/>
    <row r="8701" customFormat="false" ht="12.75" hidden="false" customHeight="true" outlineLevel="0" collapsed="false"/>
    <row r="8702" customFormat="false" ht="12.75" hidden="false" customHeight="true" outlineLevel="0" collapsed="false"/>
    <row r="8703" customFormat="false" ht="12.75" hidden="false" customHeight="true" outlineLevel="0" collapsed="false"/>
    <row r="8704" customFormat="false" ht="12.75" hidden="false" customHeight="true" outlineLevel="0" collapsed="false"/>
    <row r="8705" customFormat="false" ht="12.75" hidden="false" customHeight="true" outlineLevel="0" collapsed="false"/>
    <row r="8706" customFormat="false" ht="12.75" hidden="false" customHeight="true" outlineLevel="0" collapsed="false"/>
    <row r="8707" customFormat="false" ht="12.75" hidden="false" customHeight="true" outlineLevel="0" collapsed="false"/>
    <row r="8708" customFormat="false" ht="12.75" hidden="false" customHeight="true" outlineLevel="0" collapsed="false"/>
    <row r="8709" customFormat="false" ht="12.75" hidden="false" customHeight="true" outlineLevel="0" collapsed="false"/>
    <row r="8710" customFormat="false" ht="12.75" hidden="false" customHeight="true" outlineLevel="0" collapsed="false"/>
    <row r="8711" customFormat="false" ht="12.75" hidden="false" customHeight="true" outlineLevel="0" collapsed="false"/>
    <row r="8712" customFormat="false" ht="12.75" hidden="false" customHeight="true" outlineLevel="0" collapsed="false"/>
    <row r="8713" customFormat="false" ht="12.75" hidden="false" customHeight="true" outlineLevel="0" collapsed="false"/>
    <row r="8714" customFormat="false" ht="12.75" hidden="false" customHeight="true" outlineLevel="0" collapsed="false"/>
    <row r="8715" customFormat="false" ht="12.75" hidden="false" customHeight="true" outlineLevel="0" collapsed="false"/>
    <row r="8716" customFormat="false" ht="12.75" hidden="false" customHeight="true" outlineLevel="0" collapsed="false"/>
    <row r="8717" customFormat="false" ht="12.75" hidden="false" customHeight="true" outlineLevel="0" collapsed="false"/>
    <row r="8718" customFormat="false" ht="12.75" hidden="false" customHeight="true" outlineLevel="0" collapsed="false"/>
    <row r="8719" customFormat="false" ht="12.75" hidden="false" customHeight="true" outlineLevel="0" collapsed="false"/>
    <row r="8720" customFormat="false" ht="12.75" hidden="false" customHeight="true" outlineLevel="0" collapsed="false"/>
    <row r="8721" customFormat="false" ht="12.75" hidden="false" customHeight="true" outlineLevel="0" collapsed="false"/>
    <row r="8722" customFormat="false" ht="12.75" hidden="false" customHeight="true" outlineLevel="0" collapsed="false"/>
    <row r="8723" customFormat="false" ht="12.75" hidden="false" customHeight="true" outlineLevel="0" collapsed="false"/>
    <row r="8724" customFormat="false" ht="12.75" hidden="false" customHeight="true" outlineLevel="0" collapsed="false"/>
    <row r="8725" customFormat="false" ht="12.75" hidden="false" customHeight="true" outlineLevel="0" collapsed="false"/>
    <row r="8726" customFormat="false" ht="12.75" hidden="false" customHeight="true" outlineLevel="0" collapsed="false"/>
    <row r="8727" customFormat="false" ht="12.75" hidden="false" customHeight="true" outlineLevel="0" collapsed="false"/>
    <row r="8728" customFormat="false" ht="12.75" hidden="false" customHeight="true" outlineLevel="0" collapsed="false"/>
    <row r="8729" customFormat="false" ht="12.75" hidden="false" customHeight="true" outlineLevel="0" collapsed="false"/>
    <row r="8730" customFormat="false" ht="12.75" hidden="false" customHeight="true" outlineLevel="0" collapsed="false"/>
    <row r="8731" customFormat="false" ht="12.75" hidden="false" customHeight="true" outlineLevel="0" collapsed="false"/>
    <row r="8732" customFormat="false" ht="12.75" hidden="false" customHeight="true" outlineLevel="0" collapsed="false"/>
    <row r="8733" customFormat="false" ht="12.75" hidden="false" customHeight="true" outlineLevel="0" collapsed="false"/>
    <row r="8734" customFormat="false" ht="12.75" hidden="false" customHeight="true" outlineLevel="0" collapsed="false"/>
    <row r="8735" customFormat="false" ht="12.75" hidden="false" customHeight="true" outlineLevel="0" collapsed="false"/>
    <row r="8736" customFormat="false" ht="12.75" hidden="false" customHeight="true" outlineLevel="0" collapsed="false"/>
    <row r="8737" customFormat="false" ht="12.75" hidden="false" customHeight="true" outlineLevel="0" collapsed="false"/>
    <row r="8738" customFormat="false" ht="12.75" hidden="false" customHeight="true" outlineLevel="0" collapsed="false"/>
    <row r="8739" customFormat="false" ht="12.75" hidden="false" customHeight="true" outlineLevel="0" collapsed="false"/>
    <row r="8740" customFormat="false" ht="12.75" hidden="false" customHeight="true" outlineLevel="0" collapsed="false"/>
    <row r="8741" customFormat="false" ht="12.75" hidden="false" customHeight="true" outlineLevel="0" collapsed="false"/>
    <row r="8742" customFormat="false" ht="12.75" hidden="false" customHeight="true" outlineLevel="0" collapsed="false"/>
    <row r="8743" customFormat="false" ht="12.75" hidden="false" customHeight="true" outlineLevel="0" collapsed="false"/>
    <row r="8744" customFormat="false" ht="12.75" hidden="false" customHeight="true" outlineLevel="0" collapsed="false"/>
    <row r="8745" customFormat="false" ht="12.75" hidden="false" customHeight="true" outlineLevel="0" collapsed="false"/>
    <row r="8746" customFormat="false" ht="12.75" hidden="false" customHeight="true" outlineLevel="0" collapsed="false"/>
    <row r="8747" customFormat="false" ht="12.75" hidden="false" customHeight="true" outlineLevel="0" collapsed="false"/>
    <row r="8748" customFormat="false" ht="12.75" hidden="false" customHeight="true" outlineLevel="0" collapsed="false"/>
    <row r="8749" customFormat="false" ht="12.75" hidden="false" customHeight="true" outlineLevel="0" collapsed="false"/>
    <row r="8750" customFormat="false" ht="12.75" hidden="false" customHeight="true" outlineLevel="0" collapsed="false"/>
    <row r="8751" customFormat="false" ht="12.75" hidden="false" customHeight="true" outlineLevel="0" collapsed="false"/>
    <row r="8752" customFormat="false" ht="12.75" hidden="false" customHeight="true" outlineLevel="0" collapsed="false"/>
    <row r="8753" customFormat="false" ht="12.75" hidden="false" customHeight="true" outlineLevel="0" collapsed="false"/>
    <row r="8754" customFormat="false" ht="12.75" hidden="false" customHeight="true" outlineLevel="0" collapsed="false"/>
    <row r="8755" customFormat="false" ht="12.75" hidden="false" customHeight="true" outlineLevel="0" collapsed="false"/>
    <row r="8756" customFormat="false" ht="12.75" hidden="false" customHeight="true" outlineLevel="0" collapsed="false"/>
    <row r="8757" customFormat="false" ht="12.75" hidden="false" customHeight="true" outlineLevel="0" collapsed="false"/>
    <row r="8758" customFormat="false" ht="12.75" hidden="false" customHeight="true" outlineLevel="0" collapsed="false"/>
    <row r="8759" customFormat="false" ht="12.75" hidden="false" customHeight="true" outlineLevel="0" collapsed="false"/>
    <row r="8760" customFormat="false" ht="12.75" hidden="false" customHeight="true" outlineLevel="0" collapsed="false"/>
    <row r="8761" customFormat="false" ht="12.75" hidden="false" customHeight="true" outlineLevel="0" collapsed="false"/>
    <row r="8762" customFormat="false" ht="12.75" hidden="false" customHeight="true" outlineLevel="0" collapsed="false"/>
    <row r="8763" customFormat="false" ht="12.75" hidden="false" customHeight="true" outlineLevel="0" collapsed="false"/>
    <row r="8764" customFormat="false" ht="12.75" hidden="false" customHeight="true" outlineLevel="0" collapsed="false"/>
    <row r="8765" customFormat="false" ht="12.75" hidden="false" customHeight="true" outlineLevel="0" collapsed="false"/>
    <row r="8766" customFormat="false" ht="12.75" hidden="false" customHeight="true" outlineLevel="0" collapsed="false"/>
    <row r="8767" customFormat="false" ht="12.75" hidden="false" customHeight="true" outlineLevel="0" collapsed="false"/>
    <row r="8768" customFormat="false" ht="12.75" hidden="false" customHeight="true" outlineLevel="0" collapsed="false"/>
    <row r="8769" customFormat="false" ht="12.75" hidden="false" customHeight="true" outlineLevel="0" collapsed="false"/>
    <row r="8770" customFormat="false" ht="12.75" hidden="false" customHeight="true" outlineLevel="0" collapsed="false"/>
    <row r="8771" customFormat="false" ht="12.75" hidden="false" customHeight="true" outlineLevel="0" collapsed="false"/>
    <row r="8772" customFormat="false" ht="12.75" hidden="false" customHeight="true" outlineLevel="0" collapsed="false"/>
    <row r="8773" customFormat="false" ht="12.75" hidden="false" customHeight="true" outlineLevel="0" collapsed="false"/>
    <row r="8774" customFormat="false" ht="12.75" hidden="false" customHeight="true" outlineLevel="0" collapsed="false"/>
    <row r="8775" customFormat="false" ht="12.75" hidden="false" customHeight="true" outlineLevel="0" collapsed="false"/>
    <row r="8776" customFormat="false" ht="12.75" hidden="false" customHeight="true" outlineLevel="0" collapsed="false"/>
    <row r="8777" customFormat="false" ht="12.75" hidden="false" customHeight="true" outlineLevel="0" collapsed="false"/>
    <row r="8778" customFormat="false" ht="12.75" hidden="false" customHeight="true" outlineLevel="0" collapsed="false"/>
    <row r="8779" customFormat="false" ht="12.75" hidden="false" customHeight="true" outlineLevel="0" collapsed="false"/>
    <row r="8780" customFormat="false" ht="12.75" hidden="false" customHeight="true" outlineLevel="0" collapsed="false"/>
    <row r="8781" customFormat="false" ht="12.75" hidden="false" customHeight="true" outlineLevel="0" collapsed="false"/>
    <row r="8782" customFormat="false" ht="12.75" hidden="false" customHeight="true" outlineLevel="0" collapsed="false"/>
    <row r="8783" customFormat="false" ht="12.75" hidden="false" customHeight="true" outlineLevel="0" collapsed="false"/>
    <row r="8784" customFormat="false" ht="12.75" hidden="false" customHeight="true" outlineLevel="0" collapsed="false"/>
    <row r="8785" customFormat="false" ht="12.75" hidden="false" customHeight="true" outlineLevel="0" collapsed="false"/>
    <row r="8786" customFormat="false" ht="12.75" hidden="false" customHeight="true" outlineLevel="0" collapsed="false"/>
    <row r="8787" customFormat="false" ht="12.75" hidden="false" customHeight="true" outlineLevel="0" collapsed="false"/>
    <row r="8788" customFormat="false" ht="12.75" hidden="false" customHeight="true" outlineLevel="0" collapsed="false"/>
    <row r="8789" customFormat="false" ht="12.75" hidden="false" customHeight="true" outlineLevel="0" collapsed="false"/>
    <row r="8790" customFormat="false" ht="12.75" hidden="false" customHeight="true" outlineLevel="0" collapsed="false"/>
    <row r="8791" customFormat="false" ht="12.75" hidden="false" customHeight="true" outlineLevel="0" collapsed="false"/>
    <row r="8792" customFormat="false" ht="12.75" hidden="false" customHeight="true" outlineLevel="0" collapsed="false"/>
    <row r="8793" customFormat="false" ht="12.75" hidden="false" customHeight="true" outlineLevel="0" collapsed="false"/>
    <row r="8794" customFormat="false" ht="12.75" hidden="false" customHeight="true" outlineLevel="0" collapsed="false"/>
    <row r="8795" customFormat="false" ht="12.75" hidden="false" customHeight="true" outlineLevel="0" collapsed="false"/>
    <row r="8796" customFormat="false" ht="12.75" hidden="false" customHeight="true" outlineLevel="0" collapsed="false"/>
    <row r="8797" customFormat="false" ht="12.75" hidden="false" customHeight="true" outlineLevel="0" collapsed="false"/>
    <row r="8798" customFormat="false" ht="12.75" hidden="false" customHeight="true" outlineLevel="0" collapsed="false"/>
    <row r="8799" customFormat="false" ht="12.75" hidden="false" customHeight="true" outlineLevel="0" collapsed="false"/>
    <row r="8800" customFormat="false" ht="12.75" hidden="false" customHeight="true" outlineLevel="0" collapsed="false"/>
    <row r="8801" customFormat="false" ht="12.75" hidden="false" customHeight="true" outlineLevel="0" collapsed="false"/>
    <row r="8802" customFormat="false" ht="12.75" hidden="false" customHeight="true" outlineLevel="0" collapsed="false"/>
    <row r="8803" customFormat="false" ht="12.75" hidden="false" customHeight="true" outlineLevel="0" collapsed="false"/>
    <row r="8804" customFormat="false" ht="12.75" hidden="false" customHeight="true" outlineLevel="0" collapsed="false"/>
    <row r="8805" customFormat="false" ht="12.75" hidden="false" customHeight="true" outlineLevel="0" collapsed="false"/>
    <row r="8806" customFormat="false" ht="12.75" hidden="false" customHeight="true" outlineLevel="0" collapsed="false"/>
    <row r="8807" customFormat="false" ht="12.75" hidden="false" customHeight="true" outlineLevel="0" collapsed="false"/>
    <row r="8808" customFormat="false" ht="12.75" hidden="false" customHeight="true" outlineLevel="0" collapsed="false"/>
    <row r="8809" customFormat="false" ht="12.75" hidden="false" customHeight="true" outlineLevel="0" collapsed="false"/>
    <row r="8810" customFormat="false" ht="12.75" hidden="false" customHeight="true" outlineLevel="0" collapsed="false"/>
    <row r="8811" customFormat="false" ht="12.75" hidden="false" customHeight="true" outlineLevel="0" collapsed="false"/>
    <row r="8812" customFormat="false" ht="12.75" hidden="false" customHeight="true" outlineLevel="0" collapsed="false"/>
    <row r="8813" customFormat="false" ht="12.75" hidden="false" customHeight="true" outlineLevel="0" collapsed="false"/>
    <row r="8814" customFormat="false" ht="12.75" hidden="false" customHeight="true" outlineLevel="0" collapsed="false"/>
    <row r="8815" customFormat="false" ht="12.75" hidden="false" customHeight="true" outlineLevel="0" collapsed="false"/>
    <row r="8816" customFormat="false" ht="12.75" hidden="false" customHeight="true" outlineLevel="0" collapsed="false"/>
    <row r="8817" customFormat="false" ht="12.75" hidden="false" customHeight="true" outlineLevel="0" collapsed="false"/>
    <row r="8818" customFormat="false" ht="12.75" hidden="false" customHeight="true" outlineLevel="0" collapsed="false"/>
    <row r="8819" customFormat="false" ht="12.75" hidden="false" customHeight="true" outlineLevel="0" collapsed="false"/>
    <row r="8820" customFormat="false" ht="12.75" hidden="false" customHeight="true" outlineLevel="0" collapsed="false"/>
    <row r="8821" customFormat="false" ht="12.75" hidden="false" customHeight="true" outlineLevel="0" collapsed="false"/>
    <row r="8822" customFormat="false" ht="12.75" hidden="false" customHeight="true" outlineLevel="0" collapsed="false"/>
    <row r="8823" customFormat="false" ht="12.75" hidden="false" customHeight="true" outlineLevel="0" collapsed="false"/>
    <row r="8824" customFormat="false" ht="12.75" hidden="false" customHeight="true" outlineLevel="0" collapsed="false"/>
    <row r="8825" customFormat="false" ht="12.75" hidden="false" customHeight="true" outlineLevel="0" collapsed="false"/>
    <row r="8826" customFormat="false" ht="12.75" hidden="false" customHeight="true" outlineLevel="0" collapsed="false"/>
    <row r="8827" customFormat="false" ht="12.75" hidden="false" customHeight="true" outlineLevel="0" collapsed="false"/>
    <row r="8828" customFormat="false" ht="12.75" hidden="false" customHeight="true" outlineLevel="0" collapsed="false"/>
    <row r="8829" customFormat="false" ht="12.75" hidden="false" customHeight="true" outlineLevel="0" collapsed="false"/>
    <row r="8830" customFormat="false" ht="12.75" hidden="false" customHeight="true" outlineLevel="0" collapsed="false"/>
    <row r="8831" customFormat="false" ht="12.75" hidden="false" customHeight="true" outlineLevel="0" collapsed="false"/>
    <row r="8832" customFormat="false" ht="12.75" hidden="false" customHeight="true" outlineLevel="0" collapsed="false"/>
    <row r="8833" customFormat="false" ht="12.75" hidden="false" customHeight="true" outlineLevel="0" collapsed="false"/>
    <row r="8834" customFormat="false" ht="12.75" hidden="false" customHeight="true" outlineLevel="0" collapsed="false"/>
    <row r="8835" customFormat="false" ht="12.75" hidden="false" customHeight="true" outlineLevel="0" collapsed="false"/>
    <row r="8836" customFormat="false" ht="12.75" hidden="false" customHeight="true" outlineLevel="0" collapsed="false"/>
    <row r="8837" customFormat="false" ht="12.75" hidden="false" customHeight="true" outlineLevel="0" collapsed="false"/>
    <row r="8838" customFormat="false" ht="12.75" hidden="false" customHeight="true" outlineLevel="0" collapsed="false"/>
    <row r="8839" customFormat="false" ht="12.75" hidden="false" customHeight="true" outlineLevel="0" collapsed="false"/>
    <row r="8840" customFormat="false" ht="12.75" hidden="false" customHeight="true" outlineLevel="0" collapsed="false"/>
    <row r="8841" customFormat="false" ht="12.75" hidden="false" customHeight="true" outlineLevel="0" collapsed="false"/>
    <row r="8842" customFormat="false" ht="12.75" hidden="false" customHeight="true" outlineLevel="0" collapsed="false"/>
    <row r="8843" customFormat="false" ht="12.75" hidden="false" customHeight="true" outlineLevel="0" collapsed="false"/>
    <row r="8844" customFormat="false" ht="12.75" hidden="false" customHeight="true" outlineLevel="0" collapsed="false"/>
    <row r="8845" customFormat="false" ht="12.75" hidden="false" customHeight="true" outlineLevel="0" collapsed="false"/>
    <row r="8846" customFormat="false" ht="12.75" hidden="false" customHeight="true" outlineLevel="0" collapsed="false"/>
    <row r="8847" customFormat="false" ht="12.75" hidden="false" customHeight="true" outlineLevel="0" collapsed="false"/>
    <row r="8848" customFormat="false" ht="12.75" hidden="false" customHeight="true" outlineLevel="0" collapsed="false"/>
    <row r="8849" customFormat="false" ht="12.75" hidden="false" customHeight="true" outlineLevel="0" collapsed="false"/>
    <row r="8850" customFormat="false" ht="12.75" hidden="false" customHeight="true" outlineLevel="0" collapsed="false"/>
    <row r="8851" customFormat="false" ht="12.75" hidden="false" customHeight="true" outlineLevel="0" collapsed="false"/>
    <row r="8852" customFormat="false" ht="12.75" hidden="false" customHeight="true" outlineLevel="0" collapsed="false"/>
    <row r="8853" customFormat="false" ht="12.75" hidden="false" customHeight="true" outlineLevel="0" collapsed="false"/>
    <row r="8854" customFormat="false" ht="12.75" hidden="false" customHeight="true" outlineLevel="0" collapsed="false"/>
    <row r="8855" customFormat="false" ht="12.75" hidden="false" customHeight="true" outlineLevel="0" collapsed="false"/>
    <row r="8856" customFormat="false" ht="12.75" hidden="false" customHeight="true" outlineLevel="0" collapsed="false"/>
    <row r="8857" customFormat="false" ht="12.75" hidden="false" customHeight="true" outlineLevel="0" collapsed="false"/>
    <row r="8858" customFormat="false" ht="12.75" hidden="false" customHeight="true" outlineLevel="0" collapsed="false"/>
    <row r="8859" customFormat="false" ht="12.75" hidden="false" customHeight="true" outlineLevel="0" collapsed="false"/>
    <row r="8860" customFormat="false" ht="12.75" hidden="false" customHeight="true" outlineLevel="0" collapsed="false"/>
    <row r="8861" customFormat="false" ht="12.75" hidden="false" customHeight="true" outlineLevel="0" collapsed="false"/>
    <row r="8862" customFormat="false" ht="12.75" hidden="false" customHeight="true" outlineLevel="0" collapsed="false"/>
    <row r="8863" customFormat="false" ht="12.75" hidden="false" customHeight="true" outlineLevel="0" collapsed="false"/>
    <row r="8864" customFormat="false" ht="12.75" hidden="false" customHeight="true" outlineLevel="0" collapsed="false"/>
    <row r="8865" customFormat="false" ht="12.75" hidden="false" customHeight="true" outlineLevel="0" collapsed="false"/>
    <row r="8866" customFormat="false" ht="12.75" hidden="false" customHeight="true" outlineLevel="0" collapsed="false"/>
    <row r="8867" customFormat="false" ht="12.75" hidden="false" customHeight="true" outlineLevel="0" collapsed="false"/>
    <row r="8868" customFormat="false" ht="12.75" hidden="false" customHeight="true" outlineLevel="0" collapsed="false"/>
    <row r="8869" customFormat="false" ht="12.75" hidden="false" customHeight="true" outlineLevel="0" collapsed="false"/>
    <row r="8870" customFormat="false" ht="12.75" hidden="false" customHeight="true" outlineLevel="0" collapsed="false"/>
    <row r="8871" customFormat="false" ht="12.75" hidden="false" customHeight="true" outlineLevel="0" collapsed="false"/>
    <row r="8872" customFormat="false" ht="12.75" hidden="false" customHeight="true" outlineLevel="0" collapsed="false"/>
    <row r="8873" customFormat="false" ht="12.75" hidden="false" customHeight="true" outlineLevel="0" collapsed="false"/>
    <row r="8874" customFormat="false" ht="12.75" hidden="false" customHeight="true" outlineLevel="0" collapsed="false"/>
    <row r="8875" customFormat="false" ht="12.75" hidden="false" customHeight="true" outlineLevel="0" collapsed="false"/>
    <row r="8876" customFormat="false" ht="12.75" hidden="false" customHeight="true" outlineLevel="0" collapsed="false"/>
    <row r="8877" customFormat="false" ht="12.75" hidden="false" customHeight="true" outlineLevel="0" collapsed="false"/>
    <row r="8878" customFormat="false" ht="12.75" hidden="false" customHeight="true" outlineLevel="0" collapsed="false"/>
    <row r="8879" customFormat="false" ht="12.75" hidden="false" customHeight="true" outlineLevel="0" collapsed="false"/>
    <row r="8880" customFormat="false" ht="12.75" hidden="false" customHeight="true" outlineLevel="0" collapsed="false"/>
    <row r="8881" customFormat="false" ht="12.75" hidden="false" customHeight="true" outlineLevel="0" collapsed="false"/>
    <row r="8882" customFormat="false" ht="12.75" hidden="false" customHeight="true" outlineLevel="0" collapsed="false"/>
    <row r="8883" customFormat="false" ht="12.75" hidden="false" customHeight="true" outlineLevel="0" collapsed="false"/>
    <row r="8884" customFormat="false" ht="12.75" hidden="false" customHeight="true" outlineLevel="0" collapsed="false"/>
    <row r="8885" customFormat="false" ht="12.75" hidden="false" customHeight="true" outlineLevel="0" collapsed="false"/>
    <row r="8886" customFormat="false" ht="12.75" hidden="false" customHeight="true" outlineLevel="0" collapsed="false"/>
    <row r="8887" customFormat="false" ht="12.75" hidden="false" customHeight="true" outlineLevel="0" collapsed="false"/>
    <row r="8888" customFormat="false" ht="12.75" hidden="false" customHeight="true" outlineLevel="0" collapsed="false"/>
    <row r="8889" customFormat="false" ht="12.75" hidden="false" customHeight="true" outlineLevel="0" collapsed="false"/>
    <row r="8890" customFormat="false" ht="12.75" hidden="false" customHeight="true" outlineLevel="0" collapsed="false"/>
    <row r="8891" customFormat="false" ht="12.75" hidden="false" customHeight="true" outlineLevel="0" collapsed="false"/>
    <row r="8892" customFormat="false" ht="12.75" hidden="false" customHeight="true" outlineLevel="0" collapsed="false"/>
    <row r="8893" customFormat="false" ht="12.75" hidden="false" customHeight="true" outlineLevel="0" collapsed="false"/>
    <row r="8894" customFormat="false" ht="12.75" hidden="false" customHeight="true" outlineLevel="0" collapsed="false"/>
    <row r="8895" customFormat="false" ht="12.75" hidden="false" customHeight="true" outlineLevel="0" collapsed="false"/>
    <row r="8896" customFormat="false" ht="12.75" hidden="false" customHeight="true" outlineLevel="0" collapsed="false"/>
    <row r="8897" customFormat="false" ht="12.75" hidden="false" customHeight="true" outlineLevel="0" collapsed="false"/>
    <row r="8898" customFormat="false" ht="12.75" hidden="false" customHeight="true" outlineLevel="0" collapsed="false"/>
    <row r="8899" customFormat="false" ht="12.75" hidden="false" customHeight="true" outlineLevel="0" collapsed="false"/>
    <row r="8900" customFormat="false" ht="12.75" hidden="false" customHeight="true" outlineLevel="0" collapsed="false"/>
    <row r="8901" customFormat="false" ht="12.75" hidden="false" customHeight="true" outlineLevel="0" collapsed="false"/>
    <row r="8902" customFormat="false" ht="12.75" hidden="false" customHeight="true" outlineLevel="0" collapsed="false"/>
    <row r="8903" customFormat="false" ht="12.75" hidden="false" customHeight="true" outlineLevel="0" collapsed="false"/>
    <row r="8904" customFormat="false" ht="12.75" hidden="false" customHeight="true" outlineLevel="0" collapsed="false"/>
    <row r="8905" customFormat="false" ht="12.75" hidden="false" customHeight="true" outlineLevel="0" collapsed="false"/>
    <row r="8906" customFormat="false" ht="12.75" hidden="false" customHeight="true" outlineLevel="0" collapsed="false"/>
    <row r="8907" customFormat="false" ht="12.75" hidden="false" customHeight="true" outlineLevel="0" collapsed="false"/>
    <row r="8908" customFormat="false" ht="12.75" hidden="false" customHeight="true" outlineLevel="0" collapsed="false"/>
    <row r="8909" customFormat="false" ht="12.75" hidden="false" customHeight="true" outlineLevel="0" collapsed="false"/>
    <row r="8910" customFormat="false" ht="12.75" hidden="false" customHeight="true" outlineLevel="0" collapsed="false"/>
    <row r="8911" customFormat="false" ht="12.75" hidden="false" customHeight="true" outlineLevel="0" collapsed="false"/>
    <row r="8912" customFormat="false" ht="12.75" hidden="false" customHeight="true" outlineLevel="0" collapsed="false"/>
    <row r="8913" customFormat="false" ht="12.75" hidden="false" customHeight="true" outlineLevel="0" collapsed="false"/>
    <row r="8914" customFormat="false" ht="12.75" hidden="false" customHeight="true" outlineLevel="0" collapsed="false"/>
    <row r="8915" customFormat="false" ht="12.75" hidden="false" customHeight="true" outlineLevel="0" collapsed="false"/>
    <row r="8916" customFormat="false" ht="12.75" hidden="false" customHeight="true" outlineLevel="0" collapsed="false"/>
    <row r="8917" customFormat="false" ht="12.75" hidden="false" customHeight="true" outlineLevel="0" collapsed="false"/>
    <row r="8918" customFormat="false" ht="12.75" hidden="false" customHeight="true" outlineLevel="0" collapsed="false"/>
    <row r="8919" customFormat="false" ht="12.75" hidden="false" customHeight="true" outlineLevel="0" collapsed="false"/>
    <row r="8920" customFormat="false" ht="12.75" hidden="false" customHeight="true" outlineLevel="0" collapsed="false"/>
    <row r="8921" customFormat="false" ht="12.75" hidden="false" customHeight="true" outlineLevel="0" collapsed="false"/>
    <row r="8922" customFormat="false" ht="12.75" hidden="false" customHeight="true" outlineLevel="0" collapsed="false"/>
    <row r="8923" customFormat="false" ht="12.75" hidden="false" customHeight="true" outlineLevel="0" collapsed="false"/>
    <row r="8924" customFormat="false" ht="12.75" hidden="false" customHeight="true" outlineLevel="0" collapsed="false"/>
    <row r="8925" customFormat="false" ht="12.75" hidden="false" customHeight="true" outlineLevel="0" collapsed="false"/>
    <row r="8926" customFormat="false" ht="12.75" hidden="false" customHeight="true" outlineLevel="0" collapsed="false"/>
    <row r="8927" customFormat="false" ht="12.75" hidden="false" customHeight="true" outlineLevel="0" collapsed="false"/>
    <row r="8928" customFormat="false" ht="12.75" hidden="false" customHeight="true" outlineLevel="0" collapsed="false"/>
    <row r="8929" customFormat="false" ht="12.75" hidden="false" customHeight="true" outlineLevel="0" collapsed="false"/>
    <row r="8930" customFormat="false" ht="12.75" hidden="false" customHeight="true" outlineLevel="0" collapsed="false"/>
    <row r="8931" customFormat="false" ht="12.75" hidden="false" customHeight="true" outlineLevel="0" collapsed="false"/>
    <row r="8932" customFormat="false" ht="12.75" hidden="false" customHeight="true" outlineLevel="0" collapsed="false"/>
    <row r="8933" customFormat="false" ht="12.75" hidden="false" customHeight="true" outlineLevel="0" collapsed="false"/>
    <row r="8934" customFormat="false" ht="12.75" hidden="false" customHeight="true" outlineLevel="0" collapsed="false"/>
    <row r="8935" customFormat="false" ht="12.75" hidden="false" customHeight="true" outlineLevel="0" collapsed="false"/>
    <row r="8936" customFormat="false" ht="12.75" hidden="false" customHeight="true" outlineLevel="0" collapsed="false"/>
    <row r="8937" customFormat="false" ht="12.75" hidden="false" customHeight="true" outlineLevel="0" collapsed="false"/>
    <row r="8938" customFormat="false" ht="12.75" hidden="false" customHeight="true" outlineLevel="0" collapsed="false"/>
    <row r="8939" customFormat="false" ht="12.75" hidden="false" customHeight="true" outlineLevel="0" collapsed="false"/>
    <row r="8940" customFormat="false" ht="12.75" hidden="false" customHeight="true" outlineLevel="0" collapsed="false"/>
    <row r="8941" customFormat="false" ht="12.75" hidden="false" customHeight="true" outlineLevel="0" collapsed="false"/>
    <row r="8942" customFormat="false" ht="12.75" hidden="false" customHeight="true" outlineLevel="0" collapsed="false"/>
    <row r="8943" customFormat="false" ht="12.75" hidden="false" customHeight="true" outlineLevel="0" collapsed="false"/>
    <row r="8944" customFormat="false" ht="12.75" hidden="false" customHeight="true" outlineLevel="0" collapsed="false"/>
    <row r="8945" customFormat="false" ht="12.75" hidden="false" customHeight="true" outlineLevel="0" collapsed="false"/>
    <row r="8946" customFormat="false" ht="12.75" hidden="false" customHeight="true" outlineLevel="0" collapsed="false"/>
    <row r="8947" customFormat="false" ht="12.75" hidden="false" customHeight="true" outlineLevel="0" collapsed="false"/>
    <row r="8948" customFormat="false" ht="12.75" hidden="false" customHeight="true" outlineLevel="0" collapsed="false"/>
    <row r="8949" customFormat="false" ht="12.75" hidden="false" customHeight="true" outlineLevel="0" collapsed="false"/>
    <row r="8950" customFormat="false" ht="12.75" hidden="false" customHeight="true" outlineLevel="0" collapsed="false"/>
    <row r="8951" customFormat="false" ht="12.75" hidden="false" customHeight="true" outlineLevel="0" collapsed="false"/>
    <row r="8952" customFormat="false" ht="12.75" hidden="false" customHeight="true" outlineLevel="0" collapsed="false"/>
    <row r="8953" customFormat="false" ht="12.75" hidden="false" customHeight="true" outlineLevel="0" collapsed="false"/>
    <row r="8954" customFormat="false" ht="12.75" hidden="false" customHeight="true" outlineLevel="0" collapsed="false"/>
    <row r="8955" customFormat="false" ht="12.75" hidden="false" customHeight="true" outlineLevel="0" collapsed="false"/>
    <row r="8956" customFormat="false" ht="12.75" hidden="false" customHeight="true" outlineLevel="0" collapsed="false"/>
    <row r="8957" customFormat="false" ht="12.75" hidden="false" customHeight="true" outlineLevel="0" collapsed="false"/>
    <row r="8958" customFormat="false" ht="12.75" hidden="false" customHeight="true" outlineLevel="0" collapsed="false"/>
    <row r="8959" customFormat="false" ht="12.75" hidden="false" customHeight="true" outlineLevel="0" collapsed="false"/>
    <row r="8960" customFormat="false" ht="12.75" hidden="false" customHeight="true" outlineLevel="0" collapsed="false"/>
    <row r="8961" customFormat="false" ht="12.75" hidden="false" customHeight="true" outlineLevel="0" collapsed="false"/>
    <row r="8962" customFormat="false" ht="12.75" hidden="false" customHeight="true" outlineLevel="0" collapsed="false"/>
    <row r="8963" customFormat="false" ht="12.75" hidden="false" customHeight="true" outlineLevel="0" collapsed="false"/>
    <row r="8964" customFormat="false" ht="12.75" hidden="false" customHeight="true" outlineLevel="0" collapsed="false"/>
    <row r="8965" customFormat="false" ht="12.75" hidden="false" customHeight="true" outlineLevel="0" collapsed="false"/>
    <row r="8966" customFormat="false" ht="12.75" hidden="false" customHeight="true" outlineLevel="0" collapsed="false"/>
    <row r="8967" customFormat="false" ht="12.75" hidden="false" customHeight="true" outlineLevel="0" collapsed="false"/>
    <row r="8968" customFormat="false" ht="12.75" hidden="false" customHeight="true" outlineLevel="0" collapsed="false"/>
    <row r="8969" customFormat="false" ht="12.75" hidden="false" customHeight="true" outlineLevel="0" collapsed="false"/>
    <row r="8970" customFormat="false" ht="12.75" hidden="false" customHeight="true" outlineLevel="0" collapsed="false"/>
    <row r="8971" customFormat="false" ht="12.75" hidden="false" customHeight="true" outlineLevel="0" collapsed="false"/>
    <row r="8972" customFormat="false" ht="12.75" hidden="false" customHeight="true" outlineLevel="0" collapsed="false"/>
    <row r="8973" customFormat="false" ht="12.75" hidden="false" customHeight="true" outlineLevel="0" collapsed="false"/>
    <row r="8974" customFormat="false" ht="12.75" hidden="false" customHeight="true" outlineLevel="0" collapsed="false"/>
    <row r="8975" customFormat="false" ht="12.75" hidden="false" customHeight="true" outlineLevel="0" collapsed="false"/>
    <row r="8976" customFormat="false" ht="12.75" hidden="false" customHeight="true" outlineLevel="0" collapsed="false"/>
    <row r="8977" customFormat="false" ht="12.75" hidden="false" customHeight="true" outlineLevel="0" collapsed="false"/>
    <row r="8978" customFormat="false" ht="12.75" hidden="false" customHeight="true" outlineLevel="0" collapsed="false"/>
    <row r="8979" customFormat="false" ht="12.75" hidden="false" customHeight="true" outlineLevel="0" collapsed="false"/>
    <row r="8980" customFormat="false" ht="12.75" hidden="false" customHeight="true" outlineLevel="0" collapsed="false"/>
    <row r="8981" customFormat="false" ht="12.75" hidden="false" customHeight="true" outlineLevel="0" collapsed="false"/>
    <row r="8982" customFormat="false" ht="12.75" hidden="false" customHeight="true" outlineLevel="0" collapsed="false"/>
    <row r="8983" customFormat="false" ht="12.75" hidden="false" customHeight="true" outlineLevel="0" collapsed="false"/>
    <row r="8984" customFormat="false" ht="12.75" hidden="false" customHeight="true" outlineLevel="0" collapsed="false"/>
    <row r="8985" customFormat="false" ht="12.75" hidden="false" customHeight="true" outlineLevel="0" collapsed="false"/>
    <row r="8986" customFormat="false" ht="12.75" hidden="false" customHeight="true" outlineLevel="0" collapsed="false"/>
    <row r="8987" customFormat="false" ht="12.75" hidden="false" customHeight="true" outlineLevel="0" collapsed="false"/>
    <row r="8988" customFormat="false" ht="12.75" hidden="false" customHeight="true" outlineLevel="0" collapsed="false"/>
    <row r="8989" customFormat="false" ht="12.75" hidden="false" customHeight="true" outlineLevel="0" collapsed="false"/>
    <row r="8990" customFormat="false" ht="12.75" hidden="false" customHeight="true" outlineLevel="0" collapsed="false"/>
    <row r="8991" customFormat="false" ht="12.75" hidden="false" customHeight="true" outlineLevel="0" collapsed="false"/>
    <row r="8992" customFormat="false" ht="12.75" hidden="false" customHeight="true" outlineLevel="0" collapsed="false"/>
    <row r="8993" customFormat="false" ht="12.75" hidden="false" customHeight="true" outlineLevel="0" collapsed="false"/>
    <row r="8994" customFormat="false" ht="12.75" hidden="false" customHeight="true" outlineLevel="0" collapsed="false"/>
    <row r="8995" customFormat="false" ht="12.75" hidden="false" customHeight="true" outlineLevel="0" collapsed="false"/>
    <row r="8996" customFormat="false" ht="12.75" hidden="false" customHeight="true" outlineLevel="0" collapsed="false"/>
    <row r="8997" customFormat="false" ht="12.75" hidden="false" customHeight="true" outlineLevel="0" collapsed="false"/>
    <row r="8998" customFormat="false" ht="12.75" hidden="false" customHeight="true" outlineLevel="0" collapsed="false"/>
    <row r="8999" customFormat="false" ht="12.75" hidden="false" customHeight="true" outlineLevel="0" collapsed="false"/>
    <row r="9000" customFormat="false" ht="12.75" hidden="false" customHeight="true" outlineLevel="0" collapsed="false"/>
    <row r="9001" customFormat="false" ht="12.75" hidden="false" customHeight="true" outlineLevel="0" collapsed="false"/>
    <row r="9002" customFormat="false" ht="12.75" hidden="false" customHeight="true" outlineLevel="0" collapsed="false"/>
    <row r="9003" customFormat="false" ht="12.75" hidden="false" customHeight="true" outlineLevel="0" collapsed="false"/>
    <row r="9004" customFormat="false" ht="12.75" hidden="false" customHeight="true" outlineLevel="0" collapsed="false"/>
    <row r="9005" customFormat="false" ht="12.75" hidden="false" customHeight="true" outlineLevel="0" collapsed="false"/>
    <row r="9006" customFormat="false" ht="12.75" hidden="false" customHeight="true" outlineLevel="0" collapsed="false"/>
    <row r="9007" customFormat="false" ht="12.75" hidden="false" customHeight="true" outlineLevel="0" collapsed="false"/>
    <row r="9008" customFormat="false" ht="12.75" hidden="false" customHeight="true" outlineLevel="0" collapsed="false"/>
    <row r="9009" customFormat="false" ht="12.75" hidden="false" customHeight="true" outlineLevel="0" collapsed="false"/>
    <row r="9010" customFormat="false" ht="12.75" hidden="false" customHeight="true" outlineLevel="0" collapsed="false"/>
    <row r="9011" customFormat="false" ht="12.75" hidden="false" customHeight="true" outlineLevel="0" collapsed="false"/>
    <row r="9012" customFormat="false" ht="12.75" hidden="false" customHeight="true" outlineLevel="0" collapsed="false"/>
    <row r="9013" customFormat="false" ht="12.75" hidden="false" customHeight="true" outlineLevel="0" collapsed="false"/>
    <row r="9014" customFormat="false" ht="12.75" hidden="false" customHeight="true" outlineLevel="0" collapsed="false"/>
    <row r="9015" customFormat="false" ht="12.75" hidden="false" customHeight="true" outlineLevel="0" collapsed="false"/>
    <row r="9016" customFormat="false" ht="12.75" hidden="false" customHeight="true" outlineLevel="0" collapsed="false"/>
    <row r="9017" customFormat="false" ht="12.75" hidden="false" customHeight="true" outlineLevel="0" collapsed="false"/>
    <row r="9018" customFormat="false" ht="12.75" hidden="false" customHeight="true" outlineLevel="0" collapsed="false"/>
    <row r="9019" customFormat="false" ht="12.75" hidden="false" customHeight="true" outlineLevel="0" collapsed="false"/>
    <row r="9020" customFormat="false" ht="12.75" hidden="false" customHeight="true" outlineLevel="0" collapsed="false"/>
    <row r="9021" customFormat="false" ht="12.75" hidden="false" customHeight="true" outlineLevel="0" collapsed="false"/>
    <row r="9022" customFormat="false" ht="12.75" hidden="false" customHeight="true" outlineLevel="0" collapsed="false"/>
    <row r="9023" customFormat="false" ht="12.75" hidden="false" customHeight="true" outlineLevel="0" collapsed="false"/>
    <row r="9024" customFormat="false" ht="12.75" hidden="false" customHeight="true" outlineLevel="0" collapsed="false"/>
    <row r="9025" customFormat="false" ht="12.75" hidden="false" customHeight="true" outlineLevel="0" collapsed="false"/>
    <row r="9026" customFormat="false" ht="12.75" hidden="false" customHeight="true" outlineLevel="0" collapsed="false"/>
    <row r="9027" customFormat="false" ht="12.75" hidden="false" customHeight="true" outlineLevel="0" collapsed="false"/>
    <row r="9028" customFormat="false" ht="12.75" hidden="false" customHeight="true" outlineLevel="0" collapsed="false"/>
    <row r="9029" customFormat="false" ht="12.75" hidden="false" customHeight="true" outlineLevel="0" collapsed="false"/>
    <row r="9030" customFormat="false" ht="12.75" hidden="false" customHeight="true" outlineLevel="0" collapsed="false"/>
    <row r="9031" customFormat="false" ht="12.75" hidden="false" customHeight="true" outlineLevel="0" collapsed="false"/>
    <row r="9032" customFormat="false" ht="12.75" hidden="false" customHeight="true" outlineLevel="0" collapsed="false"/>
    <row r="9033" customFormat="false" ht="12.75" hidden="false" customHeight="true" outlineLevel="0" collapsed="false"/>
    <row r="9034" customFormat="false" ht="12.75" hidden="false" customHeight="true" outlineLevel="0" collapsed="false"/>
    <row r="9035" customFormat="false" ht="12.75" hidden="false" customHeight="true" outlineLevel="0" collapsed="false"/>
    <row r="9036" customFormat="false" ht="12.75" hidden="false" customHeight="true" outlineLevel="0" collapsed="false"/>
    <row r="9037" customFormat="false" ht="12.75" hidden="false" customHeight="true" outlineLevel="0" collapsed="false"/>
    <row r="9038" customFormat="false" ht="12.75" hidden="false" customHeight="true" outlineLevel="0" collapsed="false"/>
    <row r="9039" customFormat="false" ht="12.75" hidden="false" customHeight="true" outlineLevel="0" collapsed="false"/>
    <row r="9040" customFormat="false" ht="12.75" hidden="false" customHeight="true" outlineLevel="0" collapsed="false"/>
    <row r="9041" customFormat="false" ht="12.75" hidden="false" customHeight="true" outlineLevel="0" collapsed="false"/>
    <row r="9042" customFormat="false" ht="12.75" hidden="false" customHeight="true" outlineLevel="0" collapsed="false"/>
    <row r="9043" customFormat="false" ht="12.75" hidden="false" customHeight="true" outlineLevel="0" collapsed="false"/>
    <row r="9044" customFormat="false" ht="12.75" hidden="false" customHeight="true" outlineLevel="0" collapsed="false"/>
    <row r="9045" customFormat="false" ht="12.75" hidden="false" customHeight="true" outlineLevel="0" collapsed="false"/>
    <row r="9046" customFormat="false" ht="12.75" hidden="false" customHeight="true" outlineLevel="0" collapsed="false"/>
    <row r="9047" customFormat="false" ht="12.75" hidden="false" customHeight="true" outlineLevel="0" collapsed="false"/>
    <row r="9048" customFormat="false" ht="12.75" hidden="false" customHeight="true" outlineLevel="0" collapsed="false"/>
    <row r="9049" customFormat="false" ht="12.75" hidden="false" customHeight="true" outlineLevel="0" collapsed="false"/>
    <row r="9050" customFormat="false" ht="12.75" hidden="false" customHeight="true" outlineLevel="0" collapsed="false"/>
    <row r="9051" customFormat="false" ht="12.75" hidden="false" customHeight="true" outlineLevel="0" collapsed="false"/>
    <row r="9052" customFormat="false" ht="12.75" hidden="false" customHeight="true" outlineLevel="0" collapsed="false"/>
    <row r="9053" customFormat="false" ht="12.75" hidden="false" customHeight="true" outlineLevel="0" collapsed="false"/>
    <row r="9054" customFormat="false" ht="12.75" hidden="false" customHeight="true" outlineLevel="0" collapsed="false"/>
    <row r="9055" customFormat="false" ht="12.75" hidden="false" customHeight="true" outlineLevel="0" collapsed="false"/>
    <row r="9056" customFormat="false" ht="12.75" hidden="false" customHeight="true" outlineLevel="0" collapsed="false"/>
    <row r="9057" customFormat="false" ht="12.75" hidden="false" customHeight="true" outlineLevel="0" collapsed="false"/>
    <row r="9058" customFormat="false" ht="12.75" hidden="false" customHeight="true" outlineLevel="0" collapsed="false"/>
    <row r="9059" customFormat="false" ht="12.75" hidden="false" customHeight="true" outlineLevel="0" collapsed="false"/>
    <row r="9060" customFormat="false" ht="12.75" hidden="false" customHeight="true" outlineLevel="0" collapsed="false"/>
    <row r="9061" customFormat="false" ht="12.75" hidden="false" customHeight="true" outlineLevel="0" collapsed="false"/>
    <row r="9062" customFormat="false" ht="12.75" hidden="false" customHeight="true" outlineLevel="0" collapsed="false"/>
    <row r="9063" customFormat="false" ht="12.75" hidden="false" customHeight="true" outlineLevel="0" collapsed="false"/>
    <row r="9064" customFormat="false" ht="12.75" hidden="false" customHeight="true" outlineLevel="0" collapsed="false"/>
    <row r="9065" customFormat="false" ht="12.75" hidden="false" customHeight="true" outlineLevel="0" collapsed="false"/>
    <row r="9066" customFormat="false" ht="12.75" hidden="false" customHeight="true" outlineLevel="0" collapsed="false"/>
    <row r="9067" customFormat="false" ht="12.75" hidden="false" customHeight="true" outlineLevel="0" collapsed="false"/>
    <row r="9068" customFormat="false" ht="12.75" hidden="false" customHeight="true" outlineLevel="0" collapsed="false"/>
    <row r="9069" customFormat="false" ht="12.75" hidden="false" customHeight="true" outlineLevel="0" collapsed="false"/>
    <row r="9070" customFormat="false" ht="12.75" hidden="false" customHeight="true" outlineLevel="0" collapsed="false"/>
    <row r="9071" customFormat="false" ht="12.75" hidden="false" customHeight="true" outlineLevel="0" collapsed="false"/>
    <row r="9072" customFormat="false" ht="12.75" hidden="false" customHeight="true" outlineLevel="0" collapsed="false"/>
    <row r="9073" customFormat="false" ht="12.75" hidden="false" customHeight="true" outlineLevel="0" collapsed="false"/>
    <row r="9074" customFormat="false" ht="12.75" hidden="false" customHeight="true" outlineLevel="0" collapsed="false"/>
    <row r="9075" customFormat="false" ht="12.75" hidden="false" customHeight="true" outlineLevel="0" collapsed="false"/>
    <row r="9076" customFormat="false" ht="12.75" hidden="false" customHeight="true" outlineLevel="0" collapsed="false"/>
    <row r="9077" customFormat="false" ht="12.75" hidden="false" customHeight="true" outlineLevel="0" collapsed="false"/>
    <row r="9078" customFormat="false" ht="12.75" hidden="false" customHeight="true" outlineLevel="0" collapsed="false"/>
    <row r="9079" customFormat="false" ht="12.75" hidden="false" customHeight="true" outlineLevel="0" collapsed="false"/>
    <row r="9080" customFormat="false" ht="12.75" hidden="false" customHeight="true" outlineLevel="0" collapsed="false"/>
    <row r="9081" customFormat="false" ht="12.75" hidden="false" customHeight="true" outlineLevel="0" collapsed="false"/>
    <row r="9082" customFormat="false" ht="12.75" hidden="false" customHeight="true" outlineLevel="0" collapsed="false"/>
    <row r="9083" customFormat="false" ht="12.75" hidden="false" customHeight="true" outlineLevel="0" collapsed="false"/>
    <row r="9084" customFormat="false" ht="12.75" hidden="false" customHeight="true" outlineLevel="0" collapsed="false"/>
    <row r="9085" customFormat="false" ht="12.75" hidden="false" customHeight="true" outlineLevel="0" collapsed="false"/>
    <row r="9086" customFormat="false" ht="12.75" hidden="false" customHeight="true" outlineLevel="0" collapsed="false"/>
    <row r="9087" customFormat="false" ht="12.75" hidden="false" customHeight="true" outlineLevel="0" collapsed="false"/>
    <row r="9088" customFormat="false" ht="12.75" hidden="false" customHeight="true" outlineLevel="0" collapsed="false"/>
    <row r="9089" customFormat="false" ht="12.75" hidden="false" customHeight="true" outlineLevel="0" collapsed="false"/>
    <row r="9090" customFormat="false" ht="12.75" hidden="false" customHeight="true" outlineLevel="0" collapsed="false"/>
    <row r="9091" customFormat="false" ht="12.75" hidden="false" customHeight="true" outlineLevel="0" collapsed="false"/>
    <row r="9092" customFormat="false" ht="12.75" hidden="false" customHeight="true" outlineLevel="0" collapsed="false"/>
    <row r="9093" customFormat="false" ht="12.75" hidden="false" customHeight="true" outlineLevel="0" collapsed="false"/>
    <row r="9094" customFormat="false" ht="12.75" hidden="false" customHeight="true" outlineLevel="0" collapsed="false"/>
    <row r="9095" customFormat="false" ht="12.75" hidden="false" customHeight="true" outlineLevel="0" collapsed="false"/>
    <row r="9096" customFormat="false" ht="12.75" hidden="false" customHeight="true" outlineLevel="0" collapsed="false"/>
    <row r="9097" customFormat="false" ht="12.75" hidden="false" customHeight="true" outlineLevel="0" collapsed="false"/>
    <row r="9098" customFormat="false" ht="12.75" hidden="false" customHeight="true" outlineLevel="0" collapsed="false"/>
    <row r="9099" customFormat="false" ht="12.75" hidden="false" customHeight="true" outlineLevel="0" collapsed="false"/>
    <row r="9100" customFormat="false" ht="12.75" hidden="false" customHeight="true" outlineLevel="0" collapsed="false"/>
    <row r="9101" customFormat="false" ht="12.75" hidden="false" customHeight="true" outlineLevel="0" collapsed="false"/>
    <row r="9102" customFormat="false" ht="12.75" hidden="false" customHeight="true" outlineLevel="0" collapsed="false"/>
    <row r="9103" customFormat="false" ht="12.75" hidden="false" customHeight="true" outlineLevel="0" collapsed="false"/>
    <row r="9104" customFormat="false" ht="12.75" hidden="false" customHeight="true" outlineLevel="0" collapsed="false"/>
    <row r="9105" customFormat="false" ht="12.75" hidden="false" customHeight="true" outlineLevel="0" collapsed="false"/>
    <row r="9106" customFormat="false" ht="12.75" hidden="false" customHeight="true" outlineLevel="0" collapsed="false"/>
    <row r="9107" customFormat="false" ht="12.75" hidden="false" customHeight="true" outlineLevel="0" collapsed="false"/>
    <row r="9108" customFormat="false" ht="12.75" hidden="false" customHeight="true" outlineLevel="0" collapsed="false"/>
    <row r="9109" customFormat="false" ht="12.75" hidden="false" customHeight="true" outlineLevel="0" collapsed="false"/>
    <row r="9110" customFormat="false" ht="12.75" hidden="false" customHeight="true" outlineLevel="0" collapsed="false"/>
    <row r="9111" customFormat="false" ht="12.75" hidden="false" customHeight="true" outlineLevel="0" collapsed="false"/>
    <row r="9112" customFormat="false" ht="12.75" hidden="false" customHeight="true" outlineLevel="0" collapsed="false"/>
    <row r="9113" customFormat="false" ht="12.75" hidden="false" customHeight="true" outlineLevel="0" collapsed="false"/>
    <row r="9114" customFormat="false" ht="12.75" hidden="false" customHeight="true" outlineLevel="0" collapsed="false"/>
    <row r="9115" customFormat="false" ht="12.75" hidden="false" customHeight="true" outlineLevel="0" collapsed="false"/>
    <row r="9116" customFormat="false" ht="12.75" hidden="false" customHeight="true" outlineLevel="0" collapsed="false"/>
    <row r="9117" customFormat="false" ht="12.75" hidden="false" customHeight="true" outlineLevel="0" collapsed="false"/>
    <row r="9118" customFormat="false" ht="12.75" hidden="false" customHeight="true" outlineLevel="0" collapsed="false"/>
    <row r="9119" customFormat="false" ht="12.75" hidden="false" customHeight="true" outlineLevel="0" collapsed="false"/>
    <row r="9120" customFormat="false" ht="12.75" hidden="false" customHeight="true" outlineLevel="0" collapsed="false"/>
    <row r="9121" customFormat="false" ht="12.75" hidden="false" customHeight="true" outlineLevel="0" collapsed="false"/>
    <row r="9122" customFormat="false" ht="12.75" hidden="false" customHeight="true" outlineLevel="0" collapsed="false"/>
    <row r="9123" customFormat="false" ht="12.75" hidden="false" customHeight="true" outlineLevel="0" collapsed="false"/>
    <row r="9124" customFormat="false" ht="12.75" hidden="false" customHeight="true" outlineLevel="0" collapsed="false"/>
    <row r="9125" customFormat="false" ht="12.75" hidden="false" customHeight="true" outlineLevel="0" collapsed="false"/>
    <row r="9126" customFormat="false" ht="12.75" hidden="false" customHeight="true" outlineLevel="0" collapsed="false"/>
    <row r="9127" customFormat="false" ht="12.75" hidden="false" customHeight="true" outlineLevel="0" collapsed="false"/>
    <row r="9128" customFormat="false" ht="12.75" hidden="false" customHeight="true" outlineLevel="0" collapsed="false"/>
    <row r="9129" customFormat="false" ht="12.75" hidden="false" customHeight="true" outlineLevel="0" collapsed="false"/>
    <row r="9130" customFormat="false" ht="12.75" hidden="false" customHeight="true" outlineLevel="0" collapsed="false"/>
    <row r="9131" customFormat="false" ht="12.75" hidden="false" customHeight="true" outlineLevel="0" collapsed="false"/>
    <row r="9132" customFormat="false" ht="12.75" hidden="false" customHeight="true" outlineLevel="0" collapsed="false"/>
    <row r="9133" customFormat="false" ht="12.75" hidden="false" customHeight="true" outlineLevel="0" collapsed="false"/>
    <row r="9134" customFormat="false" ht="12.75" hidden="false" customHeight="true" outlineLevel="0" collapsed="false"/>
    <row r="9135" customFormat="false" ht="12.75" hidden="false" customHeight="true" outlineLevel="0" collapsed="false"/>
    <row r="9136" customFormat="false" ht="12.75" hidden="false" customHeight="true" outlineLevel="0" collapsed="false"/>
    <row r="9137" customFormat="false" ht="12.75" hidden="false" customHeight="true" outlineLevel="0" collapsed="false"/>
    <row r="9138" customFormat="false" ht="12.75" hidden="false" customHeight="true" outlineLevel="0" collapsed="false"/>
    <row r="9139" customFormat="false" ht="12.75" hidden="false" customHeight="true" outlineLevel="0" collapsed="false"/>
    <row r="9140" customFormat="false" ht="12.75" hidden="false" customHeight="true" outlineLevel="0" collapsed="false"/>
    <row r="9141" customFormat="false" ht="12.75" hidden="false" customHeight="true" outlineLevel="0" collapsed="false"/>
    <row r="9142" customFormat="false" ht="12.75" hidden="false" customHeight="true" outlineLevel="0" collapsed="false"/>
    <row r="9143" customFormat="false" ht="12.75" hidden="false" customHeight="true" outlineLevel="0" collapsed="false"/>
    <row r="9144" customFormat="false" ht="12.75" hidden="false" customHeight="true" outlineLevel="0" collapsed="false"/>
    <row r="9145" customFormat="false" ht="12.75" hidden="false" customHeight="true" outlineLevel="0" collapsed="false"/>
    <row r="9146" customFormat="false" ht="12.75" hidden="false" customHeight="true" outlineLevel="0" collapsed="false"/>
    <row r="9147" customFormat="false" ht="12.75" hidden="false" customHeight="true" outlineLevel="0" collapsed="false"/>
    <row r="9148" customFormat="false" ht="12.75" hidden="false" customHeight="true" outlineLevel="0" collapsed="false"/>
    <row r="9149" customFormat="false" ht="12.75" hidden="false" customHeight="true" outlineLevel="0" collapsed="false"/>
    <row r="9150" customFormat="false" ht="12.75" hidden="false" customHeight="true" outlineLevel="0" collapsed="false"/>
    <row r="9151" customFormat="false" ht="12.75" hidden="false" customHeight="true" outlineLevel="0" collapsed="false"/>
    <row r="9152" customFormat="false" ht="12.75" hidden="false" customHeight="true" outlineLevel="0" collapsed="false"/>
    <row r="9153" customFormat="false" ht="12.75" hidden="false" customHeight="true" outlineLevel="0" collapsed="false"/>
    <row r="9154" customFormat="false" ht="12.75" hidden="false" customHeight="true" outlineLevel="0" collapsed="false"/>
    <row r="9155" customFormat="false" ht="12.75" hidden="false" customHeight="true" outlineLevel="0" collapsed="false"/>
    <row r="9156" customFormat="false" ht="12.75" hidden="false" customHeight="true" outlineLevel="0" collapsed="false"/>
    <row r="9157" customFormat="false" ht="12.75" hidden="false" customHeight="true" outlineLevel="0" collapsed="false"/>
    <row r="9158" customFormat="false" ht="12.75" hidden="false" customHeight="true" outlineLevel="0" collapsed="false"/>
    <row r="9159" customFormat="false" ht="12.75" hidden="false" customHeight="true" outlineLevel="0" collapsed="false"/>
    <row r="9160" customFormat="false" ht="12.75" hidden="false" customHeight="true" outlineLevel="0" collapsed="false"/>
    <row r="9161" customFormat="false" ht="12.75" hidden="false" customHeight="true" outlineLevel="0" collapsed="false"/>
    <row r="9162" customFormat="false" ht="12.75" hidden="false" customHeight="true" outlineLevel="0" collapsed="false"/>
    <row r="9163" customFormat="false" ht="12.75" hidden="false" customHeight="true" outlineLevel="0" collapsed="false"/>
    <row r="9164" customFormat="false" ht="12.75" hidden="false" customHeight="true" outlineLevel="0" collapsed="false"/>
    <row r="9165" customFormat="false" ht="12.75" hidden="false" customHeight="true" outlineLevel="0" collapsed="false"/>
    <row r="9166" customFormat="false" ht="12.75" hidden="false" customHeight="true" outlineLevel="0" collapsed="false"/>
    <row r="9167" customFormat="false" ht="12.75" hidden="false" customHeight="true" outlineLevel="0" collapsed="false"/>
    <row r="9168" customFormat="false" ht="12.75" hidden="false" customHeight="true" outlineLevel="0" collapsed="false"/>
    <row r="9169" customFormat="false" ht="12.75" hidden="false" customHeight="true" outlineLevel="0" collapsed="false"/>
    <row r="9170" customFormat="false" ht="12.75" hidden="false" customHeight="true" outlineLevel="0" collapsed="false"/>
    <row r="9171" customFormat="false" ht="12.75" hidden="false" customHeight="true" outlineLevel="0" collapsed="false"/>
    <row r="9172" customFormat="false" ht="12.75" hidden="false" customHeight="true" outlineLevel="0" collapsed="false"/>
    <row r="9173" customFormat="false" ht="12.75" hidden="false" customHeight="true" outlineLevel="0" collapsed="false"/>
    <row r="9174" customFormat="false" ht="12.75" hidden="false" customHeight="true" outlineLevel="0" collapsed="false"/>
    <row r="9175" customFormat="false" ht="12.75" hidden="false" customHeight="true" outlineLevel="0" collapsed="false"/>
    <row r="9176" customFormat="false" ht="12.75" hidden="false" customHeight="true" outlineLevel="0" collapsed="false"/>
    <row r="9177" customFormat="false" ht="12.75" hidden="false" customHeight="true" outlineLevel="0" collapsed="false"/>
    <row r="9178" customFormat="false" ht="12.75" hidden="false" customHeight="true" outlineLevel="0" collapsed="false"/>
    <row r="9179" customFormat="false" ht="12.75" hidden="false" customHeight="true" outlineLevel="0" collapsed="false"/>
    <row r="9180" customFormat="false" ht="12.75" hidden="false" customHeight="true" outlineLevel="0" collapsed="false"/>
    <row r="9181" customFormat="false" ht="12.75" hidden="false" customHeight="true" outlineLevel="0" collapsed="false"/>
    <row r="9182" customFormat="false" ht="12.75" hidden="false" customHeight="true" outlineLevel="0" collapsed="false"/>
    <row r="9183" customFormat="false" ht="12.75" hidden="false" customHeight="true" outlineLevel="0" collapsed="false"/>
    <row r="9184" customFormat="false" ht="12.75" hidden="false" customHeight="true" outlineLevel="0" collapsed="false"/>
    <row r="9185" customFormat="false" ht="12.75" hidden="false" customHeight="true" outlineLevel="0" collapsed="false"/>
    <row r="9186" customFormat="false" ht="12.75" hidden="false" customHeight="true" outlineLevel="0" collapsed="false"/>
    <row r="9187" customFormat="false" ht="12.75" hidden="false" customHeight="true" outlineLevel="0" collapsed="false"/>
    <row r="9188" customFormat="false" ht="12.75" hidden="false" customHeight="true" outlineLevel="0" collapsed="false"/>
    <row r="9189" customFormat="false" ht="12.75" hidden="false" customHeight="true" outlineLevel="0" collapsed="false"/>
    <row r="9190" customFormat="false" ht="12.75" hidden="false" customHeight="true" outlineLevel="0" collapsed="false"/>
    <row r="9191" customFormat="false" ht="12.75" hidden="false" customHeight="true" outlineLevel="0" collapsed="false"/>
    <row r="9192" customFormat="false" ht="12.75" hidden="false" customHeight="true" outlineLevel="0" collapsed="false"/>
    <row r="9193" customFormat="false" ht="12.75" hidden="false" customHeight="true" outlineLevel="0" collapsed="false"/>
    <row r="9194" customFormat="false" ht="12.75" hidden="false" customHeight="true" outlineLevel="0" collapsed="false"/>
    <row r="9195" customFormat="false" ht="12.75" hidden="false" customHeight="true" outlineLevel="0" collapsed="false"/>
    <row r="9196" customFormat="false" ht="12.75" hidden="false" customHeight="true" outlineLevel="0" collapsed="false"/>
    <row r="9197" customFormat="false" ht="12.75" hidden="false" customHeight="true" outlineLevel="0" collapsed="false"/>
    <row r="9198" customFormat="false" ht="12.75" hidden="false" customHeight="true" outlineLevel="0" collapsed="false"/>
    <row r="9199" customFormat="false" ht="12.75" hidden="false" customHeight="true" outlineLevel="0" collapsed="false"/>
    <row r="9200" customFormat="false" ht="12.75" hidden="false" customHeight="true" outlineLevel="0" collapsed="false"/>
    <row r="9201" customFormat="false" ht="12.75" hidden="false" customHeight="true" outlineLevel="0" collapsed="false"/>
    <row r="9202" customFormat="false" ht="12.75" hidden="false" customHeight="true" outlineLevel="0" collapsed="false"/>
    <row r="9203" customFormat="false" ht="12.75" hidden="false" customHeight="true" outlineLevel="0" collapsed="false"/>
    <row r="9204" customFormat="false" ht="12.75" hidden="false" customHeight="true" outlineLevel="0" collapsed="false"/>
    <row r="9205" customFormat="false" ht="12.75" hidden="false" customHeight="true" outlineLevel="0" collapsed="false"/>
    <row r="9206" customFormat="false" ht="12.75" hidden="false" customHeight="true" outlineLevel="0" collapsed="false"/>
    <row r="9207" customFormat="false" ht="12.75" hidden="false" customHeight="true" outlineLevel="0" collapsed="false"/>
    <row r="9208" customFormat="false" ht="12.75" hidden="false" customHeight="true" outlineLevel="0" collapsed="false"/>
    <row r="9209" customFormat="false" ht="12.75" hidden="false" customHeight="true" outlineLevel="0" collapsed="false"/>
    <row r="9210" customFormat="false" ht="12.75" hidden="false" customHeight="true" outlineLevel="0" collapsed="false"/>
    <row r="9211" customFormat="false" ht="12.75" hidden="false" customHeight="true" outlineLevel="0" collapsed="false"/>
    <row r="9212" customFormat="false" ht="12.75" hidden="false" customHeight="true" outlineLevel="0" collapsed="false"/>
    <row r="9213" customFormat="false" ht="12.75" hidden="false" customHeight="true" outlineLevel="0" collapsed="false"/>
    <row r="9214" customFormat="false" ht="12.75" hidden="false" customHeight="true" outlineLevel="0" collapsed="false"/>
    <row r="9215" customFormat="false" ht="12.75" hidden="false" customHeight="true" outlineLevel="0" collapsed="false"/>
    <row r="9216" customFormat="false" ht="12.75" hidden="false" customHeight="true" outlineLevel="0" collapsed="false"/>
    <row r="9217" customFormat="false" ht="12.75" hidden="false" customHeight="true" outlineLevel="0" collapsed="false"/>
    <row r="9218" customFormat="false" ht="12.75" hidden="false" customHeight="true" outlineLevel="0" collapsed="false"/>
    <row r="9219" customFormat="false" ht="12.75" hidden="false" customHeight="true" outlineLevel="0" collapsed="false"/>
    <row r="9220" customFormat="false" ht="12.75" hidden="false" customHeight="true" outlineLevel="0" collapsed="false"/>
    <row r="9221" customFormat="false" ht="12.75" hidden="false" customHeight="true" outlineLevel="0" collapsed="false"/>
    <row r="9222" customFormat="false" ht="12.75" hidden="false" customHeight="true" outlineLevel="0" collapsed="false"/>
    <row r="9223" customFormat="false" ht="12.75" hidden="false" customHeight="true" outlineLevel="0" collapsed="false"/>
    <row r="9224" customFormat="false" ht="12.75" hidden="false" customHeight="true" outlineLevel="0" collapsed="false"/>
    <row r="9225" customFormat="false" ht="12.75" hidden="false" customHeight="true" outlineLevel="0" collapsed="false"/>
    <row r="9226" customFormat="false" ht="12.75" hidden="false" customHeight="true" outlineLevel="0" collapsed="false"/>
    <row r="9227" customFormat="false" ht="12.75" hidden="false" customHeight="true" outlineLevel="0" collapsed="false"/>
    <row r="9228" customFormat="false" ht="12.75" hidden="false" customHeight="true" outlineLevel="0" collapsed="false"/>
    <row r="9229" customFormat="false" ht="12.75" hidden="false" customHeight="true" outlineLevel="0" collapsed="false"/>
    <row r="9230" customFormat="false" ht="12.75" hidden="false" customHeight="true" outlineLevel="0" collapsed="false"/>
    <row r="9231" customFormat="false" ht="12.75" hidden="false" customHeight="true" outlineLevel="0" collapsed="false"/>
    <row r="9232" customFormat="false" ht="12.75" hidden="false" customHeight="true" outlineLevel="0" collapsed="false"/>
    <row r="9233" customFormat="false" ht="12.75" hidden="false" customHeight="true" outlineLevel="0" collapsed="false"/>
    <row r="9234" customFormat="false" ht="12.75" hidden="false" customHeight="true" outlineLevel="0" collapsed="false"/>
    <row r="9235" customFormat="false" ht="12.75" hidden="false" customHeight="true" outlineLevel="0" collapsed="false"/>
    <row r="9236" customFormat="false" ht="12.75" hidden="false" customHeight="true" outlineLevel="0" collapsed="false"/>
    <row r="9237" customFormat="false" ht="12.75" hidden="false" customHeight="true" outlineLevel="0" collapsed="false"/>
    <row r="9238" customFormat="false" ht="12.75" hidden="false" customHeight="true" outlineLevel="0" collapsed="false"/>
    <row r="9239" customFormat="false" ht="12.75" hidden="false" customHeight="true" outlineLevel="0" collapsed="false"/>
    <row r="9240" customFormat="false" ht="12.75" hidden="false" customHeight="true" outlineLevel="0" collapsed="false"/>
    <row r="9241" customFormat="false" ht="12.75" hidden="false" customHeight="true" outlineLevel="0" collapsed="false"/>
    <row r="9242" customFormat="false" ht="12.75" hidden="false" customHeight="true" outlineLevel="0" collapsed="false"/>
    <row r="9243" customFormat="false" ht="12.75" hidden="false" customHeight="true" outlineLevel="0" collapsed="false"/>
    <row r="9244" customFormat="false" ht="12.75" hidden="false" customHeight="true" outlineLevel="0" collapsed="false"/>
    <row r="9245" customFormat="false" ht="12.75" hidden="false" customHeight="true" outlineLevel="0" collapsed="false"/>
    <row r="9246" customFormat="false" ht="12.75" hidden="false" customHeight="true" outlineLevel="0" collapsed="false"/>
    <row r="9247" customFormat="false" ht="12.75" hidden="false" customHeight="true" outlineLevel="0" collapsed="false"/>
    <row r="9248" customFormat="false" ht="12.75" hidden="false" customHeight="true" outlineLevel="0" collapsed="false"/>
    <row r="9249" customFormat="false" ht="12.75" hidden="false" customHeight="true" outlineLevel="0" collapsed="false"/>
    <row r="9250" customFormat="false" ht="12.75" hidden="false" customHeight="true" outlineLevel="0" collapsed="false"/>
    <row r="9251" customFormat="false" ht="12.75" hidden="false" customHeight="true" outlineLevel="0" collapsed="false"/>
    <row r="9252" customFormat="false" ht="12.75" hidden="false" customHeight="true" outlineLevel="0" collapsed="false"/>
    <row r="9253" customFormat="false" ht="12.75" hidden="false" customHeight="true" outlineLevel="0" collapsed="false"/>
    <row r="9254" customFormat="false" ht="12.75" hidden="false" customHeight="true" outlineLevel="0" collapsed="false"/>
    <row r="9255" customFormat="false" ht="12.75" hidden="false" customHeight="true" outlineLevel="0" collapsed="false"/>
    <row r="9256" customFormat="false" ht="12.75" hidden="false" customHeight="true" outlineLevel="0" collapsed="false"/>
    <row r="9257" customFormat="false" ht="12.75" hidden="false" customHeight="true" outlineLevel="0" collapsed="false"/>
    <row r="9258" customFormat="false" ht="12.75" hidden="false" customHeight="true" outlineLevel="0" collapsed="false"/>
    <row r="9259" customFormat="false" ht="12.75" hidden="false" customHeight="true" outlineLevel="0" collapsed="false"/>
    <row r="9260" customFormat="false" ht="12.75" hidden="false" customHeight="true" outlineLevel="0" collapsed="false"/>
    <row r="9261" customFormat="false" ht="12.75" hidden="false" customHeight="true" outlineLevel="0" collapsed="false"/>
    <row r="9262" customFormat="false" ht="12.75" hidden="false" customHeight="true" outlineLevel="0" collapsed="false"/>
    <row r="9263" customFormat="false" ht="12.75" hidden="false" customHeight="true" outlineLevel="0" collapsed="false"/>
    <row r="9264" customFormat="false" ht="12.75" hidden="false" customHeight="true" outlineLevel="0" collapsed="false"/>
    <row r="9265" customFormat="false" ht="12.75" hidden="false" customHeight="true" outlineLevel="0" collapsed="false"/>
    <row r="9266" customFormat="false" ht="12.75" hidden="false" customHeight="true" outlineLevel="0" collapsed="false"/>
    <row r="9267" customFormat="false" ht="12.75" hidden="false" customHeight="true" outlineLevel="0" collapsed="false"/>
    <row r="9268" customFormat="false" ht="12.75" hidden="false" customHeight="true" outlineLevel="0" collapsed="false"/>
    <row r="9269" customFormat="false" ht="12.75" hidden="false" customHeight="true" outlineLevel="0" collapsed="false"/>
    <row r="9270" customFormat="false" ht="12.75" hidden="false" customHeight="true" outlineLevel="0" collapsed="false"/>
    <row r="9271" customFormat="false" ht="12.75" hidden="false" customHeight="true" outlineLevel="0" collapsed="false"/>
    <row r="9272" customFormat="false" ht="12.75" hidden="false" customHeight="true" outlineLevel="0" collapsed="false"/>
    <row r="9273" customFormat="false" ht="12.75" hidden="false" customHeight="true" outlineLevel="0" collapsed="false"/>
    <row r="9274" customFormat="false" ht="12.75" hidden="false" customHeight="true" outlineLevel="0" collapsed="false"/>
    <row r="9275" customFormat="false" ht="12.75" hidden="false" customHeight="true" outlineLevel="0" collapsed="false"/>
    <row r="9276" customFormat="false" ht="12.75" hidden="false" customHeight="true" outlineLevel="0" collapsed="false"/>
    <row r="9277" customFormat="false" ht="12.75" hidden="false" customHeight="true" outlineLevel="0" collapsed="false"/>
    <row r="9278" customFormat="false" ht="12.75" hidden="false" customHeight="true" outlineLevel="0" collapsed="false"/>
    <row r="9279" customFormat="false" ht="12.75" hidden="false" customHeight="true" outlineLevel="0" collapsed="false"/>
    <row r="9280" customFormat="false" ht="12.75" hidden="false" customHeight="true" outlineLevel="0" collapsed="false"/>
    <row r="9281" customFormat="false" ht="12.75" hidden="false" customHeight="true" outlineLevel="0" collapsed="false"/>
    <row r="9282" customFormat="false" ht="12.75" hidden="false" customHeight="true" outlineLevel="0" collapsed="false"/>
    <row r="9283" customFormat="false" ht="12.75" hidden="false" customHeight="true" outlineLevel="0" collapsed="false"/>
    <row r="9284" customFormat="false" ht="12.75" hidden="false" customHeight="true" outlineLevel="0" collapsed="false"/>
    <row r="9285" customFormat="false" ht="12.75" hidden="false" customHeight="true" outlineLevel="0" collapsed="false"/>
    <row r="9286" customFormat="false" ht="12.75" hidden="false" customHeight="true" outlineLevel="0" collapsed="false"/>
    <row r="9287" customFormat="false" ht="12.75" hidden="false" customHeight="true" outlineLevel="0" collapsed="false"/>
    <row r="9288" customFormat="false" ht="12.75" hidden="false" customHeight="true" outlineLevel="0" collapsed="false"/>
    <row r="9289" customFormat="false" ht="12.75" hidden="false" customHeight="true" outlineLevel="0" collapsed="false"/>
    <row r="9290" customFormat="false" ht="12.75" hidden="false" customHeight="true" outlineLevel="0" collapsed="false"/>
    <row r="9291" customFormat="false" ht="12.75" hidden="false" customHeight="true" outlineLevel="0" collapsed="false"/>
    <row r="9292" customFormat="false" ht="12.75" hidden="false" customHeight="true" outlineLevel="0" collapsed="false"/>
    <row r="9293" customFormat="false" ht="12.75" hidden="false" customHeight="true" outlineLevel="0" collapsed="false"/>
    <row r="9294" customFormat="false" ht="12.75" hidden="false" customHeight="true" outlineLevel="0" collapsed="false"/>
    <row r="9295" customFormat="false" ht="12.75" hidden="false" customHeight="true" outlineLevel="0" collapsed="false"/>
    <row r="9296" customFormat="false" ht="12.75" hidden="false" customHeight="true" outlineLevel="0" collapsed="false"/>
    <row r="9297" customFormat="false" ht="12.75" hidden="false" customHeight="true" outlineLevel="0" collapsed="false"/>
    <row r="9298" customFormat="false" ht="12.75" hidden="false" customHeight="true" outlineLevel="0" collapsed="false"/>
    <row r="9299" customFormat="false" ht="12.75" hidden="false" customHeight="true" outlineLevel="0" collapsed="false"/>
    <row r="9300" customFormat="false" ht="12.75" hidden="false" customHeight="true" outlineLevel="0" collapsed="false"/>
    <row r="9301" customFormat="false" ht="12.75" hidden="false" customHeight="true" outlineLevel="0" collapsed="false"/>
    <row r="9302" customFormat="false" ht="12.75" hidden="false" customHeight="true" outlineLevel="0" collapsed="false"/>
    <row r="9303" customFormat="false" ht="12.75" hidden="false" customHeight="true" outlineLevel="0" collapsed="false"/>
    <row r="9304" customFormat="false" ht="12.75" hidden="false" customHeight="true" outlineLevel="0" collapsed="false"/>
    <row r="9305" customFormat="false" ht="12.75" hidden="false" customHeight="true" outlineLevel="0" collapsed="false"/>
    <row r="9306" customFormat="false" ht="12.75" hidden="false" customHeight="true" outlineLevel="0" collapsed="false"/>
    <row r="9307" customFormat="false" ht="12.75" hidden="false" customHeight="true" outlineLevel="0" collapsed="false"/>
    <row r="9308" customFormat="false" ht="12.75" hidden="false" customHeight="true" outlineLevel="0" collapsed="false"/>
    <row r="9309" customFormat="false" ht="12.75" hidden="false" customHeight="true" outlineLevel="0" collapsed="false"/>
    <row r="9310" customFormat="false" ht="12.75" hidden="false" customHeight="true" outlineLevel="0" collapsed="false"/>
    <row r="9311" customFormat="false" ht="12.75" hidden="false" customHeight="true" outlineLevel="0" collapsed="false"/>
    <row r="9312" customFormat="false" ht="12.75" hidden="false" customHeight="true" outlineLevel="0" collapsed="false"/>
    <row r="9313" customFormat="false" ht="12.75" hidden="false" customHeight="true" outlineLevel="0" collapsed="false"/>
    <row r="9314" customFormat="false" ht="12.75" hidden="false" customHeight="true" outlineLevel="0" collapsed="false"/>
    <row r="9315" customFormat="false" ht="12.75" hidden="false" customHeight="true" outlineLevel="0" collapsed="false"/>
    <row r="9316" customFormat="false" ht="12.75" hidden="false" customHeight="true" outlineLevel="0" collapsed="false"/>
    <row r="9317" customFormat="false" ht="12.75" hidden="false" customHeight="true" outlineLevel="0" collapsed="false"/>
    <row r="9318" customFormat="false" ht="12.75" hidden="false" customHeight="true" outlineLevel="0" collapsed="false"/>
    <row r="9319" customFormat="false" ht="12.75" hidden="false" customHeight="true" outlineLevel="0" collapsed="false"/>
    <row r="9320" customFormat="false" ht="12.75" hidden="false" customHeight="true" outlineLevel="0" collapsed="false"/>
    <row r="9321" customFormat="false" ht="12.75" hidden="false" customHeight="true" outlineLevel="0" collapsed="false"/>
    <row r="9322" customFormat="false" ht="12.75" hidden="false" customHeight="true" outlineLevel="0" collapsed="false"/>
    <row r="9323" customFormat="false" ht="12.75" hidden="false" customHeight="true" outlineLevel="0" collapsed="false"/>
    <row r="9324" customFormat="false" ht="12.75" hidden="false" customHeight="true" outlineLevel="0" collapsed="false"/>
    <row r="9325" customFormat="false" ht="12.75" hidden="false" customHeight="true" outlineLevel="0" collapsed="false"/>
    <row r="9326" customFormat="false" ht="12.75" hidden="false" customHeight="true" outlineLevel="0" collapsed="false"/>
    <row r="9327" customFormat="false" ht="12.75" hidden="false" customHeight="true" outlineLevel="0" collapsed="false"/>
    <row r="9328" customFormat="false" ht="12.75" hidden="false" customHeight="true" outlineLevel="0" collapsed="false"/>
    <row r="9329" customFormat="false" ht="12.75" hidden="false" customHeight="true" outlineLevel="0" collapsed="false"/>
    <row r="9330" customFormat="false" ht="12.75" hidden="false" customHeight="true" outlineLevel="0" collapsed="false"/>
    <row r="9331" customFormat="false" ht="12.75" hidden="false" customHeight="true" outlineLevel="0" collapsed="false"/>
    <row r="9332" customFormat="false" ht="12.75" hidden="false" customHeight="true" outlineLevel="0" collapsed="false"/>
    <row r="9333" customFormat="false" ht="12.75" hidden="false" customHeight="true" outlineLevel="0" collapsed="false"/>
    <row r="9334" customFormat="false" ht="12.75" hidden="false" customHeight="true" outlineLevel="0" collapsed="false"/>
    <row r="9335" customFormat="false" ht="12.75" hidden="false" customHeight="true" outlineLevel="0" collapsed="false"/>
    <row r="9336" customFormat="false" ht="12.75" hidden="false" customHeight="true" outlineLevel="0" collapsed="false"/>
    <row r="9337" customFormat="false" ht="12.75" hidden="false" customHeight="true" outlineLevel="0" collapsed="false"/>
    <row r="9338" customFormat="false" ht="12.75" hidden="false" customHeight="true" outlineLevel="0" collapsed="false"/>
    <row r="9339" customFormat="false" ht="12.75" hidden="false" customHeight="true" outlineLevel="0" collapsed="false"/>
    <row r="9340" customFormat="false" ht="12.75" hidden="false" customHeight="true" outlineLevel="0" collapsed="false"/>
    <row r="9341" customFormat="false" ht="12.75" hidden="false" customHeight="true" outlineLevel="0" collapsed="false"/>
    <row r="9342" customFormat="false" ht="12.75" hidden="false" customHeight="true" outlineLevel="0" collapsed="false"/>
    <row r="9343" customFormat="false" ht="12.75" hidden="false" customHeight="true" outlineLevel="0" collapsed="false"/>
    <row r="9344" customFormat="false" ht="12.75" hidden="false" customHeight="true" outlineLevel="0" collapsed="false"/>
    <row r="9345" customFormat="false" ht="12.75" hidden="false" customHeight="true" outlineLevel="0" collapsed="false"/>
    <row r="9346" customFormat="false" ht="12.75" hidden="false" customHeight="true" outlineLevel="0" collapsed="false"/>
    <row r="9347" customFormat="false" ht="12.75" hidden="false" customHeight="true" outlineLevel="0" collapsed="false"/>
    <row r="9348" customFormat="false" ht="12.75" hidden="false" customHeight="true" outlineLevel="0" collapsed="false"/>
    <row r="9349" customFormat="false" ht="12.75" hidden="false" customHeight="true" outlineLevel="0" collapsed="false"/>
    <row r="9350" customFormat="false" ht="12.75" hidden="false" customHeight="true" outlineLevel="0" collapsed="false"/>
    <row r="9351" customFormat="false" ht="12.75" hidden="false" customHeight="true" outlineLevel="0" collapsed="false"/>
    <row r="9352" customFormat="false" ht="12.75" hidden="false" customHeight="true" outlineLevel="0" collapsed="false"/>
    <row r="9353" customFormat="false" ht="12.75" hidden="false" customHeight="true" outlineLevel="0" collapsed="false"/>
    <row r="9354" customFormat="false" ht="12.75" hidden="false" customHeight="true" outlineLevel="0" collapsed="false"/>
    <row r="9355" customFormat="false" ht="12.75" hidden="false" customHeight="true" outlineLevel="0" collapsed="false"/>
    <row r="9356" customFormat="false" ht="12.75" hidden="false" customHeight="true" outlineLevel="0" collapsed="false"/>
    <row r="9357" customFormat="false" ht="12.75" hidden="false" customHeight="true" outlineLevel="0" collapsed="false"/>
    <row r="9358" customFormat="false" ht="12.75" hidden="false" customHeight="true" outlineLevel="0" collapsed="false"/>
    <row r="9359" customFormat="false" ht="12.75" hidden="false" customHeight="true" outlineLevel="0" collapsed="false"/>
    <row r="9360" customFormat="false" ht="12.75" hidden="false" customHeight="true" outlineLevel="0" collapsed="false"/>
    <row r="9361" customFormat="false" ht="12.75" hidden="false" customHeight="true" outlineLevel="0" collapsed="false"/>
    <row r="9362" customFormat="false" ht="12.75" hidden="false" customHeight="true" outlineLevel="0" collapsed="false"/>
    <row r="9363" customFormat="false" ht="12.75" hidden="false" customHeight="true" outlineLevel="0" collapsed="false"/>
    <row r="9364" customFormat="false" ht="12.75" hidden="false" customHeight="true" outlineLevel="0" collapsed="false"/>
    <row r="9365" customFormat="false" ht="12.75" hidden="false" customHeight="true" outlineLevel="0" collapsed="false"/>
    <row r="9366" customFormat="false" ht="12.75" hidden="false" customHeight="true" outlineLevel="0" collapsed="false"/>
    <row r="9367" customFormat="false" ht="12.75" hidden="false" customHeight="true" outlineLevel="0" collapsed="false"/>
    <row r="9368" customFormat="false" ht="12.75" hidden="false" customHeight="true" outlineLevel="0" collapsed="false"/>
    <row r="9369" customFormat="false" ht="12.75" hidden="false" customHeight="true" outlineLevel="0" collapsed="false"/>
    <row r="9370" customFormat="false" ht="12.75" hidden="false" customHeight="true" outlineLevel="0" collapsed="false"/>
    <row r="9371" customFormat="false" ht="12.75" hidden="false" customHeight="true" outlineLevel="0" collapsed="false"/>
    <row r="9372" customFormat="false" ht="12.75" hidden="false" customHeight="true" outlineLevel="0" collapsed="false"/>
    <row r="9373" customFormat="false" ht="12.75" hidden="false" customHeight="true" outlineLevel="0" collapsed="false"/>
    <row r="9374" customFormat="false" ht="12.75" hidden="false" customHeight="true" outlineLevel="0" collapsed="false"/>
    <row r="9375" customFormat="false" ht="12.75" hidden="false" customHeight="true" outlineLevel="0" collapsed="false"/>
    <row r="9376" customFormat="false" ht="12.75" hidden="false" customHeight="true" outlineLevel="0" collapsed="false"/>
    <row r="9377" customFormat="false" ht="12.75" hidden="false" customHeight="true" outlineLevel="0" collapsed="false"/>
    <row r="9378" customFormat="false" ht="12.75" hidden="false" customHeight="true" outlineLevel="0" collapsed="false"/>
    <row r="9379" customFormat="false" ht="12.75" hidden="false" customHeight="true" outlineLevel="0" collapsed="false"/>
    <row r="9380" customFormat="false" ht="12.75" hidden="false" customHeight="true" outlineLevel="0" collapsed="false"/>
    <row r="9381" customFormat="false" ht="12.75" hidden="false" customHeight="true" outlineLevel="0" collapsed="false"/>
    <row r="9382" customFormat="false" ht="12.75" hidden="false" customHeight="true" outlineLevel="0" collapsed="false"/>
    <row r="9383" customFormat="false" ht="12.75" hidden="false" customHeight="true" outlineLevel="0" collapsed="false"/>
    <row r="9384" customFormat="false" ht="12.75" hidden="false" customHeight="true" outlineLevel="0" collapsed="false"/>
    <row r="9385" customFormat="false" ht="12.75" hidden="false" customHeight="true" outlineLevel="0" collapsed="false"/>
    <row r="9386" customFormat="false" ht="12.75" hidden="false" customHeight="true" outlineLevel="0" collapsed="false"/>
    <row r="9387" customFormat="false" ht="12.75" hidden="false" customHeight="true" outlineLevel="0" collapsed="false"/>
    <row r="9388" customFormat="false" ht="12.75" hidden="false" customHeight="true" outlineLevel="0" collapsed="false"/>
    <row r="9389" customFormat="false" ht="12.75" hidden="false" customHeight="true" outlineLevel="0" collapsed="false"/>
    <row r="9390" customFormat="false" ht="12.75" hidden="false" customHeight="true" outlineLevel="0" collapsed="false"/>
    <row r="9391" customFormat="false" ht="12.75" hidden="false" customHeight="true" outlineLevel="0" collapsed="false"/>
    <row r="9392" customFormat="false" ht="12.75" hidden="false" customHeight="true" outlineLevel="0" collapsed="false"/>
    <row r="9393" customFormat="false" ht="12.75" hidden="false" customHeight="true" outlineLevel="0" collapsed="false"/>
    <row r="9394" customFormat="false" ht="12.75" hidden="false" customHeight="true" outlineLevel="0" collapsed="false"/>
    <row r="9395" customFormat="false" ht="12.75" hidden="false" customHeight="true" outlineLevel="0" collapsed="false"/>
    <row r="9396" customFormat="false" ht="12.75" hidden="false" customHeight="true" outlineLevel="0" collapsed="false"/>
    <row r="9397" customFormat="false" ht="12.75" hidden="false" customHeight="true" outlineLevel="0" collapsed="false"/>
    <row r="9398" customFormat="false" ht="12.75" hidden="false" customHeight="true" outlineLevel="0" collapsed="false"/>
    <row r="9399" customFormat="false" ht="12.75" hidden="false" customHeight="true" outlineLevel="0" collapsed="false"/>
    <row r="9400" customFormat="false" ht="12.75" hidden="false" customHeight="true" outlineLevel="0" collapsed="false"/>
    <row r="9401" customFormat="false" ht="12.75" hidden="false" customHeight="true" outlineLevel="0" collapsed="false"/>
    <row r="9402" customFormat="false" ht="12.75" hidden="false" customHeight="true" outlineLevel="0" collapsed="false"/>
    <row r="9403" customFormat="false" ht="12.75" hidden="false" customHeight="true" outlineLevel="0" collapsed="false"/>
    <row r="9404" customFormat="false" ht="12.75" hidden="false" customHeight="true" outlineLevel="0" collapsed="false"/>
    <row r="9405" customFormat="false" ht="12.75" hidden="false" customHeight="true" outlineLevel="0" collapsed="false"/>
    <row r="9406" customFormat="false" ht="12.75" hidden="false" customHeight="true" outlineLevel="0" collapsed="false"/>
    <row r="9407" customFormat="false" ht="12.75" hidden="false" customHeight="true" outlineLevel="0" collapsed="false"/>
    <row r="9408" customFormat="false" ht="12.75" hidden="false" customHeight="true" outlineLevel="0" collapsed="false"/>
    <row r="9409" customFormat="false" ht="12.75" hidden="false" customHeight="true" outlineLevel="0" collapsed="false"/>
    <row r="9410" customFormat="false" ht="12.75" hidden="false" customHeight="true" outlineLevel="0" collapsed="false"/>
    <row r="9411" customFormat="false" ht="12.75" hidden="false" customHeight="true" outlineLevel="0" collapsed="false"/>
    <row r="9412" customFormat="false" ht="12.75" hidden="false" customHeight="true" outlineLevel="0" collapsed="false"/>
    <row r="9413" customFormat="false" ht="12.75" hidden="false" customHeight="true" outlineLevel="0" collapsed="false"/>
    <row r="9414" customFormat="false" ht="12.75" hidden="false" customHeight="true" outlineLevel="0" collapsed="false"/>
    <row r="9415" customFormat="false" ht="12.75" hidden="false" customHeight="true" outlineLevel="0" collapsed="false"/>
    <row r="9416" customFormat="false" ht="12.75" hidden="false" customHeight="true" outlineLevel="0" collapsed="false"/>
    <row r="9417" customFormat="false" ht="12.75" hidden="false" customHeight="true" outlineLevel="0" collapsed="false"/>
    <row r="9418" customFormat="false" ht="12.75" hidden="false" customHeight="true" outlineLevel="0" collapsed="false"/>
    <row r="9419" customFormat="false" ht="12.75" hidden="false" customHeight="true" outlineLevel="0" collapsed="false"/>
    <row r="9420" customFormat="false" ht="12.75" hidden="false" customHeight="true" outlineLevel="0" collapsed="false"/>
    <row r="9421" customFormat="false" ht="12.75" hidden="false" customHeight="true" outlineLevel="0" collapsed="false"/>
    <row r="9422" customFormat="false" ht="12.75" hidden="false" customHeight="true" outlineLevel="0" collapsed="false"/>
    <row r="9423" customFormat="false" ht="12.75" hidden="false" customHeight="true" outlineLevel="0" collapsed="false"/>
    <row r="9424" customFormat="false" ht="12.75" hidden="false" customHeight="true" outlineLevel="0" collapsed="false"/>
    <row r="9425" customFormat="false" ht="12.75" hidden="false" customHeight="true" outlineLevel="0" collapsed="false"/>
    <row r="9426" customFormat="false" ht="12.75" hidden="false" customHeight="true" outlineLevel="0" collapsed="false"/>
    <row r="9427" customFormat="false" ht="12.75" hidden="false" customHeight="true" outlineLevel="0" collapsed="false"/>
    <row r="9428" customFormat="false" ht="12.75" hidden="false" customHeight="true" outlineLevel="0" collapsed="false"/>
    <row r="9429" customFormat="false" ht="12.75" hidden="false" customHeight="true" outlineLevel="0" collapsed="false"/>
    <row r="9430" customFormat="false" ht="12.75" hidden="false" customHeight="true" outlineLevel="0" collapsed="false"/>
    <row r="9431" customFormat="false" ht="12.75" hidden="false" customHeight="true" outlineLevel="0" collapsed="false"/>
    <row r="9432" customFormat="false" ht="12.75" hidden="false" customHeight="true" outlineLevel="0" collapsed="false"/>
    <row r="9433" customFormat="false" ht="12.75" hidden="false" customHeight="true" outlineLevel="0" collapsed="false"/>
    <row r="9434" customFormat="false" ht="12.75" hidden="false" customHeight="true" outlineLevel="0" collapsed="false"/>
    <row r="9435" customFormat="false" ht="12.75" hidden="false" customHeight="true" outlineLevel="0" collapsed="false"/>
    <row r="9436" customFormat="false" ht="12.75" hidden="false" customHeight="true" outlineLevel="0" collapsed="false"/>
    <row r="9437" customFormat="false" ht="12.75" hidden="false" customHeight="true" outlineLevel="0" collapsed="false"/>
    <row r="9438" customFormat="false" ht="12.75" hidden="false" customHeight="true" outlineLevel="0" collapsed="false"/>
    <row r="9439" customFormat="false" ht="12.75" hidden="false" customHeight="true" outlineLevel="0" collapsed="false"/>
    <row r="9440" customFormat="false" ht="12.75" hidden="false" customHeight="true" outlineLevel="0" collapsed="false"/>
    <row r="9441" customFormat="false" ht="12.75" hidden="false" customHeight="true" outlineLevel="0" collapsed="false"/>
    <row r="9442" customFormat="false" ht="12.75" hidden="false" customHeight="true" outlineLevel="0" collapsed="false"/>
    <row r="9443" customFormat="false" ht="12.75" hidden="false" customHeight="true" outlineLevel="0" collapsed="false"/>
    <row r="9444" customFormat="false" ht="12.75" hidden="false" customHeight="true" outlineLevel="0" collapsed="false"/>
    <row r="9445" customFormat="false" ht="12.75" hidden="false" customHeight="true" outlineLevel="0" collapsed="false"/>
    <row r="9446" customFormat="false" ht="12.75" hidden="false" customHeight="true" outlineLevel="0" collapsed="false"/>
    <row r="9447" customFormat="false" ht="12.75" hidden="false" customHeight="true" outlineLevel="0" collapsed="false"/>
    <row r="9448" customFormat="false" ht="12.75" hidden="false" customHeight="true" outlineLevel="0" collapsed="false"/>
    <row r="9449" customFormat="false" ht="12.75" hidden="false" customHeight="true" outlineLevel="0" collapsed="false"/>
    <row r="9450" customFormat="false" ht="12.75" hidden="false" customHeight="true" outlineLevel="0" collapsed="false"/>
    <row r="9451" customFormat="false" ht="12.75" hidden="false" customHeight="true" outlineLevel="0" collapsed="false"/>
    <row r="9452" customFormat="false" ht="12.75" hidden="false" customHeight="true" outlineLevel="0" collapsed="false"/>
    <row r="9453" customFormat="false" ht="12.75" hidden="false" customHeight="true" outlineLevel="0" collapsed="false"/>
    <row r="9454" customFormat="false" ht="12.75" hidden="false" customHeight="true" outlineLevel="0" collapsed="false"/>
    <row r="9455" customFormat="false" ht="12.75" hidden="false" customHeight="true" outlineLevel="0" collapsed="false"/>
    <row r="9456" customFormat="false" ht="12.75" hidden="false" customHeight="true" outlineLevel="0" collapsed="false"/>
    <row r="9457" customFormat="false" ht="12.75" hidden="false" customHeight="true" outlineLevel="0" collapsed="false"/>
    <row r="9458" customFormat="false" ht="12.75" hidden="false" customHeight="true" outlineLevel="0" collapsed="false"/>
    <row r="9459" customFormat="false" ht="12.75" hidden="false" customHeight="true" outlineLevel="0" collapsed="false"/>
    <row r="9460" customFormat="false" ht="12.75" hidden="false" customHeight="true" outlineLevel="0" collapsed="false"/>
    <row r="9461" customFormat="false" ht="12.75" hidden="false" customHeight="true" outlineLevel="0" collapsed="false"/>
    <row r="9462" customFormat="false" ht="12.75" hidden="false" customHeight="true" outlineLevel="0" collapsed="false"/>
    <row r="9463" customFormat="false" ht="12.75" hidden="false" customHeight="true" outlineLevel="0" collapsed="false"/>
    <row r="9464" customFormat="false" ht="12.75" hidden="false" customHeight="true" outlineLevel="0" collapsed="false"/>
    <row r="9465" customFormat="false" ht="12.75" hidden="false" customHeight="true" outlineLevel="0" collapsed="false"/>
    <row r="9466" customFormat="false" ht="12.75" hidden="false" customHeight="true" outlineLevel="0" collapsed="false"/>
    <row r="9467" customFormat="false" ht="12.75" hidden="false" customHeight="true" outlineLevel="0" collapsed="false"/>
    <row r="9468" customFormat="false" ht="12.75" hidden="false" customHeight="true" outlineLevel="0" collapsed="false"/>
    <row r="9469" customFormat="false" ht="12.75" hidden="false" customHeight="true" outlineLevel="0" collapsed="false"/>
    <row r="9470" customFormat="false" ht="12.75" hidden="false" customHeight="true" outlineLevel="0" collapsed="false"/>
    <row r="9471" customFormat="false" ht="12.75" hidden="false" customHeight="true" outlineLevel="0" collapsed="false"/>
    <row r="9472" customFormat="false" ht="12.75" hidden="false" customHeight="true" outlineLevel="0" collapsed="false"/>
    <row r="9473" customFormat="false" ht="12.75" hidden="false" customHeight="true" outlineLevel="0" collapsed="false"/>
    <row r="9474" customFormat="false" ht="12.75" hidden="false" customHeight="true" outlineLevel="0" collapsed="false"/>
    <row r="9475" customFormat="false" ht="12.75" hidden="false" customHeight="true" outlineLevel="0" collapsed="false"/>
    <row r="9476" customFormat="false" ht="12.75" hidden="false" customHeight="true" outlineLevel="0" collapsed="false"/>
    <row r="9477" customFormat="false" ht="12.75" hidden="false" customHeight="true" outlineLevel="0" collapsed="false"/>
    <row r="9478" customFormat="false" ht="12.75" hidden="false" customHeight="true" outlineLevel="0" collapsed="false"/>
    <row r="9479" customFormat="false" ht="12.75" hidden="false" customHeight="true" outlineLevel="0" collapsed="false"/>
    <row r="9480" customFormat="false" ht="12.75" hidden="false" customHeight="true" outlineLevel="0" collapsed="false"/>
    <row r="9481" customFormat="false" ht="12.75" hidden="false" customHeight="true" outlineLevel="0" collapsed="false"/>
    <row r="9482" customFormat="false" ht="12.75" hidden="false" customHeight="true" outlineLevel="0" collapsed="false"/>
    <row r="9483" customFormat="false" ht="12.75" hidden="false" customHeight="true" outlineLevel="0" collapsed="false"/>
    <row r="9484" customFormat="false" ht="12.75" hidden="false" customHeight="true" outlineLevel="0" collapsed="false"/>
    <row r="9485" customFormat="false" ht="12.75" hidden="false" customHeight="true" outlineLevel="0" collapsed="false"/>
    <row r="9486" customFormat="false" ht="12.75" hidden="false" customHeight="true" outlineLevel="0" collapsed="false"/>
    <row r="9487" customFormat="false" ht="12.75" hidden="false" customHeight="true" outlineLevel="0" collapsed="false"/>
    <row r="9488" customFormat="false" ht="12.75" hidden="false" customHeight="true" outlineLevel="0" collapsed="false"/>
    <row r="9489" customFormat="false" ht="12.75" hidden="false" customHeight="true" outlineLevel="0" collapsed="false"/>
    <row r="9490" customFormat="false" ht="12.75" hidden="false" customHeight="true" outlineLevel="0" collapsed="false"/>
    <row r="9491" customFormat="false" ht="12.75" hidden="false" customHeight="true" outlineLevel="0" collapsed="false"/>
    <row r="9492" customFormat="false" ht="12.75" hidden="false" customHeight="true" outlineLevel="0" collapsed="false"/>
    <row r="9493" customFormat="false" ht="12.75" hidden="false" customHeight="true" outlineLevel="0" collapsed="false"/>
    <row r="9494" customFormat="false" ht="12.75" hidden="false" customHeight="true" outlineLevel="0" collapsed="false"/>
    <row r="9495" customFormat="false" ht="12.75" hidden="false" customHeight="true" outlineLevel="0" collapsed="false"/>
    <row r="9496" customFormat="false" ht="12.75" hidden="false" customHeight="true" outlineLevel="0" collapsed="false"/>
    <row r="9497" customFormat="false" ht="12.75" hidden="false" customHeight="true" outlineLevel="0" collapsed="false"/>
    <row r="9498" customFormat="false" ht="12.75" hidden="false" customHeight="true" outlineLevel="0" collapsed="false"/>
    <row r="9499" customFormat="false" ht="12.75" hidden="false" customHeight="true" outlineLevel="0" collapsed="false"/>
    <row r="9500" customFormat="false" ht="12.75" hidden="false" customHeight="true" outlineLevel="0" collapsed="false"/>
    <row r="9501" customFormat="false" ht="12.75" hidden="false" customHeight="true" outlineLevel="0" collapsed="false"/>
    <row r="9502" customFormat="false" ht="12.75" hidden="false" customHeight="true" outlineLevel="0" collapsed="false"/>
    <row r="9503" customFormat="false" ht="12.75" hidden="false" customHeight="true" outlineLevel="0" collapsed="false"/>
    <row r="9504" customFormat="false" ht="12.75" hidden="false" customHeight="true" outlineLevel="0" collapsed="false"/>
    <row r="9505" customFormat="false" ht="12.75" hidden="false" customHeight="true" outlineLevel="0" collapsed="false"/>
    <row r="9506" customFormat="false" ht="12.75" hidden="false" customHeight="true" outlineLevel="0" collapsed="false"/>
    <row r="9507" customFormat="false" ht="12.75" hidden="false" customHeight="true" outlineLevel="0" collapsed="false"/>
    <row r="9508" customFormat="false" ht="12.75" hidden="false" customHeight="true" outlineLevel="0" collapsed="false"/>
    <row r="9509" customFormat="false" ht="12.75" hidden="false" customHeight="true" outlineLevel="0" collapsed="false"/>
    <row r="9510" customFormat="false" ht="12.75" hidden="false" customHeight="true" outlineLevel="0" collapsed="false"/>
    <row r="9511" customFormat="false" ht="12.75" hidden="false" customHeight="true" outlineLevel="0" collapsed="false"/>
    <row r="9512" customFormat="false" ht="12.75" hidden="false" customHeight="true" outlineLevel="0" collapsed="false"/>
    <row r="9513" customFormat="false" ht="12.75" hidden="false" customHeight="true" outlineLevel="0" collapsed="false"/>
    <row r="9514" customFormat="false" ht="12.75" hidden="false" customHeight="true" outlineLevel="0" collapsed="false"/>
    <row r="9515" customFormat="false" ht="12.75" hidden="false" customHeight="true" outlineLevel="0" collapsed="false"/>
    <row r="9516" customFormat="false" ht="12.75" hidden="false" customHeight="true" outlineLevel="0" collapsed="false"/>
    <row r="9517" customFormat="false" ht="12.75" hidden="false" customHeight="true" outlineLevel="0" collapsed="false"/>
    <row r="9518" customFormat="false" ht="12.75" hidden="false" customHeight="true" outlineLevel="0" collapsed="false"/>
    <row r="9519" customFormat="false" ht="12.75" hidden="false" customHeight="true" outlineLevel="0" collapsed="false"/>
    <row r="9520" customFormat="false" ht="12.75" hidden="false" customHeight="true" outlineLevel="0" collapsed="false"/>
    <row r="9521" customFormat="false" ht="12.75" hidden="false" customHeight="true" outlineLevel="0" collapsed="false"/>
    <row r="9522" customFormat="false" ht="12.75" hidden="false" customHeight="true" outlineLevel="0" collapsed="false"/>
    <row r="9523" customFormat="false" ht="12.75" hidden="false" customHeight="true" outlineLevel="0" collapsed="false"/>
    <row r="9524" customFormat="false" ht="12.75" hidden="false" customHeight="true" outlineLevel="0" collapsed="false"/>
    <row r="9525" customFormat="false" ht="12.75" hidden="false" customHeight="true" outlineLevel="0" collapsed="false"/>
    <row r="9526" customFormat="false" ht="12.75" hidden="false" customHeight="true" outlineLevel="0" collapsed="false"/>
    <row r="9527" customFormat="false" ht="12.75" hidden="false" customHeight="true" outlineLevel="0" collapsed="false"/>
    <row r="9528" customFormat="false" ht="12.75" hidden="false" customHeight="true" outlineLevel="0" collapsed="false"/>
    <row r="9529" customFormat="false" ht="12.75" hidden="false" customHeight="true" outlineLevel="0" collapsed="false"/>
    <row r="9530" customFormat="false" ht="12.75" hidden="false" customHeight="true" outlineLevel="0" collapsed="false"/>
    <row r="9531" customFormat="false" ht="12.75" hidden="false" customHeight="true" outlineLevel="0" collapsed="false"/>
    <row r="9532" customFormat="false" ht="12.75" hidden="false" customHeight="true" outlineLevel="0" collapsed="false"/>
    <row r="9533" customFormat="false" ht="12.75" hidden="false" customHeight="true" outlineLevel="0" collapsed="false"/>
    <row r="9534" customFormat="false" ht="12.75" hidden="false" customHeight="true" outlineLevel="0" collapsed="false"/>
    <row r="9535" customFormat="false" ht="12.75" hidden="false" customHeight="true" outlineLevel="0" collapsed="false"/>
    <row r="9536" customFormat="false" ht="12.75" hidden="false" customHeight="true" outlineLevel="0" collapsed="false"/>
    <row r="9537" customFormat="false" ht="12.75" hidden="false" customHeight="true" outlineLevel="0" collapsed="false"/>
    <row r="9538" customFormat="false" ht="12.75" hidden="false" customHeight="true" outlineLevel="0" collapsed="false"/>
    <row r="9539" customFormat="false" ht="12.75" hidden="false" customHeight="true" outlineLevel="0" collapsed="false"/>
    <row r="9540" customFormat="false" ht="12.75" hidden="false" customHeight="true" outlineLevel="0" collapsed="false"/>
    <row r="9541" customFormat="false" ht="12.75" hidden="false" customHeight="true" outlineLevel="0" collapsed="false"/>
    <row r="9542" customFormat="false" ht="12.75" hidden="false" customHeight="true" outlineLevel="0" collapsed="false"/>
    <row r="9543" customFormat="false" ht="12.75" hidden="false" customHeight="true" outlineLevel="0" collapsed="false"/>
    <row r="9544" customFormat="false" ht="12.75" hidden="false" customHeight="true" outlineLevel="0" collapsed="false"/>
    <row r="9545" customFormat="false" ht="12.75" hidden="false" customHeight="true" outlineLevel="0" collapsed="false"/>
  </sheetData>
  <autoFilter ref="B1:BA9545">
    <sortState ref="B2:BA9545">
      <sortCondition ref="A2:A9545" descending="1" customList=""/>
    </sortState>
  </autoFilter>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J26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15" hidden="false" customHeight="false" outlineLevel="0" collapsed="false">
      <c r="A1" s="116" t="s">
        <v>911</v>
      </c>
      <c r="B1" s="116" t="s">
        <v>857</v>
      </c>
      <c r="C1" s="116" t="s">
        <v>912</v>
      </c>
      <c r="D1" s="116" t="s">
        <v>858</v>
      </c>
      <c r="E1" s="116" t="s">
        <v>913</v>
      </c>
      <c r="F1" s="116" t="s">
        <v>914</v>
      </c>
      <c r="G1" s="116" t="s">
        <v>915</v>
      </c>
      <c r="H1" s="116" t="s">
        <v>916</v>
      </c>
      <c r="I1" s="146" t="s">
        <v>917</v>
      </c>
      <c r="J1" s="116" t="s">
        <v>245</v>
      </c>
    </row>
    <row r="2" customFormat="false" ht="15" hidden="false" customHeight="false" outlineLevel="0" collapsed="false">
      <c r="A2" s="182" t="n">
        <v>1</v>
      </c>
      <c r="B2" s="183" t="s">
        <v>547</v>
      </c>
      <c r="C2" s="118"/>
      <c r="D2" s="184" t="s">
        <v>783</v>
      </c>
      <c r="E2" s="184" t="n">
        <v>4</v>
      </c>
      <c r="F2" s="183" t="s">
        <v>918</v>
      </c>
      <c r="G2" s="185"/>
      <c r="H2" s="183" t="s">
        <v>162</v>
      </c>
      <c r="I2" s="186"/>
      <c r="J2" s="118"/>
    </row>
    <row r="3" customFormat="false" ht="15" hidden="false" customHeight="false" outlineLevel="0" collapsed="false">
      <c r="A3" s="187" t="n">
        <v>2</v>
      </c>
      <c r="B3" s="188" t="s">
        <v>919</v>
      </c>
      <c r="D3" s="189" t="s">
        <v>920</v>
      </c>
      <c r="E3" s="189" t="n">
        <v>248</v>
      </c>
      <c r="F3" s="188" t="s">
        <v>921</v>
      </c>
      <c r="G3" s="190"/>
      <c r="H3" s="191" t="s">
        <v>166</v>
      </c>
      <c r="J3" s="118"/>
    </row>
    <row r="4" customFormat="false" ht="15" hidden="false" customHeight="false" outlineLevel="0" collapsed="false">
      <c r="A4" s="192" t="n">
        <v>3</v>
      </c>
      <c r="B4" s="193" t="s">
        <v>490</v>
      </c>
      <c r="D4" s="194" t="s">
        <v>726</v>
      </c>
      <c r="E4" s="194" t="n">
        <v>8</v>
      </c>
      <c r="F4" s="193" t="s">
        <v>922</v>
      </c>
      <c r="G4" s="195"/>
      <c r="H4" s="196" t="s">
        <v>166</v>
      </c>
      <c r="J4" s="118"/>
    </row>
    <row r="5" customFormat="false" ht="15" hidden="false" customHeight="false" outlineLevel="0" collapsed="false">
      <c r="A5" s="187" t="n">
        <v>4</v>
      </c>
      <c r="B5" s="188" t="s">
        <v>491</v>
      </c>
      <c r="D5" s="189" t="s">
        <v>727</v>
      </c>
      <c r="E5" s="189" t="n">
        <v>12</v>
      </c>
      <c r="F5" s="188" t="s">
        <v>923</v>
      </c>
      <c r="G5" s="190"/>
      <c r="H5" s="191" t="s">
        <v>164</v>
      </c>
      <c r="J5" s="118"/>
    </row>
    <row r="6" customFormat="false" ht="15" hidden="false" customHeight="false" outlineLevel="0" collapsed="false">
      <c r="A6" s="192" t="n">
        <v>5</v>
      </c>
      <c r="B6" s="193" t="s">
        <v>361</v>
      </c>
      <c r="D6" s="194" t="s">
        <v>596</v>
      </c>
      <c r="E6" s="194" t="n">
        <v>16</v>
      </c>
      <c r="F6" s="193" t="s">
        <v>924</v>
      </c>
      <c r="G6" s="195"/>
      <c r="H6" s="196" t="s">
        <v>163</v>
      </c>
      <c r="J6" s="118"/>
    </row>
    <row r="7" customFormat="false" ht="15" hidden="false" customHeight="false" outlineLevel="0" collapsed="false">
      <c r="A7" s="187" t="n">
        <v>6</v>
      </c>
      <c r="B7" s="188" t="s">
        <v>925</v>
      </c>
      <c r="D7" s="189" t="s">
        <v>926</v>
      </c>
      <c r="E7" s="189" t="n">
        <v>20</v>
      </c>
      <c r="F7" s="188" t="s">
        <v>922</v>
      </c>
      <c r="G7" s="190"/>
      <c r="H7" s="191" t="s">
        <v>166</v>
      </c>
      <c r="J7" s="118"/>
    </row>
    <row r="8" customFormat="false" ht="22.35" hidden="false" customHeight="false" outlineLevel="0" collapsed="false">
      <c r="A8" s="192" t="n">
        <v>7</v>
      </c>
      <c r="B8" s="193" t="s">
        <v>362</v>
      </c>
      <c r="D8" s="194" t="s">
        <v>597</v>
      </c>
      <c r="E8" s="194" t="n">
        <v>24</v>
      </c>
      <c r="F8" s="193" t="s">
        <v>927</v>
      </c>
      <c r="G8" s="193" t="s">
        <v>928</v>
      </c>
      <c r="H8" s="196" t="s">
        <v>164</v>
      </c>
      <c r="J8" s="118"/>
    </row>
    <row r="9" customFormat="false" ht="32.8" hidden="false" customHeight="false" outlineLevel="0" collapsed="false">
      <c r="A9" s="187" t="n">
        <v>8</v>
      </c>
      <c r="B9" s="188" t="s">
        <v>363</v>
      </c>
      <c r="D9" s="189" t="s">
        <v>598</v>
      </c>
      <c r="E9" s="189" t="n">
        <v>660</v>
      </c>
      <c r="F9" s="188" t="s">
        <v>186</v>
      </c>
      <c r="G9" s="188" t="s">
        <v>929</v>
      </c>
      <c r="H9" s="191" t="s">
        <v>161</v>
      </c>
      <c r="J9" s="118"/>
    </row>
    <row r="10" customFormat="false" ht="15" hidden="false" customHeight="false" outlineLevel="0" collapsed="false">
      <c r="A10" s="192" t="n">
        <v>9</v>
      </c>
      <c r="B10" s="193" t="s">
        <v>930</v>
      </c>
      <c r="D10" s="194" t="s">
        <v>931</v>
      </c>
      <c r="E10" s="194" t="n">
        <v>10</v>
      </c>
      <c r="F10" s="193" t="s">
        <v>930</v>
      </c>
      <c r="G10" s="195"/>
      <c r="H10" s="196" t="s">
        <v>930</v>
      </c>
      <c r="J10" s="118"/>
    </row>
    <row r="11" customFormat="false" ht="32.8" hidden="false" customHeight="false" outlineLevel="0" collapsed="false">
      <c r="A11" s="187" t="n">
        <v>10</v>
      </c>
      <c r="B11" s="188" t="s">
        <v>364</v>
      </c>
      <c r="D11" s="189" t="s">
        <v>599</v>
      </c>
      <c r="E11" s="189" t="n">
        <v>28</v>
      </c>
      <c r="F11" s="188" t="s">
        <v>186</v>
      </c>
      <c r="G11" s="188" t="s">
        <v>929</v>
      </c>
      <c r="H11" s="191" t="s">
        <v>161</v>
      </c>
      <c r="J11" s="118"/>
    </row>
    <row r="12" customFormat="false" ht="32.8" hidden="false" customHeight="false" outlineLevel="0" collapsed="false">
      <c r="A12" s="192" t="n">
        <v>11</v>
      </c>
      <c r="B12" s="193" t="s">
        <v>502</v>
      </c>
      <c r="D12" s="194" t="s">
        <v>738</v>
      </c>
      <c r="E12" s="194" t="n">
        <v>32</v>
      </c>
      <c r="F12" s="193" t="s">
        <v>165</v>
      </c>
      <c r="G12" s="193" t="s">
        <v>929</v>
      </c>
      <c r="H12" s="196" t="s">
        <v>165</v>
      </c>
      <c r="J12" s="118"/>
    </row>
    <row r="13" customFormat="false" ht="15" hidden="false" customHeight="false" outlineLevel="0" collapsed="false">
      <c r="A13" s="187" t="n">
        <v>12</v>
      </c>
      <c r="B13" s="188" t="s">
        <v>548</v>
      </c>
      <c r="D13" s="189" t="s">
        <v>784</v>
      </c>
      <c r="E13" s="189" t="n">
        <v>51</v>
      </c>
      <c r="F13" s="188" t="s">
        <v>932</v>
      </c>
      <c r="G13" s="190"/>
      <c r="H13" s="191" t="s">
        <v>162</v>
      </c>
      <c r="J13" s="118"/>
    </row>
    <row r="14" customFormat="false" ht="32.8" hidden="false" customHeight="false" outlineLevel="0" collapsed="false">
      <c r="A14" s="192" t="n">
        <v>13</v>
      </c>
      <c r="B14" s="193" t="s">
        <v>365</v>
      </c>
      <c r="D14" s="194" t="s">
        <v>600</v>
      </c>
      <c r="E14" s="194" t="n">
        <v>533</v>
      </c>
      <c r="F14" s="193" t="s">
        <v>186</v>
      </c>
      <c r="G14" s="193" t="s">
        <v>929</v>
      </c>
      <c r="H14" s="196" t="s">
        <v>161</v>
      </c>
      <c r="J14" s="118"/>
    </row>
    <row r="15" customFormat="false" ht="22.35" hidden="false" customHeight="false" outlineLevel="0" collapsed="false">
      <c r="A15" s="187" t="n">
        <v>14</v>
      </c>
      <c r="B15" s="188" t="s">
        <v>185</v>
      </c>
      <c r="D15" s="189" t="s">
        <v>589</v>
      </c>
      <c r="E15" s="189" t="n">
        <v>36</v>
      </c>
      <c r="F15" s="188" t="s">
        <v>933</v>
      </c>
      <c r="G15" s="190"/>
      <c r="H15" s="191" t="s">
        <v>163</v>
      </c>
      <c r="I15" s="40" t="n">
        <v>1</v>
      </c>
      <c r="J15" s="118"/>
    </row>
    <row r="16" customFormat="false" ht="15" hidden="false" customHeight="false" outlineLevel="0" collapsed="false">
      <c r="A16" s="192" t="n">
        <v>15</v>
      </c>
      <c r="B16" s="193" t="s">
        <v>549</v>
      </c>
      <c r="D16" s="194" t="s">
        <v>785</v>
      </c>
      <c r="E16" s="194" t="n">
        <v>40</v>
      </c>
      <c r="F16" s="193" t="s">
        <v>934</v>
      </c>
      <c r="G16" s="195"/>
      <c r="H16" s="196" t="s">
        <v>166</v>
      </c>
      <c r="J16" s="118"/>
    </row>
    <row r="17" customFormat="false" ht="15" hidden="false" customHeight="false" outlineLevel="0" collapsed="false">
      <c r="A17" s="187" t="n">
        <v>16</v>
      </c>
      <c r="B17" s="188" t="s">
        <v>503</v>
      </c>
      <c r="D17" s="189" t="s">
        <v>739</v>
      </c>
      <c r="E17" s="189" t="n">
        <v>31</v>
      </c>
      <c r="F17" s="188" t="s">
        <v>932</v>
      </c>
      <c r="G17" s="190"/>
      <c r="H17" s="191" t="s">
        <v>162</v>
      </c>
      <c r="J17" s="118"/>
    </row>
    <row r="18" customFormat="false" ht="32.8" hidden="false" customHeight="false" outlineLevel="0" collapsed="false">
      <c r="A18" s="192" t="n">
        <v>17</v>
      </c>
      <c r="B18" s="193" t="s">
        <v>277</v>
      </c>
      <c r="D18" s="194" t="s">
        <v>590</v>
      </c>
      <c r="E18" s="194" t="n">
        <v>44</v>
      </c>
      <c r="F18" s="193" t="s">
        <v>186</v>
      </c>
      <c r="G18" s="193" t="s">
        <v>929</v>
      </c>
      <c r="H18" s="196" t="s">
        <v>161</v>
      </c>
      <c r="I18" s="40" t="n">
        <v>1</v>
      </c>
      <c r="J18" s="118"/>
    </row>
    <row r="19" customFormat="false" ht="15" hidden="false" customHeight="false" outlineLevel="0" collapsed="false">
      <c r="A19" s="187" t="n">
        <v>18</v>
      </c>
      <c r="B19" s="188" t="s">
        <v>366</v>
      </c>
      <c r="D19" s="189" t="s">
        <v>601</v>
      </c>
      <c r="E19" s="189" t="n">
        <v>48</v>
      </c>
      <c r="F19" s="188" t="s">
        <v>932</v>
      </c>
      <c r="G19" s="190"/>
      <c r="H19" s="191" t="s">
        <v>162</v>
      </c>
      <c r="J19" s="118"/>
    </row>
    <row r="20" customFormat="false" ht="15" hidden="false" customHeight="false" outlineLevel="0" collapsed="false">
      <c r="A20" s="192" t="n">
        <v>19</v>
      </c>
      <c r="B20" s="193" t="s">
        <v>367</v>
      </c>
      <c r="D20" s="194" t="s">
        <v>602</v>
      </c>
      <c r="E20" s="194" t="n">
        <v>50</v>
      </c>
      <c r="F20" s="193" t="s">
        <v>918</v>
      </c>
      <c r="G20" s="195"/>
      <c r="H20" s="196" t="s">
        <v>162</v>
      </c>
      <c r="J20" s="118"/>
    </row>
    <row r="21" customFormat="false" ht="32.8" hidden="false" customHeight="false" outlineLevel="0" collapsed="false">
      <c r="A21" s="187" t="n">
        <v>20</v>
      </c>
      <c r="B21" s="188" t="s">
        <v>368</v>
      </c>
      <c r="D21" s="189" t="s">
        <v>603</v>
      </c>
      <c r="E21" s="189" t="n">
        <v>52</v>
      </c>
      <c r="F21" s="188" t="s">
        <v>186</v>
      </c>
      <c r="G21" s="188" t="s">
        <v>929</v>
      </c>
      <c r="H21" s="191" t="s">
        <v>161</v>
      </c>
      <c r="J21" s="118"/>
    </row>
    <row r="22" customFormat="false" ht="15" hidden="false" customHeight="false" outlineLevel="0" collapsed="false">
      <c r="A22" s="192" t="n">
        <v>21</v>
      </c>
      <c r="B22" s="193" t="s">
        <v>552</v>
      </c>
      <c r="D22" s="194" t="s">
        <v>788</v>
      </c>
      <c r="E22" s="194" t="n">
        <v>112</v>
      </c>
      <c r="F22" s="193" t="s">
        <v>935</v>
      </c>
      <c r="G22" s="195"/>
      <c r="H22" s="196" t="s">
        <v>166</v>
      </c>
      <c r="J22" s="118"/>
    </row>
    <row r="23" customFormat="false" ht="15" hidden="false" customHeight="false" outlineLevel="0" collapsed="false">
      <c r="A23" s="187" t="n">
        <v>22</v>
      </c>
      <c r="B23" s="188" t="s">
        <v>504</v>
      </c>
      <c r="D23" s="189" t="s">
        <v>740</v>
      </c>
      <c r="E23" s="189" t="n">
        <v>56</v>
      </c>
      <c r="F23" s="188" t="s">
        <v>934</v>
      </c>
      <c r="G23" s="190"/>
      <c r="H23" s="191" t="s">
        <v>166</v>
      </c>
      <c r="J23" s="118"/>
    </row>
    <row r="24" customFormat="false" ht="32.8" hidden="false" customHeight="false" outlineLevel="0" collapsed="false">
      <c r="A24" s="192" t="n">
        <v>23</v>
      </c>
      <c r="B24" s="193" t="s">
        <v>369</v>
      </c>
      <c r="D24" s="194" t="s">
        <v>604</v>
      </c>
      <c r="E24" s="194" t="n">
        <v>84</v>
      </c>
      <c r="F24" s="193" t="s">
        <v>936</v>
      </c>
      <c r="G24" s="193" t="s">
        <v>929</v>
      </c>
      <c r="H24" s="196" t="s">
        <v>161</v>
      </c>
      <c r="J24" s="118"/>
    </row>
    <row r="25" customFormat="false" ht="22.35" hidden="false" customHeight="false" outlineLevel="0" collapsed="false">
      <c r="A25" s="187" t="n">
        <v>24</v>
      </c>
      <c r="B25" s="188" t="s">
        <v>370</v>
      </c>
      <c r="D25" s="189" t="s">
        <v>605</v>
      </c>
      <c r="E25" s="189" t="n">
        <v>204</v>
      </c>
      <c r="F25" s="188" t="s">
        <v>937</v>
      </c>
      <c r="G25" s="188" t="s">
        <v>928</v>
      </c>
      <c r="H25" s="191" t="s">
        <v>164</v>
      </c>
      <c r="J25" s="118"/>
    </row>
    <row r="26" customFormat="false" ht="22.35" hidden="false" customHeight="false" outlineLevel="0" collapsed="false">
      <c r="A26" s="192" t="n">
        <v>25</v>
      </c>
      <c r="B26" s="193" t="s">
        <v>371</v>
      </c>
      <c r="D26" s="194" t="s">
        <v>606</v>
      </c>
      <c r="E26" s="194" t="n">
        <v>60</v>
      </c>
      <c r="F26" s="193" t="s">
        <v>938</v>
      </c>
      <c r="G26" s="195"/>
      <c r="H26" s="196" t="s">
        <v>161</v>
      </c>
      <c r="J26" s="118"/>
    </row>
    <row r="27" customFormat="false" ht="15" hidden="false" customHeight="false" outlineLevel="0" collapsed="false">
      <c r="A27" s="187" t="n">
        <v>26</v>
      </c>
      <c r="B27" s="188" t="s">
        <v>554</v>
      </c>
      <c r="D27" s="189" t="s">
        <v>790</v>
      </c>
      <c r="E27" s="189" t="n">
        <v>64</v>
      </c>
      <c r="F27" s="188" t="s">
        <v>918</v>
      </c>
      <c r="G27" s="190"/>
      <c r="H27" s="191" t="s">
        <v>162</v>
      </c>
      <c r="J27" s="118"/>
    </row>
    <row r="28" customFormat="false" ht="32.8" hidden="false" customHeight="false" outlineLevel="0" collapsed="false">
      <c r="A28" s="192" t="n">
        <v>27</v>
      </c>
      <c r="B28" s="193" t="s">
        <v>553</v>
      </c>
      <c r="D28" s="194" t="s">
        <v>789</v>
      </c>
      <c r="E28" s="194" t="n">
        <v>68</v>
      </c>
      <c r="F28" s="193" t="s">
        <v>165</v>
      </c>
      <c r="G28" s="193" t="s">
        <v>929</v>
      </c>
      <c r="H28" s="196" t="s">
        <v>165</v>
      </c>
      <c r="J28" s="118"/>
    </row>
    <row r="29" customFormat="false" ht="32.8" hidden="false" customHeight="false" outlineLevel="0" collapsed="false">
      <c r="A29" s="187" t="n">
        <v>28</v>
      </c>
      <c r="B29" s="188" t="s">
        <v>372</v>
      </c>
      <c r="D29" s="189" t="s">
        <v>607</v>
      </c>
      <c r="E29" s="189" t="n">
        <v>535</v>
      </c>
      <c r="F29" s="188" t="s">
        <v>186</v>
      </c>
      <c r="G29" s="188" t="s">
        <v>929</v>
      </c>
      <c r="H29" s="191" t="s">
        <v>161</v>
      </c>
      <c r="J29" s="118"/>
    </row>
    <row r="30" customFormat="false" ht="22.35" hidden="false" customHeight="false" outlineLevel="0" collapsed="false">
      <c r="A30" s="192" t="n">
        <v>29</v>
      </c>
      <c r="B30" s="193" t="s">
        <v>505</v>
      </c>
      <c r="D30" s="194" t="s">
        <v>741</v>
      </c>
      <c r="E30" s="194" t="n">
        <v>70</v>
      </c>
      <c r="F30" s="193" t="s">
        <v>922</v>
      </c>
      <c r="G30" s="195"/>
      <c r="H30" s="196" t="s">
        <v>166</v>
      </c>
      <c r="J30" s="118"/>
    </row>
    <row r="31" customFormat="false" ht="22.35" hidden="false" customHeight="false" outlineLevel="0" collapsed="false">
      <c r="A31" s="187" t="n">
        <v>30</v>
      </c>
      <c r="B31" s="188" t="s">
        <v>555</v>
      </c>
      <c r="D31" s="189" t="s">
        <v>791</v>
      </c>
      <c r="E31" s="189" t="n">
        <v>72</v>
      </c>
      <c r="F31" s="188" t="s">
        <v>939</v>
      </c>
      <c r="G31" s="188" t="s">
        <v>928</v>
      </c>
      <c r="H31" s="191" t="s">
        <v>164</v>
      </c>
      <c r="J31" s="118"/>
    </row>
    <row r="32" customFormat="false" ht="32.8" hidden="false" customHeight="false" outlineLevel="0" collapsed="false">
      <c r="A32" s="192" t="n">
        <v>31</v>
      </c>
      <c r="B32" s="193" t="s">
        <v>940</v>
      </c>
      <c r="D32" s="194" t="s">
        <v>941</v>
      </c>
      <c r="E32" s="194" t="n">
        <v>74</v>
      </c>
      <c r="F32" s="193" t="s">
        <v>165</v>
      </c>
      <c r="G32" s="193" t="s">
        <v>929</v>
      </c>
      <c r="H32" s="196" t="s">
        <v>165</v>
      </c>
      <c r="J32" s="118"/>
    </row>
    <row r="33" customFormat="false" ht="32.8" hidden="false" customHeight="false" outlineLevel="0" collapsed="false">
      <c r="A33" s="187" t="n">
        <v>32</v>
      </c>
      <c r="B33" s="188" t="s">
        <v>373</v>
      </c>
      <c r="D33" s="189" t="s">
        <v>608</v>
      </c>
      <c r="E33" s="189" t="n">
        <v>76</v>
      </c>
      <c r="F33" s="188" t="s">
        <v>165</v>
      </c>
      <c r="G33" s="188" t="s">
        <v>929</v>
      </c>
      <c r="H33" s="191" t="s">
        <v>165</v>
      </c>
      <c r="J33" s="118"/>
    </row>
    <row r="34" customFormat="false" ht="22.35" hidden="false" customHeight="false" outlineLevel="0" collapsed="false">
      <c r="A34" s="192" t="n">
        <v>33</v>
      </c>
      <c r="B34" s="193" t="s">
        <v>506</v>
      </c>
      <c r="D34" s="194" t="s">
        <v>742</v>
      </c>
      <c r="E34" s="194" t="n">
        <v>86</v>
      </c>
      <c r="F34" s="193" t="s">
        <v>942</v>
      </c>
      <c r="G34" s="193" t="s">
        <v>928</v>
      </c>
      <c r="H34" s="196" t="s">
        <v>164</v>
      </c>
      <c r="J34" s="118"/>
    </row>
    <row r="35" customFormat="false" ht="32.8" hidden="false" customHeight="false" outlineLevel="0" collapsed="false">
      <c r="A35" s="187" t="n">
        <v>34</v>
      </c>
      <c r="B35" s="188" t="s">
        <v>943</v>
      </c>
      <c r="D35" s="189" t="s">
        <v>609</v>
      </c>
      <c r="E35" s="189" t="n">
        <v>92</v>
      </c>
      <c r="F35" s="188" t="s">
        <v>186</v>
      </c>
      <c r="G35" s="188" t="s">
        <v>929</v>
      </c>
      <c r="H35" s="191" t="s">
        <v>161</v>
      </c>
      <c r="J35" s="118"/>
    </row>
    <row r="36" customFormat="false" ht="32.8" hidden="false" customHeight="false" outlineLevel="0" collapsed="false">
      <c r="A36" s="187" t="n">
        <v>34</v>
      </c>
      <c r="B36" s="188" t="s">
        <v>944</v>
      </c>
      <c r="D36" s="189" t="s">
        <v>609</v>
      </c>
      <c r="E36" s="189" t="n">
        <v>92</v>
      </c>
      <c r="F36" s="188" t="s">
        <v>186</v>
      </c>
      <c r="G36" s="188" t="s">
        <v>929</v>
      </c>
      <c r="H36" s="191" t="s">
        <v>161</v>
      </c>
      <c r="J36" s="118"/>
    </row>
    <row r="37" customFormat="false" ht="22.35" hidden="false" customHeight="false" outlineLevel="0" collapsed="false">
      <c r="A37" s="192" t="n">
        <v>35</v>
      </c>
      <c r="B37" s="193" t="s">
        <v>375</v>
      </c>
      <c r="D37" s="194" t="s">
        <v>610</v>
      </c>
      <c r="E37" s="194" t="n">
        <v>96</v>
      </c>
      <c r="F37" s="193" t="s">
        <v>945</v>
      </c>
      <c r="G37" s="195"/>
      <c r="H37" s="196" t="s">
        <v>162</v>
      </c>
      <c r="J37" s="118"/>
    </row>
    <row r="38" customFormat="false" ht="15" hidden="false" customHeight="false" outlineLevel="0" collapsed="false">
      <c r="A38" s="187" t="n">
        <v>36</v>
      </c>
      <c r="B38" s="188" t="s">
        <v>507</v>
      </c>
      <c r="D38" s="189" t="s">
        <v>743</v>
      </c>
      <c r="E38" s="189" t="n">
        <v>100</v>
      </c>
      <c r="F38" s="188" t="s">
        <v>935</v>
      </c>
      <c r="G38" s="190"/>
      <c r="H38" s="191" t="s">
        <v>166</v>
      </c>
      <c r="J38" s="118"/>
    </row>
    <row r="39" customFormat="false" ht="22.35" hidden="false" customHeight="false" outlineLevel="0" collapsed="false">
      <c r="A39" s="192" t="n">
        <v>37</v>
      </c>
      <c r="B39" s="193" t="s">
        <v>551</v>
      </c>
      <c r="D39" s="194" t="s">
        <v>787</v>
      </c>
      <c r="E39" s="194" t="n">
        <v>854</v>
      </c>
      <c r="F39" s="193" t="s">
        <v>937</v>
      </c>
      <c r="G39" s="193" t="s">
        <v>928</v>
      </c>
      <c r="H39" s="196" t="s">
        <v>164</v>
      </c>
      <c r="J39" s="118"/>
    </row>
    <row r="40" customFormat="false" ht="22.35" hidden="false" customHeight="false" outlineLevel="0" collapsed="false">
      <c r="A40" s="187" t="n">
        <v>38</v>
      </c>
      <c r="B40" s="188" t="s">
        <v>550</v>
      </c>
      <c r="D40" s="189" t="s">
        <v>786</v>
      </c>
      <c r="E40" s="189" t="n">
        <v>108</v>
      </c>
      <c r="F40" s="188" t="s">
        <v>942</v>
      </c>
      <c r="G40" s="188" t="s">
        <v>928</v>
      </c>
      <c r="H40" s="191" t="s">
        <v>164</v>
      </c>
      <c r="J40" s="118"/>
    </row>
    <row r="41" customFormat="false" ht="22.35" hidden="false" customHeight="false" outlineLevel="0" collapsed="false">
      <c r="A41" s="192" t="n">
        <v>39</v>
      </c>
      <c r="B41" s="193" t="s">
        <v>508</v>
      </c>
      <c r="D41" s="194" t="s">
        <v>744</v>
      </c>
      <c r="E41" s="194" t="n">
        <v>132</v>
      </c>
      <c r="F41" s="193" t="s">
        <v>937</v>
      </c>
      <c r="G41" s="193" t="s">
        <v>928</v>
      </c>
      <c r="H41" s="196" t="s">
        <v>164</v>
      </c>
      <c r="J41" s="118"/>
    </row>
    <row r="42" customFormat="false" ht="22.35" hidden="false" customHeight="false" outlineLevel="0" collapsed="false">
      <c r="A42" s="187" t="n">
        <v>40</v>
      </c>
      <c r="B42" s="188" t="s">
        <v>376</v>
      </c>
      <c r="D42" s="189" t="s">
        <v>611</v>
      </c>
      <c r="E42" s="189" t="n">
        <v>116</v>
      </c>
      <c r="F42" s="188" t="s">
        <v>945</v>
      </c>
      <c r="G42" s="190"/>
      <c r="H42" s="191" t="s">
        <v>162</v>
      </c>
      <c r="J42" s="118"/>
    </row>
    <row r="43" customFormat="false" ht="22.35" hidden="false" customHeight="false" outlineLevel="0" collapsed="false">
      <c r="A43" s="192" t="n">
        <v>41</v>
      </c>
      <c r="B43" s="193" t="s">
        <v>377</v>
      </c>
      <c r="D43" s="194" t="s">
        <v>612</v>
      </c>
      <c r="E43" s="194" t="n">
        <v>120</v>
      </c>
      <c r="F43" s="193" t="s">
        <v>927</v>
      </c>
      <c r="G43" s="193" t="s">
        <v>928</v>
      </c>
      <c r="H43" s="196" t="s">
        <v>164</v>
      </c>
      <c r="J43" s="118"/>
    </row>
    <row r="44" customFormat="false" ht="22.35" hidden="false" customHeight="false" outlineLevel="0" collapsed="false">
      <c r="A44" s="187" t="n">
        <v>42</v>
      </c>
      <c r="B44" s="188" t="s">
        <v>483</v>
      </c>
      <c r="D44" s="189" t="s">
        <v>719</v>
      </c>
      <c r="E44" s="189" t="n">
        <v>124</v>
      </c>
      <c r="F44" s="188" t="s">
        <v>938</v>
      </c>
      <c r="G44" s="190"/>
      <c r="H44" s="191" t="s">
        <v>161</v>
      </c>
      <c r="J44" s="118"/>
    </row>
    <row r="45" customFormat="false" ht="32.8" hidden="false" customHeight="false" outlineLevel="0" collapsed="false">
      <c r="A45" s="192" t="n">
        <v>43</v>
      </c>
      <c r="B45" s="193" t="s">
        <v>946</v>
      </c>
      <c r="D45" s="194" t="s">
        <v>613</v>
      </c>
      <c r="E45" s="194" t="n">
        <v>136</v>
      </c>
      <c r="F45" s="193" t="s">
        <v>186</v>
      </c>
      <c r="G45" s="193" t="s">
        <v>929</v>
      </c>
      <c r="H45" s="196" t="s">
        <v>161</v>
      </c>
      <c r="J45" s="118"/>
    </row>
    <row r="46" customFormat="false" ht="22.35" hidden="false" customHeight="false" outlineLevel="0" collapsed="false">
      <c r="A46" s="187" t="n">
        <v>44</v>
      </c>
      <c r="B46" s="188" t="s">
        <v>556</v>
      </c>
      <c r="D46" s="189" t="s">
        <v>792</v>
      </c>
      <c r="E46" s="189" t="n">
        <v>140</v>
      </c>
      <c r="F46" s="188" t="s">
        <v>927</v>
      </c>
      <c r="G46" s="188" t="s">
        <v>928</v>
      </c>
      <c r="H46" s="191" t="s">
        <v>164</v>
      </c>
      <c r="J46" s="118"/>
    </row>
    <row r="47" customFormat="false" ht="22.35" hidden="false" customHeight="false" outlineLevel="0" collapsed="false">
      <c r="A47" s="192" t="n">
        <v>45</v>
      </c>
      <c r="B47" s="193" t="s">
        <v>577</v>
      </c>
      <c r="D47" s="194" t="s">
        <v>813</v>
      </c>
      <c r="E47" s="194" t="n">
        <v>148</v>
      </c>
      <c r="F47" s="193" t="s">
        <v>927</v>
      </c>
      <c r="G47" s="193" t="s">
        <v>928</v>
      </c>
      <c r="H47" s="196" t="s">
        <v>164</v>
      </c>
      <c r="J47" s="118"/>
    </row>
    <row r="48" customFormat="false" ht="32.8" hidden="false" customHeight="false" outlineLevel="0" collapsed="false">
      <c r="A48" s="187" t="n">
        <v>46</v>
      </c>
      <c r="B48" s="188" t="s">
        <v>509</v>
      </c>
      <c r="D48" s="189" t="s">
        <v>745</v>
      </c>
      <c r="E48" s="189" t="n">
        <v>152</v>
      </c>
      <c r="F48" s="188" t="s">
        <v>165</v>
      </c>
      <c r="G48" s="188" t="s">
        <v>929</v>
      </c>
      <c r="H48" s="191" t="s">
        <v>165</v>
      </c>
      <c r="J48" s="118"/>
    </row>
    <row r="49" customFormat="false" ht="15" hidden="false" customHeight="false" outlineLevel="0" collapsed="false">
      <c r="A49" s="192" t="n">
        <v>47</v>
      </c>
      <c r="B49" s="193" t="s">
        <v>191</v>
      </c>
      <c r="D49" s="194" t="s">
        <v>595</v>
      </c>
      <c r="E49" s="194" t="n">
        <v>156</v>
      </c>
      <c r="F49" s="193" t="s">
        <v>947</v>
      </c>
      <c r="G49" s="195"/>
      <c r="H49" s="196" t="s">
        <v>162</v>
      </c>
      <c r="I49" s="40" t="n">
        <v>2</v>
      </c>
      <c r="J49" s="118"/>
    </row>
    <row r="50" customFormat="false" ht="43.25" hidden="false" customHeight="false" outlineLevel="0" collapsed="false">
      <c r="A50" s="187" t="n">
        <v>48</v>
      </c>
      <c r="B50" s="188" t="s">
        <v>500</v>
      </c>
      <c r="D50" s="189" t="s">
        <v>736</v>
      </c>
      <c r="E50" s="189" t="n">
        <v>344</v>
      </c>
      <c r="F50" s="188" t="s">
        <v>947</v>
      </c>
      <c r="G50" s="190"/>
      <c r="H50" s="191" t="s">
        <v>162</v>
      </c>
      <c r="J50" s="118"/>
    </row>
    <row r="51" customFormat="false" ht="43.25" hidden="false" customHeight="false" outlineLevel="0" collapsed="false">
      <c r="A51" s="192" t="n">
        <v>49</v>
      </c>
      <c r="B51" s="193" t="s">
        <v>830</v>
      </c>
      <c r="D51" s="194" t="s">
        <v>948</v>
      </c>
      <c r="E51" s="194" t="n">
        <v>446</v>
      </c>
      <c r="F51" s="193" t="s">
        <v>947</v>
      </c>
      <c r="G51" s="195"/>
      <c r="H51" s="196" t="s">
        <v>162</v>
      </c>
      <c r="J51" s="118"/>
    </row>
    <row r="52" customFormat="false" ht="22.35" hidden="false" customHeight="false" outlineLevel="0" collapsed="false">
      <c r="A52" s="187" t="n">
        <v>50</v>
      </c>
      <c r="B52" s="188" t="s">
        <v>585</v>
      </c>
      <c r="D52" s="189" t="s">
        <v>821</v>
      </c>
      <c r="E52" s="189" t="n">
        <v>162</v>
      </c>
      <c r="F52" s="188" t="s">
        <v>933</v>
      </c>
      <c r="G52" s="190"/>
      <c r="H52" s="191" t="s">
        <v>163</v>
      </c>
      <c r="J52" s="118"/>
    </row>
    <row r="53" customFormat="false" ht="22.35" hidden="false" customHeight="false" outlineLevel="0" collapsed="false">
      <c r="A53" s="192" t="n">
        <v>51</v>
      </c>
      <c r="B53" s="193" t="s">
        <v>584</v>
      </c>
      <c r="D53" s="194" t="s">
        <v>820</v>
      </c>
      <c r="E53" s="194" t="n">
        <v>166</v>
      </c>
      <c r="F53" s="193" t="s">
        <v>933</v>
      </c>
      <c r="G53" s="195"/>
      <c r="H53" s="196" t="s">
        <v>163</v>
      </c>
      <c r="J53" s="118"/>
    </row>
    <row r="54" customFormat="false" ht="32.8" hidden="false" customHeight="false" outlineLevel="0" collapsed="false">
      <c r="A54" s="187" t="n">
        <v>52</v>
      </c>
      <c r="B54" s="188" t="s">
        <v>189</v>
      </c>
      <c r="D54" s="189" t="s">
        <v>593</v>
      </c>
      <c r="E54" s="189" t="n">
        <v>170</v>
      </c>
      <c r="F54" s="188" t="s">
        <v>165</v>
      </c>
      <c r="G54" s="188" t="s">
        <v>929</v>
      </c>
      <c r="H54" s="191" t="s">
        <v>165</v>
      </c>
      <c r="I54" s="40" t="n">
        <v>2</v>
      </c>
      <c r="J54" s="118"/>
    </row>
    <row r="55" customFormat="false" ht="22.35" hidden="false" customHeight="false" outlineLevel="0" collapsed="false">
      <c r="A55" s="192" t="n">
        <v>53</v>
      </c>
      <c r="B55" s="193" t="s">
        <v>379</v>
      </c>
      <c r="D55" s="194" t="s">
        <v>614</v>
      </c>
      <c r="E55" s="194" t="n">
        <v>174</v>
      </c>
      <c r="F55" s="193" t="s">
        <v>942</v>
      </c>
      <c r="G55" s="193" t="s">
        <v>928</v>
      </c>
      <c r="H55" s="196" t="s">
        <v>164</v>
      </c>
      <c r="J55" s="118"/>
    </row>
    <row r="56" customFormat="false" ht="22.35" hidden="false" customHeight="false" outlineLevel="0" collapsed="false">
      <c r="A56" s="187" t="n">
        <v>54</v>
      </c>
      <c r="B56" s="188" t="s">
        <v>438</v>
      </c>
      <c r="D56" s="189" t="s">
        <v>674</v>
      </c>
      <c r="E56" s="189" t="n">
        <v>178</v>
      </c>
      <c r="F56" s="188" t="s">
        <v>927</v>
      </c>
      <c r="G56" s="188" t="s">
        <v>928</v>
      </c>
      <c r="H56" s="191" t="s">
        <v>164</v>
      </c>
      <c r="J56" s="118"/>
    </row>
    <row r="57" customFormat="false" ht="15" hidden="false" customHeight="false" outlineLevel="0" collapsed="false">
      <c r="A57" s="192" t="n">
        <v>55</v>
      </c>
      <c r="B57" s="193" t="s">
        <v>380</v>
      </c>
      <c r="D57" s="194" t="s">
        <v>615</v>
      </c>
      <c r="E57" s="194" t="n">
        <v>184</v>
      </c>
      <c r="F57" s="193" t="s">
        <v>924</v>
      </c>
      <c r="G57" s="195"/>
      <c r="H57" s="196" t="s">
        <v>163</v>
      </c>
      <c r="J57" s="118"/>
    </row>
    <row r="58" customFormat="false" ht="32.8" hidden="false" customHeight="false" outlineLevel="0" collapsed="false">
      <c r="A58" s="187" t="n">
        <v>56</v>
      </c>
      <c r="B58" s="188" t="s">
        <v>381</v>
      </c>
      <c r="D58" s="189" t="s">
        <v>616</v>
      </c>
      <c r="E58" s="189" t="n">
        <v>188</v>
      </c>
      <c r="F58" s="188" t="s">
        <v>936</v>
      </c>
      <c r="G58" s="188" t="s">
        <v>929</v>
      </c>
      <c r="H58" s="191" t="s">
        <v>161</v>
      </c>
      <c r="J58" s="118"/>
    </row>
    <row r="59" customFormat="false" ht="22.35" hidden="false" customHeight="false" outlineLevel="0" collapsed="false">
      <c r="A59" s="192" t="n">
        <v>57</v>
      </c>
      <c r="B59" s="124" t="s">
        <v>382</v>
      </c>
      <c r="D59" s="194" t="s">
        <v>617</v>
      </c>
      <c r="E59" s="194" t="n">
        <v>384</v>
      </c>
      <c r="F59" s="193" t="s">
        <v>937</v>
      </c>
      <c r="G59" s="193" t="s">
        <v>928</v>
      </c>
      <c r="H59" s="196" t="s">
        <v>164</v>
      </c>
      <c r="J59" s="118"/>
    </row>
    <row r="60" customFormat="false" ht="22.35" hidden="false" customHeight="false" outlineLevel="0" collapsed="false">
      <c r="A60" s="192" t="n">
        <v>57</v>
      </c>
      <c r="B60" s="193" t="s">
        <v>949</v>
      </c>
      <c r="D60" s="194" t="s">
        <v>617</v>
      </c>
      <c r="E60" s="194" t="n">
        <v>384</v>
      </c>
      <c r="F60" s="193" t="s">
        <v>937</v>
      </c>
      <c r="G60" s="193" t="s">
        <v>928</v>
      </c>
      <c r="H60" s="196" t="s">
        <v>164</v>
      </c>
      <c r="J60" s="118"/>
    </row>
    <row r="61" customFormat="false" ht="15" hidden="false" customHeight="false" outlineLevel="0" collapsed="false">
      <c r="A61" s="187" t="n">
        <v>58</v>
      </c>
      <c r="B61" s="188" t="s">
        <v>485</v>
      </c>
      <c r="D61" s="189" t="s">
        <v>721</v>
      </c>
      <c r="E61" s="189" t="n">
        <v>191</v>
      </c>
      <c r="F61" s="188" t="s">
        <v>922</v>
      </c>
      <c r="G61" s="190"/>
      <c r="H61" s="191" t="s">
        <v>166</v>
      </c>
      <c r="J61" s="118"/>
    </row>
    <row r="62" customFormat="false" ht="32.8" hidden="false" customHeight="false" outlineLevel="0" collapsed="false">
      <c r="A62" s="192" t="n">
        <v>59</v>
      </c>
      <c r="B62" s="193" t="s">
        <v>383</v>
      </c>
      <c r="D62" s="194" t="s">
        <v>618</v>
      </c>
      <c r="E62" s="194" t="n">
        <v>192</v>
      </c>
      <c r="F62" s="193" t="s">
        <v>186</v>
      </c>
      <c r="G62" s="193" t="s">
        <v>929</v>
      </c>
      <c r="H62" s="196" t="s">
        <v>161</v>
      </c>
      <c r="J62" s="118"/>
    </row>
    <row r="63" customFormat="false" ht="32.8" hidden="false" customHeight="false" outlineLevel="0" collapsed="false">
      <c r="A63" s="187" t="n">
        <v>60</v>
      </c>
      <c r="B63" s="188" t="s">
        <v>384</v>
      </c>
      <c r="D63" s="189" t="s">
        <v>619</v>
      </c>
      <c r="E63" s="189" t="n">
        <v>531</v>
      </c>
      <c r="F63" s="188" t="s">
        <v>186</v>
      </c>
      <c r="G63" s="188" t="s">
        <v>929</v>
      </c>
      <c r="H63" s="191" t="s">
        <v>161</v>
      </c>
      <c r="J63" s="118"/>
    </row>
    <row r="64" customFormat="false" ht="15" hidden="false" customHeight="false" outlineLevel="0" collapsed="false">
      <c r="A64" s="192" t="n">
        <v>61</v>
      </c>
      <c r="B64" s="193" t="s">
        <v>488</v>
      </c>
      <c r="D64" s="194" t="s">
        <v>724</v>
      </c>
      <c r="E64" s="194" t="n">
        <v>196</v>
      </c>
      <c r="F64" s="193" t="s">
        <v>932</v>
      </c>
      <c r="G64" s="195"/>
      <c r="H64" s="196" t="s">
        <v>162</v>
      </c>
      <c r="J64" s="118"/>
    </row>
    <row r="65" customFormat="false" ht="15" hidden="false" customHeight="false" outlineLevel="0" collapsed="false">
      <c r="A65" s="187" t="n">
        <v>62</v>
      </c>
      <c r="B65" s="188" t="s">
        <v>558</v>
      </c>
      <c r="D65" s="189" t="s">
        <v>794</v>
      </c>
      <c r="E65" s="189" t="n">
        <v>203</v>
      </c>
      <c r="F65" s="188" t="s">
        <v>935</v>
      </c>
      <c r="G65" s="190"/>
      <c r="H65" s="191" t="s">
        <v>166</v>
      </c>
      <c r="J65" s="118"/>
    </row>
    <row r="66" customFormat="false" ht="32.8" hidden="false" customHeight="false" outlineLevel="0" collapsed="false">
      <c r="A66" s="192" t="n">
        <v>63</v>
      </c>
      <c r="B66" s="193" t="s">
        <v>524</v>
      </c>
      <c r="D66" s="194" t="s">
        <v>760</v>
      </c>
      <c r="E66" s="194" t="n">
        <v>408</v>
      </c>
      <c r="F66" s="193" t="s">
        <v>947</v>
      </c>
      <c r="G66" s="195"/>
      <c r="H66" s="196" t="s">
        <v>162</v>
      </c>
      <c r="J66" s="118"/>
    </row>
    <row r="67" customFormat="false" ht="32.8" hidden="false" customHeight="false" outlineLevel="0" collapsed="false">
      <c r="A67" s="187" t="n">
        <v>64</v>
      </c>
      <c r="B67" s="188" t="s">
        <v>831</v>
      </c>
      <c r="D67" s="189" t="s">
        <v>620</v>
      </c>
      <c r="E67" s="189" t="n">
        <v>180</v>
      </c>
      <c r="F67" s="188" t="s">
        <v>927</v>
      </c>
      <c r="G67" s="188" t="s">
        <v>928</v>
      </c>
      <c r="H67" s="191" t="s">
        <v>164</v>
      </c>
      <c r="J67" s="118"/>
    </row>
    <row r="68" customFormat="false" ht="32.8" hidden="false" customHeight="false" outlineLevel="0" collapsed="false">
      <c r="A68" s="187" t="n">
        <v>64</v>
      </c>
      <c r="B68" s="188" t="s">
        <v>832</v>
      </c>
      <c r="D68" s="189" t="s">
        <v>620</v>
      </c>
      <c r="E68" s="189" t="n">
        <v>180</v>
      </c>
      <c r="F68" s="188" t="s">
        <v>927</v>
      </c>
      <c r="G68" s="188" t="s">
        <v>928</v>
      </c>
      <c r="H68" s="191" t="s">
        <v>164</v>
      </c>
      <c r="J68" s="118"/>
    </row>
    <row r="69" customFormat="false" ht="15" hidden="false" customHeight="false" outlineLevel="0" collapsed="false">
      <c r="A69" s="192" t="n">
        <v>65</v>
      </c>
      <c r="B69" s="193" t="s">
        <v>478</v>
      </c>
      <c r="D69" s="194" t="s">
        <v>714</v>
      </c>
      <c r="E69" s="194" t="n">
        <v>208</v>
      </c>
      <c r="F69" s="193" t="s">
        <v>921</v>
      </c>
      <c r="G69" s="195"/>
      <c r="H69" s="196" t="s">
        <v>166</v>
      </c>
      <c r="J69" s="118"/>
    </row>
    <row r="70" customFormat="false" ht="22.35" hidden="false" customHeight="false" outlineLevel="0" collapsed="false">
      <c r="A70" s="187" t="n">
        <v>66</v>
      </c>
      <c r="B70" s="188" t="s">
        <v>386</v>
      </c>
      <c r="D70" s="189" t="s">
        <v>621</v>
      </c>
      <c r="E70" s="189" t="n">
        <v>262</v>
      </c>
      <c r="F70" s="188" t="s">
        <v>942</v>
      </c>
      <c r="G70" s="188" t="s">
        <v>928</v>
      </c>
      <c r="H70" s="191" t="s">
        <v>164</v>
      </c>
      <c r="J70" s="118"/>
    </row>
    <row r="71" customFormat="false" ht="32.8" hidden="false" customHeight="false" outlineLevel="0" collapsed="false">
      <c r="A71" s="192" t="n">
        <v>67</v>
      </c>
      <c r="B71" s="193" t="s">
        <v>387</v>
      </c>
      <c r="D71" s="194" t="s">
        <v>622</v>
      </c>
      <c r="E71" s="194" t="n">
        <v>212</v>
      </c>
      <c r="F71" s="193" t="s">
        <v>186</v>
      </c>
      <c r="G71" s="193" t="s">
        <v>929</v>
      </c>
      <c r="H71" s="196" t="s">
        <v>161</v>
      </c>
      <c r="J71" s="118"/>
    </row>
    <row r="72" customFormat="false" ht="32.8" hidden="false" customHeight="false" outlineLevel="0" collapsed="false">
      <c r="A72" s="187" t="n">
        <v>68</v>
      </c>
      <c r="B72" s="188" t="s">
        <v>950</v>
      </c>
      <c r="D72" s="189" t="s">
        <v>623</v>
      </c>
      <c r="E72" s="189" t="n">
        <v>214</v>
      </c>
      <c r="F72" s="188" t="s">
        <v>186</v>
      </c>
      <c r="G72" s="188" t="s">
        <v>929</v>
      </c>
      <c r="H72" s="191" t="s">
        <v>161</v>
      </c>
      <c r="J72" s="118"/>
    </row>
    <row r="73" customFormat="false" ht="32.8" hidden="false" customHeight="false" outlineLevel="0" collapsed="false">
      <c r="A73" s="192" t="n">
        <v>69</v>
      </c>
      <c r="B73" s="193" t="s">
        <v>316</v>
      </c>
      <c r="D73" s="194" t="s">
        <v>624</v>
      </c>
      <c r="E73" s="194" t="n">
        <v>218</v>
      </c>
      <c r="F73" s="193" t="s">
        <v>165</v>
      </c>
      <c r="G73" s="193" t="s">
        <v>929</v>
      </c>
      <c r="H73" s="196" t="s">
        <v>165</v>
      </c>
      <c r="J73" s="118"/>
    </row>
    <row r="74" customFormat="false" ht="15" hidden="false" customHeight="false" outlineLevel="0" collapsed="false">
      <c r="A74" s="187" t="n">
        <v>70</v>
      </c>
      <c r="B74" s="188" t="s">
        <v>389</v>
      </c>
      <c r="D74" s="189" t="s">
        <v>625</v>
      </c>
      <c r="E74" s="189" t="n">
        <v>818</v>
      </c>
      <c r="F74" s="188" t="s">
        <v>923</v>
      </c>
      <c r="G74" s="190"/>
      <c r="H74" s="191" t="s">
        <v>164</v>
      </c>
      <c r="J74" s="118"/>
    </row>
    <row r="75" customFormat="false" ht="32.8" hidden="false" customHeight="false" outlineLevel="0" collapsed="false">
      <c r="A75" s="192" t="n">
        <v>71</v>
      </c>
      <c r="B75" s="193" t="s">
        <v>390</v>
      </c>
      <c r="D75" s="194" t="s">
        <v>626</v>
      </c>
      <c r="E75" s="194" t="n">
        <v>222</v>
      </c>
      <c r="F75" s="193" t="s">
        <v>936</v>
      </c>
      <c r="G75" s="193" t="s">
        <v>929</v>
      </c>
      <c r="H75" s="196" t="s">
        <v>161</v>
      </c>
      <c r="J75" s="118"/>
    </row>
    <row r="76" customFormat="false" ht="22.35" hidden="false" customHeight="false" outlineLevel="0" collapsed="false">
      <c r="A76" s="187" t="n">
        <v>72</v>
      </c>
      <c r="B76" s="188" t="s">
        <v>391</v>
      </c>
      <c r="D76" s="189" t="s">
        <v>627</v>
      </c>
      <c r="E76" s="189" t="n">
        <v>226</v>
      </c>
      <c r="F76" s="188" t="s">
        <v>927</v>
      </c>
      <c r="G76" s="188" t="s">
        <v>928</v>
      </c>
      <c r="H76" s="191" t="s">
        <v>164</v>
      </c>
      <c r="J76" s="118"/>
    </row>
    <row r="77" customFormat="false" ht="22.35" hidden="false" customHeight="false" outlineLevel="0" collapsed="false">
      <c r="A77" s="192" t="n">
        <v>73</v>
      </c>
      <c r="B77" s="193" t="s">
        <v>392</v>
      </c>
      <c r="D77" s="194" t="s">
        <v>628</v>
      </c>
      <c r="E77" s="194" t="n">
        <v>232</v>
      </c>
      <c r="F77" s="193" t="s">
        <v>942</v>
      </c>
      <c r="G77" s="193" t="s">
        <v>928</v>
      </c>
      <c r="H77" s="196" t="s">
        <v>164</v>
      </c>
      <c r="J77" s="118"/>
    </row>
    <row r="78" customFormat="false" ht="15" hidden="false" customHeight="false" outlineLevel="0" collapsed="false">
      <c r="A78" s="187" t="n">
        <v>74</v>
      </c>
      <c r="B78" s="188" t="s">
        <v>510</v>
      </c>
      <c r="D78" s="189" t="s">
        <v>746</v>
      </c>
      <c r="E78" s="189" t="n">
        <v>233</v>
      </c>
      <c r="F78" s="188" t="s">
        <v>921</v>
      </c>
      <c r="G78" s="190"/>
      <c r="H78" s="191" t="s">
        <v>166</v>
      </c>
      <c r="J78" s="118"/>
    </row>
    <row r="79" customFormat="false" ht="22.35" hidden="false" customHeight="false" outlineLevel="0" collapsed="false">
      <c r="A79" s="192" t="n">
        <v>75</v>
      </c>
      <c r="B79" s="193" t="s">
        <v>576</v>
      </c>
      <c r="D79" s="194" t="s">
        <v>812</v>
      </c>
      <c r="E79" s="194" t="n">
        <v>748</v>
      </c>
      <c r="F79" s="193" t="s">
        <v>939</v>
      </c>
      <c r="G79" s="193" t="s">
        <v>928</v>
      </c>
      <c r="H79" s="196" t="s">
        <v>164</v>
      </c>
      <c r="J79" s="118"/>
    </row>
    <row r="80" customFormat="false" ht="22.35" hidden="false" customHeight="false" outlineLevel="0" collapsed="false">
      <c r="A80" s="187" t="n">
        <v>76</v>
      </c>
      <c r="B80" s="188" t="s">
        <v>559</v>
      </c>
      <c r="D80" s="189" t="s">
        <v>795</v>
      </c>
      <c r="E80" s="189" t="n">
        <v>231</v>
      </c>
      <c r="F80" s="188" t="s">
        <v>942</v>
      </c>
      <c r="G80" s="188" t="s">
        <v>928</v>
      </c>
      <c r="H80" s="191" t="s">
        <v>164</v>
      </c>
      <c r="J80" s="118"/>
    </row>
    <row r="81" customFormat="false" ht="32.8" hidden="false" customHeight="false" outlineLevel="0" collapsed="false">
      <c r="A81" s="192" t="n">
        <v>77</v>
      </c>
      <c r="B81" s="193" t="s">
        <v>511</v>
      </c>
      <c r="D81" s="194" t="s">
        <v>747</v>
      </c>
      <c r="E81" s="194" t="n">
        <v>238</v>
      </c>
      <c r="F81" s="193" t="s">
        <v>165</v>
      </c>
      <c r="G81" s="193" t="s">
        <v>929</v>
      </c>
      <c r="H81" s="196" t="s">
        <v>165</v>
      </c>
      <c r="J81" s="118"/>
    </row>
    <row r="82" customFormat="false" ht="15" hidden="false" customHeight="false" outlineLevel="0" collapsed="false">
      <c r="A82" s="187" t="n">
        <v>78</v>
      </c>
      <c r="B82" s="188" t="s">
        <v>512</v>
      </c>
      <c r="D82" s="189" t="s">
        <v>748</v>
      </c>
      <c r="E82" s="189" t="n">
        <v>234</v>
      </c>
      <c r="F82" s="188" t="s">
        <v>921</v>
      </c>
      <c r="G82" s="190"/>
      <c r="H82" s="191" t="s">
        <v>166</v>
      </c>
      <c r="J82" s="118"/>
    </row>
    <row r="83" customFormat="false" ht="15" hidden="false" customHeight="false" outlineLevel="0" collapsed="false">
      <c r="A83" s="192" t="n">
        <v>79</v>
      </c>
      <c r="B83" s="193" t="s">
        <v>393</v>
      </c>
      <c r="D83" s="194" t="s">
        <v>629</v>
      </c>
      <c r="E83" s="194" t="n">
        <v>242</v>
      </c>
      <c r="F83" s="193" t="s">
        <v>951</v>
      </c>
      <c r="G83" s="195"/>
      <c r="H83" s="196" t="s">
        <v>163</v>
      </c>
      <c r="J83" s="118"/>
    </row>
    <row r="84" customFormat="false" ht="15" hidden="false" customHeight="false" outlineLevel="0" collapsed="false">
      <c r="A84" s="187" t="n">
        <v>80</v>
      </c>
      <c r="B84" s="188" t="s">
        <v>513</v>
      </c>
      <c r="D84" s="189" t="s">
        <v>749</v>
      </c>
      <c r="E84" s="189" t="n">
        <v>246</v>
      </c>
      <c r="F84" s="188" t="s">
        <v>921</v>
      </c>
      <c r="G84" s="190"/>
      <c r="H84" s="191" t="s">
        <v>166</v>
      </c>
      <c r="J84" s="118"/>
    </row>
    <row r="85" customFormat="false" ht="15" hidden="false" customHeight="false" outlineLevel="0" collapsed="false">
      <c r="A85" s="192" t="n">
        <v>81</v>
      </c>
      <c r="B85" s="193" t="s">
        <v>479</v>
      </c>
      <c r="D85" s="194" t="s">
        <v>715</v>
      </c>
      <c r="E85" s="194" t="n">
        <v>250</v>
      </c>
      <c r="F85" s="193" t="s">
        <v>934</v>
      </c>
      <c r="G85" s="195"/>
      <c r="H85" s="196" t="s">
        <v>166</v>
      </c>
      <c r="J85" s="118"/>
    </row>
    <row r="86" customFormat="false" ht="32.8" hidden="false" customHeight="false" outlineLevel="0" collapsed="false">
      <c r="A86" s="187" t="n">
        <v>82</v>
      </c>
      <c r="B86" s="188" t="s">
        <v>394</v>
      </c>
      <c r="D86" s="189" t="s">
        <v>630</v>
      </c>
      <c r="E86" s="189" t="n">
        <v>254</v>
      </c>
      <c r="F86" s="188" t="s">
        <v>165</v>
      </c>
      <c r="G86" s="188" t="s">
        <v>929</v>
      </c>
      <c r="H86" s="191" t="s">
        <v>165</v>
      </c>
      <c r="J86" s="118"/>
    </row>
    <row r="87" customFormat="false" ht="15" hidden="false" customHeight="false" outlineLevel="0" collapsed="false">
      <c r="A87" s="192" t="n">
        <v>83</v>
      </c>
      <c r="B87" s="193" t="s">
        <v>395</v>
      </c>
      <c r="D87" s="194" t="s">
        <v>631</v>
      </c>
      <c r="E87" s="194" t="n">
        <v>258</v>
      </c>
      <c r="F87" s="193" t="s">
        <v>924</v>
      </c>
      <c r="G87" s="195"/>
      <c r="H87" s="196" t="s">
        <v>163</v>
      </c>
      <c r="J87" s="118"/>
    </row>
    <row r="88" customFormat="false" ht="22.35" hidden="false" customHeight="false" outlineLevel="0" collapsed="false">
      <c r="A88" s="187" t="n">
        <v>84</v>
      </c>
      <c r="B88" s="188" t="s">
        <v>396</v>
      </c>
      <c r="D88" s="189" t="s">
        <v>632</v>
      </c>
      <c r="E88" s="189" t="n">
        <v>260</v>
      </c>
      <c r="F88" s="188" t="s">
        <v>942</v>
      </c>
      <c r="G88" s="188" t="s">
        <v>928</v>
      </c>
      <c r="H88" s="191" t="s">
        <v>164</v>
      </c>
      <c r="J88" s="118"/>
    </row>
    <row r="89" customFormat="false" ht="22.35" hidden="false" customHeight="false" outlineLevel="0" collapsed="false">
      <c r="A89" s="192" t="n">
        <v>85</v>
      </c>
      <c r="B89" s="193" t="s">
        <v>397</v>
      </c>
      <c r="D89" s="194" t="s">
        <v>633</v>
      </c>
      <c r="E89" s="194" t="n">
        <v>266</v>
      </c>
      <c r="F89" s="193" t="s">
        <v>927</v>
      </c>
      <c r="G89" s="193" t="s">
        <v>928</v>
      </c>
      <c r="H89" s="196" t="s">
        <v>164</v>
      </c>
      <c r="J89" s="118"/>
    </row>
    <row r="90" customFormat="false" ht="22.35" hidden="false" customHeight="false" outlineLevel="0" collapsed="false">
      <c r="A90" s="187" t="n">
        <v>86</v>
      </c>
      <c r="B90" s="188" t="s">
        <v>398</v>
      </c>
      <c r="D90" s="189" t="s">
        <v>634</v>
      </c>
      <c r="E90" s="189" t="n">
        <v>270</v>
      </c>
      <c r="F90" s="188" t="s">
        <v>937</v>
      </c>
      <c r="G90" s="188" t="s">
        <v>928</v>
      </c>
      <c r="H90" s="191" t="s">
        <v>164</v>
      </c>
      <c r="J90" s="118"/>
    </row>
    <row r="91" customFormat="false" ht="15" hidden="false" customHeight="false" outlineLevel="0" collapsed="false">
      <c r="A91" s="192" t="n">
        <v>87</v>
      </c>
      <c r="B91" s="193" t="s">
        <v>514</v>
      </c>
      <c r="D91" s="194" t="s">
        <v>750</v>
      </c>
      <c r="E91" s="194" t="n">
        <v>268</v>
      </c>
      <c r="F91" s="193" t="s">
        <v>932</v>
      </c>
      <c r="G91" s="195"/>
      <c r="H91" s="196" t="s">
        <v>162</v>
      </c>
      <c r="J91" s="118"/>
    </row>
    <row r="92" customFormat="false" ht="15" hidden="false" customHeight="false" outlineLevel="0" collapsed="false">
      <c r="A92" s="187" t="n">
        <v>88</v>
      </c>
      <c r="B92" s="188" t="s">
        <v>484</v>
      </c>
      <c r="D92" s="189" t="s">
        <v>720</v>
      </c>
      <c r="E92" s="189" t="n">
        <v>276</v>
      </c>
      <c r="F92" s="188" t="s">
        <v>934</v>
      </c>
      <c r="G92" s="190"/>
      <c r="H92" s="191" t="s">
        <v>166</v>
      </c>
      <c r="J92" s="118"/>
    </row>
    <row r="93" customFormat="false" ht="22.35" hidden="false" customHeight="false" outlineLevel="0" collapsed="false">
      <c r="A93" s="192" t="n">
        <v>89</v>
      </c>
      <c r="B93" s="193" t="s">
        <v>399</v>
      </c>
      <c r="D93" s="194" t="s">
        <v>635</v>
      </c>
      <c r="E93" s="194" t="n">
        <v>288</v>
      </c>
      <c r="F93" s="193" t="s">
        <v>937</v>
      </c>
      <c r="G93" s="193" t="s">
        <v>928</v>
      </c>
      <c r="H93" s="196" t="s">
        <v>164</v>
      </c>
      <c r="J93" s="118"/>
    </row>
    <row r="94" customFormat="false" ht="15" hidden="false" customHeight="false" outlineLevel="0" collapsed="false">
      <c r="A94" s="187" t="n">
        <v>90</v>
      </c>
      <c r="B94" s="188" t="s">
        <v>515</v>
      </c>
      <c r="D94" s="189" t="s">
        <v>751</v>
      </c>
      <c r="E94" s="189" t="n">
        <v>292</v>
      </c>
      <c r="F94" s="188" t="s">
        <v>922</v>
      </c>
      <c r="G94" s="190"/>
      <c r="H94" s="191" t="s">
        <v>166</v>
      </c>
      <c r="J94" s="118"/>
    </row>
    <row r="95" customFormat="false" ht="15" hidden="false" customHeight="false" outlineLevel="0" collapsed="false">
      <c r="A95" s="192" t="n">
        <v>91</v>
      </c>
      <c r="B95" s="193" t="s">
        <v>482</v>
      </c>
      <c r="D95" s="194" t="s">
        <v>718</v>
      </c>
      <c r="E95" s="194" t="n">
        <v>300</v>
      </c>
      <c r="F95" s="193" t="s">
        <v>922</v>
      </c>
      <c r="G95" s="195"/>
      <c r="H95" s="196" t="s">
        <v>166</v>
      </c>
      <c r="J95" s="118"/>
    </row>
    <row r="96" customFormat="false" ht="22.35" hidden="false" customHeight="false" outlineLevel="0" collapsed="false">
      <c r="A96" s="187" t="n">
        <v>92</v>
      </c>
      <c r="B96" s="188" t="s">
        <v>516</v>
      </c>
      <c r="D96" s="189" t="s">
        <v>752</v>
      </c>
      <c r="E96" s="189" t="n">
        <v>304</v>
      </c>
      <c r="F96" s="188" t="s">
        <v>938</v>
      </c>
      <c r="G96" s="190"/>
      <c r="H96" s="191" t="s">
        <v>161</v>
      </c>
      <c r="J96" s="118"/>
    </row>
    <row r="97" customFormat="false" ht="32.8" hidden="false" customHeight="false" outlineLevel="0" collapsed="false">
      <c r="A97" s="192" t="n">
        <v>93</v>
      </c>
      <c r="B97" s="193" t="s">
        <v>400</v>
      </c>
      <c r="D97" s="194" t="s">
        <v>636</v>
      </c>
      <c r="E97" s="194" t="n">
        <v>308</v>
      </c>
      <c r="F97" s="193" t="s">
        <v>186</v>
      </c>
      <c r="G97" s="193" t="s">
        <v>929</v>
      </c>
      <c r="H97" s="196" t="s">
        <v>161</v>
      </c>
      <c r="J97" s="118"/>
    </row>
    <row r="98" customFormat="false" ht="32.8" hidden="false" customHeight="false" outlineLevel="0" collapsed="false">
      <c r="A98" s="187" t="n">
        <v>94</v>
      </c>
      <c r="B98" s="188" t="s">
        <v>401</v>
      </c>
      <c r="D98" s="189" t="s">
        <v>637</v>
      </c>
      <c r="E98" s="189" t="n">
        <v>312</v>
      </c>
      <c r="F98" s="188" t="s">
        <v>186</v>
      </c>
      <c r="G98" s="188" t="s">
        <v>929</v>
      </c>
      <c r="H98" s="191" t="s">
        <v>161</v>
      </c>
      <c r="J98" s="118"/>
    </row>
    <row r="99" customFormat="false" ht="15" hidden="false" customHeight="false" outlineLevel="0" collapsed="false">
      <c r="A99" s="192" t="n">
        <v>95</v>
      </c>
      <c r="B99" s="193" t="s">
        <v>402</v>
      </c>
      <c r="D99" s="194" t="s">
        <v>638</v>
      </c>
      <c r="E99" s="194" t="n">
        <v>316</v>
      </c>
      <c r="F99" s="193" t="s">
        <v>952</v>
      </c>
      <c r="G99" s="195"/>
      <c r="H99" s="196" t="s">
        <v>163</v>
      </c>
      <c r="J99" s="118"/>
    </row>
    <row r="100" customFormat="false" ht="32.8" hidden="false" customHeight="false" outlineLevel="0" collapsed="false">
      <c r="A100" s="187" t="n">
        <v>96</v>
      </c>
      <c r="B100" s="188" t="s">
        <v>403</v>
      </c>
      <c r="D100" s="189" t="s">
        <v>639</v>
      </c>
      <c r="E100" s="189" t="n">
        <v>320</v>
      </c>
      <c r="F100" s="188" t="s">
        <v>936</v>
      </c>
      <c r="G100" s="188" t="s">
        <v>929</v>
      </c>
      <c r="H100" s="191" t="s">
        <v>161</v>
      </c>
      <c r="J100" s="118"/>
    </row>
    <row r="101" customFormat="false" ht="15" hidden="false" customHeight="false" outlineLevel="0" collapsed="false">
      <c r="A101" s="192" t="n">
        <v>97</v>
      </c>
      <c r="B101" s="193" t="s">
        <v>517</v>
      </c>
      <c r="D101" s="194" t="s">
        <v>753</v>
      </c>
      <c r="E101" s="194" t="n">
        <v>831</v>
      </c>
      <c r="F101" s="193" t="s">
        <v>921</v>
      </c>
      <c r="G101" s="193" t="s">
        <v>953</v>
      </c>
      <c r="H101" s="196" t="s">
        <v>166</v>
      </c>
      <c r="J101" s="118"/>
    </row>
    <row r="102" customFormat="false" ht="22.35" hidden="false" customHeight="false" outlineLevel="0" collapsed="false">
      <c r="A102" s="187" t="n">
        <v>98</v>
      </c>
      <c r="B102" s="188" t="s">
        <v>404</v>
      </c>
      <c r="D102" s="189" t="s">
        <v>640</v>
      </c>
      <c r="E102" s="189" t="n">
        <v>324</v>
      </c>
      <c r="F102" s="188" t="s">
        <v>937</v>
      </c>
      <c r="G102" s="188" t="s">
        <v>928</v>
      </c>
      <c r="H102" s="191" t="s">
        <v>164</v>
      </c>
      <c r="J102" s="118"/>
    </row>
    <row r="103" customFormat="false" ht="22.35" hidden="false" customHeight="false" outlineLevel="0" collapsed="false">
      <c r="A103" s="192" t="n">
        <v>99</v>
      </c>
      <c r="B103" s="193" t="s">
        <v>405</v>
      </c>
      <c r="D103" s="194" t="s">
        <v>641</v>
      </c>
      <c r="E103" s="194" t="n">
        <v>624</v>
      </c>
      <c r="F103" s="193" t="s">
        <v>937</v>
      </c>
      <c r="G103" s="193" t="s">
        <v>928</v>
      </c>
      <c r="H103" s="196" t="s">
        <v>164</v>
      </c>
      <c r="J103" s="118"/>
    </row>
    <row r="104" customFormat="false" ht="32.8" hidden="false" customHeight="false" outlineLevel="0" collapsed="false">
      <c r="A104" s="187" t="n">
        <v>100</v>
      </c>
      <c r="B104" s="188" t="s">
        <v>406</v>
      </c>
      <c r="D104" s="189" t="s">
        <v>642</v>
      </c>
      <c r="E104" s="189" t="n">
        <v>328</v>
      </c>
      <c r="F104" s="188" t="s">
        <v>165</v>
      </c>
      <c r="G104" s="188" t="s">
        <v>929</v>
      </c>
      <c r="H104" s="191" t="s">
        <v>165</v>
      </c>
      <c r="J104" s="118"/>
    </row>
    <row r="105" customFormat="false" ht="32.8" hidden="false" customHeight="false" outlineLevel="0" collapsed="false">
      <c r="A105" s="192" t="n">
        <v>101</v>
      </c>
      <c r="B105" s="193" t="s">
        <v>407</v>
      </c>
      <c r="D105" s="194" t="s">
        <v>643</v>
      </c>
      <c r="E105" s="194" t="n">
        <v>332</v>
      </c>
      <c r="F105" s="193" t="s">
        <v>186</v>
      </c>
      <c r="G105" s="193" t="s">
        <v>929</v>
      </c>
      <c r="H105" s="196" t="s">
        <v>161</v>
      </c>
      <c r="J105" s="118"/>
    </row>
    <row r="106" customFormat="false" ht="32.8" hidden="false" customHeight="false" outlineLevel="0" collapsed="false">
      <c r="A106" s="187" t="n">
        <v>102</v>
      </c>
      <c r="B106" s="188" t="s">
        <v>954</v>
      </c>
      <c r="D106" s="189" t="s">
        <v>955</v>
      </c>
      <c r="E106" s="189" t="n">
        <v>334</v>
      </c>
      <c r="F106" s="188" t="s">
        <v>933</v>
      </c>
      <c r="G106" s="190"/>
      <c r="H106" s="191" t="s">
        <v>163</v>
      </c>
      <c r="J106" s="118"/>
    </row>
    <row r="107" customFormat="false" ht="15" hidden="false" customHeight="false" outlineLevel="0" collapsed="false">
      <c r="A107" s="192" t="n">
        <v>103</v>
      </c>
      <c r="B107" s="193" t="s">
        <v>956</v>
      </c>
      <c r="D107" s="194" t="s">
        <v>957</v>
      </c>
      <c r="E107" s="194" t="n">
        <v>336</v>
      </c>
      <c r="F107" s="193" t="s">
        <v>922</v>
      </c>
      <c r="G107" s="195"/>
      <c r="H107" s="196" t="s">
        <v>166</v>
      </c>
      <c r="J107" s="118"/>
    </row>
    <row r="108" customFormat="false" ht="32.8" hidden="false" customHeight="false" outlineLevel="0" collapsed="false">
      <c r="A108" s="187" t="n">
        <v>104</v>
      </c>
      <c r="B108" s="188" t="s">
        <v>408</v>
      </c>
      <c r="D108" s="189" t="s">
        <v>644</v>
      </c>
      <c r="E108" s="189" t="n">
        <v>340</v>
      </c>
      <c r="F108" s="188" t="s">
        <v>936</v>
      </c>
      <c r="G108" s="188" t="s">
        <v>929</v>
      </c>
      <c r="H108" s="191" t="s">
        <v>161</v>
      </c>
      <c r="J108" s="118"/>
    </row>
    <row r="109" customFormat="false" ht="15" hidden="false" customHeight="false" outlineLevel="0" collapsed="false">
      <c r="A109" s="192" t="n">
        <v>105</v>
      </c>
      <c r="B109" s="193" t="s">
        <v>560</v>
      </c>
      <c r="D109" s="194" t="s">
        <v>796</v>
      </c>
      <c r="E109" s="194" t="n">
        <v>348</v>
      </c>
      <c r="F109" s="193" t="s">
        <v>935</v>
      </c>
      <c r="G109" s="195"/>
      <c r="H109" s="196" t="s">
        <v>166</v>
      </c>
      <c r="J109" s="118"/>
    </row>
    <row r="110" customFormat="false" ht="15" hidden="false" customHeight="false" outlineLevel="0" collapsed="false">
      <c r="A110" s="187" t="n">
        <v>106</v>
      </c>
      <c r="B110" s="188" t="s">
        <v>518</v>
      </c>
      <c r="D110" s="189" t="s">
        <v>754</v>
      </c>
      <c r="E110" s="189" t="n">
        <v>352</v>
      </c>
      <c r="F110" s="188" t="s">
        <v>921</v>
      </c>
      <c r="G110" s="190"/>
      <c r="H110" s="191" t="s">
        <v>166</v>
      </c>
      <c r="J110" s="118"/>
    </row>
    <row r="111" customFormat="false" ht="15" hidden="false" customHeight="false" outlineLevel="0" collapsed="false">
      <c r="A111" s="192" t="n">
        <v>107</v>
      </c>
      <c r="B111" s="193" t="s">
        <v>190</v>
      </c>
      <c r="D111" s="194" t="s">
        <v>594</v>
      </c>
      <c r="E111" s="194" t="n">
        <v>356</v>
      </c>
      <c r="F111" s="193" t="s">
        <v>918</v>
      </c>
      <c r="G111" s="195"/>
      <c r="H111" s="196" t="s">
        <v>162</v>
      </c>
      <c r="I111" s="40" t="n">
        <v>3</v>
      </c>
      <c r="J111" s="118"/>
    </row>
    <row r="112" customFormat="false" ht="22.35" hidden="false" customHeight="false" outlineLevel="0" collapsed="false">
      <c r="A112" s="187" t="n">
        <v>108</v>
      </c>
      <c r="B112" s="188" t="s">
        <v>184</v>
      </c>
      <c r="D112" s="189" t="s">
        <v>588</v>
      </c>
      <c r="E112" s="189" t="n">
        <v>360</v>
      </c>
      <c r="F112" s="188" t="s">
        <v>945</v>
      </c>
      <c r="G112" s="190"/>
      <c r="H112" s="191" t="s">
        <v>162</v>
      </c>
      <c r="J112" s="118"/>
    </row>
    <row r="113" customFormat="false" ht="22.35" hidden="false" customHeight="false" outlineLevel="0" collapsed="false">
      <c r="A113" s="192" t="n">
        <v>109</v>
      </c>
      <c r="B113" s="188" t="s">
        <v>958</v>
      </c>
      <c r="D113" s="194" t="s">
        <v>645</v>
      </c>
      <c r="E113" s="194" t="n">
        <v>364</v>
      </c>
      <c r="F113" s="193" t="s">
        <v>918</v>
      </c>
      <c r="G113" s="195"/>
      <c r="H113" s="196" t="s">
        <v>162</v>
      </c>
      <c r="J113" s="118"/>
    </row>
    <row r="114" customFormat="false" ht="22.35" hidden="false" customHeight="false" outlineLevel="0" collapsed="false">
      <c r="A114" s="192" t="n">
        <v>109</v>
      </c>
      <c r="B114" s="193" t="s">
        <v>409</v>
      </c>
      <c r="D114" s="194" t="s">
        <v>645</v>
      </c>
      <c r="E114" s="194" t="n">
        <v>364</v>
      </c>
      <c r="F114" s="193" t="s">
        <v>918</v>
      </c>
      <c r="G114" s="195"/>
      <c r="H114" s="196" t="s">
        <v>162</v>
      </c>
      <c r="J114" s="118"/>
    </row>
    <row r="115" customFormat="false" ht="15" hidden="false" customHeight="false" outlineLevel="0" collapsed="false">
      <c r="A115" s="187" t="n">
        <v>110</v>
      </c>
      <c r="B115" s="188" t="s">
        <v>519</v>
      </c>
      <c r="D115" s="189" t="s">
        <v>755</v>
      </c>
      <c r="E115" s="189" t="n">
        <v>368</v>
      </c>
      <c r="F115" s="188" t="s">
        <v>932</v>
      </c>
      <c r="G115" s="190"/>
      <c r="H115" s="191" t="s">
        <v>162</v>
      </c>
      <c r="J115" s="118"/>
    </row>
    <row r="116" customFormat="false" ht="15" hidden="false" customHeight="false" outlineLevel="0" collapsed="false">
      <c r="A116" s="192" t="n">
        <v>111</v>
      </c>
      <c r="B116" s="193" t="s">
        <v>520</v>
      </c>
      <c r="D116" s="194" t="s">
        <v>756</v>
      </c>
      <c r="E116" s="194" t="n">
        <v>372</v>
      </c>
      <c r="F116" s="193" t="s">
        <v>921</v>
      </c>
      <c r="G116" s="195"/>
      <c r="H116" s="196" t="s">
        <v>166</v>
      </c>
      <c r="J116" s="118"/>
    </row>
    <row r="117" customFormat="false" ht="15" hidden="false" customHeight="false" outlineLevel="0" collapsed="false">
      <c r="A117" s="187" t="n">
        <v>112</v>
      </c>
      <c r="B117" s="188" t="s">
        <v>521</v>
      </c>
      <c r="D117" s="189" t="s">
        <v>757</v>
      </c>
      <c r="E117" s="189" t="n">
        <v>833</v>
      </c>
      <c r="F117" s="188" t="s">
        <v>921</v>
      </c>
      <c r="G117" s="190"/>
      <c r="H117" s="191" t="s">
        <v>166</v>
      </c>
      <c r="J117" s="118"/>
    </row>
    <row r="118" customFormat="false" ht="15" hidden="false" customHeight="false" outlineLevel="0" collapsed="false">
      <c r="A118" s="192" t="n">
        <v>113</v>
      </c>
      <c r="B118" s="193" t="s">
        <v>493</v>
      </c>
      <c r="D118" s="194" t="s">
        <v>729</v>
      </c>
      <c r="E118" s="194" t="n">
        <v>376</v>
      </c>
      <c r="F118" s="193" t="s">
        <v>932</v>
      </c>
      <c r="G118" s="195"/>
      <c r="H118" s="196" t="s">
        <v>162</v>
      </c>
      <c r="J118" s="118"/>
    </row>
    <row r="119" customFormat="false" ht="15" hidden="false" customHeight="false" outlineLevel="0" collapsed="false">
      <c r="A119" s="187" t="n">
        <v>114</v>
      </c>
      <c r="B119" s="188" t="s">
        <v>473</v>
      </c>
      <c r="D119" s="189" t="s">
        <v>709</v>
      </c>
      <c r="E119" s="189" t="n">
        <v>380</v>
      </c>
      <c r="F119" s="188" t="s">
        <v>922</v>
      </c>
      <c r="G119" s="190"/>
      <c r="H119" s="191" t="s">
        <v>166</v>
      </c>
      <c r="J119" s="118"/>
    </row>
    <row r="120" customFormat="false" ht="32.8" hidden="false" customHeight="false" outlineLevel="0" collapsed="false">
      <c r="A120" s="192" t="n">
        <v>115</v>
      </c>
      <c r="B120" s="193" t="s">
        <v>410</v>
      </c>
      <c r="D120" s="194" t="s">
        <v>646</v>
      </c>
      <c r="E120" s="194" t="n">
        <v>388</v>
      </c>
      <c r="F120" s="193" t="s">
        <v>186</v>
      </c>
      <c r="G120" s="193" t="s">
        <v>929</v>
      </c>
      <c r="H120" s="196" t="s">
        <v>161</v>
      </c>
      <c r="J120" s="118"/>
    </row>
    <row r="121" customFormat="false" ht="15" hidden="false" customHeight="false" outlineLevel="0" collapsed="false">
      <c r="A121" s="187" t="n">
        <v>116</v>
      </c>
      <c r="B121" s="188" t="s">
        <v>411</v>
      </c>
      <c r="D121" s="189" t="s">
        <v>647</v>
      </c>
      <c r="E121" s="189" t="n">
        <v>392</v>
      </c>
      <c r="F121" s="188" t="s">
        <v>947</v>
      </c>
      <c r="G121" s="190"/>
      <c r="H121" s="191" t="s">
        <v>162</v>
      </c>
      <c r="J121" s="118"/>
    </row>
    <row r="122" customFormat="false" ht="15" hidden="false" customHeight="false" outlineLevel="0" collapsed="false">
      <c r="A122" s="192" t="n">
        <v>117</v>
      </c>
      <c r="B122" s="193" t="s">
        <v>522</v>
      </c>
      <c r="D122" s="194" t="s">
        <v>758</v>
      </c>
      <c r="E122" s="194" t="n">
        <v>832</v>
      </c>
      <c r="F122" s="193" t="s">
        <v>921</v>
      </c>
      <c r="G122" s="193" t="s">
        <v>953</v>
      </c>
      <c r="H122" s="196" t="s">
        <v>166</v>
      </c>
      <c r="J122" s="118"/>
    </row>
    <row r="123" customFormat="false" ht="15" hidden="false" customHeight="false" outlineLevel="0" collapsed="false">
      <c r="A123" s="187" t="n">
        <v>118</v>
      </c>
      <c r="B123" s="188" t="s">
        <v>499</v>
      </c>
      <c r="D123" s="189" t="s">
        <v>735</v>
      </c>
      <c r="E123" s="189" t="n">
        <v>400</v>
      </c>
      <c r="F123" s="188" t="s">
        <v>932</v>
      </c>
      <c r="G123" s="190"/>
      <c r="H123" s="191" t="s">
        <v>162</v>
      </c>
      <c r="J123" s="118"/>
    </row>
    <row r="124" customFormat="false" ht="15" hidden="false" customHeight="false" outlineLevel="0" collapsed="false">
      <c r="A124" s="192" t="n">
        <v>119</v>
      </c>
      <c r="B124" s="193" t="s">
        <v>523</v>
      </c>
      <c r="D124" s="194" t="s">
        <v>759</v>
      </c>
      <c r="E124" s="194" t="n">
        <v>398</v>
      </c>
      <c r="F124" s="193" t="s">
        <v>959</v>
      </c>
      <c r="G124" s="195"/>
      <c r="H124" s="196" t="s">
        <v>162</v>
      </c>
      <c r="J124" s="118"/>
    </row>
    <row r="125" customFormat="false" ht="22.35" hidden="false" customHeight="false" outlineLevel="0" collapsed="false">
      <c r="A125" s="187" t="n">
        <v>120</v>
      </c>
      <c r="B125" s="188" t="s">
        <v>187</v>
      </c>
      <c r="D125" s="189" t="s">
        <v>591</v>
      </c>
      <c r="E125" s="189" t="n">
        <v>404</v>
      </c>
      <c r="F125" s="188" t="s">
        <v>942</v>
      </c>
      <c r="G125" s="188" t="s">
        <v>928</v>
      </c>
      <c r="H125" s="191" t="s">
        <v>164</v>
      </c>
      <c r="I125" s="40" t="n">
        <v>3</v>
      </c>
      <c r="J125" s="118"/>
    </row>
    <row r="126" customFormat="false" ht="15" hidden="false" customHeight="false" outlineLevel="0" collapsed="false">
      <c r="A126" s="192" t="n">
        <v>121</v>
      </c>
      <c r="B126" s="193" t="s">
        <v>412</v>
      </c>
      <c r="D126" s="194" t="s">
        <v>648</v>
      </c>
      <c r="E126" s="194" t="n">
        <v>296</v>
      </c>
      <c r="F126" s="193" t="s">
        <v>952</v>
      </c>
      <c r="G126" s="195"/>
      <c r="H126" s="196" t="s">
        <v>163</v>
      </c>
      <c r="J126" s="118"/>
    </row>
    <row r="127" customFormat="false" ht="15" hidden="false" customHeight="false" outlineLevel="0" collapsed="false">
      <c r="A127" s="187" t="n">
        <v>122</v>
      </c>
      <c r="B127" s="188" t="s">
        <v>477</v>
      </c>
      <c r="D127" s="189" t="s">
        <v>713</v>
      </c>
      <c r="E127" s="189" t="n">
        <v>414</v>
      </c>
      <c r="F127" s="188" t="s">
        <v>932</v>
      </c>
      <c r="G127" s="190"/>
      <c r="H127" s="191" t="s">
        <v>162</v>
      </c>
      <c r="J127" s="118"/>
    </row>
    <row r="128" customFormat="false" ht="15" hidden="false" customHeight="false" outlineLevel="0" collapsed="false">
      <c r="A128" s="192" t="n">
        <v>123</v>
      </c>
      <c r="B128" s="193" t="s">
        <v>561</v>
      </c>
      <c r="D128" s="194" t="s">
        <v>797</v>
      </c>
      <c r="E128" s="194" t="n">
        <v>417</v>
      </c>
      <c r="F128" s="193" t="s">
        <v>959</v>
      </c>
      <c r="G128" s="195"/>
      <c r="H128" s="196" t="s">
        <v>162</v>
      </c>
      <c r="J128" s="118"/>
    </row>
    <row r="129" customFormat="false" ht="32.8" hidden="false" customHeight="false" outlineLevel="0" collapsed="false">
      <c r="A129" s="187" t="n">
        <v>124</v>
      </c>
      <c r="B129" s="188" t="s">
        <v>562</v>
      </c>
      <c r="D129" s="189" t="s">
        <v>798</v>
      </c>
      <c r="E129" s="189" t="n">
        <v>418</v>
      </c>
      <c r="F129" s="188" t="s">
        <v>945</v>
      </c>
      <c r="G129" s="190"/>
      <c r="H129" s="191" t="s">
        <v>162</v>
      </c>
      <c r="J129" s="118"/>
    </row>
    <row r="130" customFormat="false" ht="15" hidden="false" customHeight="false" outlineLevel="0" collapsed="false">
      <c r="A130" s="192" t="n">
        <v>125</v>
      </c>
      <c r="B130" s="193" t="s">
        <v>526</v>
      </c>
      <c r="D130" s="194" t="s">
        <v>762</v>
      </c>
      <c r="E130" s="194" t="n">
        <v>428</v>
      </c>
      <c r="F130" s="193" t="s">
        <v>921</v>
      </c>
      <c r="G130" s="195"/>
      <c r="H130" s="196" t="s">
        <v>166</v>
      </c>
      <c r="J130" s="118"/>
    </row>
    <row r="131" customFormat="false" ht="15" hidden="false" customHeight="false" outlineLevel="0" collapsed="false">
      <c r="A131" s="187" t="n">
        <v>126</v>
      </c>
      <c r="B131" s="188" t="s">
        <v>527</v>
      </c>
      <c r="D131" s="189" t="s">
        <v>763</v>
      </c>
      <c r="E131" s="189" t="n">
        <v>422</v>
      </c>
      <c r="F131" s="188" t="s">
        <v>932</v>
      </c>
      <c r="G131" s="190"/>
      <c r="H131" s="191" t="s">
        <v>162</v>
      </c>
      <c r="J131" s="118"/>
    </row>
    <row r="132" customFormat="false" ht="22.35" hidden="false" customHeight="false" outlineLevel="0" collapsed="false">
      <c r="A132" s="192" t="n">
        <v>127</v>
      </c>
      <c r="B132" s="193" t="s">
        <v>563</v>
      </c>
      <c r="D132" s="194" t="s">
        <v>799</v>
      </c>
      <c r="E132" s="194" t="n">
        <v>426</v>
      </c>
      <c r="F132" s="193" t="s">
        <v>939</v>
      </c>
      <c r="G132" s="193" t="s">
        <v>928</v>
      </c>
      <c r="H132" s="196" t="s">
        <v>164</v>
      </c>
      <c r="J132" s="118"/>
    </row>
    <row r="133" customFormat="false" ht="22.35" hidden="false" customHeight="false" outlineLevel="0" collapsed="false">
      <c r="A133" s="187" t="n">
        <v>128</v>
      </c>
      <c r="B133" s="188" t="s">
        <v>413</v>
      </c>
      <c r="D133" s="189" t="s">
        <v>649</v>
      </c>
      <c r="E133" s="189" t="n">
        <v>430</v>
      </c>
      <c r="F133" s="188" t="s">
        <v>937</v>
      </c>
      <c r="G133" s="188" t="s">
        <v>928</v>
      </c>
      <c r="H133" s="191" t="s">
        <v>164</v>
      </c>
      <c r="J133" s="118"/>
    </row>
    <row r="134" customFormat="false" ht="15" hidden="false" customHeight="false" outlineLevel="0" collapsed="false">
      <c r="A134" s="192" t="n">
        <v>129</v>
      </c>
      <c r="B134" s="193" t="s">
        <v>495</v>
      </c>
      <c r="D134" s="194" t="s">
        <v>731</v>
      </c>
      <c r="E134" s="194" t="n">
        <v>434</v>
      </c>
      <c r="F134" s="193" t="s">
        <v>923</v>
      </c>
      <c r="G134" s="195"/>
      <c r="H134" s="196" t="s">
        <v>164</v>
      </c>
      <c r="J134" s="118"/>
    </row>
    <row r="135" customFormat="false" ht="15" hidden="false" customHeight="false" outlineLevel="0" collapsed="false">
      <c r="A135" s="187" t="n">
        <v>130</v>
      </c>
      <c r="B135" s="188" t="s">
        <v>960</v>
      </c>
      <c r="D135" s="189" t="s">
        <v>961</v>
      </c>
      <c r="E135" s="189" t="n">
        <v>438</v>
      </c>
      <c r="F135" s="188" t="s">
        <v>934</v>
      </c>
      <c r="G135" s="190"/>
      <c r="H135" s="191" t="s">
        <v>166</v>
      </c>
      <c r="J135" s="118"/>
    </row>
    <row r="136" customFormat="false" ht="15" hidden="false" customHeight="false" outlineLevel="0" collapsed="false">
      <c r="A136" s="192" t="n">
        <v>131</v>
      </c>
      <c r="B136" s="193" t="s">
        <v>528</v>
      </c>
      <c r="D136" s="194" t="s">
        <v>764</v>
      </c>
      <c r="E136" s="194" t="n">
        <v>440</v>
      </c>
      <c r="F136" s="193" t="s">
        <v>921</v>
      </c>
      <c r="G136" s="195"/>
      <c r="H136" s="196" t="s">
        <v>166</v>
      </c>
      <c r="J136" s="118"/>
    </row>
    <row r="137" customFormat="false" ht="15" hidden="false" customHeight="false" outlineLevel="0" collapsed="false">
      <c r="A137" s="187" t="n">
        <v>132</v>
      </c>
      <c r="B137" s="188" t="s">
        <v>564</v>
      </c>
      <c r="D137" s="189" t="s">
        <v>800</v>
      </c>
      <c r="E137" s="189" t="n">
        <v>442</v>
      </c>
      <c r="F137" s="188" t="s">
        <v>934</v>
      </c>
      <c r="G137" s="190"/>
      <c r="H137" s="191" t="s">
        <v>166</v>
      </c>
      <c r="J137" s="118"/>
    </row>
    <row r="138" customFormat="false" ht="22.35" hidden="false" customHeight="false" outlineLevel="0" collapsed="false">
      <c r="A138" s="192" t="n">
        <v>133</v>
      </c>
      <c r="B138" s="193" t="s">
        <v>414</v>
      </c>
      <c r="D138" s="194" t="s">
        <v>650</v>
      </c>
      <c r="E138" s="194" t="n">
        <v>450</v>
      </c>
      <c r="F138" s="193" t="s">
        <v>942</v>
      </c>
      <c r="G138" s="193" t="s">
        <v>928</v>
      </c>
      <c r="H138" s="196" t="s">
        <v>164</v>
      </c>
      <c r="J138" s="118"/>
    </row>
    <row r="139" customFormat="false" ht="22.35" hidden="false" customHeight="false" outlineLevel="0" collapsed="false">
      <c r="A139" s="187" t="n">
        <v>134</v>
      </c>
      <c r="B139" s="188" t="s">
        <v>569</v>
      </c>
      <c r="D139" s="189" t="s">
        <v>805</v>
      </c>
      <c r="E139" s="189" t="n">
        <v>454</v>
      </c>
      <c r="F139" s="188" t="s">
        <v>942</v>
      </c>
      <c r="G139" s="188" t="s">
        <v>928</v>
      </c>
      <c r="H139" s="191" t="s">
        <v>164</v>
      </c>
      <c r="J139" s="118"/>
    </row>
    <row r="140" customFormat="false" ht="22.35" hidden="false" customHeight="false" outlineLevel="0" collapsed="false">
      <c r="A140" s="192" t="n">
        <v>135</v>
      </c>
      <c r="B140" s="193" t="s">
        <v>415</v>
      </c>
      <c r="D140" s="194" t="s">
        <v>651</v>
      </c>
      <c r="E140" s="194" t="n">
        <v>458</v>
      </c>
      <c r="F140" s="193" t="s">
        <v>945</v>
      </c>
      <c r="G140" s="195"/>
      <c r="H140" s="196" t="s">
        <v>162</v>
      </c>
      <c r="J140" s="118"/>
    </row>
    <row r="141" customFormat="false" ht="15" hidden="false" customHeight="false" outlineLevel="0" collapsed="false">
      <c r="A141" s="187" t="n">
        <v>136</v>
      </c>
      <c r="B141" s="188" t="s">
        <v>416</v>
      </c>
      <c r="D141" s="189" t="s">
        <v>652</v>
      </c>
      <c r="E141" s="189" t="n">
        <v>462</v>
      </c>
      <c r="F141" s="188" t="s">
        <v>918</v>
      </c>
      <c r="G141" s="190"/>
      <c r="H141" s="191" t="s">
        <v>162</v>
      </c>
      <c r="J141" s="118"/>
    </row>
    <row r="142" customFormat="false" ht="22.35" hidden="false" customHeight="false" outlineLevel="0" collapsed="false">
      <c r="A142" s="192" t="n">
        <v>137</v>
      </c>
      <c r="B142" s="193" t="s">
        <v>567</v>
      </c>
      <c r="D142" s="194" t="s">
        <v>803</v>
      </c>
      <c r="E142" s="194" t="n">
        <v>466</v>
      </c>
      <c r="F142" s="193" t="s">
        <v>937</v>
      </c>
      <c r="G142" s="193" t="s">
        <v>928</v>
      </c>
      <c r="H142" s="196" t="s">
        <v>164</v>
      </c>
      <c r="J142" s="118"/>
    </row>
    <row r="143" customFormat="false" ht="15" hidden="false" customHeight="false" outlineLevel="0" collapsed="false">
      <c r="A143" s="187" t="n">
        <v>138</v>
      </c>
      <c r="B143" s="188" t="s">
        <v>487</v>
      </c>
      <c r="D143" s="189" t="s">
        <v>723</v>
      </c>
      <c r="E143" s="189" t="n">
        <v>470</v>
      </c>
      <c r="F143" s="188" t="s">
        <v>922</v>
      </c>
      <c r="G143" s="190"/>
      <c r="H143" s="191" t="s">
        <v>166</v>
      </c>
      <c r="J143" s="118"/>
    </row>
    <row r="144" customFormat="false" ht="15" hidden="false" customHeight="false" outlineLevel="0" collapsed="false">
      <c r="A144" s="192" t="n">
        <v>139</v>
      </c>
      <c r="B144" s="193" t="s">
        <v>417</v>
      </c>
      <c r="D144" s="194" t="s">
        <v>653</v>
      </c>
      <c r="E144" s="194" t="n">
        <v>584</v>
      </c>
      <c r="F144" s="193" t="s">
        <v>952</v>
      </c>
      <c r="G144" s="195"/>
      <c r="H144" s="196" t="s">
        <v>163</v>
      </c>
      <c r="J144" s="118"/>
    </row>
    <row r="145" customFormat="false" ht="32.8" hidden="false" customHeight="false" outlineLevel="0" collapsed="false">
      <c r="A145" s="187" t="n">
        <v>140</v>
      </c>
      <c r="B145" s="188" t="s">
        <v>418</v>
      </c>
      <c r="D145" s="189" t="s">
        <v>654</v>
      </c>
      <c r="E145" s="189" t="n">
        <v>474</v>
      </c>
      <c r="F145" s="188" t="s">
        <v>186</v>
      </c>
      <c r="G145" s="188" t="s">
        <v>929</v>
      </c>
      <c r="H145" s="191" t="s">
        <v>161</v>
      </c>
      <c r="J145" s="118"/>
    </row>
    <row r="146" customFormat="false" ht="22.35" hidden="false" customHeight="false" outlineLevel="0" collapsed="false">
      <c r="A146" s="192" t="n">
        <v>141</v>
      </c>
      <c r="B146" s="193" t="s">
        <v>419</v>
      </c>
      <c r="D146" s="194" t="s">
        <v>655</v>
      </c>
      <c r="E146" s="194" t="n">
        <v>478</v>
      </c>
      <c r="F146" s="193" t="s">
        <v>937</v>
      </c>
      <c r="G146" s="193" t="s">
        <v>928</v>
      </c>
      <c r="H146" s="196" t="s">
        <v>164</v>
      </c>
      <c r="J146" s="118"/>
    </row>
    <row r="147" customFormat="false" ht="22.35" hidden="false" customHeight="false" outlineLevel="0" collapsed="false">
      <c r="A147" s="187" t="n">
        <v>142</v>
      </c>
      <c r="B147" s="188" t="s">
        <v>420</v>
      </c>
      <c r="D147" s="189" t="s">
        <v>656</v>
      </c>
      <c r="E147" s="189" t="n">
        <v>480</v>
      </c>
      <c r="F147" s="188" t="s">
        <v>942</v>
      </c>
      <c r="G147" s="188" t="s">
        <v>928</v>
      </c>
      <c r="H147" s="191" t="s">
        <v>164</v>
      </c>
      <c r="J147" s="118"/>
    </row>
    <row r="148" customFormat="false" ht="22.35" hidden="false" customHeight="false" outlineLevel="0" collapsed="false">
      <c r="A148" s="192" t="n">
        <v>143</v>
      </c>
      <c r="B148" s="193" t="s">
        <v>421</v>
      </c>
      <c r="D148" s="194" t="s">
        <v>657</v>
      </c>
      <c r="E148" s="194" t="n">
        <v>175</v>
      </c>
      <c r="F148" s="193" t="s">
        <v>942</v>
      </c>
      <c r="G148" s="193" t="s">
        <v>928</v>
      </c>
      <c r="H148" s="196" t="s">
        <v>164</v>
      </c>
      <c r="J148" s="118"/>
    </row>
    <row r="149" customFormat="false" ht="32.8" hidden="false" customHeight="false" outlineLevel="0" collapsed="false">
      <c r="A149" s="187" t="n">
        <v>144</v>
      </c>
      <c r="B149" s="188" t="s">
        <v>188</v>
      </c>
      <c r="D149" s="189" t="s">
        <v>592</v>
      </c>
      <c r="E149" s="189" t="n">
        <v>484</v>
      </c>
      <c r="F149" s="188" t="s">
        <v>936</v>
      </c>
      <c r="G149" s="188" t="s">
        <v>929</v>
      </c>
      <c r="H149" s="191" t="s">
        <v>161</v>
      </c>
      <c r="I149" s="40" t="n">
        <v>2</v>
      </c>
      <c r="J149" s="118"/>
    </row>
    <row r="150" customFormat="false" ht="15" hidden="false" customHeight="false" outlineLevel="0" collapsed="false">
      <c r="A150" s="192" t="n">
        <v>145</v>
      </c>
      <c r="B150" s="124" t="s">
        <v>962</v>
      </c>
      <c r="D150" s="194" t="s">
        <v>658</v>
      </c>
      <c r="E150" s="194" t="n">
        <v>583</v>
      </c>
      <c r="F150" s="193" t="s">
        <v>952</v>
      </c>
      <c r="G150" s="195"/>
      <c r="H150" s="196" t="s">
        <v>163</v>
      </c>
      <c r="J150" s="118"/>
    </row>
    <row r="151" customFormat="false" ht="32.8" hidden="false" customHeight="false" outlineLevel="0" collapsed="false">
      <c r="A151" s="192" t="n">
        <v>145</v>
      </c>
      <c r="B151" s="193" t="s">
        <v>422</v>
      </c>
      <c r="D151" s="194" t="s">
        <v>658</v>
      </c>
      <c r="E151" s="194" t="n">
        <v>583</v>
      </c>
      <c r="F151" s="193" t="s">
        <v>952</v>
      </c>
      <c r="G151" s="195"/>
      <c r="H151" s="196" t="s">
        <v>163</v>
      </c>
      <c r="J151" s="118"/>
    </row>
    <row r="152" customFormat="false" ht="15" hidden="false" customHeight="false" outlineLevel="0" collapsed="false">
      <c r="A152" s="187" t="n">
        <v>146</v>
      </c>
      <c r="B152" s="188" t="s">
        <v>529</v>
      </c>
      <c r="D152" s="189" t="s">
        <v>765</v>
      </c>
      <c r="E152" s="189" t="n">
        <v>492</v>
      </c>
      <c r="F152" s="188" t="s">
        <v>934</v>
      </c>
      <c r="G152" s="190"/>
      <c r="H152" s="191" t="s">
        <v>166</v>
      </c>
      <c r="J152" s="118"/>
    </row>
    <row r="153" customFormat="false" ht="15" hidden="false" customHeight="false" outlineLevel="0" collapsed="false">
      <c r="A153" s="192" t="n">
        <v>147</v>
      </c>
      <c r="B153" s="193" t="s">
        <v>568</v>
      </c>
      <c r="D153" s="194" t="s">
        <v>804</v>
      </c>
      <c r="E153" s="194" t="n">
        <v>496</v>
      </c>
      <c r="F153" s="193" t="s">
        <v>947</v>
      </c>
      <c r="G153" s="195"/>
      <c r="H153" s="196" t="s">
        <v>162</v>
      </c>
      <c r="J153" s="118"/>
    </row>
    <row r="154" customFormat="false" ht="15" hidden="false" customHeight="false" outlineLevel="0" collapsed="false">
      <c r="A154" s="187" t="n">
        <v>148</v>
      </c>
      <c r="B154" s="188" t="s">
        <v>530</v>
      </c>
      <c r="D154" s="189" t="s">
        <v>766</v>
      </c>
      <c r="E154" s="189" t="n">
        <v>499</v>
      </c>
      <c r="F154" s="188" t="s">
        <v>922</v>
      </c>
      <c r="G154" s="190"/>
      <c r="H154" s="191" t="s">
        <v>166</v>
      </c>
      <c r="J154" s="118"/>
    </row>
    <row r="155" customFormat="false" ht="32.8" hidden="false" customHeight="false" outlineLevel="0" collapsed="false">
      <c r="A155" s="192" t="n">
        <v>149</v>
      </c>
      <c r="B155" s="193" t="s">
        <v>494</v>
      </c>
      <c r="D155" s="194" t="s">
        <v>730</v>
      </c>
      <c r="E155" s="194" t="n">
        <v>500</v>
      </c>
      <c r="F155" s="193" t="s">
        <v>186</v>
      </c>
      <c r="G155" s="193" t="s">
        <v>929</v>
      </c>
      <c r="H155" s="196" t="s">
        <v>161</v>
      </c>
      <c r="J155" s="118"/>
    </row>
    <row r="156" customFormat="false" ht="15" hidden="false" customHeight="false" outlineLevel="0" collapsed="false">
      <c r="A156" s="187" t="n">
        <v>150</v>
      </c>
      <c r="B156" s="188" t="s">
        <v>531</v>
      </c>
      <c r="D156" s="189" t="s">
        <v>767</v>
      </c>
      <c r="E156" s="189" t="n">
        <v>504</v>
      </c>
      <c r="F156" s="188" t="s">
        <v>923</v>
      </c>
      <c r="G156" s="190"/>
      <c r="H156" s="191" t="s">
        <v>164</v>
      </c>
      <c r="J156" s="118"/>
    </row>
    <row r="157" customFormat="false" ht="22.35" hidden="false" customHeight="false" outlineLevel="0" collapsed="false">
      <c r="A157" s="192" t="n">
        <v>151</v>
      </c>
      <c r="B157" s="193" t="s">
        <v>423</v>
      </c>
      <c r="D157" s="194" t="s">
        <v>659</v>
      </c>
      <c r="E157" s="194" t="n">
        <v>508</v>
      </c>
      <c r="F157" s="193" t="s">
        <v>942</v>
      </c>
      <c r="G157" s="193" t="s">
        <v>928</v>
      </c>
      <c r="H157" s="196" t="s">
        <v>164</v>
      </c>
      <c r="J157" s="118"/>
    </row>
    <row r="158" customFormat="false" ht="22.35" hidden="false" customHeight="false" outlineLevel="0" collapsed="false">
      <c r="A158" s="187" t="n">
        <v>152</v>
      </c>
      <c r="B158" s="188" t="s">
        <v>424</v>
      </c>
      <c r="D158" s="189" t="s">
        <v>660</v>
      </c>
      <c r="E158" s="189" t="n">
        <v>104</v>
      </c>
      <c r="F158" s="188" t="s">
        <v>945</v>
      </c>
      <c r="G158" s="190"/>
      <c r="H158" s="191" t="s">
        <v>162</v>
      </c>
      <c r="J158" s="118"/>
    </row>
    <row r="159" customFormat="false" ht="22.35" hidden="false" customHeight="false" outlineLevel="0" collapsed="false">
      <c r="A159" s="192" t="n">
        <v>153</v>
      </c>
      <c r="B159" s="193" t="s">
        <v>532</v>
      </c>
      <c r="D159" s="194" t="s">
        <v>768</v>
      </c>
      <c r="E159" s="194" t="n">
        <v>516</v>
      </c>
      <c r="F159" s="193" t="s">
        <v>939</v>
      </c>
      <c r="G159" s="193" t="s">
        <v>928</v>
      </c>
      <c r="H159" s="196" t="s">
        <v>164</v>
      </c>
      <c r="J159" s="118"/>
    </row>
    <row r="160" customFormat="false" ht="15" hidden="false" customHeight="false" outlineLevel="0" collapsed="false">
      <c r="A160" s="187" t="n">
        <v>154</v>
      </c>
      <c r="B160" s="188" t="s">
        <v>533</v>
      </c>
      <c r="D160" s="189" t="s">
        <v>769</v>
      </c>
      <c r="E160" s="189" t="n">
        <v>520</v>
      </c>
      <c r="F160" s="188" t="s">
        <v>952</v>
      </c>
      <c r="G160" s="190"/>
      <c r="H160" s="191" t="s">
        <v>163</v>
      </c>
      <c r="J160" s="118"/>
    </row>
    <row r="161" customFormat="false" ht="15" hidden="false" customHeight="false" outlineLevel="0" collapsed="false">
      <c r="A161" s="192" t="n">
        <v>155</v>
      </c>
      <c r="B161" s="193" t="s">
        <v>571</v>
      </c>
      <c r="D161" s="194" t="s">
        <v>807</v>
      </c>
      <c r="E161" s="194" t="n">
        <v>524</v>
      </c>
      <c r="F161" s="193" t="s">
        <v>918</v>
      </c>
      <c r="G161" s="195"/>
      <c r="H161" s="196" t="s">
        <v>162</v>
      </c>
      <c r="J161" s="118"/>
    </row>
    <row r="162" customFormat="false" ht="15" hidden="false" customHeight="false" outlineLevel="0" collapsed="false">
      <c r="A162" s="187" t="n">
        <v>156</v>
      </c>
      <c r="B162" s="188" t="s">
        <v>496</v>
      </c>
      <c r="D162" s="189" t="s">
        <v>732</v>
      </c>
      <c r="E162" s="189" t="n">
        <v>528</v>
      </c>
      <c r="F162" s="188" t="s">
        <v>934</v>
      </c>
      <c r="G162" s="190"/>
      <c r="H162" s="191" t="s">
        <v>166</v>
      </c>
      <c r="J162" s="118"/>
    </row>
    <row r="163" customFormat="false" ht="15" hidden="false" customHeight="false" outlineLevel="0" collapsed="false">
      <c r="A163" s="192" t="n">
        <v>157</v>
      </c>
      <c r="B163" s="193" t="s">
        <v>425</v>
      </c>
      <c r="D163" s="194" t="s">
        <v>661</v>
      </c>
      <c r="E163" s="194" t="n">
        <v>540</v>
      </c>
      <c r="F163" s="193" t="s">
        <v>951</v>
      </c>
      <c r="G163" s="195"/>
      <c r="H163" s="196" t="s">
        <v>163</v>
      </c>
      <c r="J163" s="118"/>
    </row>
    <row r="164" customFormat="false" ht="22.35" hidden="false" customHeight="false" outlineLevel="0" collapsed="false">
      <c r="A164" s="187" t="n">
        <v>158</v>
      </c>
      <c r="B164" s="188" t="s">
        <v>426</v>
      </c>
      <c r="D164" s="189" t="s">
        <v>662</v>
      </c>
      <c r="E164" s="189" t="n">
        <v>554</v>
      </c>
      <c r="F164" s="188" t="s">
        <v>933</v>
      </c>
      <c r="G164" s="190"/>
      <c r="H164" s="191" t="s">
        <v>163</v>
      </c>
      <c r="J164" s="118"/>
    </row>
    <row r="165" customFormat="false" ht="32.8" hidden="false" customHeight="false" outlineLevel="0" collapsed="false">
      <c r="A165" s="192" t="n">
        <v>159</v>
      </c>
      <c r="B165" s="193" t="s">
        <v>427</v>
      </c>
      <c r="D165" s="194" t="s">
        <v>663</v>
      </c>
      <c r="E165" s="194" t="n">
        <v>558</v>
      </c>
      <c r="F165" s="193" t="s">
        <v>936</v>
      </c>
      <c r="G165" s="193" t="s">
        <v>929</v>
      </c>
      <c r="H165" s="196" t="s">
        <v>161</v>
      </c>
      <c r="J165" s="118"/>
    </row>
    <row r="166" customFormat="false" ht="22.35" hidden="false" customHeight="false" outlineLevel="0" collapsed="false">
      <c r="A166" s="187" t="n">
        <v>160</v>
      </c>
      <c r="B166" s="188" t="s">
        <v>570</v>
      </c>
      <c r="D166" s="189" t="s">
        <v>806</v>
      </c>
      <c r="E166" s="189" t="n">
        <v>562</v>
      </c>
      <c r="F166" s="188" t="s">
        <v>937</v>
      </c>
      <c r="G166" s="188" t="s">
        <v>928</v>
      </c>
      <c r="H166" s="191" t="s">
        <v>164</v>
      </c>
      <c r="J166" s="118"/>
    </row>
    <row r="167" customFormat="false" ht="22.35" hidden="false" customHeight="false" outlineLevel="0" collapsed="false">
      <c r="A167" s="192" t="n">
        <v>161</v>
      </c>
      <c r="B167" s="193" t="s">
        <v>428</v>
      </c>
      <c r="D167" s="194" t="s">
        <v>664</v>
      </c>
      <c r="E167" s="194" t="n">
        <v>566</v>
      </c>
      <c r="F167" s="193" t="s">
        <v>937</v>
      </c>
      <c r="G167" s="193" t="s">
        <v>928</v>
      </c>
      <c r="H167" s="196" t="s">
        <v>164</v>
      </c>
      <c r="J167" s="118"/>
    </row>
    <row r="168" customFormat="false" ht="15" hidden="false" customHeight="false" outlineLevel="0" collapsed="false">
      <c r="A168" s="187" t="n">
        <v>162</v>
      </c>
      <c r="B168" s="188" t="s">
        <v>534</v>
      </c>
      <c r="D168" s="189" t="s">
        <v>770</v>
      </c>
      <c r="E168" s="189" t="n">
        <v>570</v>
      </c>
      <c r="F168" s="188" t="s">
        <v>924</v>
      </c>
      <c r="G168" s="190"/>
      <c r="H168" s="191" t="s">
        <v>163</v>
      </c>
      <c r="J168" s="118"/>
    </row>
    <row r="169" customFormat="false" ht="22.35" hidden="false" customHeight="false" outlineLevel="0" collapsed="false">
      <c r="A169" s="192" t="n">
        <v>163</v>
      </c>
      <c r="B169" s="193" t="s">
        <v>963</v>
      </c>
      <c r="D169" s="194" t="s">
        <v>964</v>
      </c>
      <c r="E169" s="194" t="n">
        <v>574</v>
      </c>
      <c r="F169" s="193" t="s">
        <v>933</v>
      </c>
      <c r="G169" s="195"/>
      <c r="H169" s="196" t="s">
        <v>163</v>
      </c>
      <c r="J169" s="118"/>
    </row>
    <row r="170" customFormat="false" ht="15" hidden="false" customHeight="false" outlineLevel="0" collapsed="false">
      <c r="A170" s="187" t="n">
        <v>164</v>
      </c>
      <c r="B170" s="188" t="s">
        <v>566</v>
      </c>
      <c r="D170" s="189" t="s">
        <v>802</v>
      </c>
      <c r="E170" s="189" t="n">
        <v>807</v>
      </c>
      <c r="F170" s="188" t="s">
        <v>922</v>
      </c>
      <c r="G170" s="190"/>
      <c r="H170" s="191" t="s">
        <v>166</v>
      </c>
      <c r="J170" s="118"/>
    </row>
    <row r="171" customFormat="false" ht="22.35" hidden="false" customHeight="false" outlineLevel="0" collapsed="false">
      <c r="A171" s="192" t="n">
        <v>165</v>
      </c>
      <c r="B171" s="193" t="s">
        <v>535</v>
      </c>
      <c r="D171" s="194" t="s">
        <v>771</v>
      </c>
      <c r="E171" s="194" t="n">
        <v>580</v>
      </c>
      <c r="F171" s="193" t="s">
        <v>952</v>
      </c>
      <c r="G171" s="195"/>
      <c r="H171" s="196" t="s">
        <v>163</v>
      </c>
      <c r="J171" s="118"/>
    </row>
    <row r="172" customFormat="false" ht="15" hidden="false" customHeight="false" outlineLevel="0" collapsed="false">
      <c r="A172" s="187" t="n">
        <v>166</v>
      </c>
      <c r="B172" s="188" t="s">
        <v>489</v>
      </c>
      <c r="D172" s="189" t="s">
        <v>725</v>
      </c>
      <c r="E172" s="189" t="n">
        <v>578</v>
      </c>
      <c r="F172" s="188" t="s">
        <v>921</v>
      </c>
      <c r="G172" s="190"/>
      <c r="H172" s="191" t="s">
        <v>166</v>
      </c>
      <c r="J172" s="118"/>
    </row>
    <row r="173" customFormat="false" ht="15" hidden="false" customHeight="false" outlineLevel="0" collapsed="false">
      <c r="A173" s="192" t="n">
        <v>167</v>
      </c>
      <c r="B173" s="193" t="s">
        <v>429</v>
      </c>
      <c r="D173" s="194" t="s">
        <v>665</v>
      </c>
      <c r="E173" s="194" t="n">
        <v>512</v>
      </c>
      <c r="F173" s="193" t="s">
        <v>932</v>
      </c>
      <c r="G173" s="195"/>
      <c r="H173" s="196" t="s">
        <v>162</v>
      </c>
      <c r="J173" s="118"/>
    </row>
    <row r="174" customFormat="false" ht="15" hidden="false" customHeight="false" outlineLevel="0" collapsed="false">
      <c r="A174" s="187" t="n">
        <v>168</v>
      </c>
      <c r="B174" s="188" t="s">
        <v>430</v>
      </c>
      <c r="D174" s="189" t="s">
        <v>666</v>
      </c>
      <c r="E174" s="189" t="n">
        <v>586</v>
      </c>
      <c r="F174" s="188" t="s">
        <v>918</v>
      </c>
      <c r="G174" s="190"/>
      <c r="H174" s="191" t="s">
        <v>162</v>
      </c>
      <c r="J174" s="118"/>
    </row>
    <row r="175" customFormat="false" ht="15" hidden="false" customHeight="false" outlineLevel="0" collapsed="false">
      <c r="A175" s="192" t="n">
        <v>169</v>
      </c>
      <c r="B175" s="193" t="s">
        <v>431</v>
      </c>
      <c r="D175" s="194" t="s">
        <v>667</v>
      </c>
      <c r="E175" s="194" t="n">
        <v>585</v>
      </c>
      <c r="F175" s="193" t="s">
        <v>952</v>
      </c>
      <c r="G175" s="195"/>
      <c r="H175" s="196" t="s">
        <v>163</v>
      </c>
      <c r="J175" s="118"/>
    </row>
    <row r="176" customFormat="false" ht="32.8" hidden="false" customHeight="false" outlineLevel="0" collapsed="false">
      <c r="A176" s="187" t="n">
        <v>170</v>
      </c>
      <c r="B176" s="188" t="s">
        <v>432</v>
      </c>
      <c r="D176" s="189" t="s">
        <v>668</v>
      </c>
      <c r="E176" s="189" t="n">
        <v>591</v>
      </c>
      <c r="F176" s="188" t="s">
        <v>936</v>
      </c>
      <c r="G176" s="188" t="s">
        <v>929</v>
      </c>
      <c r="H176" s="191" t="s">
        <v>161</v>
      </c>
      <c r="J176" s="118"/>
    </row>
    <row r="177" customFormat="false" ht="22.35" hidden="false" customHeight="false" outlineLevel="0" collapsed="false">
      <c r="A177" s="192" t="n">
        <v>171</v>
      </c>
      <c r="B177" s="193" t="s">
        <v>433</v>
      </c>
      <c r="D177" s="194" t="s">
        <v>669</v>
      </c>
      <c r="E177" s="194" t="n">
        <v>598</v>
      </c>
      <c r="F177" s="193" t="s">
        <v>951</v>
      </c>
      <c r="G177" s="195"/>
      <c r="H177" s="196" t="s">
        <v>163</v>
      </c>
      <c r="J177" s="118"/>
    </row>
    <row r="178" customFormat="false" ht="32.8" hidden="false" customHeight="false" outlineLevel="0" collapsed="false">
      <c r="A178" s="187" t="n">
        <v>172</v>
      </c>
      <c r="B178" s="188" t="s">
        <v>572</v>
      </c>
      <c r="D178" s="189" t="s">
        <v>808</v>
      </c>
      <c r="E178" s="189" t="n">
        <v>600</v>
      </c>
      <c r="F178" s="188" t="s">
        <v>165</v>
      </c>
      <c r="G178" s="188" t="s">
        <v>929</v>
      </c>
      <c r="H178" s="191" t="s">
        <v>165</v>
      </c>
      <c r="J178" s="118"/>
    </row>
    <row r="179" customFormat="false" ht="32.8" hidden="false" customHeight="false" outlineLevel="0" collapsed="false">
      <c r="A179" s="192" t="n">
        <v>173</v>
      </c>
      <c r="B179" s="193" t="s">
        <v>434</v>
      </c>
      <c r="D179" s="194" t="s">
        <v>670</v>
      </c>
      <c r="E179" s="194" t="n">
        <v>604</v>
      </c>
      <c r="F179" s="193" t="s">
        <v>165</v>
      </c>
      <c r="G179" s="193" t="s">
        <v>929</v>
      </c>
      <c r="H179" s="196" t="s">
        <v>165</v>
      </c>
      <c r="J179" s="118"/>
    </row>
    <row r="180" customFormat="false" ht="22.35" hidden="false" customHeight="false" outlineLevel="0" collapsed="false">
      <c r="A180" s="187" t="n">
        <v>174</v>
      </c>
      <c r="B180" s="188" t="s">
        <v>435</v>
      </c>
      <c r="D180" s="189" t="s">
        <v>671</v>
      </c>
      <c r="E180" s="189" t="n">
        <v>608</v>
      </c>
      <c r="F180" s="188" t="s">
        <v>945</v>
      </c>
      <c r="G180" s="190"/>
      <c r="H180" s="191" t="s">
        <v>162</v>
      </c>
      <c r="J180" s="118"/>
    </row>
    <row r="181" customFormat="false" ht="15" hidden="false" customHeight="false" outlineLevel="0" collapsed="false">
      <c r="A181" s="192" t="n">
        <v>175</v>
      </c>
      <c r="B181" s="193" t="s">
        <v>536</v>
      </c>
      <c r="D181" s="194" t="s">
        <v>772</v>
      </c>
      <c r="E181" s="194" t="n">
        <v>612</v>
      </c>
      <c r="F181" s="193" t="s">
        <v>924</v>
      </c>
      <c r="G181" s="195"/>
      <c r="H181" s="196" t="s">
        <v>163</v>
      </c>
      <c r="J181" s="118"/>
    </row>
    <row r="182" customFormat="false" ht="15" hidden="false" customHeight="false" outlineLevel="0" collapsed="false">
      <c r="A182" s="187" t="n">
        <v>176</v>
      </c>
      <c r="B182" s="188" t="s">
        <v>497</v>
      </c>
      <c r="D182" s="189" t="s">
        <v>733</v>
      </c>
      <c r="E182" s="189" t="n">
        <v>616</v>
      </c>
      <c r="F182" s="188" t="s">
        <v>935</v>
      </c>
      <c r="G182" s="190"/>
      <c r="H182" s="191" t="s">
        <v>166</v>
      </c>
      <c r="J182" s="118"/>
    </row>
    <row r="183" customFormat="false" ht="15" hidden="false" customHeight="false" outlineLevel="0" collapsed="false">
      <c r="A183" s="192" t="n">
        <v>177</v>
      </c>
      <c r="B183" s="193" t="s">
        <v>537</v>
      </c>
      <c r="D183" s="194" t="s">
        <v>773</v>
      </c>
      <c r="E183" s="194" t="n">
        <v>620</v>
      </c>
      <c r="F183" s="193" t="s">
        <v>922</v>
      </c>
      <c r="G183" s="195"/>
      <c r="H183" s="196" t="s">
        <v>166</v>
      </c>
      <c r="J183" s="118"/>
    </row>
    <row r="184" customFormat="false" ht="32.8" hidden="false" customHeight="false" outlineLevel="0" collapsed="false">
      <c r="A184" s="187" t="n">
        <v>178</v>
      </c>
      <c r="B184" s="188" t="s">
        <v>436</v>
      </c>
      <c r="D184" s="189" t="s">
        <v>672</v>
      </c>
      <c r="E184" s="189" t="n">
        <v>630</v>
      </c>
      <c r="F184" s="188" t="s">
        <v>186</v>
      </c>
      <c r="G184" s="188" t="s">
        <v>929</v>
      </c>
      <c r="H184" s="191" t="s">
        <v>161</v>
      </c>
      <c r="J184" s="118"/>
    </row>
    <row r="185" customFormat="false" ht="15" hidden="false" customHeight="false" outlineLevel="0" collapsed="false">
      <c r="A185" s="192" t="n">
        <v>179</v>
      </c>
      <c r="B185" s="193" t="s">
        <v>437</v>
      </c>
      <c r="D185" s="194" t="s">
        <v>673</v>
      </c>
      <c r="E185" s="194" t="n">
        <v>634</v>
      </c>
      <c r="F185" s="193" t="s">
        <v>932</v>
      </c>
      <c r="G185" s="195"/>
      <c r="H185" s="196" t="s">
        <v>162</v>
      </c>
      <c r="J185" s="118"/>
    </row>
    <row r="186" customFormat="false" ht="22.35" hidden="false" customHeight="false" outlineLevel="0" collapsed="false">
      <c r="A186" s="187" t="n">
        <v>180</v>
      </c>
      <c r="B186" s="188" t="s">
        <v>525</v>
      </c>
      <c r="D186" s="189" t="s">
        <v>761</v>
      </c>
      <c r="E186" s="189" t="n">
        <v>410</v>
      </c>
      <c r="F186" s="188" t="s">
        <v>947</v>
      </c>
      <c r="G186" s="190"/>
      <c r="H186" s="191" t="s">
        <v>162</v>
      </c>
      <c r="J186" s="118"/>
    </row>
    <row r="187" customFormat="false" ht="22.35" hidden="false" customHeight="false" outlineLevel="0" collapsed="false">
      <c r="A187" s="192" t="n">
        <v>181</v>
      </c>
      <c r="B187" s="193" t="s">
        <v>565</v>
      </c>
      <c r="D187" s="194" t="s">
        <v>801</v>
      </c>
      <c r="E187" s="194" t="n">
        <v>498</v>
      </c>
      <c r="F187" s="193" t="s">
        <v>935</v>
      </c>
      <c r="G187" s="195"/>
      <c r="H187" s="196" t="s">
        <v>166</v>
      </c>
      <c r="J187" s="118"/>
    </row>
    <row r="188" customFormat="false" ht="22.35" hidden="false" customHeight="false" outlineLevel="0" collapsed="false">
      <c r="A188" s="187" t="n">
        <v>182</v>
      </c>
      <c r="B188" s="188" t="s">
        <v>538</v>
      </c>
      <c r="D188" s="189" t="s">
        <v>774</v>
      </c>
      <c r="E188" s="189" t="n">
        <v>638</v>
      </c>
      <c r="F188" s="188" t="s">
        <v>942</v>
      </c>
      <c r="G188" s="188" t="s">
        <v>928</v>
      </c>
      <c r="H188" s="191" t="s">
        <v>164</v>
      </c>
      <c r="J188" s="118"/>
    </row>
    <row r="189" customFormat="false" ht="15" hidden="false" customHeight="false" outlineLevel="0" collapsed="false">
      <c r="A189" s="192" t="n">
        <v>183</v>
      </c>
      <c r="B189" s="193" t="s">
        <v>539</v>
      </c>
      <c r="D189" s="194" t="s">
        <v>775</v>
      </c>
      <c r="E189" s="194" t="n">
        <v>642</v>
      </c>
      <c r="F189" s="193" t="s">
        <v>935</v>
      </c>
      <c r="G189" s="195"/>
      <c r="H189" s="196" t="s">
        <v>166</v>
      </c>
      <c r="J189" s="118"/>
    </row>
    <row r="190" customFormat="false" ht="22.35" hidden="false" customHeight="false" outlineLevel="0" collapsed="false">
      <c r="A190" s="187" t="n">
        <v>184</v>
      </c>
      <c r="B190" s="188" t="s">
        <v>480</v>
      </c>
      <c r="D190" s="189" t="s">
        <v>716</v>
      </c>
      <c r="E190" s="189" t="n">
        <v>643</v>
      </c>
      <c r="F190" s="188" t="s">
        <v>935</v>
      </c>
      <c r="G190" s="190"/>
      <c r="H190" s="191" t="s">
        <v>166</v>
      </c>
      <c r="J190" s="118"/>
    </row>
    <row r="191" customFormat="false" ht="22.35" hidden="false" customHeight="false" outlineLevel="0" collapsed="false">
      <c r="A191" s="192" t="n">
        <v>185</v>
      </c>
      <c r="B191" s="193" t="s">
        <v>573</v>
      </c>
      <c r="D191" s="194" t="s">
        <v>809</v>
      </c>
      <c r="E191" s="194" t="n">
        <v>646</v>
      </c>
      <c r="F191" s="193" t="s">
        <v>942</v>
      </c>
      <c r="G191" s="193" t="s">
        <v>928</v>
      </c>
      <c r="H191" s="196" t="s">
        <v>164</v>
      </c>
      <c r="J191" s="118"/>
    </row>
    <row r="192" customFormat="false" ht="32.8" hidden="false" customHeight="false" outlineLevel="0" collapsed="false">
      <c r="A192" s="187" t="n">
        <v>186</v>
      </c>
      <c r="B192" s="188" t="s">
        <v>583</v>
      </c>
      <c r="D192" s="189" t="s">
        <v>819</v>
      </c>
      <c r="E192" s="189" t="n">
        <v>652</v>
      </c>
      <c r="F192" s="188" t="s">
        <v>186</v>
      </c>
      <c r="G192" s="188" t="s">
        <v>929</v>
      </c>
      <c r="H192" s="191" t="s">
        <v>161</v>
      </c>
      <c r="J192" s="118"/>
    </row>
    <row r="193" customFormat="false" ht="22.35" hidden="false" customHeight="false" outlineLevel="0" collapsed="false">
      <c r="A193" s="192" t="n">
        <v>187</v>
      </c>
      <c r="B193" s="193" t="s">
        <v>540</v>
      </c>
      <c r="D193" s="194" t="s">
        <v>776</v>
      </c>
      <c r="E193" s="194" t="n">
        <v>654</v>
      </c>
      <c r="F193" s="193" t="s">
        <v>937</v>
      </c>
      <c r="G193" s="193" t="s">
        <v>928</v>
      </c>
      <c r="H193" s="196" t="s">
        <v>164</v>
      </c>
      <c r="J193" s="118"/>
    </row>
    <row r="194" customFormat="false" ht="32.8" hidden="false" customHeight="false" outlineLevel="0" collapsed="false">
      <c r="A194" s="187" t="n">
        <v>188</v>
      </c>
      <c r="B194" s="188" t="s">
        <v>439</v>
      </c>
      <c r="D194" s="189" t="s">
        <v>675</v>
      </c>
      <c r="E194" s="189" t="n">
        <v>659</v>
      </c>
      <c r="F194" s="188" t="s">
        <v>186</v>
      </c>
      <c r="G194" s="188" t="s">
        <v>929</v>
      </c>
      <c r="H194" s="191" t="s">
        <v>161</v>
      </c>
      <c r="J194" s="118"/>
    </row>
    <row r="195" customFormat="false" ht="32.8" hidden="false" customHeight="false" outlineLevel="0" collapsed="false">
      <c r="A195" s="192" t="n">
        <v>189</v>
      </c>
      <c r="B195" s="193" t="s">
        <v>440</v>
      </c>
      <c r="D195" s="194" t="s">
        <v>676</v>
      </c>
      <c r="E195" s="194" t="n">
        <v>662</v>
      </c>
      <c r="F195" s="193" t="s">
        <v>186</v>
      </c>
      <c r="G195" s="193" t="s">
        <v>929</v>
      </c>
      <c r="H195" s="196" t="s">
        <v>161</v>
      </c>
      <c r="J195" s="118"/>
    </row>
    <row r="196" customFormat="false" ht="32.8" hidden="false" customHeight="false" outlineLevel="0" collapsed="false">
      <c r="A196" s="187" t="n">
        <v>190</v>
      </c>
      <c r="B196" s="188" t="s">
        <v>965</v>
      </c>
      <c r="D196" s="189" t="s">
        <v>678</v>
      </c>
      <c r="E196" s="189" t="n">
        <v>663</v>
      </c>
      <c r="F196" s="188" t="s">
        <v>186</v>
      </c>
      <c r="G196" s="188" t="s">
        <v>929</v>
      </c>
      <c r="H196" s="191" t="s">
        <v>161</v>
      </c>
      <c r="J196" s="118"/>
    </row>
    <row r="197" customFormat="false" ht="22.35" hidden="false" customHeight="false" outlineLevel="0" collapsed="false">
      <c r="A197" s="192" t="n">
        <v>191</v>
      </c>
      <c r="B197" s="193" t="s">
        <v>541</v>
      </c>
      <c r="D197" s="194" t="s">
        <v>777</v>
      </c>
      <c r="E197" s="194" t="n">
        <v>666</v>
      </c>
      <c r="F197" s="193" t="s">
        <v>938</v>
      </c>
      <c r="G197" s="195"/>
      <c r="H197" s="196" t="s">
        <v>161</v>
      </c>
      <c r="J197" s="118"/>
    </row>
    <row r="198" customFormat="false" ht="32.8" hidden="false" customHeight="false" outlineLevel="0" collapsed="false">
      <c r="A198" s="187" t="n">
        <v>192</v>
      </c>
      <c r="B198" s="188" t="s">
        <v>441</v>
      </c>
      <c r="D198" s="189" t="s">
        <v>677</v>
      </c>
      <c r="E198" s="189" t="n">
        <v>670</v>
      </c>
      <c r="F198" s="188" t="s">
        <v>186</v>
      </c>
      <c r="G198" s="188" t="s">
        <v>929</v>
      </c>
      <c r="H198" s="191" t="s">
        <v>161</v>
      </c>
      <c r="J198" s="118"/>
    </row>
    <row r="199" customFormat="false" ht="15" hidden="false" customHeight="false" outlineLevel="0" collapsed="false">
      <c r="A199" s="192" t="n">
        <v>193</v>
      </c>
      <c r="B199" s="193" t="s">
        <v>443</v>
      </c>
      <c r="D199" s="194" t="s">
        <v>679</v>
      </c>
      <c r="E199" s="194" t="n">
        <v>882</v>
      </c>
      <c r="F199" s="193" t="s">
        <v>924</v>
      </c>
      <c r="G199" s="195"/>
      <c r="H199" s="196" t="s">
        <v>163</v>
      </c>
      <c r="J199" s="118"/>
    </row>
    <row r="200" customFormat="false" ht="15" hidden="false" customHeight="false" outlineLevel="0" collapsed="false">
      <c r="A200" s="187" t="n">
        <v>194</v>
      </c>
      <c r="B200" s="188" t="s">
        <v>966</v>
      </c>
      <c r="D200" s="189" t="s">
        <v>967</v>
      </c>
      <c r="E200" s="189" t="n">
        <v>674</v>
      </c>
      <c r="F200" s="188" t="s">
        <v>922</v>
      </c>
      <c r="G200" s="190"/>
      <c r="H200" s="191" t="s">
        <v>166</v>
      </c>
      <c r="J200" s="118"/>
    </row>
    <row r="201" customFormat="false" ht="22.35" hidden="false" customHeight="false" outlineLevel="0" collapsed="false">
      <c r="A201" s="192" t="n">
        <v>195</v>
      </c>
      <c r="B201" s="193" t="s">
        <v>444</v>
      </c>
      <c r="D201" s="194" t="s">
        <v>680</v>
      </c>
      <c r="E201" s="194" t="n">
        <v>678</v>
      </c>
      <c r="F201" s="193" t="s">
        <v>927</v>
      </c>
      <c r="G201" s="193" t="s">
        <v>928</v>
      </c>
      <c r="H201" s="196" t="s">
        <v>164</v>
      </c>
      <c r="J201" s="118"/>
    </row>
    <row r="202" customFormat="false" ht="15" hidden="false" customHeight="false" outlineLevel="0" collapsed="false">
      <c r="A202" s="187" t="n">
        <v>196</v>
      </c>
      <c r="B202" s="188" t="s">
        <v>968</v>
      </c>
      <c r="D202" s="190"/>
      <c r="E202" s="189" t="n">
        <v>680</v>
      </c>
      <c r="F202" s="188" t="s">
        <v>921</v>
      </c>
      <c r="G202" s="188" t="s">
        <v>953</v>
      </c>
      <c r="H202" s="191" t="s">
        <v>166</v>
      </c>
      <c r="J202" s="118"/>
    </row>
    <row r="203" customFormat="false" ht="15" hidden="false" customHeight="false" outlineLevel="0" collapsed="false">
      <c r="A203" s="192" t="n">
        <v>197</v>
      </c>
      <c r="B203" s="193" t="s">
        <v>445</v>
      </c>
      <c r="D203" s="194" t="s">
        <v>681</v>
      </c>
      <c r="E203" s="194" t="n">
        <v>682</v>
      </c>
      <c r="F203" s="193" t="s">
        <v>932</v>
      </c>
      <c r="G203" s="195"/>
      <c r="H203" s="196" t="s">
        <v>162</v>
      </c>
      <c r="J203" s="118"/>
    </row>
    <row r="204" customFormat="false" ht="22.35" hidden="false" customHeight="false" outlineLevel="0" collapsed="false">
      <c r="A204" s="187" t="n">
        <v>198</v>
      </c>
      <c r="B204" s="188" t="s">
        <v>446</v>
      </c>
      <c r="D204" s="189" t="s">
        <v>682</v>
      </c>
      <c r="E204" s="189" t="n">
        <v>686</v>
      </c>
      <c r="F204" s="188" t="s">
        <v>937</v>
      </c>
      <c r="G204" s="188" t="s">
        <v>928</v>
      </c>
      <c r="H204" s="191" t="s">
        <v>164</v>
      </c>
      <c r="J204" s="118"/>
    </row>
    <row r="205" customFormat="false" ht="15" hidden="false" customHeight="false" outlineLevel="0" collapsed="false">
      <c r="A205" s="192" t="n">
        <v>199</v>
      </c>
      <c r="B205" s="193" t="s">
        <v>574</v>
      </c>
      <c r="D205" s="194" t="s">
        <v>810</v>
      </c>
      <c r="E205" s="194" t="n">
        <v>688</v>
      </c>
      <c r="F205" s="193" t="s">
        <v>922</v>
      </c>
      <c r="G205" s="195"/>
      <c r="H205" s="196" t="s">
        <v>166</v>
      </c>
      <c r="J205" s="118"/>
    </row>
    <row r="206" customFormat="false" ht="22.35" hidden="false" customHeight="false" outlineLevel="0" collapsed="false">
      <c r="A206" s="187" t="n">
        <v>200</v>
      </c>
      <c r="B206" s="188" t="s">
        <v>447</v>
      </c>
      <c r="D206" s="189" t="s">
        <v>683</v>
      </c>
      <c r="E206" s="189" t="n">
        <v>690</v>
      </c>
      <c r="F206" s="188" t="s">
        <v>942</v>
      </c>
      <c r="G206" s="188" t="s">
        <v>928</v>
      </c>
      <c r="H206" s="191" t="s">
        <v>164</v>
      </c>
      <c r="J206" s="118"/>
    </row>
    <row r="207" customFormat="false" ht="22.35" hidden="false" customHeight="false" outlineLevel="0" collapsed="false">
      <c r="A207" s="192" t="n">
        <v>201</v>
      </c>
      <c r="B207" s="193" t="s">
        <v>448</v>
      </c>
      <c r="D207" s="194" t="s">
        <v>684</v>
      </c>
      <c r="E207" s="194" t="n">
        <v>694</v>
      </c>
      <c r="F207" s="193" t="s">
        <v>937</v>
      </c>
      <c r="G207" s="193" t="s">
        <v>928</v>
      </c>
      <c r="H207" s="196" t="s">
        <v>164</v>
      </c>
      <c r="J207" s="118"/>
    </row>
    <row r="208" customFormat="false" ht="22.35" hidden="false" customHeight="false" outlineLevel="0" collapsed="false">
      <c r="A208" s="187" t="n">
        <v>202</v>
      </c>
      <c r="B208" s="188" t="s">
        <v>449</v>
      </c>
      <c r="D208" s="189" t="s">
        <v>685</v>
      </c>
      <c r="E208" s="189" t="n">
        <v>702</v>
      </c>
      <c r="F208" s="188" t="s">
        <v>945</v>
      </c>
      <c r="G208" s="190"/>
      <c r="H208" s="191" t="s">
        <v>162</v>
      </c>
      <c r="J208" s="118"/>
    </row>
    <row r="209" customFormat="false" ht="32.8" hidden="false" customHeight="false" outlineLevel="0" collapsed="false">
      <c r="A209" s="192" t="n">
        <v>203</v>
      </c>
      <c r="B209" s="193" t="s">
        <v>450</v>
      </c>
      <c r="D209" s="194" t="s">
        <v>686</v>
      </c>
      <c r="E209" s="194" t="n">
        <v>534</v>
      </c>
      <c r="F209" s="193" t="s">
        <v>186</v>
      </c>
      <c r="G209" s="193" t="s">
        <v>929</v>
      </c>
      <c r="H209" s="196" t="s">
        <v>161</v>
      </c>
      <c r="J209" s="118"/>
    </row>
    <row r="210" customFormat="false" ht="15" hidden="false" customHeight="false" outlineLevel="0" collapsed="false">
      <c r="A210" s="187" t="n">
        <v>204</v>
      </c>
      <c r="B210" s="188" t="s">
        <v>575</v>
      </c>
      <c r="D210" s="189" t="s">
        <v>811</v>
      </c>
      <c r="E210" s="189" t="n">
        <v>703</v>
      </c>
      <c r="F210" s="188" t="s">
        <v>935</v>
      </c>
      <c r="G210" s="190"/>
      <c r="H210" s="191" t="s">
        <v>166</v>
      </c>
      <c r="J210" s="118"/>
    </row>
    <row r="211" customFormat="false" ht="15" hidden="false" customHeight="false" outlineLevel="0" collapsed="false">
      <c r="A211" s="192" t="n">
        <v>205</v>
      </c>
      <c r="B211" s="193" t="s">
        <v>501</v>
      </c>
      <c r="D211" s="194" t="s">
        <v>737</v>
      </c>
      <c r="E211" s="194" t="n">
        <v>705</v>
      </c>
      <c r="F211" s="193" t="s">
        <v>922</v>
      </c>
      <c r="G211" s="195"/>
      <c r="H211" s="196" t="s">
        <v>166</v>
      </c>
      <c r="J211" s="118"/>
    </row>
    <row r="212" customFormat="false" ht="15" hidden="false" customHeight="false" outlineLevel="0" collapsed="false">
      <c r="A212" s="187" t="n">
        <v>206</v>
      </c>
      <c r="B212" s="188" t="s">
        <v>451</v>
      </c>
      <c r="D212" s="189" t="s">
        <v>687</v>
      </c>
      <c r="E212" s="189" t="n">
        <v>90</v>
      </c>
      <c r="F212" s="188" t="s">
        <v>951</v>
      </c>
      <c r="G212" s="190"/>
      <c r="H212" s="191" t="s">
        <v>163</v>
      </c>
      <c r="J212" s="118"/>
    </row>
    <row r="213" customFormat="false" ht="22.35" hidden="false" customHeight="false" outlineLevel="0" collapsed="false">
      <c r="A213" s="192" t="n">
        <v>207</v>
      </c>
      <c r="B213" s="193" t="s">
        <v>452</v>
      </c>
      <c r="D213" s="194" t="s">
        <v>688</v>
      </c>
      <c r="E213" s="194" t="n">
        <v>706</v>
      </c>
      <c r="F213" s="193" t="s">
        <v>942</v>
      </c>
      <c r="G213" s="193" t="s">
        <v>928</v>
      </c>
      <c r="H213" s="196" t="s">
        <v>164</v>
      </c>
      <c r="J213" s="118"/>
    </row>
    <row r="214" customFormat="false" ht="22.35" hidden="false" customHeight="false" outlineLevel="0" collapsed="false">
      <c r="A214" s="187" t="n">
        <v>208</v>
      </c>
      <c r="B214" s="188" t="s">
        <v>453</v>
      </c>
      <c r="D214" s="189" t="s">
        <v>689</v>
      </c>
      <c r="E214" s="189" t="n">
        <v>710</v>
      </c>
      <c r="F214" s="188" t="s">
        <v>939</v>
      </c>
      <c r="G214" s="188" t="s">
        <v>928</v>
      </c>
      <c r="H214" s="191" t="s">
        <v>164</v>
      </c>
      <c r="J214" s="118"/>
    </row>
    <row r="215" customFormat="false" ht="32.8" hidden="false" customHeight="false" outlineLevel="0" collapsed="false">
      <c r="A215" s="192" t="n">
        <v>209</v>
      </c>
      <c r="B215" s="193" t="s">
        <v>969</v>
      </c>
      <c r="D215" s="194" t="s">
        <v>970</v>
      </c>
      <c r="E215" s="194" t="n">
        <v>239</v>
      </c>
      <c r="F215" s="193" t="s">
        <v>165</v>
      </c>
      <c r="G215" s="193" t="s">
        <v>929</v>
      </c>
      <c r="H215" s="196" t="s">
        <v>165</v>
      </c>
      <c r="J215" s="118"/>
    </row>
    <row r="216" customFormat="false" ht="22.35" hidden="false" customHeight="false" outlineLevel="0" collapsed="false">
      <c r="A216" s="187" t="n">
        <v>210</v>
      </c>
      <c r="B216" s="188" t="s">
        <v>971</v>
      </c>
      <c r="D216" s="189" t="s">
        <v>972</v>
      </c>
      <c r="E216" s="189" t="n">
        <v>728</v>
      </c>
      <c r="F216" s="188" t="s">
        <v>942</v>
      </c>
      <c r="G216" s="188" t="s">
        <v>928</v>
      </c>
      <c r="H216" s="191" t="s">
        <v>164</v>
      </c>
      <c r="J216" s="118"/>
    </row>
    <row r="217" customFormat="false" ht="15" hidden="false" customHeight="false" outlineLevel="0" collapsed="false">
      <c r="A217" s="192" t="n">
        <v>211</v>
      </c>
      <c r="B217" s="193" t="s">
        <v>476</v>
      </c>
      <c r="D217" s="194" t="s">
        <v>712</v>
      </c>
      <c r="E217" s="194" t="n">
        <v>724</v>
      </c>
      <c r="F217" s="193" t="s">
        <v>922</v>
      </c>
      <c r="G217" s="195"/>
      <c r="H217" s="196" t="s">
        <v>166</v>
      </c>
      <c r="J217" s="118"/>
    </row>
    <row r="218" customFormat="false" ht="15" hidden="false" customHeight="false" outlineLevel="0" collapsed="false">
      <c r="A218" s="187" t="n">
        <v>212</v>
      </c>
      <c r="B218" s="188" t="s">
        <v>454</v>
      </c>
      <c r="D218" s="189" t="s">
        <v>690</v>
      </c>
      <c r="E218" s="189" t="n">
        <v>144</v>
      </c>
      <c r="F218" s="188" t="s">
        <v>918</v>
      </c>
      <c r="G218" s="190"/>
      <c r="H218" s="191" t="s">
        <v>162</v>
      </c>
      <c r="J218" s="118"/>
    </row>
    <row r="219" customFormat="false" ht="15" hidden="false" customHeight="false" outlineLevel="0" collapsed="false">
      <c r="A219" s="192" t="n">
        <v>213</v>
      </c>
      <c r="B219" s="193" t="s">
        <v>973</v>
      </c>
      <c r="D219" s="194" t="s">
        <v>974</v>
      </c>
      <c r="E219" s="194" t="n">
        <v>275</v>
      </c>
      <c r="F219" s="193" t="s">
        <v>932</v>
      </c>
      <c r="G219" s="195"/>
      <c r="H219" s="196" t="s">
        <v>162</v>
      </c>
      <c r="J219" s="118"/>
    </row>
    <row r="220" customFormat="false" ht="15" hidden="false" customHeight="false" outlineLevel="0" collapsed="false">
      <c r="A220" s="187" t="n">
        <v>214</v>
      </c>
      <c r="B220" s="188" t="s">
        <v>455</v>
      </c>
      <c r="D220" s="189" t="s">
        <v>691</v>
      </c>
      <c r="E220" s="189" t="n">
        <v>729</v>
      </c>
      <c r="F220" s="188" t="s">
        <v>923</v>
      </c>
      <c r="G220" s="190"/>
      <c r="H220" s="191" t="s">
        <v>164</v>
      </c>
      <c r="J220" s="118"/>
    </row>
    <row r="221" customFormat="false" ht="32.8" hidden="false" customHeight="false" outlineLevel="0" collapsed="false">
      <c r="A221" s="192" t="n">
        <v>215</v>
      </c>
      <c r="B221" s="193" t="s">
        <v>456</v>
      </c>
      <c r="D221" s="194" t="s">
        <v>692</v>
      </c>
      <c r="E221" s="194" t="n">
        <v>740</v>
      </c>
      <c r="F221" s="193" t="s">
        <v>165</v>
      </c>
      <c r="G221" s="193" t="s">
        <v>929</v>
      </c>
      <c r="H221" s="196" t="s">
        <v>165</v>
      </c>
      <c r="J221" s="118"/>
    </row>
    <row r="222" customFormat="false" ht="22.35" hidden="false" customHeight="false" outlineLevel="0" collapsed="false">
      <c r="A222" s="187" t="n">
        <v>216</v>
      </c>
      <c r="B222" s="188" t="s">
        <v>975</v>
      </c>
      <c r="D222" s="189" t="s">
        <v>976</v>
      </c>
      <c r="E222" s="189" t="n">
        <v>744</v>
      </c>
      <c r="F222" s="188" t="s">
        <v>921</v>
      </c>
      <c r="G222" s="190"/>
      <c r="H222" s="191" t="s">
        <v>166</v>
      </c>
      <c r="J222" s="118"/>
    </row>
    <row r="223" customFormat="false" ht="15" hidden="false" customHeight="false" outlineLevel="0" collapsed="false">
      <c r="A223" s="192" t="n">
        <v>217</v>
      </c>
      <c r="B223" s="193" t="s">
        <v>492</v>
      </c>
      <c r="D223" s="194" t="s">
        <v>728</v>
      </c>
      <c r="E223" s="194" t="n">
        <v>752</v>
      </c>
      <c r="F223" s="193" t="s">
        <v>921</v>
      </c>
      <c r="G223" s="195"/>
      <c r="H223" s="196" t="s">
        <v>166</v>
      </c>
      <c r="J223" s="118"/>
    </row>
    <row r="224" customFormat="false" ht="15" hidden="false" customHeight="false" outlineLevel="0" collapsed="false">
      <c r="A224" s="187" t="n">
        <v>218</v>
      </c>
      <c r="B224" s="188" t="s">
        <v>557</v>
      </c>
      <c r="D224" s="189" t="s">
        <v>793</v>
      </c>
      <c r="E224" s="189" t="n">
        <v>756</v>
      </c>
      <c r="F224" s="188" t="s">
        <v>934</v>
      </c>
      <c r="G224" s="190"/>
      <c r="H224" s="191" t="s">
        <v>166</v>
      </c>
      <c r="J224" s="118"/>
    </row>
    <row r="225" customFormat="false" ht="22.35" hidden="false" customHeight="false" outlineLevel="0" collapsed="false">
      <c r="A225" s="192" t="n">
        <v>219</v>
      </c>
      <c r="B225" s="193" t="s">
        <v>542</v>
      </c>
      <c r="D225" s="194" t="s">
        <v>778</v>
      </c>
      <c r="E225" s="194" t="n">
        <v>760</v>
      </c>
      <c r="F225" s="193" t="s">
        <v>932</v>
      </c>
      <c r="G225" s="195"/>
      <c r="H225" s="196" t="s">
        <v>162</v>
      </c>
      <c r="J225" s="118"/>
    </row>
    <row r="226" customFormat="false" ht="15" hidden="false" customHeight="false" outlineLevel="0" collapsed="false">
      <c r="A226" s="197"/>
      <c r="B226" s="124" t="s">
        <v>977</v>
      </c>
      <c r="D226" s="194" t="s">
        <v>693</v>
      </c>
      <c r="E226" s="195"/>
      <c r="F226" s="193" t="s">
        <v>978</v>
      </c>
      <c r="G226" s="195"/>
      <c r="H226" s="196" t="s">
        <v>162</v>
      </c>
      <c r="J226" s="118"/>
    </row>
    <row r="227" customFormat="false" ht="15" hidden="false" customHeight="false" outlineLevel="0" collapsed="false">
      <c r="A227" s="197"/>
      <c r="B227" s="124" t="s">
        <v>457</v>
      </c>
      <c r="D227" s="194" t="s">
        <v>693</v>
      </c>
      <c r="E227" s="195"/>
      <c r="F227" s="193" t="s">
        <v>978</v>
      </c>
      <c r="G227" s="195"/>
      <c r="H227" s="196" t="s">
        <v>162</v>
      </c>
      <c r="J227" s="118"/>
    </row>
    <row r="228" customFormat="false" ht="15" hidden="false" customHeight="false" outlineLevel="0" collapsed="false">
      <c r="A228" s="187" t="n">
        <v>220</v>
      </c>
      <c r="B228" s="188" t="s">
        <v>578</v>
      </c>
      <c r="D228" s="189" t="s">
        <v>814</v>
      </c>
      <c r="E228" s="189" t="n">
        <v>762</v>
      </c>
      <c r="F228" s="188" t="s">
        <v>959</v>
      </c>
      <c r="G228" s="190"/>
      <c r="H228" s="191" t="s">
        <v>162</v>
      </c>
      <c r="J228" s="118"/>
    </row>
    <row r="229" customFormat="false" ht="22.35" hidden="false" customHeight="false" outlineLevel="0" collapsed="false">
      <c r="A229" s="192" t="n">
        <v>221</v>
      </c>
      <c r="B229" s="193" t="s">
        <v>459</v>
      </c>
      <c r="D229" s="194" t="s">
        <v>695</v>
      </c>
      <c r="E229" s="194" t="n">
        <v>764</v>
      </c>
      <c r="F229" s="193" t="s">
        <v>945</v>
      </c>
      <c r="G229" s="195"/>
      <c r="H229" s="196" t="s">
        <v>162</v>
      </c>
      <c r="J229" s="118"/>
    </row>
    <row r="230" customFormat="false" ht="22.35" hidden="false" customHeight="false" outlineLevel="0" collapsed="false">
      <c r="A230" s="187" t="n">
        <v>222</v>
      </c>
      <c r="B230" s="188" t="s">
        <v>460</v>
      </c>
      <c r="D230" s="189" t="s">
        <v>696</v>
      </c>
      <c r="E230" s="189" t="n">
        <v>626</v>
      </c>
      <c r="F230" s="188" t="s">
        <v>945</v>
      </c>
      <c r="G230" s="190"/>
      <c r="H230" s="191" t="s">
        <v>162</v>
      </c>
      <c r="J230" s="118"/>
    </row>
    <row r="231" customFormat="false" ht="22.35" hidden="false" customHeight="false" outlineLevel="0" collapsed="false">
      <c r="A231" s="192" t="n">
        <v>223</v>
      </c>
      <c r="B231" s="193" t="s">
        <v>461</v>
      </c>
      <c r="D231" s="194" t="s">
        <v>697</v>
      </c>
      <c r="E231" s="194" t="n">
        <v>768</v>
      </c>
      <c r="F231" s="193" t="s">
        <v>937</v>
      </c>
      <c r="G231" s="193" t="s">
        <v>928</v>
      </c>
      <c r="H231" s="196" t="s">
        <v>164</v>
      </c>
      <c r="J231" s="118"/>
    </row>
    <row r="232" customFormat="false" ht="15" hidden="false" customHeight="false" outlineLevel="0" collapsed="false">
      <c r="A232" s="187" t="n">
        <v>224</v>
      </c>
      <c r="B232" s="188" t="s">
        <v>543</v>
      </c>
      <c r="D232" s="189" t="s">
        <v>779</v>
      </c>
      <c r="E232" s="189" t="n">
        <v>772</v>
      </c>
      <c r="F232" s="188" t="s">
        <v>924</v>
      </c>
      <c r="G232" s="190"/>
      <c r="H232" s="191" t="s">
        <v>163</v>
      </c>
      <c r="J232" s="118"/>
    </row>
    <row r="233" customFormat="false" ht="15" hidden="false" customHeight="false" outlineLevel="0" collapsed="false">
      <c r="A233" s="192" t="n">
        <v>225</v>
      </c>
      <c r="B233" s="193" t="s">
        <v>462</v>
      </c>
      <c r="D233" s="194" t="s">
        <v>698</v>
      </c>
      <c r="E233" s="194" t="n">
        <v>776</v>
      </c>
      <c r="F233" s="193" t="s">
        <v>924</v>
      </c>
      <c r="G233" s="195"/>
      <c r="H233" s="196" t="s">
        <v>163</v>
      </c>
      <c r="J233" s="118"/>
    </row>
    <row r="234" customFormat="false" ht="32.8" hidden="false" customHeight="false" outlineLevel="0" collapsed="false">
      <c r="A234" s="187" t="n">
        <v>226</v>
      </c>
      <c r="B234" s="188" t="s">
        <v>463</v>
      </c>
      <c r="D234" s="189" t="s">
        <v>699</v>
      </c>
      <c r="E234" s="189" t="n">
        <v>780</v>
      </c>
      <c r="F234" s="188" t="s">
        <v>186</v>
      </c>
      <c r="G234" s="188" t="s">
        <v>929</v>
      </c>
      <c r="H234" s="191" t="s">
        <v>161</v>
      </c>
      <c r="J234" s="118"/>
    </row>
    <row r="235" customFormat="false" ht="15" hidden="false" customHeight="false" outlineLevel="0" collapsed="false">
      <c r="A235" s="192" t="n">
        <v>227</v>
      </c>
      <c r="B235" s="193" t="s">
        <v>475</v>
      </c>
      <c r="D235" s="194" t="s">
        <v>711</v>
      </c>
      <c r="E235" s="194" t="n">
        <v>788</v>
      </c>
      <c r="F235" s="193" t="s">
        <v>923</v>
      </c>
      <c r="G235" s="195"/>
      <c r="H235" s="196" t="s">
        <v>164</v>
      </c>
      <c r="J235" s="118"/>
    </row>
    <row r="236" customFormat="false" ht="15" hidden="false" customHeight="false" outlineLevel="0" collapsed="false">
      <c r="A236" s="187" t="n">
        <v>228</v>
      </c>
      <c r="B236" s="188" t="s">
        <v>498</v>
      </c>
      <c r="D236" s="189" t="s">
        <v>734</v>
      </c>
      <c r="E236" s="189" t="n">
        <v>792</v>
      </c>
      <c r="F236" s="188" t="s">
        <v>932</v>
      </c>
      <c r="G236" s="190"/>
      <c r="H236" s="191" t="s">
        <v>162</v>
      </c>
      <c r="J236" s="118"/>
    </row>
    <row r="237" customFormat="false" ht="15" hidden="false" customHeight="false" outlineLevel="0" collapsed="false">
      <c r="A237" s="192" t="n">
        <v>229</v>
      </c>
      <c r="B237" s="193" t="s">
        <v>544</v>
      </c>
      <c r="D237" s="194" t="s">
        <v>780</v>
      </c>
      <c r="E237" s="194" t="n">
        <v>795</v>
      </c>
      <c r="F237" s="193" t="s">
        <v>959</v>
      </c>
      <c r="G237" s="195"/>
      <c r="H237" s="196" t="s">
        <v>162</v>
      </c>
      <c r="J237" s="118"/>
    </row>
    <row r="238" customFormat="false" ht="32.8" hidden="false" customHeight="false" outlineLevel="0" collapsed="false">
      <c r="A238" s="187" t="n">
        <v>230</v>
      </c>
      <c r="B238" s="188" t="s">
        <v>464</v>
      </c>
      <c r="D238" s="189" t="s">
        <v>700</v>
      </c>
      <c r="E238" s="189" t="n">
        <v>796</v>
      </c>
      <c r="F238" s="188" t="s">
        <v>186</v>
      </c>
      <c r="G238" s="188" t="s">
        <v>929</v>
      </c>
      <c r="H238" s="191" t="s">
        <v>161</v>
      </c>
      <c r="J238" s="118"/>
    </row>
    <row r="239" customFormat="false" ht="15" hidden="false" customHeight="false" outlineLevel="0" collapsed="false">
      <c r="A239" s="192" t="n">
        <v>231</v>
      </c>
      <c r="B239" s="193" t="s">
        <v>465</v>
      </c>
      <c r="D239" s="194" t="s">
        <v>701</v>
      </c>
      <c r="E239" s="194" t="n">
        <v>798</v>
      </c>
      <c r="F239" s="193" t="s">
        <v>924</v>
      </c>
      <c r="G239" s="195"/>
      <c r="H239" s="196" t="s">
        <v>163</v>
      </c>
      <c r="J239" s="118"/>
    </row>
    <row r="240" customFormat="false" ht="22.35" hidden="false" customHeight="false" outlineLevel="0" collapsed="false">
      <c r="A240" s="187" t="n">
        <v>232</v>
      </c>
      <c r="B240" s="188" t="s">
        <v>579</v>
      </c>
      <c r="D240" s="189" t="s">
        <v>815</v>
      </c>
      <c r="E240" s="189" t="n">
        <v>800</v>
      </c>
      <c r="F240" s="188" t="s">
        <v>942</v>
      </c>
      <c r="G240" s="188" t="s">
        <v>928</v>
      </c>
      <c r="H240" s="191" t="s">
        <v>164</v>
      </c>
      <c r="J240" s="118"/>
    </row>
    <row r="241" customFormat="false" ht="15" hidden="false" customHeight="false" outlineLevel="0" collapsed="false">
      <c r="A241" s="192" t="n">
        <v>233</v>
      </c>
      <c r="B241" s="193" t="s">
        <v>474</v>
      </c>
      <c r="D241" s="194" t="s">
        <v>710</v>
      </c>
      <c r="E241" s="194" t="n">
        <v>804</v>
      </c>
      <c r="F241" s="193" t="s">
        <v>935</v>
      </c>
      <c r="G241" s="195"/>
      <c r="H241" s="196" t="s">
        <v>166</v>
      </c>
      <c r="J241" s="118"/>
    </row>
    <row r="242" customFormat="false" ht="22.35" hidden="false" customHeight="false" outlineLevel="0" collapsed="false">
      <c r="A242" s="187" t="n">
        <v>234</v>
      </c>
      <c r="B242" s="188" t="s">
        <v>466</v>
      </c>
      <c r="D242" s="189" t="s">
        <v>702</v>
      </c>
      <c r="E242" s="189" t="n">
        <v>784</v>
      </c>
      <c r="F242" s="188" t="s">
        <v>932</v>
      </c>
      <c r="G242" s="190"/>
      <c r="H242" s="191" t="s">
        <v>162</v>
      </c>
      <c r="J242" s="118"/>
    </row>
    <row r="243" customFormat="false" ht="43.25" hidden="false" customHeight="false" outlineLevel="0" collapsed="false">
      <c r="A243" s="192" t="n">
        <v>235</v>
      </c>
      <c r="B243" s="193" t="s">
        <v>486</v>
      </c>
      <c r="D243" s="194" t="s">
        <v>722</v>
      </c>
      <c r="E243" s="194" t="n">
        <v>826</v>
      </c>
      <c r="F243" s="193" t="s">
        <v>921</v>
      </c>
      <c r="G243" s="195"/>
      <c r="H243" s="196" t="s">
        <v>166</v>
      </c>
      <c r="J243" s="118"/>
    </row>
    <row r="244" customFormat="false" ht="22.35" hidden="false" customHeight="false" outlineLevel="0" collapsed="false">
      <c r="A244" s="187" t="n">
        <v>236</v>
      </c>
      <c r="B244" s="124" t="s">
        <v>458</v>
      </c>
      <c r="D244" s="189" t="s">
        <v>694</v>
      </c>
      <c r="E244" s="189" t="n">
        <v>834</v>
      </c>
      <c r="F244" s="188" t="s">
        <v>942</v>
      </c>
      <c r="G244" s="188" t="s">
        <v>928</v>
      </c>
      <c r="H244" s="191" t="s">
        <v>164</v>
      </c>
      <c r="J244" s="118"/>
    </row>
    <row r="245" customFormat="false" ht="22.35" hidden="false" customHeight="false" outlineLevel="0" collapsed="false">
      <c r="A245" s="187" t="n">
        <v>236</v>
      </c>
      <c r="B245" s="188" t="s">
        <v>979</v>
      </c>
      <c r="D245" s="189" t="s">
        <v>694</v>
      </c>
      <c r="E245" s="189" t="n">
        <v>834</v>
      </c>
      <c r="F245" s="188" t="s">
        <v>942</v>
      </c>
      <c r="G245" s="188" t="s">
        <v>928</v>
      </c>
      <c r="H245" s="191" t="s">
        <v>164</v>
      </c>
      <c r="J245" s="118"/>
    </row>
    <row r="246" customFormat="false" ht="32.8" hidden="false" customHeight="false" outlineLevel="0" collapsed="false">
      <c r="A246" s="192" t="n">
        <v>237</v>
      </c>
      <c r="B246" s="193" t="s">
        <v>481</v>
      </c>
      <c r="D246" s="194" t="s">
        <v>717</v>
      </c>
      <c r="E246" s="194" t="n">
        <v>581</v>
      </c>
      <c r="F246" s="193" t="s">
        <v>952</v>
      </c>
      <c r="G246" s="195"/>
      <c r="H246" s="196" t="s">
        <v>163</v>
      </c>
      <c r="J246" s="118"/>
    </row>
    <row r="247" customFormat="false" ht="22.35" hidden="false" customHeight="false" outlineLevel="0" collapsed="false">
      <c r="A247" s="187" t="n">
        <v>238</v>
      </c>
      <c r="B247" s="193" t="s">
        <v>183</v>
      </c>
      <c r="D247" s="189" t="s">
        <v>586</v>
      </c>
      <c r="E247" s="189" t="n">
        <v>840</v>
      </c>
      <c r="F247" s="188" t="s">
        <v>938</v>
      </c>
      <c r="G247" s="190"/>
      <c r="H247" s="191" t="s">
        <v>161</v>
      </c>
      <c r="I247" s="40" t="n">
        <v>1</v>
      </c>
      <c r="J247" s="118"/>
    </row>
    <row r="248" customFormat="false" ht="22.35" hidden="false" customHeight="false" outlineLevel="0" collapsed="false">
      <c r="A248" s="187" t="n">
        <v>238</v>
      </c>
      <c r="B248" s="188" t="s">
        <v>980</v>
      </c>
      <c r="D248" s="189" t="s">
        <v>586</v>
      </c>
      <c r="E248" s="189" t="n">
        <v>840</v>
      </c>
      <c r="F248" s="188" t="s">
        <v>938</v>
      </c>
      <c r="G248" s="190"/>
      <c r="H248" s="191" t="s">
        <v>161</v>
      </c>
      <c r="J248" s="118"/>
    </row>
    <row r="249" customFormat="false" ht="32.8" hidden="false" customHeight="false" outlineLevel="0" collapsed="false">
      <c r="A249" s="192" t="n">
        <v>239</v>
      </c>
      <c r="B249" s="193" t="s">
        <v>981</v>
      </c>
      <c r="D249" s="194" t="s">
        <v>706</v>
      </c>
      <c r="E249" s="194" t="n">
        <v>850</v>
      </c>
      <c r="F249" s="193" t="s">
        <v>186</v>
      </c>
      <c r="G249" s="193" t="s">
        <v>929</v>
      </c>
      <c r="H249" s="196" t="s">
        <v>161</v>
      </c>
      <c r="J249" s="118"/>
    </row>
    <row r="250" customFormat="false" ht="32.8" hidden="false" customHeight="false" outlineLevel="0" collapsed="false">
      <c r="A250" s="192" t="n">
        <v>239</v>
      </c>
      <c r="B250" s="193" t="s">
        <v>982</v>
      </c>
      <c r="D250" s="194" t="s">
        <v>706</v>
      </c>
      <c r="E250" s="194" t="n">
        <v>850</v>
      </c>
      <c r="F250" s="193" t="s">
        <v>186</v>
      </c>
      <c r="G250" s="193" t="s">
        <v>929</v>
      </c>
      <c r="H250" s="196" t="s">
        <v>161</v>
      </c>
      <c r="J250" s="118"/>
    </row>
    <row r="251" customFormat="false" ht="32.8" hidden="false" customHeight="false" outlineLevel="0" collapsed="false">
      <c r="A251" s="187" t="n">
        <v>240</v>
      </c>
      <c r="B251" s="188" t="s">
        <v>545</v>
      </c>
      <c r="D251" s="189" t="s">
        <v>781</v>
      </c>
      <c r="E251" s="189" t="n">
        <v>858</v>
      </c>
      <c r="F251" s="188" t="s">
        <v>165</v>
      </c>
      <c r="G251" s="188" t="s">
        <v>929</v>
      </c>
      <c r="H251" s="191" t="s">
        <v>165</v>
      </c>
      <c r="J251" s="118"/>
    </row>
    <row r="252" customFormat="false" ht="15" hidden="false" customHeight="false" outlineLevel="0" collapsed="false">
      <c r="A252" s="192" t="n">
        <v>241</v>
      </c>
      <c r="B252" s="193" t="s">
        <v>580</v>
      </c>
      <c r="D252" s="194" t="s">
        <v>816</v>
      </c>
      <c r="E252" s="194" t="n">
        <v>860</v>
      </c>
      <c r="F252" s="193" t="s">
        <v>959</v>
      </c>
      <c r="G252" s="195"/>
      <c r="H252" s="196" t="s">
        <v>162</v>
      </c>
      <c r="J252" s="118"/>
    </row>
    <row r="253" customFormat="false" ht="15" hidden="false" customHeight="false" outlineLevel="0" collapsed="false">
      <c r="A253" s="187" t="n">
        <v>242</v>
      </c>
      <c r="B253" s="188" t="s">
        <v>467</v>
      </c>
      <c r="D253" s="189" t="s">
        <v>703</v>
      </c>
      <c r="E253" s="189" t="n">
        <v>548</v>
      </c>
      <c r="F253" s="188" t="s">
        <v>951</v>
      </c>
      <c r="G253" s="190"/>
      <c r="H253" s="191" t="s">
        <v>163</v>
      </c>
      <c r="J253" s="118"/>
    </row>
    <row r="254" customFormat="false" ht="32.8" hidden="false" customHeight="false" outlineLevel="0" collapsed="false">
      <c r="A254" s="192" t="n">
        <v>243</v>
      </c>
      <c r="B254" s="124" t="s">
        <v>983</v>
      </c>
      <c r="D254" s="194" t="s">
        <v>704</v>
      </c>
      <c r="E254" s="194" t="n">
        <v>862</v>
      </c>
      <c r="F254" s="193" t="s">
        <v>165</v>
      </c>
      <c r="G254" s="193" t="s">
        <v>929</v>
      </c>
      <c r="H254" s="196" t="s">
        <v>165</v>
      </c>
      <c r="J254" s="118"/>
    </row>
    <row r="255" customFormat="false" ht="32.8" hidden="false" customHeight="false" outlineLevel="0" collapsed="false">
      <c r="A255" s="192" t="n">
        <v>243</v>
      </c>
      <c r="B255" s="193" t="s">
        <v>468</v>
      </c>
      <c r="D255" s="194" t="s">
        <v>704</v>
      </c>
      <c r="E255" s="194" t="n">
        <v>862</v>
      </c>
      <c r="F255" s="193" t="s">
        <v>165</v>
      </c>
      <c r="G255" s="193" t="s">
        <v>929</v>
      </c>
      <c r="H255" s="196" t="s">
        <v>165</v>
      </c>
      <c r="J255" s="118"/>
    </row>
    <row r="256" customFormat="false" ht="22.35" hidden="false" customHeight="false" outlineLevel="0" collapsed="false">
      <c r="A256" s="187" t="n">
        <v>244</v>
      </c>
      <c r="B256" s="188" t="s">
        <v>469</v>
      </c>
      <c r="D256" s="189" t="s">
        <v>705</v>
      </c>
      <c r="E256" s="189" t="n">
        <v>704</v>
      </c>
      <c r="F256" s="188" t="s">
        <v>945</v>
      </c>
      <c r="G256" s="190"/>
      <c r="H256" s="191" t="s">
        <v>162</v>
      </c>
      <c r="J256" s="118"/>
    </row>
    <row r="257" customFormat="false" ht="15" hidden="false" customHeight="false" outlineLevel="0" collapsed="false">
      <c r="A257" s="192" t="n">
        <v>245</v>
      </c>
      <c r="B257" s="193" t="s">
        <v>984</v>
      </c>
      <c r="D257" s="194" t="s">
        <v>707</v>
      </c>
      <c r="E257" s="194" t="n">
        <v>876</v>
      </c>
      <c r="F257" s="193" t="s">
        <v>924</v>
      </c>
      <c r="G257" s="195"/>
      <c r="H257" s="196" t="s">
        <v>163</v>
      </c>
      <c r="J257" s="118"/>
    </row>
    <row r="258" customFormat="false" ht="22.35" hidden="false" customHeight="false" outlineLevel="0" collapsed="false">
      <c r="A258" s="192" t="n">
        <v>245</v>
      </c>
      <c r="B258" s="193" t="s">
        <v>985</v>
      </c>
      <c r="D258" s="194" t="s">
        <v>707</v>
      </c>
      <c r="E258" s="194" t="n">
        <v>876</v>
      </c>
      <c r="F258" s="193" t="s">
        <v>924</v>
      </c>
      <c r="G258" s="195"/>
      <c r="H258" s="196" t="s">
        <v>163</v>
      </c>
      <c r="J258" s="118"/>
    </row>
    <row r="259" customFormat="false" ht="15" hidden="false" customHeight="false" outlineLevel="0" collapsed="false">
      <c r="A259" s="187" t="n">
        <v>246</v>
      </c>
      <c r="B259" s="188" t="s">
        <v>546</v>
      </c>
      <c r="D259" s="189" t="s">
        <v>782</v>
      </c>
      <c r="E259" s="189" t="n">
        <v>732</v>
      </c>
      <c r="F259" s="188" t="s">
        <v>923</v>
      </c>
      <c r="G259" s="190"/>
      <c r="H259" s="191" t="s">
        <v>164</v>
      </c>
      <c r="J259" s="118"/>
    </row>
    <row r="260" customFormat="false" ht="15" hidden="false" customHeight="false" outlineLevel="0" collapsed="false">
      <c r="A260" s="192" t="n">
        <v>247</v>
      </c>
      <c r="B260" s="193" t="s">
        <v>472</v>
      </c>
      <c r="D260" s="194" t="s">
        <v>708</v>
      </c>
      <c r="E260" s="194" t="n">
        <v>887</v>
      </c>
      <c r="F260" s="193" t="s">
        <v>932</v>
      </c>
      <c r="G260" s="195"/>
      <c r="H260" s="196" t="s">
        <v>162</v>
      </c>
      <c r="J260" s="118"/>
    </row>
    <row r="261" customFormat="false" ht="22.35" hidden="false" customHeight="false" outlineLevel="0" collapsed="false">
      <c r="A261" s="187" t="n">
        <v>248</v>
      </c>
      <c r="B261" s="188" t="s">
        <v>581</v>
      </c>
      <c r="D261" s="189" t="s">
        <v>817</v>
      </c>
      <c r="E261" s="189" t="n">
        <v>894</v>
      </c>
      <c r="F261" s="188" t="s">
        <v>942</v>
      </c>
      <c r="G261" s="188" t="s">
        <v>928</v>
      </c>
      <c r="H261" s="191" t="s">
        <v>164</v>
      </c>
      <c r="J261" s="118"/>
    </row>
    <row r="262" customFormat="false" ht="22.35" hidden="false" customHeight="false" outlineLevel="0" collapsed="false">
      <c r="A262" s="198" t="n">
        <v>249</v>
      </c>
      <c r="B262" s="199" t="s">
        <v>582</v>
      </c>
      <c r="D262" s="200" t="s">
        <v>818</v>
      </c>
      <c r="E262" s="200" t="n">
        <v>716</v>
      </c>
      <c r="F262" s="199" t="s">
        <v>942</v>
      </c>
      <c r="G262" s="199" t="s">
        <v>928</v>
      </c>
      <c r="H262" s="201" t="s">
        <v>164</v>
      </c>
      <c r="J262" s="118"/>
    </row>
  </sheetData>
  <dataValidations count="1">
    <dataValidation allowBlank="true" errorStyle="stop" operator="between" showDropDown="false" showErrorMessage="false" showInputMessage="false" sqref="J2:J262"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15" hidden="false" customHeight="false" outlineLevel="0" collapsed="false">
      <c r="A1" s="116" t="s">
        <v>838</v>
      </c>
      <c r="B1" s="116" t="s">
        <v>840</v>
      </c>
      <c r="C1" s="116" t="s">
        <v>986</v>
      </c>
      <c r="D1" s="116" t="s">
        <v>245</v>
      </c>
    </row>
    <row r="2" customFormat="false" ht="15" hidden="false" customHeight="false" outlineLevel="0" collapsed="false">
      <c r="A2" s="167" t="n">
        <v>1</v>
      </c>
      <c r="B2" s="118" t="s">
        <v>160</v>
      </c>
      <c r="C2" s="118"/>
      <c r="D2" s="118"/>
    </row>
    <row r="3" customFormat="false" ht="15" hidden="false" customHeight="false" outlineLevel="0" collapsed="false">
      <c r="A3" s="167" t="n">
        <v>2</v>
      </c>
      <c r="B3" s="118" t="s">
        <v>167</v>
      </c>
      <c r="C3" s="118"/>
      <c r="D3" s="118"/>
    </row>
    <row r="4" customFormat="false" ht="15" hidden="false" customHeight="false" outlineLevel="0" collapsed="false">
      <c r="A4" s="167" t="n">
        <v>3</v>
      </c>
      <c r="B4" s="118" t="s">
        <v>168</v>
      </c>
      <c r="C4" s="118"/>
      <c r="D4" s="118"/>
    </row>
    <row r="5" customFormat="false" ht="15" hidden="false" customHeight="false" outlineLevel="0" collapsed="false">
      <c r="D5" s="124"/>
    </row>
    <row r="6" customFormat="false" ht="15" hidden="false" customHeight="false" outlineLevel="0" collapsed="false">
      <c r="D6" s="124"/>
    </row>
    <row r="7" customFormat="false" ht="15" hidden="false" customHeight="false" outlineLevel="0" collapsed="false">
      <c r="D7" s="124"/>
    </row>
    <row r="8" customFormat="false" ht="15" hidden="false" customHeight="false" outlineLevel="0" collapsed="false">
      <c r="D8" s="124"/>
    </row>
    <row r="9" customFormat="false" ht="15" hidden="false" customHeight="false" outlineLevel="0" collapsed="false">
      <c r="D9" s="124"/>
    </row>
    <row r="10" customFormat="false" ht="15" hidden="false" customHeight="false" outlineLevel="0" collapsed="false">
      <c r="D10" s="124"/>
    </row>
    <row r="11" customFormat="false" ht="15" hidden="false" customHeight="false" outlineLevel="0" collapsed="false">
      <c r="D11" s="124"/>
    </row>
    <row r="12" customFormat="false" ht="15" hidden="false" customHeight="false" outlineLevel="0" collapsed="false">
      <c r="D12" s="124"/>
    </row>
    <row r="13" customFormat="false" ht="15" hidden="false" customHeight="false" outlineLevel="0" collapsed="false">
      <c r="D13" s="124"/>
    </row>
    <row r="14" customFormat="false" ht="15" hidden="false" customHeight="false" outlineLevel="0" collapsed="false">
      <c r="D14" s="124"/>
    </row>
    <row r="15" customFormat="false" ht="15" hidden="false" customHeight="false" outlineLevel="0" collapsed="false">
      <c r="D15" s="124"/>
    </row>
    <row r="16" customFormat="false" ht="15" hidden="false" customHeight="false" outlineLevel="0" collapsed="false">
      <c r="D16" s="124"/>
    </row>
    <row r="17" customFormat="false" ht="15" hidden="false" customHeight="false" outlineLevel="0" collapsed="false">
      <c r="D17" s="124"/>
    </row>
    <row r="18" customFormat="false" ht="15" hidden="false" customHeight="false" outlineLevel="0" collapsed="false">
      <c r="D18" s="124"/>
    </row>
    <row r="19" customFormat="false" ht="15" hidden="false" customHeight="false" outlineLevel="0" collapsed="false">
      <c r="D19" s="124"/>
    </row>
    <row r="20" customFormat="false" ht="15" hidden="false" customHeight="false" outlineLevel="0" collapsed="false">
      <c r="D20" s="124"/>
    </row>
    <row r="21" customFormat="false" ht="15" hidden="false" customHeight="false" outlineLevel="0" collapsed="false">
      <c r="D21" s="124"/>
    </row>
    <row r="22" customFormat="false" ht="15" hidden="false" customHeight="false" outlineLevel="0" collapsed="false">
      <c r="D22" s="124"/>
    </row>
    <row r="23" customFormat="false" ht="15" hidden="false" customHeight="false" outlineLevel="0" collapsed="false">
      <c r="D23" s="124"/>
    </row>
    <row r="24" customFormat="false" ht="15" hidden="false" customHeight="false" outlineLevel="0" collapsed="false">
      <c r="D24" s="124"/>
    </row>
    <row r="25" customFormat="false" ht="15" hidden="false" customHeight="false" outlineLevel="0" collapsed="false">
      <c r="D25" s="124"/>
    </row>
    <row r="26" customFormat="false" ht="15" hidden="false" customHeight="false" outlineLevel="0" collapsed="false">
      <c r="D26" s="124"/>
    </row>
    <row r="27" customFormat="false" ht="15" hidden="false" customHeight="false" outlineLevel="0" collapsed="false">
      <c r="D27" s="124"/>
    </row>
    <row r="28" customFormat="false" ht="15" hidden="false" customHeight="false" outlineLevel="0" collapsed="false">
      <c r="D28" s="124"/>
    </row>
    <row r="29" customFormat="false" ht="15" hidden="false" customHeight="false" outlineLevel="0" collapsed="false">
      <c r="D29" s="124"/>
    </row>
    <row r="30" customFormat="false" ht="15" hidden="false" customHeight="false" outlineLevel="0" collapsed="false">
      <c r="D30" s="124"/>
    </row>
    <row r="31" customFormat="false" ht="15" hidden="false" customHeight="false" outlineLevel="0" collapsed="false">
      <c r="D31" s="124"/>
    </row>
    <row r="32" customFormat="false" ht="15" hidden="false" customHeight="false" outlineLevel="0" collapsed="false">
      <c r="D32" s="124"/>
    </row>
    <row r="33" customFormat="false" ht="15" hidden="false" customHeight="false" outlineLevel="0" collapsed="false">
      <c r="D33" s="124"/>
    </row>
    <row r="34" customFormat="false" ht="15" hidden="false" customHeight="false" outlineLevel="0" collapsed="false">
      <c r="D34" s="124"/>
    </row>
    <row r="35" customFormat="false" ht="15" hidden="false" customHeight="false" outlineLevel="0" collapsed="false">
      <c r="D35" s="124"/>
    </row>
    <row r="36" customFormat="false" ht="15" hidden="false" customHeight="false" outlineLevel="0" collapsed="false">
      <c r="D36" s="124"/>
    </row>
    <row r="37" customFormat="false" ht="15" hidden="false" customHeight="false" outlineLevel="0" collapsed="false">
      <c r="D37" s="124"/>
    </row>
    <row r="38" customFormat="false" ht="15" hidden="false" customHeight="false" outlineLevel="0" collapsed="false">
      <c r="D38" s="124"/>
    </row>
    <row r="39" customFormat="false" ht="15" hidden="false" customHeight="false" outlineLevel="0" collapsed="false">
      <c r="D39" s="124"/>
    </row>
    <row r="40" customFormat="false" ht="15" hidden="false" customHeight="false" outlineLevel="0" collapsed="false">
      <c r="D40" s="124"/>
    </row>
    <row r="41" customFormat="false" ht="15" hidden="false" customHeight="false" outlineLevel="0" collapsed="false">
      <c r="D41" s="124"/>
    </row>
    <row r="42" customFormat="false" ht="15" hidden="false" customHeight="false" outlineLevel="0" collapsed="false">
      <c r="D42" s="124"/>
    </row>
    <row r="43" customFormat="false" ht="15" hidden="false" customHeight="false" outlineLevel="0" collapsed="false">
      <c r="D43" s="124"/>
    </row>
    <row r="44" customFormat="false" ht="15" hidden="false" customHeight="false" outlineLevel="0" collapsed="false">
      <c r="D44" s="124"/>
    </row>
    <row r="45" customFormat="false" ht="15" hidden="false" customHeight="false" outlineLevel="0" collapsed="false">
      <c r="D45" s="124"/>
    </row>
    <row r="46" customFormat="false" ht="15" hidden="false" customHeight="false" outlineLevel="0" collapsed="false">
      <c r="D46" s="124"/>
    </row>
    <row r="47" customFormat="false" ht="15" hidden="false" customHeight="false" outlineLevel="0" collapsed="false">
      <c r="D47" s="124"/>
    </row>
    <row r="48" customFormat="false" ht="15" hidden="false" customHeight="false" outlineLevel="0" collapsed="false">
      <c r="D48" s="124"/>
    </row>
    <row r="49" customFormat="false" ht="15" hidden="false" customHeight="false" outlineLevel="0" collapsed="false">
      <c r="D49" s="124"/>
    </row>
    <row r="50" customFormat="false" ht="15" hidden="false" customHeight="false" outlineLevel="0" collapsed="false">
      <c r="D50" s="124"/>
    </row>
    <row r="51" customFormat="false" ht="15" hidden="false" customHeight="false" outlineLevel="0" collapsed="false">
      <c r="D51" s="124"/>
    </row>
    <row r="52" customFormat="false" ht="15" hidden="false" customHeight="false" outlineLevel="0" collapsed="false">
      <c r="D52" s="124"/>
    </row>
    <row r="53" customFormat="false" ht="15" hidden="false" customHeight="false" outlineLevel="0" collapsed="false">
      <c r="D53" s="124"/>
    </row>
    <row r="54" customFormat="false" ht="15" hidden="false" customHeight="false" outlineLevel="0" collapsed="false">
      <c r="D54" s="124"/>
    </row>
    <row r="55" customFormat="false" ht="15" hidden="false" customHeight="false" outlineLevel="0" collapsed="false">
      <c r="D55" s="124"/>
    </row>
    <row r="56" customFormat="false" ht="15" hidden="false" customHeight="false" outlineLevel="0" collapsed="false">
      <c r="D56" s="124"/>
    </row>
    <row r="57" customFormat="false" ht="15" hidden="false" customHeight="false" outlineLevel="0" collapsed="false">
      <c r="D57" s="124"/>
    </row>
    <row r="58" customFormat="false" ht="15" hidden="false" customHeight="false" outlineLevel="0" collapsed="false">
      <c r="D58" s="124"/>
    </row>
    <row r="59" customFormat="false" ht="15" hidden="false" customHeight="false" outlineLevel="0" collapsed="false">
      <c r="D59" s="124"/>
    </row>
    <row r="60" customFormat="false" ht="15" hidden="false" customHeight="false" outlineLevel="0" collapsed="false">
      <c r="D60" s="124"/>
    </row>
    <row r="61" customFormat="false" ht="15" hidden="false" customHeight="false" outlineLevel="0" collapsed="false">
      <c r="D61" s="124"/>
    </row>
    <row r="62" customFormat="false" ht="15" hidden="false" customHeight="false" outlineLevel="0" collapsed="false">
      <c r="D62" s="124"/>
    </row>
    <row r="63" customFormat="false" ht="15" hidden="false" customHeight="false" outlineLevel="0" collapsed="false">
      <c r="D63" s="124"/>
    </row>
    <row r="64" customFormat="false" ht="15" hidden="false" customHeight="false" outlineLevel="0" collapsed="false">
      <c r="D64" s="124"/>
    </row>
    <row r="65" customFormat="false" ht="15" hidden="false" customHeight="false" outlineLevel="0" collapsed="false">
      <c r="D65" s="124"/>
    </row>
    <row r="66" customFormat="false" ht="15" hidden="false" customHeight="false" outlineLevel="0" collapsed="false">
      <c r="D66" s="124"/>
    </row>
    <row r="67" customFormat="false" ht="15" hidden="false" customHeight="false" outlineLevel="0" collapsed="false">
      <c r="D67" s="124"/>
    </row>
    <row r="68" customFormat="false" ht="15" hidden="false" customHeight="false" outlineLevel="0" collapsed="false">
      <c r="D68" s="124"/>
    </row>
    <row r="69" customFormat="false" ht="15" hidden="false" customHeight="false" outlineLevel="0" collapsed="false">
      <c r="D69" s="124"/>
    </row>
    <row r="70" customFormat="false" ht="15" hidden="false" customHeight="false" outlineLevel="0" collapsed="false">
      <c r="D70" s="124"/>
    </row>
    <row r="71" customFormat="false" ht="15" hidden="false" customHeight="false" outlineLevel="0" collapsed="false">
      <c r="D71" s="124"/>
    </row>
    <row r="72" customFormat="false" ht="15" hidden="false" customHeight="false" outlineLevel="0" collapsed="false">
      <c r="D72" s="124"/>
    </row>
    <row r="73" customFormat="false" ht="15" hidden="false" customHeight="false" outlineLevel="0" collapsed="false">
      <c r="D73" s="124"/>
    </row>
    <row r="74" customFormat="false" ht="15" hidden="false" customHeight="false" outlineLevel="0" collapsed="false">
      <c r="D74" s="124"/>
    </row>
    <row r="75" customFormat="false" ht="15" hidden="false" customHeight="false" outlineLevel="0" collapsed="false">
      <c r="D75" s="124"/>
    </row>
    <row r="76" customFormat="false" ht="15" hidden="false" customHeight="false" outlineLevel="0" collapsed="false">
      <c r="D76" s="124"/>
    </row>
    <row r="77" customFormat="false" ht="15" hidden="false" customHeight="false" outlineLevel="0" collapsed="false">
      <c r="D77" s="124"/>
    </row>
    <row r="78" customFormat="false" ht="15" hidden="false" customHeight="false" outlineLevel="0" collapsed="false">
      <c r="D78" s="124"/>
    </row>
    <row r="79" customFormat="false" ht="15" hidden="false" customHeight="false" outlineLevel="0" collapsed="false">
      <c r="D79" s="124"/>
    </row>
    <row r="80" customFormat="false" ht="15" hidden="false" customHeight="false" outlineLevel="0" collapsed="false">
      <c r="D80" s="124"/>
    </row>
    <row r="81" customFormat="false" ht="15" hidden="false" customHeight="false" outlineLevel="0" collapsed="false">
      <c r="D81" s="124"/>
    </row>
    <row r="82" customFormat="false" ht="15" hidden="false" customHeight="false" outlineLevel="0" collapsed="false">
      <c r="D82" s="124"/>
    </row>
    <row r="83" customFormat="false" ht="15" hidden="false" customHeight="false" outlineLevel="0" collapsed="false">
      <c r="D83" s="124"/>
    </row>
    <row r="84" customFormat="false" ht="15" hidden="false" customHeight="false" outlineLevel="0" collapsed="false">
      <c r="D84" s="124"/>
    </row>
    <row r="85" customFormat="false" ht="15" hidden="false" customHeight="false" outlineLevel="0" collapsed="false">
      <c r="D85" s="124"/>
    </row>
    <row r="86" customFormat="false" ht="15" hidden="false" customHeight="false" outlineLevel="0" collapsed="false">
      <c r="D86" s="124"/>
    </row>
    <row r="87" customFormat="false" ht="15" hidden="false" customHeight="false" outlineLevel="0" collapsed="false">
      <c r="D87" s="124"/>
    </row>
    <row r="88" customFormat="false" ht="15" hidden="false" customHeight="false" outlineLevel="0" collapsed="false">
      <c r="D88" s="124"/>
    </row>
    <row r="89" customFormat="false" ht="15" hidden="false" customHeight="false" outlineLevel="0" collapsed="false">
      <c r="D89" s="124"/>
    </row>
    <row r="90" customFormat="false" ht="15" hidden="false" customHeight="false" outlineLevel="0" collapsed="false">
      <c r="D90" s="124"/>
    </row>
    <row r="91" customFormat="false" ht="15" hidden="false" customHeight="false" outlineLevel="0" collapsed="false">
      <c r="D91" s="124"/>
    </row>
    <row r="92" customFormat="false" ht="15" hidden="false" customHeight="false" outlineLevel="0" collapsed="false">
      <c r="D92" s="124"/>
    </row>
    <row r="93" customFormat="false" ht="15" hidden="false" customHeight="false" outlineLevel="0" collapsed="false">
      <c r="D93" s="124"/>
    </row>
    <row r="94" customFormat="false" ht="15" hidden="false" customHeight="false" outlineLevel="0" collapsed="false">
      <c r="D94" s="124"/>
    </row>
    <row r="95" customFormat="false" ht="15" hidden="false" customHeight="false" outlineLevel="0" collapsed="false">
      <c r="D95" s="124"/>
    </row>
    <row r="96" customFormat="false" ht="15" hidden="false" customHeight="false" outlineLevel="0" collapsed="false">
      <c r="D96" s="124"/>
    </row>
    <row r="97" customFormat="false" ht="15" hidden="false" customHeight="false" outlineLevel="0" collapsed="false">
      <c r="D97" s="124"/>
    </row>
    <row r="98" customFormat="false" ht="15" hidden="false" customHeight="false" outlineLevel="0" collapsed="false">
      <c r="D98" s="124"/>
    </row>
    <row r="99" customFormat="false" ht="15" hidden="false" customHeight="false" outlineLevel="0" collapsed="false">
      <c r="D99" s="124"/>
    </row>
    <row r="100" customFormat="false" ht="15" hidden="false" customHeight="false" outlineLevel="0" collapsed="false">
      <c r="D100" s="124"/>
    </row>
    <row r="101" customFormat="false" ht="15" hidden="false" customHeight="false" outlineLevel="0" collapsed="false">
      <c r="D101" s="124"/>
    </row>
    <row r="102" customFormat="false" ht="15" hidden="false" customHeight="false" outlineLevel="0" collapsed="false">
      <c r="D102" s="124"/>
    </row>
    <row r="103" customFormat="false" ht="15" hidden="false" customHeight="false" outlineLevel="0" collapsed="false">
      <c r="D103" s="124"/>
    </row>
    <row r="104" customFormat="false" ht="15" hidden="false" customHeight="false" outlineLevel="0" collapsed="false">
      <c r="D104" s="124"/>
    </row>
    <row r="105" customFormat="false" ht="15" hidden="false" customHeight="false" outlineLevel="0" collapsed="false">
      <c r="D105" s="124"/>
    </row>
    <row r="106" customFormat="false" ht="15" hidden="false" customHeight="false" outlineLevel="0" collapsed="false">
      <c r="D106" s="124"/>
    </row>
    <row r="107" customFormat="false" ht="15" hidden="false" customHeight="false" outlineLevel="0" collapsed="false">
      <c r="D107" s="124"/>
    </row>
    <row r="108" customFormat="false" ht="15" hidden="false" customHeight="false" outlineLevel="0" collapsed="false">
      <c r="D108" s="124"/>
    </row>
    <row r="109" customFormat="false" ht="15" hidden="false" customHeight="false" outlineLevel="0" collapsed="false">
      <c r="D109" s="124"/>
    </row>
    <row r="110" customFormat="false" ht="15" hidden="false" customHeight="false" outlineLevel="0" collapsed="false">
      <c r="D110" s="124"/>
    </row>
    <row r="111" customFormat="false" ht="15" hidden="false" customHeight="false" outlineLevel="0" collapsed="false">
      <c r="D111" s="124"/>
    </row>
    <row r="112" customFormat="false" ht="15" hidden="false" customHeight="false" outlineLevel="0" collapsed="false">
      <c r="D112" s="124"/>
    </row>
    <row r="113" customFormat="false" ht="15" hidden="false" customHeight="false" outlineLevel="0" collapsed="false">
      <c r="D113" s="124"/>
    </row>
    <row r="114" customFormat="false" ht="15" hidden="false" customHeight="false" outlineLevel="0" collapsed="false">
      <c r="D114" s="124"/>
    </row>
    <row r="115" customFormat="false" ht="15" hidden="false" customHeight="false" outlineLevel="0" collapsed="false">
      <c r="D115" s="124"/>
    </row>
    <row r="116" customFormat="false" ht="15" hidden="false" customHeight="false" outlineLevel="0" collapsed="false">
      <c r="D116" s="124"/>
    </row>
    <row r="117" customFormat="false" ht="15" hidden="false" customHeight="false" outlineLevel="0" collapsed="false">
      <c r="D117" s="124"/>
    </row>
    <row r="118" customFormat="false" ht="15" hidden="false" customHeight="false" outlineLevel="0" collapsed="false">
      <c r="D118" s="124"/>
    </row>
    <row r="119" customFormat="false" ht="15" hidden="false" customHeight="false" outlineLevel="0" collapsed="false">
      <c r="D119" s="124"/>
    </row>
    <row r="120" customFormat="false" ht="15" hidden="false" customHeight="false" outlineLevel="0" collapsed="false">
      <c r="D120" s="124"/>
    </row>
    <row r="121" customFormat="false" ht="15" hidden="false" customHeight="false" outlineLevel="0" collapsed="false">
      <c r="D121" s="124"/>
    </row>
    <row r="122" customFormat="false" ht="15" hidden="false" customHeight="false" outlineLevel="0" collapsed="false">
      <c r="D122" s="124"/>
    </row>
    <row r="123" customFormat="false" ht="15" hidden="false" customHeight="false" outlineLevel="0" collapsed="false">
      <c r="D123" s="124"/>
    </row>
    <row r="124" customFormat="false" ht="15" hidden="false" customHeight="false" outlineLevel="0" collapsed="false">
      <c r="D124" s="124"/>
    </row>
    <row r="125" customFormat="false" ht="15" hidden="false" customHeight="false" outlineLevel="0" collapsed="false">
      <c r="D125" s="124"/>
    </row>
    <row r="126" customFormat="false" ht="15" hidden="false" customHeight="false" outlineLevel="0" collapsed="false">
      <c r="D126" s="124"/>
    </row>
    <row r="127" customFormat="false" ht="15" hidden="false" customHeight="false" outlineLevel="0" collapsed="false">
      <c r="D127" s="124"/>
    </row>
    <row r="128" customFormat="false" ht="15" hidden="false" customHeight="false" outlineLevel="0" collapsed="false">
      <c r="D128" s="124"/>
    </row>
    <row r="129" customFormat="false" ht="15" hidden="false" customHeight="false" outlineLevel="0" collapsed="false">
      <c r="D129" s="124"/>
    </row>
    <row r="130" customFormat="false" ht="15" hidden="false" customHeight="false" outlineLevel="0" collapsed="false">
      <c r="D130" s="124"/>
    </row>
    <row r="131" customFormat="false" ht="15" hidden="false" customHeight="false" outlineLevel="0" collapsed="false">
      <c r="D131" s="124"/>
    </row>
    <row r="132" customFormat="false" ht="15" hidden="false" customHeight="false" outlineLevel="0" collapsed="false">
      <c r="D132" s="124"/>
    </row>
    <row r="133" customFormat="false" ht="15" hidden="false" customHeight="false" outlineLevel="0" collapsed="false">
      <c r="D133" s="124"/>
    </row>
    <row r="134" customFormat="false" ht="15" hidden="false" customHeight="false" outlineLevel="0" collapsed="false">
      <c r="D134" s="124"/>
    </row>
    <row r="135" customFormat="false" ht="15" hidden="false" customHeight="false" outlineLevel="0" collapsed="false">
      <c r="D135" s="124"/>
    </row>
    <row r="136" customFormat="false" ht="15" hidden="false" customHeight="false" outlineLevel="0" collapsed="false">
      <c r="D136" s="124"/>
    </row>
    <row r="137" customFormat="false" ht="15" hidden="false" customHeight="false" outlineLevel="0" collapsed="false">
      <c r="D137" s="124"/>
    </row>
    <row r="138" customFormat="false" ht="15" hidden="false" customHeight="false" outlineLevel="0" collapsed="false">
      <c r="D138" s="124"/>
    </row>
    <row r="139" customFormat="false" ht="15" hidden="false" customHeight="false" outlineLevel="0" collapsed="false">
      <c r="D139" s="124"/>
    </row>
    <row r="140" customFormat="false" ht="15" hidden="false" customHeight="false" outlineLevel="0" collapsed="false">
      <c r="D140" s="124"/>
    </row>
    <row r="141" customFormat="false" ht="15" hidden="false" customHeight="false" outlineLevel="0" collapsed="false">
      <c r="D141" s="124"/>
    </row>
    <row r="142" customFormat="false" ht="15" hidden="false" customHeight="false" outlineLevel="0" collapsed="false">
      <c r="D142" s="124"/>
    </row>
    <row r="143" customFormat="false" ht="15" hidden="false" customHeight="false" outlineLevel="0" collapsed="false">
      <c r="D143" s="124"/>
    </row>
    <row r="144" customFormat="false" ht="15" hidden="false" customHeight="false" outlineLevel="0" collapsed="false">
      <c r="D144" s="124"/>
    </row>
    <row r="145" customFormat="false" ht="15" hidden="false" customHeight="false" outlineLevel="0" collapsed="false">
      <c r="D145" s="124"/>
    </row>
    <row r="146" customFormat="false" ht="15" hidden="false" customHeight="false" outlineLevel="0" collapsed="false">
      <c r="D146" s="124"/>
    </row>
    <row r="147" customFormat="false" ht="15" hidden="false" customHeight="false" outlineLevel="0" collapsed="false">
      <c r="D147" s="124"/>
    </row>
    <row r="148" customFormat="false" ht="15" hidden="false" customHeight="false" outlineLevel="0" collapsed="false">
      <c r="D148" s="124"/>
    </row>
    <row r="149" customFormat="false" ht="15" hidden="false" customHeight="false" outlineLevel="0" collapsed="false">
      <c r="D149" s="124"/>
    </row>
    <row r="150" customFormat="false" ht="15" hidden="false" customHeight="false" outlineLevel="0" collapsed="false">
      <c r="D150" s="124"/>
    </row>
    <row r="151" customFormat="false" ht="15" hidden="false" customHeight="false" outlineLevel="0" collapsed="false">
      <c r="D151" s="124"/>
    </row>
    <row r="152" customFormat="false" ht="15" hidden="false" customHeight="false" outlineLevel="0" collapsed="false">
      <c r="D152" s="124"/>
    </row>
    <row r="153" customFormat="false" ht="15" hidden="false" customHeight="false" outlineLevel="0" collapsed="false">
      <c r="D153" s="124"/>
    </row>
    <row r="154" customFormat="false" ht="15" hidden="false" customHeight="false" outlineLevel="0" collapsed="false">
      <c r="D154" s="124"/>
    </row>
    <row r="155" customFormat="false" ht="15" hidden="false" customHeight="false" outlineLevel="0" collapsed="false">
      <c r="D155" s="124"/>
    </row>
    <row r="156" customFormat="false" ht="15" hidden="false" customHeight="false" outlineLevel="0" collapsed="false">
      <c r="D156" s="124"/>
    </row>
    <row r="157" customFormat="false" ht="15" hidden="false" customHeight="false" outlineLevel="0" collapsed="false">
      <c r="D157" s="124"/>
    </row>
    <row r="158" customFormat="false" ht="15" hidden="false" customHeight="false" outlineLevel="0" collapsed="false">
      <c r="D158" s="124"/>
    </row>
    <row r="159" customFormat="false" ht="15" hidden="false" customHeight="false" outlineLevel="0" collapsed="false">
      <c r="D159" s="124"/>
    </row>
    <row r="160" customFormat="false" ht="15" hidden="false" customHeight="false" outlineLevel="0" collapsed="false">
      <c r="D160" s="124"/>
    </row>
    <row r="161" customFormat="false" ht="15" hidden="false" customHeight="false" outlineLevel="0" collapsed="false">
      <c r="D161" s="124"/>
    </row>
    <row r="162" customFormat="false" ht="15" hidden="false" customHeight="false" outlineLevel="0" collapsed="false">
      <c r="D162" s="124"/>
    </row>
    <row r="163" customFormat="false" ht="15" hidden="false" customHeight="false" outlineLevel="0" collapsed="false">
      <c r="D163" s="124"/>
    </row>
    <row r="164" customFormat="false" ht="15" hidden="false" customHeight="false" outlineLevel="0" collapsed="false">
      <c r="D164" s="124"/>
    </row>
    <row r="165" customFormat="false" ht="15" hidden="false" customHeight="false" outlineLevel="0" collapsed="false">
      <c r="D165" s="124"/>
    </row>
    <row r="166" customFormat="false" ht="15" hidden="false" customHeight="false" outlineLevel="0" collapsed="false">
      <c r="D166" s="124"/>
    </row>
    <row r="167" customFormat="false" ht="15" hidden="false" customHeight="false" outlineLevel="0" collapsed="false">
      <c r="D167" s="124"/>
    </row>
    <row r="168" customFormat="false" ht="15" hidden="false" customHeight="false" outlineLevel="0" collapsed="false">
      <c r="D168" s="124"/>
    </row>
    <row r="169" customFormat="false" ht="15" hidden="false" customHeight="false" outlineLevel="0" collapsed="false">
      <c r="D169" s="124"/>
    </row>
    <row r="170" customFormat="false" ht="15" hidden="false" customHeight="false" outlineLevel="0" collapsed="false">
      <c r="D170" s="124"/>
    </row>
    <row r="171" customFormat="false" ht="15" hidden="false" customHeight="false" outlineLevel="0" collapsed="false">
      <c r="D171" s="124"/>
    </row>
    <row r="172" customFormat="false" ht="15" hidden="false" customHeight="false" outlineLevel="0" collapsed="false">
      <c r="D172" s="124"/>
    </row>
    <row r="173" customFormat="false" ht="15" hidden="false" customHeight="false" outlineLevel="0" collapsed="false">
      <c r="D173" s="124"/>
    </row>
    <row r="174" customFormat="false" ht="15" hidden="false" customHeight="false" outlineLevel="0" collapsed="false">
      <c r="D174" s="124"/>
    </row>
    <row r="175" customFormat="false" ht="15" hidden="false" customHeight="false" outlineLevel="0" collapsed="false">
      <c r="D175" s="124"/>
    </row>
    <row r="176" customFormat="false" ht="15" hidden="false" customHeight="false" outlineLevel="0" collapsed="false">
      <c r="D176" s="124"/>
    </row>
    <row r="177" customFormat="false" ht="15" hidden="false" customHeight="false" outlineLevel="0" collapsed="false">
      <c r="D177" s="124"/>
    </row>
    <row r="178" customFormat="false" ht="15" hidden="false" customHeight="false" outlineLevel="0" collapsed="false">
      <c r="D178" s="124"/>
    </row>
    <row r="179" customFormat="false" ht="15" hidden="false" customHeight="false" outlineLevel="0" collapsed="false">
      <c r="D179" s="124"/>
    </row>
    <row r="180" customFormat="false" ht="15" hidden="false" customHeight="false" outlineLevel="0" collapsed="false">
      <c r="D180" s="124"/>
    </row>
    <row r="181" customFormat="false" ht="15" hidden="false" customHeight="false" outlineLevel="0" collapsed="false">
      <c r="D181" s="124"/>
    </row>
    <row r="182" customFormat="false" ht="15" hidden="false" customHeight="false" outlineLevel="0" collapsed="false">
      <c r="D182" s="124"/>
    </row>
    <row r="183" customFormat="false" ht="15" hidden="false" customHeight="false" outlineLevel="0" collapsed="false">
      <c r="D183" s="124"/>
    </row>
    <row r="184" customFormat="false" ht="15" hidden="false" customHeight="false" outlineLevel="0" collapsed="false">
      <c r="D184" s="124"/>
    </row>
    <row r="185" customFormat="false" ht="15" hidden="false" customHeight="false" outlineLevel="0" collapsed="false">
      <c r="D185" s="124"/>
    </row>
    <row r="186" customFormat="false" ht="15" hidden="false" customHeight="false" outlineLevel="0" collapsed="false">
      <c r="D186" s="124"/>
    </row>
    <row r="187" customFormat="false" ht="15" hidden="false" customHeight="false" outlineLevel="0" collapsed="false">
      <c r="D187" s="124"/>
    </row>
    <row r="188" customFormat="false" ht="15" hidden="false" customHeight="false" outlineLevel="0" collapsed="false">
      <c r="D188" s="124"/>
    </row>
    <row r="189" customFormat="false" ht="15" hidden="false" customHeight="false" outlineLevel="0" collapsed="false">
      <c r="D189" s="124"/>
    </row>
    <row r="190" customFormat="false" ht="15" hidden="false" customHeight="false" outlineLevel="0" collapsed="false">
      <c r="D190" s="124"/>
    </row>
    <row r="191" customFormat="false" ht="15" hidden="false" customHeight="false" outlineLevel="0" collapsed="false">
      <c r="D191" s="124"/>
    </row>
    <row r="192" customFormat="false" ht="15" hidden="false" customHeight="false" outlineLevel="0" collapsed="false">
      <c r="D192" s="124"/>
    </row>
    <row r="193" customFormat="false" ht="15" hidden="false" customHeight="false" outlineLevel="0" collapsed="false">
      <c r="D193" s="124"/>
    </row>
    <row r="194" customFormat="false" ht="15" hidden="false" customHeight="false" outlineLevel="0" collapsed="false">
      <c r="D194" s="124"/>
    </row>
    <row r="195" customFormat="false" ht="15" hidden="false" customHeight="false" outlineLevel="0" collapsed="false">
      <c r="D195" s="124"/>
    </row>
    <row r="196" customFormat="false" ht="15" hidden="false" customHeight="false" outlineLevel="0" collapsed="false">
      <c r="D196" s="124"/>
    </row>
    <row r="197" customFormat="false" ht="15" hidden="false" customHeight="false" outlineLevel="0" collapsed="false">
      <c r="D197" s="124"/>
    </row>
    <row r="198" customFormat="false" ht="15" hidden="false" customHeight="false" outlineLevel="0" collapsed="false">
      <c r="D198" s="124"/>
    </row>
    <row r="199" customFormat="false" ht="15" hidden="false" customHeight="false" outlineLevel="0" collapsed="false">
      <c r="D199" s="124"/>
    </row>
    <row r="200" customFormat="false" ht="15" hidden="false" customHeight="false" outlineLevel="0" collapsed="false">
      <c r="D200" s="124"/>
    </row>
    <row r="201" customFormat="false" ht="15" hidden="false" customHeight="false" outlineLevel="0" collapsed="false">
      <c r="D201" s="124"/>
    </row>
    <row r="202" customFormat="false" ht="15" hidden="false" customHeight="false" outlineLevel="0" collapsed="false">
      <c r="D202" s="124"/>
    </row>
    <row r="203" customFormat="false" ht="15" hidden="false" customHeight="false" outlineLevel="0" collapsed="false">
      <c r="D203" s="124"/>
    </row>
    <row r="204" customFormat="false" ht="15" hidden="false" customHeight="false" outlineLevel="0" collapsed="false">
      <c r="D204" s="124"/>
    </row>
    <row r="205" customFormat="false" ht="15" hidden="false" customHeight="false" outlineLevel="0" collapsed="false">
      <c r="D205" s="124"/>
    </row>
    <row r="206" customFormat="false" ht="15" hidden="false" customHeight="false" outlineLevel="0" collapsed="false">
      <c r="D206" s="124"/>
    </row>
    <row r="207" customFormat="false" ht="15" hidden="false" customHeight="false" outlineLevel="0" collapsed="false">
      <c r="D207" s="124"/>
    </row>
    <row r="208" customFormat="false" ht="15" hidden="false" customHeight="false" outlineLevel="0" collapsed="false">
      <c r="D208" s="124"/>
    </row>
    <row r="209" customFormat="false" ht="15" hidden="false" customHeight="false" outlineLevel="0" collapsed="false">
      <c r="D209" s="124"/>
    </row>
    <row r="210" customFormat="false" ht="15" hidden="false" customHeight="false" outlineLevel="0" collapsed="false">
      <c r="D210" s="124"/>
    </row>
    <row r="211" customFormat="false" ht="15" hidden="false" customHeight="false" outlineLevel="0" collapsed="false">
      <c r="D211" s="124"/>
    </row>
    <row r="212" customFormat="false" ht="15" hidden="false" customHeight="false" outlineLevel="0" collapsed="false">
      <c r="D212" s="124"/>
    </row>
    <row r="213" customFormat="false" ht="15" hidden="false" customHeight="false" outlineLevel="0" collapsed="false">
      <c r="D213" s="124"/>
    </row>
    <row r="214" customFormat="false" ht="15" hidden="false" customHeight="false" outlineLevel="0" collapsed="false">
      <c r="D214" s="124"/>
    </row>
    <row r="215" customFormat="false" ht="15" hidden="false" customHeight="false" outlineLevel="0" collapsed="false">
      <c r="D215" s="124"/>
    </row>
    <row r="216" customFormat="false" ht="15" hidden="false" customHeight="false" outlineLevel="0" collapsed="false">
      <c r="D216" s="124"/>
    </row>
    <row r="217" customFormat="false" ht="15" hidden="false" customHeight="false" outlineLevel="0" collapsed="false">
      <c r="D217" s="124"/>
    </row>
    <row r="218" customFormat="false" ht="15" hidden="false" customHeight="false" outlineLevel="0" collapsed="false">
      <c r="D218" s="124"/>
    </row>
    <row r="219" customFormat="false" ht="15" hidden="false" customHeight="false" outlineLevel="0" collapsed="false">
      <c r="D219" s="124"/>
    </row>
    <row r="220" customFormat="false" ht="15" hidden="false" customHeight="false" outlineLevel="0" collapsed="false">
      <c r="D220" s="124"/>
    </row>
    <row r="221" customFormat="false" ht="15" hidden="false" customHeight="false" outlineLevel="0" collapsed="false">
      <c r="D221" s="124"/>
    </row>
    <row r="222" customFormat="false" ht="15" hidden="false" customHeight="false" outlineLevel="0" collapsed="false">
      <c r="D222" s="124"/>
    </row>
    <row r="223" customFormat="false" ht="15" hidden="false" customHeight="false" outlineLevel="0" collapsed="false">
      <c r="D223" s="124"/>
    </row>
    <row r="224" customFormat="false" ht="15" hidden="false" customHeight="false" outlineLevel="0" collapsed="false">
      <c r="D224" s="124"/>
    </row>
    <row r="225" customFormat="false" ht="15" hidden="false" customHeight="false" outlineLevel="0" collapsed="false">
      <c r="D225" s="124"/>
    </row>
    <row r="226" customFormat="false" ht="15" hidden="false" customHeight="false" outlineLevel="0" collapsed="false">
      <c r="D226" s="124"/>
    </row>
    <row r="227" customFormat="false" ht="15" hidden="false" customHeight="false" outlineLevel="0" collapsed="false">
      <c r="D227" s="124"/>
    </row>
    <row r="228" customFormat="false" ht="15" hidden="false" customHeight="false" outlineLevel="0" collapsed="false">
      <c r="D228" s="124"/>
    </row>
    <row r="229" customFormat="false" ht="15" hidden="false" customHeight="false" outlineLevel="0" collapsed="false">
      <c r="D229" s="124"/>
    </row>
    <row r="230" customFormat="false" ht="15" hidden="false" customHeight="false" outlineLevel="0" collapsed="false">
      <c r="D230" s="124"/>
    </row>
    <row r="231" customFormat="false" ht="15" hidden="false" customHeight="false" outlineLevel="0" collapsed="false">
      <c r="D231" s="124"/>
    </row>
    <row r="232" customFormat="false" ht="15" hidden="false" customHeight="false" outlineLevel="0" collapsed="false">
      <c r="D232" s="124"/>
    </row>
    <row r="233" customFormat="false" ht="15" hidden="false" customHeight="false" outlineLevel="0" collapsed="false">
      <c r="D233" s="124"/>
    </row>
    <row r="234" customFormat="false" ht="15" hidden="false" customHeight="false" outlineLevel="0" collapsed="false">
      <c r="D234" s="124"/>
    </row>
    <row r="235" customFormat="false" ht="15" hidden="false" customHeight="false" outlineLevel="0" collapsed="false">
      <c r="D235" s="124"/>
    </row>
    <row r="236" customFormat="false" ht="15" hidden="false" customHeight="false" outlineLevel="0" collapsed="false">
      <c r="D236" s="124"/>
    </row>
    <row r="237" customFormat="false" ht="15" hidden="false" customHeight="false" outlineLevel="0" collapsed="false">
      <c r="D237" s="124"/>
    </row>
    <row r="238" customFormat="false" ht="15" hidden="false" customHeight="false" outlineLevel="0" collapsed="false">
      <c r="D238" s="124"/>
    </row>
    <row r="239" customFormat="false" ht="15" hidden="false" customHeight="false" outlineLevel="0" collapsed="false">
      <c r="D239" s="124"/>
    </row>
    <row r="240" customFormat="false" ht="15" hidden="false" customHeight="false" outlineLevel="0" collapsed="false">
      <c r="D240" s="124"/>
    </row>
    <row r="241" customFormat="false" ht="15" hidden="false" customHeight="false" outlineLevel="0" collapsed="false">
      <c r="D241" s="124"/>
    </row>
    <row r="242" customFormat="false" ht="15" hidden="false" customHeight="false" outlineLevel="0" collapsed="false">
      <c r="D242" s="124"/>
    </row>
    <row r="243" customFormat="false" ht="15" hidden="false" customHeight="false" outlineLevel="0" collapsed="false">
      <c r="D243" s="124"/>
    </row>
    <row r="244" customFormat="false" ht="15" hidden="false" customHeight="false" outlineLevel="0" collapsed="false">
      <c r="D244" s="124"/>
    </row>
    <row r="245" customFormat="false" ht="15" hidden="false" customHeight="false" outlineLevel="0" collapsed="false">
      <c r="D245" s="124"/>
    </row>
    <row r="246" customFormat="false" ht="15" hidden="false" customHeight="false" outlineLevel="0" collapsed="false">
      <c r="D246" s="124"/>
    </row>
    <row r="247" customFormat="false" ht="15" hidden="false" customHeight="false" outlineLevel="0" collapsed="false">
      <c r="D247" s="124"/>
    </row>
    <row r="248" customFormat="false" ht="15" hidden="false" customHeight="false" outlineLevel="0" collapsed="false">
      <c r="D248" s="124"/>
    </row>
    <row r="249" customFormat="false" ht="15" hidden="false" customHeight="false" outlineLevel="0" collapsed="false">
      <c r="D249" s="124"/>
    </row>
    <row r="250" customFormat="false" ht="15" hidden="false" customHeight="false" outlineLevel="0" collapsed="false">
      <c r="D250" s="124"/>
    </row>
    <row r="251" customFormat="false" ht="15" hidden="false" customHeight="false" outlineLevel="0" collapsed="false">
      <c r="D251" s="124"/>
    </row>
    <row r="252" customFormat="false" ht="15" hidden="false" customHeight="false" outlineLevel="0" collapsed="false">
      <c r="D252" s="124"/>
    </row>
    <row r="253" customFormat="false" ht="15" hidden="false" customHeight="false" outlineLevel="0" collapsed="false">
      <c r="D253" s="124"/>
    </row>
    <row r="254" customFormat="false" ht="15" hidden="false" customHeight="false" outlineLevel="0" collapsed="false">
      <c r="D254" s="124"/>
    </row>
    <row r="255" customFormat="false" ht="15" hidden="false" customHeight="false" outlineLevel="0" collapsed="false">
      <c r="D255" s="124"/>
    </row>
    <row r="256" customFormat="false" ht="15" hidden="false" customHeight="false" outlineLevel="0" collapsed="false">
      <c r="D256" s="124"/>
    </row>
    <row r="257" customFormat="false" ht="15" hidden="false" customHeight="false" outlineLevel="0" collapsed="false">
      <c r="D257" s="124"/>
    </row>
    <row r="258" customFormat="false" ht="15" hidden="false" customHeight="false" outlineLevel="0" collapsed="false">
      <c r="D258" s="124"/>
    </row>
    <row r="259" customFormat="false" ht="15" hidden="false" customHeight="false" outlineLevel="0" collapsed="false">
      <c r="D259" s="124"/>
    </row>
    <row r="260" customFormat="false" ht="15" hidden="false" customHeight="false" outlineLevel="0" collapsed="false">
      <c r="D260" s="124"/>
    </row>
    <row r="261" customFormat="false" ht="15" hidden="false" customHeight="false" outlineLevel="0" collapsed="false">
      <c r="D261" s="124"/>
    </row>
    <row r="262" customFormat="false" ht="15" hidden="false" customHeight="false" outlineLevel="0" collapsed="false">
      <c r="D262" s="124"/>
    </row>
    <row r="263" customFormat="false" ht="15" hidden="false" customHeight="false" outlineLevel="0" collapsed="false">
      <c r="D263" s="124"/>
    </row>
    <row r="264" customFormat="false" ht="15" hidden="false" customHeight="false" outlineLevel="0" collapsed="false">
      <c r="D264" s="124"/>
    </row>
    <row r="265" customFormat="false" ht="15" hidden="false" customHeight="false" outlineLevel="0" collapsed="false">
      <c r="D265" s="124"/>
    </row>
    <row r="266" customFormat="false" ht="15" hidden="false" customHeight="false" outlineLevel="0" collapsed="false">
      <c r="D266" s="124"/>
    </row>
    <row r="267" customFormat="false" ht="15" hidden="false" customHeight="false" outlineLevel="0" collapsed="false">
      <c r="D267" s="124"/>
    </row>
    <row r="268" customFormat="false" ht="15" hidden="false" customHeight="false" outlineLevel="0" collapsed="false">
      <c r="D268" s="124"/>
    </row>
    <row r="269" customFormat="false" ht="15" hidden="false" customHeight="false" outlineLevel="0" collapsed="false">
      <c r="D269" s="124"/>
    </row>
    <row r="270" customFormat="false" ht="15" hidden="false" customHeight="false" outlineLevel="0" collapsed="false">
      <c r="D270" s="124"/>
    </row>
    <row r="271" customFormat="false" ht="15" hidden="false" customHeight="false" outlineLevel="0" collapsed="false">
      <c r="D271" s="124"/>
    </row>
    <row r="272" customFormat="false" ht="15" hidden="false" customHeight="false" outlineLevel="0" collapsed="false">
      <c r="D272" s="124"/>
    </row>
    <row r="273" customFormat="false" ht="15" hidden="false" customHeight="false" outlineLevel="0" collapsed="false">
      <c r="D273" s="124"/>
    </row>
    <row r="274" customFormat="false" ht="15" hidden="false" customHeight="false" outlineLevel="0" collapsed="false">
      <c r="D274" s="124"/>
    </row>
    <row r="275" customFormat="false" ht="15" hidden="false" customHeight="false" outlineLevel="0" collapsed="false">
      <c r="D275" s="124"/>
    </row>
    <row r="276" customFormat="false" ht="15" hidden="false" customHeight="false" outlineLevel="0" collapsed="false">
      <c r="D276" s="124"/>
    </row>
    <row r="277" customFormat="false" ht="15" hidden="false" customHeight="false" outlineLevel="0" collapsed="false">
      <c r="D277" s="124"/>
    </row>
    <row r="278" customFormat="false" ht="15" hidden="false" customHeight="false" outlineLevel="0" collapsed="false">
      <c r="D278" s="124"/>
    </row>
    <row r="279" customFormat="false" ht="15" hidden="false" customHeight="false" outlineLevel="0" collapsed="false">
      <c r="D279" s="124"/>
    </row>
    <row r="280" customFormat="false" ht="15" hidden="false" customHeight="false" outlineLevel="0" collapsed="false">
      <c r="D280" s="124"/>
    </row>
    <row r="281" customFormat="false" ht="15" hidden="false" customHeight="false" outlineLevel="0" collapsed="false">
      <c r="D281" s="124"/>
    </row>
    <row r="282" customFormat="false" ht="15" hidden="false" customHeight="false" outlineLevel="0" collapsed="false">
      <c r="D282" s="124"/>
    </row>
    <row r="283" customFormat="false" ht="15" hidden="false" customHeight="false" outlineLevel="0" collapsed="false">
      <c r="D283" s="124"/>
    </row>
    <row r="284" customFormat="false" ht="15" hidden="false" customHeight="false" outlineLevel="0" collapsed="false">
      <c r="D284" s="124"/>
    </row>
    <row r="285" customFormat="false" ht="15" hidden="false" customHeight="false" outlineLevel="0" collapsed="false">
      <c r="D285" s="124"/>
    </row>
    <row r="286" customFormat="false" ht="15" hidden="false" customHeight="false" outlineLevel="0" collapsed="false">
      <c r="D286" s="124"/>
    </row>
    <row r="287" customFormat="false" ht="15" hidden="false" customHeight="false" outlineLevel="0" collapsed="false">
      <c r="D287" s="124"/>
    </row>
    <row r="288" customFormat="false" ht="15" hidden="false" customHeight="false" outlineLevel="0" collapsed="false">
      <c r="D288" s="124"/>
    </row>
    <row r="289" customFormat="false" ht="15" hidden="false" customHeight="false" outlineLevel="0" collapsed="false">
      <c r="D289" s="124"/>
    </row>
    <row r="290" customFormat="false" ht="15" hidden="false" customHeight="false" outlineLevel="0" collapsed="false">
      <c r="D290" s="124"/>
    </row>
    <row r="291" customFormat="false" ht="15" hidden="false" customHeight="false" outlineLevel="0" collapsed="false">
      <c r="D291" s="124"/>
    </row>
    <row r="292" customFormat="false" ht="15" hidden="false" customHeight="false" outlineLevel="0" collapsed="false">
      <c r="D292" s="124"/>
    </row>
    <row r="293" customFormat="false" ht="15" hidden="false" customHeight="false" outlineLevel="0" collapsed="false">
      <c r="D293" s="124"/>
    </row>
    <row r="294" customFormat="false" ht="15" hidden="false" customHeight="false" outlineLevel="0" collapsed="false">
      <c r="D294" s="124"/>
    </row>
    <row r="295" customFormat="false" ht="15" hidden="false" customHeight="false" outlineLevel="0" collapsed="false">
      <c r="D295" s="124"/>
    </row>
    <row r="296" customFormat="false" ht="15" hidden="false" customHeight="false" outlineLevel="0" collapsed="false">
      <c r="D296" s="124"/>
    </row>
    <row r="297" customFormat="false" ht="15" hidden="false" customHeight="false" outlineLevel="0" collapsed="false">
      <c r="D297" s="124"/>
    </row>
    <row r="298" customFormat="false" ht="15" hidden="false" customHeight="false" outlineLevel="0" collapsed="false">
      <c r="D298" s="124"/>
    </row>
    <row r="299" customFormat="false" ht="15" hidden="false" customHeight="false" outlineLevel="0" collapsed="false">
      <c r="D299" s="124"/>
    </row>
    <row r="300" customFormat="false" ht="15" hidden="false" customHeight="false" outlineLevel="0" collapsed="false">
      <c r="D300" s="124"/>
    </row>
    <row r="301" customFormat="false" ht="15" hidden="false" customHeight="false" outlineLevel="0" collapsed="false">
      <c r="D301" s="124"/>
    </row>
    <row r="302" customFormat="false" ht="15" hidden="false" customHeight="false" outlineLevel="0" collapsed="false">
      <c r="D302" s="124"/>
    </row>
    <row r="303" customFormat="false" ht="15" hidden="false" customHeight="false" outlineLevel="0" collapsed="false">
      <c r="D303" s="124"/>
    </row>
    <row r="304" customFormat="false" ht="15" hidden="false" customHeight="false" outlineLevel="0" collapsed="false">
      <c r="D304" s="124"/>
    </row>
    <row r="305" customFormat="false" ht="15" hidden="false" customHeight="false" outlineLevel="0" collapsed="false">
      <c r="D305" s="124"/>
    </row>
    <row r="306" customFormat="false" ht="15" hidden="false" customHeight="false" outlineLevel="0" collapsed="false">
      <c r="D306" s="124"/>
    </row>
    <row r="307" customFormat="false" ht="15" hidden="false" customHeight="false" outlineLevel="0" collapsed="false">
      <c r="D307" s="124"/>
    </row>
    <row r="308" customFormat="false" ht="15" hidden="false" customHeight="false" outlineLevel="0" collapsed="false">
      <c r="D308" s="124"/>
    </row>
    <row r="309" customFormat="false" ht="15" hidden="false" customHeight="false" outlineLevel="0" collapsed="false">
      <c r="D309" s="124"/>
    </row>
    <row r="310" customFormat="false" ht="15" hidden="false" customHeight="false" outlineLevel="0" collapsed="false">
      <c r="D310" s="124"/>
    </row>
    <row r="311" customFormat="false" ht="15" hidden="false" customHeight="false" outlineLevel="0" collapsed="false">
      <c r="D311" s="124"/>
    </row>
    <row r="312" customFormat="false" ht="15" hidden="false" customHeight="false" outlineLevel="0" collapsed="false">
      <c r="D312" s="124"/>
    </row>
    <row r="313" customFormat="false" ht="15" hidden="false" customHeight="false" outlineLevel="0" collapsed="false">
      <c r="D313" s="124"/>
    </row>
    <row r="314" customFormat="false" ht="15" hidden="false" customHeight="false" outlineLevel="0" collapsed="false">
      <c r="D314" s="124"/>
    </row>
    <row r="315" customFormat="false" ht="15" hidden="false" customHeight="false" outlineLevel="0" collapsed="false">
      <c r="D315" s="124"/>
    </row>
    <row r="316" customFormat="false" ht="15" hidden="false" customHeight="false" outlineLevel="0" collapsed="false">
      <c r="D316" s="124"/>
    </row>
    <row r="317" customFormat="false" ht="15" hidden="false" customHeight="false" outlineLevel="0" collapsed="false">
      <c r="D317" s="124"/>
    </row>
    <row r="318" customFormat="false" ht="15" hidden="false" customHeight="false" outlineLevel="0" collapsed="false">
      <c r="D318" s="124"/>
    </row>
    <row r="319" customFormat="false" ht="15" hidden="false" customHeight="false" outlineLevel="0" collapsed="false">
      <c r="D319" s="124"/>
    </row>
    <row r="320" customFormat="false" ht="15" hidden="false" customHeight="false" outlineLevel="0" collapsed="false">
      <c r="D320" s="124"/>
    </row>
    <row r="321" customFormat="false" ht="15" hidden="false" customHeight="false" outlineLevel="0" collapsed="false">
      <c r="D321" s="124"/>
    </row>
    <row r="322" customFormat="false" ht="15" hidden="false" customHeight="false" outlineLevel="0" collapsed="false">
      <c r="D322" s="124"/>
    </row>
    <row r="323" customFormat="false" ht="15" hidden="false" customHeight="false" outlineLevel="0" collapsed="false">
      <c r="D323" s="124"/>
    </row>
    <row r="324" customFormat="false" ht="15" hidden="false" customHeight="false" outlineLevel="0" collapsed="false">
      <c r="D324" s="124"/>
    </row>
    <row r="325" customFormat="false" ht="15" hidden="false" customHeight="false" outlineLevel="0" collapsed="false">
      <c r="D325" s="124"/>
    </row>
    <row r="326" customFormat="false" ht="15" hidden="false" customHeight="false" outlineLevel="0" collapsed="false">
      <c r="D326" s="124"/>
    </row>
    <row r="327" customFormat="false" ht="15" hidden="false" customHeight="false" outlineLevel="0" collapsed="false">
      <c r="D327" s="124"/>
    </row>
    <row r="328" customFormat="false" ht="15" hidden="false" customHeight="false" outlineLevel="0" collapsed="false">
      <c r="D328" s="124"/>
    </row>
    <row r="329" customFormat="false" ht="15" hidden="false" customHeight="false" outlineLevel="0" collapsed="false">
      <c r="D329" s="124"/>
    </row>
    <row r="330" customFormat="false" ht="15" hidden="false" customHeight="false" outlineLevel="0" collapsed="false">
      <c r="D330" s="124"/>
    </row>
    <row r="331" customFormat="false" ht="15" hidden="false" customHeight="false" outlineLevel="0" collapsed="false">
      <c r="D331" s="124"/>
    </row>
    <row r="332" customFormat="false" ht="15" hidden="false" customHeight="false" outlineLevel="0" collapsed="false">
      <c r="D332" s="124"/>
    </row>
    <row r="333" customFormat="false" ht="15" hidden="false" customHeight="false" outlineLevel="0" collapsed="false">
      <c r="D333" s="124"/>
    </row>
    <row r="334" customFormat="false" ht="15" hidden="false" customHeight="false" outlineLevel="0" collapsed="false">
      <c r="D334" s="124"/>
    </row>
    <row r="335" customFormat="false" ht="15" hidden="false" customHeight="false" outlineLevel="0" collapsed="false">
      <c r="D335" s="124"/>
    </row>
    <row r="336" customFormat="false" ht="15" hidden="false" customHeight="false" outlineLevel="0" collapsed="false">
      <c r="D336" s="124"/>
    </row>
    <row r="337" customFormat="false" ht="15" hidden="false" customHeight="false" outlineLevel="0" collapsed="false">
      <c r="D337" s="124"/>
    </row>
    <row r="338" customFormat="false" ht="15" hidden="false" customHeight="false" outlineLevel="0" collapsed="false">
      <c r="D338" s="124"/>
    </row>
    <row r="339" customFormat="false" ht="15" hidden="false" customHeight="false" outlineLevel="0" collapsed="false">
      <c r="D339" s="124"/>
    </row>
    <row r="340" customFormat="false" ht="15" hidden="false" customHeight="false" outlineLevel="0" collapsed="false">
      <c r="D340" s="124"/>
    </row>
    <row r="341" customFormat="false" ht="15" hidden="false" customHeight="false" outlineLevel="0" collapsed="false">
      <c r="D341" s="124"/>
    </row>
    <row r="342" customFormat="false" ht="15" hidden="false" customHeight="false" outlineLevel="0" collapsed="false">
      <c r="D342" s="124"/>
    </row>
    <row r="343" customFormat="false" ht="15" hidden="false" customHeight="false" outlineLevel="0" collapsed="false">
      <c r="D343" s="124"/>
    </row>
    <row r="344" customFormat="false" ht="15" hidden="false" customHeight="false" outlineLevel="0" collapsed="false">
      <c r="D344" s="124"/>
    </row>
    <row r="345" customFormat="false" ht="15" hidden="false" customHeight="false" outlineLevel="0" collapsed="false">
      <c r="D345" s="124"/>
    </row>
    <row r="346" customFormat="false" ht="15" hidden="false" customHeight="false" outlineLevel="0" collapsed="false">
      <c r="D346" s="124"/>
    </row>
    <row r="347" customFormat="false" ht="15" hidden="false" customHeight="false" outlineLevel="0" collapsed="false">
      <c r="D347" s="124"/>
    </row>
    <row r="348" customFormat="false" ht="15" hidden="false" customHeight="false" outlineLevel="0" collapsed="false">
      <c r="D348" s="124"/>
    </row>
    <row r="349" customFormat="false" ht="15" hidden="false" customHeight="false" outlineLevel="0" collapsed="false">
      <c r="D349" s="124"/>
    </row>
    <row r="350" customFormat="false" ht="15" hidden="false" customHeight="false" outlineLevel="0" collapsed="false">
      <c r="D350" s="124"/>
    </row>
    <row r="351" customFormat="false" ht="15" hidden="false" customHeight="false" outlineLevel="0" collapsed="false">
      <c r="D351" s="124"/>
    </row>
    <row r="352" customFormat="false" ht="15" hidden="false" customHeight="false" outlineLevel="0" collapsed="false">
      <c r="D352" s="124"/>
    </row>
    <row r="353" customFormat="false" ht="15" hidden="false" customHeight="false" outlineLevel="0" collapsed="false">
      <c r="D353" s="124"/>
    </row>
    <row r="354" customFormat="false" ht="15" hidden="false" customHeight="false" outlineLevel="0" collapsed="false">
      <c r="D354" s="124"/>
    </row>
    <row r="355" customFormat="false" ht="15" hidden="false" customHeight="false" outlineLevel="0" collapsed="false">
      <c r="D355" s="124"/>
    </row>
    <row r="356" customFormat="false" ht="15" hidden="false" customHeight="false" outlineLevel="0" collapsed="false">
      <c r="D356" s="124"/>
    </row>
    <row r="357" customFormat="false" ht="15" hidden="false" customHeight="false" outlineLevel="0" collapsed="false">
      <c r="D357" s="124"/>
    </row>
    <row r="358" customFormat="false" ht="15" hidden="false" customHeight="false" outlineLevel="0" collapsed="false">
      <c r="D358" s="124"/>
    </row>
    <row r="359" customFormat="false" ht="15" hidden="false" customHeight="false" outlineLevel="0" collapsed="false">
      <c r="D359" s="124"/>
    </row>
    <row r="360" customFormat="false" ht="15" hidden="false" customHeight="false" outlineLevel="0" collapsed="false">
      <c r="D360" s="124"/>
    </row>
    <row r="361" customFormat="false" ht="15" hidden="false" customHeight="false" outlineLevel="0" collapsed="false">
      <c r="D361" s="124"/>
    </row>
    <row r="362" customFormat="false" ht="15" hidden="false" customHeight="false" outlineLevel="0" collapsed="false">
      <c r="D362" s="124"/>
    </row>
    <row r="363" customFormat="false" ht="15" hidden="false" customHeight="false" outlineLevel="0" collapsed="false">
      <c r="D363" s="124"/>
    </row>
    <row r="364" customFormat="false" ht="15" hidden="false" customHeight="false" outlineLevel="0" collapsed="false">
      <c r="D364" s="124"/>
    </row>
    <row r="365" customFormat="false" ht="15" hidden="false" customHeight="false" outlineLevel="0" collapsed="false">
      <c r="D365" s="124"/>
    </row>
    <row r="366" customFormat="false" ht="15" hidden="false" customHeight="false" outlineLevel="0" collapsed="false">
      <c r="D366" s="124"/>
    </row>
    <row r="367" customFormat="false" ht="15" hidden="false" customHeight="false" outlineLevel="0" collapsed="false">
      <c r="D367" s="124"/>
    </row>
    <row r="368" customFormat="false" ht="15" hidden="false" customHeight="false" outlineLevel="0" collapsed="false">
      <c r="D368" s="124"/>
    </row>
    <row r="369" customFormat="false" ht="15" hidden="false" customHeight="false" outlineLevel="0" collapsed="false">
      <c r="D369" s="124"/>
    </row>
    <row r="370" customFormat="false" ht="15" hidden="false" customHeight="false" outlineLevel="0" collapsed="false">
      <c r="D370" s="124"/>
    </row>
    <row r="371" customFormat="false" ht="15" hidden="false" customHeight="false" outlineLevel="0" collapsed="false">
      <c r="D371" s="124"/>
    </row>
    <row r="372" customFormat="false" ht="15" hidden="false" customHeight="false" outlineLevel="0" collapsed="false">
      <c r="D372" s="124"/>
    </row>
    <row r="373" customFormat="false" ht="15" hidden="false" customHeight="false" outlineLevel="0" collapsed="false">
      <c r="D373" s="124"/>
    </row>
    <row r="374" customFormat="false" ht="15" hidden="false" customHeight="false" outlineLevel="0" collapsed="false">
      <c r="D374" s="124"/>
    </row>
    <row r="375" customFormat="false" ht="15" hidden="false" customHeight="false" outlineLevel="0" collapsed="false">
      <c r="D375" s="124"/>
    </row>
    <row r="376" customFormat="false" ht="15" hidden="false" customHeight="false" outlineLevel="0" collapsed="false">
      <c r="D376" s="124"/>
    </row>
    <row r="377" customFormat="false" ht="15" hidden="false" customHeight="false" outlineLevel="0" collapsed="false">
      <c r="D377" s="124"/>
    </row>
    <row r="378" customFormat="false" ht="15" hidden="false" customHeight="false" outlineLevel="0" collapsed="false">
      <c r="D378" s="124"/>
    </row>
    <row r="379" customFormat="false" ht="15" hidden="false" customHeight="false" outlineLevel="0" collapsed="false">
      <c r="D379" s="124"/>
    </row>
    <row r="380" customFormat="false" ht="15" hidden="false" customHeight="false" outlineLevel="0" collapsed="false">
      <c r="D380" s="124"/>
    </row>
    <row r="381" customFormat="false" ht="15" hidden="false" customHeight="false" outlineLevel="0" collapsed="false">
      <c r="D381" s="124"/>
    </row>
    <row r="382" customFormat="false" ht="15" hidden="false" customHeight="false" outlineLevel="0" collapsed="false">
      <c r="D382" s="124"/>
    </row>
    <row r="383" customFormat="false" ht="15" hidden="false" customHeight="false" outlineLevel="0" collapsed="false">
      <c r="D383" s="124"/>
    </row>
    <row r="384" customFormat="false" ht="15" hidden="false" customHeight="false" outlineLevel="0" collapsed="false">
      <c r="D384" s="124"/>
    </row>
    <row r="385" customFormat="false" ht="15" hidden="false" customHeight="false" outlineLevel="0" collapsed="false">
      <c r="D385" s="124"/>
    </row>
    <row r="386" customFormat="false" ht="15" hidden="false" customHeight="false" outlineLevel="0" collapsed="false">
      <c r="D386" s="124"/>
    </row>
    <row r="387" customFormat="false" ht="15" hidden="false" customHeight="false" outlineLevel="0" collapsed="false">
      <c r="D387" s="124"/>
    </row>
    <row r="388" customFormat="false" ht="15" hidden="false" customHeight="false" outlineLevel="0" collapsed="false">
      <c r="D388" s="124"/>
    </row>
    <row r="389" customFormat="false" ht="15" hidden="false" customHeight="false" outlineLevel="0" collapsed="false">
      <c r="D389" s="124"/>
    </row>
    <row r="390" customFormat="false" ht="15" hidden="false" customHeight="false" outlineLevel="0" collapsed="false">
      <c r="D390" s="124"/>
    </row>
    <row r="391" customFormat="false" ht="15" hidden="false" customHeight="false" outlineLevel="0" collapsed="false">
      <c r="D391" s="124"/>
    </row>
    <row r="392" customFormat="false" ht="15" hidden="false" customHeight="false" outlineLevel="0" collapsed="false">
      <c r="D392" s="124"/>
    </row>
    <row r="393" customFormat="false" ht="15" hidden="false" customHeight="false" outlineLevel="0" collapsed="false">
      <c r="D393" s="124"/>
    </row>
    <row r="394" customFormat="false" ht="15" hidden="false" customHeight="false" outlineLevel="0" collapsed="false">
      <c r="D394" s="124"/>
    </row>
    <row r="395" customFormat="false" ht="15" hidden="false" customHeight="false" outlineLevel="0" collapsed="false">
      <c r="D395" s="124"/>
    </row>
    <row r="396" customFormat="false" ht="15" hidden="false" customHeight="false" outlineLevel="0" collapsed="false">
      <c r="D396" s="124"/>
    </row>
    <row r="397" customFormat="false" ht="15" hidden="false" customHeight="false" outlineLevel="0" collapsed="false">
      <c r="D397" s="124"/>
    </row>
    <row r="398" customFormat="false" ht="15" hidden="false" customHeight="false" outlineLevel="0" collapsed="false">
      <c r="D398" s="124"/>
    </row>
    <row r="399" customFormat="false" ht="15" hidden="false" customHeight="false" outlineLevel="0" collapsed="false">
      <c r="D399" s="124"/>
    </row>
    <row r="400" customFormat="false" ht="15" hidden="false" customHeight="false" outlineLevel="0" collapsed="false">
      <c r="D400" s="124"/>
    </row>
    <row r="401" customFormat="false" ht="15" hidden="false" customHeight="false" outlineLevel="0" collapsed="false">
      <c r="D401" s="124"/>
    </row>
    <row r="402" customFormat="false" ht="15" hidden="false" customHeight="false" outlineLevel="0" collapsed="false">
      <c r="D402" s="124"/>
    </row>
    <row r="403" customFormat="false" ht="15" hidden="false" customHeight="false" outlineLevel="0" collapsed="false">
      <c r="D403" s="124"/>
    </row>
    <row r="404" customFormat="false" ht="15" hidden="false" customHeight="false" outlineLevel="0" collapsed="false">
      <c r="D404" s="124"/>
    </row>
    <row r="405" customFormat="false" ht="15" hidden="false" customHeight="false" outlineLevel="0" collapsed="false">
      <c r="D405" s="124"/>
    </row>
    <row r="406" customFormat="false" ht="15" hidden="false" customHeight="false" outlineLevel="0" collapsed="false">
      <c r="D406" s="124"/>
    </row>
    <row r="407" customFormat="false" ht="15" hidden="false" customHeight="false" outlineLevel="0" collapsed="false">
      <c r="D407" s="124"/>
    </row>
    <row r="408" customFormat="false" ht="15" hidden="false" customHeight="false" outlineLevel="0" collapsed="false">
      <c r="D408" s="124"/>
    </row>
    <row r="409" customFormat="false" ht="15" hidden="false" customHeight="false" outlineLevel="0" collapsed="false">
      <c r="D409" s="124"/>
    </row>
    <row r="410" customFormat="false" ht="15" hidden="false" customHeight="false" outlineLevel="0" collapsed="false">
      <c r="D410" s="124"/>
    </row>
    <row r="411" customFormat="false" ht="15" hidden="false" customHeight="false" outlineLevel="0" collapsed="false">
      <c r="D411" s="124"/>
    </row>
    <row r="412" customFormat="false" ht="15" hidden="false" customHeight="false" outlineLevel="0" collapsed="false">
      <c r="D412" s="124"/>
    </row>
    <row r="413" customFormat="false" ht="15" hidden="false" customHeight="false" outlineLevel="0" collapsed="false">
      <c r="D413" s="124"/>
    </row>
    <row r="414" customFormat="false" ht="15" hidden="false" customHeight="false" outlineLevel="0" collapsed="false">
      <c r="D414" s="124"/>
    </row>
    <row r="415" customFormat="false" ht="15" hidden="false" customHeight="false" outlineLevel="0" collapsed="false">
      <c r="D415" s="124"/>
    </row>
    <row r="416" customFormat="false" ht="15" hidden="false" customHeight="false" outlineLevel="0" collapsed="false">
      <c r="D416" s="124"/>
    </row>
    <row r="417" customFormat="false" ht="15" hidden="false" customHeight="false" outlineLevel="0" collapsed="false">
      <c r="D417" s="124"/>
    </row>
    <row r="418" customFormat="false" ht="15" hidden="false" customHeight="false" outlineLevel="0" collapsed="false">
      <c r="D418" s="124"/>
    </row>
    <row r="419" customFormat="false" ht="15" hidden="false" customHeight="false" outlineLevel="0" collapsed="false">
      <c r="D419" s="124"/>
    </row>
    <row r="420" customFormat="false" ht="15" hidden="false" customHeight="false" outlineLevel="0" collapsed="false">
      <c r="D420" s="124"/>
    </row>
    <row r="421" customFormat="false" ht="15" hidden="false" customHeight="false" outlineLevel="0" collapsed="false">
      <c r="D421" s="124"/>
    </row>
    <row r="422" customFormat="false" ht="15" hidden="false" customHeight="false" outlineLevel="0" collapsed="false">
      <c r="D422" s="124"/>
    </row>
    <row r="423" customFormat="false" ht="15" hidden="false" customHeight="false" outlineLevel="0" collapsed="false">
      <c r="D423" s="124"/>
    </row>
    <row r="424" customFormat="false" ht="15" hidden="false" customHeight="false" outlineLevel="0" collapsed="false">
      <c r="D424" s="124"/>
    </row>
    <row r="425" customFormat="false" ht="15" hidden="false" customHeight="false" outlineLevel="0" collapsed="false">
      <c r="D425" s="124"/>
    </row>
    <row r="426" customFormat="false" ht="15" hidden="false" customHeight="false" outlineLevel="0" collapsed="false">
      <c r="D426" s="124"/>
    </row>
    <row r="427" customFormat="false" ht="15" hidden="false" customHeight="false" outlineLevel="0" collapsed="false">
      <c r="D427" s="124"/>
    </row>
    <row r="428" customFormat="false" ht="15" hidden="false" customHeight="false" outlineLevel="0" collapsed="false">
      <c r="D428" s="124"/>
    </row>
    <row r="429" customFormat="false" ht="15" hidden="false" customHeight="false" outlineLevel="0" collapsed="false">
      <c r="D429" s="124"/>
    </row>
    <row r="430" customFormat="false" ht="15" hidden="false" customHeight="false" outlineLevel="0" collapsed="false">
      <c r="D430" s="124"/>
    </row>
    <row r="431" customFormat="false" ht="15" hidden="false" customHeight="false" outlineLevel="0" collapsed="false">
      <c r="D431" s="124"/>
    </row>
    <row r="432" customFormat="false" ht="15" hidden="false" customHeight="false" outlineLevel="0" collapsed="false">
      <c r="D432" s="124"/>
    </row>
    <row r="433" customFormat="false" ht="15" hidden="false" customHeight="false" outlineLevel="0" collapsed="false">
      <c r="D433" s="124"/>
    </row>
    <row r="434" customFormat="false" ht="15" hidden="false" customHeight="false" outlineLevel="0" collapsed="false">
      <c r="D434" s="124"/>
    </row>
    <row r="435" customFormat="false" ht="15" hidden="false" customHeight="false" outlineLevel="0" collapsed="false">
      <c r="D435" s="124"/>
    </row>
    <row r="436" customFormat="false" ht="15" hidden="false" customHeight="false" outlineLevel="0" collapsed="false">
      <c r="D436" s="124"/>
    </row>
    <row r="437" customFormat="false" ht="15" hidden="false" customHeight="false" outlineLevel="0" collapsed="false">
      <c r="D437" s="124"/>
    </row>
    <row r="438" customFormat="false" ht="15" hidden="false" customHeight="false" outlineLevel="0" collapsed="false">
      <c r="D438" s="124"/>
    </row>
    <row r="439" customFormat="false" ht="15" hidden="false" customHeight="false" outlineLevel="0" collapsed="false">
      <c r="D439" s="124"/>
    </row>
    <row r="440" customFormat="false" ht="15" hidden="false" customHeight="false" outlineLevel="0" collapsed="false">
      <c r="D440" s="124"/>
    </row>
    <row r="441" customFormat="false" ht="15" hidden="false" customHeight="false" outlineLevel="0" collapsed="false">
      <c r="D441" s="124"/>
    </row>
    <row r="442" customFormat="false" ht="15" hidden="false" customHeight="false" outlineLevel="0" collapsed="false">
      <c r="D442" s="124"/>
    </row>
    <row r="443" customFormat="false" ht="15" hidden="false" customHeight="false" outlineLevel="0" collapsed="false">
      <c r="D443" s="124"/>
    </row>
    <row r="444" customFormat="false" ht="15" hidden="false" customHeight="false" outlineLevel="0" collapsed="false">
      <c r="D444" s="124"/>
    </row>
    <row r="445" customFormat="false" ht="15" hidden="false" customHeight="false" outlineLevel="0" collapsed="false">
      <c r="D445" s="124"/>
    </row>
    <row r="446" customFormat="false" ht="15" hidden="false" customHeight="false" outlineLevel="0" collapsed="false">
      <c r="D446" s="124"/>
    </row>
    <row r="447" customFormat="false" ht="15" hidden="false" customHeight="false" outlineLevel="0" collapsed="false">
      <c r="D447" s="124"/>
    </row>
    <row r="448" customFormat="false" ht="15" hidden="false" customHeight="false" outlineLevel="0" collapsed="false">
      <c r="D448" s="124"/>
    </row>
    <row r="449" customFormat="false" ht="15" hidden="false" customHeight="false" outlineLevel="0" collapsed="false">
      <c r="D449" s="124"/>
    </row>
    <row r="450" customFormat="false" ht="15" hidden="false" customHeight="false" outlineLevel="0" collapsed="false">
      <c r="D450" s="124"/>
    </row>
    <row r="451" customFormat="false" ht="15" hidden="false" customHeight="false" outlineLevel="0" collapsed="false">
      <c r="D451" s="124"/>
    </row>
    <row r="452" customFormat="false" ht="15" hidden="false" customHeight="false" outlineLevel="0" collapsed="false">
      <c r="D452" s="124"/>
    </row>
    <row r="453" customFormat="false" ht="15" hidden="false" customHeight="false" outlineLevel="0" collapsed="false">
      <c r="D453" s="124"/>
    </row>
    <row r="454" customFormat="false" ht="15" hidden="false" customHeight="false" outlineLevel="0" collapsed="false">
      <c r="D454" s="124"/>
    </row>
    <row r="455" customFormat="false" ht="15" hidden="false" customHeight="false" outlineLevel="0" collapsed="false">
      <c r="D455" s="124"/>
    </row>
    <row r="456" customFormat="false" ht="15" hidden="false" customHeight="false" outlineLevel="0" collapsed="false">
      <c r="D456" s="124"/>
    </row>
    <row r="457" customFormat="false" ht="15" hidden="false" customHeight="false" outlineLevel="0" collapsed="false">
      <c r="D457" s="124"/>
    </row>
    <row r="458" customFormat="false" ht="15" hidden="false" customHeight="false" outlineLevel="0" collapsed="false">
      <c r="D458" s="124"/>
    </row>
    <row r="459" customFormat="false" ht="15" hidden="false" customHeight="false" outlineLevel="0" collapsed="false">
      <c r="D459" s="124"/>
    </row>
    <row r="460" customFormat="false" ht="15" hidden="false" customHeight="false" outlineLevel="0" collapsed="false">
      <c r="D460" s="124"/>
    </row>
    <row r="461" customFormat="false" ht="15" hidden="false" customHeight="false" outlineLevel="0" collapsed="false">
      <c r="D461" s="124"/>
    </row>
    <row r="462" customFormat="false" ht="15" hidden="false" customHeight="false" outlineLevel="0" collapsed="false">
      <c r="D462" s="124"/>
    </row>
    <row r="463" customFormat="false" ht="15" hidden="false" customHeight="false" outlineLevel="0" collapsed="false">
      <c r="D463" s="124"/>
    </row>
    <row r="464" customFormat="false" ht="15" hidden="false" customHeight="false" outlineLevel="0" collapsed="false">
      <c r="D464" s="124"/>
    </row>
    <row r="465" customFormat="false" ht="15" hidden="false" customHeight="false" outlineLevel="0" collapsed="false">
      <c r="D465" s="124"/>
    </row>
    <row r="466" customFormat="false" ht="15" hidden="false" customHeight="false" outlineLevel="0" collapsed="false">
      <c r="D466" s="124"/>
    </row>
    <row r="467" customFormat="false" ht="15" hidden="false" customHeight="false" outlineLevel="0" collapsed="false">
      <c r="D467" s="124"/>
    </row>
    <row r="468" customFormat="false" ht="15" hidden="false" customHeight="false" outlineLevel="0" collapsed="false">
      <c r="D468" s="124"/>
    </row>
    <row r="469" customFormat="false" ht="15" hidden="false" customHeight="false" outlineLevel="0" collapsed="false">
      <c r="D469" s="124"/>
    </row>
    <row r="470" customFormat="false" ht="15" hidden="false" customHeight="false" outlineLevel="0" collapsed="false">
      <c r="D470" s="124"/>
    </row>
    <row r="471" customFormat="false" ht="15" hidden="false" customHeight="false" outlineLevel="0" collapsed="false">
      <c r="D471" s="124"/>
    </row>
    <row r="472" customFormat="false" ht="15" hidden="false" customHeight="false" outlineLevel="0" collapsed="false">
      <c r="D472" s="124"/>
    </row>
    <row r="473" customFormat="false" ht="15" hidden="false" customHeight="false" outlineLevel="0" collapsed="false">
      <c r="D473" s="124"/>
    </row>
    <row r="474" customFormat="false" ht="15" hidden="false" customHeight="false" outlineLevel="0" collapsed="false">
      <c r="D474" s="124"/>
    </row>
    <row r="475" customFormat="false" ht="15" hidden="false" customHeight="false" outlineLevel="0" collapsed="false">
      <c r="D475" s="124"/>
    </row>
    <row r="476" customFormat="false" ht="15" hidden="false" customHeight="false" outlineLevel="0" collapsed="false">
      <c r="D476" s="124"/>
    </row>
    <row r="477" customFormat="false" ht="15" hidden="false" customHeight="false" outlineLevel="0" collapsed="false">
      <c r="D477" s="124"/>
    </row>
    <row r="478" customFormat="false" ht="15" hidden="false" customHeight="false" outlineLevel="0" collapsed="false">
      <c r="D478" s="124"/>
    </row>
    <row r="479" customFormat="false" ht="15" hidden="false" customHeight="false" outlineLevel="0" collapsed="false">
      <c r="D479" s="124"/>
    </row>
    <row r="480" customFormat="false" ht="15" hidden="false" customHeight="false" outlineLevel="0" collapsed="false">
      <c r="D480" s="124"/>
    </row>
    <row r="481" customFormat="false" ht="15" hidden="false" customHeight="false" outlineLevel="0" collapsed="false">
      <c r="D481" s="124"/>
    </row>
    <row r="482" customFormat="false" ht="15" hidden="false" customHeight="false" outlineLevel="0" collapsed="false">
      <c r="D482" s="124"/>
    </row>
    <row r="483" customFormat="false" ht="15" hidden="false" customHeight="false" outlineLevel="0" collapsed="false">
      <c r="D483" s="124"/>
    </row>
    <row r="484" customFormat="false" ht="15" hidden="false" customHeight="false" outlineLevel="0" collapsed="false">
      <c r="D484" s="124"/>
    </row>
    <row r="485" customFormat="false" ht="15" hidden="false" customHeight="false" outlineLevel="0" collapsed="false">
      <c r="D485" s="124"/>
    </row>
    <row r="486" customFormat="false" ht="15" hidden="false" customHeight="false" outlineLevel="0" collapsed="false">
      <c r="D486" s="124"/>
    </row>
    <row r="487" customFormat="false" ht="15" hidden="false" customHeight="false" outlineLevel="0" collapsed="false">
      <c r="D487" s="124"/>
    </row>
    <row r="488" customFormat="false" ht="15" hidden="false" customHeight="false" outlineLevel="0" collapsed="false">
      <c r="D488" s="124"/>
    </row>
    <row r="489" customFormat="false" ht="15" hidden="false" customHeight="false" outlineLevel="0" collapsed="false">
      <c r="D489" s="124"/>
    </row>
    <row r="490" customFormat="false" ht="15" hidden="false" customHeight="false" outlineLevel="0" collapsed="false">
      <c r="D490" s="124"/>
    </row>
    <row r="491" customFormat="false" ht="15" hidden="false" customHeight="false" outlineLevel="0" collapsed="false">
      <c r="D491" s="124"/>
    </row>
    <row r="492" customFormat="false" ht="15" hidden="false" customHeight="false" outlineLevel="0" collapsed="false">
      <c r="D492" s="124"/>
    </row>
    <row r="493" customFormat="false" ht="15" hidden="false" customHeight="false" outlineLevel="0" collapsed="false">
      <c r="D493" s="124"/>
    </row>
    <row r="494" customFormat="false" ht="15" hidden="false" customHeight="false" outlineLevel="0" collapsed="false">
      <c r="D494" s="124"/>
    </row>
    <row r="495" customFormat="false" ht="15" hidden="false" customHeight="false" outlineLevel="0" collapsed="false">
      <c r="D495" s="124"/>
    </row>
    <row r="496" customFormat="false" ht="15" hidden="false" customHeight="false" outlineLevel="0" collapsed="false">
      <c r="D496" s="124"/>
    </row>
    <row r="497" customFormat="false" ht="15" hidden="false" customHeight="false" outlineLevel="0" collapsed="false">
      <c r="D497" s="124"/>
    </row>
    <row r="498" customFormat="false" ht="15" hidden="false" customHeight="false" outlineLevel="0" collapsed="false">
      <c r="D498" s="124"/>
    </row>
    <row r="499" customFormat="false" ht="15" hidden="false" customHeight="false" outlineLevel="0" collapsed="false">
      <c r="D499" s="124"/>
    </row>
    <row r="500" customFormat="false" ht="15" hidden="false" customHeight="false" outlineLevel="0" collapsed="false">
      <c r="D500" s="124"/>
    </row>
    <row r="501" customFormat="false" ht="15" hidden="false" customHeight="false" outlineLevel="0" collapsed="false">
      <c r="D501" s="124"/>
    </row>
    <row r="502" customFormat="false" ht="15" hidden="false" customHeight="false" outlineLevel="0" collapsed="false">
      <c r="D502" s="124"/>
    </row>
    <row r="503" customFormat="false" ht="15" hidden="false" customHeight="false" outlineLevel="0" collapsed="false">
      <c r="D503" s="124"/>
    </row>
    <row r="504" customFormat="false" ht="15" hidden="false" customHeight="false" outlineLevel="0" collapsed="false">
      <c r="D504" s="124"/>
    </row>
    <row r="505" customFormat="false" ht="15" hidden="false" customHeight="false" outlineLevel="0" collapsed="false">
      <c r="D505" s="124"/>
    </row>
    <row r="506" customFormat="false" ht="15" hidden="false" customHeight="false" outlineLevel="0" collapsed="false">
      <c r="D506" s="124"/>
    </row>
    <row r="507" customFormat="false" ht="15" hidden="false" customHeight="false" outlineLevel="0" collapsed="false">
      <c r="D507" s="124"/>
    </row>
    <row r="508" customFormat="false" ht="15" hidden="false" customHeight="false" outlineLevel="0" collapsed="false">
      <c r="D508" s="124"/>
    </row>
    <row r="509" customFormat="false" ht="15" hidden="false" customHeight="false" outlineLevel="0" collapsed="false">
      <c r="D509" s="124"/>
    </row>
    <row r="510" customFormat="false" ht="15" hidden="false" customHeight="false" outlineLevel="0" collapsed="false">
      <c r="D510" s="124"/>
    </row>
    <row r="511" customFormat="false" ht="15" hidden="false" customHeight="false" outlineLevel="0" collapsed="false">
      <c r="D511" s="124"/>
    </row>
    <row r="512" customFormat="false" ht="15" hidden="false" customHeight="false" outlineLevel="0" collapsed="false">
      <c r="D512" s="124"/>
    </row>
    <row r="513" customFormat="false" ht="15" hidden="false" customHeight="false" outlineLevel="0" collapsed="false">
      <c r="D513" s="124"/>
    </row>
    <row r="514" customFormat="false" ht="15" hidden="false" customHeight="false" outlineLevel="0" collapsed="false">
      <c r="D514" s="124"/>
    </row>
    <row r="515" customFormat="false" ht="15" hidden="false" customHeight="false" outlineLevel="0" collapsed="false">
      <c r="D515" s="124"/>
    </row>
    <row r="516" customFormat="false" ht="15" hidden="false" customHeight="false" outlineLevel="0" collapsed="false">
      <c r="D516" s="124"/>
    </row>
    <row r="517" customFormat="false" ht="15" hidden="false" customHeight="false" outlineLevel="0" collapsed="false">
      <c r="D517" s="124"/>
    </row>
    <row r="518" customFormat="false" ht="15" hidden="false" customHeight="false" outlineLevel="0" collapsed="false">
      <c r="D518" s="124"/>
    </row>
    <row r="519" customFormat="false" ht="15" hidden="false" customHeight="false" outlineLevel="0" collapsed="false">
      <c r="D519" s="124"/>
    </row>
    <row r="520" customFormat="false" ht="15" hidden="false" customHeight="false" outlineLevel="0" collapsed="false">
      <c r="D520" s="124"/>
    </row>
    <row r="521" customFormat="false" ht="15" hidden="false" customHeight="false" outlineLevel="0" collapsed="false">
      <c r="D521" s="124"/>
    </row>
    <row r="522" customFormat="false" ht="15" hidden="false" customHeight="false" outlineLevel="0" collapsed="false">
      <c r="D522" s="124"/>
    </row>
    <row r="523" customFormat="false" ht="15" hidden="false" customHeight="false" outlineLevel="0" collapsed="false">
      <c r="D523" s="124"/>
    </row>
    <row r="524" customFormat="false" ht="15" hidden="false" customHeight="false" outlineLevel="0" collapsed="false">
      <c r="D524" s="124"/>
    </row>
    <row r="525" customFormat="false" ht="15" hidden="false" customHeight="false" outlineLevel="0" collapsed="false">
      <c r="D525" s="124"/>
    </row>
    <row r="526" customFormat="false" ht="15" hidden="false" customHeight="false" outlineLevel="0" collapsed="false">
      <c r="D526" s="124"/>
    </row>
    <row r="527" customFormat="false" ht="15" hidden="false" customHeight="false" outlineLevel="0" collapsed="false">
      <c r="D527" s="124"/>
    </row>
    <row r="528" customFormat="false" ht="15" hidden="false" customHeight="false" outlineLevel="0" collapsed="false">
      <c r="D528" s="124"/>
    </row>
    <row r="529" customFormat="false" ht="15" hidden="false" customHeight="false" outlineLevel="0" collapsed="false">
      <c r="D529" s="124"/>
    </row>
    <row r="530" customFormat="false" ht="15" hidden="false" customHeight="false" outlineLevel="0" collapsed="false">
      <c r="D530" s="124"/>
    </row>
    <row r="531" customFormat="false" ht="15" hidden="false" customHeight="false" outlineLevel="0" collapsed="false">
      <c r="D531" s="124"/>
    </row>
    <row r="532" customFormat="false" ht="15" hidden="false" customHeight="false" outlineLevel="0" collapsed="false">
      <c r="D532" s="124"/>
    </row>
    <row r="533" customFormat="false" ht="15" hidden="false" customHeight="false" outlineLevel="0" collapsed="false">
      <c r="D533" s="124"/>
    </row>
    <row r="534" customFormat="false" ht="15" hidden="false" customHeight="false" outlineLevel="0" collapsed="false">
      <c r="D534" s="124"/>
    </row>
    <row r="535" customFormat="false" ht="15" hidden="false" customHeight="false" outlineLevel="0" collapsed="false">
      <c r="D535" s="124"/>
    </row>
    <row r="536" customFormat="false" ht="15" hidden="false" customHeight="false" outlineLevel="0" collapsed="false">
      <c r="D536" s="124"/>
    </row>
    <row r="537" customFormat="false" ht="15" hidden="false" customHeight="false" outlineLevel="0" collapsed="false">
      <c r="D537" s="124"/>
    </row>
    <row r="538" customFormat="false" ht="15" hidden="false" customHeight="false" outlineLevel="0" collapsed="false">
      <c r="D538" s="124"/>
    </row>
    <row r="539" customFormat="false" ht="15" hidden="false" customHeight="false" outlineLevel="0" collapsed="false">
      <c r="D539" s="124"/>
    </row>
    <row r="540" customFormat="false" ht="15" hidden="false" customHeight="false" outlineLevel="0" collapsed="false">
      <c r="D540" s="124"/>
    </row>
    <row r="541" customFormat="false" ht="15" hidden="false" customHeight="false" outlineLevel="0" collapsed="false">
      <c r="D541" s="124"/>
    </row>
    <row r="542" customFormat="false" ht="15" hidden="false" customHeight="false" outlineLevel="0" collapsed="false">
      <c r="D542" s="124"/>
    </row>
    <row r="543" customFormat="false" ht="15" hidden="false" customHeight="false" outlineLevel="0" collapsed="false">
      <c r="D543" s="124"/>
    </row>
    <row r="544" customFormat="false" ht="15" hidden="false" customHeight="false" outlineLevel="0" collapsed="false">
      <c r="D544" s="124"/>
    </row>
    <row r="545" customFormat="false" ht="15" hidden="false" customHeight="false" outlineLevel="0" collapsed="false">
      <c r="D545" s="124"/>
    </row>
    <row r="546" customFormat="false" ht="15" hidden="false" customHeight="false" outlineLevel="0" collapsed="false">
      <c r="D546" s="124"/>
    </row>
    <row r="547" customFormat="false" ht="15" hidden="false" customHeight="false" outlineLevel="0" collapsed="false">
      <c r="D547" s="124"/>
    </row>
    <row r="548" customFormat="false" ht="15" hidden="false" customHeight="false" outlineLevel="0" collapsed="false">
      <c r="D548" s="124"/>
    </row>
    <row r="549" customFormat="false" ht="15" hidden="false" customHeight="false" outlineLevel="0" collapsed="false">
      <c r="D549" s="124"/>
    </row>
    <row r="550" customFormat="false" ht="15" hidden="false" customHeight="false" outlineLevel="0" collapsed="false">
      <c r="D550" s="124"/>
    </row>
    <row r="551" customFormat="false" ht="15" hidden="false" customHeight="false" outlineLevel="0" collapsed="false">
      <c r="D551" s="124"/>
    </row>
    <row r="552" customFormat="false" ht="15" hidden="false" customHeight="false" outlineLevel="0" collapsed="false">
      <c r="D552" s="124"/>
    </row>
    <row r="553" customFormat="false" ht="15" hidden="false" customHeight="false" outlineLevel="0" collapsed="false">
      <c r="D553" s="124"/>
    </row>
    <row r="554" customFormat="false" ht="15" hidden="false" customHeight="false" outlineLevel="0" collapsed="false">
      <c r="D554" s="124"/>
    </row>
    <row r="555" customFormat="false" ht="15" hidden="false" customHeight="false" outlineLevel="0" collapsed="false">
      <c r="D555" s="124"/>
    </row>
    <row r="556" customFormat="false" ht="15" hidden="false" customHeight="false" outlineLevel="0" collapsed="false">
      <c r="D556" s="124"/>
    </row>
    <row r="557" customFormat="false" ht="15" hidden="false" customHeight="false" outlineLevel="0" collapsed="false">
      <c r="D557" s="124"/>
    </row>
    <row r="558" customFormat="false" ht="15" hidden="false" customHeight="false" outlineLevel="0" collapsed="false">
      <c r="D558" s="124"/>
    </row>
    <row r="559" customFormat="false" ht="15" hidden="false" customHeight="false" outlineLevel="0" collapsed="false">
      <c r="D559" s="124"/>
    </row>
    <row r="560" customFormat="false" ht="15" hidden="false" customHeight="false" outlineLevel="0" collapsed="false">
      <c r="D560" s="124"/>
    </row>
    <row r="561" customFormat="false" ht="15" hidden="false" customHeight="false" outlineLevel="0" collapsed="false">
      <c r="D561" s="124"/>
    </row>
    <row r="562" customFormat="false" ht="15" hidden="false" customHeight="false" outlineLevel="0" collapsed="false">
      <c r="D562" s="124"/>
    </row>
    <row r="563" customFormat="false" ht="15" hidden="false" customHeight="false" outlineLevel="0" collapsed="false">
      <c r="D563" s="124"/>
    </row>
    <row r="564" customFormat="false" ht="15" hidden="false" customHeight="false" outlineLevel="0" collapsed="false">
      <c r="D564" s="124"/>
    </row>
    <row r="565" customFormat="false" ht="15" hidden="false" customHeight="false" outlineLevel="0" collapsed="false">
      <c r="D565" s="124"/>
    </row>
    <row r="566" customFormat="false" ht="15" hidden="false" customHeight="false" outlineLevel="0" collapsed="false">
      <c r="D566" s="124"/>
    </row>
    <row r="567" customFormat="false" ht="15" hidden="false" customHeight="false" outlineLevel="0" collapsed="false">
      <c r="D567" s="124"/>
    </row>
    <row r="568" customFormat="false" ht="15" hidden="false" customHeight="false" outlineLevel="0" collapsed="false">
      <c r="D568" s="124"/>
    </row>
    <row r="569" customFormat="false" ht="15" hidden="false" customHeight="false" outlineLevel="0" collapsed="false">
      <c r="D569" s="124"/>
    </row>
    <row r="570" customFormat="false" ht="15" hidden="false" customHeight="false" outlineLevel="0" collapsed="false">
      <c r="D570" s="124"/>
    </row>
    <row r="571" customFormat="false" ht="15" hidden="false" customHeight="false" outlineLevel="0" collapsed="false">
      <c r="D571" s="124"/>
    </row>
    <row r="572" customFormat="false" ht="15" hidden="false" customHeight="false" outlineLevel="0" collapsed="false">
      <c r="D572" s="124"/>
    </row>
    <row r="573" customFormat="false" ht="15" hidden="false" customHeight="false" outlineLevel="0" collapsed="false">
      <c r="D573" s="124"/>
    </row>
    <row r="574" customFormat="false" ht="15" hidden="false" customHeight="false" outlineLevel="0" collapsed="false">
      <c r="D574" s="124"/>
    </row>
    <row r="575" customFormat="false" ht="15" hidden="false" customHeight="false" outlineLevel="0" collapsed="false">
      <c r="D575" s="124"/>
    </row>
    <row r="576" customFormat="false" ht="15" hidden="false" customHeight="false" outlineLevel="0" collapsed="false">
      <c r="D576" s="124"/>
    </row>
    <row r="577" customFormat="false" ht="15" hidden="false" customHeight="false" outlineLevel="0" collapsed="false">
      <c r="D577" s="124"/>
    </row>
    <row r="578" customFormat="false" ht="15" hidden="false" customHeight="false" outlineLevel="0" collapsed="false">
      <c r="D578" s="124"/>
    </row>
    <row r="579" customFormat="false" ht="15" hidden="false" customHeight="false" outlineLevel="0" collapsed="false">
      <c r="D579" s="124"/>
    </row>
    <row r="580" customFormat="false" ht="15" hidden="false" customHeight="false" outlineLevel="0" collapsed="false">
      <c r="D580" s="124"/>
    </row>
    <row r="581" customFormat="false" ht="15" hidden="false" customHeight="false" outlineLevel="0" collapsed="false">
      <c r="D581" s="124"/>
    </row>
    <row r="582" customFormat="false" ht="15" hidden="false" customHeight="false" outlineLevel="0" collapsed="false">
      <c r="D582" s="124"/>
    </row>
    <row r="583" customFormat="false" ht="15" hidden="false" customHeight="false" outlineLevel="0" collapsed="false">
      <c r="D583" s="124"/>
    </row>
    <row r="584" customFormat="false" ht="15" hidden="false" customHeight="false" outlineLevel="0" collapsed="false">
      <c r="D584" s="124"/>
    </row>
    <row r="585" customFormat="false" ht="15" hidden="false" customHeight="false" outlineLevel="0" collapsed="false">
      <c r="D585" s="124"/>
    </row>
    <row r="586" customFormat="false" ht="15" hidden="false" customHeight="false" outlineLevel="0" collapsed="false">
      <c r="D586" s="124"/>
    </row>
    <row r="587" customFormat="false" ht="15" hidden="false" customHeight="false" outlineLevel="0" collapsed="false">
      <c r="D587" s="124"/>
    </row>
    <row r="588" customFormat="false" ht="15" hidden="false" customHeight="false" outlineLevel="0" collapsed="false">
      <c r="D588" s="124"/>
    </row>
    <row r="589" customFormat="false" ht="15" hidden="false" customHeight="false" outlineLevel="0" collapsed="false">
      <c r="D589" s="124"/>
    </row>
    <row r="590" customFormat="false" ht="15" hidden="false" customHeight="false" outlineLevel="0" collapsed="false">
      <c r="D590" s="124"/>
    </row>
    <row r="591" customFormat="false" ht="15" hidden="false" customHeight="false" outlineLevel="0" collapsed="false">
      <c r="D591" s="124"/>
    </row>
    <row r="592" customFormat="false" ht="15" hidden="false" customHeight="false" outlineLevel="0" collapsed="false">
      <c r="D592" s="124"/>
    </row>
    <row r="593" customFormat="false" ht="15" hidden="false" customHeight="false" outlineLevel="0" collapsed="false">
      <c r="D593" s="124"/>
    </row>
    <row r="594" customFormat="false" ht="15" hidden="false" customHeight="false" outlineLevel="0" collapsed="false">
      <c r="D594" s="124"/>
    </row>
    <row r="595" customFormat="false" ht="15" hidden="false" customHeight="false" outlineLevel="0" collapsed="false">
      <c r="D595" s="124"/>
    </row>
    <row r="596" customFormat="false" ht="15" hidden="false" customHeight="false" outlineLevel="0" collapsed="false">
      <c r="D596" s="124"/>
    </row>
    <row r="597" customFormat="false" ht="15" hidden="false" customHeight="false" outlineLevel="0" collapsed="false">
      <c r="D597" s="124"/>
    </row>
    <row r="598" customFormat="false" ht="15" hidden="false" customHeight="false" outlineLevel="0" collapsed="false">
      <c r="D598" s="124"/>
    </row>
    <row r="599" customFormat="false" ht="15" hidden="false" customHeight="false" outlineLevel="0" collapsed="false">
      <c r="D599" s="124"/>
    </row>
    <row r="600" customFormat="false" ht="15" hidden="false" customHeight="false" outlineLevel="0" collapsed="false">
      <c r="D600" s="124"/>
    </row>
    <row r="601" customFormat="false" ht="15" hidden="false" customHeight="false" outlineLevel="0" collapsed="false">
      <c r="D601" s="124"/>
    </row>
    <row r="602" customFormat="false" ht="15" hidden="false" customHeight="false" outlineLevel="0" collapsed="false">
      <c r="D602" s="124"/>
    </row>
    <row r="603" customFormat="false" ht="15" hidden="false" customHeight="false" outlineLevel="0" collapsed="false">
      <c r="D603" s="124"/>
    </row>
    <row r="604" customFormat="false" ht="15" hidden="false" customHeight="false" outlineLevel="0" collapsed="false">
      <c r="D604" s="124"/>
    </row>
    <row r="605" customFormat="false" ht="15" hidden="false" customHeight="false" outlineLevel="0" collapsed="false">
      <c r="D605" s="124"/>
    </row>
    <row r="606" customFormat="false" ht="15" hidden="false" customHeight="false" outlineLevel="0" collapsed="false">
      <c r="D606" s="124"/>
    </row>
    <row r="607" customFormat="false" ht="15" hidden="false" customHeight="false" outlineLevel="0" collapsed="false">
      <c r="D607" s="124"/>
    </row>
    <row r="608" customFormat="false" ht="15" hidden="false" customHeight="false" outlineLevel="0" collapsed="false">
      <c r="D608" s="124"/>
    </row>
    <row r="609" customFormat="false" ht="15" hidden="false" customHeight="false" outlineLevel="0" collapsed="false">
      <c r="D609" s="124"/>
    </row>
    <row r="610" customFormat="false" ht="15" hidden="false" customHeight="false" outlineLevel="0" collapsed="false">
      <c r="D610" s="124"/>
    </row>
    <row r="611" customFormat="false" ht="15" hidden="false" customHeight="false" outlineLevel="0" collapsed="false">
      <c r="D611" s="124"/>
    </row>
    <row r="612" customFormat="false" ht="15" hidden="false" customHeight="false" outlineLevel="0" collapsed="false">
      <c r="D612" s="124"/>
    </row>
    <row r="613" customFormat="false" ht="15" hidden="false" customHeight="false" outlineLevel="0" collapsed="false">
      <c r="D613" s="124"/>
    </row>
    <row r="614" customFormat="false" ht="15" hidden="false" customHeight="false" outlineLevel="0" collapsed="false">
      <c r="D614" s="124"/>
    </row>
    <row r="615" customFormat="false" ht="15" hidden="false" customHeight="false" outlineLevel="0" collapsed="false">
      <c r="D615" s="124"/>
    </row>
    <row r="616" customFormat="false" ht="15" hidden="false" customHeight="false" outlineLevel="0" collapsed="false">
      <c r="D616" s="124"/>
    </row>
    <row r="617" customFormat="false" ht="15" hidden="false" customHeight="false" outlineLevel="0" collapsed="false">
      <c r="D617" s="124"/>
    </row>
    <row r="618" customFormat="false" ht="15" hidden="false" customHeight="false" outlineLevel="0" collapsed="false">
      <c r="D618" s="124"/>
    </row>
    <row r="619" customFormat="false" ht="15" hidden="false" customHeight="false" outlineLevel="0" collapsed="false">
      <c r="D619" s="124"/>
    </row>
    <row r="620" customFormat="false" ht="15" hidden="false" customHeight="false" outlineLevel="0" collapsed="false">
      <c r="D620" s="124"/>
    </row>
    <row r="621" customFormat="false" ht="15" hidden="false" customHeight="false" outlineLevel="0" collapsed="false">
      <c r="D621" s="124"/>
    </row>
    <row r="622" customFormat="false" ht="15" hidden="false" customHeight="false" outlineLevel="0" collapsed="false">
      <c r="D622" s="124"/>
    </row>
    <row r="623" customFormat="false" ht="15" hidden="false" customHeight="false" outlineLevel="0" collapsed="false">
      <c r="D623" s="124"/>
    </row>
    <row r="624" customFormat="false" ht="15" hidden="false" customHeight="false" outlineLevel="0" collapsed="false">
      <c r="D624" s="124"/>
    </row>
    <row r="625" customFormat="false" ht="15" hidden="false" customHeight="false" outlineLevel="0" collapsed="false">
      <c r="D625" s="124"/>
    </row>
    <row r="626" customFormat="false" ht="15" hidden="false" customHeight="false" outlineLevel="0" collapsed="false">
      <c r="D626" s="124"/>
    </row>
    <row r="627" customFormat="false" ht="15" hidden="false" customHeight="false" outlineLevel="0" collapsed="false">
      <c r="D627" s="124"/>
    </row>
    <row r="628" customFormat="false" ht="15" hidden="false" customHeight="false" outlineLevel="0" collapsed="false">
      <c r="D628" s="124"/>
    </row>
    <row r="629" customFormat="false" ht="15" hidden="false" customHeight="false" outlineLevel="0" collapsed="false">
      <c r="D629" s="124"/>
    </row>
    <row r="630" customFormat="false" ht="15" hidden="false" customHeight="false" outlineLevel="0" collapsed="false">
      <c r="D630" s="124"/>
    </row>
    <row r="631" customFormat="false" ht="15" hidden="false" customHeight="false" outlineLevel="0" collapsed="false">
      <c r="D631" s="124"/>
    </row>
    <row r="632" customFormat="false" ht="15" hidden="false" customHeight="false" outlineLevel="0" collapsed="false">
      <c r="D632" s="124"/>
    </row>
    <row r="633" customFormat="false" ht="15" hidden="false" customHeight="false" outlineLevel="0" collapsed="false">
      <c r="D633" s="124"/>
    </row>
    <row r="634" customFormat="false" ht="15" hidden="false" customHeight="false" outlineLevel="0" collapsed="false">
      <c r="D634" s="124"/>
    </row>
    <row r="635" customFormat="false" ht="15" hidden="false" customHeight="false" outlineLevel="0" collapsed="false">
      <c r="D635" s="124"/>
    </row>
    <row r="636" customFormat="false" ht="15" hidden="false" customHeight="false" outlineLevel="0" collapsed="false">
      <c r="D636" s="124"/>
    </row>
    <row r="637" customFormat="false" ht="15" hidden="false" customHeight="false" outlineLevel="0" collapsed="false">
      <c r="D637" s="124"/>
    </row>
    <row r="638" customFormat="false" ht="15" hidden="false" customHeight="false" outlineLevel="0" collapsed="false">
      <c r="D638" s="124"/>
    </row>
    <row r="639" customFormat="false" ht="15" hidden="false" customHeight="false" outlineLevel="0" collapsed="false">
      <c r="D639" s="124"/>
    </row>
    <row r="640" customFormat="false" ht="15" hidden="false" customHeight="false" outlineLevel="0" collapsed="false">
      <c r="D640" s="124"/>
    </row>
    <row r="641" customFormat="false" ht="15" hidden="false" customHeight="false" outlineLevel="0" collapsed="false">
      <c r="D641" s="124"/>
    </row>
    <row r="642" customFormat="false" ht="15" hidden="false" customHeight="false" outlineLevel="0" collapsed="false">
      <c r="D642" s="124"/>
    </row>
    <row r="643" customFormat="false" ht="15" hidden="false" customHeight="false" outlineLevel="0" collapsed="false">
      <c r="D643" s="124"/>
    </row>
    <row r="644" customFormat="false" ht="15" hidden="false" customHeight="false" outlineLevel="0" collapsed="false">
      <c r="D644" s="124"/>
    </row>
    <row r="645" customFormat="false" ht="15" hidden="false" customHeight="false" outlineLevel="0" collapsed="false">
      <c r="D645" s="124"/>
    </row>
    <row r="646" customFormat="false" ht="15" hidden="false" customHeight="false" outlineLevel="0" collapsed="false">
      <c r="D646" s="124"/>
    </row>
    <row r="647" customFormat="false" ht="15" hidden="false" customHeight="false" outlineLevel="0" collapsed="false">
      <c r="D647" s="124"/>
    </row>
    <row r="648" customFormat="false" ht="15" hidden="false" customHeight="false" outlineLevel="0" collapsed="false">
      <c r="D648" s="124"/>
    </row>
    <row r="649" customFormat="false" ht="15" hidden="false" customHeight="false" outlineLevel="0" collapsed="false">
      <c r="D649" s="124"/>
    </row>
    <row r="650" customFormat="false" ht="15" hidden="false" customHeight="false" outlineLevel="0" collapsed="false">
      <c r="D650" s="124"/>
    </row>
    <row r="651" customFormat="false" ht="15" hidden="false" customHeight="false" outlineLevel="0" collapsed="false">
      <c r="D651" s="124"/>
    </row>
    <row r="652" customFormat="false" ht="15" hidden="false" customHeight="false" outlineLevel="0" collapsed="false">
      <c r="D652" s="124"/>
    </row>
    <row r="653" customFormat="false" ht="15" hidden="false" customHeight="false" outlineLevel="0" collapsed="false">
      <c r="D653" s="124"/>
    </row>
    <row r="654" customFormat="false" ht="15" hidden="false" customHeight="false" outlineLevel="0" collapsed="false">
      <c r="D654" s="124"/>
    </row>
    <row r="655" customFormat="false" ht="15" hidden="false" customHeight="false" outlineLevel="0" collapsed="false">
      <c r="D655" s="124"/>
    </row>
    <row r="656" customFormat="false" ht="15" hidden="false" customHeight="false" outlineLevel="0" collapsed="false">
      <c r="D656" s="124"/>
    </row>
    <row r="657" customFormat="false" ht="15" hidden="false" customHeight="false" outlineLevel="0" collapsed="false">
      <c r="D657" s="124"/>
    </row>
    <row r="658" customFormat="false" ht="15" hidden="false" customHeight="false" outlineLevel="0" collapsed="false">
      <c r="D658" s="124"/>
    </row>
    <row r="659" customFormat="false" ht="15" hidden="false" customHeight="false" outlineLevel="0" collapsed="false">
      <c r="D659" s="124"/>
    </row>
    <row r="660" customFormat="false" ht="15" hidden="false" customHeight="false" outlineLevel="0" collapsed="false">
      <c r="D660" s="124"/>
    </row>
    <row r="661" customFormat="false" ht="15" hidden="false" customHeight="false" outlineLevel="0" collapsed="false">
      <c r="D661" s="124"/>
    </row>
    <row r="662" customFormat="false" ht="15" hidden="false" customHeight="false" outlineLevel="0" collapsed="false">
      <c r="D662" s="124"/>
    </row>
    <row r="663" customFormat="false" ht="15" hidden="false" customHeight="false" outlineLevel="0" collapsed="false">
      <c r="D663" s="124"/>
    </row>
    <row r="664" customFormat="false" ht="15" hidden="false" customHeight="false" outlineLevel="0" collapsed="false">
      <c r="D664" s="124"/>
    </row>
    <row r="665" customFormat="false" ht="15" hidden="false" customHeight="false" outlineLevel="0" collapsed="false">
      <c r="D665" s="124"/>
    </row>
    <row r="666" customFormat="false" ht="15" hidden="false" customHeight="false" outlineLevel="0" collapsed="false">
      <c r="D666" s="124"/>
    </row>
    <row r="667" customFormat="false" ht="15" hidden="false" customHeight="false" outlineLevel="0" collapsed="false">
      <c r="D667" s="124"/>
    </row>
    <row r="668" customFormat="false" ht="15" hidden="false" customHeight="false" outlineLevel="0" collapsed="false">
      <c r="D668" s="124"/>
    </row>
    <row r="669" customFormat="false" ht="15" hidden="false" customHeight="false" outlineLevel="0" collapsed="false">
      <c r="D669" s="124"/>
    </row>
    <row r="670" customFormat="false" ht="15" hidden="false" customHeight="false" outlineLevel="0" collapsed="false">
      <c r="D670" s="124"/>
    </row>
    <row r="671" customFormat="false" ht="15" hidden="false" customHeight="false" outlineLevel="0" collapsed="false">
      <c r="D671" s="124"/>
    </row>
    <row r="672" customFormat="false" ht="15" hidden="false" customHeight="false" outlineLevel="0" collapsed="false">
      <c r="D672" s="124"/>
    </row>
    <row r="673" customFormat="false" ht="15" hidden="false" customHeight="false" outlineLevel="0" collapsed="false">
      <c r="D673" s="124"/>
    </row>
    <row r="674" customFormat="false" ht="15" hidden="false" customHeight="false" outlineLevel="0" collapsed="false">
      <c r="D674" s="124"/>
    </row>
    <row r="675" customFormat="false" ht="15" hidden="false" customHeight="false" outlineLevel="0" collapsed="false">
      <c r="D675" s="124"/>
    </row>
    <row r="676" customFormat="false" ht="15" hidden="false" customHeight="false" outlineLevel="0" collapsed="false">
      <c r="D676" s="124"/>
    </row>
    <row r="677" customFormat="false" ht="15" hidden="false" customHeight="false" outlineLevel="0" collapsed="false">
      <c r="D677" s="124"/>
    </row>
    <row r="678" customFormat="false" ht="15" hidden="false" customHeight="false" outlineLevel="0" collapsed="false">
      <c r="D678" s="124"/>
    </row>
    <row r="679" customFormat="false" ht="15" hidden="false" customHeight="false" outlineLevel="0" collapsed="false">
      <c r="D679" s="124"/>
    </row>
    <row r="680" customFormat="false" ht="15" hidden="false" customHeight="false" outlineLevel="0" collapsed="false">
      <c r="D680" s="124"/>
    </row>
    <row r="681" customFormat="false" ht="15" hidden="false" customHeight="false" outlineLevel="0" collapsed="false">
      <c r="D681" s="124"/>
    </row>
    <row r="682" customFormat="false" ht="15" hidden="false" customHeight="false" outlineLevel="0" collapsed="false">
      <c r="D682" s="124"/>
    </row>
    <row r="683" customFormat="false" ht="15" hidden="false" customHeight="false" outlineLevel="0" collapsed="false">
      <c r="D683" s="124"/>
    </row>
    <row r="684" customFormat="false" ht="15" hidden="false" customHeight="false" outlineLevel="0" collapsed="false">
      <c r="D684" s="124"/>
    </row>
    <row r="685" customFormat="false" ht="15" hidden="false" customHeight="false" outlineLevel="0" collapsed="false">
      <c r="D685" s="124"/>
    </row>
    <row r="686" customFormat="false" ht="15" hidden="false" customHeight="false" outlineLevel="0" collapsed="false">
      <c r="D686" s="124"/>
    </row>
    <row r="687" customFormat="false" ht="15" hidden="false" customHeight="false" outlineLevel="0" collapsed="false">
      <c r="D687" s="124"/>
    </row>
    <row r="688" customFormat="false" ht="15" hidden="false" customHeight="false" outlineLevel="0" collapsed="false">
      <c r="D688" s="124"/>
    </row>
    <row r="689" customFormat="false" ht="15" hidden="false" customHeight="false" outlineLevel="0" collapsed="false">
      <c r="D689" s="124"/>
    </row>
    <row r="690" customFormat="false" ht="15" hidden="false" customHeight="false" outlineLevel="0" collapsed="false">
      <c r="D690" s="124"/>
    </row>
    <row r="691" customFormat="false" ht="15" hidden="false" customHeight="false" outlineLevel="0" collapsed="false">
      <c r="D691" s="124"/>
    </row>
    <row r="692" customFormat="false" ht="15" hidden="false" customHeight="false" outlineLevel="0" collapsed="false">
      <c r="D692" s="124"/>
    </row>
    <row r="693" customFormat="false" ht="15" hidden="false" customHeight="false" outlineLevel="0" collapsed="false">
      <c r="D693" s="124"/>
    </row>
    <row r="694" customFormat="false" ht="15" hidden="false" customHeight="false" outlineLevel="0" collapsed="false">
      <c r="D694" s="124"/>
    </row>
    <row r="695" customFormat="false" ht="15" hidden="false" customHeight="false" outlineLevel="0" collapsed="false">
      <c r="D695" s="124"/>
    </row>
    <row r="696" customFormat="false" ht="15" hidden="false" customHeight="false" outlineLevel="0" collapsed="false">
      <c r="D696" s="124"/>
    </row>
    <row r="697" customFormat="false" ht="15" hidden="false" customHeight="false" outlineLevel="0" collapsed="false">
      <c r="D697" s="124"/>
    </row>
    <row r="698" customFormat="false" ht="15" hidden="false" customHeight="false" outlineLevel="0" collapsed="false">
      <c r="D698" s="124"/>
    </row>
    <row r="699" customFormat="false" ht="15" hidden="false" customHeight="false" outlineLevel="0" collapsed="false">
      <c r="D699" s="124"/>
    </row>
    <row r="700" customFormat="false" ht="15" hidden="false" customHeight="false" outlineLevel="0" collapsed="false">
      <c r="D700" s="124"/>
    </row>
    <row r="701" customFormat="false" ht="15" hidden="false" customHeight="false" outlineLevel="0" collapsed="false">
      <c r="D701" s="124"/>
    </row>
    <row r="702" customFormat="false" ht="15" hidden="false" customHeight="false" outlineLevel="0" collapsed="false">
      <c r="D702" s="124"/>
    </row>
    <row r="703" customFormat="false" ht="15" hidden="false" customHeight="false" outlineLevel="0" collapsed="false">
      <c r="D703" s="124"/>
    </row>
    <row r="704" customFormat="false" ht="15" hidden="false" customHeight="false" outlineLevel="0" collapsed="false">
      <c r="D704" s="124"/>
    </row>
    <row r="705" customFormat="false" ht="15" hidden="false" customHeight="false" outlineLevel="0" collapsed="false">
      <c r="D705" s="124"/>
    </row>
    <row r="706" customFormat="false" ht="15" hidden="false" customHeight="false" outlineLevel="0" collapsed="false">
      <c r="D706" s="124"/>
    </row>
    <row r="707" customFormat="false" ht="15" hidden="false" customHeight="false" outlineLevel="0" collapsed="false">
      <c r="D707" s="124"/>
    </row>
    <row r="708" customFormat="false" ht="15" hidden="false" customHeight="false" outlineLevel="0" collapsed="false">
      <c r="D708" s="124"/>
    </row>
    <row r="709" customFormat="false" ht="15" hidden="false" customHeight="false" outlineLevel="0" collapsed="false">
      <c r="D709" s="124"/>
    </row>
    <row r="710" customFormat="false" ht="15" hidden="false" customHeight="false" outlineLevel="0" collapsed="false">
      <c r="D710" s="124"/>
    </row>
    <row r="711" customFormat="false" ht="15" hidden="false" customHeight="false" outlineLevel="0" collapsed="false">
      <c r="D711" s="124"/>
    </row>
    <row r="712" customFormat="false" ht="15" hidden="false" customHeight="false" outlineLevel="0" collapsed="false">
      <c r="D712" s="124"/>
    </row>
    <row r="713" customFormat="false" ht="15" hidden="false" customHeight="false" outlineLevel="0" collapsed="false">
      <c r="D713" s="124"/>
    </row>
    <row r="714" customFormat="false" ht="15" hidden="false" customHeight="false" outlineLevel="0" collapsed="false">
      <c r="D714" s="124"/>
    </row>
    <row r="715" customFormat="false" ht="15" hidden="false" customHeight="false" outlineLevel="0" collapsed="false">
      <c r="D715" s="124"/>
    </row>
    <row r="716" customFormat="false" ht="15" hidden="false" customHeight="false" outlineLevel="0" collapsed="false">
      <c r="D716" s="124"/>
    </row>
    <row r="717" customFormat="false" ht="15" hidden="false" customHeight="false" outlineLevel="0" collapsed="false">
      <c r="D717" s="124"/>
    </row>
    <row r="718" customFormat="false" ht="15" hidden="false" customHeight="false" outlineLevel="0" collapsed="false">
      <c r="D718" s="124"/>
    </row>
    <row r="719" customFormat="false" ht="15" hidden="false" customHeight="false" outlineLevel="0" collapsed="false">
      <c r="D719" s="124"/>
    </row>
    <row r="720" customFormat="false" ht="15" hidden="false" customHeight="false" outlineLevel="0" collapsed="false">
      <c r="D720" s="124"/>
    </row>
    <row r="721" customFormat="false" ht="15" hidden="false" customHeight="false" outlineLevel="0" collapsed="false">
      <c r="D721" s="124"/>
    </row>
    <row r="722" customFormat="false" ht="15" hidden="false" customHeight="false" outlineLevel="0" collapsed="false">
      <c r="D722" s="124"/>
    </row>
    <row r="723" customFormat="false" ht="15" hidden="false" customHeight="false" outlineLevel="0" collapsed="false">
      <c r="D723" s="124"/>
    </row>
    <row r="724" customFormat="false" ht="15" hidden="false" customHeight="false" outlineLevel="0" collapsed="false">
      <c r="D724" s="124"/>
    </row>
    <row r="725" customFormat="false" ht="15" hidden="false" customHeight="false" outlineLevel="0" collapsed="false">
      <c r="D725" s="124"/>
    </row>
    <row r="726" customFormat="false" ht="15" hidden="false" customHeight="false" outlineLevel="0" collapsed="false">
      <c r="D726" s="124"/>
    </row>
    <row r="727" customFormat="false" ht="15" hidden="false" customHeight="false" outlineLevel="0" collapsed="false">
      <c r="D727" s="124"/>
    </row>
    <row r="728" customFormat="false" ht="15" hidden="false" customHeight="false" outlineLevel="0" collapsed="false">
      <c r="D728" s="124"/>
    </row>
    <row r="729" customFormat="false" ht="15" hidden="false" customHeight="false" outlineLevel="0" collapsed="false">
      <c r="D729" s="124"/>
    </row>
    <row r="730" customFormat="false" ht="15" hidden="false" customHeight="false" outlineLevel="0" collapsed="false">
      <c r="D730" s="124"/>
    </row>
    <row r="731" customFormat="false" ht="15" hidden="false" customHeight="false" outlineLevel="0" collapsed="false">
      <c r="D731" s="124"/>
    </row>
    <row r="732" customFormat="false" ht="15" hidden="false" customHeight="false" outlineLevel="0" collapsed="false">
      <c r="D732" s="124"/>
    </row>
    <row r="733" customFormat="false" ht="15" hidden="false" customHeight="false" outlineLevel="0" collapsed="false">
      <c r="D733" s="124"/>
    </row>
    <row r="734" customFormat="false" ht="15" hidden="false" customHeight="false" outlineLevel="0" collapsed="false">
      <c r="D734" s="124"/>
    </row>
    <row r="735" customFormat="false" ht="15" hidden="false" customHeight="false" outlineLevel="0" collapsed="false">
      <c r="D735" s="124"/>
    </row>
    <row r="736" customFormat="false" ht="15" hidden="false" customHeight="false" outlineLevel="0" collapsed="false">
      <c r="D736" s="124"/>
    </row>
    <row r="737" customFormat="false" ht="15" hidden="false" customHeight="false" outlineLevel="0" collapsed="false">
      <c r="D737" s="124"/>
    </row>
    <row r="738" customFormat="false" ht="15" hidden="false" customHeight="false" outlineLevel="0" collapsed="false">
      <c r="D738" s="124"/>
    </row>
    <row r="739" customFormat="false" ht="15" hidden="false" customHeight="false" outlineLevel="0" collapsed="false">
      <c r="D739" s="124"/>
    </row>
    <row r="740" customFormat="false" ht="15" hidden="false" customHeight="false" outlineLevel="0" collapsed="false">
      <c r="D740" s="124"/>
    </row>
    <row r="741" customFormat="false" ht="15" hidden="false" customHeight="false" outlineLevel="0" collapsed="false">
      <c r="D741" s="124"/>
    </row>
    <row r="742" customFormat="false" ht="15" hidden="false" customHeight="false" outlineLevel="0" collapsed="false">
      <c r="D742" s="124"/>
    </row>
    <row r="743" customFormat="false" ht="15" hidden="false" customHeight="false" outlineLevel="0" collapsed="false">
      <c r="D743" s="124"/>
    </row>
    <row r="744" customFormat="false" ht="15" hidden="false" customHeight="false" outlineLevel="0" collapsed="false">
      <c r="D744" s="124"/>
    </row>
    <row r="745" customFormat="false" ht="15" hidden="false" customHeight="false" outlineLevel="0" collapsed="false">
      <c r="D745" s="124"/>
    </row>
    <row r="746" customFormat="false" ht="15" hidden="false" customHeight="false" outlineLevel="0" collapsed="false">
      <c r="D746" s="124"/>
    </row>
    <row r="747" customFormat="false" ht="15" hidden="false" customHeight="false" outlineLevel="0" collapsed="false">
      <c r="D747" s="124"/>
    </row>
    <row r="748" customFormat="false" ht="15" hidden="false" customHeight="false" outlineLevel="0" collapsed="false">
      <c r="D748" s="124"/>
    </row>
    <row r="749" customFormat="false" ht="15" hidden="false" customHeight="false" outlineLevel="0" collapsed="false">
      <c r="D749" s="124"/>
    </row>
    <row r="750" customFormat="false" ht="15" hidden="false" customHeight="false" outlineLevel="0" collapsed="false">
      <c r="D750" s="124"/>
    </row>
    <row r="751" customFormat="false" ht="15" hidden="false" customHeight="false" outlineLevel="0" collapsed="false">
      <c r="D751" s="124"/>
    </row>
    <row r="752" customFormat="false" ht="15" hidden="false" customHeight="false" outlineLevel="0" collapsed="false">
      <c r="D752" s="124"/>
    </row>
    <row r="753" customFormat="false" ht="15" hidden="false" customHeight="false" outlineLevel="0" collapsed="false">
      <c r="D753" s="124"/>
    </row>
    <row r="754" customFormat="false" ht="15" hidden="false" customHeight="false" outlineLevel="0" collapsed="false">
      <c r="D754" s="124"/>
    </row>
    <row r="755" customFormat="false" ht="15" hidden="false" customHeight="false" outlineLevel="0" collapsed="false">
      <c r="D755" s="124"/>
    </row>
    <row r="756" customFormat="false" ht="15" hidden="false" customHeight="false" outlineLevel="0" collapsed="false">
      <c r="D756" s="124"/>
    </row>
    <row r="757" customFormat="false" ht="15" hidden="false" customHeight="false" outlineLevel="0" collapsed="false">
      <c r="D757" s="124"/>
    </row>
    <row r="758" customFormat="false" ht="15" hidden="false" customHeight="false" outlineLevel="0" collapsed="false">
      <c r="D758" s="124"/>
    </row>
    <row r="759" customFormat="false" ht="15" hidden="false" customHeight="false" outlineLevel="0" collapsed="false">
      <c r="D759" s="124"/>
    </row>
    <row r="760" customFormat="false" ht="15" hidden="false" customHeight="false" outlineLevel="0" collapsed="false">
      <c r="D760" s="124"/>
    </row>
    <row r="761" customFormat="false" ht="15" hidden="false" customHeight="false" outlineLevel="0" collapsed="false">
      <c r="D761" s="124"/>
    </row>
    <row r="762" customFormat="false" ht="15" hidden="false" customHeight="false" outlineLevel="0" collapsed="false">
      <c r="D762" s="124"/>
    </row>
    <row r="763" customFormat="false" ht="15" hidden="false" customHeight="false" outlineLevel="0" collapsed="false">
      <c r="D763" s="124"/>
    </row>
    <row r="764" customFormat="false" ht="15" hidden="false" customHeight="false" outlineLevel="0" collapsed="false">
      <c r="D764" s="124"/>
    </row>
    <row r="765" customFormat="false" ht="15" hidden="false" customHeight="false" outlineLevel="0" collapsed="false">
      <c r="D765" s="124"/>
    </row>
    <row r="766" customFormat="false" ht="15" hidden="false" customHeight="false" outlineLevel="0" collapsed="false">
      <c r="D766" s="124"/>
    </row>
    <row r="767" customFormat="false" ht="15" hidden="false" customHeight="false" outlineLevel="0" collapsed="false">
      <c r="D767" s="124"/>
    </row>
    <row r="768" customFormat="false" ht="15" hidden="false" customHeight="false" outlineLevel="0" collapsed="false">
      <c r="D768" s="124"/>
    </row>
    <row r="769" customFormat="false" ht="15" hidden="false" customHeight="false" outlineLevel="0" collapsed="false">
      <c r="D769" s="124"/>
    </row>
    <row r="770" customFormat="false" ht="15" hidden="false" customHeight="false" outlineLevel="0" collapsed="false">
      <c r="D770" s="124"/>
    </row>
    <row r="771" customFormat="false" ht="15" hidden="false" customHeight="false" outlineLevel="0" collapsed="false">
      <c r="D771" s="124"/>
    </row>
    <row r="772" customFormat="false" ht="15" hidden="false" customHeight="false" outlineLevel="0" collapsed="false">
      <c r="D772" s="124"/>
    </row>
    <row r="773" customFormat="false" ht="15" hidden="false" customHeight="false" outlineLevel="0" collapsed="false">
      <c r="D773" s="124"/>
    </row>
    <row r="774" customFormat="false" ht="15" hidden="false" customHeight="false" outlineLevel="0" collapsed="false">
      <c r="D774" s="124"/>
    </row>
    <row r="775" customFormat="false" ht="15" hidden="false" customHeight="false" outlineLevel="0" collapsed="false">
      <c r="D775" s="124"/>
    </row>
    <row r="776" customFormat="false" ht="15" hidden="false" customHeight="false" outlineLevel="0" collapsed="false">
      <c r="D776" s="124"/>
    </row>
    <row r="777" customFormat="false" ht="15" hidden="false" customHeight="false" outlineLevel="0" collapsed="false">
      <c r="D777" s="124"/>
    </row>
    <row r="778" customFormat="false" ht="15" hidden="false" customHeight="false" outlineLevel="0" collapsed="false">
      <c r="D778" s="124"/>
    </row>
    <row r="779" customFormat="false" ht="15" hidden="false" customHeight="false" outlineLevel="0" collapsed="false">
      <c r="D779" s="124"/>
    </row>
    <row r="780" customFormat="false" ht="15" hidden="false" customHeight="false" outlineLevel="0" collapsed="false">
      <c r="D780" s="124"/>
    </row>
    <row r="781" customFormat="false" ht="15" hidden="false" customHeight="false" outlineLevel="0" collapsed="false">
      <c r="D781" s="124"/>
    </row>
    <row r="782" customFormat="false" ht="15" hidden="false" customHeight="false" outlineLevel="0" collapsed="false">
      <c r="D782" s="124"/>
    </row>
    <row r="783" customFormat="false" ht="15" hidden="false" customHeight="false" outlineLevel="0" collapsed="false">
      <c r="D783" s="124"/>
    </row>
    <row r="784" customFormat="false" ht="15" hidden="false" customHeight="false" outlineLevel="0" collapsed="false">
      <c r="D784" s="124"/>
    </row>
    <row r="785" customFormat="false" ht="15" hidden="false" customHeight="false" outlineLevel="0" collapsed="false">
      <c r="D785" s="124"/>
    </row>
    <row r="786" customFormat="false" ht="15" hidden="false" customHeight="false" outlineLevel="0" collapsed="false">
      <c r="D786" s="124"/>
    </row>
    <row r="787" customFormat="false" ht="15" hidden="false" customHeight="false" outlineLevel="0" collapsed="false">
      <c r="D787" s="124"/>
    </row>
    <row r="788" customFormat="false" ht="15" hidden="false" customHeight="false" outlineLevel="0" collapsed="false">
      <c r="D788" s="124"/>
    </row>
    <row r="789" customFormat="false" ht="15" hidden="false" customHeight="false" outlineLevel="0" collapsed="false">
      <c r="D789" s="124"/>
    </row>
    <row r="790" customFormat="false" ht="15" hidden="false" customHeight="false" outlineLevel="0" collapsed="false">
      <c r="D790" s="124"/>
    </row>
    <row r="791" customFormat="false" ht="15" hidden="false" customHeight="false" outlineLevel="0" collapsed="false">
      <c r="D791" s="124"/>
    </row>
    <row r="792" customFormat="false" ht="15" hidden="false" customHeight="false" outlineLevel="0" collapsed="false">
      <c r="D792" s="124"/>
    </row>
    <row r="793" customFormat="false" ht="15" hidden="false" customHeight="false" outlineLevel="0" collapsed="false">
      <c r="D793" s="124"/>
    </row>
    <row r="794" customFormat="false" ht="15" hidden="false" customHeight="false" outlineLevel="0" collapsed="false">
      <c r="D794" s="124"/>
    </row>
    <row r="795" customFormat="false" ht="15" hidden="false" customHeight="false" outlineLevel="0" collapsed="false">
      <c r="D795" s="124"/>
    </row>
    <row r="796" customFormat="false" ht="15" hidden="false" customHeight="false" outlineLevel="0" collapsed="false">
      <c r="D796" s="124"/>
    </row>
    <row r="797" customFormat="false" ht="15" hidden="false" customHeight="false" outlineLevel="0" collapsed="false">
      <c r="D797" s="124"/>
    </row>
    <row r="798" customFormat="false" ht="15" hidden="false" customHeight="false" outlineLevel="0" collapsed="false">
      <c r="D798" s="124"/>
    </row>
    <row r="799" customFormat="false" ht="15" hidden="false" customHeight="false" outlineLevel="0" collapsed="false">
      <c r="D799" s="124"/>
    </row>
    <row r="800" customFormat="false" ht="15" hidden="false" customHeight="false" outlineLevel="0" collapsed="false">
      <c r="D800" s="124"/>
    </row>
    <row r="801" customFormat="false" ht="15" hidden="false" customHeight="false" outlineLevel="0" collapsed="false">
      <c r="D801" s="124"/>
    </row>
    <row r="802" customFormat="false" ht="15" hidden="false" customHeight="false" outlineLevel="0" collapsed="false">
      <c r="D802" s="124"/>
    </row>
    <row r="803" customFormat="false" ht="15" hidden="false" customHeight="false" outlineLevel="0" collapsed="false">
      <c r="D803" s="124"/>
    </row>
    <row r="804" customFormat="false" ht="15" hidden="false" customHeight="false" outlineLevel="0" collapsed="false">
      <c r="D804" s="124"/>
    </row>
    <row r="805" customFormat="false" ht="15" hidden="false" customHeight="false" outlineLevel="0" collapsed="false">
      <c r="D805" s="124"/>
    </row>
    <row r="806" customFormat="false" ht="15" hidden="false" customHeight="false" outlineLevel="0" collapsed="false">
      <c r="D806" s="124"/>
    </row>
    <row r="807" customFormat="false" ht="15" hidden="false" customHeight="false" outlineLevel="0" collapsed="false">
      <c r="D807" s="124"/>
    </row>
    <row r="808" customFormat="false" ht="15" hidden="false" customHeight="false" outlineLevel="0" collapsed="false">
      <c r="D808" s="124"/>
    </row>
    <row r="809" customFormat="false" ht="15" hidden="false" customHeight="false" outlineLevel="0" collapsed="false">
      <c r="D809" s="124"/>
    </row>
    <row r="810" customFormat="false" ht="15" hidden="false" customHeight="false" outlineLevel="0" collapsed="false">
      <c r="D810" s="124"/>
    </row>
    <row r="811" customFormat="false" ht="15" hidden="false" customHeight="false" outlineLevel="0" collapsed="false">
      <c r="D811" s="124"/>
    </row>
    <row r="812" customFormat="false" ht="15" hidden="false" customHeight="false" outlineLevel="0" collapsed="false">
      <c r="D812" s="124"/>
    </row>
    <row r="813" customFormat="false" ht="15" hidden="false" customHeight="false" outlineLevel="0" collapsed="false">
      <c r="D813" s="124"/>
    </row>
    <row r="814" customFormat="false" ht="15" hidden="false" customHeight="false" outlineLevel="0" collapsed="false">
      <c r="D814" s="124"/>
    </row>
    <row r="815" customFormat="false" ht="15" hidden="false" customHeight="false" outlineLevel="0" collapsed="false">
      <c r="D815" s="124"/>
    </row>
    <row r="816" customFormat="false" ht="15" hidden="false" customHeight="false" outlineLevel="0" collapsed="false">
      <c r="D816" s="124"/>
    </row>
    <row r="817" customFormat="false" ht="15" hidden="false" customHeight="false" outlineLevel="0" collapsed="false">
      <c r="D817" s="124"/>
    </row>
    <row r="818" customFormat="false" ht="15" hidden="false" customHeight="false" outlineLevel="0" collapsed="false">
      <c r="D818" s="124"/>
    </row>
    <row r="819" customFormat="false" ht="15" hidden="false" customHeight="false" outlineLevel="0" collapsed="false">
      <c r="D819" s="124"/>
    </row>
    <row r="820" customFormat="false" ht="15" hidden="false" customHeight="false" outlineLevel="0" collapsed="false">
      <c r="D820" s="124"/>
    </row>
    <row r="821" customFormat="false" ht="15" hidden="false" customHeight="false" outlineLevel="0" collapsed="false">
      <c r="D821" s="124"/>
    </row>
    <row r="822" customFormat="false" ht="15" hidden="false" customHeight="false" outlineLevel="0" collapsed="false">
      <c r="D822" s="124"/>
    </row>
    <row r="823" customFormat="false" ht="15" hidden="false" customHeight="false" outlineLevel="0" collapsed="false">
      <c r="D823" s="124"/>
    </row>
    <row r="824" customFormat="false" ht="15" hidden="false" customHeight="false" outlineLevel="0" collapsed="false">
      <c r="D824" s="124"/>
    </row>
    <row r="825" customFormat="false" ht="15" hidden="false" customHeight="false" outlineLevel="0" collapsed="false">
      <c r="D825" s="124"/>
    </row>
    <row r="826" customFormat="false" ht="15" hidden="false" customHeight="false" outlineLevel="0" collapsed="false">
      <c r="D826" s="124"/>
    </row>
    <row r="827" customFormat="false" ht="15" hidden="false" customHeight="false" outlineLevel="0" collapsed="false">
      <c r="D827" s="124"/>
    </row>
    <row r="828" customFormat="false" ht="15" hidden="false" customHeight="false" outlineLevel="0" collapsed="false">
      <c r="D828" s="124"/>
    </row>
    <row r="829" customFormat="false" ht="15" hidden="false" customHeight="false" outlineLevel="0" collapsed="false">
      <c r="D829" s="124"/>
    </row>
    <row r="830" customFormat="false" ht="15" hidden="false" customHeight="false" outlineLevel="0" collapsed="false">
      <c r="D830" s="124"/>
    </row>
    <row r="831" customFormat="false" ht="15" hidden="false" customHeight="false" outlineLevel="0" collapsed="false">
      <c r="D831" s="124"/>
    </row>
    <row r="832" customFormat="false" ht="15" hidden="false" customHeight="false" outlineLevel="0" collapsed="false">
      <c r="D832" s="124"/>
    </row>
    <row r="833" customFormat="false" ht="15" hidden="false" customHeight="false" outlineLevel="0" collapsed="false">
      <c r="D833" s="124"/>
    </row>
    <row r="834" customFormat="false" ht="15" hidden="false" customHeight="false" outlineLevel="0" collapsed="false">
      <c r="D834" s="124"/>
    </row>
    <row r="835" customFormat="false" ht="15" hidden="false" customHeight="false" outlineLevel="0" collapsed="false">
      <c r="D835" s="124"/>
    </row>
    <row r="836" customFormat="false" ht="15" hidden="false" customHeight="false" outlineLevel="0" collapsed="false">
      <c r="D836" s="124"/>
    </row>
    <row r="837" customFormat="false" ht="15" hidden="false" customHeight="false" outlineLevel="0" collapsed="false">
      <c r="D837" s="124"/>
    </row>
    <row r="838" customFormat="false" ht="15" hidden="false" customHeight="false" outlineLevel="0" collapsed="false">
      <c r="D838" s="124"/>
    </row>
    <row r="839" customFormat="false" ht="15" hidden="false" customHeight="false" outlineLevel="0" collapsed="false">
      <c r="D839" s="124"/>
    </row>
    <row r="840" customFormat="false" ht="15" hidden="false" customHeight="false" outlineLevel="0" collapsed="false">
      <c r="D840" s="124"/>
    </row>
    <row r="841" customFormat="false" ht="15" hidden="false" customHeight="false" outlineLevel="0" collapsed="false">
      <c r="D841" s="124"/>
    </row>
    <row r="842" customFormat="false" ht="15" hidden="false" customHeight="false" outlineLevel="0" collapsed="false">
      <c r="D842" s="124"/>
    </row>
    <row r="843" customFormat="false" ht="15" hidden="false" customHeight="false" outlineLevel="0" collapsed="false">
      <c r="D843" s="124"/>
    </row>
    <row r="844" customFormat="false" ht="15" hidden="false" customHeight="false" outlineLevel="0" collapsed="false">
      <c r="D844" s="124"/>
    </row>
    <row r="845" customFormat="false" ht="15" hidden="false" customHeight="false" outlineLevel="0" collapsed="false">
      <c r="D845" s="124"/>
    </row>
    <row r="846" customFormat="false" ht="15" hidden="false" customHeight="false" outlineLevel="0" collapsed="false">
      <c r="D846" s="124"/>
    </row>
    <row r="847" customFormat="false" ht="15" hidden="false" customHeight="false" outlineLevel="0" collapsed="false">
      <c r="D847" s="124"/>
    </row>
    <row r="848" customFormat="false" ht="15" hidden="false" customHeight="false" outlineLevel="0" collapsed="false">
      <c r="D848" s="124"/>
    </row>
    <row r="849" customFormat="false" ht="15" hidden="false" customHeight="false" outlineLevel="0" collapsed="false">
      <c r="D849" s="124"/>
    </row>
    <row r="850" customFormat="false" ht="15" hidden="false" customHeight="false" outlineLevel="0" collapsed="false">
      <c r="D850" s="124"/>
    </row>
    <row r="851" customFormat="false" ht="15" hidden="false" customHeight="false" outlineLevel="0" collapsed="false">
      <c r="D851" s="124"/>
    </row>
    <row r="852" customFormat="false" ht="15" hidden="false" customHeight="false" outlineLevel="0" collapsed="false">
      <c r="D852" s="124"/>
    </row>
    <row r="853" customFormat="false" ht="15" hidden="false" customHeight="false" outlineLevel="0" collapsed="false">
      <c r="D853" s="124"/>
    </row>
    <row r="854" customFormat="false" ht="15" hidden="false" customHeight="false" outlineLevel="0" collapsed="false">
      <c r="D854" s="124"/>
    </row>
    <row r="855" customFormat="false" ht="15" hidden="false" customHeight="false" outlineLevel="0" collapsed="false">
      <c r="D855" s="124"/>
    </row>
    <row r="856" customFormat="false" ht="15" hidden="false" customHeight="false" outlineLevel="0" collapsed="false">
      <c r="D856" s="124"/>
    </row>
    <row r="857" customFormat="false" ht="15" hidden="false" customHeight="false" outlineLevel="0" collapsed="false">
      <c r="D857" s="124"/>
    </row>
    <row r="858" customFormat="false" ht="15" hidden="false" customHeight="false" outlineLevel="0" collapsed="false">
      <c r="D858" s="124"/>
    </row>
    <row r="859" customFormat="false" ht="15" hidden="false" customHeight="false" outlineLevel="0" collapsed="false">
      <c r="D859" s="124"/>
    </row>
    <row r="860" customFormat="false" ht="15" hidden="false" customHeight="false" outlineLevel="0" collapsed="false">
      <c r="D860" s="124"/>
    </row>
    <row r="861" customFormat="false" ht="15" hidden="false" customHeight="false" outlineLevel="0" collapsed="false">
      <c r="D861" s="124"/>
    </row>
    <row r="862" customFormat="false" ht="15" hidden="false" customHeight="false" outlineLevel="0" collapsed="false">
      <c r="D862" s="124"/>
    </row>
    <row r="863" customFormat="false" ht="15" hidden="false" customHeight="false" outlineLevel="0" collapsed="false">
      <c r="D863" s="124"/>
    </row>
    <row r="864" customFormat="false" ht="15" hidden="false" customHeight="false" outlineLevel="0" collapsed="false">
      <c r="D864" s="124"/>
    </row>
    <row r="865" customFormat="false" ht="15" hidden="false" customHeight="false" outlineLevel="0" collapsed="false">
      <c r="D865" s="124"/>
    </row>
    <row r="866" customFormat="false" ht="15" hidden="false" customHeight="false" outlineLevel="0" collapsed="false">
      <c r="D866" s="124"/>
    </row>
    <row r="867" customFormat="false" ht="15" hidden="false" customHeight="false" outlineLevel="0" collapsed="false">
      <c r="D867" s="124"/>
    </row>
    <row r="868" customFormat="false" ht="15" hidden="false" customHeight="false" outlineLevel="0" collapsed="false">
      <c r="D868" s="124"/>
    </row>
    <row r="869" customFormat="false" ht="15" hidden="false" customHeight="false" outlineLevel="0" collapsed="false">
      <c r="D869" s="124"/>
    </row>
    <row r="870" customFormat="false" ht="15" hidden="false" customHeight="false" outlineLevel="0" collapsed="false">
      <c r="D870" s="124"/>
    </row>
    <row r="871" customFormat="false" ht="15" hidden="false" customHeight="false" outlineLevel="0" collapsed="false">
      <c r="D871" s="124"/>
    </row>
    <row r="872" customFormat="false" ht="15" hidden="false" customHeight="false" outlineLevel="0" collapsed="false">
      <c r="D872" s="124"/>
    </row>
    <row r="873" customFormat="false" ht="15" hidden="false" customHeight="false" outlineLevel="0" collapsed="false">
      <c r="D873" s="124"/>
    </row>
    <row r="874" customFormat="false" ht="15" hidden="false" customHeight="false" outlineLevel="0" collapsed="false">
      <c r="D874" s="124"/>
    </row>
    <row r="875" customFormat="false" ht="15" hidden="false" customHeight="false" outlineLevel="0" collapsed="false">
      <c r="D875" s="124"/>
    </row>
    <row r="876" customFormat="false" ht="15" hidden="false" customHeight="false" outlineLevel="0" collapsed="false">
      <c r="D876" s="124"/>
    </row>
    <row r="877" customFormat="false" ht="15" hidden="false" customHeight="false" outlineLevel="0" collapsed="false">
      <c r="D877" s="124"/>
    </row>
    <row r="878" customFormat="false" ht="15" hidden="false" customHeight="false" outlineLevel="0" collapsed="false">
      <c r="D878" s="124"/>
    </row>
    <row r="879" customFormat="false" ht="15" hidden="false" customHeight="false" outlineLevel="0" collapsed="false">
      <c r="D879" s="124"/>
    </row>
    <row r="880" customFormat="false" ht="15" hidden="false" customHeight="false" outlineLevel="0" collapsed="false">
      <c r="D880" s="124"/>
    </row>
    <row r="881" customFormat="false" ht="15" hidden="false" customHeight="false" outlineLevel="0" collapsed="false">
      <c r="D881" s="124"/>
    </row>
    <row r="882" customFormat="false" ht="15" hidden="false" customHeight="false" outlineLevel="0" collapsed="false">
      <c r="D882" s="124"/>
    </row>
    <row r="883" customFormat="false" ht="15" hidden="false" customHeight="false" outlineLevel="0" collapsed="false">
      <c r="D883" s="124"/>
    </row>
    <row r="884" customFormat="false" ht="15" hidden="false" customHeight="false" outlineLevel="0" collapsed="false">
      <c r="D884" s="124"/>
    </row>
    <row r="885" customFormat="false" ht="15" hidden="false" customHeight="false" outlineLevel="0" collapsed="false">
      <c r="D885" s="124"/>
    </row>
    <row r="886" customFormat="false" ht="15" hidden="false" customHeight="false" outlineLevel="0" collapsed="false">
      <c r="D886" s="124"/>
    </row>
    <row r="887" customFormat="false" ht="15" hidden="false" customHeight="false" outlineLevel="0" collapsed="false">
      <c r="D887" s="124"/>
    </row>
    <row r="888" customFormat="false" ht="15" hidden="false" customHeight="false" outlineLevel="0" collapsed="false">
      <c r="D888" s="124"/>
    </row>
    <row r="889" customFormat="false" ht="15" hidden="false" customHeight="false" outlineLevel="0" collapsed="false">
      <c r="D889" s="124"/>
    </row>
    <row r="890" customFormat="false" ht="15" hidden="false" customHeight="false" outlineLevel="0" collapsed="false">
      <c r="D890" s="124"/>
    </row>
    <row r="891" customFormat="false" ht="15" hidden="false" customHeight="false" outlineLevel="0" collapsed="false">
      <c r="D891" s="124"/>
    </row>
    <row r="892" customFormat="false" ht="15" hidden="false" customHeight="false" outlineLevel="0" collapsed="false">
      <c r="D892" s="124"/>
    </row>
    <row r="893" customFormat="false" ht="15" hidden="false" customHeight="false" outlineLevel="0" collapsed="false">
      <c r="D893" s="124"/>
    </row>
    <row r="894" customFormat="false" ht="15" hidden="false" customHeight="false" outlineLevel="0" collapsed="false">
      <c r="D894" s="124"/>
    </row>
    <row r="895" customFormat="false" ht="15" hidden="false" customHeight="false" outlineLevel="0" collapsed="false">
      <c r="D895" s="124"/>
    </row>
    <row r="896" customFormat="false" ht="15" hidden="false" customHeight="false" outlineLevel="0" collapsed="false">
      <c r="D896" s="124"/>
    </row>
    <row r="897" customFormat="false" ht="15" hidden="false" customHeight="false" outlineLevel="0" collapsed="false">
      <c r="D897" s="124"/>
    </row>
    <row r="898" customFormat="false" ht="15" hidden="false" customHeight="false" outlineLevel="0" collapsed="false">
      <c r="D898" s="124"/>
    </row>
    <row r="899" customFormat="false" ht="15" hidden="false" customHeight="false" outlineLevel="0" collapsed="false">
      <c r="D899" s="124"/>
    </row>
    <row r="900" customFormat="false" ht="15" hidden="false" customHeight="false" outlineLevel="0" collapsed="false">
      <c r="D900" s="124"/>
    </row>
    <row r="901" customFormat="false" ht="15" hidden="false" customHeight="false" outlineLevel="0" collapsed="false">
      <c r="D901" s="124"/>
    </row>
    <row r="902" customFormat="false" ht="15" hidden="false" customHeight="false" outlineLevel="0" collapsed="false">
      <c r="D902" s="124"/>
    </row>
    <row r="903" customFormat="false" ht="15" hidden="false" customHeight="false" outlineLevel="0" collapsed="false">
      <c r="D903" s="124"/>
    </row>
    <row r="904" customFormat="false" ht="15" hidden="false" customHeight="false" outlineLevel="0" collapsed="false">
      <c r="D904" s="124"/>
    </row>
    <row r="905" customFormat="false" ht="15" hidden="false" customHeight="false" outlineLevel="0" collapsed="false">
      <c r="D905" s="124"/>
    </row>
    <row r="906" customFormat="false" ht="15" hidden="false" customHeight="false" outlineLevel="0" collapsed="false">
      <c r="D906" s="124"/>
    </row>
    <row r="907" customFormat="false" ht="15" hidden="false" customHeight="false" outlineLevel="0" collapsed="false">
      <c r="D907" s="124"/>
    </row>
    <row r="908" customFormat="false" ht="15" hidden="false" customHeight="false" outlineLevel="0" collapsed="false">
      <c r="D908" s="124"/>
    </row>
    <row r="909" customFormat="false" ht="15" hidden="false" customHeight="false" outlineLevel="0" collapsed="false">
      <c r="D909" s="124"/>
    </row>
    <row r="910" customFormat="false" ht="15" hidden="false" customHeight="false" outlineLevel="0" collapsed="false">
      <c r="D910" s="124"/>
    </row>
    <row r="911" customFormat="false" ht="15" hidden="false" customHeight="false" outlineLevel="0" collapsed="false">
      <c r="D911" s="124"/>
    </row>
    <row r="912" customFormat="false" ht="15" hidden="false" customHeight="false" outlineLevel="0" collapsed="false">
      <c r="D912" s="124"/>
    </row>
    <row r="913" customFormat="false" ht="15" hidden="false" customHeight="false" outlineLevel="0" collapsed="false">
      <c r="D913" s="124"/>
    </row>
    <row r="914" customFormat="false" ht="15" hidden="false" customHeight="false" outlineLevel="0" collapsed="false">
      <c r="D914" s="124"/>
    </row>
    <row r="915" customFormat="false" ht="15" hidden="false" customHeight="false" outlineLevel="0" collapsed="false">
      <c r="D915" s="124"/>
    </row>
    <row r="916" customFormat="false" ht="15" hidden="false" customHeight="false" outlineLevel="0" collapsed="false">
      <c r="D916" s="124"/>
    </row>
    <row r="917" customFormat="false" ht="15" hidden="false" customHeight="false" outlineLevel="0" collapsed="false">
      <c r="D917" s="124"/>
    </row>
    <row r="918" customFormat="false" ht="15" hidden="false" customHeight="false" outlineLevel="0" collapsed="false">
      <c r="D918" s="124"/>
    </row>
    <row r="919" customFormat="false" ht="15" hidden="false" customHeight="false" outlineLevel="0" collapsed="false">
      <c r="D919" s="124"/>
    </row>
    <row r="920" customFormat="false" ht="15" hidden="false" customHeight="false" outlineLevel="0" collapsed="false">
      <c r="D920" s="124"/>
    </row>
    <row r="921" customFormat="false" ht="15" hidden="false" customHeight="false" outlineLevel="0" collapsed="false">
      <c r="D921" s="124"/>
    </row>
    <row r="922" customFormat="false" ht="15" hidden="false" customHeight="false" outlineLevel="0" collapsed="false">
      <c r="D922" s="124"/>
    </row>
    <row r="923" customFormat="false" ht="15" hidden="false" customHeight="false" outlineLevel="0" collapsed="false">
      <c r="D923" s="124"/>
    </row>
    <row r="924" customFormat="false" ht="15" hidden="false" customHeight="false" outlineLevel="0" collapsed="false">
      <c r="D924" s="124"/>
    </row>
    <row r="925" customFormat="false" ht="15" hidden="false" customHeight="false" outlineLevel="0" collapsed="false">
      <c r="D925" s="124"/>
    </row>
    <row r="926" customFormat="false" ht="15" hidden="false" customHeight="false" outlineLevel="0" collapsed="false">
      <c r="D926" s="124"/>
    </row>
    <row r="927" customFormat="false" ht="15" hidden="false" customHeight="false" outlineLevel="0" collapsed="false">
      <c r="D927" s="124"/>
    </row>
    <row r="928" customFormat="false" ht="15" hidden="false" customHeight="false" outlineLevel="0" collapsed="false">
      <c r="D928" s="124"/>
    </row>
    <row r="929" customFormat="false" ht="15" hidden="false" customHeight="false" outlineLevel="0" collapsed="false">
      <c r="D929" s="124"/>
    </row>
    <row r="930" customFormat="false" ht="15" hidden="false" customHeight="false" outlineLevel="0" collapsed="false">
      <c r="D930" s="124"/>
    </row>
    <row r="931" customFormat="false" ht="15" hidden="false" customHeight="false" outlineLevel="0" collapsed="false">
      <c r="D931" s="124"/>
    </row>
    <row r="932" customFormat="false" ht="15" hidden="false" customHeight="false" outlineLevel="0" collapsed="false">
      <c r="D932" s="124"/>
    </row>
    <row r="933" customFormat="false" ht="15" hidden="false" customHeight="false" outlineLevel="0" collapsed="false">
      <c r="D933" s="124"/>
    </row>
    <row r="934" customFormat="false" ht="15" hidden="false" customHeight="false" outlineLevel="0" collapsed="false">
      <c r="D934" s="124"/>
    </row>
    <row r="935" customFormat="false" ht="15" hidden="false" customHeight="false" outlineLevel="0" collapsed="false">
      <c r="D935" s="124"/>
    </row>
    <row r="936" customFormat="false" ht="15" hidden="false" customHeight="false" outlineLevel="0" collapsed="false">
      <c r="D936" s="124"/>
    </row>
    <row r="937" customFormat="false" ht="15" hidden="false" customHeight="false" outlineLevel="0" collapsed="false">
      <c r="D937" s="124"/>
    </row>
    <row r="938" customFormat="false" ht="15" hidden="false" customHeight="false" outlineLevel="0" collapsed="false">
      <c r="D938" s="124"/>
    </row>
    <row r="939" customFormat="false" ht="15" hidden="false" customHeight="false" outlineLevel="0" collapsed="false">
      <c r="D939" s="124"/>
    </row>
    <row r="940" customFormat="false" ht="15" hidden="false" customHeight="false" outlineLevel="0" collapsed="false">
      <c r="D940" s="124"/>
    </row>
    <row r="941" customFormat="false" ht="15" hidden="false" customHeight="false" outlineLevel="0" collapsed="false">
      <c r="D941" s="124"/>
    </row>
    <row r="942" customFormat="false" ht="15" hidden="false" customHeight="false" outlineLevel="0" collapsed="false">
      <c r="D942" s="124"/>
    </row>
    <row r="943" customFormat="false" ht="15" hidden="false" customHeight="false" outlineLevel="0" collapsed="false">
      <c r="D943" s="124"/>
    </row>
    <row r="944" customFormat="false" ht="15" hidden="false" customHeight="false" outlineLevel="0" collapsed="false">
      <c r="D944" s="124"/>
    </row>
    <row r="945" customFormat="false" ht="15" hidden="false" customHeight="false" outlineLevel="0" collapsed="false">
      <c r="D945" s="124"/>
    </row>
    <row r="946" customFormat="false" ht="15" hidden="false" customHeight="false" outlineLevel="0" collapsed="false">
      <c r="D946" s="124"/>
    </row>
    <row r="947" customFormat="false" ht="15" hidden="false" customHeight="false" outlineLevel="0" collapsed="false">
      <c r="D947" s="124"/>
    </row>
    <row r="948" customFormat="false" ht="15" hidden="false" customHeight="false" outlineLevel="0" collapsed="false">
      <c r="D948" s="124"/>
    </row>
    <row r="949" customFormat="false" ht="15" hidden="false" customHeight="false" outlineLevel="0" collapsed="false">
      <c r="D949" s="124"/>
    </row>
    <row r="950" customFormat="false" ht="15" hidden="false" customHeight="false" outlineLevel="0" collapsed="false">
      <c r="D950" s="124"/>
    </row>
    <row r="951" customFormat="false" ht="15" hidden="false" customHeight="false" outlineLevel="0" collapsed="false">
      <c r="D951" s="124"/>
    </row>
    <row r="952" customFormat="false" ht="15" hidden="false" customHeight="false" outlineLevel="0" collapsed="false">
      <c r="D952" s="124"/>
    </row>
    <row r="953" customFormat="false" ht="15" hidden="false" customHeight="false" outlineLevel="0" collapsed="false">
      <c r="D953" s="124"/>
    </row>
    <row r="954" customFormat="false" ht="15" hidden="false" customHeight="false" outlineLevel="0" collapsed="false">
      <c r="D954" s="124"/>
    </row>
    <row r="955" customFormat="false" ht="15" hidden="false" customHeight="false" outlineLevel="0" collapsed="false">
      <c r="D955" s="124"/>
    </row>
    <row r="956" customFormat="false" ht="15" hidden="false" customHeight="false" outlineLevel="0" collapsed="false">
      <c r="D956" s="124"/>
    </row>
    <row r="957" customFormat="false" ht="15" hidden="false" customHeight="false" outlineLevel="0" collapsed="false">
      <c r="D957" s="124"/>
    </row>
    <row r="958" customFormat="false" ht="15" hidden="false" customHeight="false" outlineLevel="0" collapsed="false">
      <c r="D958" s="124"/>
    </row>
    <row r="959" customFormat="false" ht="15" hidden="false" customHeight="false" outlineLevel="0" collapsed="false">
      <c r="D959" s="124"/>
    </row>
    <row r="960" customFormat="false" ht="15" hidden="false" customHeight="false" outlineLevel="0" collapsed="false">
      <c r="D960" s="124"/>
    </row>
    <row r="961" customFormat="false" ht="15" hidden="false" customHeight="false" outlineLevel="0" collapsed="false">
      <c r="D961" s="124"/>
    </row>
    <row r="962" customFormat="false" ht="15" hidden="false" customHeight="false" outlineLevel="0" collapsed="false">
      <c r="D962" s="124"/>
    </row>
    <row r="963" customFormat="false" ht="15" hidden="false" customHeight="false" outlineLevel="0" collapsed="false">
      <c r="D963" s="124"/>
    </row>
    <row r="964" customFormat="false" ht="15" hidden="false" customHeight="false" outlineLevel="0" collapsed="false">
      <c r="D964" s="124"/>
    </row>
    <row r="965" customFormat="false" ht="15" hidden="false" customHeight="false" outlineLevel="0" collapsed="false">
      <c r="D965" s="124"/>
    </row>
    <row r="966" customFormat="false" ht="15" hidden="false" customHeight="false" outlineLevel="0" collapsed="false">
      <c r="D966" s="124"/>
    </row>
    <row r="967" customFormat="false" ht="15" hidden="false" customHeight="false" outlineLevel="0" collapsed="false">
      <c r="D967" s="124"/>
    </row>
    <row r="968" customFormat="false" ht="15" hidden="false" customHeight="false" outlineLevel="0" collapsed="false">
      <c r="D968" s="124"/>
    </row>
    <row r="969" customFormat="false" ht="15" hidden="false" customHeight="false" outlineLevel="0" collapsed="false">
      <c r="D969" s="124"/>
    </row>
    <row r="970" customFormat="false" ht="15" hidden="false" customHeight="false" outlineLevel="0" collapsed="false">
      <c r="D970" s="124"/>
    </row>
    <row r="971" customFormat="false" ht="15" hidden="false" customHeight="false" outlineLevel="0" collapsed="false">
      <c r="D971" s="124"/>
    </row>
    <row r="972" customFormat="false" ht="15" hidden="false" customHeight="false" outlineLevel="0" collapsed="false">
      <c r="D972" s="124"/>
    </row>
    <row r="973" customFormat="false" ht="15" hidden="false" customHeight="false" outlineLevel="0" collapsed="false">
      <c r="D973" s="124"/>
    </row>
    <row r="974" customFormat="false" ht="15" hidden="false" customHeight="false" outlineLevel="0" collapsed="false">
      <c r="D974" s="124"/>
    </row>
    <row r="975" customFormat="false" ht="15" hidden="false" customHeight="false" outlineLevel="0" collapsed="false">
      <c r="D975" s="124"/>
    </row>
    <row r="976" customFormat="false" ht="15" hidden="false" customHeight="false" outlineLevel="0" collapsed="false">
      <c r="D976" s="124"/>
    </row>
    <row r="977" customFormat="false" ht="15" hidden="false" customHeight="false" outlineLevel="0" collapsed="false">
      <c r="D977" s="124"/>
    </row>
    <row r="978" customFormat="false" ht="15" hidden="false" customHeight="false" outlineLevel="0" collapsed="false">
      <c r="D978" s="124"/>
    </row>
    <row r="979" customFormat="false" ht="15" hidden="false" customHeight="false" outlineLevel="0" collapsed="false">
      <c r="D979" s="124"/>
    </row>
    <row r="980" customFormat="false" ht="15" hidden="false" customHeight="false" outlineLevel="0" collapsed="false">
      <c r="D980" s="124"/>
    </row>
    <row r="981" customFormat="false" ht="15" hidden="false" customHeight="false" outlineLevel="0" collapsed="false">
      <c r="D981" s="124"/>
    </row>
    <row r="982" customFormat="false" ht="15" hidden="false" customHeight="false" outlineLevel="0" collapsed="false">
      <c r="D982" s="124"/>
    </row>
    <row r="983" customFormat="false" ht="15" hidden="false" customHeight="false" outlineLevel="0" collapsed="false">
      <c r="D983" s="124"/>
    </row>
    <row r="984" customFormat="false" ht="15" hidden="false" customHeight="false" outlineLevel="0" collapsed="false">
      <c r="D984" s="124"/>
    </row>
    <row r="985" customFormat="false" ht="15" hidden="false" customHeight="false" outlineLevel="0" collapsed="false">
      <c r="D985" s="124"/>
    </row>
    <row r="986" customFormat="false" ht="15" hidden="false" customHeight="false" outlineLevel="0" collapsed="false">
      <c r="D986" s="124"/>
    </row>
    <row r="987" customFormat="false" ht="15" hidden="false" customHeight="false" outlineLevel="0" collapsed="false">
      <c r="D987" s="124"/>
    </row>
    <row r="988" customFormat="false" ht="15" hidden="false" customHeight="false" outlineLevel="0" collapsed="false">
      <c r="D988" s="124"/>
    </row>
    <row r="989" customFormat="false" ht="15" hidden="false" customHeight="false" outlineLevel="0" collapsed="false">
      <c r="D989" s="124"/>
    </row>
    <row r="990" customFormat="false" ht="15" hidden="false" customHeight="false" outlineLevel="0" collapsed="false">
      <c r="D990" s="124"/>
    </row>
    <row r="991" customFormat="false" ht="15" hidden="false" customHeight="false" outlineLevel="0" collapsed="false">
      <c r="D991" s="124"/>
    </row>
    <row r="992" customFormat="false" ht="15" hidden="false" customHeight="false" outlineLevel="0" collapsed="false">
      <c r="D992" s="124"/>
    </row>
    <row r="993" customFormat="false" ht="15" hidden="false" customHeight="false" outlineLevel="0" collapsed="false">
      <c r="D993" s="124"/>
    </row>
    <row r="994" customFormat="false" ht="15" hidden="false" customHeight="false" outlineLevel="0" collapsed="false">
      <c r="D994" s="124"/>
    </row>
    <row r="995" customFormat="false" ht="15" hidden="false" customHeight="false" outlineLevel="0" collapsed="false">
      <c r="D995" s="124"/>
    </row>
    <row r="996" customFormat="false" ht="15" hidden="false" customHeight="false" outlineLevel="0" collapsed="false">
      <c r="D996" s="124"/>
    </row>
    <row r="997" customFormat="false" ht="15" hidden="false" customHeight="false" outlineLevel="0" collapsed="false">
      <c r="D997" s="124"/>
    </row>
    <row r="998" customFormat="false" ht="15" hidden="false" customHeight="false" outlineLevel="0" collapsed="false">
      <c r="D998" s="124"/>
    </row>
    <row r="999" customFormat="false" ht="15" hidden="false" customHeight="false" outlineLevel="0" collapsed="false">
      <c r="D999" s="124"/>
    </row>
    <row r="1000" customFormat="false" ht="15" hidden="false" customHeight="false" outlineLevel="0" collapsed="false">
      <c r="D1000" s="124"/>
    </row>
  </sheetData>
  <dataValidations count="1">
    <dataValidation allowBlank="true" errorStyle="stop" operator="between" showDropDown="false" showErrorMessage="false" showInputMessage="false" sqref="D2:D4"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3" min="3" style="0" width="43.38"/>
  </cols>
  <sheetData>
    <row r="1" customFormat="false" ht="15" hidden="false" customHeight="false" outlineLevel="0" collapsed="false">
      <c r="A1" s="116" t="s">
        <v>838</v>
      </c>
      <c r="B1" s="116" t="s">
        <v>839</v>
      </c>
      <c r="C1" s="116" t="s">
        <v>986</v>
      </c>
      <c r="D1" s="116" t="s">
        <v>245</v>
      </c>
    </row>
    <row r="2" customFormat="false" ht="15" hidden="false" customHeight="false" outlineLevel="0" collapsed="false">
      <c r="A2" s="167" t="n">
        <v>1</v>
      </c>
      <c r="B2" s="118" t="s">
        <v>174</v>
      </c>
      <c r="C2" s="118" t="s">
        <v>987</v>
      </c>
      <c r="D2" s="118"/>
    </row>
    <row r="3" customFormat="false" ht="15" hidden="false" customHeight="false" outlineLevel="0" collapsed="false">
      <c r="A3" s="167" t="n">
        <v>2</v>
      </c>
      <c r="B3" s="118" t="s">
        <v>175</v>
      </c>
      <c r="C3" s="118" t="s">
        <v>988</v>
      </c>
      <c r="D3" s="118"/>
    </row>
    <row r="4" customFormat="false" ht="15" hidden="false" customHeight="false" outlineLevel="0" collapsed="false">
      <c r="D4" s="124"/>
    </row>
    <row r="5" customFormat="false" ht="15" hidden="false" customHeight="false" outlineLevel="0" collapsed="false">
      <c r="D5" s="124"/>
    </row>
    <row r="6" customFormat="false" ht="15" hidden="false" customHeight="false" outlineLevel="0" collapsed="false">
      <c r="D6" s="124"/>
    </row>
    <row r="7" customFormat="false" ht="15" hidden="false" customHeight="false" outlineLevel="0" collapsed="false">
      <c r="D7" s="124"/>
    </row>
    <row r="8" customFormat="false" ht="15" hidden="false" customHeight="false" outlineLevel="0" collapsed="false">
      <c r="D8" s="124"/>
    </row>
    <row r="9" customFormat="false" ht="15" hidden="false" customHeight="false" outlineLevel="0" collapsed="false">
      <c r="D9" s="124"/>
    </row>
    <row r="10" customFormat="false" ht="15" hidden="false" customHeight="false" outlineLevel="0" collapsed="false">
      <c r="D10" s="124"/>
    </row>
    <row r="11" customFormat="false" ht="15" hidden="false" customHeight="false" outlineLevel="0" collapsed="false">
      <c r="D11" s="124"/>
    </row>
    <row r="12" customFormat="false" ht="15" hidden="false" customHeight="false" outlineLevel="0" collapsed="false">
      <c r="D12" s="124"/>
    </row>
    <row r="13" customFormat="false" ht="15" hidden="false" customHeight="false" outlineLevel="0" collapsed="false">
      <c r="D13" s="124"/>
    </row>
    <row r="14" customFormat="false" ht="15" hidden="false" customHeight="false" outlineLevel="0" collapsed="false">
      <c r="D14" s="124"/>
    </row>
    <row r="15" customFormat="false" ht="15" hidden="false" customHeight="false" outlineLevel="0" collapsed="false">
      <c r="D15" s="124"/>
    </row>
    <row r="16" customFormat="false" ht="15" hidden="false" customHeight="false" outlineLevel="0" collapsed="false">
      <c r="D16" s="124"/>
    </row>
    <row r="17" customFormat="false" ht="15" hidden="false" customHeight="false" outlineLevel="0" collapsed="false">
      <c r="D17" s="124"/>
    </row>
    <row r="18" customFormat="false" ht="15" hidden="false" customHeight="false" outlineLevel="0" collapsed="false">
      <c r="D18" s="124"/>
    </row>
    <row r="19" customFormat="false" ht="15" hidden="false" customHeight="false" outlineLevel="0" collapsed="false">
      <c r="D19" s="124"/>
    </row>
    <row r="20" customFormat="false" ht="15" hidden="false" customHeight="false" outlineLevel="0" collapsed="false">
      <c r="D20" s="124"/>
    </row>
    <row r="21" customFormat="false" ht="15" hidden="false" customHeight="false" outlineLevel="0" collapsed="false">
      <c r="D21" s="124"/>
    </row>
    <row r="22" customFormat="false" ht="15" hidden="false" customHeight="false" outlineLevel="0" collapsed="false">
      <c r="D22" s="124"/>
    </row>
    <row r="23" customFormat="false" ht="15" hidden="false" customHeight="false" outlineLevel="0" collapsed="false">
      <c r="D23" s="124"/>
    </row>
    <row r="24" customFormat="false" ht="15" hidden="false" customHeight="false" outlineLevel="0" collapsed="false">
      <c r="D24" s="124"/>
    </row>
    <row r="25" customFormat="false" ht="15" hidden="false" customHeight="false" outlineLevel="0" collapsed="false">
      <c r="D25" s="124"/>
    </row>
    <row r="26" customFormat="false" ht="15" hidden="false" customHeight="false" outlineLevel="0" collapsed="false">
      <c r="D26" s="124"/>
    </row>
    <row r="27" customFormat="false" ht="15" hidden="false" customHeight="false" outlineLevel="0" collapsed="false">
      <c r="D27" s="124"/>
    </row>
    <row r="28" customFormat="false" ht="15" hidden="false" customHeight="false" outlineLevel="0" collapsed="false">
      <c r="D28" s="124"/>
    </row>
    <row r="29" customFormat="false" ht="15" hidden="false" customHeight="false" outlineLevel="0" collapsed="false">
      <c r="D29" s="124"/>
    </row>
    <row r="30" customFormat="false" ht="15" hidden="false" customHeight="false" outlineLevel="0" collapsed="false">
      <c r="D30" s="124"/>
    </row>
    <row r="31" customFormat="false" ht="15" hidden="false" customHeight="false" outlineLevel="0" collapsed="false">
      <c r="D31" s="124"/>
    </row>
    <row r="32" customFormat="false" ht="15" hidden="false" customHeight="false" outlineLevel="0" collapsed="false">
      <c r="D32" s="124"/>
    </row>
    <row r="33" customFormat="false" ht="15" hidden="false" customHeight="false" outlineLevel="0" collapsed="false">
      <c r="D33" s="124"/>
    </row>
    <row r="34" customFormat="false" ht="15" hidden="false" customHeight="false" outlineLevel="0" collapsed="false">
      <c r="D34" s="124"/>
    </row>
    <row r="35" customFormat="false" ht="15" hidden="false" customHeight="false" outlineLevel="0" collapsed="false">
      <c r="D35" s="124"/>
    </row>
    <row r="36" customFormat="false" ht="15" hidden="false" customHeight="false" outlineLevel="0" collapsed="false">
      <c r="D36" s="124"/>
    </row>
    <row r="37" customFormat="false" ht="15" hidden="false" customHeight="false" outlineLevel="0" collapsed="false">
      <c r="D37" s="124"/>
    </row>
    <row r="38" customFormat="false" ht="15" hidden="false" customHeight="false" outlineLevel="0" collapsed="false">
      <c r="D38" s="124"/>
    </row>
    <row r="39" customFormat="false" ht="15" hidden="false" customHeight="false" outlineLevel="0" collapsed="false">
      <c r="D39" s="124"/>
    </row>
    <row r="40" customFormat="false" ht="15" hidden="false" customHeight="false" outlineLevel="0" collapsed="false">
      <c r="D40" s="124"/>
    </row>
    <row r="41" customFormat="false" ht="15" hidden="false" customHeight="false" outlineLevel="0" collapsed="false">
      <c r="D41" s="124"/>
    </row>
    <row r="42" customFormat="false" ht="15" hidden="false" customHeight="false" outlineLevel="0" collapsed="false">
      <c r="D42" s="124"/>
    </row>
    <row r="43" customFormat="false" ht="15" hidden="false" customHeight="false" outlineLevel="0" collapsed="false">
      <c r="D43" s="124"/>
    </row>
    <row r="44" customFormat="false" ht="15" hidden="false" customHeight="false" outlineLevel="0" collapsed="false">
      <c r="D44" s="124"/>
    </row>
    <row r="45" customFormat="false" ht="15" hidden="false" customHeight="false" outlineLevel="0" collapsed="false">
      <c r="D45" s="124"/>
    </row>
    <row r="46" customFormat="false" ht="15" hidden="false" customHeight="false" outlineLevel="0" collapsed="false">
      <c r="D46" s="124"/>
    </row>
    <row r="47" customFormat="false" ht="15" hidden="false" customHeight="false" outlineLevel="0" collapsed="false">
      <c r="D47" s="124"/>
    </row>
    <row r="48" customFormat="false" ht="15" hidden="false" customHeight="false" outlineLevel="0" collapsed="false">
      <c r="D48" s="124"/>
    </row>
    <row r="49" customFormat="false" ht="15" hidden="false" customHeight="false" outlineLevel="0" collapsed="false">
      <c r="D49" s="124"/>
    </row>
    <row r="50" customFormat="false" ht="15" hidden="false" customHeight="false" outlineLevel="0" collapsed="false">
      <c r="D50" s="124"/>
    </row>
    <row r="51" customFormat="false" ht="15" hidden="false" customHeight="false" outlineLevel="0" collapsed="false">
      <c r="D51" s="124"/>
    </row>
    <row r="52" customFormat="false" ht="15" hidden="false" customHeight="false" outlineLevel="0" collapsed="false">
      <c r="D52" s="124"/>
    </row>
    <row r="53" customFormat="false" ht="15" hidden="false" customHeight="false" outlineLevel="0" collapsed="false">
      <c r="D53" s="124"/>
    </row>
    <row r="54" customFormat="false" ht="15" hidden="false" customHeight="false" outlineLevel="0" collapsed="false">
      <c r="D54" s="124"/>
    </row>
    <row r="55" customFormat="false" ht="15" hidden="false" customHeight="false" outlineLevel="0" collapsed="false">
      <c r="D55" s="124"/>
    </row>
    <row r="56" customFormat="false" ht="15" hidden="false" customHeight="false" outlineLevel="0" collapsed="false">
      <c r="D56" s="124"/>
    </row>
    <row r="57" customFormat="false" ht="15" hidden="false" customHeight="false" outlineLevel="0" collapsed="false">
      <c r="D57" s="124"/>
    </row>
    <row r="58" customFormat="false" ht="15" hidden="false" customHeight="false" outlineLevel="0" collapsed="false">
      <c r="D58" s="124"/>
    </row>
    <row r="59" customFormat="false" ht="15" hidden="false" customHeight="false" outlineLevel="0" collapsed="false">
      <c r="D59" s="124"/>
    </row>
    <row r="60" customFormat="false" ht="15" hidden="false" customHeight="false" outlineLevel="0" collapsed="false">
      <c r="D60" s="124"/>
    </row>
    <row r="61" customFormat="false" ht="15" hidden="false" customHeight="false" outlineLevel="0" collapsed="false">
      <c r="D61" s="124"/>
    </row>
    <row r="62" customFormat="false" ht="15" hidden="false" customHeight="false" outlineLevel="0" collapsed="false">
      <c r="D62" s="124"/>
    </row>
    <row r="63" customFormat="false" ht="15" hidden="false" customHeight="false" outlineLevel="0" collapsed="false">
      <c r="D63" s="124"/>
    </row>
    <row r="64" customFormat="false" ht="15" hidden="false" customHeight="false" outlineLevel="0" collapsed="false">
      <c r="D64" s="124"/>
    </row>
    <row r="65" customFormat="false" ht="15" hidden="false" customHeight="false" outlineLevel="0" collapsed="false">
      <c r="D65" s="124"/>
    </row>
    <row r="66" customFormat="false" ht="15" hidden="false" customHeight="false" outlineLevel="0" collapsed="false">
      <c r="D66" s="124"/>
    </row>
    <row r="67" customFormat="false" ht="15" hidden="false" customHeight="false" outlineLevel="0" collapsed="false">
      <c r="D67" s="124"/>
    </row>
    <row r="68" customFormat="false" ht="15" hidden="false" customHeight="false" outlineLevel="0" collapsed="false">
      <c r="D68" s="124"/>
    </row>
    <row r="69" customFormat="false" ht="15" hidden="false" customHeight="false" outlineLevel="0" collapsed="false">
      <c r="D69" s="124"/>
    </row>
    <row r="70" customFormat="false" ht="15" hidden="false" customHeight="false" outlineLevel="0" collapsed="false">
      <c r="D70" s="124"/>
    </row>
    <row r="71" customFormat="false" ht="15" hidden="false" customHeight="false" outlineLevel="0" collapsed="false">
      <c r="D71" s="124"/>
    </row>
    <row r="72" customFormat="false" ht="15" hidden="false" customHeight="false" outlineLevel="0" collapsed="false">
      <c r="D72" s="124"/>
    </row>
    <row r="73" customFormat="false" ht="15" hidden="false" customHeight="false" outlineLevel="0" collapsed="false">
      <c r="D73" s="124"/>
    </row>
    <row r="74" customFormat="false" ht="15" hidden="false" customHeight="false" outlineLevel="0" collapsed="false">
      <c r="D74" s="124"/>
    </row>
    <row r="75" customFormat="false" ht="15" hidden="false" customHeight="false" outlineLevel="0" collapsed="false">
      <c r="D75" s="124"/>
    </row>
    <row r="76" customFormat="false" ht="15" hidden="false" customHeight="false" outlineLevel="0" collapsed="false">
      <c r="D76" s="124"/>
    </row>
    <row r="77" customFormat="false" ht="15" hidden="false" customHeight="false" outlineLevel="0" collapsed="false">
      <c r="D77" s="124"/>
    </row>
    <row r="78" customFormat="false" ht="15" hidden="false" customHeight="false" outlineLevel="0" collapsed="false">
      <c r="D78" s="124"/>
    </row>
    <row r="79" customFormat="false" ht="15" hidden="false" customHeight="false" outlineLevel="0" collapsed="false">
      <c r="D79" s="124"/>
    </row>
    <row r="80" customFormat="false" ht="15" hidden="false" customHeight="false" outlineLevel="0" collapsed="false">
      <c r="D80" s="124"/>
    </row>
    <row r="81" customFormat="false" ht="15" hidden="false" customHeight="false" outlineLevel="0" collapsed="false">
      <c r="D81" s="124"/>
    </row>
    <row r="82" customFormat="false" ht="15" hidden="false" customHeight="false" outlineLevel="0" collapsed="false">
      <c r="D82" s="124"/>
    </row>
    <row r="83" customFormat="false" ht="15" hidden="false" customHeight="false" outlineLevel="0" collapsed="false">
      <c r="D83" s="124"/>
    </row>
    <row r="84" customFormat="false" ht="15" hidden="false" customHeight="false" outlineLevel="0" collapsed="false">
      <c r="D84" s="124"/>
    </row>
    <row r="85" customFormat="false" ht="15" hidden="false" customHeight="false" outlineLevel="0" collapsed="false">
      <c r="D85" s="124"/>
    </row>
    <row r="86" customFormat="false" ht="15" hidden="false" customHeight="false" outlineLevel="0" collapsed="false">
      <c r="D86" s="124"/>
    </row>
    <row r="87" customFormat="false" ht="15" hidden="false" customHeight="false" outlineLevel="0" collapsed="false">
      <c r="D87" s="124"/>
    </row>
    <row r="88" customFormat="false" ht="15" hidden="false" customHeight="false" outlineLevel="0" collapsed="false">
      <c r="D88" s="124"/>
    </row>
    <row r="89" customFormat="false" ht="15" hidden="false" customHeight="false" outlineLevel="0" collapsed="false">
      <c r="D89" s="124"/>
    </row>
    <row r="90" customFormat="false" ht="15" hidden="false" customHeight="false" outlineLevel="0" collapsed="false">
      <c r="D90" s="124"/>
    </row>
    <row r="91" customFormat="false" ht="15" hidden="false" customHeight="false" outlineLevel="0" collapsed="false">
      <c r="D91" s="124"/>
    </row>
    <row r="92" customFormat="false" ht="15" hidden="false" customHeight="false" outlineLevel="0" collapsed="false">
      <c r="D92" s="124"/>
    </row>
    <row r="93" customFormat="false" ht="15" hidden="false" customHeight="false" outlineLevel="0" collapsed="false">
      <c r="D93" s="124"/>
    </row>
    <row r="94" customFormat="false" ht="15" hidden="false" customHeight="false" outlineLevel="0" collapsed="false">
      <c r="D94" s="124"/>
    </row>
    <row r="95" customFormat="false" ht="15" hidden="false" customHeight="false" outlineLevel="0" collapsed="false">
      <c r="D95" s="124"/>
    </row>
    <row r="96" customFormat="false" ht="15" hidden="false" customHeight="false" outlineLevel="0" collapsed="false">
      <c r="D96" s="124"/>
    </row>
    <row r="97" customFormat="false" ht="15" hidden="false" customHeight="false" outlineLevel="0" collapsed="false">
      <c r="D97" s="124"/>
    </row>
    <row r="98" customFormat="false" ht="15" hidden="false" customHeight="false" outlineLevel="0" collapsed="false">
      <c r="D98" s="124"/>
    </row>
    <row r="99" customFormat="false" ht="15" hidden="false" customHeight="false" outlineLevel="0" collapsed="false">
      <c r="D99" s="124"/>
    </row>
    <row r="100" customFormat="false" ht="15" hidden="false" customHeight="false" outlineLevel="0" collapsed="false">
      <c r="D100" s="124"/>
    </row>
    <row r="101" customFormat="false" ht="15" hidden="false" customHeight="false" outlineLevel="0" collapsed="false">
      <c r="D101" s="124"/>
    </row>
    <row r="102" customFormat="false" ht="15" hidden="false" customHeight="false" outlineLevel="0" collapsed="false">
      <c r="D102" s="124"/>
    </row>
    <row r="103" customFormat="false" ht="15" hidden="false" customHeight="false" outlineLevel="0" collapsed="false">
      <c r="D103" s="124"/>
    </row>
    <row r="104" customFormat="false" ht="15" hidden="false" customHeight="false" outlineLevel="0" collapsed="false">
      <c r="D104" s="124"/>
    </row>
    <row r="105" customFormat="false" ht="15" hidden="false" customHeight="false" outlineLevel="0" collapsed="false">
      <c r="D105" s="124"/>
    </row>
    <row r="106" customFormat="false" ht="15" hidden="false" customHeight="false" outlineLevel="0" collapsed="false">
      <c r="D106" s="124"/>
    </row>
    <row r="107" customFormat="false" ht="15" hidden="false" customHeight="false" outlineLevel="0" collapsed="false">
      <c r="D107" s="124"/>
    </row>
    <row r="108" customFormat="false" ht="15" hidden="false" customHeight="false" outlineLevel="0" collapsed="false">
      <c r="D108" s="124"/>
    </row>
    <row r="109" customFormat="false" ht="15" hidden="false" customHeight="false" outlineLevel="0" collapsed="false">
      <c r="D109" s="124"/>
    </row>
    <row r="110" customFormat="false" ht="15" hidden="false" customHeight="false" outlineLevel="0" collapsed="false">
      <c r="D110" s="124"/>
    </row>
    <row r="111" customFormat="false" ht="15" hidden="false" customHeight="false" outlineLevel="0" collapsed="false">
      <c r="D111" s="124"/>
    </row>
    <row r="112" customFormat="false" ht="15" hidden="false" customHeight="false" outlineLevel="0" collapsed="false">
      <c r="D112" s="124"/>
    </row>
    <row r="113" customFormat="false" ht="15" hidden="false" customHeight="false" outlineLevel="0" collapsed="false">
      <c r="D113" s="124"/>
    </row>
    <row r="114" customFormat="false" ht="15" hidden="false" customHeight="false" outlineLevel="0" collapsed="false">
      <c r="D114" s="124"/>
    </row>
    <row r="115" customFormat="false" ht="15" hidden="false" customHeight="false" outlineLevel="0" collapsed="false">
      <c r="D115" s="124"/>
    </row>
    <row r="116" customFormat="false" ht="15" hidden="false" customHeight="false" outlineLevel="0" collapsed="false">
      <c r="D116" s="124"/>
    </row>
    <row r="117" customFormat="false" ht="15" hidden="false" customHeight="false" outlineLevel="0" collapsed="false">
      <c r="D117" s="124"/>
    </row>
    <row r="118" customFormat="false" ht="15" hidden="false" customHeight="false" outlineLevel="0" collapsed="false">
      <c r="D118" s="124"/>
    </row>
    <row r="119" customFormat="false" ht="15" hidden="false" customHeight="false" outlineLevel="0" collapsed="false">
      <c r="D119" s="124"/>
    </row>
    <row r="120" customFormat="false" ht="15" hidden="false" customHeight="false" outlineLevel="0" collapsed="false">
      <c r="D120" s="124"/>
    </row>
    <row r="121" customFormat="false" ht="15" hidden="false" customHeight="false" outlineLevel="0" collapsed="false">
      <c r="D121" s="124"/>
    </row>
    <row r="122" customFormat="false" ht="15" hidden="false" customHeight="false" outlineLevel="0" collapsed="false">
      <c r="D122" s="124"/>
    </row>
    <row r="123" customFormat="false" ht="15" hidden="false" customHeight="false" outlineLevel="0" collapsed="false">
      <c r="D123" s="124"/>
    </row>
    <row r="124" customFormat="false" ht="15" hidden="false" customHeight="false" outlineLevel="0" collapsed="false">
      <c r="D124" s="124"/>
    </row>
    <row r="125" customFormat="false" ht="15" hidden="false" customHeight="false" outlineLevel="0" collapsed="false">
      <c r="D125" s="124"/>
    </row>
    <row r="126" customFormat="false" ht="15" hidden="false" customHeight="false" outlineLevel="0" collapsed="false">
      <c r="D126" s="124"/>
    </row>
    <row r="127" customFormat="false" ht="15" hidden="false" customHeight="false" outlineLevel="0" collapsed="false">
      <c r="D127" s="124"/>
    </row>
    <row r="128" customFormat="false" ht="15" hidden="false" customHeight="false" outlineLevel="0" collapsed="false">
      <c r="D128" s="124"/>
    </row>
    <row r="129" customFormat="false" ht="15" hidden="false" customHeight="false" outlineLevel="0" collapsed="false">
      <c r="D129" s="124"/>
    </row>
    <row r="130" customFormat="false" ht="15" hidden="false" customHeight="false" outlineLevel="0" collapsed="false">
      <c r="D130" s="124"/>
    </row>
    <row r="131" customFormat="false" ht="15" hidden="false" customHeight="false" outlineLevel="0" collapsed="false">
      <c r="D131" s="124"/>
    </row>
    <row r="132" customFormat="false" ht="15" hidden="false" customHeight="false" outlineLevel="0" collapsed="false">
      <c r="D132" s="124"/>
    </row>
    <row r="133" customFormat="false" ht="15" hidden="false" customHeight="false" outlineLevel="0" collapsed="false">
      <c r="D133" s="124"/>
    </row>
    <row r="134" customFormat="false" ht="15" hidden="false" customHeight="false" outlineLevel="0" collapsed="false">
      <c r="D134" s="124"/>
    </row>
    <row r="135" customFormat="false" ht="15" hidden="false" customHeight="false" outlineLevel="0" collapsed="false">
      <c r="D135" s="124"/>
    </row>
    <row r="136" customFormat="false" ht="15" hidden="false" customHeight="false" outlineLevel="0" collapsed="false">
      <c r="D136" s="124"/>
    </row>
    <row r="137" customFormat="false" ht="15" hidden="false" customHeight="false" outlineLevel="0" collapsed="false">
      <c r="D137" s="124"/>
    </row>
    <row r="138" customFormat="false" ht="15" hidden="false" customHeight="false" outlineLevel="0" collapsed="false">
      <c r="D138" s="124"/>
    </row>
    <row r="139" customFormat="false" ht="15" hidden="false" customHeight="false" outlineLevel="0" collapsed="false">
      <c r="D139" s="124"/>
    </row>
    <row r="140" customFormat="false" ht="15" hidden="false" customHeight="false" outlineLevel="0" collapsed="false">
      <c r="D140" s="124"/>
    </row>
    <row r="141" customFormat="false" ht="15" hidden="false" customHeight="false" outlineLevel="0" collapsed="false">
      <c r="D141" s="124"/>
    </row>
    <row r="142" customFormat="false" ht="15" hidden="false" customHeight="false" outlineLevel="0" collapsed="false">
      <c r="D142" s="124"/>
    </row>
    <row r="143" customFormat="false" ht="15" hidden="false" customHeight="false" outlineLevel="0" collapsed="false">
      <c r="D143" s="124"/>
    </row>
    <row r="144" customFormat="false" ht="15" hidden="false" customHeight="false" outlineLevel="0" collapsed="false">
      <c r="D144" s="124"/>
    </row>
    <row r="145" customFormat="false" ht="15" hidden="false" customHeight="false" outlineLevel="0" collapsed="false">
      <c r="D145" s="124"/>
    </row>
    <row r="146" customFormat="false" ht="15" hidden="false" customHeight="false" outlineLevel="0" collapsed="false">
      <c r="D146" s="124"/>
    </row>
    <row r="147" customFormat="false" ht="15" hidden="false" customHeight="false" outlineLevel="0" collapsed="false">
      <c r="D147" s="124"/>
    </row>
    <row r="148" customFormat="false" ht="15" hidden="false" customHeight="false" outlineLevel="0" collapsed="false">
      <c r="D148" s="124"/>
    </row>
    <row r="149" customFormat="false" ht="15" hidden="false" customHeight="false" outlineLevel="0" collapsed="false">
      <c r="D149" s="124"/>
    </row>
    <row r="150" customFormat="false" ht="15" hidden="false" customHeight="false" outlineLevel="0" collapsed="false">
      <c r="D150" s="124"/>
    </row>
    <row r="151" customFormat="false" ht="15" hidden="false" customHeight="false" outlineLevel="0" collapsed="false">
      <c r="D151" s="124"/>
    </row>
    <row r="152" customFormat="false" ht="15" hidden="false" customHeight="false" outlineLevel="0" collapsed="false">
      <c r="D152" s="124"/>
    </row>
    <row r="153" customFormat="false" ht="15" hidden="false" customHeight="false" outlineLevel="0" collapsed="false">
      <c r="D153" s="124"/>
    </row>
    <row r="154" customFormat="false" ht="15" hidden="false" customHeight="false" outlineLevel="0" collapsed="false">
      <c r="D154" s="124"/>
    </row>
    <row r="155" customFormat="false" ht="15" hidden="false" customHeight="false" outlineLevel="0" collapsed="false">
      <c r="D155" s="124"/>
    </row>
    <row r="156" customFormat="false" ht="15" hidden="false" customHeight="false" outlineLevel="0" collapsed="false">
      <c r="D156" s="124"/>
    </row>
    <row r="157" customFormat="false" ht="15" hidden="false" customHeight="false" outlineLevel="0" collapsed="false">
      <c r="D157" s="124"/>
    </row>
    <row r="158" customFormat="false" ht="15" hidden="false" customHeight="false" outlineLevel="0" collapsed="false">
      <c r="D158" s="124"/>
    </row>
    <row r="159" customFormat="false" ht="15" hidden="false" customHeight="false" outlineLevel="0" collapsed="false">
      <c r="D159" s="124"/>
    </row>
    <row r="160" customFormat="false" ht="15" hidden="false" customHeight="false" outlineLevel="0" collapsed="false">
      <c r="D160" s="124"/>
    </row>
    <row r="161" customFormat="false" ht="15" hidden="false" customHeight="false" outlineLevel="0" collapsed="false">
      <c r="D161" s="124"/>
    </row>
    <row r="162" customFormat="false" ht="15" hidden="false" customHeight="false" outlineLevel="0" collapsed="false">
      <c r="D162" s="124"/>
    </row>
    <row r="163" customFormat="false" ht="15" hidden="false" customHeight="false" outlineLevel="0" collapsed="false">
      <c r="D163" s="124"/>
    </row>
    <row r="164" customFormat="false" ht="15" hidden="false" customHeight="false" outlineLevel="0" collapsed="false">
      <c r="D164" s="124"/>
    </row>
    <row r="165" customFormat="false" ht="15" hidden="false" customHeight="false" outlineLevel="0" collapsed="false">
      <c r="D165" s="124"/>
    </row>
    <row r="166" customFormat="false" ht="15" hidden="false" customHeight="false" outlineLevel="0" collapsed="false">
      <c r="D166" s="124"/>
    </row>
    <row r="167" customFormat="false" ht="15" hidden="false" customHeight="false" outlineLevel="0" collapsed="false">
      <c r="D167" s="124"/>
    </row>
    <row r="168" customFormat="false" ht="15" hidden="false" customHeight="false" outlineLevel="0" collapsed="false">
      <c r="D168" s="124"/>
    </row>
    <row r="169" customFormat="false" ht="15" hidden="false" customHeight="false" outlineLevel="0" collapsed="false">
      <c r="D169" s="124"/>
    </row>
    <row r="170" customFormat="false" ht="15" hidden="false" customHeight="false" outlineLevel="0" collapsed="false">
      <c r="D170" s="124"/>
    </row>
    <row r="171" customFormat="false" ht="15" hidden="false" customHeight="false" outlineLevel="0" collapsed="false">
      <c r="D171" s="124"/>
    </row>
    <row r="172" customFormat="false" ht="15" hidden="false" customHeight="false" outlineLevel="0" collapsed="false">
      <c r="D172" s="124"/>
    </row>
    <row r="173" customFormat="false" ht="15" hidden="false" customHeight="false" outlineLevel="0" collapsed="false">
      <c r="D173" s="124"/>
    </row>
    <row r="174" customFormat="false" ht="15" hidden="false" customHeight="false" outlineLevel="0" collapsed="false">
      <c r="D174" s="124"/>
    </row>
    <row r="175" customFormat="false" ht="15" hidden="false" customHeight="false" outlineLevel="0" collapsed="false">
      <c r="D175" s="124"/>
    </row>
    <row r="176" customFormat="false" ht="15" hidden="false" customHeight="false" outlineLevel="0" collapsed="false">
      <c r="D176" s="124"/>
    </row>
    <row r="177" customFormat="false" ht="15" hidden="false" customHeight="false" outlineLevel="0" collapsed="false">
      <c r="D177" s="124"/>
    </row>
    <row r="178" customFormat="false" ht="15" hidden="false" customHeight="false" outlineLevel="0" collapsed="false">
      <c r="D178" s="124"/>
    </row>
    <row r="179" customFormat="false" ht="15" hidden="false" customHeight="false" outlineLevel="0" collapsed="false">
      <c r="D179" s="124"/>
    </row>
    <row r="180" customFormat="false" ht="15" hidden="false" customHeight="false" outlineLevel="0" collapsed="false">
      <c r="D180" s="124"/>
    </row>
    <row r="181" customFormat="false" ht="15" hidden="false" customHeight="false" outlineLevel="0" collapsed="false">
      <c r="D181" s="124"/>
    </row>
    <row r="182" customFormat="false" ht="15" hidden="false" customHeight="false" outlineLevel="0" collapsed="false">
      <c r="D182" s="124"/>
    </row>
    <row r="183" customFormat="false" ht="15" hidden="false" customHeight="false" outlineLevel="0" collapsed="false">
      <c r="D183" s="124"/>
    </row>
    <row r="184" customFormat="false" ht="15" hidden="false" customHeight="false" outlineLevel="0" collapsed="false">
      <c r="D184" s="124"/>
    </row>
    <row r="185" customFormat="false" ht="15" hidden="false" customHeight="false" outlineLevel="0" collapsed="false">
      <c r="D185" s="124"/>
    </row>
    <row r="186" customFormat="false" ht="15" hidden="false" customHeight="false" outlineLevel="0" collapsed="false">
      <c r="D186" s="124"/>
    </row>
    <row r="187" customFormat="false" ht="15" hidden="false" customHeight="false" outlineLevel="0" collapsed="false">
      <c r="D187" s="124"/>
    </row>
    <row r="188" customFormat="false" ht="15" hidden="false" customHeight="false" outlineLevel="0" collapsed="false">
      <c r="D188" s="124"/>
    </row>
    <row r="189" customFormat="false" ht="15" hidden="false" customHeight="false" outlineLevel="0" collapsed="false">
      <c r="D189" s="124"/>
    </row>
    <row r="190" customFormat="false" ht="15" hidden="false" customHeight="false" outlineLevel="0" collapsed="false">
      <c r="D190" s="124"/>
    </row>
    <row r="191" customFormat="false" ht="15" hidden="false" customHeight="false" outlineLevel="0" collapsed="false">
      <c r="D191" s="124"/>
    </row>
    <row r="192" customFormat="false" ht="15" hidden="false" customHeight="false" outlineLevel="0" collapsed="false">
      <c r="D192" s="124"/>
    </row>
    <row r="193" customFormat="false" ht="15" hidden="false" customHeight="false" outlineLevel="0" collapsed="false">
      <c r="D193" s="124"/>
    </row>
    <row r="194" customFormat="false" ht="15" hidden="false" customHeight="false" outlineLevel="0" collapsed="false">
      <c r="D194" s="124"/>
    </row>
    <row r="195" customFormat="false" ht="15" hidden="false" customHeight="false" outlineLevel="0" collapsed="false">
      <c r="D195" s="124"/>
    </row>
    <row r="196" customFormat="false" ht="15" hidden="false" customHeight="false" outlineLevel="0" collapsed="false">
      <c r="D196" s="124"/>
    </row>
    <row r="197" customFormat="false" ht="15" hidden="false" customHeight="false" outlineLevel="0" collapsed="false">
      <c r="D197" s="124"/>
    </row>
    <row r="198" customFormat="false" ht="15" hidden="false" customHeight="false" outlineLevel="0" collapsed="false">
      <c r="D198" s="124"/>
    </row>
    <row r="199" customFormat="false" ht="15" hidden="false" customHeight="false" outlineLevel="0" collapsed="false">
      <c r="D199" s="124"/>
    </row>
    <row r="200" customFormat="false" ht="15" hidden="false" customHeight="false" outlineLevel="0" collapsed="false">
      <c r="D200" s="124"/>
    </row>
    <row r="201" customFormat="false" ht="15" hidden="false" customHeight="false" outlineLevel="0" collapsed="false">
      <c r="D201" s="124"/>
    </row>
    <row r="202" customFormat="false" ht="15" hidden="false" customHeight="false" outlineLevel="0" collapsed="false">
      <c r="D202" s="124"/>
    </row>
    <row r="203" customFormat="false" ht="15" hidden="false" customHeight="false" outlineLevel="0" collapsed="false">
      <c r="D203" s="124"/>
    </row>
    <row r="204" customFormat="false" ht="15" hidden="false" customHeight="false" outlineLevel="0" collapsed="false">
      <c r="D204" s="124"/>
    </row>
    <row r="205" customFormat="false" ht="15" hidden="false" customHeight="false" outlineLevel="0" collapsed="false">
      <c r="D205" s="124"/>
    </row>
    <row r="206" customFormat="false" ht="15" hidden="false" customHeight="false" outlineLevel="0" collapsed="false">
      <c r="D206" s="124"/>
    </row>
    <row r="207" customFormat="false" ht="15" hidden="false" customHeight="false" outlineLevel="0" collapsed="false">
      <c r="D207" s="124"/>
    </row>
    <row r="208" customFormat="false" ht="15" hidden="false" customHeight="false" outlineLevel="0" collapsed="false">
      <c r="D208" s="124"/>
    </row>
    <row r="209" customFormat="false" ht="15" hidden="false" customHeight="false" outlineLevel="0" collapsed="false">
      <c r="D209" s="124"/>
    </row>
    <row r="210" customFormat="false" ht="15" hidden="false" customHeight="false" outlineLevel="0" collapsed="false">
      <c r="D210" s="124"/>
    </row>
    <row r="211" customFormat="false" ht="15" hidden="false" customHeight="false" outlineLevel="0" collapsed="false">
      <c r="D211" s="124"/>
    </row>
    <row r="212" customFormat="false" ht="15" hidden="false" customHeight="false" outlineLevel="0" collapsed="false">
      <c r="D212" s="124"/>
    </row>
    <row r="213" customFormat="false" ht="15" hidden="false" customHeight="false" outlineLevel="0" collapsed="false">
      <c r="D213" s="124"/>
    </row>
    <row r="214" customFormat="false" ht="15" hidden="false" customHeight="false" outlineLevel="0" collapsed="false">
      <c r="D214" s="124"/>
    </row>
    <row r="215" customFormat="false" ht="15" hidden="false" customHeight="false" outlineLevel="0" collapsed="false">
      <c r="D215" s="124"/>
    </row>
    <row r="216" customFormat="false" ht="15" hidden="false" customHeight="false" outlineLevel="0" collapsed="false">
      <c r="D216" s="124"/>
    </row>
    <row r="217" customFormat="false" ht="15" hidden="false" customHeight="false" outlineLevel="0" collapsed="false">
      <c r="D217" s="124"/>
    </row>
    <row r="218" customFormat="false" ht="15" hidden="false" customHeight="false" outlineLevel="0" collapsed="false">
      <c r="D218" s="124"/>
    </row>
    <row r="219" customFormat="false" ht="15" hidden="false" customHeight="false" outlineLevel="0" collapsed="false">
      <c r="D219" s="124"/>
    </row>
    <row r="220" customFormat="false" ht="15" hidden="false" customHeight="false" outlineLevel="0" collapsed="false">
      <c r="D220" s="124"/>
    </row>
    <row r="221" customFormat="false" ht="15" hidden="false" customHeight="false" outlineLevel="0" collapsed="false">
      <c r="D221" s="124"/>
    </row>
    <row r="222" customFormat="false" ht="15" hidden="false" customHeight="false" outlineLevel="0" collapsed="false">
      <c r="D222" s="124"/>
    </row>
    <row r="223" customFormat="false" ht="15" hidden="false" customHeight="false" outlineLevel="0" collapsed="false">
      <c r="D223" s="124"/>
    </row>
    <row r="224" customFormat="false" ht="15" hidden="false" customHeight="false" outlineLevel="0" collapsed="false">
      <c r="D224" s="124"/>
    </row>
    <row r="225" customFormat="false" ht="15" hidden="false" customHeight="false" outlineLevel="0" collapsed="false">
      <c r="D225" s="124"/>
    </row>
    <row r="226" customFormat="false" ht="15" hidden="false" customHeight="false" outlineLevel="0" collapsed="false">
      <c r="D226" s="124"/>
    </row>
    <row r="227" customFormat="false" ht="15" hidden="false" customHeight="false" outlineLevel="0" collapsed="false">
      <c r="D227" s="124"/>
    </row>
    <row r="228" customFormat="false" ht="15" hidden="false" customHeight="false" outlineLevel="0" collapsed="false">
      <c r="D228" s="124"/>
    </row>
    <row r="229" customFormat="false" ht="15" hidden="false" customHeight="false" outlineLevel="0" collapsed="false">
      <c r="D229" s="124"/>
    </row>
    <row r="230" customFormat="false" ht="15" hidden="false" customHeight="false" outlineLevel="0" collapsed="false">
      <c r="D230" s="124"/>
    </row>
    <row r="231" customFormat="false" ht="15" hidden="false" customHeight="false" outlineLevel="0" collapsed="false">
      <c r="D231" s="124"/>
    </row>
    <row r="232" customFormat="false" ht="15" hidden="false" customHeight="false" outlineLevel="0" collapsed="false">
      <c r="D232" s="124"/>
    </row>
    <row r="233" customFormat="false" ht="15" hidden="false" customHeight="false" outlineLevel="0" collapsed="false">
      <c r="D233" s="124"/>
    </row>
    <row r="234" customFormat="false" ht="15" hidden="false" customHeight="false" outlineLevel="0" collapsed="false">
      <c r="D234" s="124"/>
    </row>
    <row r="235" customFormat="false" ht="15" hidden="false" customHeight="false" outlineLevel="0" collapsed="false">
      <c r="D235" s="124"/>
    </row>
    <row r="236" customFormat="false" ht="15" hidden="false" customHeight="false" outlineLevel="0" collapsed="false">
      <c r="D236" s="124"/>
    </row>
    <row r="237" customFormat="false" ht="15" hidden="false" customHeight="false" outlineLevel="0" collapsed="false">
      <c r="D237" s="124"/>
    </row>
    <row r="238" customFormat="false" ht="15" hidden="false" customHeight="false" outlineLevel="0" collapsed="false">
      <c r="D238" s="124"/>
    </row>
    <row r="239" customFormat="false" ht="15" hidden="false" customHeight="false" outlineLevel="0" collapsed="false">
      <c r="D239" s="124"/>
    </row>
    <row r="240" customFormat="false" ht="15" hidden="false" customHeight="false" outlineLevel="0" collapsed="false">
      <c r="D240" s="124"/>
    </row>
    <row r="241" customFormat="false" ht="15" hidden="false" customHeight="false" outlineLevel="0" collapsed="false">
      <c r="D241" s="124"/>
    </row>
    <row r="242" customFormat="false" ht="15" hidden="false" customHeight="false" outlineLevel="0" collapsed="false">
      <c r="D242" s="124"/>
    </row>
    <row r="243" customFormat="false" ht="15" hidden="false" customHeight="false" outlineLevel="0" collapsed="false">
      <c r="D243" s="124"/>
    </row>
    <row r="244" customFormat="false" ht="15" hidden="false" customHeight="false" outlineLevel="0" collapsed="false">
      <c r="D244" s="124"/>
    </row>
    <row r="245" customFormat="false" ht="15" hidden="false" customHeight="false" outlineLevel="0" collapsed="false">
      <c r="D245" s="124"/>
    </row>
    <row r="246" customFormat="false" ht="15" hidden="false" customHeight="false" outlineLevel="0" collapsed="false">
      <c r="D246" s="124"/>
    </row>
    <row r="247" customFormat="false" ht="15" hidden="false" customHeight="false" outlineLevel="0" collapsed="false">
      <c r="D247" s="124"/>
    </row>
    <row r="248" customFormat="false" ht="15" hidden="false" customHeight="false" outlineLevel="0" collapsed="false">
      <c r="D248" s="124"/>
    </row>
    <row r="249" customFormat="false" ht="15" hidden="false" customHeight="false" outlineLevel="0" collapsed="false">
      <c r="D249" s="124"/>
    </row>
    <row r="250" customFormat="false" ht="15" hidden="false" customHeight="false" outlineLevel="0" collapsed="false">
      <c r="D250" s="124"/>
    </row>
    <row r="251" customFormat="false" ht="15" hidden="false" customHeight="false" outlineLevel="0" collapsed="false">
      <c r="D251" s="124"/>
    </row>
    <row r="252" customFormat="false" ht="15" hidden="false" customHeight="false" outlineLevel="0" collapsed="false">
      <c r="D252" s="124"/>
    </row>
    <row r="253" customFormat="false" ht="15" hidden="false" customHeight="false" outlineLevel="0" collapsed="false">
      <c r="D253" s="124"/>
    </row>
    <row r="254" customFormat="false" ht="15" hidden="false" customHeight="false" outlineLevel="0" collapsed="false">
      <c r="D254" s="124"/>
    </row>
    <row r="255" customFormat="false" ht="15" hidden="false" customHeight="false" outlineLevel="0" collapsed="false">
      <c r="D255" s="124"/>
    </row>
    <row r="256" customFormat="false" ht="15" hidden="false" customHeight="false" outlineLevel="0" collapsed="false">
      <c r="D256" s="124"/>
    </row>
    <row r="257" customFormat="false" ht="15" hidden="false" customHeight="false" outlineLevel="0" collapsed="false">
      <c r="D257" s="124"/>
    </row>
    <row r="258" customFormat="false" ht="15" hidden="false" customHeight="false" outlineLevel="0" collapsed="false">
      <c r="D258" s="124"/>
    </row>
    <row r="259" customFormat="false" ht="15" hidden="false" customHeight="false" outlineLevel="0" collapsed="false">
      <c r="D259" s="124"/>
    </row>
    <row r="260" customFormat="false" ht="15" hidden="false" customHeight="false" outlineLevel="0" collapsed="false">
      <c r="D260" s="124"/>
    </row>
    <row r="261" customFormat="false" ht="15" hidden="false" customHeight="false" outlineLevel="0" collapsed="false">
      <c r="D261" s="124"/>
    </row>
    <row r="262" customFormat="false" ht="15" hidden="false" customHeight="false" outlineLevel="0" collapsed="false">
      <c r="D262" s="124"/>
    </row>
    <row r="263" customFormat="false" ht="15" hidden="false" customHeight="false" outlineLevel="0" collapsed="false">
      <c r="D263" s="124"/>
    </row>
    <row r="264" customFormat="false" ht="15" hidden="false" customHeight="false" outlineLevel="0" collapsed="false">
      <c r="D264" s="124"/>
    </row>
    <row r="265" customFormat="false" ht="15" hidden="false" customHeight="false" outlineLevel="0" collapsed="false">
      <c r="D265" s="124"/>
    </row>
    <row r="266" customFormat="false" ht="15" hidden="false" customHeight="false" outlineLevel="0" collapsed="false">
      <c r="D266" s="124"/>
    </row>
    <row r="267" customFormat="false" ht="15" hidden="false" customHeight="false" outlineLevel="0" collapsed="false">
      <c r="D267" s="124"/>
    </row>
    <row r="268" customFormat="false" ht="15" hidden="false" customHeight="false" outlineLevel="0" collapsed="false">
      <c r="D268" s="124"/>
    </row>
    <row r="269" customFormat="false" ht="15" hidden="false" customHeight="false" outlineLevel="0" collapsed="false">
      <c r="D269" s="124"/>
    </row>
    <row r="270" customFormat="false" ht="15" hidden="false" customHeight="false" outlineLevel="0" collapsed="false">
      <c r="D270" s="124"/>
    </row>
    <row r="271" customFormat="false" ht="15" hidden="false" customHeight="false" outlineLevel="0" collapsed="false">
      <c r="D271" s="124"/>
    </row>
    <row r="272" customFormat="false" ht="15" hidden="false" customHeight="false" outlineLevel="0" collapsed="false">
      <c r="D272" s="124"/>
    </row>
    <row r="273" customFormat="false" ht="15" hidden="false" customHeight="false" outlineLevel="0" collapsed="false">
      <c r="D273" s="124"/>
    </row>
    <row r="274" customFormat="false" ht="15" hidden="false" customHeight="false" outlineLevel="0" collapsed="false">
      <c r="D274" s="124"/>
    </row>
    <row r="275" customFormat="false" ht="15" hidden="false" customHeight="false" outlineLevel="0" collapsed="false">
      <c r="D275" s="124"/>
    </row>
    <row r="276" customFormat="false" ht="15" hidden="false" customHeight="false" outlineLevel="0" collapsed="false">
      <c r="D276" s="124"/>
    </row>
    <row r="277" customFormat="false" ht="15" hidden="false" customHeight="false" outlineLevel="0" collapsed="false">
      <c r="D277" s="124"/>
    </row>
    <row r="278" customFormat="false" ht="15" hidden="false" customHeight="false" outlineLevel="0" collapsed="false">
      <c r="D278" s="124"/>
    </row>
    <row r="279" customFormat="false" ht="15" hidden="false" customHeight="false" outlineLevel="0" collapsed="false">
      <c r="D279" s="124"/>
    </row>
    <row r="280" customFormat="false" ht="15" hidden="false" customHeight="false" outlineLevel="0" collapsed="false">
      <c r="D280" s="124"/>
    </row>
    <row r="281" customFormat="false" ht="15" hidden="false" customHeight="false" outlineLevel="0" collapsed="false">
      <c r="D281" s="124"/>
    </row>
    <row r="282" customFormat="false" ht="15" hidden="false" customHeight="false" outlineLevel="0" collapsed="false">
      <c r="D282" s="124"/>
    </row>
    <row r="283" customFormat="false" ht="15" hidden="false" customHeight="false" outlineLevel="0" collapsed="false">
      <c r="D283" s="124"/>
    </row>
    <row r="284" customFormat="false" ht="15" hidden="false" customHeight="false" outlineLevel="0" collapsed="false">
      <c r="D284" s="124"/>
    </row>
    <row r="285" customFormat="false" ht="15" hidden="false" customHeight="false" outlineLevel="0" collapsed="false">
      <c r="D285" s="124"/>
    </row>
    <row r="286" customFormat="false" ht="15" hidden="false" customHeight="false" outlineLevel="0" collapsed="false">
      <c r="D286" s="124"/>
    </row>
    <row r="287" customFormat="false" ht="15" hidden="false" customHeight="false" outlineLevel="0" collapsed="false">
      <c r="D287" s="124"/>
    </row>
    <row r="288" customFormat="false" ht="15" hidden="false" customHeight="false" outlineLevel="0" collapsed="false">
      <c r="D288" s="124"/>
    </row>
    <row r="289" customFormat="false" ht="15" hidden="false" customHeight="false" outlineLevel="0" collapsed="false">
      <c r="D289" s="124"/>
    </row>
    <row r="290" customFormat="false" ht="15" hidden="false" customHeight="false" outlineLevel="0" collapsed="false">
      <c r="D290" s="124"/>
    </row>
    <row r="291" customFormat="false" ht="15" hidden="false" customHeight="false" outlineLevel="0" collapsed="false">
      <c r="D291" s="124"/>
    </row>
    <row r="292" customFormat="false" ht="15" hidden="false" customHeight="false" outlineLevel="0" collapsed="false">
      <c r="D292" s="124"/>
    </row>
    <row r="293" customFormat="false" ht="15" hidden="false" customHeight="false" outlineLevel="0" collapsed="false">
      <c r="D293" s="124"/>
    </row>
    <row r="294" customFormat="false" ht="15" hidden="false" customHeight="false" outlineLevel="0" collapsed="false">
      <c r="D294" s="124"/>
    </row>
    <row r="295" customFormat="false" ht="15" hidden="false" customHeight="false" outlineLevel="0" collapsed="false">
      <c r="D295" s="124"/>
    </row>
    <row r="296" customFormat="false" ht="15" hidden="false" customHeight="false" outlineLevel="0" collapsed="false">
      <c r="D296" s="124"/>
    </row>
    <row r="297" customFormat="false" ht="15" hidden="false" customHeight="false" outlineLevel="0" collapsed="false">
      <c r="D297" s="124"/>
    </row>
    <row r="298" customFormat="false" ht="15" hidden="false" customHeight="false" outlineLevel="0" collapsed="false">
      <c r="D298" s="124"/>
    </row>
    <row r="299" customFormat="false" ht="15" hidden="false" customHeight="false" outlineLevel="0" collapsed="false">
      <c r="D299" s="124"/>
    </row>
    <row r="300" customFormat="false" ht="15" hidden="false" customHeight="false" outlineLevel="0" collapsed="false">
      <c r="D300" s="124"/>
    </row>
    <row r="301" customFormat="false" ht="15" hidden="false" customHeight="false" outlineLevel="0" collapsed="false">
      <c r="D301" s="124"/>
    </row>
    <row r="302" customFormat="false" ht="15" hidden="false" customHeight="false" outlineLevel="0" collapsed="false">
      <c r="D302" s="124"/>
    </row>
    <row r="303" customFormat="false" ht="15" hidden="false" customHeight="false" outlineLevel="0" collapsed="false">
      <c r="D303" s="124"/>
    </row>
    <row r="304" customFormat="false" ht="15" hidden="false" customHeight="false" outlineLevel="0" collapsed="false">
      <c r="D304" s="124"/>
    </row>
    <row r="305" customFormat="false" ht="15" hidden="false" customHeight="false" outlineLevel="0" collapsed="false">
      <c r="D305" s="124"/>
    </row>
    <row r="306" customFormat="false" ht="15" hidden="false" customHeight="false" outlineLevel="0" collapsed="false">
      <c r="D306" s="124"/>
    </row>
    <row r="307" customFormat="false" ht="15" hidden="false" customHeight="false" outlineLevel="0" collapsed="false">
      <c r="D307" s="124"/>
    </row>
    <row r="308" customFormat="false" ht="15" hidden="false" customHeight="false" outlineLevel="0" collapsed="false">
      <c r="D308" s="124"/>
    </row>
    <row r="309" customFormat="false" ht="15" hidden="false" customHeight="false" outlineLevel="0" collapsed="false">
      <c r="D309" s="124"/>
    </row>
    <row r="310" customFormat="false" ht="15" hidden="false" customHeight="false" outlineLevel="0" collapsed="false">
      <c r="D310" s="124"/>
    </row>
    <row r="311" customFormat="false" ht="15" hidden="false" customHeight="false" outlineLevel="0" collapsed="false">
      <c r="D311" s="124"/>
    </row>
    <row r="312" customFormat="false" ht="15" hidden="false" customHeight="false" outlineLevel="0" collapsed="false">
      <c r="D312" s="124"/>
    </row>
    <row r="313" customFormat="false" ht="15" hidden="false" customHeight="false" outlineLevel="0" collapsed="false">
      <c r="D313" s="124"/>
    </row>
    <row r="314" customFormat="false" ht="15" hidden="false" customHeight="false" outlineLevel="0" collapsed="false">
      <c r="D314" s="124"/>
    </row>
    <row r="315" customFormat="false" ht="15" hidden="false" customHeight="false" outlineLevel="0" collapsed="false">
      <c r="D315" s="124"/>
    </row>
    <row r="316" customFormat="false" ht="15" hidden="false" customHeight="false" outlineLevel="0" collapsed="false">
      <c r="D316" s="124"/>
    </row>
    <row r="317" customFormat="false" ht="15" hidden="false" customHeight="false" outlineLevel="0" collapsed="false">
      <c r="D317" s="124"/>
    </row>
    <row r="318" customFormat="false" ht="15" hidden="false" customHeight="false" outlineLevel="0" collapsed="false">
      <c r="D318" s="124"/>
    </row>
    <row r="319" customFormat="false" ht="15" hidden="false" customHeight="false" outlineLevel="0" collapsed="false">
      <c r="D319" s="124"/>
    </row>
    <row r="320" customFormat="false" ht="15" hidden="false" customHeight="false" outlineLevel="0" collapsed="false">
      <c r="D320" s="124"/>
    </row>
    <row r="321" customFormat="false" ht="15" hidden="false" customHeight="false" outlineLevel="0" collapsed="false">
      <c r="D321" s="124"/>
    </row>
    <row r="322" customFormat="false" ht="15" hidden="false" customHeight="false" outlineLevel="0" collapsed="false">
      <c r="D322" s="124"/>
    </row>
    <row r="323" customFormat="false" ht="15" hidden="false" customHeight="false" outlineLevel="0" collapsed="false">
      <c r="D323" s="124"/>
    </row>
    <row r="324" customFormat="false" ht="15" hidden="false" customHeight="false" outlineLevel="0" collapsed="false">
      <c r="D324" s="124"/>
    </row>
    <row r="325" customFormat="false" ht="15" hidden="false" customHeight="false" outlineLevel="0" collapsed="false">
      <c r="D325" s="124"/>
    </row>
    <row r="326" customFormat="false" ht="15" hidden="false" customHeight="false" outlineLevel="0" collapsed="false">
      <c r="D326" s="124"/>
    </row>
    <row r="327" customFormat="false" ht="15" hidden="false" customHeight="false" outlineLevel="0" collapsed="false">
      <c r="D327" s="124"/>
    </row>
    <row r="328" customFormat="false" ht="15" hidden="false" customHeight="false" outlineLevel="0" collapsed="false">
      <c r="D328" s="124"/>
    </row>
    <row r="329" customFormat="false" ht="15" hidden="false" customHeight="false" outlineLevel="0" collapsed="false">
      <c r="D329" s="124"/>
    </row>
    <row r="330" customFormat="false" ht="15" hidden="false" customHeight="false" outlineLevel="0" collapsed="false">
      <c r="D330" s="124"/>
    </row>
    <row r="331" customFormat="false" ht="15" hidden="false" customHeight="false" outlineLevel="0" collapsed="false">
      <c r="D331" s="124"/>
    </row>
    <row r="332" customFormat="false" ht="15" hidden="false" customHeight="false" outlineLevel="0" collapsed="false">
      <c r="D332" s="124"/>
    </row>
    <row r="333" customFormat="false" ht="15" hidden="false" customHeight="false" outlineLevel="0" collapsed="false">
      <c r="D333" s="124"/>
    </row>
    <row r="334" customFormat="false" ht="15" hidden="false" customHeight="false" outlineLevel="0" collapsed="false">
      <c r="D334" s="124"/>
    </row>
    <row r="335" customFormat="false" ht="15" hidden="false" customHeight="false" outlineLevel="0" collapsed="false">
      <c r="D335" s="124"/>
    </row>
    <row r="336" customFormat="false" ht="15" hidden="false" customHeight="false" outlineLevel="0" collapsed="false">
      <c r="D336" s="124"/>
    </row>
    <row r="337" customFormat="false" ht="15" hidden="false" customHeight="false" outlineLevel="0" collapsed="false">
      <c r="D337" s="124"/>
    </row>
    <row r="338" customFormat="false" ht="15" hidden="false" customHeight="false" outlineLevel="0" collapsed="false">
      <c r="D338" s="124"/>
    </row>
    <row r="339" customFormat="false" ht="15" hidden="false" customHeight="false" outlineLevel="0" collapsed="false">
      <c r="D339" s="124"/>
    </row>
    <row r="340" customFormat="false" ht="15" hidden="false" customHeight="false" outlineLevel="0" collapsed="false">
      <c r="D340" s="124"/>
    </row>
    <row r="341" customFormat="false" ht="15" hidden="false" customHeight="false" outlineLevel="0" collapsed="false">
      <c r="D341" s="124"/>
    </row>
    <row r="342" customFormat="false" ht="15" hidden="false" customHeight="false" outlineLevel="0" collapsed="false">
      <c r="D342" s="124"/>
    </row>
    <row r="343" customFormat="false" ht="15" hidden="false" customHeight="false" outlineLevel="0" collapsed="false">
      <c r="D343" s="124"/>
    </row>
    <row r="344" customFormat="false" ht="15" hidden="false" customHeight="false" outlineLevel="0" collapsed="false">
      <c r="D344" s="124"/>
    </row>
    <row r="345" customFormat="false" ht="15" hidden="false" customHeight="false" outlineLevel="0" collapsed="false">
      <c r="D345" s="124"/>
    </row>
    <row r="346" customFormat="false" ht="15" hidden="false" customHeight="false" outlineLevel="0" collapsed="false">
      <c r="D346" s="124"/>
    </row>
    <row r="347" customFormat="false" ht="15" hidden="false" customHeight="false" outlineLevel="0" collapsed="false">
      <c r="D347" s="124"/>
    </row>
    <row r="348" customFormat="false" ht="15" hidden="false" customHeight="false" outlineLevel="0" collapsed="false">
      <c r="D348" s="124"/>
    </row>
    <row r="349" customFormat="false" ht="15" hidden="false" customHeight="false" outlineLevel="0" collapsed="false">
      <c r="D349" s="124"/>
    </row>
    <row r="350" customFormat="false" ht="15" hidden="false" customHeight="false" outlineLevel="0" collapsed="false">
      <c r="D350" s="124"/>
    </row>
    <row r="351" customFormat="false" ht="15" hidden="false" customHeight="false" outlineLevel="0" collapsed="false">
      <c r="D351" s="124"/>
    </row>
    <row r="352" customFormat="false" ht="15" hidden="false" customHeight="false" outlineLevel="0" collapsed="false">
      <c r="D352" s="124"/>
    </row>
    <row r="353" customFormat="false" ht="15" hidden="false" customHeight="false" outlineLevel="0" collapsed="false">
      <c r="D353" s="124"/>
    </row>
    <row r="354" customFormat="false" ht="15" hidden="false" customHeight="false" outlineLevel="0" collapsed="false">
      <c r="D354" s="124"/>
    </row>
    <row r="355" customFormat="false" ht="15" hidden="false" customHeight="false" outlineLevel="0" collapsed="false">
      <c r="D355" s="124"/>
    </row>
    <row r="356" customFormat="false" ht="15" hidden="false" customHeight="false" outlineLevel="0" collapsed="false">
      <c r="D356" s="124"/>
    </row>
    <row r="357" customFormat="false" ht="15" hidden="false" customHeight="false" outlineLevel="0" collapsed="false">
      <c r="D357" s="124"/>
    </row>
    <row r="358" customFormat="false" ht="15" hidden="false" customHeight="false" outlineLevel="0" collapsed="false">
      <c r="D358" s="124"/>
    </row>
    <row r="359" customFormat="false" ht="15" hidden="false" customHeight="false" outlineLevel="0" collapsed="false">
      <c r="D359" s="124"/>
    </row>
    <row r="360" customFormat="false" ht="15" hidden="false" customHeight="false" outlineLevel="0" collapsed="false">
      <c r="D360" s="124"/>
    </row>
    <row r="361" customFormat="false" ht="15" hidden="false" customHeight="false" outlineLevel="0" collapsed="false">
      <c r="D361" s="124"/>
    </row>
    <row r="362" customFormat="false" ht="15" hidden="false" customHeight="false" outlineLevel="0" collapsed="false">
      <c r="D362" s="124"/>
    </row>
    <row r="363" customFormat="false" ht="15" hidden="false" customHeight="false" outlineLevel="0" collapsed="false">
      <c r="D363" s="124"/>
    </row>
    <row r="364" customFormat="false" ht="15" hidden="false" customHeight="false" outlineLevel="0" collapsed="false">
      <c r="D364" s="124"/>
    </row>
    <row r="365" customFormat="false" ht="15" hidden="false" customHeight="false" outlineLevel="0" collapsed="false">
      <c r="D365" s="124"/>
    </row>
    <row r="366" customFormat="false" ht="15" hidden="false" customHeight="false" outlineLevel="0" collapsed="false">
      <c r="D366" s="124"/>
    </row>
    <row r="367" customFormat="false" ht="15" hidden="false" customHeight="false" outlineLevel="0" collapsed="false">
      <c r="D367" s="124"/>
    </row>
    <row r="368" customFormat="false" ht="15" hidden="false" customHeight="false" outlineLevel="0" collapsed="false">
      <c r="D368" s="124"/>
    </row>
    <row r="369" customFormat="false" ht="15" hidden="false" customHeight="false" outlineLevel="0" collapsed="false">
      <c r="D369" s="124"/>
    </row>
    <row r="370" customFormat="false" ht="15" hidden="false" customHeight="false" outlineLevel="0" collapsed="false">
      <c r="D370" s="124"/>
    </row>
    <row r="371" customFormat="false" ht="15" hidden="false" customHeight="false" outlineLevel="0" collapsed="false">
      <c r="D371" s="124"/>
    </row>
    <row r="372" customFormat="false" ht="15" hidden="false" customHeight="false" outlineLevel="0" collapsed="false">
      <c r="D372" s="124"/>
    </row>
    <row r="373" customFormat="false" ht="15" hidden="false" customHeight="false" outlineLevel="0" collapsed="false">
      <c r="D373" s="124"/>
    </row>
    <row r="374" customFormat="false" ht="15" hidden="false" customHeight="false" outlineLevel="0" collapsed="false">
      <c r="D374" s="124"/>
    </row>
    <row r="375" customFormat="false" ht="15" hidden="false" customHeight="false" outlineLevel="0" collapsed="false">
      <c r="D375" s="124"/>
    </row>
    <row r="376" customFormat="false" ht="15" hidden="false" customHeight="false" outlineLevel="0" collapsed="false">
      <c r="D376" s="124"/>
    </row>
    <row r="377" customFormat="false" ht="15" hidden="false" customHeight="false" outlineLevel="0" collapsed="false">
      <c r="D377" s="124"/>
    </row>
    <row r="378" customFormat="false" ht="15" hidden="false" customHeight="false" outlineLevel="0" collapsed="false">
      <c r="D378" s="124"/>
    </row>
    <row r="379" customFormat="false" ht="15" hidden="false" customHeight="false" outlineLevel="0" collapsed="false">
      <c r="D379" s="124"/>
    </row>
    <row r="380" customFormat="false" ht="15" hidden="false" customHeight="false" outlineLevel="0" collapsed="false">
      <c r="D380" s="124"/>
    </row>
    <row r="381" customFormat="false" ht="15" hidden="false" customHeight="false" outlineLevel="0" collapsed="false">
      <c r="D381" s="124"/>
    </row>
    <row r="382" customFormat="false" ht="15" hidden="false" customHeight="false" outlineLevel="0" collapsed="false">
      <c r="D382" s="124"/>
    </row>
    <row r="383" customFormat="false" ht="15" hidden="false" customHeight="false" outlineLevel="0" collapsed="false">
      <c r="D383" s="124"/>
    </row>
    <row r="384" customFormat="false" ht="15" hidden="false" customHeight="false" outlineLevel="0" collapsed="false">
      <c r="D384" s="124"/>
    </row>
    <row r="385" customFormat="false" ht="15" hidden="false" customHeight="false" outlineLevel="0" collapsed="false">
      <c r="D385" s="124"/>
    </row>
    <row r="386" customFormat="false" ht="15" hidden="false" customHeight="false" outlineLevel="0" collapsed="false">
      <c r="D386" s="124"/>
    </row>
    <row r="387" customFormat="false" ht="15" hidden="false" customHeight="false" outlineLevel="0" collapsed="false">
      <c r="D387" s="124"/>
    </row>
    <row r="388" customFormat="false" ht="15" hidden="false" customHeight="false" outlineLevel="0" collapsed="false">
      <c r="D388" s="124"/>
    </row>
    <row r="389" customFormat="false" ht="15" hidden="false" customHeight="false" outlineLevel="0" collapsed="false">
      <c r="D389" s="124"/>
    </row>
    <row r="390" customFormat="false" ht="15" hidden="false" customHeight="false" outlineLevel="0" collapsed="false">
      <c r="D390" s="124"/>
    </row>
    <row r="391" customFormat="false" ht="15" hidden="false" customHeight="false" outlineLevel="0" collapsed="false">
      <c r="D391" s="124"/>
    </row>
    <row r="392" customFormat="false" ht="15" hidden="false" customHeight="false" outlineLevel="0" collapsed="false">
      <c r="D392" s="124"/>
    </row>
    <row r="393" customFormat="false" ht="15" hidden="false" customHeight="false" outlineLevel="0" collapsed="false">
      <c r="D393" s="124"/>
    </row>
    <row r="394" customFormat="false" ht="15" hidden="false" customHeight="false" outlineLevel="0" collapsed="false">
      <c r="D394" s="124"/>
    </row>
    <row r="395" customFormat="false" ht="15" hidden="false" customHeight="false" outlineLevel="0" collapsed="false">
      <c r="D395" s="124"/>
    </row>
    <row r="396" customFormat="false" ht="15" hidden="false" customHeight="false" outlineLevel="0" collapsed="false">
      <c r="D396" s="124"/>
    </row>
    <row r="397" customFormat="false" ht="15" hidden="false" customHeight="false" outlineLevel="0" collapsed="false">
      <c r="D397" s="124"/>
    </row>
    <row r="398" customFormat="false" ht="15" hidden="false" customHeight="false" outlineLevel="0" collapsed="false">
      <c r="D398" s="124"/>
    </row>
    <row r="399" customFormat="false" ht="15" hidden="false" customHeight="false" outlineLevel="0" collapsed="false">
      <c r="D399" s="124"/>
    </row>
    <row r="400" customFormat="false" ht="15" hidden="false" customHeight="false" outlineLevel="0" collapsed="false">
      <c r="D400" s="124"/>
    </row>
    <row r="401" customFormat="false" ht="15" hidden="false" customHeight="false" outlineLevel="0" collapsed="false">
      <c r="D401" s="124"/>
    </row>
    <row r="402" customFormat="false" ht="15" hidden="false" customHeight="false" outlineLevel="0" collapsed="false">
      <c r="D402" s="124"/>
    </row>
    <row r="403" customFormat="false" ht="15" hidden="false" customHeight="false" outlineLevel="0" collapsed="false">
      <c r="D403" s="124"/>
    </row>
    <row r="404" customFormat="false" ht="15" hidden="false" customHeight="false" outlineLevel="0" collapsed="false">
      <c r="D404" s="124"/>
    </row>
    <row r="405" customFormat="false" ht="15" hidden="false" customHeight="false" outlineLevel="0" collapsed="false">
      <c r="D405" s="124"/>
    </row>
    <row r="406" customFormat="false" ht="15" hidden="false" customHeight="false" outlineLevel="0" collapsed="false">
      <c r="D406" s="124"/>
    </row>
    <row r="407" customFormat="false" ht="15" hidden="false" customHeight="false" outlineLevel="0" collapsed="false">
      <c r="D407" s="124"/>
    </row>
    <row r="408" customFormat="false" ht="15" hidden="false" customHeight="false" outlineLevel="0" collapsed="false">
      <c r="D408" s="124"/>
    </row>
    <row r="409" customFormat="false" ht="15" hidden="false" customHeight="false" outlineLevel="0" collapsed="false">
      <c r="D409" s="124"/>
    </row>
    <row r="410" customFormat="false" ht="15" hidden="false" customHeight="false" outlineLevel="0" collapsed="false">
      <c r="D410" s="124"/>
    </row>
    <row r="411" customFormat="false" ht="15" hidden="false" customHeight="false" outlineLevel="0" collapsed="false">
      <c r="D411" s="124"/>
    </row>
    <row r="412" customFormat="false" ht="15" hidden="false" customHeight="false" outlineLevel="0" collapsed="false">
      <c r="D412" s="124"/>
    </row>
    <row r="413" customFormat="false" ht="15" hidden="false" customHeight="false" outlineLevel="0" collapsed="false">
      <c r="D413" s="124"/>
    </row>
    <row r="414" customFormat="false" ht="15" hidden="false" customHeight="false" outlineLevel="0" collapsed="false">
      <c r="D414" s="124"/>
    </row>
    <row r="415" customFormat="false" ht="15" hidden="false" customHeight="false" outlineLevel="0" collapsed="false">
      <c r="D415" s="124"/>
    </row>
    <row r="416" customFormat="false" ht="15" hidden="false" customHeight="false" outlineLevel="0" collapsed="false">
      <c r="D416" s="124"/>
    </row>
    <row r="417" customFormat="false" ht="15" hidden="false" customHeight="false" outlineLevel="0" collapsed="false">
      <c r="D417" s="124"/>
    </row>
    <row r="418" customFormat="false" ht="15" hidden="false" customHeight="false" outlineLevel="0" collapsed="false">
      <c r="D418" s="124"/>
    </row>
    <row r="419" customFormat="false" ht="15" hidden="false" customHeight="false" outlineLevel="0" collapsed="false">
      <c r="D419" s="124"/>
    </row>
    <row r="420" customFormat="false" ht="15" hidden="false" customHeight="false" outlineLevel="0" collapsed="false">
      <c r="D420" s="124"/>
    </row>
    <row r="421" customFormat="false" ht="15" hidden="false" customHeight="false" outlineLevel="0" collapsed="false">
      <c r="D421" s="124"/>
    </row>
    <row r="422" customFormat="false" ht="15" hidden="false" customHeight="false" outlineLevel="0" collapsed="false">
      <c r="D422" s="124"/>
    </row>
    <row r="423" customFormat="false" ht="15" hidden="false" customHeight="false" outlineLevel="0" collapsed="false">
      <c r="D423" s="124"/>
    </row>
    <row r="424" customFormat="false" ht="15" hidden="false" customHeight="false" outlineLevel="0" collapsed="false">
      <c r="D424" s="124"/>
    </row>
    <row r="425" customFormat="false" ht="15" hidden="false" customHeight="false" outlineLevel="0" collapsed="false">
      <c r="D425" s="124"/>
    </row>
    <row r="426" customFormat="false" ht="15" hidden="false" customHeight="false" outlineLevel="0" collapsed="false">
      <c r="D426" s="124"/>
    </row>
    <row r="427" customFormat="false" ht="15" hidden="false" customHeight="false" outlineLevel="0" collapsed="false">
      <c r="D427" s="124"/>
    </row>
    <row r="428" customFormat="false" ht="15" hidden="false" customHeight="false" outlineLevel="0" collapsed="false">
      <c r="D428" s="124"/>
    </row>
    <row r="429" customFormat="false" ht="15" hidden="false" customHeight="false" outlineLevel="0" collapsed="false">
      <c r="D429" s="124"/>
    </row>
    <row r="430" customFormat="false" ht="15" hidden="false" customHeight="false" outlineLevel="0" collapsed="false">
      <c r="D430" s="124"/>
    </row>
    <row r="431" customFormat="false" ht="15" hidden="false" customHeight="false" outlineLevel="0" collapsed="false">
      <c r="D431" s="124"/>
    </row>
    <row r="432" customFormat="false" ht="15" hidden="false" customHeight="false" outlineLevel="0" collapsed="false">
      <c r="D432" s="124"/>
    </row>
    <row r="433" customFormat="false" ht="15" hidden="false" customHeight="false" outlineLevel="0" collapsed="false">
      <c r="D433" s="124"/>
    </row>
    <row r="434" customFormat="false" ht="15" hidden="false" customHeight="false" outlineLevel="0" collapsed="false">
      <c r="D434" s="124"/>
    </row>
    <row r="435" customFormat="false" ht="15" hidden="false" customHeight="false" outlineLevel="0" collapsed="false">
      <c r="D435" s="124"/>
    </row>
    <row r="436" customFormat="false" ht="15" hidden="false" customHeight="false" outlineLevel="0" collapsed="false">
      <c r="D436" s="124"/>
    </row>
    <row r="437" customFormat="false" ht="15" hidden="false" customHeight="false" outlineLevel="0" collapsed="false">
      <c r="D437" s="124"/>
    </row>
    <row r="438" customFormat="false" ht="15" hidden="false" customHeight="false" outlineLevel="0" collapsed="false">
      <c r="D438" s="124"/>
    </row>
    <row r="439" customFormat="false" ht="15" hidden="false" customHeight="false" outlineLevel="0" collapsed="false">
      <c r="D439" s="124"/>
    </row>
    <row r="440" customFormat="false" ht="15" hidden="false" customHeight="false" outlineLevel="0" collapsed="false">
      <c r="D440" s="124"/>
    </row>
    <row r="441" customFormat="false" ht="15" hidden="false" customHeight="false" outlineLevel="0" collapsed="false">
      <c r="D441" s="124"/>
    </row>
    <row r="442" customFormat="false" ht="15" hidden="false" customHeight="false" outlineLevel="0" collapsed="false">
      <c r="D442" s="124"/>
    </row>
    <row r="443" customFormat="false" ht="15" hidden="false" customHeight="false" outlineLevel="0" collapsed="false">
      <c r="D443" s="124"/>
    </row>
    <row r="444" customFormat="false" ht="15" hidden="false" customHeight="false" outlineLevel="0" collapsed="false">
      <c r="D444" s="124"/>
    </row>
    <row r="445" customFormat="false" ht="15" hidden="false" customHeight="false" outlineLevel="0" collapsed="false">
      <c r="D445" s="124"/>
    </row>
    <row r="446" customFormat="false" ht="15" hidden="false" customHeight="false" outlineLevel="0" collapsed="false">
      <c r="D446" s="124"/>
    </row>
    <row r="447" customFormat="false" ht="15" hidden="false" customHeight="false" outlineLevel="0" collapsed="false">
      <c r="D447" s="124"/>
    </row>
    <row r="448" customFormat="false" ht="15" hidden="false" customHeight="false" outlineLevel="0" collapsed="false">
      <c r="D448" s="124"/>
    </row>
    <row r="449" customFormat="false" ht="15" hidden="false" customHeight="false" outlineLevel="0" collapsed="false">
      <c r="D449" s="124"/>
    </row>
    <row r="450" customFormat="false" ht="15" hidden="false" customHeight="false" outlineLevel="0" collapsed="false">
      <c r="D450" s="124"/>
    </row>
    <row r="451" customFormat="false" ht="15" hidden="false" customHeight="false" outlineLevel="0" collapsed="false">
      <c r="D451" s="124"/>
    </row>
    <row r="452" customFormat="false" ht="15" hidden="false" customHeight="false" outlineLevel="0" collapsed="false">
      <c r="D452" s="124"/>
    </row>
    <row r="453" customFormat="false" ht="15" hidden="false" customHeight="false" outlineLevel="0" collapsed="false">
      <c r="D453" s="124"/>
    </row>
    <row r="454" customFormat="false" ht="15" hidden="false" customHeight="false" outlineLevel="0" collapsed="false">
      <c r="D454" s="124"/>
    </row>
    <row r="455" customFormat="false" ht="15" hidden="false" customHeight="false" outlineLevel="0" collapsed="false">
      <c r="D455" s="124"/>
    </row>
    <row r="456" customFormat="false" ht="15" hidden="false" customHeight="false" outlineLevel="0" collapsed="false">
      <c r="D456" s="124"/>
    </row>
    <row r="457" customFormat="false" ht="15" hidden="false" customHeight="false" outlineLevel="0" collapsed="false">
      <c r="D457" s="124"/>
    </row>
    <row r="458" customFormat="false" ht="15" hidden="false" customHeight="false" outlineLevel="0" collapsed="false">
      <c r="D458" s="124"/>
    </row>
    <row r="459" customFormat="false" ht="15" hidden="false" customHeight="false" outlineLevel="0" collapsed="false">
      <c r="D459" s="124"/>
    </row>
    <row r="460" customFormat="false" ht="15" hidden="false" customHeight="false" outlineLevel="0" collapsed="false">
      <c r="D460" s="124"/>
    </row>
    <row r="461" customFormat="false" ht="15" hidden="false" customHeight="false" outlineLevel="0" collapsed="false">
      <c r="D461" s="124"/>
    </row>
    <row r="462" customFormat="false" ht="15" hidden="false" customHeight="false" outlineLevel="0" collapsed="false">
      <c r="D462" s="124"/>
    </row>
    <row r="463" customFormat="false" ht="15" hidden="false" customHeight="false" outlineLevel="0" collapsed="false">
      <c r="D463" s="124"/>
    </row>
    <row r="464" customFormat="false" ht="15" hidden="false" customHeight="false" outlineLevel="0" collapsed="false">
      <c r="D464" s="124"/>
    </row>
    <row r="465" customFormat="false" ht="15" hidden="false" customHeight="false" outlineLevel="0" collapsed="false">
      <c r="D465" s="124"/>
    </row>
    <row r="466" customFormat="false" ht="15" hidden="false" customHeight="false" outlineLevel="0" collapsed="false">
      <c r="D466" s="124"/>
    </row>
    <row r="467" customFormat="false" ht="15" hidden="false" customHeight="false" outlineLevel="0" collapsed="false">
      <c r="D467" s="124"/>
    </row>
    <row r="468" customFormat="false" ht="15" hidden="false" customHeight="false" outlineLevel="0" collapsed="false">
      <c r="D468" s="124"/>
    </row>
    <row r="469" customFormat="false" ht="15" hidden="false" customHeight="false" outlineLevel="0" collapsed="false">
      <c r="D469" s="124"/>
    </row>
    <row r="470" customFormat="false" ht="15" hidden="false" customHeight="false" outlineLevel="0" collapsed="false">
      <c r="D470" s="124"/>
    </row>
    <row r="471" customFormat="false" ht="15" hidden="false" customHeight="false" outlineLevel="0" collapsed="false">
      <c r="D471" s="124"/>
    </row>
    <row r="472" customFormat="false" ht="15" hidden="false" customHeight="false" outlineLevel="0" collapsed="false">
      <c r="D472" s="124"/>
    </row>
    <row r="473" customFormat="false" ht="15" hidden="false" customHeight="false" outlineLevel="0" collapsed="false">
      <c r="D473" s="124"/>
    </row>
    <row r="474" customFormat="false" ht="15" hidden="false" customHeight="false" outlineLevel="0" collapsed="false">
      <c r="D474" s="124"/>
    </row>
    <row r="475" customFormat="false" ht="15" hidden="false" customHeight="false" outlineLevel="0" collapsed="false">
      <c r="D475" s="124"/>
    </row>
    <row r="476" customFormat="false" ht="15" hidden="false" customHeight="false" outlineLevel="0" collapsed="false">
      <c r="D476" s="124"/>
    </row>
    <row r="477" customFormat="false" ht="15" hidden="false" customHeight="false" outlineLevel="0" collapsed="false">
      <c r="D477" s="124"/>
    </row>
    <row r="478" customFormat="false" ht="15" hidden="false" customHeight="false" outlineLevel="0" collapsed="false">
      <c r="D478" s="124"/>
    </row>
    <row r="479" customFormat="false" ht="15" hidden="false" customHeight="false" outlineLevel="0" collapsed="false">
      <c r="D479" s="124"/>
    </row>
    <row r="480" customFormat="false" ht="15" hidden="false" customHeight="false" outlineLevel="0" collapsed="false">
      <c r="D480" s="124"/>
    </row>
    <row r="481" customFormat="false" ht="15" hidden="false" customHeight="false" outlineLevel="0" collapsed="false">
      <c r="D481" s="124"/>
    </row>
    <row r="482" customFormat="false" ht="15" hidden="false" customHeight="false" outlineLevel="0" collapsed="false">
      <c r="D482" s="124"/>
    </row>
    <row r="483" customFormat="false" ht="15" hidden="false" customHeight="false" outlineLevel="0" collapsed="false">
      <c r="D483" s="124"/>
    </row>
    <row r="484" customFormat="false" ht="15" hidden="false" customHeight="false" outlineLevel="0" collapsed="false">
      <c r="D484" s="124"/>
    </row>
    <row r="485" customFormat="false" ht="15" hidden="false" customHeight="false" outlineLevel="0" collapsed="false">
      <c r="D485" s="124"/>
    </row>
    <row r="486" customFormat="false" ht="15" hidden="false" customHeight="false" outlineLevel="0" collapsed="false">
      <c r="D486" s="124"/>
    </row>
    <row r="487" customFormat="false" ht="15" hidden="false" customHeight="false" outlineLevel="0" collapsed="false">
      <c r="D487" s="124"/>
    </row>
    <row r="488" customFormat="false" ht="15" hidden="false" customHeight="false" outlineLevel="0" collapsed="false">
      <c r="D488" s="124"/>
    </row>
    <row r="489" customFormat="false" ht="15" hidden="false" customHeight="false" outlineLevel="0" collapsed="false">
      <c r="D489" s="124"/>
    </row>
    <row r="490" customFormat="false" ht="15" hidden="false" customHeight="false" outlineLevel="0" collapsed="false">
      <c r="D490" s="124"/>
    </row>
    <row r="491" customFormat="false" ht="15" hidden="false" customHeight="false" outlineLevel="0" collapsed="false">
      <c r="D491" s="124"/>
    </row>
    <row r="492" customFormat="false" ht="15" hidden="false" customHeight="false" outlineLevel="0" collapsed="false">
      <c r="D492" s="124"/>
    </row>
    <row r="493" customFormat="false" ht="15" hidden="false" customHeight="false" outlineLevel="0" collapsed="false">
      <c r="D493" s="124"/>
    </row>
    <row r="494" customFormat="false" ht="15" hidden="false" customHeight="false" outlineLevel="0" collapsed="false">
      <c r="D494" s="124"/>
    </row>
    <row r="495" customFormat="false" ht="15" hidden="false" customHeight="false" outlineLevel="0" collapsed="false">
      <c r="D495" s="124"/>
    </row>
    <row r="496" customFormat="false" ht="15" hidden="false" customHeight="false" outlineLevel="0" collapsed="false">
      <c r="D496" s="124"/>
    </row>
    <row r="497" customFormat="false" ht="15" hidden="false" customHeight="false" outlineLevel="0" collapsed="false">
      <c r="D497" s="124"/>
    </row>
    <row r="498" customFormat="false" ht="15" hidden="false" customHeight="false" outlineLevel="0" collapsed="false">
      <c r="D498" s="124"/>
    </row>
    <row r="499" customFormat="false" ht="15" hidden="false" customHeight="false" outlineLevel="0" collapsed="false">
      <c r="D499" s="124"/>
    </row>
    <row r="500" customFormat="false" ht="15" hidden="false" customHeight="false" outlineLevel="0" collapsed="false">
      <c r="D500" s="124"/>
    </row>
    <row r="501" customFormat="false" ht="15" hidden="false" customHeight="false" outlineLevel="0" collapsed="false">
      <c r="D501" s="124"/>
    </row>
    <row r="502" customFormat="false" ht="15" hidden="false" customHeight="false" outlineLevel="0" collapsed="false">
      <c r="D502" s="124"/>
    </row>
    <row r="503" customFormat="false" ht="15" hidden="false" customHeight="false" outlineLevel="0" collapsed="false">
      <c r="D503" s="124"/>
    </row>
    <row r="504" customFormat="false" ht="15" hidden="false" customHeight="false" outlineLevel="0" collapsed="false">
      <c r="D504" s="124"/>
    </row>
    <row r="505" customFormat="false" ht="15" hidden="false" customHeight="false" outlineLevel="0" collapsed="false">
      <c r="D505" s="124"/>
    </row>
    <row r="506" customFormat="false" ht="15" hidden="false" customHeight="false" outlineLevel="0" collapsed="false">
      <c r="D506" s="124"/>
    </row>
    <row r="507" customFormat="false" ht="15" hidden="false" customHeight="false" outlineLevel="0" collapsed="false">
      <c r="D507" s="124"/>
    </row>
    <row r="508" customFormat="false" ht="15" hidden="false" customHeight="false" outlineLevel="0" collapsed="false">
      <c r="D508" s="124"/>
    </row>
    <row r="509" customFormat="false" ht="15" hidden="false" customHeight="false" outlineLevel="0" collapsed="false">
      <c r="D509" s="124"/>
    </row>
    <row r="510" customFormat="false" ht="15" hidden="false" customHeight="false" outlineLevel="0" collapsed="false">
      <c r="D510" s="124"/>
    </row>
    <row r="511" customFormat="false" ht="15" hidden="false" customHeight="false" outlineLevel="0" collapsed="false">
      <c r="D511" s="124"/>
    </row>
    <row r="512" customFormat="false" ht="15" hidden="false" customHeight="false" outlineLevel="0" collapsed="false">
      <c r="D512" s="124"/>
    </row>
    <row r="513" customFormat="false" ht="15" hidden="false" customHeight="false" outlineLevel="0" collapsed="false">
      <c r="D513" s="124"/>
    </row>
    <row r="514" customFormat="false" ht="15" hidden="false" customHeight="false" outlineLevel="0" collapsed="false">
      <c r="D514" s="124"/>
    </row>
    <row r="515" customFormat="false" ht="15" hidden="false" customHeight="false" outlineLevel="0" collapsed="false">
      <c r="D515" s="124"/>
    </row>
    <row r="516" customFormat="false" ht="15" hidden="false" customHeight="false" outlineLevel="0" collapsed="false">
      <c r="D516" s="124"/>
    </row>
    <row r="517" customFormat="false" ht="15" hidden="false" customHeight="false" outlineLevel="0" collapsed="false">
      <c r="D517" s="124"/>
    </row>
    <row r="518" customFormat="false" ht="15" hidden="false" customHeight="false" outlineLevel="0" collapsed="false">
      <c r="D518" s="124"/>
    </row>
    <row r="519" customFormat="false" ht="15" hidden="false" customHeight="false" outlineLevel="0" collapsed="false">
      <c r="D519" s="124"/>
    </row>
    <row r="520" customFormat="false" ht="15" hidden="false" customHeight="false" outlineLevel="0" collapsed="false">
      <c r="D520" s="124"/>
    </row>
    <row r="521" customFormat="false" ht="15" hidden="false" customHeight="false" outlineLevel="0" collapsed="false">
      <c r="D521" s="124"/>
    </row>
    <row r="522" customFormat="false" ht="15" hidden="false" customHeight="false" outlineLevel="0" collapsed="false">
      <c r="D522" s="124"/>
    </row>
    <row r="523" customFormat="false" ht="15" hidden="false" customHeight="false" outlineLevel="0" collapsed="false">
      <c r="D523" s="124"/>
    </row>
    <row r="524" customFormat="false" ht="15" hidden="false" customHeight="false" outlineLevel="0" collapsed="false">
      <c r="D524" s="124"/>
    </row>
    <row r="525" customFormat="false" ht="15" hidden="false" customHeight="false" outlineLevel="0" collapsed="false">
      <c r="D525" s="124"/>
    </row>
    <row r="526" customFormat="false" ht="15" hidden="false" customHeight="false" outlineLevel="0" collapsed="false">
      <c r="D526" s="124"/>
    </row>
    <row r="527" customFormat="false" ht="15" hidden="false" customHeight="false" outlineLevel="0" collapsed="false">
      <c r="D527" s="124"/>
    </row>
    <row r="528" customFormat="false" ht="15" hidden="false" customHeight="false" outlineLevel="0" collapsed="false">
      <c r="D528" s="124"/>
    </row>
    <row r="529" customFormat="false" ht="15" hidden="false" customHeight="false" outlineLevel="0" collapsed="false">
      <c r="D529" s="124"/>
    </row>
    <row r="530" customFormat="false" ht="15" hidden="false" customHeight="false" outlineLevel="0" collapsed="false">
      <c r="D530" s="124"/>
    </row>
    <row r="531" customFormat="false" ht="15" hidden="false" customHeight="false" outlineLevel="0" collapsed="false">
      <c r="D531" s="124"/>
    </row>
    <row r="532" customFormat="false" ht="15" hidden="false" customHeight="false" outlineLevel="0" collapsed="false">
      <c r="D532" s="124"/>
    </row>
    <row r="533" customFormat="false" ht="15" hidden="false" customHeight="false" outlineLevel="0" collapsed="false">
      <c r="D533" s="124"/>
    </row>
    <row r="534" customFormat="false" ht="15" hidden="false" customHeight="false" outlineLevel="0" collapsed="false">
      <c r="D534" s="124"/>
    </row>
    <row r="535" customFormat="false" ht="15" hidden="false" customHeight="false" outlineLevel="0" collapsed="false">
      <c r="D535" s="124"/>
    </row>
    <row r="536" customFormat="false" ht="15" hidden="false" customHeight="false" outlineLevel="0" collapsed="false">
      <c r="D536" s="124"/>
    </row>
    <row r="537" customFormat="false" ht="15" hidden="false" customHeight="false" outlineLevel="0" collapsed="false">
      <c r="D537" s="124"/>
    </row>
    <row r="538" customFormat="false" ht="15" hidden="false" customHeight="false" outlineLevel="0" collapsed="false">
      <c r="D538" s="124"/>
    </row>
    <row r="539" customFormat="false" ht="15" hidden="false" customHeight="false" outlineLevel="0" collapsed="false">
      <c r="D539" s="124"/>
    </row>
    <row r="540" customFormat="false" ht="15" hidden="false" customHeight="false" outlineLevel="0" collapsed="false">
      <c r="D540" s="124"/>
    </row>
    <row r="541" customFormat="false" ht="15" hidden="false" customHeight="false" outlineLevel="0" collapsed="false">
      <c r="D541" s="124"/>
    </row>
    <row r="542" customFormat="false" ht="15" hidden="false" customHeight="false" outlineLevel="0" collapsed="false">
      <c r="D542" s="124"/>
    </row>
    <row r="543" customFormat="false" ht="15" hidden="false" customHeight="false" outlineLevel="0" collapsed="false">
      <c r="D543" s="124"/>
    </row>
    <row r="544" customFormat="false" ht="15" hidden="false" customHeight="false" outlineLevel="0" collapsed="false">
      <c r="D544" s="124"/>
    </row>
    <row r="545" customFormat="false" ht="15" hidden="false" customHeight="false" outlineLevel="0" collapsed="false">
      <c r="D545" s="124"/>
    </row>
    <row r="546" customFormat="false" ht="15" hidden="false" customHeight="false" outlineLevel="0" collapsed="false">
      <c r="D546" s="124"/>
    </row>
    <row r="547" customFormat="false" ht="15" hidden="false" customHeight="false" outlineLevel="0" collapsed="false">
      <c r="D547" s="124"/>
    </row>
    <row r="548" customFormat="false" ht="15" hidden="false" customHeight="false" outlineLevel="0" collapsed="false">
      <c r="D548" s="124"/>
    </row>
    <row r="549" customFormat="false" ht="15" hidden="false" customHeight="false" outlineLevel="0" collapsed="false">
      <c r="D549" s="124"/>
    </row>
    <row r="550" customFormat="false" ht="15" hidden="false" customHeight="false" outlineLevel="0" collapsed="false">
      <c r="D550" s="124"/>
    </row>
    <row r="551" customFormat="false" ht="15" hidden="false" customHeight="false" outlineLevel="0" collapsed="false">
      <c r="D551" s="124"/>
    </row>
    <row r="552" customFormat="false" ht="15" hidden="false" customHeight="false" outlineLevel="0" collapsed="false">
      <c r="D552" s="124"/>
    </row>
    <row r="553" customFormat="false" ht="15" hidden="false" customHeight="false" outlineLevel="0" collapsed="false">
      <c r="D553" s="124"/>
    </row>
    <row r="554" customFormat="false" ht="15" hidden="false" customHeight="false" outlineLevel="0" collapsed="false">
      <c r="D554" s="124"/>
    </row>
    <row r="555" customFormat="false" ht="15" hidden="false" customHeight="false" outlineLevel="0" collapsed="false">
      <c r="D555" s="124"/>
    </row>
    <row r="556" customFormat="false" ht="15" hidden="false" customHeight="false" outlineLevel="0" collapsed="false">
      <c r="D556" s="124"/>
    </row>
    <row r="557" customFormat="false" ht="15" hidden="false" customHeight="false" outlineLevel="0" collapsed="false">
      <c r="D557" s="124"/>
    </row>
    <row r="558" customFormat="false" ht="15" hidden="false" customHeight="false" outlineLevel="0" collapsed="false">
      <c r="D558" s="124"/>
    </row>
    <row r="559" customFormat="false" ht="15" hidden="false" customHeight="false" outlineLevel="0" collapsed="false">
      <c r="D559" s="124"/>
    </row>
    <row r="560" customFormat="false" ht="15" hidden="false" customHeight="false" outlineLevel="0" collapsed="false">
      <c r="D560" s="124"/>
    </row>
    <row r="561" customFormat="false" ht="15" hidden="false" customHeight="false" outlineLevel="0" collapsed="false">
      <c r="D561" s="124"/>
    </row>
    <row r="562" customFormat="false" ht="15" hidden="false" customHeight="false" outlineLevel="0" collapsed="false">
      <c r="D562" s="124"/>
    </row>
    <row r="563" customFormat="false" ht="15" hidden="false" customHeight="false" outlineLevel="0" collapsed="false">
      <c r="D563" s="124"/>
    </row>
    <row r="564" customFormat="false" ht="15" hidden="false" customHeight="false" outlineLevel="0" collapsed="false">
      <c r="D564" s="124"/>
    </row>
    <row r="565" customFormat="false" ht="15" hidden="false" customHeight="false" outlineLevel="0" collapsed="false">
      <c r="D565" s="124"/>
    </row>
    <row r="566" customFormat="false" ht="15" hidden="false" customHeight="false" outlineLevel="0" collapsed="false">
      <c r="D566" s="124"/>
    </row>
    <row r="567" customFormat="false" ht="15" hidden="false" customHeight="false" outlineLevel="0" collapsed="false">
      <c r="D567" s="124"/>
    </row>
    <row r="568" customFormat="false" ht="15" hidden="false" customHeight="false" outlineLevel="0" collapsed="false">
      <c r="D568" s="124"/>
    </row>
    <row r="569" customFormat="false" ht="15" hidden="false" customHeight="false" outlineLevel="0" collapsed="false">
      <c r="D569" s="124"/>
    </row>
    <row r="570" customFormat="false" ht="15" hidden="false" customHeight="false" outlineLevel="0" collapsed="false">
      <c r="D570" s="124"/>
    </row>
    <row r="571" customFormat="false" ht="15" hidden="false" customHeight="false" outlineLevel="0" collapsed="false">
      <c r="D571" s="124"/>
    </row>
    <row r="572" customFormat="false" ht="15" hidden="false" customHeight="false" outlineLevel="0" collapsed="false">
      <c r="D572" s="124"/>
    </row>
    <row r="573" customFormat="false" ht="15" hidden="false" customHeight="false" outlineLevel="0" collapsed="false">
      <c r="D573" s="124"/>
    </row>
    <row r="574" customFormat="false" ht="15" hidden="false" customHeight="false" outlineLevel="0" collapsed="false">
      <c r="D574" s="124"/>
    </row>
    <row r="575" customFormat="false" ht="15" hidden="false" customHeight="false" outlineLevel="0" collapsed="false">
      <c r="D575" s="124"/>
    </row>
    <row r="576" customFormat="false" ht="15" hidden="false" customHeight="false" outlineLevel="0" collapsed="false">
      <c r="D576" s="124"/>
    </row>
    <row r="577" customFormat="false" ht="15" hidden="false" customHeight="false" outlineLevel="0" collapsed="false">
      <c r="D577" s="124"/>
    </row>
    <row r="578" customFormat="false" ht="15" hidden="false" customHeight="false" outlineLevel="0" collapsed="false">
      <c r="D578" s="124"/>
    </row>
    <row r="579" customFormat="false" ht="15" hidden="false" customHeight="false" outlineLevel="0" collapsed="false">
      <c r="D579" s="124"/>
    </row>
    <row r="580" customFormat="false" ht="15" hidden="false" customHeight="false" outlineLevel="0" collapsed="false">
      <c r="D580" s="124"/>
    </row>
    <row r="581" customFormat="false" ht="15" hidden="false" customHeight="false" outlineLevel="0" collapsed="false">
      <c r="D581" s="124"/>
    </row>
    <row r="582" customFormat="false" ht="15" hidden="false" customHeight="false" outlineLevel="0" collapsed="false">
      <c r="D582" s="124"/>
    </row>
    <row r="583" customFormat="false" ht="15" hidden="false" customHeight="false" outlineLevel="0" collapsed="false">
      <c r="D583" s="124"/>
    </row>
    <row r="584" customFormat="false" ht="15" hidden="false" customHeight="false" outlineLevel="0" collapsed="false">
      <c r="D584" s="124"/>
    </row>
    <row r="585" customFormat="false" ht="15" hidden="false" customHeight="false" outlineLevel="0" collapsed="false">
      <c r="D585" s="124"/>
    </row>
    <row r="586" customFormat="false" ht="15" hidden="false" customHeight="false" outlineLevel="0" collapsed="false">
      <c r="D586" s="124"/>
    </row>
    <row r="587" customFormat="false" ht="15" hidden="false" customHeight="false" outlineLevel="0" collapsed="false">
      <c r="D587" s="124"/>
    </row>
    <row r="588" customFormat="false" ht="15" hidden="false" customHeight="false" outlineLevel="0" collapsed="false">
      <c r="D588" s="124"/>
    </row>
    <row r="589" customFormat="false" ht="15" hidden="false" customHeight="false" outlineLevel="0" collapsed="false">
      <c r="D589" s="124"/>
    </row>
    <row r="590" customFormat="false" ht="15" hidden="false" customHeight="false" outlineLevel="0" collapsed="false">
      <c r="D590" s="124"/>
    </row>
    <row r="591" customFormat="false" ht="15" hidden="false" customHeight="false" outlineLevel="0" collapsed="false">
      <c r="D591" s="124"/>
    </row>
    <row r="592" customFormat="false" ht="15" hidden="false" customHeight="false" outlineLevel="0" collapsed="false">
      <c r="D592" s="124"/>
    </row>
    <row r="593" customFormat="false" ht="15" hidden="false" customHeight="false" outlineLevel="0" collapsed="false">
      <c r="D593" s="124"/>
    </row>
    <row r="594" customFormat="false" ht="15" hidden="false" customHeight="false" outlineLevel="0" collapsed="false">
      <c r="D594" s="124"/>
    </row>
    <row r="595" customFormat="false" ht="15" hidden="false" customHeight="false" outlineLevel="0" collapsed="false">
      <c r="D595" s="124"/>
    </row>
    <row r="596" customFormat="false" ht="15" hidden="false" customHeight="false" outlineLevel="0" collapsed="false">
      <c r="D596" s="124"/>
    </row>
    <row r="597" customFormat="false" ht="15" hidden="false" customHeight="false" outlineLevel="0" collapsed="false">
      <c r="D597" s="124"/>
    </row>
    <row r="598" customFormat="false" ht="15" hidden="false" customHeight="false" outlineLevel="0" collapsed="false">
      <c r="D598" s="124"/>
    </row>
    <row r="599" customFormat="false" ht="15" hidden="false" customHeight="false" outlineLevel="0" collapsed="false">
      <c r="D599" s="124"/>
    </row>
    <row r="600" customFormat="false" ht="15" hidden="false" customHeight="false" outlineLevel="0" collapsed="false">
      <c r="D600" s="124"/>
    </row>
    <row r="601" customFormat="false" ht="15" hidden="false" customHeight="false" outlineLevel="0" collapsed="false">
      <c r="D601" s="124"/>
    </row>
    <row r="602" customFormat="false" ht="15" hidden="false" customHeight="false" outlineLevel="0" collapsed="false">
      <c r="D602" s="124"/>
    </row>
    <row r="603" customFormat="false" ht="15" hidden="false" customHeight="false" outlineLevel="0" collapsed="false">
      <c r="D603" s="124"/>
    </row>
    <row r="604" customFormat="false" ht="15" hidden="false" customHeight="false" outlineLevel="0" collapsed="false">
      <c r="D604" s="124"/>
    </row>
    <row r="605" customFormat="false" ht="15" hidden="false" customHeight="false" outlineLevel="0" collapsed="false">
      <c r="D605" s="124"/>
    </row>
    <row r="606" customFormat="false" ht="15" hidden="false" customHeight="false" outlineLevel="0" collapsed="false">
      <c r="D606" s="124"/>
    </row>
    <row r="607" customFormat="false" ht="15" hidden="false" customHeight="false" outlineLevel="0" collapsed="false">
      <c r="D607" s="124"/>
    </row>
    <row r="608" customFormat="false" ht="15" hidden="false" customHeight="false" outlineLevel="0" collapsed="false">
      <c r="D608" s="124"/>
    </row>
    <row r="609" customFormat="false" ht="15" hidden="false" customHeight="false" outlineLevel="0" collapsed="false">
      <c r="D609" s="124"/>
    </row>
    <row r="610" customFormat="false" ht="15" hidden="false" customHeight="false" outlineLevel="0" collapsed="false">
      <c r="D610" s="124"/>
    </row>
    <row r="611" customFormat="false" ht="15" hidden="false" customHeight="false" outlineLevel="0" collapsed="false">
      <c r="D611" s="124"/>
    </row>
    <row r="612" customFormat="false" ht="15" hidden="false" customHeight="false" outlineLevel="0" collapsed="false">
      <c r="D612" s="124"/>
    </row>
    <row r="613" customFormat="false" ht="15" hidden="false" customHeight="false" outlineLevel="0" collapsed="false">
      <c r="D613" s="124"/>
    </row>
    <row r="614" customFormat="false" ht="15" hidden="false" customHeight="false" outlineLevel="0" collapsed="false">
      <c r="D614" s="124"/>
    </row>
    <row r="615" customFormat="false" ht="15" hidden="false" customHeight="false" outlineLevel="0" collapsed="false">
      <c r="D615" s="124"/>
    </row>
    <row r="616" customFormat="false" ht="15" hidden="false" customHeight="false" outlineLevel="0" collapsed="false">
      <c r="D616" s="124"/>
    </row>
    <row r="617" customFormat="false" ht="15" hidden="false" customHeight="false" outlineLevel="0" collapsed="false">
      <c r="D617" s="124"/>
    </row>
    <row r="618" customFormat="false" ht="15" hidden="false" customHeight="false" outlineLevel="0" collapsed="false">
      <c r="D618" s="124"/>
    </row>
    <row r="619" customFormat="false" ht="15" hidden="false" customHeight="false" outlineLevel="0" collapsed="false">
      <c r="D619" s="124"/>
    </row>
    <row r="620" customFormat="false" ht="15" hidden="false" customHeight="false" outlineLevel="0" collapsed="false">
      <c r="D620" s="124"/>
    </row>
    <row r="621" customFormat="false" ht="15" hidden="false" customHeight="false" outlineLevel="0" collapsed="false">
      <c r="D621" s="124"/>
    </row>
    <row r="622" customFormat="false" ht="15" hidden="false" customHeight="false" outlineLevel="0" collapsed="false">
      <c r="D622" s="124"/>
    </row>
    <row r="623" customFormat="false" ht="15" hidden="false" customHeight="false" outlineLevel="0" collapsed="false">
      <c r="D623" s="124"/>
    </row>
    <row r="624" customFormat="false" ht="15" hidden="false" customHeight="false" outlineLevel="0" collapsed="false">
      <c r="D624" s="124"/>
    </row>
    <row r="625" customFormat="false" ht="15" hidden="false" customHeight="false" outlineLevel="0" collapsed="false">
      <c r="D625" s="124"/>
    </row>
    <row r="626" customFormat="false" ht="15" hidden="false" customHeight="false" outlineLevel="0" collapsed="false">
      <c r="D626" s="124"/>
    </row>
    <row r="627" customFormat="false" ht="15" hidden="false" customHeight="false" outlineLevel="0" collapsed="false">
      <c r="D627" s="124"/>
    </row>
    <row r="628" customFormat="false" ht="15" hidden="false" customHeight="false" outlineLevel="0" collapsed="false">
      <c r="D628" s="124"/>
    </row>
    <row r="629" customFormat="false" ht="15" hidden="false" customHeight="false" outlineLevel="0" collapsed="false">
      <c r="D629" s="124"/>
    </row>
    <row r="630" customFormat="false" ht="15" hidden="false" customHeight="false" outlineLevel="0" collapsed="false">
      <c r="D630" s="124"/>
    </row>
    <row r="631" customFormat="false" ht="15" hidden="false" customHeight="false" outlineLevel="0" collapsed="false">
      <c r="D631" s="124"/>
    </row>
    <row r="632" customFormat="false" ht="15" hidden="false" customHeight="false" outlineLevel="0" collapsed="false">
      <c r="D632" s="124"/>
    </row>
    <row r="633" customFormat="false" ht="15" hidden="false" customHeight="false" outlineLevel="0" collapsed="false">
      <c r="D633" s="124"/>
    </row>
    <row r="634" customFormat="false" ht="15" hidden="false" customHeight="false" outlineLevel="0" collapsed="false">
      <c r="D634" s="124"/>
    </row>
    <row r="635" customFormat="false" ht="15" hidden="false" customHeight="false" outlineLevel="0" collapsed="false">
      <c r="D635" s="124"/>
    </row>
    <row r="636" customFormat="false" ht="15" hidden="false" customHeight="false" outlineLevel="0" collapsed="false">
      <c r="D636" s="124"/>
    </row>
    <row r="637" customFormat="false" ht="15" hidden="false" customHeight="false" outlineLevel="0" collapsed="false">
      <c r="D637" s="124"/>
    </row>
    <row r="638" customFormat="false" ht="15" hidden="false" customHeight="false" outlineLevel="0" collapsed="false">
      <c r="D638" s="124"/>
    </row>
    <row r="639" customFormat="false" ht="15" hidden="false" customHeight="false" outlineLevel="0" collapsed="false">
      <c r="D639" s="124"/>
    </row>
    <row r="640" customFormat="false" ht="15" hidden="false" customHeight="false" outlineLevel="0" collapsed="false">
      <c r="D640" s="124"/>
    </row>
    <row r="641" customFormat="false" ht="15" hidden="false" customHeight="false" outlineLevel="0" collapsed="false">
      <c r="D641" s="124"/>
    </row>
    <row r="642" customFormat="false" ht="15" hidden="false" customHeight="false" outlineLevel="0" collapsed="false">
      <c r="D642" s="124"/>
    </row>
    <row r="643" customFormat="false" ht="15" hidden="false" customHeight="false" outlineLevel="0" collapsed="false">
      <c r="D643" s="124"/>
    </row>
    <row r="644" customFormat="false" ht="15" hidden="false" customHeight="false" outlineLevel="0" collapsed="false">
      <c r="D644" s="124"/>
    </row>
    <row r="645" customFormat="false" ht="15" hidden="false" customHeight="false" outlineLevel="0" collapsed="false">
      <c r="D645" s="124"/>
    </row>
    <row r="646" customFormat="false" ht="15" hidden="false" customHeight="false" outlineLevel="0" collapsed="false">
      <c r="D646" s="124"/>
    </row>
    <row r="647" customFormat="false" ht="15" hidden="false" customHeight="false" outlineLevel="0" collapsed="false">
      <c r="D647" s="124"/>
    </row>
    <row r="648" customFormat="false" ht="15" hidden="false" customHeight="false" outlineLevel="0" collapsed="false">
      <c r="D648" s="124"/>
    </row>
    <row r="649" customFormat="false" ht="15" hidden="false" customHeight="false" outlineLevel="0" collapsed="false">
      <c r="D649" s="124"/>
    </row>
    <row r="650" customFormat="false" ht="15" hidden="false" customHeight="false" outlineLevel="0" collapsed="false">
      <c r="D650" s="124"/>
    </row>
    <row r="651" customFormat="false" ht="15" hidden="false" customHeight="false" outlineLevel="0" collapsed="false">
      <c r="D651" s="124"/>
    </row>
    <row r="652" customFormat="false" ht="15" hidden="false" customHeight="false" outlineLevel="0" collapsed="false">
      <c r="D652" s="124"/>
    </row>
    <row r="653" customFormat="false" ht="15" hidden="false" customHeight="false" outlineLevel="0" collapsed="false">
      <c r="D653" s="124"/>
    </row>
    <row r="654" customFormat="false" ht="15" hidden="false" customHeight="false" outlineLevel="0" collapsed="false">
      <c r="D654" s="124"/>
    </row>
    <row r="655" customFormat="false" ht="15" hidden="false" customHeight="false" outlineLevel="0" collapsed="false">
      <c r="D655" s="124"/>
    </row>
    <row r="656" customFormat="false" ht="15" hidden="false" customHeight="false" outlineLevel="0" collapsed="false">
      <c r="D656" s="124"/>
    </row>
    <row r="657" customFormat="false" ht="15" hidden="false" customHeight="false" outlineLevel="0" collapsed="false">
      <c r="D657" s="124"/>
    </row>
    <row r="658" customFormat="false" ht="15" hidden="false" customHeight="false" outlineLevel="0" collapsed="false">
      <c r="D658" s="124"/>
    </row>
    <row r="659" customFormat="false" ht="15" hidden="false" customHeight="false" outlineLevel="0" collapsed="false">
      <c r="D659" s="124"/>
    </row>
    <row r="660" customFormat="false" ht="15" hidden="false" customHeight="false" outlineLevel="0" collapsed="false">
      <c r="D660" s="124"/>
    </row>
    <row r="661" customFormat="false" ht="15" hidden="false" customHeight="false" outlineLevel="0" collapsed="false">
      <c r="D661" s="124"/>
    </row>
    <row r="662" customFormat="false" ht="15" hidden="false" customHeight="false" outlineLevel="0" collapsed="false">
      <c r="D662" s="124"/>
    </row>
    <row r="663" customFormat="false" ht="15" hidden="false" customHeight="false" outlineLevel="0" collapsed="false">
      <c r="D663" s="124"/>
    </row>
    <row r="664" customFormat="false" ht="15" hidden="false" customHeight="false" outlineLevel="0" collapsed="false">
      <c r="D664" s="124"/>
    </row>
    <row r="665" customFormat="false" ht="15" hidden="false" customHeight="false" outlineLevel="0" collapsed="false">
      <c r="D665" s="124"/>
    </row>
    <row r="666" customFormat="false" ht="15" hidden="false" customHeight="false" outlineLevel="0" collapsed="false">
      <c r="D666" s="124"/>
    </row>
    <row r="667" customFormat="false" ht="15" hidden="false" customHeight="false" outlineLevel="0" collapsed="false">
      <c r="D667" s="124"/>
    </row>
    <row r="668" customFormat="false" ht="15" hidden="false" customHeight="false" outlineLevel="0" collapsed="false">
      <c r="D668" s="124"/>
    </row>
    <row r="669" customFormat="false" ht="15" hidden="false" customHeight="false" outlineLevel="0" collapsed="false">
      <c r="D669" s="124"/>
    </row>
    <row r="670" customFormat="false" ht="15" hidden="false" customHeight="false" outlineLevel="0" collapsed="false">
      <c r="D670" s="124"/>
    </row>
    <row r="671" customFormat="false" ht="15" hidden="false" customHeight="false" outlineLevel="0" collapsed="false">
      <c r="D671" s="124"/>
    </row>
    <row r="672" customFormat="false" ht="15" hidden="false" customHeight="false" outlineLevel="0" collapsed="false">
      <c r="D672" s="124"/>
    </row>
    <row r="673" customFormat="false" ht="15" hidden="false" customHeight="false" outlineLevel="0" collapsed="false">
      <c r="D673" s="124"/>
    </row>
    <row r="674" customFormat="false" ht="15" hidden="false" customHeight="false" outlineLevel="0" collapsed="false">
      <c r="D674" s="124"/>
    </row>
    <row r="675" customFormat="false" ht="15" hidden="false" customHeight="false" outlineLevel="0" collapsed="false">
      <c r="D675" s="124"/>
    </row>
    <row r="676" customFormat="false" ht="15" hidden="false" customHeight="false" outlineLevel="0" collapsed="false">
      <c r="D676" s="124"/>
    </row>
    <row r="677" customFormat="false" ht="15" hidden="false" customHeight="false" outlineLevel="0" collapsed="false">
      <c r="D677" s="124"/>
    </row>
    <row r="678" customFormat="false" ht="15" hidden="false" customHeight="false" outlineLevel="0" collapsed="false">
      <c r="D678" s="124"/>
    </row>
    <row r="679" customFormat="false" ht="15" hidden="false" customHeight="false" outlineLevel="0" collapsed="false">
      <c r="D679" s="124"/>
    </row>
    <row r="680" customFormat="false" ht="15" hidden="false" customHeight="false" outlineLevel="0" collapsed="false">
      <c r="D680" s="124"/>
    </row>
    <row r="681" customFormat="false" ht="15" hidden="false" customHeight="false" outlineLevel="0" collapsed="false">
      <c r="D681" s="124"/>
    </row>
    <row r="682" customFormat="false" ht="15" hidden="false" customHeight="false" outlineLevel="0" collapsed="false">
      <c r="D682" s="124"/>
    </row>
    <row r="683" customFormat="false" ht="15" hidden="false" customHeight="false" outlineLevel="0" collapsed="false">
      <c r="D683" s="124"/>
    </row>
    <row r="684" customFormat="false" ht="15" hidden="false" customHeight="false" outlineLevel="0" collapsed="false">
      <c r="D684" s="124"/>
    </row>
    <row r="685" customFormat="false" ht="15" hidden="false" customHeight="false" outlineLevel="0" collapsed="false">
      <c r="D685" s="124"/>
    </row>
    <row r="686" customFormat="false" ht="15" hidden="false" customHeight="false" outlineLevel="0" collapsed="false">
      <c r="D686" s="124"/>
    </row>
    <row r="687" customFormat="false" ht="15" hidden="false" customHeight="false" outlineLevel="0" collapsed="false">
      <c r="D687" s="124"/>
    </row>
    <row r="688" customFormat="false" ht="15" hidden="false" customHeight="false" outlineLevel="0" collapsed="false">
      <c r="D688" s="124"/>
    </row>
    <row r="689" customFormat="false" ht="15" hidden="false" customHeight="false" outlineLevel="0" collapsed="false">
      <c r="D689" s="124"/>
    </row>
    <row r="690" customFormat="false" ht="15" hidden="false" customHeight="false" outlineLevel="0" collapsed="false">
      <c r="D690" s="124"/>
    </row>
    <row r="691" customFormat="false" ht="15" hidden="false" customHeight="false" outlineLevel="0" collapsed="false">
      <c r="D691" s="124"/>
    </row>
    <row r="692" customFormat="false" ht="15" hidden="false" customHeight="false" outlineLevel="0" collapsed="false">
      <c r="D692" s="124"/>
    </row>
    <row r="693" customFormat="false" ht="15" hidden="false" customHeight="false" outlineLevel="0" collapsed="false">
      <c r="D693" s="124"/>
    </row>
    <row r="694" customFormat="false" ht="15" hidden="false" customHeight="false" outlineLevel="0" collapsed="false">
      <c r="D694" s="124"/>
    </row>
    <row r="695" customFormat="false" ht="15" hidden="false" customHeight="false" outlineLevel="0" collapsed="false">
      <c r="D695" s="124"/>
    </row>
    <row r="696" customFormat="false" ht="15" hidden="false" customHeight="false" outlineLevel="0" collapsed="false">
      <c r="D696" s="124"/>
    </row>
    <row r="697" customFormat="false" ht="15" hidden="false" customHeight="false" outlineLevel="0" collapsed="false">
      <c r="D697" s="124"/>
    </row>
    <row r="698" customFormat="false" ht="15" hidden="false" customHeight="false" outlineLevel="0" collapsed="false">
      <c r="D698" s="124"/>
    </row>
    <row r="699" customFormat="false" ht="15" hidden="false" customHeight="false" outlineLevel="0" collapsed="false">
      <c r="D699" s="124"/>
    </row>
    <row r="700" customFormat="false" ht="15" hidden="false" customHeight="false" outlineLevel="0" collapsed="false">
      <c r="D700" s="124"/>
    </row>
    <row r="701" customFormat="false" ht="15" hidden="false" customHeight="false" outlineLevel="0" collapsed="false">
      <c r="D701" s="124"/>
    </row>
    <row r="702" customFormat="false" ht="15" hidden="false" customHeight="false" outlineLevel="0" collapsed="false">
      <c r="D702" s="124"/>
    </row>
    <row r="703" customFormat="false" ht="15" hidden="false" customHeight="false" outlineLevel="0" collapsed="false">
      <c r="D703" s="124"/>
    </row>
    <row r="704" customFormat="false" ht="15" hidden="false" customHeight="false" outlineLevel="0" collapsed="false">
      <c r="D704" s="124"/>
    </row>
    <row r="705" customFormat="false" ht="15" hidden="false" customHeight="false" outlineLevel="0" collapsed="false">
      <c r="D705" s="124"/>
    </row>
    <row r="706" customFormat="false" ht="15" hidden="false" customHeight="false" outlineLevel="0" collapsed="false">
      <c r="D706" s="124"/>
    </row>
    <row r="707" customFormat="false" ht="15" hidden="false" customHeight="false" outlineLevel="0" collapsed="false">
      <c r="D707" s="124"/>
    </row>
    <row r="708" customFormat="false" ht="15" hidden="false" customHeight="false" outlineLevel="0" collapsed="false">
      <c r="D708" s="124"/>
    </row>
    <row r="709" customFormat="false" ht="15" hidden="false" customHeight="false" outlineLevel="0" collapsed="false">
      <c r="D709" s="124"/>
    </row>
    <row r="710" customFormat="false" ht="15" hidden="false" customHeight="false" outlineLevel="0" collapsed="false">
      <c r="D710" s="124"/>
    </row>
    <row r="711" customFormat="false" ht="15" hidden="false" customHeight="false" outlineLevel="0" collapsed="false">
      <c r="D711" s="124"/>
    </row>
    <row r="712" customFormat="false" ht="15" hidden="false" customHeight="false" outlineLevel="0" collapsed="false">
      <c r="D712" s="124"/>
    </row>
    <row r="713" customFormat="false" ht="15" hidden="false" customHeight="false" outlineLevel="0" collapsed="false">
      <c r="D713" s="124"/>
    </row>
    <row r="714" customFormat="false" ht="15" hidden="false" customHeight="false" outlineLevel="0" collapsed="false">
      <c r="D714" s="124"/>
    </row>
    <row r="715" customFormat="false" ht="15" hidden="false" customHeight="false" outlineLevel="0" collapsed="false">
      <c r="D715" s="124"/>
    </row>
    <row r="716" customFormat="false" ht="15" hidden="false" customHeight="false" outlineLevel="0" collapsed="false">
      <c r="D716" s="124"/>
    </row>
    <row r="717" customFormat="false" ht="15" hidden="false" customHeight="false" outlineLevel="0" collapsed="false">
      <c r="D717" s="124"/>
    </row>
    <row r="718" customFormat="false" ht="15" hidden="false" customHeight="false" outlineLevel="0" collapsed="false">
      <c r="D718" s="124"/>
    </row>
    <row r="719" customFormat="false" ht="15" hidden="false" customHeight="false" outlineLevel="0" collapsed="false">
      <c r="D719" s="124"/>
    </row>
    <row r="720" customFormat="false" ht="15" hidden="false" customHeight="false" outlineLevel="0" collapsed="false">
      <c r="D720" s="124"/>
    </row>
    <row r="721" customFormat="false" ht="15" hidden="false" customHeight="false" outlineLevel="0" collapsed="false">
      <c r="D721" s="124"/>
    </row>
    <row r="722" customFormat="false" ht="15" hidden="false" customHeight="false" outlineLevel="0" collapsed="false">
      <c r="D722" s="124"/>
    </row>
    <row r="723" customFormat="false" ht="15" hidden="false" customHeight="false" outlineLevel="0" collapsed="false">
      <c r="D723" s="124"/>
    </row>
    <row r="724" customFormat="false" ht="15" hidden="false" customHeight="false" outlineLevel="0" collapsed="false">
      <c r="D724" s="124"/>
    </row>
    <row r="725" customFormat="false" ht="15" hidden="false" customHeight="false" outlineLevel="0" collapsed="false">
      <c r="D725" s="124"/>
    </row>
    <row r="726" customFormat="false" ht="15" hidden="false" customHeight="false" outlineLevel="0" collapsed="false">
      <c r="D726" s="124"/>
    </row>
    <row r="727" customFormat="false" ht="15" hidden="false" customHeight="false" outlineLevel="0" collapsed="false">
      <c r="D727" s="124"/>
    </row>
    <row r="728" customFormat="false" ht="15" hidden="false" customHeight="false" outlineLevel="0" collapsed="false">
      <c r="D728" s="124"/>
    </row>
    <row r="729" customFormat="false" ht="15" hidden="false" customHeight="false" outlineLevel="0" collapsed="false">
      <c r="D729" s="124"/>
    </row>
    <row r="730" customFormat="false" ht="15" hidden="false" customHeight="false" outlineLevel="0" collapsed="false">
      <c r="D730" s="124"/>
    </row>
    <row r="731" customFormat="false" ht="15" hidden="false" customHeight="false" outlineLevel="0" collapsed="false">
      <c r="D731" s="124"/>
    </row>
    <row r="732" customFormat="false" ht="15" hidden="false" customHeight="false" outlineLevel="0" collapsed="false">
      <c r="D732" s="124"/>
    </row>
    <row r="733" customFormat="false" ht="15" hidden="false" customHeight="false" outlineLevel="0" collapsed="false">
      <c r="D733" s="124"/>
    </row>
    <row r="734" customFormat="false" ht="15" hidden="false" customHeight="false" outlineLevel="0" collapsed="false">
      <c r="D734" s="124"/>
    </row>
    <row r="735" customFormat="false" ht="15" hidden="false" customHeight="false" outlineLevel="0" collapsed="false">
      <c r="D735" s="124"/>
    </row>
    <row r="736" customFormat="false" ht="15" hidden="false" customHeight="false" outlineLevel="0" collapsed="false">
      <c r="D736" s="124"/>
    </row>
    <row r="737" customFormat="false" ht="15" hidden="false" customHeight="false" outlineLevel="0" collapsed="false">
      <c r="D737" s="124"/>
    </row>
    <row r="738" customFormat="false" ht="15" hidden="false" customHeight="false" outlineLevel="0" collapsed="false">
      <c r="D738" s="124"/>
    </row>
    <row r="739" customFormat="false" ht="15" hidden="false" customHeight="false" outlineLevel="0" collapsed="false">
      <c r="D739" s="124"/>
    </row>
    <row r="740" customFormat="false" ht="15" hidden="false" customHeight="false" outlineLevel="0" collapsed="false">
      <c r="D740" s="124"/>
    </row>
    <row r="741" customFormat="false" ht="15" hidden="false" customHeight="false" outlineLevel="0" collapsed="false">
      <c r="D741" s="124"/>
    </row>
    <row r="742" customFormat="false" ht="15" hidden="false" customHeight="false" outlineLevel="0" collapsed="false">
      <c r="D742" s="124"/>
    </row>
    <row r="743" customFormat="false" ht="15" hidden="false" customHeight="false" outlineLevel="0" collapsed="false">
      <c r="D743" s="124"/>
    </row>
    <row r="744" customFormat="false" ht="15" hidden="false" customHeight="false" outlineLevel="0" collapsed="false">
      <c r="D744" s="124"/>
    </row>
    <row r="745" customFormat="false" ht="15" hidden="false" customHeight="false" outlineLevel="0" collapsed="false">
      <c r="D745" s="124"/>
    </row>
    <row r="746" customFormat="false" ht="15" hidden="false" customHeight="false" outlineLevel="0" collapsed="false">
      <c r="D746" s="124"/>
    </row>
    <row r="747" customFormat="false" ht="15" hidden="false" customHeight="false" outlineLevel="0" collapsed="false">
      <c r="D747" s="124"/>
    </row>
    <row r="748" customFormat="false" ht="15" hidden="false" customHeight="false" outlineLevel="0" collapsed="false">
      <c r="D748" s="124"/>
    </row>
    <row r="749" customFormat="false" ht="15" hidden="false" customHeight="false" outlineLevel="0" collapsed="false">
      <c r="D749" s="124"/>
    </row>
    <row r="750" customFormat="false" ht="15" hidden="false" customHeight="false" outlineLevel="0" collapsed="false">
      <c r="D750" s="124"/>
    </row>
    <row r="751" customFormat="false" ht="15" hidden="false" customHeight="false" outlineLevel="0" collapsed="false">
      <c r="D751" s="124"/>
    </row>
    <row r="752" customFormat="false" ht="15" hidden="false" customHeight="false" outlineLevel="0" collapsed="false">
      <c r="D752" s="124"/>
    </row>
    <row r="753" customFormat="false" ht="15" hidden="false" customHeight="false" outlineLevel="0" collapsed="false">
      <c r="D753" s="124"/>
    </row>
    <row r="754" customFormat="false" ht="15" hidden="false" customHeight="false" outlineLevel="0" collapsed="false">
      <c r="D754" s="124"/>
    </row>
    <row r="755" customFormat="false" ht="15" hidden="false" customHeight="false" outlineLevel="0" collapsed="false">
      <c r="D755" s="124"/>
    </row>
    <row r="756" customFormat="false" ht="15" hidden="false" customHeight="false" outlineLevel="0" collapsed="false">
      <c r="D756" s="124"/>
    </row>
    <row r="757" customFormat="false" ht="15" hidden="false" customHeight="false" outlineLevel="0" collapsed="false">
      <c r="D757" s="124"/>
    </row>
    <row r="758" customFormat="false" ht="15" hidden="false" customHeight="false" outlineLevel="0" collapsed="false">
      <c r="D758" s="124"/>
    </row>
    <row r="759" customFormat="false" ht="15" hidden="false" customHeight="false" outlineLevel="0" collapsed="false">
      <c r="D759" s="124"/>
    </row>
    <row r="760" customFormat="false" ht="15" hidden="false" customHeight="false" outlineLevel="0" collapsed="false">
      <c r="D760" s="124"/>
    </row>
    <row r="761" customFormat="false" ht="15" hidden="false" customHeight="false" outlineLevel="0" collapsed="false">
      <c r="D761" s="124"/>
    </row>
    <row r="762" customFormat="false" ht="15" hidden="false" customHeight="false" outlineLevel="0" collapsed="false">
      <c r="D762" s="124"/>
    </row>
    <row r="763" customFormat="false" ht="15" hidden="false" customHeight="false" outlineLevel="0" collapsed="false">
      <c r="D763" s="124"/>
    </row>
    <row r="764" customFormat="false" ht="15" hidden="false" customHeight="false" outlineLevel="0" collapsed="false">
      <c r="D764" s="124"/>
    </row>
    <row r="765" customFormat="false" ht="15" hidden="false" customHeight="false" outlineLevel="0" collapsed="false">
      <c r="D765" s="124"/>
    </row>
    <row r="766" customFormat="false" ht="15" hidden="false" customHeight="false" outlineLevel="0" collapsed="false">
      <c r="D766" s="124"/>
    </row>
    <row r="767" customFormat="false" ht="15" hidden="false" customHeight="false" outlineLevel="0" collapsed="false">
      <c r="D767" s="124"/>
    </row>
    <row r="768" customFormat="false" ht="15" hidden="false" customHeight="false" outlineLevel="0" collapsed="false">
      <c r="D768" s="124"/>
    </row>
    <row r="769" customFormat="false" ht="15" hidden="false" customHeight="false" outlineLevel="0" collapsed="false">
      <c r="D769" s="124"/>
    </row>
    <row r="770" customFormat="false" ht="15" hidden="false" customHeight="false" outlineLevel="0" collapsed="false">
      <c r="D770" s="124"/>
    </row>
    <row r="771" customFormat="false" ht="15" hidden="false" customHeight="false" outlineLevel="0" collapsed="false">
      <c r="D771" s="124"/>
    </row>
    <row r="772" customFormat="false" ht="15" hidden="false" customHeight="false" outlineLevel="0" collapsed="false">
      <c r="D772" s="124"/>
    </row>
    <row r="773" customFormat="false" ht="15" hidden="false" customHeight="false" outlineLevel="0" collapsed="false">
      <c r="D773" s="124"/>
    </row>
    <row r="774" customFormat="false" ht="15" hidden="false" customHeight="false" outlineLevel="0" collapsed="false">
      <c r="D774" s="124"/>
    </row>
    <row r="775" customFormat="false" ht="15" hidden="false" customHeight="false" outlineLevel="0" collapsed="false">
      <c r="D775" s="124"/>
    </row>
    <row r="776" customFormat="false" ht="15" hidden="false" customHeight="false" outlineLevel="0" collapsed="false">
      <c r="D776" s="124"/>
    </row>
    <row r="777" customFormat="false" ht="15" hidden="false" customHeight="false" outlineLevel="0" collapsed="false">
      <c r="D777" s="124"/>
    </row>
    <row r="778" customFormat="false" ht="15" hidden="false" customHeight="false" outlineLevel="0" collapsed="false">
      <c r="D778" s="124"/>
    </row>
    <row r="779" customFormat="false" ht="15" hidden="false" customHeight="false" outlineLevel="0" collapsed="false">
      <c r="D779" s="124"/>
    </row>
    <row r="780" customFormat="false" ht="15" hidden="false" customHeight="false" outlineLevel="0" collapsed="false">
      <c r="D780" s="124"/>
    </row>
    <row r="781" customFormat="false" ht="15" hidden="false" customHeight="false" outlineLevel="0" collapsed="false">
      <c r="D781" s="124"/>
    </row>
    <row r="782" customFormat="false" ht="15" hidden="false" customHeight="false" outlineLevel="0" collapsed="false">
      <c r="D782" s="124"/>
    </row>
    <row r="783" customFormat="false" ht="15" hidden="false" customHeight="false" outlineLevel="0" collapsed="false">
      <c r="D783" s="124"/>
    </row>
    <row r="784" customFormat="false" ht="15" hidden="false" customHeight="false" outlineLevel="0" collapsed="false">
      <c r="D784" s="124"/>
    </row>
    <row r="785" customFormat="false" ht="15" hidden="false" customHeight="false" outlineLevel="0" collapsed="false">
      <c r="D785" s="124"/>
    </row>
    <row r="786" customFormat="false" ht="15" hidden="false" customHeight="false" outlineLevel="0" collapsed="false">
      <c r="D786" s="124"/>
    </row>
    <row r="787" customFormat="false" ht="15" hidden="false" customHeight="false" outlineLevel="0" collapsed="false">
      <c r="D787" s="124"/>
    </row>
    <row r="788" customFormat="false" ht="15" hidden="false" customHeight="false" outlineLevel="0" collapsed="false">
      <c r="D788" s="124"/>
    </row>
    <row r="789" customFormat="false" ht="15" hidden="false" customHeight="false" outlineLevel="0" collapsed="false">
      <c r="D789" s="124"/>
    </row>
    <row r="790" customFormat="false" ht="15" hidden="false" customHeight="false" outlineLevel="0" collapsed="false">
      <c r="D790" s="124"/>
    </row>
    <row r="791" customFormat="false" ht="15" hidden="false" customHeight="false" outlineLevel="0" collapsed="false">
      <c r="D791" s="124"/>
    </row>
    <row r="792" customFormat="false" ht="15" hidden="false" customHeight="false" outlineLevel="0" collapsed="false">
      <c r="D792" s="124"/>
    </row>
    <row r="793" customFormat="false" ht="15" hidden="false" customHeight="false" outlineLevel="0" collapsed="false">
      <c r="D793" s="124"/>
    </row>
    <row r="794" customFormat="false" ht="15" hidden="false" customHeight="false" outlineLevel="0" collapsed="false">
      <c r="D794" s="124"/>
    </row>
    <row r="795" customFormat="false" ht="15" hidden="false" customHeight="false" outlineLevel="0" collapsed="false">
      <c r="D795" s="124"/>
    </row>
    <row r="796" customFormat="false" ht="15" hidden="false" customHeight="false" outlineLevel="0" collapsed="false">
      <c r="D796" s="124"/>
    </row>
    <row r="797" customFormat="false" ht="15" hidden="false" customHeight="false" outlineLevel="0" collapsed="false">
      <c r="D797" s="124"/>
    </row>
    <row r="798" customFormat="false" ht="15" hidden="false" customHeight="false" outlineLevel="0" collapsed="false">
      <c r="D798" s="124"/>
    </row>
    <row r="799" customFormat="false" ht="15" hidden="false" customHeight="false" outlineLevel="0" collapsed="false">
      <c r="D799" s="124"/>
    </row>
    <row r="800" customFormat="false" ht="15" hidden="false" customHeight="false" outlineLevel="0" collapsed="false">
      <c r="D800" s="124"/>
    </row>
    <row r="801" customFormat="false" ht="15" hidden="false" customHeight="false" outlineLevel="0" collapsed="false">
      <c r="D801" s="124"/>
    </row>
    <row r="802" customFormat="false" ht="15" hidden="false" customHeight="false" outlineLevel="0" collapsed="false">
      <c r="D802" s="124"/>
    </row>
    <row r="803" customFormat="false" ht="15" hidden="false" customHeight="false" outlineLevel="0" collapsed="false">
      <c r="D803" s="124"/>
    </row>
    <row r="804" customFormat="false" ht="15" hidden="false" customHeight="false" outlineLevel="0" collapsed="false">
      <c r="D804" s="124"/>
    </row>
    <row r="805" customFormat="false" ht="15" hidden="false" customHeight="false" outlineLevel="0" collapsed="false">
      <c r="D805" s="124"/>
    </row>
    <row r="806" customFormat="false" ht="15" hidden="false" customHeight="false" outlineLevel="0" collapsed="false">
      <c r="D806" s="124"/>
    </row>
    <row r="807" customFormat="false" ht="15" hidden="false" customHeight="false" outlineLevel="0" collapsed="false">
      <c r="D807" s="124"/>
    </row>
    <row r="808" customFormat="false" ht="15" hidden="false" customHeight="false" outlineLevel="0" collapsed="false">
      <c r="D808" s="124"/>
    </row>
    <row r="809" customFormat="false" ht="15" hidden="false" customHeight="false" outlineLevel="0" collapsed="false">
      <c r="D809" s="124"/>
    </row>
    <row r="810" customFormat="false" ht="15" hidden="false" customHeight="false" outlineLevel="0" collapsed="false">
      <c r="D810" s="124"/>
    </row>
    <row r="811" customFormat="false" ht="15" hidden="false" customHeight="false" outlineLevel="0" collapsed="false">
      <c r="D811" s="124"/>
    </row>
    <row r="812" customFormat="false" ht="15" hidden="false" customHeight="false" outlineLevel="0" collapsed="false">
      <c r="D812" s="124"/>
    </row>
    <row r="813" customFormat="false" ht="15" hidden="false" customHeight="false" outlineLevel="0" collapsed="false">
      <c r="D813" s="124"/>
    </row>
    <row r="814" customFormat="false" ht="15" hidden="false" customHeight="false" outlineLevel="0" collapsed="false">
      <c r="D814" s="124"/>
    </row>
    <row r="815" customFormat="false" ht="15" hidden="false" customHeight="false" outlineLevel="0" collapsed="false">
      <c r="D815" s="124"/>
    </row>
    <row r="816" customFormat="false" ht="15" hidden="false" customHeight="false" outlineLevel="0" collapsed="false">
      <c r="D816" s="124"/>
    </row>
    <row r="817" customFormat="false" ht="15" hidden="false" customHeight="false" outlineLevel="0" collapsed="false">
      <c r="D817" s="124"/>
    </row>
    <row r="818" customFormat="false" ht="15" hidden="false" customHeight="false" outlineLevel="0" collapsed="false">
      <c r="D818" s="124"/>
    </row>
    <row r="819" customFormat="false" ht="15" hidden="false" customHeight="false" outlineLevel="0" collapsed="false">
      <c r="D819" s="124"/>
    </row>
    <row r="820" customFormat="false" ht="15" hidden="false" customHeight="false" outlineLevel="0" collapsed="false">
      <c r="D820" s="124"/>
    </row>
    <row r="821" customFormat="false" ht="15" hidden="false" customHeight="false" outlineLevel="0" collapsed="false">
      <c r="D821" s="124"/>
    </row>
    <row r="822" customFormat="false" ht="15" hidden="false" customHeight="false" outlineLevel="0" collapsed="false">
      <c r="D822" s="124"/>
    </row>
    <row r="823" customFormat="false" ht="15" hidden="false" customHeight="false" outlineLevel="0" collapsed="false">
      <c r="D823" s="124"/>
    </row>
    <row r="824" customFormat="false" ht="15" hidden="false" customHeight="false" outlineLevel="0" collapsed="false">
      <c r="D824" s="124"/>
    </row>
    <row r="825" customFormat="false" ht="15" hidden="false" customHeight="false" outlineLevel="0" collapsed="false">
      <c r="D825" s="124"/>
    </row>
    <row r="826" customFormat="false" ht="15" hidden="false" customHeight="false" outlineLevel="0" collapsed="false">
      <c r="D826" s="124"/>
    </row>
    <row r="827" customFormat="false" ht="15" hidden="false" customHeight="false" outlineLevel="0" collapsed="false">
      <c r="D827" s="124"/>
    </row>
    <row r="828" customFormat="false" ht="15" hidden="false" customHeight="false" outlineLevel="0" collapsed="false">
      <c r="D828" s="124"/>
    </row>
    <row r="829" customFormat="false" ht="15" hidden="false" customHeight="false" outlineLevel="0" collapsed="false">
      <c r="D829" s="124"/>
    </row>
    <row r="830" customFormat="false" ht="15" hidden="false" customHeight="false" outlineLevel="0" collapsed="false">
      <c r="D830" s="124"/>
    </row>
    <row r="831" customFormat="false" ht="15" hidden="false" customHeight="false" outlineLevel="0" collapsed="false">
      <c r="D831" s="124"/>
    </row>
    <row r="832" customFormat="false" ht="15" hidden="false" customHeight="false" outlineLevel="0" collapsed="false">
      <c r="D832" s="124"/>
    </row>
    <row r="833" customFormat="false" ht="15" hidden="false" customHeight="false" outlineLevel="0" collapsed="false">
      <c r="D833" s="124"/>
    </row>
    <row r="834" customFormat="false" ht="15" hidden="false" customHeight="false" outlineLevel="0" collapsed="false">
      <c r="D834" s="124"/>
    </row>
    <row r="835" customFormat="false" ht="15" hidden="false" customHeight="false" outlineLevel="0" collapsed="false">
      <c r="D835" s="124"/>
    </row>
    <row r="836" customFormat="false" ht="15" hidden="false" customHeight="false" outlineLevel="0" collapsed="false">
      <c r="D836" s="124"/>
    </row>
    <row r="837" customFormat="false" ht="15" hidden="false" customHeight="false" outlineLevel="0" collapsed="false">
      <c r="D837" s="124"/>
    </row>
    <row r="838" customFormat="false" ht="15" hidden="false" customHeight="false" outlineLevel="0" collapsed="false">
      <c r="D838" s="124"/>
    </row>
    <row r="839" customFormat="false" ht="15" hidden="false" customHeight="false" outlineLevel="0" collapsed="false">
      <c r="D839" s="124"/>
    </row>
    <row r="840" customFormat="false" ht="15" hidden="false" customHeight="false" outlineLevel="0" collapsed="false">
      <c r="D840" s="124"/>
    </row>
    <row r="841" customFormat="false" ht="15" hidden="false" customHeight="false" outlineLevel="0" collapsed="false">
      <c r="D841" s="124"/>
    </row>
    <row r="842" customFormat="false" ht="15" hidden="false" customHeight="false" outlineLevel="0" collapsed="false">
      <c r="D842" s="124"/>
    </row>
    <row r="843" customFormat="false" ht="15" hidden="false" customHeight="false" outlineLevel="0" collapsed="false">
      <c r="D843" s="124"/>
    </row>
    <row r="844" customFormat="false" ht="15" hidden="false" customHeight="false" outlineLevel="0" collapsed="false">
      <c r="D844" s="124"/>
    </row>
    <row r="845" customFormat="false" ht="15" hidden="false" customHeight="false" outlineLevel="0" collapsed="false">
      <c r="D845" s="124"/>
    </row>
    <row r="846" customFormat="false" ht="15" hidden="false" customHeight="false" outlineLevel="0" collapsed="false">
      <c r="D846" s="124"/>
    </row>
    <row r="847" customFormat="false" ht="15" hidden="false" customHeight="false" outlineLevel="0" collapsed="false">
      <c r="D847" s="124"/>
    </row>
    <row r="848" customFormat="false" ht="15" hidden="false" customHeight="false" outlineLevel="0" collapsed="false">
      <c r="D848" s="124"/>
    </row>
    <row r="849" customFormat="false" ht="15" hidden="false" customHeight="false" outlineLevel="0" collapsed="false">
      <c r="D849" s="124"/>
    </row>
    <row r="850" customFormat="false" ht="15" hidden="false" customHeight="false" outlineLevel="0" collapsed="false">
      <c r="D850" s="124"/>
    </row>
    <row r="851" customFormat="false" ht="15" hidden="false" customHeight="false" outlineLevel="0" collapsed="false">
      <c r="D851" s="124"/>
    </row>
    <row r="852" customFormat="false" ht="15" hidden="false" customHeight="false" outlineLevel="0" collapsed="false">
      <c r="D852" s="124"/>
    </row>
    <row r="853" customFormat="false" ht="15" hidden="false" customHeight="false" outlineLevel="0" collapsed="false">
      <c r="D853" s="124"/>
    </row>
    <row r="854" customFormat="false" ht="15" hidden="false" customHeight="false" outlineLevel="0" collapsed="false">
      <c r="D854" s="124"/>
    </row>
    <row r="855" customFormat="false" ht="15" hidden="false" customHeight="false" outlineLevel="0" collapsed="false">
      <c r="D855" s="124"/>
    </row>
    <row r="856" customFormat="false" ht="15" hidden="false" customHeight="false" outlineLevel="0" collapsed="false">
      <c r="D856" s="124"/>
    </row>
    <row r="857" customFormat="false" ht="15" hidden="false" customHeight="false" outlineLevel="0" collapsed="false">
      <c r="D857" s="124"/>
    </row>
    <row r="858" customFormat="false" ht="15" hidden="false" customHeight="false" outlineLevel="0" collapsed="false">
      <c r="D858" s="124"/>
    </row>
    <row r="859" customFormat="false" ht="15" hidden="false" customHeight="false" outlineLevel="0" collapsed="false">
      <c r="D859" s="124"/>
    </row>
    <row r="860" customFormat="false" ht="15" hidden="false" customHeight="false" outlineLevel="0" collapsed="false">
      <c r="D860" s="124"/>
    </row>
    <row r="861" customFormat="false" ht="15" hidden="false" customHeight="false" outlineLevel="0" collapsed="false">
      <c r="D861" s="124"/>
    </row>
    <row r="862" customFormat="false" ht="15" hidden="false" customHeight="false" outlineLevel="0" collapsed="false">
      <c r="D862" s="124"/>
    </row>
    <row r="863" customFormat="false" ht="15" hidden="false" customHeight="false" outlineLevel="0" collapsed="false">
      <c r="D863" s="124"/>
    </row>
    <row r="864" customFormat="false" ht="15" hidden="false" customHeight="false" outlineLevel="0" collapsed="false">
      <c r="D864" s="124"/>
    </row>
    <row r="865" customFormat="false" ht="15" hidden="false" customHeight="false" outlineLevel="0" collapsed="false">
      <c r="D865" s="124"/>
    </row>
    <row r="866" customFormat="false" ht="15" hidden="false" customHeight="false" outlineLevel="0" collapsed="false">
      <c r="D866" s="124"/>
    </row>
    <row r="867" customFormat="false" ht="15" hidden="false" customHeight="false" outlineLevel="0" collapsed="false">
      <c r="D867" s="124"/>
    </row>
    <row r="868" customFormat="false" ht="15" hidden="false" customHeight="false" outlineLevel="0" collapsed="false">
      <c r="D868" s="124"/>
    </row>
    <row r="869" customFormat="false" ht="15" hidden="false" customHeight="false" outlineLevel="0" collapsed="false">
      <c r="D869" s="124"/>
    </row>
    <row r="870" customFormat="false" ht="15" hidden="false" customHeight="false" outlineLevel="0" collapsed="false">
      <c r="D870" s="124"/>
    </row>
    <row r="871" customFormat="false" ht="15" hidden="false" customHeight="false" outlineLevel="0" collapsed="false">
      <c r="D871" s="124"/>
    </row>
    <row r="872" customFormat="false" ht="15" hidden="false" customHeight="false" outlineLevel="0" collapsed="false">
      <c r="D872" s="124"/>
    </row>
    <row r="873" customFormat="false" ht="15" hidden="false" customHeight="false" outlineLevel="0" collapsed="false">
      <c r="D873" s="124"/>
    </row>
    <row r="874" customFormat="false" ht="15" hidden="false" customHeight="false" outlineLevel="0" collapsed="false">
      <c r="D874" s="124"/>
    </row>
    <row r="875" customFormat="false" ht="15" hidden="false" customHeight="false" outlineLevel="0" collapsed="false">
      <c r="D875" s="124"/>
    </row>
    <row r="876" customFormat="false" ht="15" hidden="false" customHeight="false" outlineLevel="0" collapsed="false">
      <c r="D876" s="124"/>
    </row>
    <row r="877" customFormat="false" ht="15" hidden="false" customHeight="false" outlineLevel="0" collapsed="false">
      <c r="D877" s="124"/>
    </row>
    <row r="878" customFormat="false" ht="15" hidden="false" customHeight="false" outlineLevel="0" collapsed="false">
      <c r="D878" s="124"/>
    </row>
    <row r="879" customFormat="false" ht="15" hidden="false" customHeight="false" outlineLevel="0" collapsed="false">
      <c r="D879" s="124"/>
    </row>
    <row r="880" customFormat="false" ht="15" hidden="false" customHeight="false" outlineLevel="0" collapsed="false">
      <c r="D880" s="124"/>
    </row>
    <row r="881" customFormat="false" ht="15" hidden="false" customHeight="false" outlineLevel="0" collapsed="false">
      <c r="D881" s="124"/>
    </row>
    <row r="882" customFormat="false" ht="15" hidden="false" customHeight="false" outlineLevel="0" collapsed="false">
      <c r="D882" s="124"/>
    </row>
    <row r="883" customFormat="false" ht="15" hidden="false" customHeight="false" outlineLevel="0" collapsed="false">
      <c r="D883" s="124"/>
    </row>
    <row r="884" customFormat="false" ht="15" hidden="false" customHeight="false" outlineLevel="0" collapsed="false">
      <c r="D884" s="124"/>
    </row>
    <row r="885" customFormat="false" ht="15" hidden="false" customHeight="false" outlineLevel="0" collapsed="false">
      <c r="D885" s="124"/>
    </row>
    <row r="886" customFormat="false" ht="15" hidden="false" customHeight="false" outlineLevel="0" collapsed="false">
      <c r="D886" s="124"/>
    </row>
    <row r="887" customFormat="false" ht="15" hidden="false" customHeight="false" outlineLevel="0" collapsed="false">
      <c r="D887" s="124"/>
    </row>
    <row r="888" customFormat="false" ht="15" hidden="false" customHeight="false" outlineLevel="0" collapsed="false">
      <c r="D888" s="124"/>
    </row>
    <row r="889" customFormat="false" ht="15" hidden="false" customHeight="false" outlineLevel="0" collapsed="false">
      <c r="D889" s="124"/>
    </row>
    <row r="890" customFormat="false" ht="15" hidden="false" customHeight="false" outlineLevel="0" collapsed="false">
      <c r="D890" s="124"/>
    </row>
    <row r="891" customFormat="false" ht="15" hidden="false" customHeight="false" outlineLevel="0" collapsed="false">
      <c r="D891" s="124"/>
    </row>
    <row r="892" customFormat="false" ht="15" hidden="false" customHeight="false" outlineLevel="0" collapsed="false">
      <c r="D892" s="124"/>
    </row>
    <row r="893" customFormat="false" ht="15" hidden="false" customHeight="false" outlineLevel="0" collapsed="false">
      <c r="D893" s="124"/>
    </row>
    <row r="894" customFormat="false" ht="15" hidden="false" customHeight="false" outlineLevel="0" collapsed="false">
      <c r="D894" s="124"/>
    </row>
    <row r="895" customFormat="false" ht="15" hidden="false" customHeight="false" outlineLevel="0" collapsed="false">
      <c r="D895" s="124"/>
    </row>
    <row r="896" customFormat="false" ht="15" hidden="false" customHeight="false" outlineLevel="0" collapsed="false">
      <c r="D896" s="124"/>
    </row>
    <row r="897" customFormat="false" ht="15" hidden="false" customHeight="false" outlineLevel="0" collapsed="false">
      <c r="D897" s="124"/>
    </row>
    <row r="898" customFormat="false" ht="15" hidden="false" customHeight="false" outlineLevel="0" collapsed="false">
      <c r="D898" s="124"/>
    </row>
    <row r="899" customFormat="false" ht="15" hidden="false" customHeight="false" outlineLevel="0" collapsed="false">
      <c r="D899" s="124"/>
    </row>
    <row r="900" customFormat="false" ht="15" hidden="false" customHeight="false" outlineLevel="0" collapsed="false">
      <c r="D900" s="124"/>
    </row>
    <row r="901" customFormat="false" ht="15" hidden="false" customHeight="false" outlineLevel="0" collapsed="false">
      <c r="D901" s="124"/>
    </row>
    <row r="902" customFormat="false" ht="15" hidden="false" customHeight="false" outlineLevel="0" collapsed="false">
      <c r="D902" s="124"/>
    </row>
    <row r="903" customFormat="false" ht="15" hidden="false" customHeight="false" outlineLevel="0" collapsed="false">
      <c r="D903" s="124"/>
    </row>
    <row r="904" customFormat="false" ht="15" hidden="false" customHeight="false" outlineLevel="0" collapsed="false">
      <c r="D904" s="124"/>
    </row>
    <row r="905" customFormat="false" ht="15" hidden="false" customHeight="false" outlineLevel="0" collapsed="false">
      <c r="D905" s="124"/>
    </row>
    <row r="906" customFormat="false" ht="15" hidden="false" customHeight="false" outlineLevel="0" collapsed="false">
      <c r="D906" s="124"/>
    </row>
    <row r="907" customFormat="false" ht="15" hidden="false" customHeight="false" outlineLevel="0" collapsed="false">
      <c r="D907" s="124"/>
    </row>
    <row r="908" customFormat="false" ht="15" hidden="false" customHeight="false" outlineLevel="0" collapsed="false">
      <c r="D908" s="124"/>
    </row>
    <row r="909" customFormat="false" ht="15" hidden="false" customHeight="false" outlineLevel="0" collapsed="false">
      <c r="D909" s="124"/>
    </row>
    <row r="910" customFormat="false" ht="15" hidden="false" customHeight="false" outlineLevel="0" collapsed="false">
      <c r="D910" s="124"/>
    </row>
    <row r="911" customFormat="false" ht="15" hidden="false" customHeight="false" outlineLevel="0" collapsed="false">
      <c r="D911" s="124"/>
    </row>
    <row r="912" customFormat="false" ht="15" hidden="false" customHeight="false" outlineLevel="0" collapsed="false">
      <c r="D912" s="124"/>
    </row>
    <row r="913" customFormat="false" ht="15" hidden="false" customHeight="false" outlineLevel="0" collapsed="false">
      <c r="D913" s="124"/>
    </row>
    <row r="914" customFormat="false" ht="15" hidden="false" customHeight="false" outlineLevel="0" collapsed="false">
      <c r="D914" s="124"/>
    </row>
    <row r="915" customFormat="false" ht="15" hidden="false" customHeight="false" outlineLevel="0" collapsed="false">
      <c r="D915" s="124"/>
    </row>
    <row r="916" customFormat="false" ht="15" hidden="false" customHeight="false" outlineLevel="0" collapsed="false">
      <c r="D916" s="124"/>
    </row>
    <row r="917" customFormat="false" ht="15" hidden="false" customHeight="false" outlineLevel="0" collapsed="false">
      <c r="D917" s="124"/>
    </row>
    <row r="918" customFormat="false" ht="15" hidden="false" customHeight="false" outlineLevel="0" collapsed="false">
      <c r="D918" s="124"/>
    </row>
    <row r="919" customFormat="false" ht="15" hidden="false" customHeight="false" outlineLevel="0" collapsed="false">
      <c r="D919" s="124"/>
    </row>
    <row r="920" customFormat="false" ht="15" hidden="false" customHeight="false" outlineLevel="0" collapsed="false">
      <c r="D920" s="124"/>
    </row>
    <row r="921" customFormat="false" ht="15" hidden="false" customHeight="false" outlineLevel="0" collapsed="false">
      <c r="D921" s="124"/>
    </row>
    <row r="922" customFormat="false" ht="15" hidden="false" customHeight="false" outlineLevel="0" collapsed="false">
      <c r="D922" s="124"/>
    </row>
    <row r="923" customFormat="false" ht="15" hidden="false" customHeight="false" outlineLevel="0" collapsed="false">
      <c r="D923" s="124"/>
    </row>
    <row r="924" customFormat="false" ht="15" hidden="false" customHeight="false" outlineLevel="0" collapsed="false">
      <c r="D924" s="124"/>
    </row>
    <row r="925" customFormat="false" ht="15" hidden="false" customHeight="false" outlineLevel="0" collapsed="false">
      <c r="D925" s="124"/>
    </row>
    <row r="926" customFormat="false" ht="15" hidden="false" customHeight="false" outlineLevel="0" collapsed="false">
      <c r="D926" s="124"/>
    </row>
    <row r="927" customFormat="false" ht="15" hidden="false" customHeight="false" outlineLevel="0" collapsed="false">
      <c r="D927" s="124"/>
    </row>
    <row r="928" customFormat="false" ht="15" hidden="false" customHeight="false" outlineLevel="0" collapsed="false">
      <c r="D928" s="124"/>
    </row>
    <row r="929" customFormat="false" ht="15" hidden="false" customHeight="false" outlineLevel="0" collapsed="false">
      <c r="D929" s="124"/>
    </row>
    <row r="930" customFormat="false" ht="15" hidden="false" customHeight="false" outlineLevel="0" collapsed="false">
      <c r="D930" s="124"/>
    </row>
    <row r="931" customFormat="false" ht="15" hidden="false" customHeight="false" outlineLevel="0" collapsed="false">
      <c r="D931" s="124"/>
    </row>
    <row r="932" customFormat="false" ht="15" hidden="false" customHeight="false" outlineLevel="0" collapsed="false">
      <c r="D932" s="124"/>
    </row>
    <row r="933" customFormat="false" ht="15" hidden="false" customHeight="false" outlineLevel="0" collapsed="false">
      <c r="D933" s="124"/>
    </row>
    <row r="934" customFormat="false" ht="15" hidden="false" customHeight="false" outlineLevel="0" collapsed="false">
      <c r="D934" s="124"/>
    </row>
    <row r="935" customFormat="false" ht="15" hidden="false" customHeight="false" outlineLevel="0" collapsed="false">
      <c r="D935" s="124"/>
    </row>
    <row r="936" customFormat="false" ht="15" hidden="false" customHeight="false" outlineLevel="0" collapsed="false">
      <c r="D936" s="124"/>
    </row>
    <row r="937" customFormat="false" ht="15" hidden="false" customHeight="false" outlineLevel="0" collapsed="false">
      <c r="D937" s="124"/>
    </row>
    <row r="938" customFormat="false" ht="15" hidden="false" customHeight="false" outlineLevel="0" collapsed="false">
      <c r="D938" s="124"/>
    </row>
    <row r="939" customFormat="false" ht="15" hidden="false" customHeight="false" outlineLevel="0" collapsed="false">
      <c r="D939" s="124"/>
    </row>
    <row r="940" customFormat="false" ht="15" hidden="false" customHeight="false" outlineLevel="0" collapsed="false">
      <c r="D940" s="124"/>
    </row>
    <row r="941" customFormat="false" ht="15" hidden="false" customHeight="false" outlineLevel="0" collapsed="false">
      <c r="D941" s="124"/>
    </row>
    <row r="942" customFormat="false" ht="15" hidden="false" customHeight="false" outlineLevel="0" collapsed="false">
      <c r="D942" s="124"/>
    </row>
    <row r="943" customFormat="false" ht="15" hidden="false" customHeight="false" outlineLevel="0" collapsed="false">
      <c r="D943" s="124"/>
    </row>
    <row r="944" customFormat="false" ht="15" hidden="false" customHeight="false" outlineLevel="0" collapsed="false">
      <c r="D944" s="124"/>
    </row>
    <row r="945" customFormat="false" ht="15" hidden="false" customHeight="false" outlineLevel="0" collapsed="false">
      <c r="D945" s="124"/>
    </row>
    <row r="946" customFormat="false" ht="15" hidden="false" customHeight="false" outlineLevel="0" collapsed="false">
      <c r="D946" s="124"/>
    </row>
    <row r="947" customFormat="false" ht="15" hidden="false" customHeight="false" outlineLevel="0" collapsed="false">
      <c r="D947" s="124"/>
    </row>
    <row r="948" customFormat="false" ht="15" hidden="false" customHeight="false" outlineLevel="0" collapsed="false">
      <c r="D948" s="124"/>
    </row>
    <row r="949" customFormat="false" ht="15" hidden="false" customHeight="false" outlineLevel="0" collapsed="false">
      <c r="D949" s="124"/>
    </row>
    <row r="950" customFormat="false" ht="15" hidden="false" customHeight="false" outlineLevel="0" collapsed="false">
      <c r="D950" s="124"/>
    </row>
    <row r="951" customFormat="false" ht="15" hidden="false" customHeight="false" outlineLevel="0" collapsed="false">
      <c r="D951" s="124"/>
    </row>
    <row r="952" customFormat="false" ht="15" hidden="false" customHeight="false" outlineLevel="0" collapsed="false">
      <c r="D952" s="124"/>
    </row>
    <row r="953" customFormat="false" ht="15" hidden="false" customHeight="false" outlineLevel="0" collapsed="false">
      <c r="D953" s="124"/>
    </row>
    <row r="954" customFormat="false" ht="15" hidden="false" customHeight="false" outlineLevel="0" collapsed="false">
      <c r="D954" s="124"/>
    </row>
    <row r="955" customFormat="false" ht="15" hidden="false" customHeight="false" outlineLevel="0" collapsed="false">
      <c r="D955" s="124"/>
    </row>
    <row r="956" customFormat="false" ht="15" hidden="false" customHeight="false" outlineLevel="0" collapsed="false">
      <c r="D956" s="124"/>
    </row>
    <row r="957" customFormat="false" ht="15" hidden="false" customHeight="false" outlineLevel="0" collapsed="false">
      <c r="D957" s="124"/>
    </row>
    <row r="958" customFormat="false" ht="15" hidden="false" customHeight="false" outlineLevel="0" collapsed="false">
      <c r="D958" s="124"/>
    </row>
    <row r="959" customFormat="false" ht="15" hidden="false" customHeight="false" outlineLevel="0" collapsed="false">
      <c r="D959" s="124"/>
    </row>
    <row r="960" customFormat="false" ht="15" hidden="false" customHeight="false" outlineLevel="0" collapsed="false">
      <c r="D960" s="124"/>
    </row>
    <row r="961" customFormat="false" ht="15" hidden="false" customHeight="false" outlineLevel="0" collapsed="false">
      <c r="D961" s="124"/>
    </row>
    <row r="962" customFormat="false" ht="15" hidden="false" customHeight="false" outlineLevel="0" collapsed="false">
      <c r="D962" s="124"/>
    </row>
    <row r="963" customFormat="false" ht="15" hidden="false" customHeight="false" outlineLevel="0" collapsed="false">
      <c r="D963" s="124"/>
    </row>
    <row r="964" customFormat="false" ht="15" hidden="false" customHeight="false" outlineLevel="0" collapsed="false">
      <c r="D964" s="124"/>
    </row>
    <row r="965" customFormat="false" ht="15" hidden="false" customHeight="false" outlineLevel="0" collapsed="false">
      <c r="D965" s="124"/>
    </row>
    <row r="966" customFormat="false" ht="15" hidden="false" customHeight="false" outlineLevel="0" collapsed="false">
      <c r="D966" s="124"/>
    </row>
    <row r="967" customFormat="false" ht="15" hidden="false" customHeight="false" outlineLevel="0" collapsed="false">
      <c r="D967" s="124"/>
    </row>
    <row r="968" customFormat="false" ht="15" hidden="false" customHeight="false" outlineLevel="0" collapsed="false">
      <c r="D968" s="124"/>
    </row>
    <row r="969" customFormat="false" ht="15" hidden="false" customHeight="false" outlineLevel="0" collapsed="false">
      <c r="D969" s="124"/>
    </row>
    <row r="970" customFormat="false" ht="15" hidden="false" customHeight="false" outlineLevel="0" collapsed="false">
      <c r="D970" s="124"/>
    </row>
    <row r="971" customFormat="false" ht="15" hidden="false" customHeight="false" outlineLevel="0" collapsed="false">
      <c r="D971" s="124"/>
    </row>
    <row r="972" customFormat="false" ht="15" hidden="false" customHeight="false" outlineLevel="0" collapsed="false">
      <c r="D972" s="124"/>
    </row>
    <row r="973" customFormat="false" ht="15" hidden="false" customHeight="false" outlineLevel="0" collapsed="false">
      <c r="D973" s="124"/>
    </row>
    <row r="974" customFormat="false" ht="15" hidden="false" customHeight="false" outlineLevel="0" collapsed="false">
      <c r="D974" s="124"/>
    </row>
    <row r="975" customFormat="false" ht="15" hidden="false" customHeight="false" outlineLevel="0" collapsed="false">
      <c r="D975" s="124"/>
    </row>
    <row r="976" customFormat="false" ht="15" hidden="false" customHeight="false" outlineLevel="0" collapsed="false">
      <c r="D976" s="124"/>
    </row>
    <row r="977" customFormat="false" ht="15" hidden="false" customHeight="false" outlineLevel="0" collapsed="false">
      <c r="D977" s="124"/>
    </row>
    <row r="978" customFormat="false" ht="15" hidden="false" customHeight="false" outlineLevel="0" collapsed="false">
      <c r="D978" s="124"/>
    </row>
    <row r="979" customFormat="false" ht="15" hidden="false" customHeight="false" outlineLevel="0" collapsed="false">
      <c r="D979" s="124"/>
    </row>
    <row r="980" customFormat="false" ht="15" hidden="false" customHeight="false" outlineLevel="0" collapsed="false">
      <c r="D980" s="124"/>
    </row>
    <row r="981" customFormat="false" ht="15" hidden="false" customHeight="false" outlineLevel="0" collapsed="false">
      <c r="D981" s="124"/>
    </row>
    <row r="982" customFormat="false" ht="15" hidden="false" customHeight="false" outlineLevel="0" collapsed="false">
      <c r="D982" s="124"/>
    </row>
    <row r="983" customFormat="false" ht="15" hidden="false" customHeight="false" outlineLevel="0" collapsed="false">
      <c r="D983" s="124"/>
    </row>
    <row r="984" customFormat="false" ht="15" hidden="false" customHeight="false" outlineLevel="0" collapsed="false">
      <c r="D984" s="124"/>
    </row>
    <row r="985" customFormat="false" ht="15" hidden="false" customHeight="false" outlineLevel="0" collapsed="false">
      <c r="D985" s="124"/>
    </row>
    <row r="986" customFormat="false" ht="15" hidden="false" customHeight="false" outlineLevel="0" collapsed="false">
      <c r="D986" s="124"/>
    </row>
    <row r="987" customFormat="false" ht="15" hidden="false" customHeight="false" outlineLevel="0" collapsed="false">
      <c r="D987" s="124"/>
    </row>
    <row r="988" customFormat="false" ht="15" hidden="false" customHeight="false" outlineLevel="0" collapsed="false">
      <c r="D988" s="124"/>
    </row>
    <row r="989" customFormat="false" ht="15" hidden="false" customHeight="false" outlineLevel="0" collapsed="false">
      <c r="D989" s="124"/>
    </row>
    <row r="990" customFormat="false" ht="15" hidden="false" customHeight="false" outlineLevel="0" collapsed="false">
      <c r="D990" s="124"/>
    </row>
    <row r="991" customFormat="false" ht="15" hidden="false" customHeight="false" outlineLevel="0" collapsed="false">
      <c r="D991" s="124"/>
    </row>
    <row r="992" customFormat="false" ht="15" hidden="false" customHeight="false" outlineLevel="0" collapsed="false">
      <c r="D992" s="124"/>
    </row>
    <row r="993" customFormat="false" ht="15" hidden="false" customHeight="false" outlineLevel="0" collapsed="false">
      <c r="D993" s="124"/>
    </row>
    <row r="994" customFormat="false" ht="15" hidden="false" customHeight="false" outlineLevel="0" collapsed="false">
      <c r="D994" s="124"/>
    </row>
    <row r="995" customFormat="false" ht="15" hidden="false" customHeight="false" outlineLevel="0" collapsed="false">
      <c r="D995" s="124"/>
    </row>
    <row r="996" customFormat="false" ht="15" hidden="false" customHeight="false" outlineLevel="0" collapsed="false">
      <c r="D996" s="124"/>
    </row>
    <row r="997" customFormat="false" ht="15" hidden="false" customHeight="false" outlineLevel="0" collapsed="false">
      <c r="D997" s="124"/>
    </row>
    <row r="998" customFormat="false" ht="15" hidden="false" customHeight="false" outlineLevel="0" collapsed="false">
      <c r="D998" s="124"/>
    </row>
    <row r="999" customFormat="false" ht="15" hidden="false" customHeight="false" outlineLevel="0" collapsed="false">
      <c r="D999" s="124"/>
    </row>
    <row r="1000" customFormat="false" ht="15" hidden="false" customHeight="false" outlineLevel="0" collapsed="false">
      <c r="D1000" s="124"/>
    </row>
  </sheetData>
  <dataValidations count="1">
    <dataValidation allowBlank="true" errorStyle="stop" operator="between" showDropDown="false" showErrorMessage="false" showInputMessage="false" sqref="D2:D3"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outlinePr summaryBelow="0"/>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2" min="2" style="0" width="17.13"/>
  </cols>
  <sheetData>
    <row r="1" customFormat="false" ht="15" hidden="false" customHeight="false" outlineLevel="0" collapsed="false">
      <c r="A1" s="116" t="s">
        <v>838</v>
      </c>
      <c r="B1" s="202" t="s">
        <v>989</v>
      </c>
      <c r="C1" s="203" t="s">
        <v>986</v>
      </c>
      <c r="D1" s="116" t="s">
        <v>245</v>
      </c>
    </row>
    <row r="2" customFormat="false" ht="15" hidden="false" customHeight="false" outlineLevel="0" collapsed="false">
      <c r="A2" s="167" t="n">
        <v>1</v>
      </c>
      <c r="B2" s="204" t="s">
        <v>907</v>
      </c>
      <c r="C2" s="205" t="s">
        <v>990</v>
      </c>
      <c r="D2" s="118"/>
    </row>
    <row r="3" customFormat="false" ht="15" hidden="false" customHeight="false" outlineLevel="0" collapsed="false">
      <c r="A3" s="167" t="n">
        <v>2</v>
      </c>
      <c r="B3" s="204" t="s">
        <v>908</v>
      </c>
      <c r="C3" s="205" t="s">
        <v>991</v>
      </c>
      <c r="D3" s="118"/>
    </row>
    <row r="4" customFormat="false" ht="15" hidden="false" customHeight="false" outlineLevel="0" collapsed="false">
      <c r="A4" s="167" t="n">
        <v>3</v>
      </c>
      <c r="B4" s="204" t="s">
        <v>903</v>
      </c>
      <c r="C4" s="205" t="s">
        <v>992</v>
      </c>
      <c r="D4" s="118"/>
    </row>
    <row r="5" customFormat="false" ht="15" hidden="false" customHeight="false" outlineLevel="0" collapsed="false">
      <c r="C5" s="124"/>
      <c r="D5" s="124"/>
    </row>
    <row r="6" customFormat="false" ht="15" hidden="false" customHeight="false" outlineLevel="0" collapsed="false">
      <c r="C6" s="124"/>
      <c r="D6" s="124"/>
    </row>
    <row r="7" customFormat="false" ht="15" hidden="false" customHeight="false" outlineLevel="0" collapsed="false">
      <c r="C7" s="124"/>
      <c r="D7" s="124"/>
    </row>
    <row r="8" customFormat="false" ht="15" hidden="false" customHeight="false" outlineLevel="0" collapsed="false">
      <c r="C8" s="124"/>
      <c r="D8" s="124"/>
    </row>
    <row r="9" customFormat="false" ht="15" hidden="false" customHeight="false" outlineLevel="0" collapsed="false">
      <c r="C9" s="124"/>
      <c r="D9" s="124"/>
    </row>
    <row r="10" customFormat="false" ht="15" hidden="false" customHeight="false" outlineLevel="0" collapsed="false">
      <c r="C10" s="124"/>
      <c r="D10" s="124"/>
    </row>
    <row r="11" customFormat="false" ht="15" hidden="false" customHeight="false" outlineLevel="0" collapsed="false">
      <c r="C11" s="124"/>
      <c r="D11" s="124"/>
    </row>
    <row r="12" customFormat="false" ht="15" hidden="false" customHeight="false" outlineLevel="0" collapsed="false">
      <c r="C12" s="124"/>
      <c r="D12" s="124"/>
    </row>
    <row r="13" customFormat="false" ht="15" hidden="false" customHeight="false" outlineLevel="0" collapsed="false">
      <c r="C13" s="124"/>
      <c r="D13" s="124"/>
    </row>
    <row r="14" customFormat="false" ht="15" hidden="false" customHeight="false" outlineLevel="0" collapsed="false">
      <c r="C14" s="124"/>
      <c r="D14" s="124"/>
    </row>
    <row r="15" customFormat="false" ht="15" hidden="false" customHeight="false" outlineLevel="0" collapsed="false">
      <c r="C15" s="124"/>
      <c r="D15" s="124"/>
    </row>
    <row r="16" customFormat="false" ht="15" hidden="false" customHeight="false" outlineLevel="0" collapsed="false">
      <c r="C16" s="124"/>
      <c r="D16" s="124"/>
    </row>
    <row r="17" customFormat="false" ht="15" hidden="false" customHeight="false" outlineLevel="0" collapsed="false">
      <c r="C17" s="124"/>
      <c r="D17" s="124"/>
    </row>
    <row r="18" customFormat="false" ht="15" hidden="false" customHeight="false" outlineLevel="0" collapsed="false">
      <c r="C18" s="124"/>
      <c r="D18" s="124"/>
    </row>
    <row r="19" customFormat="false" ht="15" hidden="false" customHeight="false" outlineLevel="0" collapsed="false">
      <c r="C19" s="124"/>
      <c r="D19" s="124"/>
    </row>
    <row r="20" customFormat="false" ht="15" hidden="false" customHeight="false" outlineLevel="0" collapsed="false">
      <c r="C20" s="124"/>
      <c r="D20" s="124"/>
    </row>
    <row r="21" customFormat="false" ht="15" hidden="false" customHeight="false" outlineLevel="0" collapsed="false">
      <c r="C21" s="124"/>
      <c r="D21" s="124"/>
    </row>
    <row r="22" customFormat="false" ht="15" hidden="false" customHeight="false" outlineLevel="0" collapsed="false">
      <c r="C22" s="124"/>
      <c r="D22" s="124"/>
    </row>
    <row r="23" customFormat="false" ht="15" hidden="false" customHeight="false" outlineLevel="0" collapsed="false">
      <c r="C23" s="124"/>
      <c r="D23" s="124"/>
    </row>
    <row r="24" customFormat="false" ht="15" hidden="false" customHeight="false" outlineLevel="0" collapsed="false">
      <c r="C24" s="124"/>
      <c r="D24" s="124"/>
    </row>
    <row r="25" customFormat="false" ht="15" hidden="false" customHeight="false" outlineLevel="0" collapsed="false">
      <c r="C25" s="124"/>
      <c r="D25" s="124"/>
    </row>
    <row r="26" customFormat="false" ht="15" hidden="false" customHeight="false" outlineLevel="0" collapsed="false">
      <c r="C26" s="124"/>
      <c r="D26" s="124"/>
    </row>
    <row r="27" customFormat="false" ht="15" hidden="false" customHeight="false" outlineLevel="0" collapsed="false">
      <c r="C27" s="124"/>
      <c r="D27" s="124"/>
    </row>
    <row r="28" customFormat="false" ht="15" hidden="false" customHeight="false" outlineLevel="0" collapsed="false">
      <c r="C28" s="124"/>
      <c r="D28" s="124"/>
    </row>
    <row r="29" customFormat="false" ht="15" hidden="false" customHeight="false" outlineLevel="0" collapsed="false">
      <c r="C29" s="124"/>
      <c r="D29" s="124"/>
    </row>
    <row r="30" customFormat="false" ht="15" hidden="false" customHeight="false" outlineLevel="0" collapsed="false">
      <c r="C30" s="124"/>
      <c r="D30" s="124"/>
    </row>
    <row r="31" customFormat="false" ht="15" hidden="false" customHeight="false" outlineLevel="0" collapsed="false">
      <c r="C31" s="124"/>
      <c r="D31" s="124"/>
    </row>
    <row r="32" customFormat="false" ht="15" hidden="false" customHeight="false" outlineLevel="0" collapsed="false">
      <c r="C32" s="124"/>
      <c r="D32" s="124"/>
    </row>
    <row r="33" customFormat="false" ht="15" hidden="false" customHeight="false" outlineLevel="0" collapsed="false">
      <c r="C33" s="124"/>
      <c r="D33" s="124"/>
    </row>
    <row r="34" customFormat="false" ht="15" hidden="false" customHeight="false" outlineLevel="0" collapsed="false">
      <c r="C34" s="124"/>
      <c r="D34" s="124"/>
    </row>
    <row r="35" customFormat="false" ht="15" hidden="false" customHeight="false" outlineLevel="0" collapsed="false">
      <c r="C35" s="124"/>
      <c r="D35" s="124"/>
    </row>
    <row r="36" customFormat="false" ht="15" hidden="false" customHeight="false" outlineLevel="0" collapsed="false">
      <c r="C36" s="124"/>
      <c r="D36" s="124"/>
    </row>
    <row r="37" customFormat="false" ht="15" hidden="false" customHeight="false" outlineLevel="0" collapsed="false">
      <c r="C37" s="124"/>
      <c r="D37" s="124"/>
    </row>
    <row r="38" customFormat="false" ht="15" hidden="false" customHeight="false" outlineLevel="0" collapsed="false">
      <c r="C38" s="124"/>
      <c r="D38" s="124"/>
    </row>
    <row r="39" customFormat="false" ht="15" hidden="false" customHeight="false" outlineLevel="0" collapsed="false">
      <c r="C39" s="124"/>
      <c r="D39" s="124"/>
    </row>
    <row r="40" customFormat="false" ht="15" hidden="false" customHeight="false" outlineLevel="0" collapsed="false">
      <c r="C40" s="124"/>
      <c r="D40" s="124"/>
    </row>
    <row r="41" customFormat="false" ht="15" hidden="false" customHeight="false" outlineLevel="0" collapsed="false">
      <c r="C41" s="124"/>
      <c r="D41" s="124"/>
    </row>
    <row r="42" customFormat="false" ht="15" hidden="false" customHeight="false" outlineLevel="0" collapsed="false">
      <c r="C42" s="124"/>
      <c r="D42" s="124"/>
    </row>
    <row r="43" customFormat="false" ht="15" hidden="false" customHeight="false" outlineLevel="0" collapsed="false">
      <c r="C43" s="124"/>
      <c r="D43" s="124"/>
    </row>
    <row r="44" customFormat="false" ht="15" hidden="false" customHeight="false" outlineLevel="0" collapsed="false">
      <c r="C44" s="124"/>
      <c r="D44" s="124"/>
    </row>
    <row r="45" customFormat="false" ht="15" hidden="false" customHeight="false" outlineLevel="0" collapsed="false">
      <c r="C45" s="124"/>
      <c r="D45" s="124"/>
    </row>
    <row r="46" customFormat="false" ht="15" hidden="false" customHeight="false" outlineLevel="0" collapsed="false">
      <c r="C46" s="124"/>
      <c r="D46" s="124"/>
    </row>
    <row r="47" customFormat="false" ht="15" hidden="false" customHeight="false" outlineLevel="0" collapsed="false">
      <c r="C47" s="124"/>
      <c r="D47" s="124"/>
    </row>
    <row r="48" customFormat="false" ht="15" hidden="false" customHeight="false" outlineLevel="0" collapsed="false">
      <c r="C48" s="124"/>
      <c r="D48" s="124"/>
    </row>
    <row r="49" customFormat="false" ht="15" hidden="false" customHeight="false" outlineLevel="0" collapsed="false">
      <c r="C49" s="124"/>
      <c r="D49" s="124"/>
    </row>
    <row r="50" customFormat="false" ht="15" hidden="false" customHeight="false" outlineLevel="0" collapsed="false">
      <c r="C50" s="124"/>
      <c r="D50" s="124"/>
    </row>
    <row r="51" customFormat="false" ht="15" hidden="false" customHeight="false" outlineLevel="0" collapsed="false">
      <c r="C51" s="124"/>
      <c r="D51" s="124"/>
    </row>
    <row r="52" customFormat="false" ht="15" hidden="false" customHeight="false" outlineLevel="0" collapsed="false">
      <c r="C52" s="124"/>
      <c r="D52" s="124"/>
    </row>
    <row r="53" customFormat="false" ht="15" hidden="false" customHeight="false" outlineLevel="0" collapsed="false">
      <c r="C53" s="124"/>
      <c r="D53" s="124"/>
    </row>
    <row r="54" customFormat="false" ht="15" hidden="false" customHeight="false" outlineLevel="0" collapsed="false">
      <c r="C54" s="124"/>
      <c r="D54" s="124"/>
    </row>
    <row r="55" customFormat="false" ht="15" hidden="false" customHeight="false" outlineLevel="0" collapsed="false">
      <c r="C55" s="124"/>
      <c r="D55" s="124"/>
    </row>
    <row r="56" customFormat="false" ht="15" hidden="false" customHeight="false" outlineLevel="0" collapsed="false">
      <c r="C56" s="124"/>
      <c r="D56" s="124"/>
    </row>
    <row r="57" customFormat="false" ht="15" hidden="false" customHeight="false" outlineLevel="0" collapsed="false">
      <c r="C57" s="124"/>
      <c r="D57" s="124"/>
    </row>
    <row r="58" customFormat="false" ht="15" hidden="false" customHeight="false" outlineLevel="0" collapsed="false">
      <c r="C58" s="124"/>
      <c r="D58" s="124"/>
    </row>
    <row r="59" customFormat="false" ht="15" hidden="false" customHeight="false" outlineLevel="0" collapsed="false">
      <c r="C59" s="124"/>
      <c r="D59" s="124"/>
    </row>
    <row r="60" customFormat="false" ht="15" hidden="false" customHeight="false" outlineLevel="0" collapsed="false">
      <c r="C60" s="124"/>
      <c r="D60" s="124"/>
    </row>
    <row r="61" customFormat="false" ht="15" hidden="false" customHeight="false" outlineLevel="0" collapsed="false">
      <c r="C61" s="124"/>
      <c r="D61" s="124"/>
    </row>
    <row r="62" customFormat="false" ht="15" hidden="false" customHeight="false" outlineLevel="0" collapsed="false">
      <c r="C62" s="124"/>
      <c r="D62" s="124"/>
    </row>
    <row r="63" customFormat="false" ht="15" hidden="false" customHeight="false" outlineLevel="0" collapsed="false">
      <c r="C63" s="124"/>
      <c r="D63" s="124"/>
    </row>
    <row r="64" customFormat="false" ht="15" hidden="false" customHeight="false" outlineLevel="0" collapsed="false">
      <c r="C64" s="124"/>
      <c r="D64" s="124"/>
    </row>
    <row r="65" customFormat="false" ht="15" hidden="false" customHeight="false" outlineLevel="0" collapsed="false">
      <c r="C65" s="124"/>
      <c r="D65" s="124"/>
    </row>
    <row r="66" customFormat="false" ht="15" hidden="false" customHeight="false" outlineLevel="0" collapsed="false">
      <c r="C66" s="124"/>
      <c r="D66" s="124"/>
    </row>
    <row r="67" customFormat="false" ht="15" hidden="false" customHeight="false" outlineLevel="0" collapsed="false">
      <c r="C67" s="124"/>
      <c r="D67" s="124"/>
    </row>
    <row r="68" customFormat="false" ht="15" hidden="false" customHeight="false" outlineLevel="0" collapsed="false">
      <c r="C68" s="124"/>
      <c r="D68" s="124"/>
    </row>
    <row r="69" customFormat="false" ht="15" hidden="false" customHeight="false" outlineLevel="0" collapsed="false">
      <c r="C69" s="124"/>
      <c r="D69" s="124"/>
    </row>
    <row r="70" customFormat="false" ht="15" hidden="false" customHeight="false" outlineLevel="0" collapsed="false">
      <c r="C70" s="124"/>
      <c r="D70" s="124"/>
    </row>
    <row r="71" customFormat="false" ht="15" hidden="false" customHeight="false" outlineLevel="0" collapsed="false">
      <c r="C71" s="124"/>
      <c r="D71" s="124"/>
    </row>
    <row r="72" customFormat="false" ht="15" hidden="false" customHeight="false" outlineLevel="0" collapsed="false">
      <c r="C72" s="124"/>
      <c r="D72" s="124"/>
    </row>
    <row r="73" customFormat="false" ht="15" hidden="false" customHeight="false" outlineLevel="0" collapsed="false">
      <c r="C73" s="124"/>
      <c r="D73" s="124"/>
    </row>
    <row r="74" customFormat="false" ht="15" hidden="false" customHeight="false" outlineLevel="0" collapsed="false">
      <c r="C74" s="124"/>
      <c r="D74" s="124"/>
    </row>
    <row r="75" customFormat="false" ht="15" hidden="false" customHeight="false" outlineLevel="0" collapsed="false">
      <c r="C75" s="124"/>
      <c r="D75" s="124"/>
    </row>
    <row r="76" customFormat="false" ht="15" hidden="false" customHeight="false" outlineLevel="0" collapsed="false">
      <c r="C76" s="124"/>
      <c r="D76" s="124"/>
    </row>
    <row r="77" customFormat="false" ht="15" hidden="false" customHeight="false" outlineLevel="0" collapsed="false">
      <c r="C77" s="124"/>
      <c r="D77" s="124"/>
    </row>
    <row r="78" customFormat="false" ht="15" hidden="false" customHeight="false" outlineLevel="0" collapsed="false">
      <c r="C78" s="124"/>
      <c r="D78" s="124"/>
    </row>
    <row r="79" customFormat="false" ht="15" hidden="false" customHeight="false" outlineLevel="0" collapsed="false">
      <c r="C79" s="124"/>
      <c r="D79" s="124"/>
    </row>
    <row r="80" customFormat="false" ht="15" hidden="false" customHeight="false" outlineLevel="0" collapsed="false">
      <c r="C80" s="124"/>
      <c r="D80" s="124"/>
    </row>
    <row r="81" customFormat="false" ht="15" hidden="false" customHeight="false" outlineLevel="0" collapsed="false">
      <c r="C81" s="124"/>
      <c r="D81" s="124"/>
    </row>
    <row r="82" customFormat="false" ht="15" hidden="false" customHeight="false" outlineLevel="0" collapsed="false">
      <c r="C82" s="124"/>
      <c r="D82" s="124"/>
    </row>
    <row r="83" customFormat="false" ht="15" hidden="false" customHeight="false" outlineLevel="0" collapsed="false">
      <c r="C83" s="124"/>
      <c r="D83" s="124"/>
    </row>
    <row r="84" customFormat="false" ht="15" hidden="false" customHeight="false" outlineLevel="0" collapsed="false">
      <c r="C84" s="124"/>
      <c r="D84" s="124"/>
    </row>
    <row r="85" customFormat="false" ht="15" hidden="false" customHeight="false" outlineLevel="0" collapsed="false">
      <c r="C85" s="124"/>
      <c r="D85" s="124"/>
    </row>
    <row r="86" customFormat="false" ht="15" hidden="false" customHeight="false" outlineLevel="0" collapsed="false">
      <c r="C86" s="124"/>
      <c r="D86" s="124"/>
    </row>
    <row r="87" customFormat="false" ht="15" hidden="false" customHeight="false" outlineLevel="0" collapsed="false">
      <c r="C87" s="124"/>
      <c r="D87" s="124"/>
    </row>
    <row r="88" customFormat="false" ht="15" hidden="false" customHeight="false" outlineLevel="0" collapsed="false">
      <c r="C88" s="124"/>
      <c r="D88" s="124"/>
    </row>
    <row r="89" customFormat="false" ht="15" hidden="false" customHeight="false" outlineLevel="0" collapsed="false">
      <c r="C89" s="124"/>
      <c r="D89" s="124"/>
    </row>
    <row r="90" customFormat="false" ht="15" hidden="false" customHeight="false" outlineLevel="0" collapsed="false">
      <c r="C90" s="124"/>
      <c r="D90" s="124"/>
    </row>
    <row r="91" customFormat="false" ht="15" hidden="false" customHeight="false" outlineLevel="0" collapsed="false">
      <c r="C91" s="124"/>
      <c r="D91" s="124"/>
    </row>
    <row r="92" customFormat="false" ht="15" hidden="false" customHeight="false" outlineLevel="0" collapsed="false">
      <c r="C92" s="124"/>
      <c r="D92" s="124"/>
    </row>
    <row r="93" customFormat="false" ht="15" hidden="false" customHeight="false" outlineLevel="0" collapsed="false">
      <c r="C93" s="124"/>
      <c r="D93" s="124"/>
    </row>
    <row r="94" customFormat="false" ht="15" hidden="false" customHeight="false" outlineLevel="0" collapsed="false">
      <c r="C94" s="124"/>
      <c r="D94" s="124"/>
    </row>
    <row r="95" customFormat="false" ht="15" hidden="false" customHeight="false" outlineLevel="0" collapsed="false">
      <c r="C95" s="124"/>
      <c r="D95" s="124"/>
    </row>
    <row r="96" customFormat="false" ht="15" hidden="false" customHeight="false" outlineLevel="0" collapsed="false">
      <c r="C96" s="124"/>
      <c r="D96" s="124"/>
    </row>
    <row r="97" customFormat="false" ht="15" hidden="false" customHeight="false" outlineLevel="0" collapsed="false">
      <c r="C97" s="124"/>
      <c r="D97" s="124"/>
    </row>
    <row r="98" customFormat="false" ht="15" hidden="false" customHeight="false" outlineLevel="0" collapsed="false">
      <c r="C98" s="124"/>
      <c r="D98" s="124"/>
    </row>
    <row r="99" customFormat="false" ht="15" hidden="false" customHeight="false" outlineLevel="0" collapsed="false">
      <c r="C99" s="124"/>
      <c r="D99" s="124"/>
    </row>
    <row r="100" customFormat="false" ht="15" hidden="false" customHeight="false" outlineLevel="0" collapsed="false">
      <c r="C100" s="124"/>
      <c r="D100" s="124"/>
    </row>
    <row r="101" customFormat="false" ht="15" hidden="false" customHeight="false" outlineLevel="0" collapsed="false">
      <c r="C101" s="124"/>
      <c r="D101" s="124"/>
    </row>
    <row r="102" customFormat="false" ht="15" hidden="false" customHeight="false" outlineLevel="0" collapsed="false">
      <c r="C102" s="124"/>
      <c r="D102" s="124"/>
    </row>
    <row r="103" customFormat="false" ht="15" hidden="false" customHeight="false" outlineLevel="0" collapsed="false">
      <c r="C103" s="124"/>
      <c r="D103" s="124"/>
    </row>
    <row r="104" customFormat="false" ht="15" hidden="false" customHeight="false" outlineLevel="0" collapsed="false">
      <c r="C104" s="124"/>
      <c r="D104" s="124"/>
    </row>
    <row r="105" customFormat="false" ht="15" hidden="false" customHeight="false" outlineLevel="0" collapsed="false">
      <c r="C105" s="124"/>
      <c r="D105" s="124"/>
    </row>
    <row r="106" customFormat="false" ht="15" hidden="false" customHeight="false" outlineLevel="0" collapsed="false">
      <c r="C106" s="124"/>
      <c r="D106" s="124"/>
    </row>
    <row r="107" customFormat="false" ht="15" hidden="false" customHeight="false" outlineLevel="0" collapsed="false">
      <c r="C107" s="124"/>
      <c r="D107" s="124"/>
    </row>
    <row r="108" customFormat="false" ht="15" hidden="false" customHeight="false" outlineLevel="0" collapsed="false">
      <c r="C108" s="124"/>
      <c r="D108" s="124"/>
    </row>
    <row r="109" customFormat="false" ht="15" hidden="false" customHeight="false" outlineLevel="0" collapsed="false">
      <c r="C109" s="124"/>
      <c r="D109" s="124"/>
    </row>
    <row r="110" customFormat="false" ht="15" hidden="false" customHeight="false" outlineLevel="0" collapsed="false">
      <c r="C110" s="124"/>
      <c r="D110" s="124"/>
    </row>
    <row r="111" customFormat="false" ht="15" hidden="false" customHeight="false" outlineLevel="0" collapsed="false">
      <c r="C111" s="124"/>
      <c r="D111" s="124"/>
    </row>
    <row r="112" customFormat="false" ht="15" hidden="false" customHeight="false" outlineLevel="0" collapsed="false">
      <c r="C112" s="124"/>
      <c r="D112" s="124"/>
    </row>
    <row r="113" customFormat="false" ht="15" hidden="false" customHeight="false" outlineLevel="0" collapsed="false">
      <c r="C113" s="124"/>
      <c r="D113" s="124"/>
    </row>
    <row r="114" customFormat="false" ht="15" hidden="false" customHeight="false" outlineLevel="0" collapsed="false">
      <c r="C114" s="124"/>
      <c r="D114" s="124"/>
    </row>
    <row r="115" customFormat="false" ht="15" hidden="false" customHeight="false" outlineLevel="0" collapsed="false">
      <c r="C115" s="124"/>
      <c r="D115" s="124"/>
    </row>
    <row r="116" customFormat="false" ht="15" hidden="false" customHeight="false" outlineLevel="0" collapsed="false">
      <c r="C116" s="124"/>
      <c r="D116" s="124"/>
    </row>
    <row r="117" customFormat="false" ht="15" hidden="false" customHeight="false" outlineLevel="0" collapsed="false">
      <c r="C117" s="124"/>
      <c r="D117" s="124"/>
    </row>
    <row r="118" customFormat="false" ht="15" hidden="false" customHeight="false" outlineLevel="0" collapsed="false">
      <c r="C118" s="124"/>
      <c r="D118" s="124"/>
    </row>
    <row r="119" customFormat="false" ht="15" hidden="false" customHeight="false" outlineLevel="0" collapsed="false">
      <c r="C119" s="124"/>
      <c r="D119" s="124"/>
    </row>
    <row r="120" customFormat="false" ht="15" hidden="false" customHeight="false" outlineLevel="0" collapsed="false">
      <c r="C120" s="124"/>
      <c r="D120" s="124"/>
    </row>
    <row r="121" customFormat="false" ht="15" hidden="false" customHeight="false" outlineLevel="0" collapsed="false">
      <c r="C121" s="124"/>
      <c r="D121" s="124"/>
    </row>
    <row r="122" customFormat="false" ht="15" hidden="false" customHeight="false" outlineLevel="0" collapsed="false">
      <c r="C122" s="124"/>
      <c r="D122" s="124"/>
    </row>
    <row r="123" customFormat="false" ht="15" hidden="false" customHeight="false" outlineLevel="0" collapsed="false">
      <c r="C123" s="124"/>
      <c r="D123" s="124"/>
    </row>
    <row r="124" customFormat="false" ht="15" hidden="false" customHeight="false" outlineLevel="0" collapsed="false">
      <c r="C124" s="124"/>
      <c r="D124" s="124"/>
    </row>
    <row r="125" customFormat="false" ht="15" hidden="false" customHeight="false" outlineLevel="0" collapsed="false">
      <c r="C125" s="124"/>
      <c r="D125" s="124"/>
    </row>
    <row r="126" customFormat="false" ht="15" hidden="false" customHeight="false" outlineLevel="0" collapsed="false">
      <c r="C126" s="124"/>
      <c r="D126" s="124"/>
    </row>
    <row r="127" customFormat="false" ht="15" hidden="false" customHeight="false" outlineLevel="0" collapsed="false">
      <c r="C127" s="124"/>
      <c r="D127" s="124"/>
    </row>
    <row r="128" customFormat="false" ht="15" hidden="false" customHeight="false" outlineLevel="0" collapsed="false">
      <c r="C128" s="124"/>
      <c r="D128" s="124"/>
    </row>
    <row r="129" customFormat="false" ht="15" hidden="false" customHeight="false" outlineLevel="0" collapsed="false">
      <c r="C129" s="124"/>
      <c r="D129" s="124"/>
    </row>
    <row r="130" customFormat="false" ht="15" hidden="false" customHeight="false" outlineLevel="0" collapsed="false">
      <c r="C130" s="124"/>
      <c r="D130" s="124"/>
    </row>
    <row r="131" customFormat="false" ht="15" hidden="false" customHeight="false" outlineLevel="0" collapsed="false">
      <c r="C131" s="124"/>
      <c r="D131" s="124"/>
    </row>
    <row r="132" customFormat="false" ht="15" hidden="false" customHeight="false" outlineLevel="0" collapsed="false">
      <c r="C132" s="124"/>
      <c r="D132" s="124"/>
    </row>
    <row r="133" customFormat="false" ht="15" hidden="false" customHeight="false" outlineLevel="0" collapsed="false">
      <c r="C133" s="124"/>
      <c r="D133" s="124"/>
    </row>
    <row r="134" customFormat="false" ht="15" hidden="false" customHeight="false" outlineLevel="0" collapsed="false">
      <c r="C134" s="124"/>
      <c r="D134" s="124"/>
    </row>
    <row r="135" customFormat="false" ht="15" hidden="false" customHeight="false" outlineLevel="0" collapsed="false">
      <c r="C135" s="124"/>
      <c r="D135" s="124"/>
    </row>
    <row r="136" customFormat="false" ht="15" hidden="false" customHeight="false" outlineLevel="0" collapsed="false">
      <c r="C136" s="124"/>
      <c r="D136" s="124"/>
    </row>
    <row r="137" customFormat="false" ht="15" hidden="false" customHeight="false" outlineLevel="0" collapsed="false">
      <c r="C137" s="124"/>
      <c r="D137" s="124"/>
    </row>
    <row r="138" customFormat="false" ht="15" hidden="false" customHeight="false" outlineLevel="0" collapsed="false">
      <c r="C138" s="124"/>
      <c r="D138" s="124"/>
    </row>
    <row r="139" customFormat="false" ht="15" hidden="false" customHeight="false" outlineLevel="0" collapsed="false">
      <c r="C139" s="124"/>
      <c r="D139" s="124"/>
    </row>
    <row r="140" customFormat="false" ht="15" hidden="false" customHeight="false" outlineLevel="0" collapsed="false">
      <c r="C140" s="124"/>
      <c r="D140" s="124"/>
    </row>
    <row r="141" customFormat="false" ht="15" hidden="false" customHeight="false" outlineLevel="0" collapsed="false">
      <c r="C141" s="124"/>
      <c r="D141" s="124"/>
    </row>
    <row r="142" customFormat="false" ht="15" hidden="false" customHeight="false" outlineLevel="0" collapsed="false">
      <c r="C142" s="124"/>
      <c r="D142" s="124"/>
    </row>
    <row r="143" customFormat="false" ht="15" hidden="false" customHeight="false" outlineLevel="0" collapsed="false">
      <c r="C143" s="124"/>
      <c r="D143" s="124"/>
    </row>
    <row r="144" customFormat="false" ht="15" hidden="false" customHeight="false" outlineLevel="0" collapsed="false">
      <c r="C144" s="124"/>
      <c r="D144" s="124"/>
    </row>
    <row r="145" customFormat="false" ht="15" hidden="false" customHeight="false" outlineLevel="0" collapsed="false">
      <c r="C145" s="124"/>
      <c r="D145" s="124"/>
    </row>
    <row r="146" customFormat="false" ht="15" hidden="false" customHeight="false" outlineLevel="0" collapsed="false">
      <c r="C146" s="124"/>
      <c r="D146" s="124"/>
    </row>
    <row r="147" customFormat="false" ht="15" hidden="false" customHeight="false" outlineLevel="0" collapsed="false">
      <c r="C147" s="124"/>
      <c r="D147" s="124"/>
    </row>
    <row r="148" customFormat="false" ht="15" hidden="false" customHeight="false" outlineLevel="0" collapsed="false">
      <c r="C148" s="124"/>
      <c r="D148" s="124"/>
    </row>
    <row r="149" customFormat="false" ht="15" hidden="false" customHeight="false" outlineLevel="0" collapsed="false">
      <c r="C149" s="124"/>
      <c r="D149" s="124"/>
    </row>
    <row r="150" customFormat="false" ht="15" hidden="false" customHeight="false" outlineLevel="0" collapsed="false">
      <c r="C150" s="124"/>
      <c r="D150" s="124"/>
    </row>
    <row r="151" customFormat="false" ht="15" hidden="false" customHeight="false" outlineLevel="0" collapsed="false">
      <c r="C151" s="124"/>
      <c r="D151" s="124"/>
    </row>
    <row r="152" customFormat="false" ht="15" hidden="false" customHeight="false" outlineLevel="0" collapsed="false">
      <c r="C152" s="124"/>
      <c r="D152" s="124"/>
    </row>
    <row r="153" customFormat="false" ht="15" hidden="false" customHeight="false" outlineLevel="0" collapsed="false">
      <c r="C153" s="124"/>
      <c r="D153" s="124"/>
    </row>
    <row r="154" customFormat="false" ht="15" hidden="false" customHeight="false" outlineLevel="0" collapsed="false">
      <c r="C154" s="124"/>
      <c r="D154" s="124"/>
    </row>
    <row r="155" customFormat="false" ht="15" hidden="false" customHeight="false" outlineLevel="0" collapsed="false">
      <c r="C155" s="124"/>
      <c r="D155" s="124"/>
    </row>
    <row r="156" customFormat="false" ht="15" hidden="false" customHeight="false" outlineLevel="0" collapsed="false">
      <c r="C156" s="124"/>
      <c r="D156" s="124"/>
    </row>
    <row r="157" customFormat="false" ht="15" hidden="false" customHeight="false" outlineLevel="0" collapsed="false">
      <c r="C157" s="124"/>
      <c r="D157" s="124"/>
    </row>
    <row r="158" customFormat="false" ht="15" hidden="false" customHeight="false" outlineLevel="0" collapsed="false">
      <c r="C158" s="124"/>
      <c r="D158" s="124"/>
    </row>
    <row r="159" customFormat="false" ht="15" hidden="false" customHeight="false" outlineLevel="0" collapsed="false">
      <c r="C159" s="124"/>
      <c r="D159" s="124"/>
    </row>
    <row r="160" customFormat="false" ht="15" hidden="false" customHeight="false" outlineLevel="0" collapsed="false">
      <c r="C160" s="124"/>
      <c r="D160" s="124"/>
    </row>
    <row r="161" customFormat="false" ht="15" hidden="false" customHeight="false" outlineLevel="0" collapsed="false">
      <c r="C161" s="124"/>
      <c r="D161" s="124"/>
    </row>
    <row r="162" customFormat="false" ht="15" hidden="false" customHeight="false" outlineLevel="0" collapsed="false">
      <c r="C162" s="124"/>
      <c r="D162" s="124"/>
    </row>
    <row r="163" customFormat="false" ht="15" hidden="false" customHeight="false" outlineLevel="0" collapsed="false">
      <c r="C163" s="124"/>
      <c r="D163" s="124"/>
    </row>
    <row r="164" customFormat="false" ht="15" hidden="false" customHeight="false" outlineLevel="0" collapsed="false">
      <c r="C164" s="124"/>
      <c r="D164" s="124"/>
    </row>
    <row r="165" customFormat="false" ht="15" hidden="false" customHeight="false" outlineLevel="0" collapsed="false">
      <c r="C165" s="124"/>
      <c r="D165" s="124"/>
    </row>
    <row r="166" customFormat="false" ht="15" hidden="false" customHeight="false" outlineLevel="0" collapsed="false">
      <c r="C166" s="124"/>
      <c r="D166" s="124"/>
    </row>
    <row r="167" customFormat="false" ht="15" hidden="false" customHeight="false" outlineLevel="0" collapsed="false">
      <c r="C167" s="124"/>
      <c r="D167" s="124"/>
    </row>
    <row r="168" customFormat="false" ht="15" hidden="false" customHeight="false" outlineLevel="0" collapsed="false">
      <c r="C168" s="124"/>
      <c r="D168" s="124"/>
    </row>
    <row r="169" customFormat="false" ht="15" hidden="false" customHeight="false" outlineLevel="0" collapsed="false">
      <c r="C169" s="124"/>
      <c r="D169" s="124"/>
    </row>
    <row r="170" customFormat="false" ht="15" hidden="false" customHeight="false" outlineLevel="0" collapsed="false">
      <c r="C170" s="124"/>
      <c r="D170" s="124"/>
    </row>
    <row r="171" customFormat="false" ht="15" hidden="false" customHeight="false" outlineLevel="0" collapsed="false">
      <c r="C171" s="124"/>
      <c r="D171" s="124"/>
    </row>
    <row r="172" customFormat="false" ht="15" hidden="false" customHeight="false" outlineLevel="0" collapsed="false">
      <c r="C172" s="124"/>
      <c r="D172" s="124"/>
    </row>
    <row r="173" customFormat="false" ht="15" hidden="false" customHeight="false" outlineLevel="0" collapsed="false">
      <c r="C173" s="124"/>
      <c r="D173" s="124"/>
    </row>
    <row r="174" customFormat="false" ht="15" hidden="false" customHeight="false" outlineLevel="0" collapsed="false">
      <c r="C174" s="124"/>
      <c r="D174" s="124"/>
    </row>
    <row r="175" customFormat="false" ht="15" hidden="false" customHeight="false" outlineLevel="0" collapsed="false">
      <c r="C175" s="124"/>
      <c r="D175" s="124"/>
    </row>
    <row r="176" customFormat="false" ht="15" hidden="false" customHeight="false" outlineLevel="0" collapsed="false">
      <c r="C176" s="124"/>
      <c r="D176" s="124"/>
    </row>
    <row r="177" customFormat="false" ht="15" hidden="false" customHeight="false" outlineLevel="0" collapsed="false">
      <c r="C177" s="124"/>
      <c r="D177" s="124"/>
    </row>
    <row r="178" customFormat="false" ht="15" hidden="false" customHeight="false" outlineLevel="0" collapsed="false">
      <c r="C178" s="124"/>
      <c r="D178" s="124"/>
    </row>
    <row r="179" customFormat="false" ht="15" hidden="false" customHeight="false" outlineLevel="0" collapsed="false">
      <c r="C179" s="124"/>
      <c r="D179" s="124"/>
    </row>
    <row r="180" customFormat="false" ht="15" hidden="false" customHeight="false" outlineLevel="0" collapsed="false">
      <c r="C180" s="124"/>
      <c r="D180" s="124"/>
    </row>
    <row r="181" customFormat="false" ht="15" hidden="false" customHeight="false" outlineLevel="0" collapsed="false">
      <c r="C181" s="124"/>
      <c r="D181" s="124"/>
    </row>
    <row r="182" customFormat="false" ht="15" hidden="false" customHeight="false" outlineLevel="0" collapsed="false">
      <c r="C182" s="124"/>
      <c r="D182" s="124"/>
    </row>
    <row r="183" customFormat="false" ht="15" hidden="false" customHeight="false" outlineLevel="0" collapsed="false">
      <c r="C183" s="124"/>
      <c r="D183" s="124"/>
    </row>
    <row r="184" customFormat="false" ht="15" hidden="false" customHeight="false" outlineLevel="0" collapsed="false">
      <c r="C184" s="124"/>
      <c r="D184" s="124"/>
    </row>
    <row r="185" customFormat="false" ht="15" hidden="false" customHeight="false" outlineLevel="0" collapsed="false">
      <c r="C185" s="124"/>
      <c r="D185" s="124"/>
    </row>
    <row r="186" customFormat="false" ht="15" hidden="false" customHeight="false" outlineLevel="0" collapsed="false">
      <c r="C186" s="124"/>
      <c r="D186" s="124"/>
    </row>
    <row r="187" customFormat="false" ht="15" hidden="false" customHeight="false" outlineLevel="0" collapsed="false">
      <c r="C187" s="124"/>
      <c r="D187" s="124"/>
    </row>
    <row r="188" customFormat="false" ht="15" hidden="false" customHeight="false" outlineLevel="0" collapsed="false">
      <c r="C188" s="124"/>
      <c r="D188" s="124"/>
    </row>
    <row r="189" customFormat="false" ht="15" hidden="false" customHeight="false" outlineLevel="0" collapsed="false">
      <c r="C189" s="124"/>
      <c r="D189" s="124"/>
    </row>
    <row r="190" customFormat="false" ht="15" hidden="false" customHeight="false" outlineLevel="0" collapsed="false">
      <c r="C190" s="124"/>
      <c r="D190" s="124"/>
    </row>
    <row r="191" customFormat="false" ht="15" hidden="false" customHeight="false" outlineLevel="0" collapsed="false">
      <c r="C191" s="124"/>
      <c r="D191" s="124"/>
    </row>
    <row r="192" customFormat="false" ht="15" hidden="false" customHeight="false" outlineLevel="0" collapsed="false">
      <c r="C192" s="124"/>
      <c r="D192" s="124"/>
    </row>
    <row r="193" customFormat="false" ht="15" hidden="false" customHeight="false" outlineLevel="0" collapsed="false">
      <c r="C193" s="124"/>
      <c r="D193" s="124"/>
    </row>
    <row r="194" customFormat="false" ht="15" hidden="false" customHeight="false" outlineLevel="0" collapsed="false">
      <c r="C194" s="124"/>
      <c r="D194" s="124"/>
    </row>
    <row r="195" customFormat="false" ht="15" hidden="false" customHeight="false" outlineLevel="0" collapsed="false">
      <c r="C195" s="124"/>
      <c r="D195" s="124"/>
    </row>
    <row r="196" customFormat="false" ht="15" hidden="false" customHeight="false" outlineLevel="0" collapsed="false">
      <c r="C196" s="124"/>
      <c r="D196" s="124"/>
    </row>
    <row r="197" customFormat="false" ht="15" hidden="false" customHeight="false" outlineLevel="0" collapsed="false">
      <c r="C197" s="124"/>
      <c r="D197" s="124"/>
    </row>
    <row r="198" customFormat="false" ht="15" hidden="false" customHeight="false" outlineLevel="0" collapsed="false">
      <c r="C198" s="124"/>
      <c r="D198" s="124"/>
    </row>
    <row r="199" customFormat="false" ht="15" hidden="false" customHeight="false" outlineLevel="0" collapsed="false">
      <c r="C199" s="124"/>
      <c r="D199" s="124"/>
    </row>
    <row r="200" customFormat="false" ht="15" hidden="false" customHeight="false" outlineLevel="0" collapsed="false">
      <c r="C200" s="124"/>
      <c r="D200" s="124"/>
    </row>
    <row r="201" customFormat="false" ht="15" hidden="false" customHeight="false" outlineLevel="0" collapsed="false">
      <c r="C201" s="124"/>
      <c r="D201" s="124"/>
    </row>
    <row r="202" customFormat="false" ht="15" hidden="false" customHeight="false" outlineLevel="0" collapsed="false">
      <c r="C202" s="124"/>
      <c r="D202" s="124"/>
    </row>
    <row r="203" customFormat="false" ht="15" hidden="false" customHeight="false" outlineLevel="0" collapsed="false">
      <c r="C203" s="124"/>
      <c r="D203" s="124"/>
    </row>
    <row r="204" customFormat="false" ht="15" hidden="false" customHeight="false" outlineLevel="0" collapsed="false">
      <c r="C204" s="124"/>
      <c r="D204" s="124"/>
    </row>
    <row r="205" customFormat="false" ht="15" hidden="false" customHeight="false" outlineLevel="0" collapsed="false">
      <c r="C205" s="124"/>
      <c r="D205" s="124"/>
    </row>
    <row r="206" customFormat="false" ht="15" hidden="false" customHeight="false" outlineLevel="0" collapsed="false">
      <c r="C206" s="124"/>
      <c r="D206" s="124"/>
    </row>
    <row r="207" customFormat="false" ht="15" hidden="false" customHeight="false" outlineLevel="0" collapsed="false">
      <c r="C207" s="124"/>
      <c r="D207" s="124"/>
    </row>
    <row r="208" customFormat="false" ht="15" hidden="false" customHeight="false" outlineLevel="0" collapsed="false">
      <c r="C208" s="124"/>
      <c r="D208" s="124"/>
    </row>
    <row r="209" customFormat="false" ht="15" hidden="false" customHeight="false" outlineLevel="0" collapsed="false">
      <c r="C209" s="124"/>
      <c r="D209" s="124"/>
    </row>
    <row r="210" customFormat="false" ht="15" hidden="false" customHeight="false" outlineLevel="0" collapsed="false">
      <c r="C210" s="124"/>
      <c r="D210" s="124"/>
    </row>
    <row r="211" customFormat="false" ht="15" hidden="false" customHeight="false" outlineLevel="0" collapsed="false">
      <c r="C211" s="124"/>
      <c r="D211" s="124"/>
    </row>
    <row r="212" customFormat="false" ht="15" hidden="false" customHeight="false" outlineLevel="0" collapsed="false">
      <c r="C212" s="124"/>
      <c r="D212" s="124"/>
    </row>
    <row r="213" customFormat="false" ht="15" hidden="false" customHeight="false" outlineLevel="0" collapsed="false">
      <c r="C213" s="124"/>
      <c r="D213" s="124"/>
    </row>
    <row r="214" customFormat="false" ht="15" hidden="false" customHeight="false" outlineLevel="0" collapsed="false">
      <c r="C214" s="124"/>
      <c r="D214" s="124"/>
    </row>
    <row r="215" customFormat="false" ht="15" hidden="false" customHeight="false" outlineLevel="0" collapsed="false">
      <c r="C215" s="124"/>
      <c r="D215" s="124"/>
    </row>
    <row r="216" customFormat="false" ht="15" hidden="false" customHeight="false" outlineLevel="0" collapsed="false">
      <c r="C216" s="124"/>
      <c r="D216" s="124"/>
    </row>
    <row r="217" customFormat="false" ht="15" hidden="false" customHeight="false" outlineLevel="0" collapsed="false">
      <c r="C217" s="124"/>
      <c r="D217" s="124"/>
    </row>
    <row r="218" customFormat="false" ht="15" hidden="false" customHeight="false" outlineLevel="0" collapsed="false">
      <c r="C218" s="124"/>
      <c r="D218" s="124"/>
    </row>
    <row r="219" customFormat="false" ht="15" hidden="false" customHeight="false" outlineLevel="0" collapsed="false">
      <c r="C219" s="124"/>
      <c r="D219" s="124"/>
    </row>
    <row r="220" customFormat="false" ht="15" hidden="false" customHeight="false" outlineLevel="0" collapsed="false">
      <c r="C220" s="124"/>
      <c r="D220" s="124"/>
    </row>
    <row r="221" customFormat="false" ht="15" hidden="false" customHeight="false" outlineLevel="0" collapsed="false">
      <c r="C221" s="124"/>
      <c r="D221" s="124"/>
    </row>
    <row r="222" customFormat="false" ht="15" hidden="false" customHeight="false" outlineLevel="0" collapsed="false">
      <c r="C222" s="124"/>
      <c r="D222" s="124"/>
    </row>
    <row r="223" customFormat="false" ht="15" hidden="false" customHeight="false" outlineLevel="0" collapsed="false">
      <c r="C223" s="124"/>
      <c r="D223" s="124"/>
    </row>
    <row r="224" customFormat="false" ht="15" hidden="false" customHeight="false" outlineLevel="0" collapsed="false">
      <c r="C224" s="124"/>
      <c r="D224" s="124"/>
    </row>
    <row r="225" customFormat="false" ht="15" hidden="false" customHeight="false" outlineLevel="0" collapsed="false">
      <c r="C225" s="124"/>
      <c r="D225" s="124"/>
    </row>
    <row r="226" customFormat="false" ht="15" hidden="false" customHeight="false" outlineLevel="0" collapsed="false">
      <c r="C226" s="124"/>
      <c r="D226" s="124"/>
    </row>
    <row r="227" customFormat="false" ht="15" hidden="false" customHeight="false" outlineLevel="0" collapsed="false">
      <c r="C227" s="124"/>
      <c r="D227" s="124"/>
    </row>
    <row r="228" customFormat="false" ht="15" hidden="false" customHeight="false" outlineLevel="0" collapsed="false">
      <c r="C228" s="124"/>
      <c r="D228" s="124"/>
    </row>
    <row r="229" customFormat="false" ht="15" hidden="false" customHeight="false" outlineLevel="0" collapsed="false">
      <c r="C229" s="124"/>
      <c r="D229" s="124"/>
    </row>
    <row r="230" customFormat="false" ht="15" hidden="false" customHeight="false" outlineLevel="0" collapsed="false">
      <c r="C230" s="124"/>
      <c r="D230" s="124"/>
    </row>
    <row r="231" customFormat="false" ht="15" hidden="false" customHeight="false" outlineLevel="0" collapsed="false">
      <c r="C231" s="124"/>
      <c r="D231" s="124"/>
    </row>
    <row r="232" customFormat="false" ht="15" hidden="false" customHeight="false" outlineLevel="0" collapsed="false">
      <c r="C232" s="124"/>
      <c r="D232" s="124"/>
    </row>
    <row r="233" customFormat="false" ht="15" hidden="false" customHeight="false" outlineLevel="0" collapsed="false">
      <c r="C233" s="124"/>
      <c r="D233" s="124"/>
    </row>
    <row r="234" customFormat="false" ht="15" hidden="false" customHeight="false" outlineLevel="0" collapsed="false">
      <c r="C234" s="124"/>
      <c r="D234" s="124"/>
    </row>
    <row r="235" customFormat="false" ht="15" hidden="false" customHeight="false" outlineLevel="0" collapsed="false">
      <c r="C235" s="124"/>
      <c r="D235" s="124"/>
    </row>
    <row r="236" customFormat="false" ht="15" hidden="false" customHeight="false" outlineLevel="0" collapsed="false">
      <c r="C236" s="124"/>
      <c r="D236" s="124"/>
    </row>
    <row r="237" customFormat="false" ht="15" hidden="false" customHeight="false" outlineLevel="0" collapsed="false">
      <c r="C237" s="124"/>
      <c r="D237" s="124"/>
    </row>
    <row r="238" customFormat="false" ht="15" hidden="false" customHeight="false" outlineLevel="0" collapsed="false">
      <c r="C238" s="124"/>
      <c r="D238" s="124"/>
    </row>
    <row r="239" customFormat="false" ht="15" hidden="false" customHeight="false" outlineLevel="0" collapsed="false">
      <c r="C239" s="124"/>
      <c r="D239" s="124"/>
    </row>
    <row r="240" customFormat="false" ht="15" hidden="false" customHeight="false" outlineLevel="0" collapsed="false">
      <c r="C240" s="124"/>
      <c r="D240" s="124"/>
    </row>
    <row r="241" customFormat="false" ht="15" hidden="false" customHeight="false" outlineLevel="0" collapsed="false">
      <c r="C241" s="124"/>
      <c r="D241" s="124"/>
    </row>
    <row r="242" customFormat="false" ht="15" hidden="false" customHeight="false" outlineLevel="0" collapsed="false">
      <c r="C242" s="124"/>
      <c r="D242" s="124"/>
    </row>
    <row r="243" customFormat="false" ht="15" hidden="false" customHeight="false" outlineLevel="0" collapsed="false">
      <c r="C243" s="124"/>
      <c r="D243" s="124"/>
    </row>
    <row r="244" customFormat="false" ht="15" hidden="false" customHeight="false" outlineLevel="0" collapsed="false">
      <c r="C244" s="124"/>
      <c r="D244" s="124"/>
    </row>
    <row r="245" customFormat="false" ht="15" hidden="false" customHeight="false" outlineLevel="0" collapsed="false">
      <c r="C245" s="124"/>
      <c r="D245" s="124"/>
    </row>
    <row r="246" customFormat="false" ht="15" hidden="false" customHeight="false" outlineLevel="0" collapsed="false">
      <c r="C246" s="124"/>
      <c r="D246" s="124"/>
    </row>
    <row r="247" customFormat="false" ht="15" hidden="false" customHeight="false" outlineLevel="0" collapsed="false">
      <c r="C247" s="124"/>
      <c r="D247" s="124"/>
    </row>
    <row r="248" customFormat="false" ht="15" hidden="false" customHeight="false" outlineLevel="0" collapsed="false">
      <c r="C248" s="124"/>
      <c r="D248" s="124"/>
    </row>
    <row r="249" customFormat="false" ht="15" hidden="false" customHeight="false" outlineLevel="0" collapsed="false">
      <c r="C249" s="124"/>
      <c r="D249" s="124"/>
    </row>
    <row r="250" customFormat="false" ht="15" hidden="false" customHeight="false" outlineLevel="0" collapsed="false">
      <c r="C250" s="124"/>
      <c r="D250" s="124"/>
    </row>
    <row r="251" customFormat="false" ht="15" hidden="false" customHeight="false" outlineLevel="0" collapsed="false">
      <c r="C251" s="124"/>
      <c r="D251" s="124"/>
    </row>
    <row r="252" customFormat="false" ht="15" hidden="false" customHeight="false" outlineLevel="0" collapsed="false">
      <c r="C252" s="124"/>
      <c r="D252" s="124"/>
    </row>
    <row r="253" customFormat="false" ht="15" hidden="false" customHeight="false" outlineLevel="0" collapsed="false">
      <c r="C253" s="124"/>
      <c r="D253" s="124"/>
    </row>
    <row r="254" customFormat="false" ht="15" hidden="false" customHeight="false" outlineLevel="0" collapsed="false">
      <c r="C254" s="124"/>
      <c r="D254" s="124"/>
    </row>
    <row r="255" customFormat="false" ht="15" hidden="false" customHeight="false" outlineLevel="0" collapsed="false">
      <c r="C255" s="124"/>
      <c r="D255" s="124"/>
    </row>
    <row r="256" customFormat="false" ht="15" hidden="false" customHeight="false" outlineLevel="0" collapsed="false">
      <c r="C256" s="124"/>
      <c r="D256" s="124"/>
    </row>
    <row r="257" customFormat="false" ht="15" hidden="false" customHeight="false" outlineLevel="0" collapsed="false">
      <c r="C257" s="124"/>
      <c r="D257" s="124"/>
    </row>
    <row r="258" customFormat="false" ht="15" hidden="false" customHeight="false" outlineLevel="0" collapsed="false">
      <c r="C258" s="124"/>
      <c r="D258" s="124"/>
    </row>
    <row r="259" customFormat="false" ht="15" hidden="false" customHeight="false" outlineLevel="0" collapsed="false">
      <c r="C259" s="124"/>
      <c r="D259" s="124"/>
    </row>
    <row r="260" customFormat="false" ht="15" hidden="false" customHeight="false" outlineLevel="0" collapsed="false">
      <c r="C260" s="124"/>
      <c r="D260" s="124"/>
    </row>
    <row r="261" customFormat="false" ht="15" hidden="false" customHeight="false" outlineLevel="0" collapsed="false">
      <c r="C261" s="124"/>
      <c r="D261" s="124"/>
    </row>
    <row r="262" customFormat="false" ht="15" hidden="false" customHeight="false" outlineLevel="0" collapsed="false">
      <c r="C262" s="124"/>
      <c r="D262" s="124"/>
    </row>
    <row r="263" customFormat="false" ht="15" hidden="false" customHeight="false" outlineLevel="0" collapsed="false">
      <c r="C263" s="124"/>
      <c r="D263" s="124"/>
    </row>
    <row r="264" customFormat="false" ht="15" hidden="false" customHeight="false" outlineLevel="0" collapsed="false">
      <c r="C264" s="124"/>
      <c r="D264" s="124"/>
    </row>
    <row r="265" customFormat="false" ht="15" hidden="false" customHeight="false" outlineLevel="0" collapsed="false">
      <c r="C265" s="124"/>
      <c r="D265" s="124"/>
    </row>
    <row r="266" customFormat="false" ht="15" hidden="false" customHeight="false" outlineLevel="0" collapsed="false">
      <c r="C266" s="124"/>
      <c r="D266" s="124"/>
    </row>
    <row r="267" customFormat="false" ht="15" hidden="false" customHeight="false" outlineLevel="0" collapsed="false">
      <c r="C267" s="124"/>
      <c r="D267" s="124"/>
    </row>
    <row r="268" customFormat="false" ht="15" hidden="false" customHeight="false" outlineLevel="0" collapsed="false">
      <c r="C268" s="124"/>
      <c r="D268" s="124"/>
    </row>
    <row r="269" customFormat="false" ht="15" hidden="false" customHeight="false" outlineLevel="0" collapsed="false">
      <c r="C269" s="124"/>
      <c r="D269" s="124"/>
    </row>
    <row r="270" customFormat="false" ht="15" hidden="false" customHeight="false" outlineLevel="0" collapsed="false">
      <c r="C270" s="124"/>
      <c r="D270" s="124"/>
    </row>
    <row r="271" customFormat="false" ht="15" hidden="false" customHeight="false" outlineLevel="0" collapsed="false">
      <c r="C271" s="124"/>
      <c r="D271" s="124"/>
    </row>
    <row r="272" customFormat="false" ht="15" hidden="false" customHeight="false" outlineLevel="0" collapsed="false">
      <c r="C272" s="124"/>
      <c r="D272" s="124"/>
    </row>
    <row r="273" customFormat="false" ht="15" hidden="false" customHeight="false" outlineLevel="0" collapsed="false">
      <c r="C273" s="124"/>
      <c r="D273" s="124"/>
    </row>
    <row r="274" customFormat="false" ht="15" hidden="false" customHeight="false" outlineLevel="0" collapsed="false">
      <c r="C274" s="124"/>
      <c r="D274" s="124"/>
    </row>
    <row r="275" customFormat="false" ht="15" hidden="false" customHeight="false" outlineLevel="0" collapsed="false">
      <c r="C275" s="124"/>
      <c r="D275" s="124"/>
    </row>
    <row r="276" customFormat="false" ht="15" hidden="false" customHeight="false" outlineLevel="0" collapsed="false">
      <c r="C276" s="124"/>
      <c r="D276" s="124"/>
    </row>
    <row r="277" customFormat="false" ht="15" hidden="false" customHeight="false" outlineLevel="0" collapsed="false">
      <c r="C277" s="124"/>
      <c r="D277" s="124"/>
    </row>
    <row r="278" customFormat="false" ht="15" hidden="false" customHeight="false" outlineLevel="0" collapsed="false">
      <c r="C278" s="124"/>
      <c r="D278" s="124"/>
    </row>
    <row r="279" customFormat="false" ht="15" hidden="false" customHeight="false" outlineLevel="0" collapsed="false">
      <c r="C279" s="124"/>
      <c r="D279" s="124"/>
    </row>
    <row r="280" customFormat="false" ht="15" hidden="false" customHeight="false" outlineLevel="0" collapsed="false">
      <c r="C280" s="124"/>
      <c r="D280" s="124"/>
    </row>
    <row r="281" customFormat="false" ht="15" hidden="false" customHeight="false" outlineLevel="0" collapsed="false">
      <c r="C281" s="124"/>
      <c r="D281" s="124"/>
    </row>
    <row r="282" customFormat="false" ht="15" hidden="false" customHeight="false" outlineLevel="0" collapsed="false">
      <c r="C282" s="124"/>
      <c r="D282" s="124"/>
    </row>
    <row r="283" customFormat="false" ht="15" hidden="false" customHeight="false" outlineLevel="0" collapsed="false">
      <c r="C283" s="124"/>
      <c r="D283" s="124"/>
    </row>
    <row r="284" customFormat="false" ht="15" hidden="false" customHeight="false" outlineLevel="0" collapsed="false">
      <c r="C284" s="124"/>
      <c r="D284" s="124"/>
    </row>
    <row r="285" customFormat="false" ht="15" hidden="false" customHeight="false" outlineLevel="0" collapsed="false">
      <c r="C285" s="124"/>
      <c r="D285" s="124"/>
    </row>
    <row r="286" customFormat="false" ht="15" hidden="false" customHeight="false" outlineLevel="0" collapsed="false">
      <c r="C286" s="124"/>
      <c r="D286" s="124"/>
    </row>
    <row r="287" customFormat="false" ht="15" hidden="false" customHeight="false" outlineLevel="0" collapsed="false">
      <c r="C287" s="124"/>
      <c r="D287" s="124"/>
    </row>
    <row r="288" customFormat="false" ht="15" hidden="false" customHeight="false" outlineLevel="0" collapsed="false">
      <c r="C288" s="124"/>
      <c r="D288" s="124"/>
    </row>
    <row r="289" customFormat="false" ht="15" hidden="false" customHeight="false" outlineLevel="0" collapsed="false">
      <c r="C289" s="124"/>
      <c r="D289" s="124"/>
    </row>
    <row r="290" customFormat="false" ht="15" hidden="false" customHeight="false" outlineLevel="0" collapsed="false">
      <c r="C290" s="124"/>
      <c r="D290" s="124"/>
    </row>
    <row r="291" customFormat="false" ht="15" hidden="false" customHeight="false" outlineLevel="0" collapsed="false">
      <c r="C291" s="124"/>
      <c r="D291" s="124"/>
    </row>
    <row r="292" customFormat="false" ht="15" hidden="false" customHeight="false" outlineLevel="0" collapsed="false">
      <c r="C292" s="124"/>
      <c r="D292" s="124"/>
    </row>
    <row r="293" customFormat="false" ht="15" hidden="false" customHeight="false" outlineLevel="0" collapsed="false">
      <c r="C293" s="124"/>
      <c r="D293" s="124"/>
    </row>
    <row r="294" customFormat="false" ht="15" hidden="false" customHeight="false" outlineLevel="0" collapsed="false">
      <c r="C294" s="124"/>
      <c r="D294" s="124"/>
    </row>
    <row r="295" customFormat="false" ht="15" hidden="false" customHeight="false" outlineLevel="0" collapsed="false">
      <c r="C295" s="124"/>
      <c r="D295" s="124"/>
    </row>
    <row r="296" customFormat="false" ht="15" hidden="false" customHeight="false" outlineLevel="0" collapsed="false">
      <c r="C296" s="124"/>
      <c r="D296" s="124"/>
    </row>
    <row r="297" customFormat="false" ht="15" hidden="false" customHeight="false" outlineLevel="0" collapsed="false">
      <c r="C297" s="124"/>
      <c r="D297" s="124"/>
    </row>
    <row r="298" customFormat="false" ht="15" hidden="false" customHeight="false" outlineLevel="0" collapsed="false">
      <c r="C298" s="124"/>
      <c r="D298" s="124"/>
    </row>
    <row r="299" customFormat="false" ht="15" hidden="false" customHeight="false" outlineLevel="0" collapsed="false">
      <c r="C299" s="124"/>
      <c r="D299" s="124"/>
    </row>
    <row r="300" customFormat="false" ht="15" hidden="false" customHeight="false" outlineLevel="0" collapsed="false">
      <c r="C300" s="124"/>
      <c r="D300" s="124"/>
    </row>
    <row r="301" customFormat="false" ht="15" hidden="false" customHeight="false" outlineLevel="0" collapsed="false">
      <c r="C301" s="124"/>
      <c r="D301" s="124"/>
    </row>
    <row r="302" customFormat="false" ht="15" hidden="false" customHeight="false" outlineLevel="0" collapsed="false">
      <c r="C302" s="124"/>
      <c r="D302" s="124"/>
    </row>
    <row r="303" customFormat="false" ht="15" hidden="false" customHeight="false" outlineLevel="0" collapsed="false">
      <c r="C303" s="124"/>
      <c r="D303" s="124"/>
    </row>
    <row r="304" customFormat="false" ht="15" hidden="false" customHeight="false" outlineLevel="0" collapsed="false">
      <c r="C304" s="124"/>
      <c r="D304" s="124"/>
    </row>
    <row r="305" customFormat="false" ht="15" hidden="false" customHeight="false" outlineLevel="0" collapsed="false">
      <c r="C305" s="124"/>
      <c r="D305" s="124"/>
    </row>
    <row r="306" customFormat="false" ht="15" hidden="false" customHeight="false" outlineLevel="0" collapsed="false">
      <c r="C306" s="124"/>
      <c r="D306" s="124"/>
    </row>
    <row r="307" customFormat="false" ht="15" hidden="false" customHeight="false" outlineLevel="0" collapsed="false">
      <c r="C307" s="124"/>
      <c r="D307" s="124"/>
    </row>
    <row r="308" customFormat="false" ht="15" hidden="false" customHeight="false" outlineLevel="0" collapsed="false">
      <c r="C308" s="124"/>
      <c r="D308" s="124"/>
    </row>
    <row r="309" customFormat="false" ht="15" hidden="false" customHeight="false" outlineLevel="0" collapsed="false">
      <c r="C309" s="124"/>
      <c r="D309" s="124"/>
    </row>
    <row r="310" customFormat="false" ht="15" hidden="false" customHeight="false" outlineLevel="0" collapsed="false">
      <c r="C310" s="124"/>
      <c r="D310" s="124"/>
    </row>
    <row r="311" customFormat="false" ht="15" hidden="false" customHeight="false" outlineLevel="0" collapsed="false">
      <c r="C311" s="124"/>
      <c r="D311" s="124"/>
    </row>
    <row r="312" customFormat="false" ht="15" hidden="false" customHeight="false" outlineLevel="0" collapsed="false">
      <c r="C312" s="124"/>
      <c r="D312" s="124"/>
    </row>
    <row r="313" customFormat="false" ht="15" hidden="false" customHeight="false" outlineLevel="0" collapsed="false">
      <c r="C313" s="124"/>
      <c r="D313" s="124"/>
    </row>
    <row r="314" customFormat="false" ht="15" hidden="false" customHeight="false" outlineLevel="0" collapsed="false">
      <c r="C314" s="124"/>
      <c r="D314" s="124"/>
    </row>
    <row r="315" customFormat="false" ht="15" hidden="false" customHeight="false" outlineLevel="0" collapsed="false">
      <c r="C315" s="124"/>
      <c r="D315" s="124"/>
    </row>
    <row r="316" customFormat="false" ht="15" hidden="false" customHeight="false" outlineLevel="0" collapsed="false">
      <c r="C316" s="124"/>
      <c r="D316" s="124"/>
    </row>
    <row r="317" customFormat="false" ht="15" hidden="false" customHeight="false" outlineLevel="0" collapsed="false">
      <c r="C317" s="124"/>
      <c r="D317" s="124"/>
    </row>
    <row r="318" customFormat="false" ht="15" hidden="false" customHeight="false" outlineLevel="0" collapsed="false">
      <c r="C318" s="124"/>
      <c r="D318" s="124"/>
    </row>
    <row r="319" customFormat="false" ht="15" hidden="false" customHeight="false" outlineLevel="0" collapsed="false">
      <c r="C319" s="124"/>
      <c r="D319" s="124"/>
    </row>
    <row r="320" customFormat="false" ht="15" hidden="false" customHeight="false" outlineLevel="0" collapsed="false">
      <c r="C320" s="124"/>
      <c r="D320" s="124"/>
    </row>
    <row r="321" customFormat="false" ht="15" hidden="false" customHeight="false" outlineLevel="0" collapsed="false">
      <c r="C321" s="124"/>
      <c r="D321" s="124"/>
    </row>
    <row r="322" customFormat="false" ht="15" hidden="false" customHeight="false" outlineLevel="0" collapsed="false">
      <c r="C322" s="124"/>
      <c r="D322" s="124"/>
    </row>
    <row r="323" customFormat="false" ht="15" hidden="false" customHeight="false" outlineLevel="0" collapsed="false">
      <c r="C323" s="124"/>
      <c r="D323" s="124"/>
    </row>
    <row r="324" customFormat="false" ht="15" hidden="false" customHeight="false" outlineLevel="0" collapsed="false">
      <c r="C324" s="124"/>
      <c r="D324" s="124"/>
    </row>
    <row r="325" customFormat="false" ht="15" hidden="false" customHeight="false" outlineLevel="0" collapsed="false">
      <c r="C325" s="124"/>
      <c r="D325" s="124"/>
    </row>
    <row r="326" customFormat="false" ht="15" hidden="false" customHeight="false" outlineLevel="0" collapsed="false">
      <c r="C326" s="124"/>
      <c r="D326" s="124"/>
    </row>
    <row r="327" customFormat="false" ht="15" hidden="false" customHeight="false" outlineLevel="0" collapsed="false">
      <c r="C327" s="124"/>
      <c r="D327" s="124"/>
    </row>
    <row r="328" customFormat="false" ht="15" hidden="false" customHeight="false" outlineLevel="0" collapsed="false">
      <c r="C328" s="124"/>
      <c r="D328" s="124"/>
    </row>
    <row r="329" customFormat="false" ht="15" hidden="false" customHeight="false" outlineLevel="0" collapsed="false">
      <c r="C329" s="124"/>
      <c r="D329" s="124"/>
    </row>
    <row r="330" customFormat="false" ht="15" hidden="false" customHeight="false" outlineLevel="0" collapsed="false">
      <c r="C330" s="124"/>
      <c r="D330" s="124"/>
    </row>
    <row r="331" customFormat="false" ht="15" hidden="false" customHeight="false" outlineLevel="0" collapsed="false">
      <c r="C331" s="124"/>
      <c r="D331" s="124"/>
    </row>
    <row r="332" customFormat="false" ht="15" hidden="false" customHeight="false" outlineLevel="0" collapsed="false">
      <c r="C332" s="124"/>
      <c r="D332" s="124"/>
    </row>
    <row r="333" customFormat="false" ht="15" hidden="false" customHeight="false" outlineLevel="0" collapsed="false">
      <c r="C333" s="124"/>
      <c r="D333" s="124"/>
    </row>
    <row r="334" customFormat="false" ht="15" hidden="false" customHeight="false" outlineLevel="0" collapsed="false">
      <c r="C334" s="124"/>
      <c r="D334" s="124"/>
    </row>
    <row r="335" customFormat="false" ht="15" hidden="false" customHeight="false" outlineLevel="0" collapsed="false">
      <c r="C335" s="124"/>
      <c r="D335" s="124"/>
    </row>
    <row r="336" customFormat="false" ht="15" hidden="false" customHeight="false" outlineLevel="0" collapsed="false">
      <c r="C336" s="124"/>
      <c r="D336" s="124"/>
    </row>
    <row r="337" customFormat="false" ht="15" hidden="false" customHeight="false" outlineLevel="0" collapsed="false">
      <c r="C337" s="124"/>
      <c r="D337" s="124"/>
    </row>
    <row r="338" customFormat="false" ht="15" hidden="false" customHeight="false" outlineLevel="0" collapsed="false">
      <c r="C338" s="124"/>
      <c r="D338" s="124"/>
    </row>
    <row r="339" customFormat="false" ht="15" hidden="false" customHeight="false" outlineLevel="0" collapsed="false">
      <c r="C339" s="124"/>
      <c r="D339" s="124"/>
    </row>
    <row r="340" customFormat="false" ht="15" hidden="false" customHeight="false" outlineLevel="0" collapsed="false">
      <c r="C340" s="124"/>
      <c r="D340" s="124"/>
    </row>
    <row r="341" customFormat="false" ht="15" hidden="false" customHeight="false" outlineLevel="0" collapsed="false">
      <c r="C341" s="124"/>
      <c r="D341" s="124"/>
    </row>
    <row r="342" customFormat="false" ht="15" hidden="false" customHeight="false" outlineLevel="0" collapsed="false">
      <c r="C342" s="124"/>
      <c r="D342" s="124"/>
    </row>
    <row r="343" customFormat="false" ht="15" hidden="false" customHeight="false" outlineLevel="0" collapsed="false">
      <c r="C343" s="124"/>
      <c r="D343" s="124"/>
    </row>
    <row r="344" customFormat="false" ht="15" hidden="false" customHeight="false" outlineLevel="0" collapsed="false">
      <c r="C344" s="124"/>
      <c r="D344" s="124"/>
    </row>
    <row r="345" customFormat="false" ht="15" hidden="false" customHeight="false" outlineLevel="0" collapsed="false">
      <c r="C345" s="124"/>
      <c r="D345" s="124"/>
    </row>
    <row r="346" customFormat="false" ht="15" hidden="false" customHeight="false" outlineLevel="0" collapsed="false">
      <c r="C346" s="124"/>
      <c r="D346" s="124"/>
    </row>
    <row r="347" customFormat="false" ht="15" hidden="false" customHeight="false" outlineLevel="0" collapsed="false">
      <c r="C347" s="124"/>
      <c r="D347" s="124"/>
    </row>
    <row r="348" customFormat="false" ht="15" hidden="false" customHeight="false" outlineLevel="0" collapsed="false">
      <c r="C348" s="124"/>
      <c r="D348" s="124"/>
    </row>
    <row r="349" customFormat="false" ht="15" hidden="false" customHeight="false" outlineLevel="0" collapsed="false">
      <c r="C349" s="124"/>
      <c r="D349" s="124"/>
    </row>
    <row r="350" customFormat="false" ht="15" hidden="false" customHeight="false" outlineLevel="0" collapsed="false">
      <c r="C350" s="124"/>
      <c r="D350" s="124"/>
    </row>
    <row r="351" customFormat="false" ht="15" hidden="false" customHeight="false" outlineLevel="0" collapsed="false">
      <c r="C351" s="124"/>
      <c r="D351" s="124"/>
    </row>
    <row r="352" customFormat="false" ht="15" hidden="false" customHeight="false" outlineLevel="0" collapsed="false">
      <c r="C352" s="124"/>
      <c r="D352" s="124"/>
    </row>
    <row r="353" customFormat="false" ht="15" hidden="false" customHeight="false" outlineLevel="0" collapsed="false">
      <c r="C353" s="124"/>
      <c r="D353" s="124"/>
    </row>
    <row r="354" customFormat="false" ht="15" hidden="false" customHeight="false" outlineLevel="0" collapsed="false">
      <c r="C354" s="124"/>
      <c r="D354" s="124"/>
    </row>
    <row r="355" customFormat="false" ht="15" hidden="false" customHeight="false" outlineLevel="0" collapsed="false">
      <c r="C355" s="124"/>
      <c r="D355" s="124"/>
    </row>
    <row r="356" customFormat="false" ht="15" hidden="false" customHeight="false" outlineLevel="0" collapsed="false">
      <c r="C356" s="124"/>
      <c r="D356" s="124"/>
    </row>
    <row r="357" customFormat="false" ht="15" hidden="false" customHeight="false" outlineLevel="0" collapsed="false">
      <c r="C357" s="124"/>
      <c r="D357" s="124"/>
    </row>
    <row r="358" customFormat="false" ht="15" hidden="false" customHeight="false" outlineLevel="0" collapsed="false">
      <c r="C358" s="124"/>
      <c r="D358" s="124"/>
    </row>
    <row r="359" customFormat="false" ht="15" hidden="false" customHeight="false" outlineLevel="0" collapsed="false">
      <c r="C359" s="124"/>
      <c r="D359" s="124"/>
    </row>
    <row r="360" customFormat="false" ht="15" hidden="false" customHeight="false" outlineLevel="0" collapsed="false">
      <c r="C360" s="124"/>
      <c r="D360" s="124"/>
    </row>
    <row r="361" customFormat="false" ht="15" hidden="false" customHeight="false" outlineLevel="0" collapsed="false">
      <c r="C361" s="124"/>
      <c r="D361" s="124"/>
    </row>
    <row r="362" customFormat="false" ht="15" hidden="false" customHeight="false" outlineLevel="0" collapsed="false">
      <c r="C362" s="124"/>
      <c r="D362" s="124"/>
    </row>
    <row r="363" customFormat="false" ht="15" hidden="false" customHeight="false" outlineLevel="0" collapsed="false">
      <c r="C363" s="124"/>
      <c r="D363" s="124"/>
    </row>
    <row r="364" customFormat="false" ht="15" hidden="false" customHeight="false" outlineLevel="0" collapsed="false">
      <c r="C364" s="124"/>
      <c r="D364" s="124"/>
    </row>
    <row r="365" customFormat="false" ht="15" hidden="false" customHeight="false" outlineLevel="0" collapsed="false">
      <c r="C365" s="124"/>
      <c r="D365" s="124"/>
    </row>
    <row r="366" customFormat="false" ht="15" hidden="false" customHeight="false" outlineLevel="0" collapsed="false">
      <c r="C366" s="124"/>
      <c r="D366" s="124"/>
    </row>
    <row r="367" customFormat="false" ht="15" hidden="false" customHeight="false" outlineLevel="0" collapsed="false">
      <c r="C367" s="124"/>
      <c r="D367" s="124"/>
    </row>
    <row r="368" customFormat="false" ht="15" hidden="false" customHeight="false" outlineLevel="0" collapsed="false">
      <c r="C368" s="124"/>
      <c r="D368" s="124"/>
    </row>
    <row r="369" customFormat="false" ht="15" hidden="false" customHeight="false" outlineLevel="0" collapsed="false">
      <c r="C369" s="124"/>
      <c r="D369" s="124"/>
    </row>
    <row r="370" customFormat="false" ht="15" hidden="false" customHeight="false" outlineLevel="0" collapsed="false">
      <c r="C370" s="124"/>
      <c r="D370" s="124"/>
    </row>
    <row r="371" customFormat="false" ht="15" hidden="false" customHeight="false" outlineLevel="0" collapsed="false">
      <c r="C371" s="124"/>
      <c r="D371" s="124"/>
    </row>
    <row r="372" customFormat="false" ht="15" hidden="false" customHeight="false" outlineLevel="0" collapsed="false">
      <c r="C372" s="124"/>
      <c r="D372" s="124"/>
    </row>
    <row r="373" customFormat="false" ht="15" hidden="false" customHeight="false" outlineLevel="0" collapsed="false">
      <c r="C373" s="124"/>
      <c r="D373" s="124"/>
    </row>
    <row r="374" customFormat="false" ht="15" hidden="false" customHeight="false" outlineLevel="0" collapsed="false">
      <c r="C374" s="124"/>
      <c r="D374" s="124"/>
    </row>
    <row r="375" customFormat="false" ht="15" hidden="false" customHeight="false" outlineLevel="0" collapsed="false">
      <c r="C375" s="124"/>
      <c r="D375" s="124"/>
    </row>
    <row r="376" customFormat="false" ht="15" hidden="false" customHeight="false" outlineLevel="0" collapsed="false">
      <c r="C376" s="124"/>
      <c r="D376" s="124"/>
    </row>
    <row r="377" customFormat="false" ht="15" hidden="false" customHeight="false" outlineLevel="0" collapsed="false">
      <c r="C377" s="124"/>
      <c r="D377" s="124"/>
    </row>
    <row r="378" customFormat="false" ht="15" hidden="false" customHeight="false" outlineLevel="0" collapsed="false">
      <c r="C378" s="124"/>
      <c r="D378" s="124"/>
    </row>
    <row r="379" customFormat="false" ht="15" hidden="false" customHeight="false" outlineLevel="0" collapsed="false">
      <c r="C379" s="124"/>
      <c r="D379" s="124"/>
    </row>
    <row r="380" customFormat="false" ht="15" hidden="false" customHeight="false" outlineLevel="0" collapsed="false">
      <c r="C380" s="124"/>
      <c r="D380" s="124"/>
    </row>
    <row r="381" customFormat="false" ht="15" hidden="false" customHeight="false" outlineLevel="0" collapsed="false">
      <c r="C381" s="124"/>
      <c r="D381" s="124"/>
    </row>
    <row r="382" customFormat="false" ht="15" hidden="false" customHeight="false" outlineLevel="0" collapsed="false">
      <c r="C382" s="124"/>
      <c r="D382" s="124"/>
    </row>
    <row r="383" customFormat="false" ht="15" hidden="false" customHeight="false" outlineLevel="0" collapsed="false">
      <c r="C383" s="124"/>
      <c r="D383" s="124"/>
    </row>
    <row r="384" customFormat="false" ht="15" hidden="false" customHeight="false" outlineLevel="0" collapsed="false">
      <c r="C384" s="124"/>
      <c r="D384" s="124"/>
    </row>
    <row r="385" customFormat="false" ht="15" hidden="false" customHeight="false" outlineLevel="0" collapsed="false">
      <c r="C385" s="124"/>
      <c r="D385" s="124"/>
    </row>
    <row r="386" customFormat="false" ht="15" hidden="false" customHeight="false" outlineLevel="0" collapsed="false">
      <c r="C386" s="124"/>
      <c r="D386" s="124"/>
    </row>
    <row r="387" customFormat="false" ht="15" hidden="false" customHeight="false" outlineLevel="0" collapsed="false">
      <c r="C387" s="124"/>
      <c r="D387" s="124"/>
    </row>
    <row r="388" customFormat="false" ht="15" hidden="false" customHeight="false" outlineLevel="0" collapsed="false">
      <c r="C388" s="124"/>
      <c r="D388" s="124"/>
    </row>
    <row r="389" customFormat="false" ht="15" hidden="false" customHeight="false" outlineLevel="0" collapsed="false">
      <c r="C389" s="124"/>
      <c r="D389" s="124"/>
    </row>
    <row r="390" customFormat="false" ht="15" hidden="false" customHeight="false" outlineLevel="0" collapsed="false">
      <c r="C390" s="124"/>
      <c r="D390" s="124"/>
    </row>
    <row r="391" customFormat="false" ht="15" hidden="false" customHeight="false" outlineLevel="0" collapsed="false">
      <c r="C391" s="124"/>
      <c r="D391" s="124"/>
    </row>
    <row r="392" customFormat="false" ht="15" hidden="false" customHeight="false" outlineLevel="0" collapsed="false">
      <c r="C392" s="124"/>
      <c r="D392" s="124"/>
    </row>
    <row r="393" customFormat="false" ht="15" hidden="false" customHeight="false" outlineLevel="0" collapsed="false">
      <c r="C393" s="124"/>
      <c r="D393" s="124"/>
    </row>
    <row r="394" customFormat="false" ht="15" hidden="false" customHeight="false" outlineLevel="0" collapsed="false">
      <c r="C394" s="124"/>
      <c r="D394" s="124"/>
    </row>
    <row r="395" customFormat="false" ht="15" hidden="false" customHeight="false" outlineLevel="0" collapsed="false">
      <c r="C395" s="124"/>
      <c r="D395" s="124"/>
    </row>
    <row r="396" customFormat="false" ht="15" hidden="false" customHeight="false" outlineLevel="0" collapsed="false">
      <c r="C396" s="124"/>
      <c r="D396" s="124"/>
    </row>
    <row r="397" customFormat="false" ht="15" hidden="false" customHeight="false" outlineLevel="0" collapsed="false">
      <c r="C397" s="124"/>
      <c r="D397" s="124"/>
    </row>
    <row r="398" customFormat="false" ht="15" hidden="false" customHeight="false" outlineLevel="0" collapsed="false">
      <c r="C398" s="124"/>
      <c r="D398" s="124"/>
    </row>
    <row r="399" customFormat="false" ht="15" hidden="false" customHeight="false" outlineLevel="0" collapsed="false">
      <c r="C399" s="124"/>
      <c r="D399" s="124"/>
    </row>
    <row r="400" customFormat="false" ht="15" hidden="false" customHeight="false" outlineLevel="0" collapsed="false">
      <c r="C400" s="124"/>
      <c r="D400" s="124"/>
    </row>
    <row r="401" customFormat="false" ht="15" hidden="false" customHeight="false" outlineLevel="0" collapsed="false">
      <c r="C401" s="124"/>
      <c r="D401" s="124"/>
    </row>
    <row r="402" customFormat="false" ht="15" hidden="false" customHeight="false" outlineLevel="0" collapsed="false">
      <c r="C402" s="124"/>
      <c r="D402" s="124"/>
    </row>
    <row r="403" customFormat="false" ht="15" hidden="false" customHeight="false" outlineLevel="0" collapsed="false">
      <c r="C403" s="124"/>
      <c r="D403" s="124"/>
    </row>
    <row r="404" customFormat="false" ht="15" hidden="false" customHeight="false" outlineLevel="0" collapsed="false">
      <c r="C404" s="124"/>
      <c r="D404" s="124"/>
    </row>
    <row r="405" customFormat="false" ht="15" hidden="false" customHeight="false" outlineLevel="0" collapsed="false">
      <c r="C405" s="124"/>
      <c r="D405" s="124"/>
    </row>
    <row r="406" customFormat="false" ht="15" hidden="false" customHeight="false" outlineLevel="0" collapsed="false">
      <c r="C406" s="124"/>
      <c r="D406" s="124"/>
    </row>
    <row r="407" customFormat="false" ht="15" hidden="false" customHeight="false" outlineLevel="0" collapsed="false">
      <c r="C407" s="124"/>
      <c r="D407" s="124"/>
    </row>
    <row r="408" customFormat="false" ht="15" hidden="false" customHeight="false" outlineLevel="0" collapsed="false">
      <c r="C408" s="124"/>
      <c r="D408" s="124"/>
    </row>
    <row r="409" customFormat="false" ht="15" hidden="false" customHeight="false" outlineLevel="0" collapsed="false">
      <c r="C409" s="124"/>
      <c r="D409" s="124"/>
    </row>
    <row r="410" customFormat="false" ht="15" hidden="false" customHeight="false" outlineLevel="0" collapsed="false">
      <c r="C410" s="124"/>
      <c r="D410" s="124"/>
    </row>
    <row r="411" customFormat="false" ht="15" hidden="false" customHeight="false" outlineLevel="0" collapsed="false">
      <c r="C411" s="124"/>
      <c r="D411" s="124"/>
    </row>
    <row r="412" customFormat="false" ht="15" hidden="false" customHeight="false" outlineLevel="0" collapsed="false">
      <c r="C412" s="124"/>
      <c r="D412" s="124"/>
    </row>
    <row r="413" customFormat="false" ht="15" hidden="false" customHeight="false" outlineLevel="0" collapsed="false">
      <c r="C413" s="124"/>
      <c r="D413" s="124"/>
    </row>
    <row r="414" customFormat="false" ht="15" hidden="false" customHeight="false" outlineLevel="0" collapsed="false">
      <c r="C414" s="124"/>
      <c r="D414" s="124"/>
    </row>
    <row r="415" customFormat="false" ht="15" hidden="false" customHeight="false" outlineLevel="0" collapsed="false">
      <c r="C415" s="124"/>
      <c r="D415" s="124"/>
    </row>
    <row r="416" customFormat="false" ht="15" hidden="false" customHeight="false" outlineLevel="0" collapsed="false">
      <c r="C416" s="124"/>
      <c r="D416" s="124"/>
    </row>
    <row r="417" customFormat="false" ht="15" hidden="false" customHeight="false" outlineLevel="0" collapsed="false">
      <c r="C417" s="124"/>
      <c r="D417" s="124"/>
    </row>
    <row r="418" customFormat="false" ht="15" hidden="false" customHeight="false" outlineLevel="0" collapsed="false">
      <c r="C418" s="124"/>
      <c r="D418" s="124"/>
    </row>
    <row r="419" customFormat="false" ht="15" hidden="false" customHeight="false" outlineLevel="0" collapsed="false">
      <c r="C419" s="124"/>
      <c r="D419" s="124"/>
    </row>
    <row r="420" customFormat="false" ht="15" hidden="false" customHeight="false" outlineLevel="0" collapsed="false">
      <c r="C420" s="124"/>
      <c r="D420" s="124"/>
    </row>
    <row r="421" customFormat="false" ht="15" hidden="false" customHeight="false" outlineLevel="0" collapsed="false">
      <c r="C421" s="124"/>
      <c r="D421" s="124"/>
    </row>
    <row r="422" customFormat="false" ht="15" hidden="false" customHeight="false" outlineLevel="0" collapsed="false">
      <c r="C422" s="124"/>
      <c r="D422" s="124"/>
    </row>
    <row r="423" customFormat="false" ht="15" hidden="false" customHeight="false" outlineLevel="0" collapsed="false">
      <c r="C423" s="124"/>
      <c r="D423" s="124"/>
    </row>
    <row r="424" customFormat="false" ht="15" hidden="false" customHeight="false" outlineLevel="0" collapsed="false">
      <c r="C424" s="124"/>
      <c r="D424" s="124"/>
    </row>
    <row r="425" customFormat="false" ht="15" hidden="false" customHeight="false" outlineLevel="0" collapsed="false">
      <c r="C425" s="124"/>
      <c r="D425" s="124"/>
    </row>
    <row r="426" customFormat="false" ht="15" hidden="false" customHeight="false" outlineLevel="0" collapsed="false">
      <c r="C426" s="124"/>
      <c r="D426" s="124"/>
    </row>
    <row r="427" customFormat="false" ht="15" hidden="false" customHeight="false" outlineLevel="0" collapsed="false">
      <c r="C427" s="124"/>
      <c r="D427" s="124"/>
    </row>
    <row r="428" customFormat="false" ht="15" hidden="false" customHeight="false" outlineLevel="0" collapsed="false">
      <c r="C428" s="124"/>
      <c r="D428" s="124"/>
    </row>
    <row r="429" customFormat="false" ht="15" hidden="false" customHeight="false" outlineLevel="0" collapsed="false">
      <c r="C429" s="124"/>
      <c r="D429" s="124"/>
    </row>
    <row r="430" customFormat="false" ht="15" hidden="false" customHeight="false" outlineLevel="0" collapsed="false">
      <c r="C430" s="124"/>
      <c r="D430" s="124"/>
    </row>
    <row r="431" customFormat="false" ht="15" hidden="false" customHeight="false" outlineLevel="0" collapsed="false">
      <c r="C431" s="124"/>
      <c r="D431" s="124"/>
    </row>
    <row r="432" customFormat="false" ht="15" hidden="false" customHeight="false" outlineLevel="0" collapsed="false">
      <c r="C432" s="124"/>
      <c r="D432" s="124"/>
    </row>
    <row r="433" customFormat="false" ht="15" hidden="false" customHeight="false" outlineLevel="0" collapsed="false">
      <c r="C433" s="124"/>
      <c r="D433" s="124"/>
    </row>
    <row r="434" customFormat="false" ht="15" hidden="false" customHeight="false" outlineLevel="0" collapsed="false">
      <c r="C434" s="124"/>
      <c r="D434" s="124"/>
    </row>
    <row r="435" customFormat="false" ht="15" hidden="false" customHeight="false" outlineLevel="0" collapsed="false">
      <c r="C435" s="124"/>
      <c r="D435" s="124"/>
    </row>
    <row r="436" customFormat="false" ht="15" hidden="false" customHeight="false" outlineLevel="0" collapsed="false">
      <c r="C436" s="124"/>
      <c r="D436" s="124"/>
    </row>
    <row r="437" customFormat="false" ht="15" hidden="false" customHeight="false" outlineLevel="0" collapsed="false">
      <c r="C437" s="124"/>
      <c r="D437" s="124"/>
    </row>
    <row r="438" customFormat="false" ht="15" hidden="false" customHeight="false" outlineLevel="0" collapsed="false">
      <c r="C438" s="124"/>
      <c r="D438" s="124"/>
    </row>
    <row r="439" customFormat="false" ht="15" hidden="false" customHeight="false" outlineLevel="0" collapsed="false">
      <c r="C439" s="124"/>
      <c r="D439" s="124"/>
    </row>
    <row r="440" customFormat="false" ht="15" hidden="false" customHeight="false" outlineLevel="0" collapsed="false">
      <c r="C440" s="124"/>
      <c r="D440" s="124"/>
    </row>
    <row r="441" customFormat="false" ht="15" hidden="false" customHeight="false" outlineLevel="0" collapsed="false">
      <c r="C441" s="124"/>
      <c r="D441" s="124"/>
    </row>
    <row r="442" customFormat="false" ht="15" hidden="false" customHeight="false" outlineLevel="0" collapsed="false">
      <c r="C442" s="124"/>
      <c r="D442" s="124"/>
    </row>
    <row r="443" customFormat="false" ht="15" hidden="false" customHeight="false" outlineLevel="0" collapsed="false">
      <c r="C443" s="124"/>
      <c r="D443" s="124"/>
    </row>
    <row r="444" customFormat="false" ht="15" hidden="false" customHeight="false" outlineLevel="0" collapsed="false">
      <c r="C444" s="124"/>
      <c r="D444" s="124"/>
    </row>
    <row r="445" customFormat="false" ht="15" hidden="false" customHeight="false" outlineLevel="0" collapsed="false">
      <c r="C445" s="124"/>
      <c r="D445" s="124"/>
    </row>
    <row r="446" customFormat="false" ht="15" hidden="false" customHeight="false" outlineLevel="0" collapsed="false">
      <c r="C446" s="124"/>
      <c r="D446" s="124"/>
    </row>
    <row r="447" customFormat="false" ht="15" hidden="false" customHeight="false" outlineLevel="0" collapsed="false">
      <c r="C447" s="124"/>
      <c r="D447" s="124"/>
    </row>
    <row r="448" customFormat="false" ht="15" hidden="false" customHeight="false" outlineLevel="0" collapsed="false">
      <c r="C448" s="124"/>
      <c r="D448" s="124"/>
    </row>
    <row r="449" customFormat="false" ht="15" hidden="false" customHeight="false" outlineLevel="0" collapsed="false">
      <c r="C449" s="124"/>
      <c r="D449" s="124"/>
    </row>
    <row r="450" customFormat="false" ht="15" hidden="false" customHeight="false" outlineLevel="0" collapsed="false">
      <c r="C450" s="124"/>
      <c r="D450" s="124"/>
    </row>
    <row r="451" customFormat="false" ht="15" hidden="false" customHeight="false" outlineLevel="0" collapsed="false">
      <c r="C451" s="124"/>
      <c r="D451" s="124"/>
    </row>
    <row r="452" customFormat="false" ht="15" hidden="false" customHeight="false" outlineLevel="0" collapsed="false">
      <c r="C452" s="124"/>
      <c r="D452" s="124"/>
    </row>
    <row r="453" customFormat="false" ht="15" hidden="false" customHeight="false" outlineLevel="0" collapsed="false">
      <c r="C453" s="124"/>
      <c r="D453" s="124"/>
    </row>
    <row r="454" customFormat="false" ht="15" hidden="false" customHeight="false" outlineLevel="0" collapsed="false">
      <c r="C454" s="124"/>
      <c r="D454" s="124"/>
    </row>
    <row r="455" customFormat="false" ht="15" hidden="false" customHeight="false" outlineLevel="0" collapsed="false">
      <c r="C455" s="124"/>
      <c r="D455" s="124"/>
    </row>
    <row r="456" customFormat="false" ht="15" hidden="false" customHeight="false" outlineLevel="0" collapsed="false">
      <c r="C456" s="124"/>
      <c r="D456" s="124"/>
    </row>
    <row r="457" customFormat="false" ht="15" hidden="false" customHeight="false" outlineLevel="0" collapsed="false">
      <c r="C457" s="124"/>
      <c r="D457" s="124"/>
    </row>
    <row r="458" customFormat="false" ht="15" hidden="false" customHeight="false" outlineLevel="0" collapsed="false">
      <c r="C458" s="124"/>
      <c r="D458" s="124"/>
    </row>
    <row r="459" customFormat="false" ht="15" hidden="false" customHeight="false" outlineLevel="0" collapsed="false">
      <c r="C459" s="124"/>
      <c r="D459" s="124"/>
    </row>
    <row r="460" customFormat="false" ht="15" hidden="false" customHeight="false" outlineLevel="0" collapsed="false">
      <c r="C460" s="124"/>
      <c r="D460" s="124"/>
    </row>
    <row r="461" customFormat="false" ht="15" hidden="false" customHeight="false" outlineLevel="0" collapsed="false">
      <c r="C461" s="124"/>
      <c r="D461" s="124"/>
    </row>
    <row r="462" customFormat="false" ht="15" hidden="false" customHeight="false" outlineLevel="0" collapsed="false">
      <c r="C462" s="124"/>
      <c r="D462" s="124"/>
    </row>
    <row r="463" customFormat="false" ht="15" hidden="false" customHeight="false" outlineLevel="0" collapsed="false">
      <c r="C463" s="124"/>
      <c r="D463" s="124"/>
    </row>
    <row r="464" customFormat="false" ht="15" hidden="false" customHeight="false" outlineLevel="0" collapsed="false">
      <c r="C464" s="124"/>
      <c r="D464" s="124"/>
    </row>
    <row r="465" customFormat="false" ht="15" hidden="false" customHeight="false" outlineLevel="0" collapsed="false">
      <c r="C465" s="124"/>
      <c r="D465" s="124"/>
    </row>
    <row r="466" customFormat="false" ht="15" hidden="false" customHeight="false" outlineLevel="0" collapsed="false">
      <c r="C466" s="124"/>
      <c r="D466" s="124"/>
    </row>
    <row r="467" customFormat="false" ht="15" hidden="false" customHeight="false" outlineLevel="0" collapsed="false">
      <c r="C467" s="124"/>
      <c r="D467" s="124"/>
    </row>
    <row r="468" customFormat="false" ht="15" hidden="false" customHeight="false" outlineLevel="0" collapsed="false">
      <c r="C468" s="124"/>
      <c r="D468" s="124"/>
    </row>
    <row r="469" customFormat="false" ht="15" hidden="false" customHeight="false" outlineLevel="0" collapsed="false">
      <c r="C469" s="124"/>
      <c r="D469" s="124"/>
    </row>
    <row r="470" customFormat="false" ht="15" hidden="false" customHeight="false" outlineLevel="0" collapsed="false">
      <c r="C470" s="124"/>
      <c r="D470" s="124"/>
    </row>
    <row r="471" customFormat="false" ht="15" hidden="false" customHeight="false" outlineLevel="0" collapsed="false">
      <c r="C471" s="124"/>
      <c r="D471" s="124"/>
    </row>
    <row r="472" customFormat="false" ht="15" hidden="false" customHeight="false" outlineLevel="0" collapsed="false">
      <c r="C472" s="124"/>
      <c r="D472" s="124"/>
    </row>
    <row r="473" customFormat="false" ht="15" hidden="false" customHeight="false" outlineLevel="0" collapsed="false">
      <c r="C473" s="124"/>
      <c r="D473" s="124"/>
    </row>
    <row r="474" customFormat="false" ht="15" hidden="false" customHeight="false" outlineLevel="0" collapsed="false">
      <c r="C474" s="124"/>
      <c r="D474" s="124"/>
    </row>
    <row r="475" customFormat="false" ht="15" hidden="false" customHeight="false" outlineLevel="0" collapsed="false">
      <c r="C475" s="124"/>
      <c r="D475" s="124"/>
    </row>
    <row r="476" customFormat="false" ht="15" hidden="false" customHeight="false" outlineLevel="0" collapsed="false">
      <c r="C476" s="124"/>
      <c r="D476" s="124"/>
    </row>
    <row r="477" customFormat="false" ht="15" hidden="false" customHeight="false" outlineLevel="0" collapsed="false">
      <c r="C477" s="124"/>
      <c r="D477" s="124"/>
    </row>
    <row r="478" customFormat="false" ht="15" hidden="false" customHeight="false" outlineLevel="0" collapsed="false">
      <c r="C478" s="124"/>
      <c r="D478" s="124"/>
    </row>
    <row r="479" customFormat="false" ht="15" hidden="false" customHeight="false" outlineLevel="0" collapsed="false">
      <c r="C479" s="124"/>
      <c r="D479" s="124"/>
    </row>
    <row r="480" customFormat="false" ht="15" hidden="false" customHeight="false" outlineLevel="0" collapsed="false">
      <c r="C480" s="124"/>
      <c r="D480" s="124"/>
    </row>
    <row r="481" customFormat="false" ht="15" hidden="false" customHeight="false" outlineLevel="0" collapsed="false">
      <c r="C481" s="124"/>
      <c r="D481" s="124"/>
    </row>
    <row r="482" customFormat="false" ht="15" hidden="false" customHeight="false" outlineLevel="0" collapsed="false">
      <c r="C482" s="124"/>
      <c r="D482" s="124"/>
    </row>
    <row r="483" customFormat="false" ht="15" hidden="false" customHeight="false" outlineLevel="0" collapsed="false">
      <c r="C483" s="124"/>
      <c r="D483" s="124"/>
    </row>
    <row r="484" customFormat="false" ht="15" hidden="false" customHeight="false" outlineLevel="0" collapsed="false">
      <c r="C484" s="124"/>
      <c r="D484" s="124"/>
    </row>
    <row r="485" customFormat="false" ht="15" hidden="false" customHeight="false" outlineLevel="0" collapsed="false">
      <c r="C485" s="124"/>
      <c r="D485" s="124"/>
    </row>
    <row r="486" customFormat="false" ht="15" hidden="false" customHeight="false" outlineLevel="0" collapsed="false">
      <c r="C486" s="124"/>
      <c r="D486" s="124"/>
    </row>
    <row r="487" customFormat="false" ht="15" hidden="false" customHeight="false" outlineLevel="0" collapsed="false">
      <c r="C487" s="124"/>
      <c r="D487" s="124"/>
    </row>
    <row r="488" customFormat="false" ht="15" hidden="false" customHeight="false" outlineLevel="0" collapsed="false">
      <c r="C488" s="124"/>
      <c r="D488" s="124"/>
    </row>
    <row r="489" customFormat="false" ht="15" hidden="false" customHeight="false" outlineLevel="0" collapsed="false">
      <c r="C489" s="124"/>
      <c r="D489" s="124"/>
    </row>
    <row r="490" customFormat="false" ht="15" hidden="false" customHeight="false" outlineLevel="0" collapsed="false">
      <c r="C490" s="124"/>
      <c r="D490" s="124"/>
    </row>
    <row r="491" customFormat="false" ht="15" hidden="false" customHeight="false" outlineLevel="0" collapsed="false">
      <c r="C491" s="124"/>
      <c r="D491" s="124"/>
    </row>
    <row r="492" customFormat="false" ht="15" hidden="false" customHeight="false" outlineLevel="0" collapsed="false">
      <c r="C492" s="124"/>
      <c r="D492" s="124"/>
    </row>
    <row r="493" customFormat="false" ht="15" hidden="false" customHeight="false" outlineLevel="0" collapsed="false">
      <c r="C493" s="124"/>
      <c r="D493" s="124"/>
    </row>
    <row r="494" customFormat="false" ht="15" hidden="false" customHeight="false" outlineLevel="0" collapsed="false">
      <c r="C494" s="124"/>
      <c r="D494" s="124"/>
    </row>
    <row r="495" customFormat="false" ht="15" hidden="false" customHeight="false" outlineLevel="0" collapsed="false">
      <c r="C495" s="124"/>
      <c r="D495" s="124"/>
    </row>
    <row r="496" customFormat="false" ht="15" hidden="false" customHeight="false" outlineLevel="0" collapsed="false">
      <c r="C496" s="124"/>
      <c r="D496" s="124"/>
    </row>
    <row r="497" customFormat="false" ht="15" hidden="false" customHeight="false" outlineLevel="0" collapsed="false">
      <c r="C497" s="124"/>
      <c r="D497" s="124"/>
    </row>
    <row r="498" customFormat="false" ht="15" hidden="false" customHeight="false" outlineLevel="0" collapsed="false">
      <c r="C498" s="124"/>
      <c r="D498" s="124"/>
    </row>
    <row r="499" customFormat="false" ht="15" hidden="false" customHeight="false" outlineLevel="0" collapsed="false">
      <c r="C499" s="124"/>
      <c r="D499" s="124"/>
    </row>
    <row r="500" customFormat="false" ht="15" hidden="false" customHeight="false" outlineLevel="0" collapsed="false">
      <c r="C500" s="124"/>
      <c r="D500" s="124"/>
    </row>
    <row r="501" customFormat="false" ht="15" hidden="false" customHeight="false" outlineLevel="0" collapsed="false">
      <c r="C501" s="124"/>
      <c r="D501" s="124"/>
    </row>
    <row r="502" customFormat="false" ht="15" hidden="false" customHeight="false" outlineLevel="0" collapsed="false">
      <c r="C502" s="124"/>
      <c r="D502" s="124"/>
    </row>
    <row r="503" customFormat="false" ht="15" hidden="false" customHeight="false" outlineLevel="0" collapsed="false">
      <c r="C503" s="124"/>
      <c r="D503" s="124"/>
    </row>
    <row r="504" customFormat="false" ht="15" hidden="false" customHeight="false" outlineLevel="0" collapsed="false">
      <c r="C504" s="124"/>
      <c r="D504" s="124"/>
    </row>
    <row r="505" customFormat="false" ht="15" hidden="false" customHeight="false" outlineLevel="0" collapsed="false">
      <c r="C505" s="124"/>
      <c r="D505" s="124"/>
    </row>
    <row r="506" customFormat="false" ht="15" hidden="false" customHeight="false" outlineLevel="0" collapsed="false">
      <c r="C506" s="124"/>
      <c r="D506" s="124"/>
    </row>
    <row r="507" customFormat="false" ht="15" hidden="false" customHeight="false" outlineLevel="0" collapsed="false">
      <c r="C507" s="124"/>
      <c r="D507" s="124"/>
    </row>
    <row r="508" customFormat="false" ht="15" hidden="false" customHeight="false" outlineLevel="0" collapsed="false">
      <c r="C508" s="124"/>
      <c r="D508" s="124"/>
    </row>
    <row r="509" customFormat="false" ht="15" hidden="false" customHeight="false" outlineLevel="0" collapsed="false">
      <c r="C509" s="124"/>
      <c r="D509" s="124"/>
    </row>
    <row r="510" customFormat="false" ht="15" hidden="false" customHeight="false" outlineLevel="0" collapsed="false">
      <c r="C510" s="124"/>
      <c r="D510" s="124"/>
    </row>
    <row r="511" customFormat="false" ht="15" hidden="false" customHeight="false" outlineLevel="0" collapsed="false">
      <c r="C511" s="124"/>
      <c r="D511" s="124"/>
    </row>
    <row r="512" customFormat="false" ht="15" hidden="false" customHeight="false" outlineLevel="0" collapsed="false">
      <c r="C512" s="124"/>
      <c r="D512" s="124"/>
    </row>
    <row r="513" customFormat="false" ht="15" hidden="false" customHeight="false" outlineLevel="0" collapsed="false">
      <c r="C513" s="124"/>
      <c r="D513" s="124"/>
    </row>
    <row r="514" customFormat="false" ht="15" hidden="false" customHeight="false" outlineLevel="0" collapsed="false">
      <c r="C514" s="124"/>
      <c r="D514" s="124"/>
    </row>
    <row r="515" customFormat="false" ht="15" hidden="false" customHeight="false" outlineLevel="0" collapsed="false">
      <c r="C515" s="124"/>
      <c r="D515" s="124"/>
    </row>
    <row r="516" customFormat="false" ht="15" hidden="false" customHeight="false" outlineLevel="0" collapsed="false">
      <c r="C516" s="124"/>
      <c r="D516" s="124"/>
    </row>
    <row r="517" customFormat="false" ht="15" hidden="false" customHeight="false" outlineLevel="0" collapsed="false">
      <c r="C517" s="124"/>
      <c r="D517" s="124"/>
    </row>
    <row r="518" customFormat="false" ht="15" hidden="false" customHeight="false" outlineLevel="0" collapsed="false">
      <c r="C518" s="124"/>
      <c r="D518" s="124"/>
    </row>
    <row r="519" customFormat="false" ht="15" hidden="false" customHeight="false" outlineLevel="0" collapsed="false">
      <c r="C519" s="124"/>
      <c r="D519" s="124"/>
    </row>
    <row r="520" customFormat="false" ht="15" hidden="false" customHeight="false" outlineLevel="0" collapsed="false">
      <c r="C520" s="124"/>
      <c r="D520" s="124"/>
    </row>
    <row r="521" customFormat="false" ht="15" hidden="false" customHeight="false" outlineLevel="0" collapsed="false">
      <c r="C521" s="124"/>
      <c r="D521" s="124"/>
    </row>
    <row r="522" customFormat="false" ht="15" hidden="false" customHeight="false" outlineLevel="0" collapsed="false">
      <c r="C522" s="124"/>
      <c r="D522" s="124"/>
    </row>
    <row r="523" customFormat="false" ht="15" hidden="false" customHeight="false" outlineLevel="0" collapsed="false">
      <c r="C523" s="124"/>
      <c r="D523" s="124"/>
    </row>
    <row r="524" customFormat="false" ht="15" hidden="false" customHeight="false" outlineLevel="0" collapsed="false">
      <c r="C524" s="124"/>
      <c r="D524" s="124"/>
    </row>
    <row r="525" customFormat="false" ht="15" hidden="false" customHeight="false" outlineLevel="0" collapsed="false">
      <c r="C525" s="124"/>
      <c r="D525" s="124"/>
    </row>
    <row r="526" customFormat="false" ht="15" hidden="false" customHeight="false" outlineLevel="0" collapsed="false">
      <c r="C526" s="124"/>
      <c r="D526" s="124"/>
    </row>
    <row r="527" customFormat="false" ht="15" hidden="false" customHeight="false" outlineLevel="0" collapsed="false">
      <c r="C527" s="124"/>
      <c r="D527" s="124"/>
    </row>
    <row r="528" customFormat="false" ht="15" hidden="false" customHeight="false" outlineLevel="0" collapsed="false">
      <c r="C528" s="124"/>
      <c r="D528" s="124"/>
    </row>
    <row r="529" customFormat="false" ht="15" hidden="false" customHeight="false" outlineLevel="0" collapsed="false">
      <c r="C529" s="124"/>
      <c r="D529" s="124"/>
    </row>
    <row r="530" customFormat="false" ht="15" hidden="false" customHeight="false" outlineLevel="0" collapsed="false">
      <c r="C530" s="124"/>
      <c r="D530" s="124"/>
    </row>
    <row r="531" customFormat="false" ht="15" hidden="false" customHeight="false" outlineLevel="0" collapsed="false">
      <c r="C531" s="124"/>
      <c r="D531" s="124"/>
    </row>
    <row r="532" customFormat="false" ht="15" hidden="false" customHeight="false" outlineLevel="0" collapsed="false">
      <c r="C532" s="124"/>
      <c r="D532" s="124"/>
    </row>
    <row r="533" customFormat="false" ht="15" hidden="false" customHeight="false" outlineLevel="0" collapsed="false">
      <c r="C533" s="124"/>
      <c r="D533" s="124"/>
    </row>
    <row r="534" customFormat="false" ht="15" hidden="false" customHeight="false" outlineLevel="0" collapsed="false">
      <c r="C534" s="124"/>
      <c r="D534" s="124"/>
    </row>
    <row r="535" customFormat="false" ht="15" hidden="false" customHeight="false" outlineLevel="0" collapsed="false">
      <c r="C535" s="124"/>
      <c r="D535" s="124"/>
    </row>
    <row r="536" customFormat="false" ht="15" hidden="false" customHeight="false" outlineLevel="0" collapsed="false">
      <c r="C536" s="124"/>
      <c r="D536" s="124"/>
    </row>
    <row r="537" customFormat="false" ht="15" hidden="false" customHeight="false" outlineLevel="0" collapsed="false">
      <c r="C537" s="124"/>
      <c r="D537" s="124"/>
    </row>
    <row r="538" customFormat="false" ht="15" hidden="false" customHeight="false" outlineLevel="0" collapsed="false">
      <c r="C538" s="124"/>
      <c r="D538" s="124"/>
    </row>
    <row r="539" customFormat="false" ht="15" hidden="false" customHeight="false" outlineLevel="0" collapsed="false">
      <c r="C539" s="124"/>
      <c r="D539" s="124"/>
    </row>
    <row r="540" customFormat="false" ht="15" hidden="false" customHeight="false" outlineLevel="0" collapsed="false">
      <c r="C540" s="124"/>
      <c r="D540" s="124"/>
    </row>
    <row r="541" customFormat="false" ht="15" hidden="false" customHeight="false" outlineLevel="0" collapsed="false">
      <c r="C541" s="124"/>
      <c r="D541" s="124"/>
    </row>
    <row r="542" customFormat="false" ht="15" hidden="false" customHeight="false" outlineLevel="0" collapsed="false">
      <c r="C542" s="124"/>
      <c r="D542" s="124"/>
    </row>
    <row r="543" customFormat="false" ht="15" hidden="false" customHeight="false" outlineLevel="0" collapsed="false">
      <c r="C543" s="124"/>
      <c r="D543" s="124"/>
    </row>
    <row r="544" customFormat="false" ht="15" hidden="false" customHeight="false" outlineLevel="0" collapsed="false">
      <c r="C544" s="124"/>
      <c r="D544" s="124"/>
    </row>
    <row r="545" customFormat="false" ht="15" hidden="false" customHeight="false" outlineLevel="0" collapsed="false">
      <c r="C545" s="124"/>
      <c r="D545" s="124"/>
    </row>
    <row r="546" customFormat="false" ht="15" hidden="false" customHeight="false" outlineLevel="0" collapsed="false">
      <c r="C546" s="124"/>
      <c r="D546" s="124"/>
    </row>
    <row r="547" customFormat="false" ht="15" hidden="false" customHeight="false" outlineLevel="0" collapsed="false">
      <c r="C547" s="124"/>
      <c r="D547" s="124"/>
    </row>
    <row r="548" customFormat="false" ht="15" hidden="false" customHeight="false" outlineLevel="0" collapsed="false">
      <c r="C548" s="124"/>
      <c r="D548" s="124"/>
    </row>
    <row r="549" customFormat="false" ht="15" hidden="false" customHeight="false" outlineLevel="0" collapsed="false">
      <c r="C549" s="124"/>
      <c r="D549" s="124"/>
    </row>
    <row r="550" customFormat="false" ht="15" hidden="false" customHeight="false" outlineLevel="0" collapsed="false">
      <c r="C550" s="124"/>
      <c r="D550" s="124"/>
    </row>
    <row r="551" customFormat="false" ht="15" hidden="false" customHeight="false" outlineLevel="0" collapsed="false">
      <c r="C551" s="124"/>
      <c r="D551" s="124"/>
    </row>
    <row r="552" customFormat="false" ht="15" hidden="false" customHeight="false" outlineLevel="0" collapsed="false">
      <c r="C552" s="124"/>
      <c r="D552" s="124"/>
    </row>
    <row r="553" customFormat="false" ht="15" hidden="false" customHeight="false" outlineLevel="0" collapsed="false">
      <c r="C553" s="124"/>
      <c r="D553" s="124"/>
    </row>
    <row r="554" customFormat="false" ht="15" hidden="false" customHeight="false" outlineLevel="0" collapsed="false">
      <c r="C554" s="124"/>
      <c r="D554" s="124"/>
    </row>
    <row r="555" customFormat="false" ht="15" hidden="false" customHeight="false" outlineLevel="0" collapsed="false">
      <c r="C555" s="124"/>
      <c r="D555" s="124"/>
    </row>
    <row r="556" customFormat="false" ht="15" hidden="false" customHeight="false" outlineLevel="0" collapsed="false">
      <c r="C556" s="124"/>
      <c r="D556" s="124"/>
    </row>
    <row r="557" customFormat="false" ht="15" hidden="false" customHeight="false" outlineLevel="0" collapsed="false">
      <c r="C557" s="124"/>
      <c r="D557" s="124"/>
    </row>
    <row r="558" customFormat="false" ht="15" hidden="false" customHeight="false" outlineLevel="0" collapsed="false">
      <c r="C558" s="124"/>
      <c r="D558" s="124"/>
    </row>
    <row r="559" customFormat="false" ht="15" hidden="false" customHeight="false" outlineLevel="0" collapsed="false">
      <c r="C559" s="124"/>
      <c r="D559" s="124"/>
    </row>
    <row r="560" customFormat="false" ht="15" hidden="false" customHeight="false" outlineLevel="0" collapsed="false">
      <c r="C560" s="124"/>
      <c r="D560" s="124"/>
    </row>
    <row r="561" customFormat="false" ht="15" hidden="false" customHeight="false" outlineLevel="0" collapsed="false">
      <c r="C561" s="124"/>
      <c r="D561" s="124"/>
    </row>
    <row r="562" customFormat="false" ht="15" hidden="false" customHeight="false" outlineLevel="0" collapsed="false">
      <c r="C562" s="124"/>
      <c r="D562" s="124"/>
    </row>
    <row r="563" customFormat="false" ht="15" hidden="false" customHeight="false" outlineLevel="0" collapsed="false">
      <c r="C563" s="124"/>
      <c r="D563" s="124"/>
    </row>
    <row r="564" customFormat="false" ht="15" hidden="false" customHeight="false" outlineLevel="0" collapsed="false">
      <c r="C564" s="124"/>
      <c r="D564" s="124"/>
    </row>
    <row r="565" customFormat="false" ht="15" hidden="false" customHeight="false" outlineLevel="0" collapsed="false">
      <c r="C565" s="124"/>
      <c r="D565" s="124"/>
    </row>
    <row r="566" customFormat="false" ht="15" hidden="false" customHeight="false" outlineLevel="0" collapsed="false">
      <c r="C566" s="124"/>
      <c r="D566" s="124"/>
    </row>
    <row r="567" customFormat="false" ht="15" hidden="false" customHeight="false" outlineLevel="0" collapsed="false">
      <c r="C567" s="124"/>
      <c r="D567" s="124"/>
    </row>
    <row r="568" customFormat="false" ht="15" hidden="false" customHeight="false" outlineLevel="0" collapsed="false">
      <c r="C568" s="124"/>
      <c r="D568" s="124"/>
    </row>
    <row r="569" customFormat="false" ht="15" hidden="false" customHeight="false" outlineLevel="0" collapsed="false">
      <c r="C569" s="124"/>
      <c r="D569" s="124"/>
    </row>
    <row r="570" customFormat="false" ht="15" hidden="false" customHeight="false" outlineLevel="0" collapsed="false">
      <c r="C570" s="124"/>
      <c r="D570" s="124"/>
    </row>
    <row r="571" customFormat="false" ht="15" hidden="false" customHeight="false" outlineLevel="0" collapsed="false">
      <c r="C571" s="124"/>
      <c r="D571" s="124"/>
    </row>
    <row r="572" customFormat="false" ht="15" hidden="false" customHeight="false" outlineLevel="0" collapsed="false">
      <c r="C572" s="124"/>
      <c r="D572" s="124"/>
    </row>
    <row r="573" customFormat="false" ht="15" hidden="false" customHeight="false" outlineLevel="0" collapsed="false">
      <c r="C573" s="124"/>
      <c r="D573" s="124"/>
    </row>
    <row r="574" customFormat="false" ht="15" hidden="false" customHeight="false" outlineLevel="0" collapsed="false">
      <c r="C574" s="124"/>
      <c r="D574" s="124"/>
    </row>
    <row r="575" customFormat="false" ht="15" hidden="false" customHeight="false" outlineLevel="0" collapsed="false">
      <c r="C575" s="124"/>
      <c r="D575" s="124"/>
    </row>
    <row r="576" customFormat="false" ht="15" hidden="false" customHeight="false" outlineLevel="0" collapsed="false">
      <c r="C576" s="124"/>
      <c r="D576" s="124"/>
    </row>
    <row r="577" customFormat="false" ht="15" hidden="false" customHeight="false" outlineLevel="0" collapsed="false">
      <c r="C577" s="124"/>
      <c r="D577" s="124"/>
    </row>
    <row r="578" customFormat="false" ht="15" hidden="false" customHeight="false" outlineLevel="0" collapsed="false">
      <c r="C578" s="124"/>
      <c r="D578" s="124"/>
    </row>
    <row r="579" customFormat="false" ht="15" hidden="false" customHeight="false" outlineLevel="0" collapsed="false">
      <c r="C579" s="124"/>
      <c r="D579" s="124"/>
    </row>
    <row r="580" customFormat="false" ht="15" hidden="false" customHeight="false" outlineLevel="0" collapsed="false">
      <c r="C580" s="124"/>
      <c r="D580" s="124"/>
    </row>
    <row r="581" customFormat="false" ht="15" hidden="false" customHeight="false" outlineLevel="0" collapsed="false">
      <c r="C581" s="124"/>
      <c r="D581" s="124"/>
    </row>
    <row r="582" customFormat="false" ht="15" hidden="false" customHeight="false" outlineLevel="0" collapsed="false">
      <c r="C582" s="124"/>
      <c r="D582" s="124"/>
    </row>
    <row r="583" customFormat="false" ht="15" hidden="false" customHeight="false" outlineLevel="0" collapsed="false">
      <c r="C583" s="124"/>
      <c r="D583" s="124"/>
    </row>
    <row r="584" customFormat="false" ht="15" hidden="false" customHeight="false" outlineLevel="0" collapsed="false">
      <c r="C584" s="124"/>
      <c r="D584" s="124"/>
    </row>
    <row r="585" customFormat="false" ht="15" hidden="false" customHeight="false" outlineLevel="0" collapsed="false">
      <c r="C585" s="124"/>
      <c r="D585" s="124"/>
    </row>
    <row r="586" customFormat="false" ht="15" hidden="false" customHeight="false" outlineLevel="0" collapsed="false">
      <c r="C586" s="124"/>
      <c r="D586" s="124"/>
    </row>
    <row r="587" customFormat="false" ht="15" hidden="false" customHeight="false" outlineLevel="0" collapsed="false">
      <c r="C587" s="124"/>
      <c r="D587" s="124"/>
    </row>
    <row r="588" customFormat="false" ht="15" hidden="false" customHeight="false" outlineLevel="0" collapsed="false">
      <c r="C588" s="124"/>
      <c r="D588" s="124"/>
    </row>
    <row r="589" customFormat="false" ht="15" hidden="false" customHeight="false" outlineLevel="0" collapsed="false">
      <c r="C589" s="124"/>
      <c r="D589" s="124"/>
    </row>
    <row r="590" customFormat="false" ht="15" hidden="false" customHeight="false" outlineLevel="0" collapsed="false">
      <c r="C590" s="124"/>
      <c r="D590" s="124"/>
    </row>
    <row r="591" customFormat="false" ht="15" hidden="false" customHeight="false" outlineLevel="0" collapsed="false">
      <c r="C591" s="124"/>
      <c r="D591" s="124"/>
    </row>
    <row r="592" customFormat="false" ht="15" hidden="false" customHeight="false" outlineLevel="0" collapsed="false">
      <c r="C592" s="124"/>
      <c r="D592" s="124"/>
    </row>
    <row r="593" customFormat="false" ht="15" hidden="false" customHeight="false" outlineLevel="0" collapsed="false">
      <c r="C593" s="124"/>
      <c r="D593" s="124"/>
    </row>
    <row r="594" customFormat="false" ht="15" hidden="false" customHeight="false" outlineLevel="0" collapsed="false">
      <c r="C594" s="124"/>
      <c r="D594" s="124"/>
    </row>
    <row r="595" customFormat="false" ht="15" hidden="false" customHeight="false" outlineLevel="0" collapsed="false">
      <c r="C595" s="124"/>
      <c r="D595" s="124"/>
    </row>
    <row r="596" customFormat="false" ht="15" hidden="false" customHeight="false" outlineLevel="0" collapsed="false">
      <c r="C596" s="124"/>
      <c r="D596" s="124"/>
    </row>
    <row r="597" customFormat="false" ht="15" hidden="false" customHeight="false" outlineLevel="0" collapsed="false">
      <c r="C597" s="124"/>
      <c r="D597" s="124"/>
    </row>
    <row r="598" customFormat="false" ht="15" hidden="false" customHeight="false" outlineLevel="0" collapsed="false">
      <c r="C598" s="124"/>
      <c r="D598" s="124"/>
    </row>
    <row r="599" customFormat="false" ht="15" hidden="false" customHeight="false" outlineLevel="0" collapsed="false">
      <c r="C599" s="124"/>
      <c r="D599" s="124"/>
    </row>
    <row r="600" customFormat="false" ht="15" hidden="false" customHeight="false" outlineLevel="0" collapsed="false">
      <c r="C600" s="124"/>
      <c r="D600" s="124"/>
    </row>
    <row r="601" customFormat="false" ht="15" hidden="false" customHeight="false" outlineLevel="0" collapsed="false">
      <c r="C601" s="124"/>
      <c r="D601" s="124"/>
    </row>
    <row r="602" customFormat="false" ht="15" hidden="false" customHeight="false" outlineLevel="0" collapsed="false">
      <c r="C602" s="124"/>
      <c r="D602" s="124"/>
    </row>
    <row r="603" customFormat="false" ht="15" hidden="false" customHeight="false" outlineLevel="0" collapsed="false">
      <c r="C603" s="124"/>
      <c r="D603" s="124"/>
    </row>
    <row r="604" customFormat="false" ht="15" hidden="false" customHeight="false" outlineLevel="0" collapsed="false">
      <c r="C604" s="124"/>
      <c r="D604" s="124"/>
    </row>
    <row r="605" customFormat="false" ht="15" hidden="false" customHeight="false" outlineLevel="0" collapsed="false">
      <c r="C605" s="124"/>
      <c r="D605" s="124"/>
    </row>
    <row r="606" customFormat="false" ht="15" hidden="false" customHeight="false" outlineLevel="0" collapsed="false">
      <c r="C606" s="124"/>
      <c r="D606" s="124"/>
    </row>
    <row r="607" customFormat="false" ht="15" hidden="false" customHeight="false" outlineLevel="0" collapsed="false">
      <c r="C607" s="124"/>
      <c r="D607" s="124"/>
    </row>
    <row r="608" customFormat="false" ht="15" hidden="false" customHeight="false" outlineLevel="0" collapsed="false">
      <c r="C608" s="124"/>
      <c r="D608" s="124"/>
    </row>
    <row r="609" customFormat="false" ht="15" hidden="false" customHeight="false" outlineLevel="0" collapsed="false">
      <c r="C609" s="124"/>
      <c r="D609" s="124"/>
    </row>
    <row r="610" customFormat="false" ht="15" hidden="false" customHeight="false" outlineLevel="0" collapsed="false">
      <c r="C610" s="124"/>
      <c r="D610" s="124"/>
    </row>
    <row r="611" customFormat="false" ht="15" hidden="false" customHeight="false" outlineLevel="0" collapsed="false">
      <c r="C611" s="124"/>
      <c r="D611" s="124"/>
    </row>
    <row r="612" customFormat="false" ht="15" hidden="false" customHeight="false" outlineLevel="0" collapsed="false">
      <c r="C612" s="124"/>
      <c r="D612" s="124"/>
    </row>
    <row r="613" customFormat="false" ht="15" hidden="false" customHeight="false" outlineLevel="0" collapsed="false">
      <c r="C613" s="124"/>
      <c r="D613" s="124"/>
    </row>
    <row r="614" customFormat="false" ht="15" hidden="false" customHeight="false" outlineLevel="0" collapsed="false">
      <c r="C614" s="124"/>
      <c r="D614" s="124"/>
    </row>
    <row r="615" customFormat="false" ht="15" hidden="false" customHeight="false" outlineLevel="0" collapsed="false">
      <c r="C615" s="124"/>
      <c r="D615" s="124"/>
    </row>
    <row r="616" customFormat="false" ht="15" hidden="false" customHeight="false" outlineLevel="0" collapsed="false">
      <c r="C616" s="124"/>
      <c r="D616" s="124"/>
    </row>
    <row r="617" customFormat="false" ht="15" hidden="false" customHeight="false" outlineLevel="0" collapsed="false">
      <c r="C617" s="124"/>
      <c r="D617" s="124"/>
    </row>
    <row r="618" customFormat="false" ht="15" hidden="false" customHeight="false" outlineLevel="0" collapsed="false">
      <c r="C618" s="124"/>
      <c r="D618" s="124"/>
    </row>
    <row r="619" customFormat="false" ht="15" hidden="false" customHeight="false" outlineLevel="0" collapsed="false">
      <c r="C619" s="124"/>
      <c r="D619" s="124"/>
    </row>
    <row r="620" customFormat="false" ht="15" hidden="false" customHeight="false" outlineLevel="0" collapsed="false">
      <c r="C620" s="124"/>
      <c r="D620" s="124"/>
    </row>
    <row r="621" customFormat="false" ht="15" hidden="false" customHeight="false" outlineLevel="0" collapsed="false">
      <c r="C621" s="124"/>
      <c r="D621" s="124"/>
    </row>
    <row r="622" customFormat="false" ht="15" hidden="false" customHeight="false" outlineLevel="0" collapsed="false">
      <c r="C622" s="124"/>
      <c r="D622" s="124"/>
    </row>
    <row r="623" customFormat="false" ht="15" hidden="false" customHeight="false" outlineLevel="0" collapsed="false">
      <c r="C623" s="124"/>
      <c r="D623" s="124"/>
    </row>
    <row r="624" customFormat="false" ht="15" hidden="false" customHeight="false" outlineLevel="0" collapsed="false">
      <c r="C624" s="124"/>
      <c r="D624" s="124"/>
    </row>
    <row r="625" customFormat="false" ht="15" hidden="false" customHeight="false" outlineLevel="0" collapsed="false">
      <c r="C625" s="124"/>
      <c r="D625" s="124"/>
    </row>
    <row r="626" customFormat="false" ht="15" hidden="false" customHeight="false" outlineLevel="0" collapsed="false">
      <c r="C626" s="124"/>
      <c r="D626" s="124"/>
    </row>
    <row r="627" customFormat="false" ht="15" hidden="false" customHeight="false" outlineLevel="0" collapsed="false">
      <c r="C627" s="124"/>
      <c r="D627" s="124"/>
    </row>
    <row r="628" customFormat="false" ht="15" hidden="false" customHeight="false" outlineLevel="0" collapsed="false">
      <c r="C628" s="124"/>
      <c r="D628" s="124"/>
    </row>
    <row r="629" customFormat="false" ht="15" hidden="false" customHeight="false" outlineLevel="0" collapsed="false">
      <c r="C629" s="124"/>
      <c r="D629" s="124"/>
    </row>
    <row r="630" customFormat="false" ht="15" hidden="false" customHeight="false" outlineLevel="0" collapsed="false">
      <c r="C630" s="124"/>
      <c r="D630" s="124"/>
    </row>
    <row r="631" customFormat="false" ht="15" hidden="false" customHeight="false" outlineLevel="0" collapsed="false">
      <c r="C631" s="124"/>
      <c r="D631" s="124"/>
    </row>
    <row r="632" customFormat="false" ht="15" hidden="false" customHeight="false" outlineLevel="0" collapsed="false">
      <c r="C632" s="124"/>
      <c r="D632" s="124"/>
    </row>
    <row r="633" customFormat="false" ht="15" hidden="false" customHeight="false" outlineLevel="0" collapsed="false">
      <c r="C633" s="124"/>
      <c r="D633" s="124"/>
    </row>
    <row r="634" customFormat="false" ht="15" hidden="false" customHeight="false" outlineLevel="0" collapsed="false">
      <c r="C634" s="124"/>
      <c r="D634" s="124"/>
    </row>
    <row r="635" customFormat="false" ht="15" hidden="false" customHeight="false" outlineLevel="0" collapsed="false">
      <c r="C635" s="124"/>
      <c r="D635" s="124"/>
    </row>
    <row r="636" customFormat="false" ht="15" hidden="false" customHeight="false" outlineLevel="0" collapsed="false">
      <c r="C636" s="124"/>
      <c r="D636" s="124"/>
    </row>
    <row r="637" customFormat="false" ht="15" hidden="false" customHeight="false" outlineLevel="0" collapsed="false">
      <c r="C637" s="124"/>
      <c r="D637" s="124"/>
    </row>
    <row r="638" customFormat="false" ht="15" hidden="false" customHeight="false" outlineLevel="0" collapsed="false">
      <c r="C638" s="124"/>
      <c r="D638" s="124"/>
    </row>
    <row r="639" customFormat="false" ht="15" hidden="false" customHeight="false" outlineLevel="0" collapsed="false">
      <c r="C639" s="124"/>
      <c r="D639" s="124"/>
    </row>
    <row r="640" customFormat="false" ht="15" hidden="false" customHeight="false" outlineLevel="0" collapsed="false">
      <c r="C640" s="124"/>
      <c r="D640" s="124"/>
    </row>
    <row r="641" customFormat="false" ht="15" hidden="false" customHeight="false" outlineLevel="0" collapsed="false">
      <c r="C641" s="124"/>
      <c r="D641" s="124"/>
    </row>
    <row r="642" customFormat="false" ht="15" hidden="false" customHeight="false" outlineLevel="0" collapsed="false">
      <c r="C642" s="124"/>
      <c r="D642" s="124"/>
    </row>
    <row r="643" customFormat="false" ht="15" hidden="false" customHeight="false" outlineLevel="0" collapsed="false">
      <c r="C643" s="124"/>
      <c r="D643" s="124"/>
    </row>
    <row r="644" customFormat="false" ht="15" hidden="false" customHeight="false" outlineLevel="0" collapsed="false">
      <c r="C644" s="124"/>
      <c r="D644" s="124"/>
    </row>
    <row r="645" customFormat="false" ht="15" hidden="false" customHeight="false" outlineLevel="0" collapsed="false">
      <c r="C645" s="124"/>
      <c r="D645" s="124"/>
    </row>
    <row r="646" customFormat="false" ht="15" hidden="false" customHeight="false" outlineLevel="0" collapsed="false">
      <c r="C646" s="124"/>
      <c r="D646" s="124"/>
    </row>
    <row r="647" customFormat="false" ht="15" hidden="false" customHeight="false" outlineLevel="0" collapsed="false">
      <c r="C647" s="124"/>
      <c r="D647" s="124"/>
    </row>
    <row r="648" customFormat="false" ht="15" hidden="false" customHeight="false" outlineLevel="0" collapsed="false">
      <c r="C648" s="124"/>
      <c r="D648" s="124"/>
    </row>
    <row r="649" customFormat="false" ht="15" hidden="false" customHeight="false" outlineLevel="0" collapsed="false">
      <c r="C649" s="124"/>
      <c r="D649" s="124"/>
    </row>
    <row r="650" customFormat="false" ht="15" hidden="false" customHeight="false" outlineLevel="0" collapsed="false">
      <c r="C650" s="124"/>
      <c r="D650" s="124"/>
    </row>
    <row r="651" customFormat="false" ht="15" hidden="false" customHeight="false" outlineLevel="0" collapsed="false">
      <c r="C651" s="124"/>
      <c r="D651" s="124"/>
    </row>
    <row r="652" customFormat="false" ht="15" hidden="false" customHeight="false" outlineLevel="0" collapsed="false">
      <c r="C652" s="124"/>
      <c r="D652" s="124"/>
    </row>
    <row r="653" customFormat="false" ht="15" hidden="false" customHeight="false" outlineLevel="0" collapsed="false">
      <c r="C653" s="124"/>
      <c r="D653" s="124"/>
    </row>
    <row r="654" customFormat="false" ht="15" hidden="false" customHeight="false" outlineLevel="0" collapsed="false">
      <c r="C654" s="124"/>
      <c r="D654" s="124"/>
    </row>
    <row r="655" customFormat="false" ht="15" hidden="false" customHeight="false" outlineLevel="0" collapsed="false">
      <c r="C655" s="124"/>
      <c r="D655" s="124"/>
    </row>
    <row r="656" customFormat="false" ht="15" hidden="false" customHeight="false" outlineLevel="0" collapsed="false">
      <c r="C656" s="124"/>
      <c r="D656" s="124"/>
    </row>
    <row r="657" customFormat="false" ht="15" hidden="false" customHeight="false" outlineLevel="0" collapsed="false">
      <c r="C657" s="124"/>
      <c r="D657" s="124"/>
    </row>
    <row r="658" customFormat="false" ht="15" hidden="false" customHeight="false" outlineLevel="0" collapsed="false">
      <c r="C658" s="124"/>
      <c r="D658" s="124"/>
    </row>
    <row r="659" customFormat="false" ht="15" hidden="false" customHeight="false" outlineLevel="0" collapsed="false">
      <c r="C659" s="124"/>
      <c r="D659" s="124"/>
    </row>
    <row r="660" customFormat="false" ht="15" hidden="false" customHeight="false" outlineLevel="0" collapsed="false">
      <c r="C660" s="124"/>
      <c r="D660" s="124"/>
    </row>
    <row r="661" customFormat="false" ht="15" hidden="false" customHeight="false" outlineLevel="0" collapsed="false">
      <c r="C661" s="124"/>
      <c r="D661" s="124"/>
    </row>
    <row r="662" customFormat="false" ht="15" hidden="false" customHeight="false" outlineLevel="0" collapsed="false">
      <c r="C662" s="124"/>
      <c r="D662" s="124"/>
    </row>
    <row r="663" customFormat="false" ht="15" hidden="false" customHeight="false" outlineLevel="0" collapsed="false">
      <c r="C663" s="124"/>
      <c r="D663" s="124"/>
    </row>
    <row r="664" customFormat="false" ht="15" hidden="false" customHeight="false" outlineLevel="0" collapsed="false">
      <c r="C664" s="124"/>
      <c r="D664" s="124"/>
    </row>
    <row r="665" customFormat="false" ht="15" hidden="false" customHeight="false" outlineLevel="0" collapsed="false">
      <c r="C665" s="124"/>
      <c r="D665" s="124"/>
    </row>
    <row r="666" customFormat="false" ht="15" hidden="false" customHeight="false" outlineLevel="0" collapsed="false">
      <c r="C666" s="124"/>
      <c r="D666" s="124"/>
    </row>
    <row r="667" customFormat="false" ht="15" hidden="false" customHeight="false" outlineLevel="0" collapsed="false">
      <c r="C667" s="124"/>
      <c r="D667" s="124"/>
    </row>
    <row r="668" customFormat="false" ht="15" hidden="false" customHeight="false" outlineLevel="0" collapsed="false">
      <c r="C668" s="124"/>
      <c r="D668" s="124"/>
    </row>
    <row r="669" customFormat="false" ht="15" hidden="false" customHeight="false" outlineLevel="0" collapsed="false">
      <c r="C669" s="124"/>
      <c r="D669" s="124"/>
    </row>
    <row r="670" customFormat="false" ht="15" hidden="false" customHeight="false" outlineLevel="0" collapsed="false">
      <c r="C670" s="124"/>
      <c r="D670" s="124"/>
    </row>
    <row r="671" customFormat="false" ht="15" hidden="false" customHeight="false" outlineLevel="0" collapsed="false">
      <c r="C671" s="124"/>
      <c r="D671" s="124"/>
    </row>
    <row r="672" customFormat="false" ht="15" hidden="false" customHeight="false" outlineLevel="0" collapsed="false">
      <c r="C672" s="124"/>
      <c r="D672" s="124"/>
    </row>
    <row r="673" customFormat="false" ht="15" hidden="false" customHeight="false" outlineLevel="0" collapsed="false">
      <c r="C673" s="124"/>
      <c r="D673" s="124"/>
    </row>
    <row r="674" customFormat="false" ht="15" hidden="false" customHeight="false" outlineLevel="0" collapsed="false">
      <c r="C674" s="124"/>
      <c r="D674" s="124"/>
    </row>
    <row r="675" customFormat="false" ht="15" hidden="false" customHeight="false" outlineLevel="0" collapsed="false">
      <c r="C675" s="124"/>
      <c r="D675" s="124"/>
    </row>
    <row r="676" customFormat="false" ht="15" hidden="false" customHeight="false" outlineLevel="0" collapsed="false">
      <c r="C676" s="124"/>
      <c r="D676" s="124"/>
    </row>
    <row r="677" customFormat="false" ht="15" hidden="false" customHeight="false" outlineLevel="0" collapsed="false">
      <c r="C677" s="124"/>
      <c r="D677" s="124"/>
    </row>
    <row r="678" customFormat="false" ht="15" hidden="false" customHeight="false" outlineLevel="0" collapsed="false">
      <c r="C678" s="124"/>
      <c r="D678" s="124"/>
    </row>
    <row r="679" customFormat="false" ht="15" hidden="false" customHeight="false" outlineLevel="0" collapsed="false">
      <c r="C679" s="124"/>
      <c r="D679" s="124"/>
    </row>
    <row r="680" customFormat="false" ht="15" hidden="false" customHeight="false" outlineLevel="0" collapsed="false">
      <c r="C680" s="124"/>
      <c r="D680" s="124"/>
    </row>
    <row r="681" customFormat="false" ht="15" hidden="false" customHeight="false" outlineLevel="0" collapsed="false">
      <c r="C681" s="124"/>
      <c r="D681" s="124"/>
    </row>
    <row r="682" customFormat="false" ht="15" hidden="false" customHeight="false" outlineLevel="0" collapsed="false">
      <c r="C682" s="124"/>
      <c r="D682" s="124"/>
    </row>
    <row r="683" customFormat="false" ht="15" hidden="false" customHeight="false" outlineLevel="0" collapsed="false">
      <c r="C683" s="124"/>
      <c r="D683" s="124"/>
    </row>
    <row r="684" customFormat="false" ht="15" hidden="false" customHeight="false" outlineLevel="0" collapsed="false">
      <c r="C684" s="124"/>
      <c r="D684" s="124"/>
    </row>
    <row r="685" customFormat="false" ht="15" hidden="false" customHeight="false" outlineLevel="0" collapsed="false">
      <c r="C685" s="124"/>
      <c r="D685" s="124"/>
    </row>
    <row r="686" customFormat="false" ht="15" hidden="false" customHeight="false" outlineLevel="0" collapsed="false">
      <c r="C686" s="124"/>
      <c r="D686" s="124"/>
    </row>
    <row r="687" customFormat="false" ht="15" hidden="false" customHeight="false" outlineLevel="0" collapsed="false">
      <c r="C687" s="124"/>
      <c r="D687" s="124"/>
    </row>
    <row r="688" customFormat="false" ht="15" hidden="false" customHeight="false" outlineLevel="0" collapsed="false">
      <c r="C688" s="124"/>
      <c r="D688" s="124"/>
    </row>
    <row r="689" customFormat="false" ht="15" hidden="false" customHeight="false" outlineLevel="0" collapsed="false">
      <c r="C689" s="124"/>
      <c r="D689" s="124"/>
    </row>
    <row r="690" customFormat="false" ht="15" hidden="false" customHeight="false" outlineLevel="0" collapsed="false">
      <c r="C690" s="124"/>
      <c r="D690" s="124"/>
    </row>
    <row r="691" customFormat="false" ht="15" hidden="false" customHeight="false" outlineLevel="0" collapsed="false">
      <c r="C691" s="124"/>
      <c r="D691" s="124"/>
    </row>
    <row r="692" customFormat="false" ht="15" hidden="false" customHeight="false" outlineLevel="0" collapsed="false">
      <c r="C692" s="124"/>
      <c r="D692" s="124"/>
    </row>
    <row r="693" customFormat="false" ht="15" hidden="false" customHeight="false" outlineLevel="0" collapsed="false">
      <c r="C693" s="124"/>
      <c r="D693" s="124"/>
    </row>
    <row r="694" customFormat="false" ht="15" hidden="false" customHeight="false" outlineLevel="0" collapsed="false">
      <c r="C694" s="124"/>
      <c r="D694" s="124"/>
    </row>
    <row r="695" customFormat="false" ht="15" hidden="false" customHeight="false" outlineLevel="0" collapsed="false">
      <c r="C695" s="124"/>
      <c r="D695" s="124"/>
    </row>
    <row r="696" customFormat="false" ht="15" hidden="false" customHeight="false" outlineLevel="0" collapsed="false">
      <c r="C696" s="124"/>
      <c r="D696" s="124"/>
    </row>
    <row r="697" customFormat="false" ht="15" hidden="false" customHeight="false" outlineLevel="0" collapsed="false">
      <c r="C697" s="124"/>
      <c r="D697" s="124"/>
    </row>
    <row r="698" customFormat="false" ht="15" hidden="false" customHeight="false" outlineLevel="0" collapsed="false">
      <c r="C698" s="124"/>
      <c r="D698" s="124"/>
    </row>
    <row r="699" customFormat="false" ht="15" hidden="false" customHeight="false" outlineLevel="0" collapsed="false">
      <c r="C699" s="124"/>
      <c r="D699" s="124"/>
    </row>
    <row r="700" customFormat="false" ht="15" hidden="false" customHeight="false" outlineLevel="0" collapsed="false">
      <c r="C700" s="124"/>
      <c r="D700" s="124"/>
    </row>
    <row r="701" customFormat="false" ht="15" hidden="false" customHeight="false" outlineLevel="0" collapsed="false">
      <c r="C701" s="124"/>
      <c r="D701" s="124"/>
    </row>
    <row r="702" customFormat="false" ht="15" hidden="false" customHeight="false" outlineLevel="0" collapsed="false">
      <c r="C702" s="124"/>
      <c r="D702" s="124"/>
    </row>
    <row r="703" customFormat="false" ht="15" hidden="false" customHeight="false" outlineLevel="0" collapsed="false">
      <c r="C703" s="124"/>
      <c r="D703" s="124"/>
    </row>
    <row r="704" customFormat="false" ht="15" hidden="false" customHeight="false" outlineLevel="0" collapsed="false">
      <c r="C704" s="124"/>
      <c r="D704" s="124"/>
    </row>
    <row r="705" customFormat="false" ht="15" hidden="false" customHeight="false" outlineLevel="0" collapsed="false">
      <c r="C705" s="124"/>
      <c r="D705" s="124"/>
    </row>
    <row r="706" customFormat="false" ht="15" hidden="false" customHeight="false" outlineLevel="0" collapsed="false">
      <c r="C706" s="124"/>
      <c r="D706" s="124"/>
    </row>
    <row r="707" customFormat="false" ht="15" hidden="false" customHeight="false" outlineLevel="0" collapsed="false">
      <c r="C707" s="124"/>
      <c r="D707" s="124"/>
    </row>
    <row r="708" customFormat="false" ht="15" hidden="false" customHeight="false" outlineLevel="0" collapsed="false">
      <c r="C708" s="124"/>
      <c r="D708" s="124"/>
    </row>
    <row r="709" customFormat="false" ht="15" hidden="false" customHeight="false" outlineLevel="0" collapsed="false">
      <c r="C709" s="124"/>
      <c r="D709" s="124"/>
    </row>
    <row r="710" customFormat="false" ht="15" hidden="false" customHeight="false" outlineLevel="0" collapsed="false">
      <c r="C710" s="124"/>
      <c r="D710" s="124"/>
    </row>
    <row r="711" customFormat="false" ht="15" hidden="false" customHeight="false" outlineLevel="0" collapsed="false">
      <c r="C711" s="124"/>
      <c r="D711" s="124"/>
    </row>
    <row r="712" customFormat="false" ht="15" hidden="false" customHeight="false" outlineLevel="0" collapsed="false">
      <c r="C712" s="124"/>
      <c r="D712" s="124"/>
    </row>
    <row r="713" customFormat="false" ht="15" hidden="false" customHeight="false" outlineLevel="0" collapsed="false">
      <c r="C713" s="124"/>
      <c r="D713" s="124"/>
    </row>
    <row r="714" customFormat="false" ht="15" hidden="false" customHeight="false" outlineLevel="0" collapsed="false">
      <c r="C714" s="124"/>
      <c r="D714" s="124"/>
    </row>
    <row r="715" customFormat="false" ht="15" hidden="false" customHeight="false" outlineLevel="0" collapsed="false">
      <c r="C715" s="124"/>
      <c r="D715" s="124"/>
    </row>
    <row r="716" customFormat="false" ht="15" hidden="false" customHeight="false" outlineLevel="0" collapsed="false">
      <c r="C716" s="124"/>
      <c r="D716" s="124"/>
    </row>
    <row r="717" customFormat="false" ht="15" hidden="false" customHeight="false" outlineLevel="0" collapsed="false">
      <c r="C717" s="124"/>
      <c r="D717" s="124"/>
    </row>
    <row r="718" customFormat="false" ht="15" hidden="false" customHeight="false" outlineLevel="0" collapsed="false">
      <c r="C718" s="124"/>
      <c r="D718" s="124"/>
    </row>
    <row r="719" customFormat="false" ht="15" hidden="false" customHeight="false" outlineLevel="0" collapsed="false">
      <c r="C719" s="124"/>
      <c r="D719" s="124"/>
    </row>
    <row r="720" customFormat="false" ht="15" hidden="false" customHeight="false" outlineLevel="0" collapsed="false">
      <c r="C720" s="124"/>
      <c r="D720" s="124"/>
    </row>
    <row r="721" customFormat="false" ht="15" hidden="false" customHeight="false" outlineLevel="0" collapsed="false">
      <c r="C721" s="124"/>
      <c r="D721" s="124"/>
    </row>
    <row r="722" customFormat="false" ht="15" hidden="false" customHeight="false" outlineLevel="0" collapsed="false">
      <c r="C722" s="124"/>
      <c r="D722" s="124"/>
    </row>
    <row r="723" customFormat="false" ht="15" hidden="false" customHeight="false" outlineLevel="0" collapsed="false">
      <c r="C723" s="124"/>
      <c r="D723" s="124"/>
    </row>
    <row r="724" customFormat="false" ht="15" hidden="false" customHeight="false" outlineLevel="0" collapsed="false">
      <c r="C724" s="124"/>
      <c r="D724" s="124"/>
    </row>
    <row r="725" customFormat="false" ht="15" hidden="false" customHeight="false" outlineLevel="0" collapsed="false">
      <c r="C725" s="124"/>
      <c r="D725" s="124"/>
    </row>
    <row r="726" customFormat="false" ht="15" hidden="false" customHeight="false" outlineLevel="0" collapsed="false">
      <c r="C726" s="124"/>
      <c r="D726" s="124"/>
    </row>
    <row r="727" customFormat="false" ht="15" hidden="false" customHeight="false" outlineLevel="0" collapsed="false">
      <c r="C727" s="124"/>
      <c r="D727" s="124"/>
    </row>
    <row r="728" customFormat="false" ht="15" hidden="false" customHeight="false" outlineLevel="0" collapsed="false">
      <c r="C728" s="124"/>
      <c r="D728" s="124"/>
    </row>
    <row r="729" customFormat="false" ht="15" hidden="false" customHeight="false" outlineLevel="0" collapsed="false">
      <c r="C729" s="124"/>
      <c r="D729" s="124"/>
    </row>
    <row r="730" customFormat="false" ht="15" hidden="false" customHeight="false" outlineLevel="0" collapsed="false">
      <c r="C730" s="124"/>
      <c r="D730" s="124"/>
    </row>
    <row r="731" customFormat="false" ht="15" hidden="false" customHeight="false" outlineLevel="0" collapsed="false">
      <c r="C731" s="124"/>
      <c r="D731" s="124"/>
    </row>
    <row r="732" customFormat="false" ht="15" hidden="false" customHeight="false" outlineLevel="0" collapsed="false">
      <c r="C732" s="124"/>
      <c r="D732" s="124"/>
    </row>
    <row r="733" customFormat="false" ht="15" hidden="false" customHeight="false" outlineLevel="0" collapsed="false">
      <c r="C733" s="124"/>
      <c r="D733" s="124"/>
    </row>
    <row r="734" customFormat="false" ht="15" hidden="false" customHeight="false" outlineLevel="0" collapsed="false">
      <c r="C734" s="124"/>
      <c r="D734" s="124"/>
    </row>
    <row r="735" customFormat="false" ht="15" hidden="false" customHeight="false" outlineLevel="0" collapsed="false">
      <c r="C735" s="124"/>
      <c r="D735" s="124"/>
    </row>
    <row r="736" customFormat="false" ht="15" hidden="false" customHeight="false" outlineLevel="0" collapsed="false">
      <c r="C736" s="124"/>
      <c r="D736" s="124"/>
    </row>
    <row r="737" customFormat="false" ht="15" hidden="false" customHeight="false" outlineLevel="0" collapsed="false">
      <c r="C737" s="124"/>
      <c r="D737" s="124"/>
    </row>
    <row r="738" customFormat="false" ht="15" hidden="false" customHeight="false" outlineLevel="0" collapsed="false">
      <c r="C738" s="124"/>
      <c r="D738" s="124"/>
    </row>
    <row r="739" customFormat="false" ht="15" hidden="false" customHeight="false" outlineLevel="0" collapsed="false">
      <c r="C739" s="124"/>
      <c r="D739" s="124"/>
    </row>
    <row r="740" customFormat="false" ht="15" hidden="false" customHeight="false" outlineLevel="0" collapsed="false">
      <c r="C740" s="124"/>
      <c r="D740" s="124"/>
    </row>
    <row r="741" customFormat="false" ht="15" hidden="false" customHeight="false" outlineLevel="0" collapsed="false">
      <c r="C741" s="124"/>
      <c r="D741" s="124"/>
    </row>
    <row r="742" customFormat="false" ht="15" hidden="false" customHeight="false" outlineLevel="0" collapsed="false">
      <c r="C742" s="124"/>
      <c r="D742" s="124"/>
    </row>
    <row r="743" customFormat="false" ht="15" hidden="false" customHeight="false" outlineLevel="0" collapsed="false">
      <c r="C743" s="124"/>
      <c r="D743" s="124"/>
    </row>
    <row r="744" customFormat="false" ht="15" hidden="false" customHeight="false" outlineLevel="0" collapsed="false">
      <c r="C744" s="124"/>
      <c r="D744" s="124"/>
    </row>
    <row r="745" customFormat="false" ht="15" hidden="false" customHeight="false" outlineLevel="0" collapsed="false">
      <c r="C745" s="124"/>
      <c r="D745" s="124"/>
    </row>
    <row r="746" customFormat="false" ht="15" hidden="false" customHeight="false" outlineLevel="0" collapsed="false">
      <c r="C746" s="124"/>
      <c r="D746" s="124"/>
    </row>
    <row r="747" customFormat="false" ht="15" hidden="false" customHeight="false" outlineLevel="0" collapsed="false">
      <c r="C747" s="124"/>
      <c r="D747" s="124"/>
    </row>
    <row r="748" customFormat="false" ht="15" hidden="false" customHeight="false" outlineLevel="0" collapsed="false">
      <c r="C748" s="124"/>
      <c r="D748" s="124"/>
    </row>
    <row r="749" customFormat="false" ht="15" hidden="false" customHeight="false" outlineLevel="0" collapsed="false">
      <c r="C749" s="124"/>
      <c r="D749" s="124"/>
    </row>
    <row r="750" customFormat="false" ht="15" hidden="false" customHeight="false" outlineLevel="0" collapsed="false">
      <c r="C750" s="124"/>
      <c r="D750" s="124"/>
    </row>
    <row r="751" customFormat="false" ht="15" hidden="false" customHeight="false" outlineLevel="0" collapsed="false">
      <c r="C751" s="124"/>
      <c r="D751" s="124"/>
    </row>
    <row r="752" customFormat="false" ht="15" hidden="false" customHeight="false" outlineLevel="0" collapsed="false">
      <c r="C752" s="124"/>
      <c r="D752" s="124"/>
    </row>
    <row r="753" customFormat="false" ht="15" hidden="false" customHeight="false" outlineLevel="0" collapsed="false">
      <c r="C753" s="124"/>
      <c r="D753" s="124"/>
    </row>
    <row r="754" customFormat="false" ht="15" hidden="false" customHeight="false" outlineLevel="0" collapsed="false">
      <c r="C754" s="124"/>
      <c r="D754" s="124"/>
    </row>
    <row r="755" customFormat="false" ht="15" hidden="false" customHeight="false" outlineLevel="0" collapsed="false">
      <c r="C755" s="124"/>
      <c r="D755" s="124"/>
    </row>
    <row r="756" customFormat="false" ht="15" hidden="false" customHeight="false" outlineLevel="0" collapsed="false">
      <c r="C756" s="124"/>
      <c r="D756" s="124"/>
    </row>
    <row r="757" customFormat="false" ht="15" hidden="false" customHeight="false" outlineLevel="0" collapsed="false">
      <c r="C757" s="124"/>
      <c r="D757" s="124"/>
    </row>
    <row r="758" customFormat="false" ht="15" hidden="false" customHeight="false" outlineLevel="0" collapsed="false">
      <c r="C758" s="124"/>
      <c r="D758" s="124"/>
    </row>
    <row r="759" customFormat="false" ht="15" hidden="false" customHeight="false" outlineLevel="0" collapsed="false">
      <c r="C759" s="124"/>
      <c r="D759" s="124"/>
    </row>
    <row r="760" customFormat="false" ht="15" hidden="false" customHeight="false" outlineLevel="0" collapsed="false">
      <c r="C760" s="124"/>
      <c r="D760" s="124"/>
    </row>
    <row r="761" customFormat="false" ht="15" hidden="false" customHeight="false" outlineLevel="0" collapsed="false">
      <c r="C761" s="124"/>
      <c r="D761" s="124"/>
    </row>
    <row r="762" customFormat="false" ht="15" hidden="false" customHeight="false" outlineLevel="0" collapsed="false">
      <c r="C762" s="124"/>
      <c r="D762" s="124"/>
    </row>
    <row r="763" customFormat="false" ht="15" hidden="false" customHeight="false" outlineLevel="0" collapsed="false">
      <c r="C763" s="124"/>
      <c r="D763" s="124"/>
    </row>
    <row r="764" customFormat="false" ht="15" hidden="false" customHeight="false" outlineLevel="0" collapsed="false">
      <c r="C764" s="124"/>
      <c r="D764" s="124"/>
    </row>
    <row r="765" customFormat="false" ht="15" hidden="false" customHeight="false" outlineLevel="0" collapsed="false">
      <c r="C765" s="124"/>
      <c r="D765" s="124"/>
    </row>
    <row r="766" customFormat="false" ht="15" hidden="false" customHeight="false" outlineLevel="0" collapsed="false">
      <c r="C766" s="124"/>
      <c r="D766" s="124"/>
    </row>
    <row r="767" customFormat="false" ht="15" hidden="false" customHeight="false" outlineLevel="0" collapsed="false">
      <c r="C767" s="124"/>
      <c r="D767" s="124"/>
    </row>
    <row r="768" customFormat="false" ht="15" hidden="false" customHeight="false" outlineLevel="0" collapsed="false">
      <c r="C768" s="124"/>
      <c r="D768" s="124"/>
    </row>
    <row r="769" customFormat="false" ht="15" hidden="false" customHeight="false" outlineLevel="0" collapsed="false">
      <c r="C769" s="124"/>
      <c r="D769" s="124"/>
    </row>
    <row r="770" customFormat="false" ht="15" hidden="false" customHeight="false" outlineLevel="0" collapsed="false">
      <c r="C770" s="124"/>
      <c r="D770" s="124"/>
    </row>
    <row r="771" customFormat="false" ht="15" hidden="false" customHeight="false" outlineLevel="0" collapsed="false">
      <c r="C771" s="124"/>
      <c r="D771" s="124"/>
    </row>
    <row r="772" customFormat="false" ht="15" hidden="false" customHeight="false" outlineLevel="0" collapsed="false">
      <c r="C772" s="124"/>
      <c r="D772" s="124"/>
    </row>
    <row r="773" customFormat="false" ht="15" hidden="false" customHeight="false" outlineLevel="0" collapsed="false">
      <c r="C773" s="124"/>
      <c r="D773" s="124"/>
    </row>
    <row r="774" customFormat="false" ht="15" hidden="false" customHeight="false" outlineLevel="0" collapsed="false">
      <c r="C774" s="124"/>
      <c r="D774" s="124"/>
    </row>
    <row r="775" customFormat="false" ht="15" hidden="false" customHeight="false" outlineLevel="0" collapsed="false">
      <c r="C775" s="124"/>
      <c r="D775" s="124"/>
    </row>
    <row r="776" customFormat="false" ht="15" hidden="false" customHeight="false" outlineLevel="0" collapsed="false">
      <c r="C776" s="124"/>
      <c r="D776" s="124"/>
    </row>
    <row r="777" customFormat="false" ht="15" hidden="false" customHeight="false" outlineLevel="0" collapsed="false">
      <c r="C777" s="124"/>
      <c r="D777" s="124"/>
    </row>
    <row r="778" customFormat="false" ht="15" hidden="false" customHeight="false" outlineLevel="0" collapsed="false">
      <c r="C778" s="124"/>
      <c r="D778" s="124"/>
    </row>
    <row r="779" customFormat="false" ht="15" hidden="false" customHeight="false" outlineLevel="0" collapsed="false">
      <c r="C779" s="124"/>
      <c r="D779" s="124"/>
    </row>
    <row r="780" customFormat="false" ht="15" hidden="false" customHeight="false" outlineLevel="0" collapsed="false">
      <c r="C780" s="124"/>
      <c r="D780" s="124"/>
    </row>
    <row r="781" customFormat="false" ht="15" hidden="false" customHeight="false" outlineLevel="0" collapsed="false">
      <c r="C781" s="124"/>
      <c r="D781" s="124"/>
    </row>
    <row r="782" customFormat="false" ht="15" hidden="false" customHeight="false" outlineLevel="0" collapsed="false">
      <c r="C782" s="124"/>
      <c r="D782" s="124"/>
    </row>
    <row r="783" customFormat="false" ht="15" hidden="false" customHeight="false" outlineLevel="0" collapsed="false">
      <c r="C783" s="124"/>
      <c r="D783" s="124"/>
    </row>
    <row r="784" customFormat="false" ht="15" hidden="false" customHeight="false" outlineLevel="0" collapsed="false">
      <c r="C784" s="124"/>
      <c r="D784" s="124"/>
    </row>
    <row r="785" customFormat="false" ht="15" hidden="false" customHeight="false" outlineLevel="0" collapsed="false">
      <c r="C785" s="124"/>
      <c r="D785" s="124"/>
    </row>
    <row r="786" customFormat="false" ht="15" hidden="false" customHeight="false" outlineLevel="0" collapsed="false">
      <c r="C786" s="124"/>
      <c r="D786" s="124"/>
    </row>
    <row r="787" customFormat="false" ht="15" hidden="false" customHeight="false" outlineLevel="0" collapsed="false">
      <c r="C787" s="124"/>
      <c r="D787" s="124"/>
    </row>
    <row r="788" customFormat="false" ht="15" hidden="false" customHeight="false" outlineLevel="0" collapsed="false">
      <c r="C788" s="124"/>
      <c r="D788" s="124"/>
    </row>
    <row r="789" customFormat="false" ht="15" hidden="false" customHeight="false" outlineLevel="0" collapsed="false">
      <c r="C789" s="124"/>
      <c r="D789" s="124"/>
    </row>
    <row r="790" customFormat="false" ht="15" hidden="false" customHeight="false" outlineLevel="0" collapsed="false">
      <c r="C790" s="124"/>
      <c r="D790" s="124"/>
    </row>
    <row r="791" customFormat="false" ht="15" hidden="false" customHeight="false" outlineLevel="0" collapsed="false">
      <c r="C791" s="124"/>
      <c r="D791" s="124"/>
    </row>
    <row r="792" customFormat="false" ht="15" hidden="false" customHeight="false" outlineLevel="0" collapsed="false">
      <c r="C792" s="124"/>
      <c r="D792" s="124"/>
    </row>
    <row r="793" customFormat="false" ht="15" hidden="false" customHeight="false" outlineLevel="0" collapsed="false">
      <c r="C793" s="124"/>
      <c r="D793" s="124"/>
    </row>
    <row r="794" customFormat="false" ht="15" hidden="false" customHeight="false" outlineLevel="0" collapsed="false">
      <c r="C794" s="124"/>
      <c r="D794" s="124"/>
    </row>
    <row r="795" customFormat="false" ht="15" hidden="false" customHeight="false" outlineLevel="0" collapsed="false">
      <c r="C795" s="124"/>
      <c r="D795" s="124"/>
    </row>
    <row r="796" customFormat="false" ht="15" hidden="false" customHeight="false" outlineLevel="0" collapsed="false">
      <c r="C796" s="124"/>
      <c r="D796" s="124"/>
    </row>
    <row r="797" customFormat="false" ht="15" hidden="false" customHeight="false" outlineLevel="0" collapsed="false">
      <c r="C797" s="124"/>
      <c r="D797" s="124"/>
    </row>
    <row r="798" customFormat="false" ht="15" hidden="false" customHeight="false" outlineLevel="0" collapsed="false">
      <c r="C798" s="124"/>
      <c r="D798" s="124"/>
    </row>
    <row r="799" customFormat="false" ht="15" hidden="false" customHeight="false" outlineLevel="0" collapsed="false">
      <c r="C799" s="124"/>
      <c r="D799" s="124"/>
    </row>
    <row r="800" customFormat="false" ht="15" hidden="false" customHeight="false" outlineLevel="0" collapsed="false">
      <c r="C800" s="124"/>
      <c r="D800" s="124"/>
    </row>
    <row r="801" customFormat="false" ht="15" hidden="false" customHeight="false" outlineLevel="0" collapsed="false">
      <c r="C801" s="124"/>
      <c r="D801" s="124"/>
    </row>
    <row r="802" customFormat="false" ht="15" hidden="false" customHeight="false" outlineLevel="0" collapsed="false">
      <c r="C802" s="124"/>
      <c r="D802" s="124"/>
    </row>
    <row r="803" customFormat="false" ht="15" hidden="false" customHeight="false" outlineLevel="0" collapsed="false">
      <c r="C803" s="124"/>
      <c r="D803" s="124"/>
    </row>
    <row r="804" customFormat="false" ht="15" hidden="false" customHeight="false" outlineLevel="0" collapsed="false">
      <c r="C804" s="124"/>
      <c r="D804" s="124"/>
    </row>
    <row r="805" customFormat="false" ht="15" hidden="false" customHeight="false" outlineLevel="0" collapsed="false">
      <c r="C805" s="124"/>
      <c r="D805" s="124"/>
    </row>
    <row r="806" customFormat="false" ht="15" hidden="false" customHeight="false" outlineLevel="0" collapsed="false">
      <c r="C806" s="124"/>
      <c r="D806" s="124"/>
    </row>
    <row r="807" customFormat="false" ht="15" hidden="false" customHeight="false" outlineLevel="0" collapsed="false">
      <c r="C807" s="124"/>
      <c r="D807" s="124"/>
    </row>
    <row r="808" customFormat="false" ht="15" hidden="false" customHeight="false" outlineLevel="0" collapsed="false">
      <c r="C808" s="124"/>
      <c r="D808" s="124"/>
    </row>
    <row r="809" customFormat="false" ht="15" hidden="false" customHeight="false" outlineLevel="0" collapsed="false">
      <c r="C809" s="124"/>
      <c r="D809" s="124"/>
    </row>
    <row r="810" customFormat="false" ht="15" hidden="false" customHeight="false" outlineLevel="0" collapsed="false">
      <c r="C810" s="124"/>
      <c r="D810" s="124"/>
    </row>
    <row r="811" customFormat="false" ht="15" hidden="false" customHeight="false" outlineLevel="0" collapsed="false">
      <c r="C811" s="124"/>
      <c r="D811" s="124"/>
    </row>
    <row r="812" customFormat="false" ht="15" hidden="false" customHeight="false" outlineLevel="0" collapsed="false">
      <c r="C812" s="124"/>
      <c r="D812" s="124"/>
    </row>
    <row r="813" customFormat="false" ht="15" hidden="false" customHeight="false" outlineLevel="0" collapsed="false">
      <c r="C813" s="124"/>
      <c r="D813" s="124"/>
    </row>
    <row r="814" customFormat="false" ht="15" hidden="false" customHeight="false" outlineLevel="0" collapsed="false">
      <c r="C814" s="124"/>
      <c r="D814" s="124"/>
    </row>
    <row r="815" customFormat="false" ht="15" hidden="false" customHeight="false" outlineLevel="0" collapsed="false">
      <c r="C815" s="124"/>
      <c r="D815" s="124"/>
    </row>
    <row r="816" customFormat="false" ht="15" hidden="false" customHeight="false" outlineLevel="0" collapsed="false">
      <c r="C816" s="124"/>
      <c r="D816" s="124"/>
    </row>
    <row r="817" customFormat="false" ht="15" hidden="false" customHeight="false" outlineLevel="0" collapsed="false">
      <c r="C817" s="124"/>
      <c r="D817" s="124"/>
    </row>
    <row r="818" customFormat="false" ht="15" hidden="false" customHeight="false" outlineLevel="0" collapsed="false">
      <c r="C818" s="124"/>
      <c r="D818" s="124"/>
    </row>
    <row r="819" customFormat="false" ht="15" hidden="false" customHeight="false" outlineLevel="0" collapsed="false">
      <c r="C819" s="124"/>
      <c r="D819" s="124"/>
    </row>
    <row r="820" customFormat="false" ht="15" hidden="false" customHeight="false" outlineLevel="0" collapsed="false">
      <c r="C820" s="124"/>
      <c r="D820" s="124"/>
    </row>
    <row r="821" customFormat="false" ht="15" hidden="false" customHeight="false" outlineLevel="0" collapsed="false">
      <c r="C821" s="124"/>
      <c r="D821" s="124"/>
    </row>
    <row r="822" customFormat="false" ht="15" hidden="false" customHeight="false" outlineLevel="0" collapsed="false">
      <c r="C822" s="124"/>
      <c r="D822" s="124"/>
    </row>
    <row r="823" customFormat="false" ht="15" hidden="false" customHeight="false" outlineLevel="0" collapsed="false">
      <c r="C823" s="124"/>
      <c r="D823" s="124"/>
    </row>
    <row r="824" customFormat="false" ht="15" hidden="false" customHeight="false" outlineLevel="0" collapsed="false">
      <c r="C824" s="124"/>
      <c r="D824" s="124"/>
    </row>
    <row r="825" customFormat="false" ht="15" hidden="false" customHeight="false" outlineLevel="0" collapsed="false">
      <c r="C825" s="124"/>
      <c r="D825" s="124"/>
    </row>
    <row r="826" customFormat="false" ht="15" hidden="false" customHeight="false" outlineLevel="0" collapsed="false">
      <c r="C826" s="124"/>
      <c r="D826" s="124"/>
    </row>
    <row r="827" customFormat="false" ht="15" hidden="false" customHeight="false" outlineLevel="0" collapsed="false">
      <c r="C827" s="124"/>
      <c r="D827" s="124"/>
    </row>
    <row r="828" customFormat="false" ht="15" hidden="false" customHeight="false" outlineLevel="0" collapsed="false">
      <c r="C828" s="124"/>
      <c r="D828" s="124"/>
    </row>
    <row r="829" customFormat="false" ht="15" hidden="false" customHeight="false" outlineLevel="0" collapsed="false">
      <c r="C829" s="124"/>
      <c r="D829" s="124"/>
    </row>
    <row r="830" customFormat="false" ht="15" hidden="false" customHeight="false" outlineLevel="0" collapsed="false">
      <c r="C830" s="124"/>
      <c r="D830" s="124"/>
    </row>
    <row r="831" customFormat="false" ht="15" hidden="false" customHeight="false" outlineLevel="0" collapsed="false">
      <c r="C831" s="124"/>
      <c r="D831" s="124"/>
    </row>
    <row r="832" customFormat="false" ht="15" hidden="false" customHeight="false" outlineLevel="0" collapsed="false">
      <c r="C832" s="124"/>
      <c r="D832" s="124"/>
    </row>
    <row r="833" customFormat="false" ht="15" hidden="false" customHeight="false" outlineLevel="0" collapsed="false">
      <c r="C833" s="124"/>
      <c r="D833" s="124"/>
    </row>
    <row r="834" customFormat="false" ht="15" hidden="false" customHeight="false" outlineLevel="0" collapsed="false">
      <c r="C834" s="124"/>
      <c r="D834" s="124"/>
    </row>
    <row r="835" customFormat="false" ht="15" hidden="false" customHeight="false" outlineLevel="0" collapsed="false">
      <c r="C835" s="124"/>
      <c r="D835" s="124"/>
    </row>
    <row r="836" customFormat="false" ht="15" hidden="false" customHeight="false" outlineLevel="0" collapsed="false">
      <c r="C836" s="124"/>
      <c r="D836" s="124"/>
    </row>
    <row r="837" customFormat="false" ht="15" hidden="false" customHeight="false" outlineLevel="0" collapsed="false">
      <c r="C837" s="124"/>
      <c r="D837" s="124"/>
    </row>
    <row r="838" customFormat="false" ht="15" hidden="false" customHeight="false" outlineLevel="0" collapsed="false">
      <c r="C838" s="124"/>
      <c r="D838" s="124"/>
    </row>
    <row r="839" customFormat="false" ht="15" hidden="false" customHeight="false" outlineLevel="0" collapsed="false">
      <c r="C839" s="124"/>
      <c r="D839" s="124"/>
    </row>
    <row r="840" customFormat="false" ht="15" hidden="false" customHeight="false" outlineLevel="0" collapsed="false">
      <c r="C840" s="124"/>
      <c r="D840" s="124"/>
    </row>
    <row r="841" customFormat="false" ht="15" hidden="false" customHeight="false" outlineLevel="0" collapsed="false">
      <c r="C841" s="124"/>
      <c r="D841" s="124"/>
    </row>
    <row r="842" customFormat="false" ht="15" hidden="false" customHeight="false" outlineLevel="0" collapsed="false">
      <c r="C842" s="124"/>
      <c r="D842" s="124"/>
    </row>
    <row r="843" customFormat="false" ht="15" hidden="false" customHeight="false" outlineLevel="0" collapsed="false">
      <c r="C843" s="124"/>
      <c r="D843" s="124"/>
    </row>
    <row r="844" customFormat="false" ht="15" hidden="false" customHeight="false" outlineLevel="0" collapsed="false">
      <c r="C844" s="124"/>
      <c r="D844" s="124"/>
    </row>
    <row r="845" customFormat="false" ht="15" hidden="false" customHeight="false" outlineLevel="0" collapsed="false">
      <c r="C845" s="124"/>
      <c r="D845" s="124"/>
    </row>
    <row r="846" customFormat="false" ht="15" hidden="false" customHeight="false" outlineLevel="0" collapsed="false">
      <c r="C846" s="124"/>
      <c r="D846" s="124"/>
    </row>
    <row r="847" customFormat="false" ht="15" hidden="false" customHeight="false" outlineLevel="0" collapsed="false">
      <c r="C847" s="124"/>
      <c r="D847" s="124"/>
    </row>
    <row r="848" customFormat="false" ht="15" hidden="false" customHeight="false" outlineLevel="0" collapsed="false">
      <c r="C848" s="124"/>
      <c r="D848" s="124"/>
    </row>
    <row r="849" customFormat="false" ht="15" hidden="false" customHeight="false" outlineLevel="0" collapsed="false">
      <c r="C849" s="124"/>
      <c r="D849" s="124"/>
    </row>
    <row r="850" customFormat="false" ht="15" hidden="false" customHeight="false" outlineLevel="0" collapsed="false">
      <c r="C850" s="124"/>
      <c r="D850" s="124"/>
    </row>
    <row r="851" customFormat="false" ht="15" hidden="false" customHeight="false" outlineLevel="0" collapsed="false">
      <c r="C851" s="124"/>
      <c r="D851" s="124"/>
    </row>
    <row r="852" customFormat="false" ht="15" hidden="false" customHeight="false" outlineLevel="0" collapsed="false">
      <c r="C852" s="124"/>
      <c r="D852" s="124"/>
    </row>
    <row r="853" customFormat="false" ht="15" hidden="false" customHeight="false" outlineLevel="0" collapsed="false">
      <c r="C853" s="124"/>
      <c r="D853" s="124"/>
    </row>
    <row r="854" customFormat="false" ht="15" hidden="false" customHeight="false" outlineLevel="0" collapsed="false">
      <c r="C854" s="124"/>
      <c r="D854" s="124"/>
    </row>
    <row r="855" customFormat="false" ht="15" hidden="false" customHeight="false" outlineLevel="0" collapsed="false">
      <c r="C855" s="124"/>
      <c r="D855" s="124"/>
    </row>
    <row r="856" customFormat="false" ht="15" hidden="false" customHeight="false" outlineLevel="0" collapsed="false">
      <c r="C856" s="124"/>
      <c r="D856" s="124"/>
    </row>
    <row r="857" customFormat="false" ht="15" hidden="false" customHeight="false" outlineLevel="0" collapsed="false">
      <c r="C857" s="124"/>
      <c r="D857" s="124"/>
    </row>
    <row r="858" customFormat="false" ht="15" hidden="false" customHeight="false" outlineLevel="0" collapsed="false">
      <c r="C858" s="124"/>
      <c r="D858" s="124"/>
    </row>
    <row r="859" customFormat="false" ht="15" hidden="false" customHeight="false" outlineLevel="0" collapsed="false">
      <c r="C859" s="124"/>
      <c r="D859" s="124"/>
    </row>
    <row r="860" customFormat="false" ht="15" hidden="false" customHeight="false" outlineLevel="0" collapsed="false">
      <c r="C860" s="124"/>
      <c r="D860" s="124"/>
    </row>
    <row r="861" customFormat="false" ht="15" hidden="false" customHeight="false" outlineLevel="0" collapsed="false">
      <c r="C861" s="124"/>
      <c r="D861" s="124"/>
    </row>
    <row r="862" customFormat="false" ht="15" hidden="false" customHeight="false" outlineLevel="0" collapsed="false">
      <c r="C862" s="124"/>
      <c r="D862" s="124"/>
    </row>
    <row r="863" customFormat="false" ht="15" hidden="false" customHeight="false" outlineLevel="0" collapsed="false">
      <c r="C863" s="124"/>
      <c r="D863" s="124"/>
    </row>
    <row r="864" customFormat="false" ht="15" hidden="false" customHeight="false" outlineLevel="0" collapsed="false">
      <c r="C864" s="124"/>
      <c r="D864" s="124"/>
    </row>
    <row r="865" customFormat="false" ht="15" hidden="false" customHeight="false" outlineLevel="0" collapsed="false">
      <c r="C865" s="124"/>
      <c r="D865" s="124"/>
    </row>
    <row r="866" customFormat="false" ht="15" hidden="false" customHeight="false" outlineLevel="0" collapsed="false">
      <c r="C866" s="124"/>
      <c r="D866" s="124"/>
    </row>
    <row r="867" customFormat="false" ht="15" hidden="false" customHeight="false" outlineLevel="0" collapsed="false">
      <c r="C867" s="124"/>
      <c r="D867" s="124"/>
    </row>
    <row r="868" customFormat="false" ht="15" hidden="false" customHeight="false" outlineLevel="0" collapsed="false">
      <c r="C868" s="124"/>
      <c r="D868" s="124"/>
    </row>
    <row r="869" customFormat="false" ht="15" hidden="false" customHeight="false" outlineLevel="0" collapsed="false">
      <c r="C869" s="124"/>
      <c r="D869" s="124"/>
    </row>
    <row r="870" customFormat="false" ht="15" hidden="false" customHeight="false" outlineLevel="0" collapsed="false">
      <c r="C870" s="124"/>
      <c r="D870" s="124"/>
    </row>
    <row r="871" customFormat="false" ht="15" hidden="false" customHeight="false" outlineLevel="0" collapsed="false">
      <c r="C871" s="124"/>
      <c r="D871" s="124"/>
    </row>
    <row r="872" customFormat="false" ht="15" hidden="false" customHeight="false" outlineLevel="0" collapsed="false">
      <c r="C872" s="124"/>
      <c r="D872" s="124"/>
    </row>
    <row r="873" customFormat="false" ht="15" hidden="false" customHeight="false" outlineLevel="0" collapsed="false">
      <c r="C873" s="124"/>
      <c r="D873" s="124"/>
    </row>
    <row r="874" customFormat="false" ht="15" hidden="false" customHeight="false" outlineLevel="0" collapsed="false">
      <c r="C874" s="124"/>
      <c r="D874" s="124"/>
    </row>
    <row r="875" customFormat="false" ht="15" hidden="false" customHeight="false" outlineLevel="0" collapsed="false">
      <c r="C875" s="124"/>
      <c r="D875" s="124"/>
    </row>
    <row r="876" customFormat="false" ht="15" hidden="false" customHeight="false" outlineLevel="0" collapsed="false">
      <c r="C876" s="124"/>
      <c r="D876" s="124"/>
    </row>
    <row r="877" customFormat="false" ht="15" hidden="false" customHeight="false" outlineLevel="0" collapsed="false">
      <c r="C877" s="124"/>
      <c r="D877" s="124"/>
    </row>
    <row r="878" customFormat="false" ht="15" hidden="false" customHeight="false" outlineLevel="0" collapsed="false">
      <c r="C878" s="124"/>
      <c r="D878" s="124"/>
    </row>
    <row r="879" customFormat="false" ht="15" hidden="false" customHeight="false" outlineLevel="0" collapsed="false">
      <c r="C879" s="124"/>
      <c r="D879" s="124"/>
    </row>
    <row r="880" customFormat="false" ht="15" hidden="false" customHeight="false" outlineLevel="0" collapsed="false">
      <c r="C880" s="124"/>
      <c r="D880" s="124"/>
    </row>
    <row r="881" customFormat="false" ht="15" hidden="false" customHeight="false" outlineLevel="0" collapsed="false">
      <c r="C881" s="124"/>
      <c r="D881" s="124"/>
    </row>
    <row r="882" customFormat="false" ht="15" hidden="false" customHeight="false" outlineLevel="0" collapsed="false">
      <c r="C882" s="124"/>
      <c r="D882" s="124"/>
    </row>
    <row r="883" customFormat="false" ht="15" hidden="false" customHeight="false" outlineLevel="0" collapsed="false">
      <c r="C883" s="124"/>
      <c r="D883" s="124"/>
    </row>
    <row r="884" customFormat="false" ht="15" hidden="false" customHeight="false" outlineLevel="0" collapsed="false">
      <c r="C884" s="124"/>
      <c r="D884" s="124"/>
    </row>
    <row r="885" customFormat="false" ht="15" hidden="false" customHeight="false" outlineLevel="0" collapsed="false">
      <c r="C885" s="124"/>
      <c r="D885" s="124"/>
    </row>
    <row r="886" customFormat="false" ht="15" hidden="false" customHeight="false" outlineLevel="0" collapsed="false">
      <c r="C886" s="124"/>
      <c r="D886" s="124"/>
    </row>
    <row r="887" customFormat="false" ht="15" hidden="false" customHeight="false" outlineLevel="0" collapsed="false">
      <c r="C887" s="124"/>
      <c r="D887" s="124"/>
    </row>
    <row r="888" customFormat="false" ht="15" hidden="false" customHeight="false" outlineLevel="0" collapsed="false">
      <c r="C888" s="124"/>
      <c r="D888" s="124"/>
    </row>
    <row r="889" customFormat="false" ht="15" hidden="false" customHeight="false" outlineLevel="0" collapsed="false">
      <c r="C889" s="124"/>
      <c r="D889" s="124"/>
    </row>
    <row r="890" customFormat="false" ht="15" hidden="false" customHeight="false" outlineLevel="0" collapsed="false">
      <c r="C890" s="124"/>
      <c r="D890" s="124"/>
    </row>
    <row r="891" customFormat="false" ht="15" hidden="false" customHeight="false" outlineLevel="0" collapsed="false">
      <c r="C891" s="124"/>
      <c r="D891" s="124"/>
    </row>
    <row r="892" customFormat="false" ht="15" hidden="false" customHeight="false" outlineLevel="0" collapsed="false">
      <c r="C892" s="124"/>
      <c r="D892" s="124"/>
    </row>
    <row r="893" customFormat="false" ht="15" hidden="false" customHeight="false" outlineLevel="0" collapsed="false">
      <c r="C893" s="124"/>
      <c r="D893" s="124"/>
    </row>
    <row r="894" customFormat="false" ht="15" hidden="false" customHeight="false" outlineLevel="0" collapsed="false">
      <c r="C894" s="124"/>
      <c r="D894" s="124"/>
    </row>
    <row r="895" customFormat="false" ht="15" hidden="false" customHeight="false" outlineLevel="0" collapsed="false">
      <c r="C895" s="124"/>
      <c r="D895" s="124"/>
    </row>
    <row r="896" customFormat="false" ht="15" hidden="false" customHeight="false" outlineLevel="0" collapsed="false">
      <c r="C896" s="124"/>
      <c r="D896" s="124"/>
    </row>
    <row r="897" customFormat="false" ht="15" hidden="false" customHeight="false" outlineLevel="0" collapsed="false">
      <c r="C897" s="124"/>
      <c r="D897" s="124"/>
    </row>
    <row r="898" customFormat="false" ht="15" hidden="false" customHeight="false" outlineLevel="0" collapsed="false">
      <c r="C898" s="124"/>
      <c r="D898" s="124"/>
    </row>
    <row r="899" customFormat="false" ht="15" hidden="false" customHeight="false" outlineLevel="0" collapsed="false">
      <c r="C899" s="124"/>
      <c r="D899" s="124"/>
    </row>
    <row r="900" customFormat="false" ht="15" hidden="false" customHeight="false" outlineLevel="0" collapsed="false">
      <c r="C900" s="124"/>
      <c r="D900" s="124"/>
    </row>
    <row r="901" customFormat="false" ht="15" hidden="false" customHeight="false" outlineLevel="0" collapsed="false">
      <c r="C901" s="124"/>
      <c r="D901" s="124"/>
    </row>
    <row r="902" customFormat="false" ht="15" hidden="false" customHeight="false" outlineLevel="0" collapsed="false">
      <c r="C902" s="124"/>
      <c r="D902" s="124"/>
    </row>
    <row r="903" customFormat="false" ht="15" hidden="false" customHeight="false" outlineLevel="0" collapsed="false">
      <c r="C903" s="124"/>
      <c r="D903" s="124"/>
    </row>
    <row r="904" customFormat="false" ht="15" hidden="false" customHeight="false" outlineLevel="0" collapsed="false">
      <c r="C904" s="124"/>
      <c r="D904" s="124"/>
    </row>
    <row r="905" customFormat="false" ht="15" hidden="false" customHeight="false" outlineLevel="0" collapsed="false">
      <c r="C905" s="124"/>
      <c r="D905" s="124"/>
    </row>
    <row r="906" customFormat="false" ht="15" hidden="false" customHeight="false" outlineLevel="0" collapsed="false">
      <c r="C906" s="124"/>
      <c r="D906" s="124"/>
    </row>
    <row r="907" customFormat="false" ht="15" hidden="false" customHeight="false" outlineLevel="0" collapsed="false">
      <c r="C907" s="124"/>
      <c r="D907" s="124"/>
    </row>
    <row r="908" customFormat="false" ht="15" hidden="false" customHeight="false" outlineLevel="0" collapsed="false">
      <c r="C908" s="124"/>
      <c r="D908" s="124"/>
    </row>
    <row r="909" customFormat="false" ht="15" hidden="false" customHeight="false" outlineLevel="0" collapsed="false">
      <c r="C909" s="124"/>
      <c r="D909" s="124"/>
    </row>
    <row r="910" customFormat="false" ht="15" hidden="false" customHeight="false" outlineLevel="0" collapsed="false">
      <c r="C910" s="124"/>
      <c r="D910" s="124"/>
    </row>
    <row r="911" customFormat="false" ht="15" hidden="false" customHeight="false" outlineLevel="0" collapsed="false">
      <c r="C911" s="124"/>
      <c r="D911" s="124"/>
    </row>
    <row r="912" customFormat="false" ht="15" hidden="false" customHeight="false" outlineLevel="0" collapsed="false">
      <c r="C912" s="124"/>
      <c r="D912" s="124"/>
    </row>
    <row r="913" customFormat="false" ht="15" hidden="false" customHeight="false" outlineLevel="0" collapsed="false">
      <c r="C913" s="124"/>
      <c r="D913" s="124"/>
    </row>
    <row r="914" customFormat="false" ht="15" hidden="false" customHeight="false" outlineLevel="0" collapsed="false">
      <c r="C914" s="124"/>
      <c r="D914" s="124"/>
    </row>
    <row r="915" customFormat="false" ht="15" hidden="false" customHeight="false" outlineLevel="0" collapsed="false">
      <c r="C915" s="124"/>
      <c r="D915" s="124"/>
    </row>
    <row r="916" customFormat="false" ht="15" hidden="false" customHeight="false" outlineLevel="0" collapsed="false">
      <c r="C916" s="124"/>
      <c r="D916" s="124"/>
    </row>
    <row r="917" customFormat="false" ht="15" hidden="false" customHeight="false" outlineLevel="0" collapsed="false">
      <c r="C917" s="124"/>
      <c r="D917" s="124"/>
    </row>
    <row r="918" customFormat="false" ht="15" hidden="false" customHeight="false" outlineLevel="0" collapsed="false">
      <c r="C918" s="124"/>
      <c r="D918" s="124"/>
    </row>
    <row r="919" customFormat="false" ht="15" hidden="false" customHeight="false" outlineLevel="0" collapsed="false">
      <c r="C919" s="124"/>
      <c r="D919" s="124"/>
    </row>
    <row r="920" customFormat="false" ht="15" hidden="false" customHeight="false" outlineLevel="0" collapsed="false">
      <c r="C920" s="124"/>
      <c r="D920" s="124"/>
    </row>
    <row r="921" customFormat="false" ht="15" hidden="false" customHeight="false" outlineLevel="0" collapsed="false">
      <c r="C921" s="124"/>
      <c r="D921" s="124"/>
    </row>
    <row r="922" customFormat="false" ht="15" hidden="false" customHeight="false" outlineLevel="0" collapsed="false">
      <c r="C922" s="124"/>
      <c r="D922" s="124"/>
    </row>
    <row r="923" customFormat="false" ht="15" hidden="false" customHeight="false" outlineLevel="0" collapsed="false">
      <c r="C923" s="124"/>
      <c r="D923" s="124"/>
    </row>
    <row r="924" customFormat="false" ht="15" hidden="false" customHeight="false" outlineLevel="0" collapsed="false">
      <c r="C924" s="124"/>
      <c r="D924" s="124"/>
    </row>
    <row r="925" customFormat="false" ht="15" hidden="false" customHeight="false" outlineLevel="0" collapsed="false">
      <c r="C925" s="124"/>
      <c r="D925" s="124"/>
    </row>
    <row r="926" customFormat="false" ht="15" hidden="false" customHeight="false" outlineLevel="0" collapsed="false">
      <c r="C926" s="124"/>
      <c r="D926" s="124"/>
    </row>
    <row r="927" customFormat="false" ht="15" hidden="false" customHeight="false" outlineLevel="0" collapsed="false">
      <c r="C927" s="124"/>
      <c r="D927" s="124"/>
    </row>
    <row r="928" customFormat="false" ht="15" hidden="false" customHeight="false" outlineLevel="0" collapsed="false">
      <c r="C928" s="124"/>
      <c r="D928" s="124"/>
    </row>
    <row r="929" customFormat="false" ht="15" hidden="false" customHeight="false" outlineLevel="0" collapsed="false">
      <c r="C929" s="124"/>
      <c r="D929" s="124"/>
    </row>
    <row r="930" customFormat="false" ht="15" hidden="false" customHeight="false" outlineLevel="0" collapsed="false">
      <c r="C930" s="124"/>
      <c r="D930" s="124"/>
    </row>
    <row r="931" customFormat="false" ht="15" hidden="false" customHeight="false" outlineLevel="0" collapsed="false">
      <c r="C931" s="124"/>
      <c r="D931" s="124"/>
    </row>
    <row r="932" customFormat="false" ht="15" hidden="false" customHeight="false" outlineLevel="0" collapsed="false">
      <c r="C932" s="124"/>
      <c r="D932" s="124"/>
    </row>
    <row r="933" customFormat="false" ht="15" hidden="false" customHeight="false" outlineLevel="0" collapsed="false">
      <c r="C933" s="124"/>
      <c r="D933" s="124"/>
    </row>
    <row r="934" customFormat="false" ht="15" hidden="false" customHeight="false" outlineLevel="0" collapsed="false">
      <c r="C934" s="124"/>
      <c r="D934" s="124"/>
    </row>
    <row r="935" customFormat="false" ht="15" hidden="false" customHeight="false" outlineLevel="0" collapsed="false">
      <c r="C935" s="124"/>
      <c r="D935" s="124"/>
    </row>
    <row r="936" customFormat="false" ht="15" hidden="false" customHeight="false" outlineLevel="0" collapsed="false">
      <c r="C936" s="124"/>
      <c r="D936" s="124"/>
    </row>
    <row r="937" customFormat="false" ht="15" hidden="false" customHeight="false" outlineLevel="0" collapsed="false">
      <c r="C937" s="124"/>
      <c r="D937" s="124"/>
    </row>
    <row r="938" customFormat="false" ht="15" hidden="false" customHeight="false" outlineLevel="0" collapsed="false">
      <c r="C938" s="124"/>
      <c r="D938" s="124"/>
    </row>
    <row r="939" customFormat="false" ht="15" hidden="false" customHeight="false" outlineLevel="0" collapsed="false">
      <c r="C939" s="124"/>
      <c r="D939" s="124"/>
    </row>
    <row r="940" customFormat="false" ht="15" hidden="false" customHeight="false" outlineLevel="0" collapsed="false">
      <c r="C940" s="124"/>
      <c r="D940" s="124"/>
    </row>
    <row r="941" customFormat="false" ht="15" hidden="false" customHeight="false" outlineLevel="0" collapsed="false">
      <c r="C941" s="124"/>
      <c r="D941" s="124"/>
    </row>
    <row r="942" customFormat="false" ht="15" hidden="false" customHeight="false" outlineLevel="0" collapsed="false">
      <c r="C942" s="124"/>
      <c r="D942" s="124"/>
    </row>
    <row r="943" customFormat="false" ht="15" hidden="false" customHeight="false" outlineLevel="0" collapsed="false">
      <c r="C943" s="124"/>
      <c r="D943" s="124"/>
    </row>
    <row r="944" customFormat="false" ht="15" hidden="false" customHeight="false" outlineLevel="0" collapsed="false">
      <c r="C944" s="124"/>
      <c r="D944" s="124"/>
    </row>
    <row r="945" customFormat="false" ht="15" hidden="false" customHeight="false" outlineLevel="0" collapsed="false">
      <c r="C945" s="124"/>
      <c r="D945" s="124"/>
    </row>
    <row r="946" customFormat="false" ht="15" hidden="false" customHeight="false" outlineLevel="0" collapsed="false">
      <c r="C946" s="124"/>
      <c r="D946" s="124"/>
    </row>
    <row r="947" customFormat="false" ht="15" hidden="false" customHeight="false" outlineLevel="0" collapsed="false">
      <c r="C947" s="124"/>
      <c r="D947" s="124"/>
    </row>
    <row r="948" customFormat="false" ht="15" hidden="false" customHeight="false" outlineLevel="0" collapsed="false">
      <c r="C948" s="124"/>
      <c r="D948" s="124"/>
    </row>
    <row r="949" customFormat="false" ht="15" hidden="false" customHeight="false" outlineLevel="0" collapsed="false">
      <c r="C949" s="124"/>
      <c r="D949" s="124"/>
    </row>
    <row r="950" customFormat="false" ht="15" hidden="false" customHeight="false" outlineLevel="0" collapsed="false">
      <c r="C950" s="124"/>
      <c r="D950" s="124"/>
    </row>
    <row r="951" customFormat="false" ht="15" hidden="false" customHeight="false" outlineLevel="0" collapsed="false">
      <c r="C951" s="124"/>
      <c r="D951" s="124"/>
    </row>
    <row r="952" customFormat="false" ht="15" hidden="false" customHeight="false" outlineLevel="0" collapsed="false">
      <c r="C952" s="124"/>
      <c r="D952" s="124"/>
    </row>
    <row r="953" customFormat="false" ht="15" hidden="false" customHeight="false" outlineLevel="0" collapsed="false">
      <c r="C953" s="124"/>
      <c r="D953" s="124"/>
    </row>
    <row r="954" customFormat="false" ht="15" hidden="false" customHeight="false" outlineLevel="0" collapsed="false">
      <c r="C954" s="124"/>
      <c r="D954" s="124"/>
    </row>
    <row r="955" customFormat="false" ht="15" hidden="false" customHeight="false" outlineLevel="0" collapsed="false">
      <c r="C955" s="124"/>
      <c r="D955" s="124"/>
    </row>
    <row r="956" customFormat="false" ht="15" hidden="false" customHeight="false" outlineLevel="0" collapsed="false">
      <c r="C956" s="124"/>
      <c r="D956" s="124"/>
    </row>
    <row r="957" customFormat="false" ht="15" hidden="false" customHeight="false" outlineLevel="0" collapsed="false">
      <c r="C957" s="124"/>
      <c r="D957" s="124"/>
    </row>
    <row r="958" customFormat="false" ht="15" hidden="false" customHeight="false" outlineLevel="0" collapsed="false">
      <c r="C958" s="124"/>
      <c r="D958" s="124"/>
    </row>
    <row r="959" customFormat="false" ht="15" hidden="false" customHeight="false" outlineLevel="0" collapsed="false">
      <c r="C959" s="124"/>
      <c r="D959" s="124"/>
    </row>
    <row r="960" customFormat="false" ht="15" hidden="false" customHeight="false" outlineLevel="0" collapsed="false">
      <c r="C960" s="124"/>
      <c r="D960" s="124"/>
    </row>
    <row r="961" customFormat="false" ht="15" hidden="false" customHeight="false" outlineLevel="0" collapsed="false">
      <c r="C961" s="124"/>
      <c r="D961" s="124"/>
    </row>
    <row r="962" customFormat="false" ht="15" hidden="false" customHeight="false" outlineLevel="0" collapsed="false">
      <c r="C962" s="124"/>
      <c r="D962" s="124"/>
    </row>
    <row r="963" customFormat="false" ht="15" hidden="false" customHeight="false" outlineLevel="0" collapsed="false">
      <c r="C963" s="124"/>
      <c r="D963" s="124"/>
    </row>
    <row r="964" customFormat="false" ht="15" hidden="false" customHeight="false" outlineLevel="0" collapsed="false">
      <c r="C964" s="124"/>
      <c r="D964" s="124"/>
    </row>
    <row r="965" customFormat="false" ht="15" hidden="false" customHeight="false" outlineLevel="0" collapsed="false">
      <c r="C965" s="124"/>
      <c r="D965" s="124"/>
    </row>
    <row r="966" customFormat="false" ht="15" hidden="false" customHeight="false" outlineLevel="0" collapsed="false">
      <c r="C966" s="124"/>
      <c r="D966" s="124"/>
    </row>
    <row r="967" customFormat="false" ht="15" hidden="false" customHeight="false" outlineLevel="0" collapsed="false">
      <c r="C967" s="124"/>
      <c r="D967" s="124"/>
    </row>
    <row r="968" customFormat="false" ht="15" hidden="false" customHeight="false" outlineLevel="0" collapsed="false">
      <c r="C968" s="124"/>
      <c r="D968" s="124"/>
    </row>
    <row r="969" customFormat="false" ht="15" hidden="false" customHeight="false" outlineLevel="0" collapsed="false">
      <c r="C969" s="124"/>
      <c r="D969" s="124"/>
    </row>
    <row r="970" customFormat="false" ht="15" hidden="false" customHeight="false" outlineLevel="0" collapsed="false">
      <c r="C970" s="124"/>
      <c r="D970" s="124"/>
    </row>
    <row r="971" customFormat="false" ht="15" hidden="false" customHeight="false" outlineLevel="0" collapsed="false">
      <c r="C971" s="124"/>
      <c r="D971" s="124"/>
    </row>
    <row r="972" customFormat="false" ht="15" hidden="false" customHeight="false" outlineLevel="0" collapsed="false">
      <c r="C972" s="124"/>
      <c r="D972" s="124"/>
    </row>
    <row r="973" customFormat="false" ht="15" hidden="false" customHeight="false" outlineLevel="0" collapsed="false">
      <c r="C973" s="124"/>
      <c r="D973" s="124"/>
    </row>
    <row r="974" customFormat="false" ht="15" hidden="false" customHeight="false" outlineLevel="0" collapsed="false">
      <c r="C974" s="124"/>
      <c r="D974" s="124"/>
    </row>
    <row r="975" customFormat="false" ht="15" hidden="false" customHeight="false" outlineLevel="0" collapsed="false">
      <c r="C975" s="124"/>
      <c r="D975" s="124"/>
    </row>
    <row r="976" customFormat="false" ht="15" hidden="false" customHeight="false" outlineLevel="0" collapsed="false">
      <c r="C976" s="124"/>
      <c r="D976" s="124"/>
    </row>
    <row r="977" customFormat="false" ht="15" hidden="false" customHeight="false" outlineLevel="0" collapsed="false">
      <c r="C977" s="124"/>
      <c r="D977" s="124"/>
    </row>
    <row r="978" customFormat="false" ht="15" hidden="false" customHeight="false" outlineLevel="0" collapsed="false">
      <c r="C978" s="124"/>
      <c r="D978" s="124"/>
    </row>
    <row r="979" customFormat="false" ht="15" hidden="false" customHeight="false" outlineLevel="0" collapsed="false">
      <c r="C979" s="124"/>
      <c r="D979" s="124"/>
    </row>
    <row r="980" customFormat="false" ht="15" hidden="false" customHeight="false" outlineLevel="0" collapsed="false">
      <c r="C980" s="124"/>
      <c r="D980" s="124"/>
    </row>
    <row r="981" customFormat="false" ht="15" hidden="false" customHeight="false" outlineLevel="0" collapsed="false">
      <c r="C981" s="124"/>
      <c r="D981" s="124"/>
    </row>
    <row r="982" customFormat="false" ht="15" hidden="false" customHeight="false" outlineLevel="0" collapsed="false">
      <c r="C982" s="124"/>
      <c r="D982" s="124"/>
    </row>
    <row r="983" customFormat="false" ht="15" hidden="false" customHeight="false" outlineLevel="0" collapsed="false">
      <c r="C983" s="124"/>
      <c r="D983" s="124"/>
    </row>
    <row r="984" customFormat="false" ht="15" hidden="false" customHeight="false" outlineLevel="0" collapsed="false">
      <c r="C984" s="124"/>
      <c r="D984" s="124"/>
    </row>
    <row r="985" customFormat="false" ht="15" hidden="false" customHeight="false" outlineLevel="0" collapsed="false">
      <c r="C985" s="124"/>
      <c r="D985" s="124"/>
    </row>
    <row r="986" customFormat="false" ht="15" hidden="false" customHeight="false" outlineLevel="0" collapsed="false">
      <c r="C986" s="124"/>
      <c r="D986" s="124"/>
    </row>
    <row r="987" customFormat="false" ht="15" hidden="false" customHeight="false" outlineLevel="0" collapsed="false">
      <c r="C987" s="124"/>
      <c r="D987" s="124"/>
    </row>
    <row r="988" customFormat="false" ht="15" hidden="false" customHeight="false" outlineLevel="0" collapsed="false">
      <c r="C988" s="124"/>
      <c r="D988" s="124"/>
    </row>
    <row r="989" customFormat="false" ht="15" hidden="false" customHeight="false" outlineLevel="0" collapsed="false">
      <c r="C989" s="124"/>
      <c r="D989" s="124"/>
    </row>
    <row r="990" customFormat="false" ht="15" hidden="false" customHeight="false" outlineLevel="0" collapsed="false">
      <c r="C990" s="124"/>
      <c r="D990" s="124"/>
    </row>
    <row r="991" customFormat="false" ht="15" hidden="false" customHeight="false" outlineLevel="0" collapsed="false">
      <c r="C991" s="124"/>
      <c r="D991" s="124"/>
    </row>
    <row r="992" customFormat="false" ht="15" hidden="false" customHeight="false" outlineLevel="0" collapsed="false">
      <c r="C992" s="124"/>
      <c r="D992" s="124"/>
    </row>
    <row r="993" customFormat="false" ht="15" hidden="false" customHeight="false" outlineLevel="0" collapsed="false">
      <c r="C993" s="124"/>
      <c r="D993" s="124"/>
    </row>
    <row r="994" customFormat="false" ht="15" hidden="false" customHeight="false" outlineLevel="0" collapsed="false">
      <c r="C994" s="124"/>
      <c r="D994" s="124"/>
    </row>
    <row r="995" customFormat="false" ht="15" hidden="false" customHeight="false" outlineLevel="0" collapsed="false">
      <c r="C995" s="124"/>
      <c r="D995" s="124"/>
    </row>
    <row r="996" customFormat="false" ht="15" hidden="false" customHeight="false" outlineLevel="0" collapsed="false">
      <c r="C996" s="124"/>
      <c r="D996" s="124"/>
    </row>
    <row r="997" customFormat="false" ht="15" hidden="false" customHeight="false" outlineLevel="0" collapsed="false">
      <c r="C997" s="124"/>
      <c r="D997" s="124"/>
    </row>
    <row r="998" customFormat="false" ht="15" hidden="false" customHeight="false" outlineLevel="0" collapsed="false">
      <c r="C998" s="124"/>
      <c r="D998" s="124"/>
    </row>
    <row r="999" customFormat="false" ht="15" hidden="false" customHeight="false" outlineLevel="0" collapsed="false">
      <c r="C999" s="124"/>
      <c r="D999" s="124"/>
    </row>
    <row r="1000" customFormat="false" ht="15" hidden="false" customHeight="false" outlineLevel="0" collapsed="false">
      <c r="C1000" s="124"/>
      <c r="D1000" s="124"/>
    </row>
  </sheetData>
  <dataValidations count="1">
    <dataValidation allowBlank="true" errorStyle="stop" operator="between" showDropDown="false" showErrorMessage="false" showInputMessage="false" sqref="D2:D4" type="list">
      <formula1>'Sources table'!$D$2:$D$76</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true" outlineLevel="0" max="6" min="1" style="0" width="8.88"/>
    <col collapsed="false" customWidth="true" hidden="false" outlineLevel="0" max="26" min="7" style="0"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outlinePr summaryBelow="0"/>
    <pageSetUpPr fitToPage="false"/>
  </sheetPr>
  <dimension ref="A1: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sheetData>
    <row r="1" customFormat="false" ht="15" hidden="false" customHeight="false" outlineLevel="0" collapsed="false">
      <c r="A1" s="116" t="s">
        <v>993</v>
      </c>
      <c r="B1" s="116" t="s">
        <v>994</v>
      </c>
      <c r="C1" s="116" t="s">
        <v>995</v>
      </c>
      <c r="D1" s="116" t="s">
        <v>276</v>
      </c>
      <c r="E1" s="116" t="s">
        <v>996</v>
      </c>
    </row>
    <row r="2" customFormat="false" ht="15" hidden="false" customHeight="false" outlineLevel="0" collapsed="false">
      <c r="A2" s="167" t="n">
        <v>1</v>
      </c>
      <c r="B2" s="142" t="s">
        <v>14</v>
      </c>
      <c r="C2" s="142" t="s">
        <v>251</v>
      </c>
      <c r="D2" s="142" t="s">
        <v>253</v>
      </c>
      <c r="E2" s="206"/>
    </row>
    <row r="3" customFormat="false" ht="15" hidden="false" customHeight="false" outlineLevel="0" collapsed="false">
      <c r="A3" s="167" t="n">
        <v>2</v>
      </c>
      <c r="B3" s="142" t="s">
        <v>14</v>
      </c>
      <c r="C3" s="142" t="s">
        <v>260</v>
      </c>
      <c r="D3" s="142" t="s">
        <v>253</v>
      </c>
      <c r="E3" s="206"/>
    </row>
    <row r="4" customFormat="false" ht="15" hidden="false" customHeight="false" outlineLevel="0" collapsed="false">
      <c r="A4" s="167" t="n">
        <v>3</v>
      </c>
      <c r="B4" s="142" t="s">
        <v>22</v>
      </c>
      <c r="C4" s="142" t="s">
        <v>997</v>
      </c>
      <c r="D4" s="142" t="s">
        <v>279</v>
      </c>
      <c r="E4" s="207" t="n">
        <v>44859</v>
      </c>
    </row>
    <row r="5" customFormat="false" ht="15" hidden="false" customHeight="false" outlineLevel="0" collapsed="false">
      <c r="A5" s="167" t="n">
        <v>4</v>
      </c>
      <c r="B5" s="142" t="s">
        <v>24</v>
      </c>
      <c r="C5" s="142" t="s">
        <v>280</v>
      </c>
      <c r="D5" s="142" t="s">
        <v>281</v>
      </c>
      <c r="E5" s="207" t="n">
        <v>44859</v>
      </c>
    </row>
    <row r="6" customFormat="false" ht="15" hidden="false" customHeight="false" outlineLevel="0" collapsed="false">
      <c r="A6" s="167" t="n">
        <v>5</v>
      </c>
      <c r="B6" s="142" t="s">
        <v>282</v>
      </c>
      <c r="C6" s="142" t="s">
        <v>282</v>
      </c>
      <c r="D6" s="142" t="s">
        <v>283</v>
      </c>
      <c r="E6" s="207" t="n">
        <v>44859</v>
      </c>
    </row>
    <row r="7" customFormat="false" ht="15" hidden="false" customHeight="false" outlineLevel="0" collapsed="false">
      <c r="A7" s="167" t="n">
        <v>6</v>
      </c>
      <c r="B7" s="142" t="s">
        <v>998</v>
      </c>
      <c r="C7" s="142" t="s">
        <v>284</v>
      </c>
      <c r="D7" s="142" t="s">
        <v>285</v>
      </c>
      <c r="E7" s="207" t="n">
        <v>45955</v>
      </c>
    </row>
    <row r="8" customFormat="false" ht="15" hidden="false" customHeight="false" outlineLevel="0" collapsed="false">
      <c r="A8" s="167" t="n">
        <v>7</v>
      </c>
      <c r="B8" s="142" t="s">
        <v>30</v>
      </c>
      <c r="C8" s="142" t="s">
        <v>999</v>
      </c>
      <c r="D8" s="142" t="s">
        <v>287</v>
      </c>
      <c r="E8" s="207" t="n">
        <v>45955</v>
      </c>
    </row>
    <row r="9" customFormat="false" ht="15" hidden="false" customHeight="false" outlineLevel="0" collapsed="false">
      <c r="A9" s="167" t="n">
        <v>8</v>
      </c>
      <c r="B9" s="142" t="s">
        <v>30</v>
      </c>
      <c r="C9" s="142" t="s">
        <v>999</v>
      </c>
      <c r="D9" s="142" t="s">
        <v>288</v>
      </c>
      <c r="E9" s="207" t="n">
        <v>45955</v>
      </c>
    </row>
    <row r="10" customFormat="false" ht="15" hidden="false" customHeight="false" outlineLevel="0" collapsed="false">
      <c r="A10" s="167" t="n">
        <v>9</v>
      </c>
      <c r="B10" s="142" t="s">
        <v>30</v>
      </c>
      <c r="C10" s="142" t="s">
        <v>999</v>
      </c>
      <c r="D10" s="142" t="s">
        <v>289</v>
      </c>
      <c r="E10" s="207" t="n">
        <v>45955</v>
      </c>
    </row>
    <row r="11" customFormat="false" ht="15" hidden="false" customHeight="false" outlineLevel="0" collapsed="false">
      <c r="A11" s="167" t="n">
        <v>10</v>
      </c>
      <c r="B11" s="142" t="s">
        <v>30</v>
      </c>
      <c r="C11" s="142" t="s">
        <v>999</v>
      </c>
      <c r="D11" s="142" t="s">
        <v>290</v>
      </c>
      <c r="E11" s="207" t="n">
        <v>45955</v>
      </c>
    </row>
    <row r="12" customFormat="false" ht="15" hidden="false" customHeight="false" outlineLevel="0" collapsed="false">
      <c r="A12" s="167" t="n">
        <v>11</v>
      </c>
      <c r="B12" s="142" t="s">
        <v>32</v>
      </c>
      <c r="C12" s="142" t="s">
        <v>1000</v>
      </c>
      <c r="D12" s="142" t="s">
        <v>291</v>
      </c>
      <c r="E12" s="207" t="n">
        <v>45955</v>
      </c>
    </row>
    <row r="13" customFormat="false" ht="15" hidden="false" customHeight="false" outlineLevel="0" collapsed="false">
      <c r="A13" s="167" t="n">
        <v>12</v>
      </c>
      <c r="B13" s="142" t="s">
        <v>32</v>
      </c>
      <c r="C13" s="142" t="s">
        <v>1000</v>
      </c>
      <c r="D13" s="142" t="s">
        <v>1001</v>
      </c>
      <c r="E13" s="207" t="n">
        <v>45955</v>
      </c>
    </row>
    <row r="14" customFormat="false" ht="15" hidden="false" customHeight="false" outlineLevel="0" collapsed="false">
      <c r="A14" s="167" t="n">
        <v>13</v>
      </c>
      <c r="B14" s="142" t="s">
        <v>32</v>
      </c>
      <c r="C14" s="142" t="s">
        <v>1000</v>
      </c>
      <c r="D14" s="142" t="s">
        <v>293</v>
      </c>
      <c r="E14" s="207" t="n">
        <v>45955</v>
      </c>
    </row>
    <row r="15" customFormat="false" ht="15" hidden="false" customHeight="false" outlineLevel="0" collapsed="false">
      <c r="A15" s="167" t="n">
        <v>14</v>
      </c>
      <c r="B15" s="142" t="s">
        <v>32</v>
      </c>
      <c r="C15" s="142" t="s">
        <v>1000</v>
      </c>
      <c r="D15" s="142" t="s">
        <v>294</v>
      </c>
      <c r="E15" s="207" t="n">
        <v>45955</v>
      </c>
    </row>
    <row r="16" customFormat="false" ht="15" hidden="false" customHeight="false" outlineLevel="0" collapsed="false">
      <c r="A16" s="167" t="n">
        <v>15</v>
      </c>
      <c r="B16" s="142" t="s">
        <v>32</v>
      </c>
      <c r="C16" s="142" t="s">
        <v>1000</v>
      </c>
      <c r="D16" s="142" t="s">
        <v>1002</v>
      </c>
      <c r="E16" s="207" t="n">
        <v>45955</v>
      </c>
    </row>
    <row r="17" customFormat="false" ht="15" hidden="false" customHeight="false" outlineLevel="0" collapsed="false">
      <c r="A17" s="167" t="n">
        <v>16</v>
      </c>
      <c r="B17" s="142" t="s">
        <v>32</v>
      </c>
      <c r="C17" s="142" t="s">
        <v>1000</v>
      </c>
      <c r="D17" s="142" t="s">
        <v>1003</v>
      </c>
      <c r="E17" s="207" t="n">
        <v>45955</v>
      </c>
    </row>
    <row r="18" customFormat="false" ht="15" hidden="false" customHeight="false" outlineLevel="0" collapsed="false">
      <c r="A18" s="167" t="n">
        <v>17</v>
      </c>
      <c r="B18" s="142" t="s">
        <v>32</v>
      </c>
      <c r="C18" s="142" t="s">
        <v>1000</v>
      </c>
      <c r="D18" s="142" t="s">
        <v>292</v>
      </c>
      <c r="E18" s="207" t="n">
        <v>45955</v>
      </c>
    </row>
    <row r="19" customFormat="false" ht="15" hidden="false" customHeight="false" outlineLevel="0" collapsed="false">
      <c r="A19" s="167" t="n">
        <v>18</v>
      </c>
      <c r="B19" s="142" t="s">
        <v>32</v>
      </c>
      <c r="C19" s="142" t="s">
        <v>1000</v>
      </c>
      <c r="D19" s="142" t="s">
        <v>295</v>
      </c>
      <c r="E19" s="207" t="n">
        <v>45955</v>
      </c>
    </row>
    <row r="20" customFormat="false" ht="15" hidden="false" customHeight="false" outlineLevel="0" collapsed="false">
      <c r="A20" s="167" t="n">
        <v>19</v>
      </c>
      <c r="B20" s="142" t="s">
        <v>32</v>
      </c>
      <c r="C20" s="142" t="s">
        <v>1000</v>
      </c>
      <c r="D20" s="142" t="s">
        <v>296</v>
      </c>
      <c r="E20" s="207" t="n">
        <v>45955</v>
      </c>
    </row>
    <row r="21" customFormat="false" ht="15" hidden="false" customHeight="false" outlineLevel="0" collapsed="false">
      <c r="A21" s="167" t="n">
        <v>20</v>
      </c>
      <c r="B21" s="142" t="s">
        <v>34</v>
      </c>
      <c r="C21" s="142" t="s">
        <v>34</v>
      </c>
      <c r="D21" s="142" t="s">
        <v>297</v>
      </c>
      <c r="E21" s="207" t="n">
        <v>45955</v>
      </c>
    </row>
    <row r="22" customFormat="false" ht="15" hidden="false" customHeight="false" outlineLevel="0" collapsed="false">
      <c r="A22" s="167" t="n">
        <v>21</v>
      </c>
      <c r="B22" s="142" t="s">
        <v>36</v>
      </c>
      <c r="C22" s="142" t="s">
        <v>298</v>
      </c>
      <c r="D22" s="142" t="s">
        <v>287</v>
      </c>
      <c r="E22" s="207" t="n">
        <v>45955</v>
      </c>
    </row>
    <row r="23" customFormat="false" ht="15" hidden="false" customHeight="false" outlineLevel="0" collapsed="false">
      <c r="A23" s="167" t="n">
        <v>22</v>
      </c>
      <c r="B23" s="142" t="s">
        <v>36</v>
      </c>
      <c r="C23" s="142" t="s">
        <v>298</v>
      </c>
      <c r="D23" s="142" t="s">
        <v>288</v>
      </c>
      <c r="E23" s="207" t="n">
        <v>45955</v>
      </c>
    </row>
    <row r="24" customFormat="false" ht="15" hidden="false" customHeight="false" outlineLevel="0" collapsed="false">
      <c r="A24" s="167" t="n">
        <v>23</v>
      </c>
      <c r="B24" s="142" t="s">
        <v>36</v>
      </c>
      <c r="C24" s="142" t="s">
        <v>298</v>
      </c>
      <c r="D24" s="142" t="s">
        <v>289</v>
      </c>
      <c r="E24" s="207" t="n">
        <v>45955</v>
      </c>
    </row>
    <row r="25" customFormat="false" ht="15" hidden="false" customHeight="false" outlineLevel="0" collapsed="false">
      <c r="A25" s="167" t="n">
        <v>24</v>
      </c>
      <c r="B25" s="142" t="s">
        <v>36</v>
      </c>
      <c r="C25" s="142" t="s">
        <v>298</v>
      </c>
      <c r="D25" s="142" t="s">
        <v>290</v>
      </c>
      <c r="E25" s="207" t="n">
        <v>45955</v>
      </c>
    </row>
    <row r="26" customFormat="false" ht="15" hidden="false" customHeight="false" outlineLevel="0" collapsed="false">
      <c r="A26" s="167" t="n">
        <v>25</v>
      </c>
      <c r="B26" s="142" t="s">
        <v>38</v>
      </c>
      <c r="C26" s="142" t="s">
        <v>299</v>
      </c>
      <c r="D26" s="142" t="s">
        <v>305</v>
      </c>
      <c r="E26" s="206"/>
    </row>
    <row r="27" customFormat="false" ht="15" hidden="false" customHeight="false" outlineLevel="0" collapsed="false">
      <c r="A27" s="167" t="n">
        <v>26</v>
      </c>
      <c r="B27" s="142" t="s">
        <v>38</v>
      </c>
      <c r="C27" s="142" t="s">
        <v>300</v>
      </c>
      <c r="D27" s="142" t="s">
        <v>305</v>
      </c>
      <c r="E27" s="206"/>
    </row>
    <row r="28" customFormat="false" ht="15" hidden="false" customHeight="false" outlineLevel="0" collapsed="false">
      <c r="A28" s="167" t="n">
        <v>27</v>
      </c>
      <c r="B28" s="142" t="s">
        <v>38</v>
      </c>
      <c r="C28" s="142" t="s">
        <v>301</v>
      </c>
      <c r="D28" s="142" t="s">
        <v>305</v>
      </c>
      <c r="E28" s="206"/>
    </row>
    <row r="29" customFormat="false" ht="15" hidden="false" customHeight="false" outlineLevel="0" collapsed="false">
      <c r="A29" s="167" t="n">
        <v>28</v>
      </c>
      <c r="B29" s="142" t="s">
        <v>38</v>
      </c>
      <c r="C29" s="142" t="s">
        <v>299</v>
      </c>
      <c r="D29" s="142" t="s">
        <v>306</v>
      </c>
      <c r="E29" s="206"/>
    </row>
    <row r="30" customFormat="false" ht="15" hidden="false" customHeight="false" outlineLevel="0" collapsed="false">
      <c r="A30" s="167" t="n">
        <v>29</v>
      </c>
      <c r="B30" s="142" t="s">
        <v>38</v>
      </c>
      <c r="C30" s="142" t="s">
        <v>301</v>
      </c>
      <c r="D30" s="142" t="s">
        <v>307</v>
      </c>
      <c r="E30" s="206"/>
    </row>
    <row r="31" customFormat="false" ht="15" hidden="false" customHeight="false" outlineLevel="0" collapsed="false">
      <c r="A31" s="167" t="n">
        <v>30</v>
      </c>
      <c r="B31" s="142" t="s">
        <v>38</v>
      </c>
      <c r="C31" s="142" t="s">
        <v>299</v>
      </c>
      <c r="D31" s="142" t="s">
        <v>308</v>
      </c>
      <c r="E31" s="206"/>
    </row>
    <row r="32" customFormat="false" ht="15" hidden="false" customHeight="false" outlineLevel="0" collapsed="false">
      <c r="A32" s="167" t="n">
        <v>31</v>
      </c>
      <c r="B32" s="142" t="s">
        <v>38</v>
      </c>
      <c r="C32" s="142" t="s">
        <v>301</v>
      </c>
      <c r="D32" s="142" t="s">
        <v>309</v>
      </c>
      <c r="E32" s="206"/>
    </row>
    <row r="33" customFormat="false" ht="15" hidden="false" customHeight="false" outlineLevel="0" collapsed="false">
      <c r="A33" s="167" t="n">
        <v>32</v>
      </c>
      <c r="B33" s="142" t="s">
        <v>38</v>
      </c>
      <c r="C33" s="142" t="s">
        <v>299</v>
      </c>
      <c r="D33" s="142" t="s">
        <v>310</v>
      </c>
      <c r="E33" s="206"/>
    </row>
    <row r="34" customFormat="false" ht="15" hidden="false" customHeight="false" outlineLevel="0" collapsed="false">
      <c r="A34" s="167" t="n">
        <v>33</v>
      </c>
      <c r="B34" s="142" t="s">
        <v>38</v>
      </c>
      <c r="C34" s="142" t="s">
        <v>299</v>
      </c>
      <c r="D34" s="142" t="s">
        <v>311</v>
      </c>
      <c r="E34" s="206"/>
    </row>
    <row r="35" customFormat="false" ht="15" hidden="false" customHeight="false" outlineLevel="0" collapsed="false">
      <c r="A35" s="167" t="n">
        <v>34</v>
      </c>
      <c r="B35" s="142" t="s">
        <v>38</v>
      </c>
      <c r="C35" s="142" t="s">
        <v>299</v>
      </c>
      <c r="D35" s="142" t="s">
        <v>312</v>
      </c>
      <c r="E35" s="206"/>
    </row>
    <row r="36" customFormat="false" ht="15" hidden="false" customHeight="false" outlineLevel="0" collapsed="false">
      <c r="A36" s="167" t="n">
        <v>35</v>
      </c>
      <c r="B36" s="142" t="s">
        <v>38</v>
      </c>
      <c r="C36" s="142" t="s">
        <v>301</v>
      </c>
      <c r="D36" s="142" t="s">
        <v>313</v>
      </c>
      <c r="E36" s="206"/>
    </row>
    <row r="37" customFormat="false" ht="15" hidden="false" customHeight="false" outlineLevel="0" collapsed="false">
      <c r="A37" s="167" t="n">
        <v>36</v>
      </c>
      <c r="B37" s="142" t="s">
        <v>38</v>
      </c>
      <c r="C37" s="142" t="s">
        <v>299</v>
      </c>
      <c r="D37" s="142" t="s">
        <v>314</v>
      </c>
      <c r="E37" s="206"/>
    </row>
    <row r="38" customFormat="false" ht="15" hidden="false" customHeight="false" outlineLevel="0" collapsed="false">
      <c r="A38" s="167" t="n">
        <v>37</v>
      </c>
      <c r="B38" s="142" t="s">
        <v>38</v>
      </c>
      <c r="C38" s="142" t="s">
        <v>301</v>
      </c>
      <c r="D38" s="142" t="s">
        <v>315</v>
      </c>
      <c r="E38" s="206"/>
    </row>
    <row r="39" customFormat="false" ht="15" hidden="false" customHeight="false" outlineLevel="0" collapsed="false">
      <c r="A39" s="167" t="n">
        <v>38</v>
      </c>
      <c r="B39" s="142" t="s">
        <v>38</v>
      </c>
      <c r="C39" s="142" t="s">
        <v>299</v>
      </c>
      <c r="D39" s="142" t="s">
        <v>317</v>
      </c>
      <c r="E39" s="206"/>
    </row>
    <row r="40" customFormat="false" ht="15" hidden="false" customHeight="false" outlineLevel="0" collapsed="false">
      <c r="A40" s="167" t="n">
        <v>39</v>
      </c>
      <c r="B40" s="142" t="s">
        <v>38</v>
      </c>
      <c r="C40" s="142" t="s">
        <v>300</v>
      </c>
      <c r="D40" s="142" t="s">
        <v>317</v>
      </c>
      <c r="E40" s="206"/>
    </row>
    <row r="41" customFormat="false" ht="15" hidden="false" customHeight="false" outlineLevel="0" collapsed="false">
      <c r="A41" s="167" t="n">
        <v>40</v>
      </c>
      <c r="B41" s="142" t="s">
        <v>38</v>
      </c>
      <c r="C41" s="142" t="s">
        <v>301</v>
      </c>
      <c r="D41" s="142" t="s">
        <v>317</v>
      </c>
      <c r="E41" s="206"/>
    </row>
    <row r="42" customFormat="false" ht="15" hidden="false" customHeight="false" outlineLevel="0" collapsed="false">
      <c r="A42" s="167" t="n">
        <v>41</v>
      </c>
      <c r="B42" s="142" t="s">
        <v>40</v>
      </c>
      <c r="C42" s="142" t="s">
        <v>318</v>
      </c>
      <c r="D42" s="142" t="s">
        <v>319</v>
      </c>
      <c r="E42" s="207" t="n">
        <v>45955</v>
      </c>
    </row>
    <row r="43" customFormat="false" ht="15" hidden="false" customHeight="false" outlineLevel="0" collapsed="false">
      <c r="A43" s="167" t="n">
        <v>42</v>
      </c>
      <c r="B43" s="142" t="s">
        <v>40</v>
      </c>
      <c r="C43" s="142" t="s">
        <v>318</v>
      </c>
      <c r="D43" s="142" t="s">
        <v>320</v>
      </c>
      <c r="E43" s="207" t="n">
        <v>45955</v>
      </c>
    </row>
    <row r="44" customFormat="false" ht="15" hidden="false" customHeight="false" outlineLevel="0" collapsed="false">
      <c r="A44" s="167" t="n">
        <v>43</v>
      </c>
      <c r="B44" s="142" t="s">
        <v>40</v>
      </c>
      <c r="C44" s="142" t="s">
        <v>318</v>
      </c>
      <c r="D44" s="142" t="s">
        <v>321</v>
      </c>
      <c r="E44" s="207" t="n">
        <v>45955</v>
      </c>
    </row>
    <row r="45" customFormat="false" ht="15" hidden="false" customHeight="false" outlineLevel="0" collapsed="false">
      <c r="A45" s="167" t="n">
        <v>44</v>
      </c>
      <c r="B45" s="142" t="s">
        <v>40</v>
      </c>
      <c r="C45" s="142" t="s">
        <v>318</v>
      </c>
      <c r="D45" s="142" t="s">
        <v>322</v>
      </c>
      <c r="E45" s="207" t="n">
        <v>45955</v>
      </c>
    </row>
    <row r="46" customFormat="false" ht="15" hidden="false" customHeight="false" outlineLevel="0" collapsed="false">
      <c r="A46" s="167" t="n">
        <v>45</v>
      </c>
      <c r="B46" s="142" t="s">
        <v>40</v>
      </c>
      <c r="C46" s="142" t="s">
        <v>318</v>
      </c>
      <c r="D46" s="142" t="s">
        <v>323</v>
      </c>
      <c r="E46" s="207" t="n">
        <v>45955</v>
      </c>
    </row>
    <row r="47" customFormat="false" ht="15" hidden="false" customHeight="false" outlineLevel="0" collapsed="false">
      <c r="A47" s="167" t="n">
        <v>46</v>
      </c>
      <c r="B47" s="142" t="s">
        <v>40</v>
      </c>
      <c r="C47" s="142" t="s">
        <v>318</v>
      </c>
      <c r="D47" s="142" t="s">
        <v>324</v>
      </c>
      <c r="E47" s="207" t="n">
        <v>45955</v>
      </c>
    </row>
    <row r="48" customFormat="false" ht="15" hidden="false" customHeight="false" outlineLevel="0" collapsed="false">
      <c r="A48" s="167" t="n">
        <v>47</v>
      </c>
      <c r="B48" s="142" t="s">
        <v>40</v>
      </c>
      <c r="C48" s="142" t="s">
        <v>318</v>
      </c>
      <c r="D48" s="142" t="s">
        <v>325</v>
      </c>
      <c r="E48" s="207" t="n">
        <v>45955</v>
      </c>
    </row>
    <row r="49" customFormat="false" ht="15" hidden="false" customHeight="false" outlineLevel="0" collapsed="false">
      <c r="A49" s="167" t="n">
        <v>48</v>
      </c>
      <c r="B49" s="142" t="s">
        <v>40</v>
      </c>
      <c r="C49" s="142" t="s">
        <v>318</v>
      </c>
      <c r="D49" s="142" t="s">
        <v>326</v>
      </c>
      <c r="E49" s="207" t="n">
        <v>45955</v>
      </c>
    </row>
    <row r="50" customFormat="false" ht="15" hidden="false" customHeight="false" outlineLevel="0" collapsed="false">
      <c r="A50" s="167" t="n">
        <v>49</v>
      </c>
      <c r="B50" s="142" t="s">
        <v>40</v>
      </c>
      <c r="C50" s="142" t="s">
        <v>318</v>
      </c>
      <c r="D50" s="142" t="s">
        <v>327</v>
      </c>
      <c r="E50" s="207" t="n">
        <v>45955</v>
      </c>
    </row>
    <row r="51" customFormat="false" ht="15" hidden="false" customHeight="false" outlineLevel="0" collapsed="false">
      <c r="A51" s="167" t="n">
        <v>50</v>
      </c>
      <c r="B51" s="142" t="s">
        <v>42</v>
      </c>
      <c r="C51" s="142" t="s">
        <v>1004</v>
      </c>
      <c r="D51" s="142" t="s">
        <v>331</v>
      </c>
      <c r="E51" s="207" t="n">
        <v>44859</v>
      </c>
    </row>
    <row r="52" customFormat="false" ht="15" hidden="false" customHeight="false" outlineLevel="0" collapsed="false">
      <c r="A52" s="167" t="n">
        <v>51</v>
      </c>
      <c r="B52" s="142" t="s">
        <v>44</v>
      </c>
      <c r="C52" s="142" t="s">
        <v>332</v>
      </c>
      <c r="D52" s="142" t="s">
        <v>333</v>
      </c>
      <c r="E52" s="207" t="n">
        <v>45955</v>
      </c>
    </row>
    <row r="53" customFormat="false" ht="15" hidden="false" customHeight="false" outlineLevel="0" collapsed="false">
      <c r="A53" s="167" t="n">
        <v>52</v>
      </c>
      <c r="B53" s="142" t="s">
        <v>44</v>
      </c>
      <c r="C53" s="142" t="s">
        <v>332</v>
      </c>
      <c r="D53" s="142" t="s">
        <v>334</v>
      </c>
      <c r="E53" s="207" t="n">
        <v>45955</v>
      </c>
    </row>
    <row r="54" customFormat="false" ht="15" hidden="false" customHeight="false" outlineLevel="0" collapsed="false">
      <c r="A54" s="167" t="n">
        <v>53</v>
      </c>
      <c r="B54" s="142" t="s">
        <v>44</v>
      </c>
      <c r="C54" s="142" t="s">
        <v>332</v>
      </c>
      <c r="D54" s="142" t="s">
        <v>335</v>
      </c>
      <c r="E54" s="207" t="n">
        <v>45955</v>
      </c>
    </row>
    <row r="55" customFormat="false" ht="15" hidden="false" customHeight="false" outlineLevel="0" collapsed="false">
      <c r="A55" s="167" t="n">
        <v>54</v>
      </c>
      <c r="B55" s="142" t="s">
        <v>1005</v>
      </c>
      <c r="C55" s="142" t="s">
        <v>336</v>
      </c>
      <c r="D55" s="142" t="s">
        <v>337</v>
      </c>
      <c r="E55" s="207" t="n">
        <v>45830</v>
      </c>
    </row>
    <row r="56" customFormat="false" ht="15" hidden="false" customHeight="false" outlineLevel="0" collapsed="false">
      <c r="A56" s="167" t="n">
        <v>55</v>
      </c>
      <c r="B56" s="142" t="s">
        <v>48</v>
      </c>
      <c r="C56" s="142" t="s">
        <v>338</v>
      </c>
      <c r="D56" s="142" t="s">
        <v>339</v>
      </c>
      <c r="E56" s="207" t="n">
        <v>45955</v>
      </c>
    </row>
    <row r="57" customFormat="false" ht="15" hidden="false" customHeight="false" outlineLevel="0" collapsed="false">
      <c r="A57" s="167" t="n">
        <v>56</v>
      </c>
      <c r="B57" s="142" t="s">
        <v>48</v>
      </c>
      <c r="C57" s="142" t="s">
        <v>338</v>
      </c>
      <c r="D57" s="142" t="s">
        <v>340</v>
      </c>
      <c r="E57" s="207" t="n">
        <v>45955</v>
      </c>
    </row>
    <row r="58" customFormat="false" ht="15" hidden="false" customHeight="false" outlineLevel="0" collapsed="false">
      <c r="A58" s="167" t="n">
        <v>57</v>
      </c>
      <c r="B58" s="142" t="s">
        <v>48</v>
      </c>
      <c r="C58" s="142" t="s">
        <v>338</v>
      </c>
      <c r="D58" s="142" t="s">
        <v>290</v>
      </c>
      <c r="E58" s="207" t="n">
        <v>45955</v>
      </c>
    </row>
    <row r="59" customFormat="false" ht="15" hidden="false" customHeight="false" outlineLevel="0" collapsed="false">
      <c r="A59" s="167" t="n">
        <v>58</v>
      </c>
      <c r="B59" s="142" t="s">
        <v>50</v>
      </c>
      <c r="C59" s="142" t="s">
        <v>341</v>
      </c>
      <c r="D59" s="142" t="s">
        <v>342</v>
      </c>
      <c r="E59" s="207" t="n">
        <v>45955</v>
      </c>
    </row>
    <row r="60" customFormat="false" ht="15" hidden="false" customHeight="false" outlineLevel="0" collapsed="false">
      <c r="A60" s="167" t="n">
        <v>59</v>
      </c>
      <c r="B60" s="142" t="s">
        <v>50</v>
      </c>
      <c r="C60" s="142" t="s">
        <v>341</v>
      </c>
      <c r="D60" s="142" t="s">
        <v>343</v>
      </c>
      <c r="E60" s="207" t="n">
        <v>45955</v>
      </c>
    </row>
    <row r="61" customFormat="false" ht="15" hidden="false" customHeight="false" outlineLevel="0" collapsed="false">
      <c r="A61" s="167" t="n">
        <v>60</v>
      </c>
      <c r="B61" s="142" t="s">
        <v>50</v>
      </c>
      <c r="C61" s="142" t="s">
        <v>341</v>
      </c>
      <c r="D61" s="142" t="s">
        <v>344</v>
      </c>
      <c r="E61" s="207" t="n">
        <v>45955</v>
      </c>
    </row>
    <row r="62" customFormat="false" ht="15" hidden="false" customHeight="false" outlineLevel="0" collapsed="false">
      <c r="A62" s="167" t="n">
        <v>61</v>
      </c>
      <c r="B62" s="142" t="s">
        <v>50</v>
      </c>
      <c r="C62" s="142" t="s">
        <v>341</v>
      </c>
      <c r="D62" s="142" t="s">
        <v>345</v>
      </c>
      <c r="E62" s="207" t="n">
        <v>45955</v>
      </c>
    </row>
    <row r="63" customFormat="false" ht="15" hidden="false" customHeight="false" outlineLevel="0" collapsed="false">
      <c r="A63" s="167" t="n">
        <v>62</v>
      </c>
      <c r="B63" s="142" t="s">
        <v>50</v>
      </c>
      <c r="C63" s="142" t="s">
        <v>341</v>
      </c>
      <c r="D63" s="142" t="s">
        <v>346</v>
      </c>
      <c r="E63" s="207" t="n">
        <v>45955</v>
      </c>
    </row>
    <row r="64" customFormat="false" ht="15" hidden="false" customHeight="false" outlineLevel="0" collapsed="false">
      <c r="A64" s="167" t="n">
        <v>63</v>
      </c>
      <c r="B64" s="142" t="s">
        <v>50</v>
      </c>
      <c r="C64" s="142" t="s">
        <v>341</v>
      </c>
      <c r="D64" s="142" t="s">
        <v>347</v>
      </c>
      <c r="E64" s="207" t="n">
        <v>45955</v>
      </c>
    </row>
    <row r="65" customFormat="false" ht="15" hidden="false" customHeight="false" outlineLevel="0" collapsed="false">
      <c r="A65" s="167" t="n">
        <v>64</v>
      </c>
      <c r="B65" s="142" t="s">
        <v>50</v>
      </c>
      <c r="C65" s="142" t="s">
        <v>341</v>
      </c>
      <c r="D65" s="142" t="s">
        <v>348</v>
      </c>
      <c r="E65" s="207" t="n">
        <v>45955</v>
      </c>
    </row>
    <row r="66" customFormat="false" ht="15" hidden="false" customHeight="false" outlineLevel="0" collapsed="false">
      <c r="A66" s="167" t="n">
        <v>65</v>
      </c>
      <c r="B66" s="142" t="s">
        <v>50</v>
      </c>
      <c r="C66" s="142" t="s">
        <v>341</v>
      </c>
      <c r="D66" s="142" t="s">
        <v>349</v>
      </c>
      <c r="E66" s="207" t="n">
        <v>45955</v>
      </c>
    </row>
    <row r="67" customFormat="false" ht="15" hidden="false" customHeight="false" outlineLevel="0" collapsed="false">
      <c r="A67" s="167" t="n">
        <v>66</v>
      </c>
      <c r="B67" s="142" t="s">
        <v>50</v>
      </c>
      <c r="C67" s="142" t="s">
        <v>341</v>
      </c>
      <c r="D67" s="142" t="s">
        <v>350</v>
      </c>
      <c r="E67" s="207" t="n">
        <v>45955</v>
      </c>
    </row>
    <row r="68" customFormat="false" ht="15" hidden="false" customHeight="false" outlineLevel="0" collapsed="false">
      <c r="A68" s="167" t="n">
        <v>67</v>
      </c>
      <c r="B68" s="142" t="s">
        <v>51</v>
      </c>
      <c r="C68" s="142" t="s">
        <v>51</v>
      </c>
      <c r="D68" s="142" t="s">
        <v>351</v>
      </c>
      <c r="E68" s="207" t="n">
        <v>45084</v>
      </c>
    </row>
    <row r="69" customFormat="false" ht="15" hidden="false" customHeight="false" outlineLevel="0" collapsed="false">
      <c r="A69" s="167" t="n">
        <v>68</v>
      </c>
      <c r="B69" s="142" t="s">
        <v>59</v>
      </c>
      <c r="C69" s="142" t="s">
        <v>1006</v>
      </c>
      <c r="D69" s="142" t="s">
        <v>360</v>
      </c>
      <c r="E69" s="208"/>
    </row>
    <row r="70" customFormat="false" ht="15" hidden="false" customHeight="false" outlineLevel="0" collapsed="false">
      <c r="A70" s="167" t="n">
        <v>69</v>
      </c>
      <c r="B70" s="142" t="s">
        <v>59</v>
      </c>
      <c r="C70" s="142" t="s">
        <v>1007</v>
      </c>
      <c r="D70" s="142" t="s">
        <v>360</v>
      </c>
      <c r="E70" s="208"/>
    </row>
    <row r="71" customFormat="false" ht="15" hidden="false" customHeight="false" outlineLevel="0" collapsed="false">
      <c r="A71" s="167" t="n">
        <v>70</v>
      </c>
      <c r="B71" s="142" t="s">
        <v>59</v>
      </c>
      <c r="C71" s="142" t="s">
        <v>1008</v>
      </c>
      <c r="D71" s="142" t="s">
        <v>823</v>
      </c>
      <c r="E71" s="208"/>
    </row>
    <row r="72" customFormat="false" ht="15" hidden="false" customHeight="false" outlineLevel="0" collapsed="false">
      <c r="A72" s="167" t="n">
        <v>71</v>
      </c>
      <c r="B72" s="142" t="s">
        <v>59</v>
      </c>
      <c r="C72" s="142" t="s">
        <v>99</v>
      </c>
      <c r="D72" s="142" t="s">
        <v>587</v>
      </c>
      <c r="E72" s="206"/>
    </row>
    <row r="73" customFormat="false" ht="15" hidden="false" customHeight="false" outlineLevel="0" collapsed="false">
      <c r="A73" s="167" t="n">
        <v>72</v>
      </c>
      <c r="B73" s="142" t="s">
        <v>59</v>
      </c>
      <c r="C73" s="142" t="s">
        <v>101</v>
      </c>
      <c r="D73" s="142" t="s">
        <v>822</v>
      </c>
      <c r="E73" s="206"/>
    </row>
    <row r="74" customFormat="false" ht="15" hidden="false" customHeight="false" outlineLevel="0" collapsed="false">
      <c r="A74" s="167" t="n">
        <v>73</v>
      </c>
      <c r="B74" s="142" t="s">
        <v>61</v>
      </c>
      <c r="C74" s="142" t="s">
        <v>1009</v>
      </c>
      <c r="D74" s="142" t="s">
        <v>823</v>
      </c>
      <c r="E74" s="206"/>
    </row>
    <row r="75" customFormat="false" ht="15" hidden="false" customHeight="false" outlineLevel="0" collapsed="false">
      <c r="A75" s="167" t="n">
        <v>74</v>
      </c>
      <c r="B75" s="142" t="s">
        <v>63</v>
      </c>
      <c r="C75" s="142" t="s">
        <v>1010</v>
      </c>
      <c r="D75" s="142" t="s">
        <v>824</v>
      </c>
      <c r="E75" s="206"/>
    </row>
    <row r="76" customFormat="false" ht="15" hidden="false" customHeight="false" outlineLevel="0" collapsed="false">
      <c r="A76" s="167" t="n">
        <v>75</v>
      </c>
      <c r="B76" s="142" t="s">
        <v>65</v>
      </c>
      <c r="C76" s="142" t="s">
        <v>825</v>
      </c>
      <c r="D76" s="142" t="s">
        <v>829</v>
      </c>
      <c r="E76" s="206"/>
    </row>
    <row r="77" customFormat="false" ht="15" hidden="false" customHeight="false" outlineLevel="0" collapsed="false">
      <c r="D77" s="124"/>
    </row>
    <row r="78" customFormat="false" ht="15" hidden="false" customHeight="false" outlineLevel="0" collapsed="false">
      <c r="D78" s="124"/>
    </row>
    <row r="79" customFormat="false" ht="15" hidden="false" customHeight="false" outlineLevel="0" collapsed="false">
      <c r="D79" s="124"/>
    </row>
    <row r="80" customFormat="false" ht="15" hidden="false" customHeight="false" outlineLevel="0" collapsed="false">
      <c r="D80" s="124"/>
    </row>
    <row r="81" customFormat="false" ht="15" hidden="false" customHeight="false" outlineLevel="0" collapsed="false">
      <c r="D81" s="124"/>
    </row>
    <row r="82" customFormat="false" ht="15" hidden="false" customHeight="false" outlineLevel="0" collapsed="false">
      <c r="D82" s="124"/>
    </row>
    <row r="83" customFormat="false" ht="15" hidden="false" customHeight="false" outlineLevel="0" collapsed="false">
      <c r="D83" s="124"/>
    </row>
    <row r="84" customFormat="false" ht="15" hidden="false" customHeight="false" outlineLevel="0" collapsed="false">
      <c r="D84" s="124"/>
    </row>
    <row r="85" customFormat="false" ht="15" hidden="false" customHeight="false" outlineLevel="0" collapsed="false">
      <c r="D85" s="124"/>
    </row>
    <row r="86" customFormat="false" ht="15" hidden="false" customHeight="false" outlineLevel="0" collapsed="false">
      <c r="D86" s="124"/>
    </row>
    <row r="87" customFormat="false" ht="15" hidden="false" customHeight="false" outlineLevel="0" collapsed="false">
      <c r="D87" s="124"/>
    </row>
    <row r="88" customFormat="false" ht="15" hidden="false" customHeight="false" outlineLevel="0" collapsed="false">
      <c r="D88" s="124"/>
    </row>
    <row r="89" customFormat="false" ht="15" hidden="false" customHeight="false" outlineLevel="0" collapsed="false">
      <c r="D89" s="124"/>
    </row>
    <row r="90" customFormat="false" ht="15" hidden="false" customHeight="false" outlineLevel="0" collapsed="false">
      <c r="D90" s="124"/>
    </row>
    <row r="91" customFormat="false" ht="15" hidden="false" customHeight="false" outlineLevel="0" collapsed="false">
      <c r="D91" s="124"/>
    </row>
    <row r="92" customFormat="false" ht="15" hidden="false" customHeight="false" outlineLevel="0" collapsed="false">
      <c r="D92" s="124"/>
    </row>
    <row r="93" customFormat="false" ht="15" hidden="false" customHeight="false" outlineLevel="0" collapsed="false">
      <c r="D93" s="124"/>
    </row>
    <row r="94" customFormat="false" ht="15" hidden="false" customHeight="false" outlineLevel="0" collapsed="false">
      <c r="D94" s="124"/>
    </row>
    <row r="95" customFormat="false" ht="15" hidden="false" customHeight="false" outlineLevel="0" collapsed="false">
      <c r="D95" s="124"/>
    </row>
    <row r="96" customFormat="false" ht="15" hidden="false" customHeight="false" outlineLevel="0" collapsed="false">
      <c r="D96" s="124"/>
    </row>
    <row r="97" customFormat="false" ht="15" hidden="false" customHeight="false" outlineLevel="0" collapsed="false">
      <c r="D97" s="124"/>
    </row>
    <row r="98" customFormat="false" ht="15" hidden="false" customHeight="false" outlineLevel="0" collapsed="false">
      <c r="D98" s="124"/>
    </row>
    <row r="99" customFormat="false" ht="15" hidden="false" customHeight="false" outlineLevel="0" collapsed="false">
      <c r="D99" s="124"/>
    </row>
    <row r="100" customFormat="false" ht="15" hidden="false" customHeight="false" outlineLevel="0" collapsed="false">
      <c r="D100" s="124"/>
    </row>
    <row r="101" customFormat="false" ht="15" hidden="false" customHeight="false" outlineLevel="0" collapsed="false">
      <c r="D101" s="124"/>
    </row>
    <row r="102" customFormat="false" ht="15" hidden="false" customHeight="false" outlineLevel="0" collapsed="false">
      <c r="D102" s="124"/>
    </row>
    <row r="103" customFormat="false" ht="15" hidden="false" customHeight="false" outlineLevel="0" collapsed="false">
      <c r="D103" s="124"/>
    </row>
    <row r="104" customFormat="false" ht="15" hidden="false" customHeight="false" outlineLevel="0" collapsed="false">
      <c r="D104" s="124"/>
    </row>
    <row r="105" customFormat="false" ht="15" hidden="false" customHeight="false" outlineLevel="0" collapsed="false">
      <c r="D105" s="124"/>
    </row>
    <row r="106" customFormat="false" ht="15" hidden="false" customHeight="false" outlineLevel="0" collapsed="false">
      <c r="D106" s="124"/>
    </row>
    <row r="107" customFormat="false" ht="15" hidden="false" customHeight="false" outlineLevel="0" collapsed="false">
      <c r="D107" s="124"/>
    </row>
    <row r="108" customFormat="false" ht="15" hidden="false" customHeight="false" outlineLevel="0" collapsed="false">
      <c r="D108" s="124"/>
    </row>
    <row r="109" customFormat="false" ht="15" hidden="false" customHeight="false" outlineLevel="0" collapsed="false">
      <c r="D109" s="124"/>
    </row>
    <row r="110" customFormat="false" ht="15" hidden="false" customHeight="false" outlineLevel="0" collapsed="false">
      <c r="D110" s="124"/>
    </row>
    <row r="111" customFormat="false" ht="15" hidden="false" customHeight="false" outlineLevel="0" collapsed="false">
      <c r="D111" s="124"/>
    </row>
    <row r="112" customFormat="false" ht="15" hidden="false" customHeight="false" outlineLevel="0" collapsed="false">
      <c r="D112" s="124"/>
    </row>
    <row r="113" customFormat="false" ht="15" hidden="false" customHeight="false" outlineLevel="0" collapsed="false">
      <c r="D113" s="124"/>
    </row>
    <row r="114" customFormat="false" ht="15" hidden="false" customHeight="false" outlineLevel="0" collapsed="false">
      <c r="D114" s="124"/>
    </row>
    <row r="115" customFormat="false" ht="15" hidden="false" customHeight="false" outlineLevel="0" collapsed="false">
      <c r="D115" s="124"/>
    </row>
    <row r="116" customFormat="false" ht="15" hidden="false" customHeight="false" outlineLevel="0" collapsed="false">
      <c r="D116" s="124"/>
    </row>
    <row r="117" customFormat="false" ht="15" hidden="false" customHeight="false" outlineLevel="0" collapsed="false">
      <c r="D117" s="124"/>
    </row>
    <row r="118" customFormat="false" ht="15" hidden="false" customHeight="false" outlineLevel="0" collapsed="false">
      <c r="D118" s="124"/>
    </row>
    <row r="119" customFormat="false" ht="15" hidden="false" customHeight="false" outlineLevel="0" collapsed="false">
      <c r="D119" s="124"/>
    </row>
    <row r="120" customFormat="false" ht="15" hidden="false" customHeight="false" outlineLevel="0" collapsed="false">
      <c r="D120" s="124"/>
    </row>
    <row r="121" customFormat="false" ht="15" hidden="false" customHeight="false" outlineLevel="0" collapsed="false">
      <c r="D121" s="124"/>
    </row>
    <row r="122" customFormat="false" ht="15" hidden="false" customHeight="false" outlineLevel="0" collapsed="false">
      <c r="D122" s="124"/>
    </row>
    <row r="123" customFormat="false" ht="15" hidden="false" customHeight="false" outlineLevel="0" collapsed="false">
      <c r="D123" s="124"/>
    </row>
    <row r="124" customFormat="false" ht="15" hidden="false" customHeight="false" outlineLevel="0" collapsed="false">
      <c r="D124" s="124"/>
    </row>
    <row r="125" customFormat="false" ht="15" hidden="false" customHeight="false" outlineLevel="0" collapsed="false">
      <c r="D125" s="124"/>
    </row>
    <row r="126" customFormat="false" ht="15" hidden="false" customHeight="false" outlineLevel="0" collapsed="false">
      <c r="D126" s="124"/>
    </row>
    <row r="127" customFormat="false" ht="15" hidden="false" customHeight="false" outlineLevel="0" collapsed="false">
      <c r="D127" s="124"/>
    </row>
    <row r="128" customFormat="false" ht="15" hidden="false" customHeight="false" outlineLevel="0" collapsed="false">
      <c r="D128" s="124"/>
    </row>
    <row r="129" customFormat="false" ht="15" hidden="false" customHeight="false" outlineLevel="0" collapsed="false">
      <c r="D129" s="124"/>
    </row>
    <row r="130" customFormat="false" ht="15" hidden="false" customHeight="false" outlineLevel="0" collapsed="false">
      <c r="D130" s="124"/>
    </row>
    <row r="131" customFormat="false" ht="15" hidden="false" customHeight="false" outlineLevel="0" collapsed="false">
      <c r="D131" s="124"/>
    </row>
    <row r="132" customFormat="false" ht="15" hidden="false" customHeight="false" outlineLevel="0" collapsed="false">
      <c r="D132" s="124"/>
    </row>
    <row r="133" customFormat="false" ht="15" hidden="false" customHeight="false" outlineLevel="0" collapsed="false">
      <c r="D133" s="124"/>
    </row>
    <row r="134" customFormat="false" ht="15" hidden="false" customHeight="false" outlineLevel="0" collapsed="false">
      <c r="D134" s="124"/>
    </row>
    <row r="135" customFormat="false" ht="15" hidden="false" customHeight="false" outlineLevel="0" collapsed="false">
      <c r="D135" s="124"/>
    </row>
    <row r="136" customFormat="false" ht="15" hidden="false" customHeight="false" outlineLevel="0" collapsed="false">
      <c r="D136" s="124"/>
    </row>
    <row r="137" customFormat="false" ht="15" hidden="false" customHeight="false" outlineLevel="0" collapsed="false">
      <c r="D137" s="124"/>
    </row>
    <row r="138" customFormat="false" ht="15" hidden="false" customHeight="false" outlineLevel="0" collapsed="false">
      <c r="D138" s="124"/>
    </row>
    <row r="139" customFormat="false" ht="15" hidden="false" customHeight="false" outlineLevel="0" collapsed="false">
      <c r="D139" s="124"/>
    </row>
    <row r="140" customFormat="false" ht="15" hidden="false" customHeight="false" outlineLevel="0" collapsed="false">
      <c r="D140" s="124"/>
    </row>
    <row r="141" customFormat="false" ht="15" hidden="false" customHeight="false" outlineLevel="0" collapsed="false">
      <c r="D141" s="124"/>
    </row>
    <row r="142" customFormat="false" ht="15" hidden="false" customHeight="false" outlineLevel="0" collapsed="false">
      <c r="D142" s="124"/>
    </row>
    <row r="143" customFormat="false" ht="15" hidden="false" customHeight="false" outlineLevel="0" collapsed="false">
      <c r="D143" s="124"/>
    </row>
    <row r="144" customFormat="false" ht="15" hidden="false" customHeight="false" outlineLevel="0" collapsed="false">
      <c r="D144" s="124"/>
    </row>
    <row r="145" customFormat="false" ht="15" hidden="false" customHeight="false" outlineLevel="0" collapsed="false">
      <c r="D145" s="124"/>
    </row>
    <row r="146" customFormat="false" ht="15" hidden="false" customHeight="false" outlineLevel="0" collapsed="false">
      <c r="D146" s="124"/>
    </row>
    <row r="147" customFormat="false" ht="15" hidden="false" customHeight="false" outlineLevel="0" collapsed="false">
      <c r="D147" s="124"/>
    </row>
    <row r="148" customFormat="false" ht="15" hidden="false" customHeight="false" outlineLevel="0" collapsed="false">
      <c r="D148" s="124"/>
    </row>
    <row r="149" customFormat="false" ht="15" hidden="false" customHeight="false" outlineLevel="0" collapsed="false">
      <c r="D149" s="124"/>
    </row>
    <row r="150" customFormat="false" ht="15" hidden="false" customHeight="false" outlineLevel="0" collapsed="false">
      <c r="D150" s="124"/>
    </row>
    <row r="151" customFormat="false" ht="15" hidden="false" customHeight="false" outlineLevel="0" collapsed="false">
      <c r="D151" s="124"/>
    </row>
    <row r="152" customFormat="false" ht="15" hidden="false" customHeight="false" outlineLevel="0" collapsed="false">
      <c r="D152" s="124"/>
    </row>
    <row r="153" customFormat="false" ht="15" hidden="false" customHeight="false" outlineLevel="0" collapsed="false">
      <c r="D153" s="124"/>
    </row>
    <row r="154" customFormat="false" ht="15" hidden="false" customHeight="false" outlineLevel="0" collapsed="false">
      <c r="D154" s="124"/>
    </row>
    <row r="155" customFormat="false" ht="15" hidden="false" customHeight="false" outlineLevel="0" collapsed="false">
      <c r="D155" s="124"/>
    </row>
    <row r="156" customFormat="false" ht="15" hidden="false" customHeight="false" outlineLevel="0" collapsed="false">
      <c r="D156" s="124"/>
    </row>
    <row r="157" customFormat="false" ht="15" hidden="false" customHeight="false" outlineLevel="0" collapsed="false">
      <c r="D157" s="124"/>
    </row>
    <row r="158" customFormat="false" ht="15" hidden="false" customHeight="false" outlineLevel="0" collapsed="false">
      <c r="D158" s="124"/>
    </row>
    <row r="159" customFormat="false" ht="15" hidden="false" customHeight="false" outlineLevel="0" collapsed="false">
      <c r="D159" s="124"/>
    </row>
    <row r="160" customFormat="false" ht="15" hidden="false" customHeight="false" outlineLevel="0" collapsed="false">
      <c r="D160" s="124"/>
    </row>
    <row r="161" customFormat="false" ht="15" hidden="false" customHeight="false" outlineLevel="0" collapsed="false">
      <c r="D161" s="124"/>
    </row>
    <row r="162" customFormat="false" ht="15" hidden="false" customHeight="false" outlineLevel="0" collapsed="false">
      <c r="D162" s="124"/>
    </row>
    <row r="163" customFormat="false" ht="15" hidden="false" customHeight="false" outlineLevel="0" collapsed="false">
      <c r="D163" s="124"/>
    </row>
    <row r="164" customFormat="false" ht="15" hidden="false" customHeight="false" outlineLevel="0" collapsed="false">
      <c r="D164" s="124"/>
    </row>
    <row r="165" customFormat="false" ht="15" hidden="false" customHeight="false" outlineLevel="0" collapsed="false">
      <c r="D165" s="124"/>
    </row>
    <row r="166" customFormat="false" ht="15" hidden="false" customHeight="false" outlineLevel="0" collapsed="false">
      <c r="D166" s="124"/>
    </row>
    <row r="167" customFormat="false" ht="15" hidden="false" customHeight="false" outlineLevel="0" collapsed="false">
      <c r="D167" s="124"/>
    </row>
    <row r="168" customFormat="false" ht="15" hidden="false" customHeight="false" outlineLevel="0" collapsed="false">
      <c r="D168" s="124"/>
    </row>
    <row r="169" customFormat="false" ht="15" hidden="false" customHeight="false" outlineLevel="0" collapsed="false">
      <c r="D169" s="124"/>
    </row>
    <row r="170" customFormat="false" ht="15" hidden="false" customHeight="false" outlineLevel="0" collapsed="false">
      <c r="D170" s="124"/>
    </row>
    <row r="171" customFormat="false" ht="15" hidden="false" customHeight="false" outlineLevel="0" collapsed="false">
      <c r="D171" s="124"/>
    </row>
    <row r="172" customFormat="false" ht="15" hidden="false" customHeight="false" outlineLevel="0" collapsed="false">
      <c r="D172" s="124"/>
    </row>
    <row r="173" customFormat="false" ht="15" hidden="false" customHeight="false" outlineLevel="0" collapsed="false">
      <c r="D173" s="124"/>
    </row>
    <row r="174" customFormat="false" ht="15" hidden="false" customHeight="false" outlineLevel="0" collapsed="false">
      <c r="D174" s="124"/>
    </row>
    <row r="175" customFormat="false" ht="15" hidden="false" customHeight="false" outlineLevel="0" collapsed="false">
      <c r="D175" s="124"/>
    </row>
    <row r="176" customFormat="false" ht="15" hidden="false" customHeight="false" outlineLevel="0" collapsed="false">
      <c r="D176" s="124"/>
    </row>
    <row r="177" customFormat="false" ht="15" hidden="false" customHeight="false" outlineLevel="0" collapsed="false">
      <c r="D177" s="124"/>
    </row>
    <row r="178" customFormat="false" ht="15" hidden="false" customHeight="false" outlineLevel="0" collapsed="false">
      <c r="D178" s="124"/>
    </row>
    <row r="179" customFormat="false" ht="15" hidden="false" customHeight="false" outlineLevel="0" collapsed="false">
      <c r="D179" s="124"/>
    </row>
    <row r="180" customFormat="false" ht="15" hidden="false" customHeight="false" outlineLevel="0" collapsed="false">
      <c r="D180" s="124"/>
    </row>
    <row r="181" customFormat="false" ht="15" hidden="false" customHeight="false" outlineLevel="0" collapsed="false">
      <c r="D181" s="124"/>
    </row>
    <row r="182" customFormat="false" ht="15" hidden="false" customHeight="false" outlineLevel="0" collapsed="false">
      <c r="D182" s="124"/>
    </row>
    <row r="183" customFormat="false" ht="15" hidden="false" customHeight="false" outlineLevel="0" collapsed="false">
      <c r="D183" s="124"/>
    </row>
    <row r="184" customFormat="false" ht="15" hidden="false" customHeight="false" outlineLevel="0" collapsed="false">
      <c r="D184" s="124"/>
    </row>
    <row r="185" customFormat="false" ht="15" hidden="false" customHeight="false" outlineLevel="0" collapsed="false">
      <c r="D185" s="124"/>
    </row>
    <row r="186" customFormat="false" ht="15" hidden="false" customHeight="false" outlineLevel="0" collapsed="false">
      <c r="D186" s="124"/>
    </row>
    <row r="187" customFormat="false" ht="15" hidden="false" customHeight="false" outlineLevel="0" collapsed="false">
      <c r="D187" s="124"/>
    </row>
    <row r="188" customFormat="false" ht="15" hidden="false" customHeight="false" outlineLevel="0" collapsed="false">
      <c r="D188" s="124"/>
    </row>
    <row r="189" customFormat="false" ht="15" hidden="false" customHeight="false" outlineLevel="0" collapsed="false">
      <c r="D189" s="124"/>
    </row>
    <row r="190" customFormat="false" ht="15" hidden="false" customHeight="false" outlineLevel="0" collapsed="false">
      <c r="D190" s="124"/>
    </row>
    <row r="191" customFormat="false" ht="15" hidden="false" customHeight="false" outlineLevel="0" collapsed="false">
      <c r="D191" s="124"/>
    </row>
    <row r="192" customFormat="false" ht="15" hidden="false" customHeight="false" outlineLevel="0" collapsed="false">
      <c r="D192" s="124"/>
    </row>
    <row r="193" customFormat="false" ht="15" hidden="false" customHeight="false" outlineLevel="0" collapsed="false">
      <c r="D193" s="124"/>
    </row>
    <row r="194" customFormat="false" ht="15" hidden="false" customHeight="false" outlineLevel="0" collapsed="false">
      <c r="D194" s="124"/>
    </row>
    <row r="195" customFormat="false" ht="15" hidden="false" customHeight="false" outlineLevel="0" collapsed="false">
      <c r="D195" s="124"/>
    </row>
    <row r="196" customFormat="false" ht="15" hidden="false" customHeight="false" outlineLevel="0" collapsed="false">
      <c r="D196" s="124"/>
    </row>
    <row r="197" customFormat="false" ht="15" hidden="false" customHeight="false" outlineLevel="0" collapsed="false">
      <c r="D197" s="124"/>
    </row>
    <row r="198" customFormat="false" ht="15" hidden="false" customHeight="false" outlineLevel="0" collapsed="false">
      <c r="D198" s="124"/>
    </row>
    <row r="199" customFormat="false" ht="15" hidden="false" customHeight="false" outlineLevel="0" collapsed="false">
      <c r="D199" s="124"/>
    </row>
    <row r="200" customFormat="false" ht="15" hidden="false" customHeight="false" outlineLevel="0" collapsed="false">
      <c r="D200" s="124"/>
    </row>
    <row r="201" customFormat="false" ht="15" hidden="false" customHeight="false" outlineLevel="0" collapsed="false">
      <c r="D201" s="124"/>
    </row>
    <row r="202" customFormat="false" ht="15" hidden="false" customHeight="false" outlineLevel="0" collapsed="false">
      <c r="D202" s="124"/>
    </row>
    <row r="203" customFormat="false" ht="15" hidden="false" customHeight="false" outlineLevel="0" collapsed="false">
      <c r="D203" s="124"/>
    </row>
    <row r="204" customFormat="false" ht="15" hidden="false" customHeight="false" outlineLevel="0" collapsed="false">
      <c r="D204" s="124"/>
    </row>
    <row r="205" customFormat="false" ht="15" hidden="false" customHeight="false" outlineLevel="0" collapsed="false">
      <c r="D205" s="124"/>
    </row>
    <row r="206" customFormat="false" ht="15" hidden="false" customHeight="false" outlineLevel="0" collapsed="false">
      <c r="D206" s="124"/>
    </row>
    <row r="207" customFormat="false" ht="15" hidden="false" customHeight="false" outlineLevel="0" collapsed="false">
      <c r="D207" s="124"/>
    </row>
    <row r="208" customFormat="false" ht="15" hidden="false" customHeight="false" outlineLevel="0" collapsed="false">
      <c r="D208" s="124"/>
    </row>
    <row r="209" customFormat="false" ht="15" hidden="false" customHeight="false" outlineLevel="0" collapsed="false">
      <c r="D209" s="124"/>
    </row>
    <row r="210" customFormat="false" ht="15" hidden="false" customHeight="false" outlineLevel="0" collapsed="false">
      <c r="D210" s="124"/>
    </row>
    <row r="211" customFormat="false" ht="15" hidden="false" customHeight="false" outlineLevel="0" collapsed="false">
      <c r="D211" s="124"/>
    </row>
    <row r="212" customFormat="false" ht="15" hidden="false" customHeight="false" outlineLevel="0" collapsed="false">
      <c r="D212" s="124"/>
    </row>
    <row r="213" customFormat="false" ht="15" hidden="false" customHeight="false" outlineLevel="0" collapsed="false">
      <c r="D213" s="124"/>
    </row>
    <row r="214" customFormat="false" ht="15" hidden="false" customHeight="false" outlineLevel="0" collapsed="false">
      <c r="D214" s="124"/>
    </row>
    <row r="215" customFormat="false" ht="15" hidden="false" customHeight="false" outlineLevel="0" collapsed="false">
      <c r="D215" s="124"/>
    </row>
    <row r="216" customFormat="false" ht="15" hidden="false" customHeight="false" outlineLevel="0" collapsed="false">
      <c r="D216" s="124"/>
    </row>
    <row r="217" customFormat="false" ht="15" hidden="false" customHeight="false" outlineLevel="0" collapsed="false">
      <c r="D217" s="124"/>
    </row>
    <row r="218" customFormat="false" ht="15" hidden="false" customHeight="false" outlineLevel="0" collapsed="false">
      <c r="D218" s="124"/>
    </row>
    <row r="219" customFormat="false" ht="15" hidden="false" customHeight="false" outlineLevel="0" collapsed="false">
      <c r="D219" s="124"/>
    </row>
    <row r="220" customFormat="false" ht="15" hidden="false" customHeight="false" outlineLevel="0" collapsed="false">
      <c r="D220" s="124"/>
    </row>
    <row r="221" customFormat="false" ht="15" hidden="false" customHeight="false" outlineLevel="0" collapsed="false">
      <c r="D221" s="124"/>
    </row>
    <row r="222" customFormat="false" ht="15" hidden="false" customHeight="false" outlineLevel="0" collapsed="false">
      <c r="D222" s="124"/>
    </row>
    <row r="223" customFormat="false" ht="15" hidden="false" customHeight="false" outlineLevel="0" collapsed="false">
      <c r="D223" s="124"/>
    </row>
    <row r="224" customFormat="false" ht="15" hidden="false" customHeight="false" outlineLevel="0" collapsed="false">
      <c r="D224" s="124"/>
    </row>
    <row r="225" customFormat="false" ht="15" hidden="false" customHeight="false" outlineLevel="0" collapsed="false">
      <c r="D225" s="124"/>
    </row>
    <row r="226" customFormat="false" ht="15" hidden="false" customHeight="false" outlineLevel="0" collapsed="false">
      <c r="D226" s="124"/>
    </row>
    <row r="227" customFormat="false" ht="15" hidden="false" customHeight="false" outlineLevel="0" collapsed="false">
      <c r="D227" s="124"/>
    </row>
    <row r="228" customFormat="false" ht="15" hidden="false" customHeight="false" outlineLevel="0" collapsed="false">
      <c r="D228" s="124"/>
    </row>
    <row r="229" customFormat="false" ht="15" hidden="false" customHeight="false" outlineLevel="0" collapsed="false">
      <c r="D229" s="124"/>
    </row>
    <row r="230" customFormat="false" ht="15" hidden="false" customHeight="false" outlineLevel="0" collapsed="false">
      <c r="D230" s="124"/>
    </row>
    <row r="231" customFormat="false" ht="15" hidden="false" customHeight="false" outlineLevel="0" collapsed="false">
      <c r="D231" s="124"/>
    </row>
    <row r="232" customFormat="false" ht="15" hidden="false" customHeight="false" outlineLevel="0" collapsed="false">
      <c r="D232" s="124"/>
    </row>
    <row r="233" customFormat="false" ht="15" hidden="false" customHeight="false" outlineLevel="0" collapsed="false">
      <c r="D233" s="124"/>
    </row>
    <row r="234" customFormat="false" ht="15" hidden="false" customHeight="false" outlineLevel="0" collapsed="false">
      <c r="D234" s="124"/>
    </row>
    <row r="235" customFormat="false" ht="15" hidden="false" customHeight="false" outlineLevel="0" collapsed="false">
      <c r="D235" s="124"/>
    </row>
    <row r="236" customFormat="false" ht="15" hidden="false" customHeight="false" outlineLevel="0" collapsed="false">
      <c r="D236" s="124"/>
    </row>
    <row r="237" customFormat="false" ht="15" hidden="false" customHeight="false" outlineLevel="0" collapsed="false">
      <c r="D237" s="124"/>
    </row>
    <row r="238" customFormat="false" ht="15" hidden="false" customHeight="false" outlineLevel="0" collapsed="false">
      <c r="D238" s="124"/>
    </row>
    <row r="239" customFormat="false" ht="15" hidden="false" customHeight="false" outlineLevel="0" collapsed="false">
      <c r="D239" s="124"/>
    </row>
    <row r="240" customFormat="false" ht="15" hidden="false" customHeight="false" outlineLevel="0" collapsed="false">
      <c r="D240" s="124"/>
    </row>
    <row r="241" customFormat="false" ht="15" hidden="false" customHeight="false" outlineLevel="0" collapsed="false">
      <c r="D241" s="124"/>
    </row>
    <row r="242" customFormat="false" ht="15" hidden="false" customHeight="false" outlineLevel="0" collapsed="false">
      <c r="D242" s="124"/>
    </row>
    <row r="243" customFormat="false" ht="15" hidden="false" customHeight="false" outlineLevel="0" collapsed="false">
      <c r="D243" s="124"/>
    </row>
    <row r="244" customFormat="false" ht="15" hidden="false" customHeight="false" outlineLevel="0" collapsed="false">
      <c r="D244" s="124"/>
    </row>
    <row r="245" customFormat="false" ht="15" hidden="false" customHeight="false" outlineLevel="0" collapsed="false">
      <c r="D245" s="124"/>
    </row>
    <row r="246" customFormat="false" ht="15" hidden="false" customHeight="false" outlineLevel="0" collapsed="false">
      <c r="D246" s="124"/>
    </row>
    <row r="247" customFormat="false" ht="15" hidden="false" customHeight="false" outlineLevel="0" collapsed="false">
      <c r="D247" s="124"/>
    </row>
    <row r="248" customFormat="false" ht="15" hidden="false" customHeight="false" outlineLevel="0" collapsed="false">
      <c r="D248" s="124"/>
    </row>
    <row r="249" customFormat="false" ht="15" hidden="false" customHeight="false" outlineLevel="0" collapsed="false">
      <c r="D249" s="124"/>
    </row>
    <row r="250" customFormat="false" ht="15" hidden="false" customHeight="false" outlineLevel="0" collapsed="false">
      <c r="D250" s="124"/>
    </row>
    <row r="251" customFormat="false" ht="15" hidden="false" customHeight="false" outlineLevel="0" collapsed="false">
      <c r="D251" s="124"/>
    </row>
    <row r="252" customFormat="false" ht="15" hidden="false" customHeight="false" outlineLevel="0" collapsed="false">
      <c r="D252" s="124"/>
    </row>
    <row r="253" customFormat="false" ht="15" hidden="false" customHeight="false" outlineLevel="0" collapsed="false">
      <c r="D253" s="124"/>
    </row>
    <row r="254" customFormat="false" ht="15" hidden="false" customHeight="false" outlineLevel="0" collapsed="false">
      <c r="D254" s="124"/>
    </row>
    <row r="255" customFormat="false" ht="15" hidden="false" customHeight="false" outlineLevel="0" collapsed="false">
      <c r="D255" s="124"/>
    </row>
    <row r="256" customFormat="false" ht="15" hidden="false" customHeight="false" outlineLevel="0" collapsed="false">
      <c r="D256" s="124"/>
    </row>
    <row r="257" customFormat="false" ht="15" hidden="false" customHeight="false" outlineLevel="0" collapsed="false">
      <c r="D257" s="124"/>
    </row>
    <row r="258" customFormat="false" ht="15" hidden="false" customHeight="false" outlineLevel="0" collapsed="false">
      <c r="D258" s="124"/>
    </row>
    <row r="259" customFormat="false" ht="15" hidden="false" customHeight="false" outlineLevel="0" collapsed="false">
      <c r="D259" s="124"/>
    </row>
    <row r="260" customFormat="false" ht="15" hidden="false" customHeight="false" outlineLevel="0" collapsed="false">
      <c r="D260" s="124"/>
    </row>
    <row r="261" customFormat="false" ht="15" hidden="false" customHeight="false" outlineLevel="0" collapsed="false">
      <c r="D261" s="124"/>
    </row>
    <row r="262" customFormat="false" ht="15" hidden="false" customHeight="false" outlineLevel="0" collapsed="false">
      <c r="D262" s="124"/>
    </row>
    <row r="263" customFormat="false" ht="15" hidden="false" customHeight="false" outlineLevel="0" collapsed="false">
      <c r="D263" s="124"/>
    </row>
    <row r="264" customFormat="false" ht="15" hidden="false" customHeight="false" outlineLevel="0" collapsed="false">
      <c r="D264" s="124"/>
    </row>
    <row r="265" customFormat="false" ht="15" hidden="false" customHeight="false" outlineLevel="0" collapsed="false">
      <c r="D265" s="124"/>
    </row>
    <row r="266" customFormat="false" ht="15" hidden="false" customHeight="false" outlineLevel="0" collapsed="false">
      <c r="D266" s="124"/>
    </row>
    <row r="267" customFormat="false" ht="15" hidden="false" customHeight="false" outlineLevel="0" collapsed="false">
      <c r="D267" s="124"/>
    </row>
    <row r="268" customFormat="false" ht="15" hidden="false" customHeight="false" outlineLevel="0" collapsed="false">
      <c r="D268" s="124"/>
    </row>
    <row r="269" customFormat="false" ht="15" hidden="false" customHeight="false" outlineLevel="0" collapsed="false">
      <c r="D269" s="124"/>
    </row>
    <row r="270" customFormat="false" ht="15" hidden="false" customHeight="false" outlineLevel="0" collapsed="false">
      <c r="D270" s="124"/>
    </row>
    <row r="271" customFormat="false" ht="15" hidden="false" customHeight="false" outlineLevel="0" collapsed="false">
      <c r="D271" s="124"/>
    </row>
    <row r="272" customFormat="false" ht="15" hidden="false" customHeight="false" outlineLevel="0" collapsed="false">
      <c r="D272" s="124"/>
    </row>
    <row r="273" customFormat="false" ht="15" hidden="false" customHeight="false" outlineLevel="0" collapsed="false">
      <c r="D273" s="124"/>
    </row>
    <row r="274" customFormat="false" ht="15" hidden="false" customHeight="false" outlineLevel="0" collapsed="false">
      <c r="D274" s="124"/>
    </row>
    <row r="275" customFormat="false" ht="15" hidden="false" customHeight="false" outlineLevel="0" collapsed="false">
      <c r="D275" s="124"/>
    </row>
    <row r="276" customFormat="false" ht="15" hidden="false" customHeight="false" outlineLevel="0" collapsed="false">
      <c r="D276" s="124"/>
    </row>
    <row r="277" customFormat="false" ht="15" hidden="false" customHeight="false" outlineLevel="0" collapsed="false">
      <c r="D277" s="124"/>
    </row>
    <row r="278" customFormat="false" ht="15" hidden="false" customHeight="false" outlineLevel="0" collapsed="false">
      <c r="D278" s="124"/>
    </row>
    <row r="279" customFormat="false" ht="15" hidden="false" customHeight="false" outlineLevel="0" collapsed="false">
      <c r="D279" s="124"/>
    </row>
    <row r="280" customFormat="false" ht="15" hidden="false" customHeight="false" outlineLevel="0" collapsed="false">
      <c r="D280" s="124"/>
    </row>
    <row r="281" customFormat="false" ht="15" hidden="false" customHeight="false" outlineLevel="0" collapsed="false">
      <c r="D281" s="124"/>
    </row>
    <row r="282" customFormat="false" ht="15" hidden="false" customHeight="false" outlineLevel="0" collapsed="false">
      <c r="D282" s="124"/>
    </row>
    <row r="283" customFormat="false" ht="15" hidden="false" customHeight="false" outlineLevel="0" collapsed="false">
      <c r="D283" s="124"/>
    </row>
    <row r="284" customFormat="false" ht="15" hidden="false" customHeight="false" outlineLevel="0" collapsed="false">
      <c r="D284" s="124"/>
    </row>
    <row r="285" customFormat="false" ht="15" hidden="false" customHeight="false" outlineLevel="0" collapsed="false">
      <c r="D285" s="124"/>
    </row>
    <row r="286" customFormat="false" ht="15" hidden="false" customHeight="false" outlineLevel="0" collapsed="false">
      <c r="D286" s="124"/>
    </row>
    <row r="287" customFormat="false" ht="15" hidden="false" customHeight="false" outlineLevel="0" collapsed="false">
      <c r="D287" s="124"/>
    </row>
    <row r="288" customFormat="false" ht="15" hidden="false" customHeight="false" outlineLevel="0" collapsed="false">
      <c r="D288" s="124"/>
    </row>
    <row r="289" customFormat="false" ht="15" hidden="false" customHeight="false" outlineLevel="0" collapsed="false">
      <c r="D289" s="124"/>
    </row>
    <row r="290" customFormat="false" ht="15" hidden="false" customHeight="false" outlineLevel="0" collapsed="false">
      <c r="D290" s="124"/>
    </row>
    <row r="291" customFormat="false" ht="15" hidden="false" customHeight="false" outlineLevel="0" collapsed="false">
      <c r="D291" s="124"/>
    </row>
    <row r="292" customFormat="false" ht="15" hidden="false" customHeight="false" outlineLevel="0" collapsed="false">
      <c r="D292" s="124"/>
    </row>
    <row r="293" customFormat="false" ht="15" hidden="false" customHeight="false" outlineLevel="0" collapsed="false">
      <c r="D293" s="124"/>
    </row>
    <row r="294" customFormat="false" ht="15" hidden="false" customHeight="false" outlineLevel="0" collapsed="false">
      <c r="D294" s="124"/>
    </row>
    <row r="295" customFormat="false" ht="15" hidden="false" customHeight="false" outlineLevel="0" collapsed="false">
      <c r="D295" s="124"/>
    </row>
    <row r="296" customFormat="false" ht="15" hidden="false" customHeight="false" outlineLevel="0" collapsed="false">
      <c r="D296" s="124"/>
    </row>
    <row r="297" customFormat="false" ht="15" hidden="false" customHeight="false" outlineLevel="0" collapsed="false">
      <c r="D297" s="124"/>
    </row>
    <row r="298" customFormat="false" ht="15" hidden="false" customHeight="false" outlineLevel="0" collapsed="false">
      <c r="D298" s="124"/>
    </row>
    <row r="299" customFormat="false" ht="15" hidden="false" customHeight="false" outlineLevel="0" collapsed="false">
      <c r="D299" s="124"/>
    </row>
    <row r="300" customFormat="false" ht="15" hidden="false" customHeight="false" outlineLevel="0" collapsed="false">
      <c r="D300" s="124"/>
    </row>
    <row r="301" customFormat="false" ht="15" hidden="false" customHeight="false" outlineLevel="0" collapsed="false">
      <c r="D301" s="124"/>
    </row>
    <row r="302" customFormat="false" ht="15" hidden="false" customHeight="false" outlineLevel="0" collapsed="false">
      <c r="D302" s="124"/>
    </row>
    <row r="303" customFormat="false" ht="15" hidden="false" customHeight="false" outlineLevel="0" collapsed="false">
      <c r="D303" s="124"/>
    </row>
    <row r="304" customFormat="false" ht="15" hidden="false" customHeight="false" outlineLevel="0" collapsed="false">
      <c r="D304" s="124"/>
    </row>
    <row r="305" customFormat="false" ht="15" hidden="false" customHeight="false" outlineLevel="0" collapsed="false">
      <c r="D305" s="124"/>
    </row>
    <row r="306" customFormat="false" ht="15" hidden="false" customHeight="false" outlineLevel="0" collapsed="false">
      <c r="D306" s="124"/>
    </row>
    <row r="307" customFormat="false" ht="15" hidden="false" customHeight="false" outlineLevel="0" collapsed="false">
      <c r="D307" s="124"/>
    </row>
    <row r="308" customFormat="false" ht="15" hidden="false" customHeight="false" outlineLevel="0" collapsed="false">
      <c r="D308" s="124"/>
    </row>
    <row r="309" customFormat="false" ht="15" hidden="false" customHeight="false" outlineLevel="0" collapsed="false">
      <c r="D309" s="124"/>
    </row>
    <row r="310" customFormat="false" ht="15" hidden="false" customHeight="false" outlineLevel="0" collapsed="false">
      <c r="D310" s="124"/>
    </row>
    <row r="311" customFormat="false" ht="15" hidden="false" customHeight="false" outlineLevel="0" collapsed="false">
      <c r="D311" s="124"/>
    </row>
    <row r="312" customFormat="false" ht="15" hidden="false" customHeight="false" outlineLevel="0" collapsed="false">
      <c r="D312" s="124"/>
    </row>
    <row r="313" customFormat="false" ht="15" hidden="false" customHeight="false" outlineLevel="0" collapsed="false">
      <c r="D313" s="124"/>
    </row>
    <row r="314" customFormat="false" ht="15" hidden="false" customHeight="false" outlineLevel="0" collapsed="false">
      <c r="D314" s="124"/>
    </row>
    <row r="315" customFormat="false" ht="15" hidden="false" customHeight="false" outlineLevel="0" collapsed="false">
      <c r="D315" s="124"/>
    </row>
    <row r="316" customFormat="false" ht="15" hidden="false" customHeight="false" outlineLevel="0" collapsed="false">
      <c r="D316" s="124"/>
    </row>
    <row r="317" customFormat="false" ht="15" hidden="false" customHeight="false" outlineLevel="0" collapsed="false">
      <c r="D317" s="124"/>
    </row>
    <row r="318" customFormat="false" ht="15" hidden="false" customHeight="false" outlineLevel="0" collapsed="false">
      <c r="D318" s="124"/>
    </row>
    <row r="319" customFormat="false" ht="15" hidden="false" customHeight="false" outlineLevel="0" collapsed="false">
      <c r="D319" s="124"/>
    </row>
    <row r="320" customFormat="false" ht="15" hidden="false" customHeight="false" outlineLevel="0" collapsed="false">
      <c r="D320" s="124"/>
    </row>
    <row r="321" customFormat="false" ht="15" hidden="false" customHeight="false" outlineLevel="0" collapsed="false">
      <c r="D321" s="124"/>
    </row>
    <row r="322" customFormat="false" ht="15" hidden="false" customHeight="false" outlineLevel="0" collapsed="false">
      <c r="D322" s="124"/>
    </row>
    <row r="323" customFormat="false" ht="15" hidden="false" customHeight="false" outlineLevel="0" collapsed="false">
      <c r="D323" s="124"/>
    </row>
    <row r="324" customFormat="false" ht="15" hidden="false" customHeight="false" outlineLevel="0" collapsed="false">
      <c r="D324" s="124"/>
    </row>
    <row r="325" customFormat="false" ht="15" hidden="false" customHeight="false" outlineLevel="0" collapsed="false">
      <c r="D325" s="124"/>
    </row>
    <row r="326" customFormat="false" ht="15" hidden="false" customHeight="false" outlineLevel="0" collapsed="false">
      <c r="D326" s="124"/>
    </row>
    <row r="327" customFormat="false" ht="15" hidden="false" customHeight="false" outlineLevel="0" collapsed="false">
      <c r="D327" s="124"/>
    </row>
    <row r="328" customFormat="false" ht="15" hidden="false" customHeight="false" outlineLevel="0" collapsed="false">
      <c r="D328" s="124"/>
    </row>
    <row r="329" customFormat="false" ht="15" hidden="false" customHeight="false" outlineLevel="0" collapsed="false">
      <c r="D329" s="124"/>
    </row>
    <row r="330" customFormat="false" ht="15" hidden="false" customHeight="false" outlineLevel="0" collapsed="false">
      <c r="D330" s="124"/>
    </row>
    <row r="331" customFormat="false" ht="15" hidden="false" customHeight="false" outlineLevel="0" collapsed="false">
      <c r="D331" s="124"/>
    </row>
    <row r="332" customFormat="false" ht="15" hidden="false" customHeight="false" outlineLevel="0" collapsed="false">
      <c r="D332" s="124"/>
    </row>
    <row r="333" customFormat="false" ht="15" hidden="false" customHeight="false" outlineLevel="0" collapsed="false">
      <c r="D333" s="124"/>
    </row>
    <row r="334" customFormat="false" ht="15" hidden="false" customHeight="false" outlineLevel="0" collapsed="false">
      <c r="D334" s="124"/>
    </row>
    <row r="335" customFormat="false" ht="15" hidden="false" customHeight="false" outlineLevel="0" collapsed="false">
      <c r="D335" s="124"/>
    </row>
    <row r="336" customFormat="false" ht="15" hidden="false" customHeight="false" outlineLevel="0" collapsed="false">
      <c r="D336" s="124"/>
    </row>
    <row r="337" customFormat="false" ht="15" hidden="false" customHeight="false" outlineLevel="0" collapsed="false">
      <c r="D337" s="124"/>
    </row>
    <row r="338" customFormat="false" ht="15" hidden="false" customHeight="false" outlineLevel="0" collapsed="false">
      <c r="D338" s="124"/>
    </row>
    <row r="339" customFormat="false" ht="15" hidden="false" customHeight="false" outlineLevel="0" collapsed="false">
      <c r="D339" s="124"/>
    </row>
    <row r="340" customFormat="false" ht="15" hidden="false" customHeight="false" outlineLevel="0" collapsed="false">
      <c r="D340" s="124"/>
    </row>
    <row r="341" customFormat="false" ht="15" hidden="false" customHeight="false" outlineLevel="0" collapsed="false">
      <c r="D341" s="124"/>
    </row>
    <row r="342" customFormat="false" ht="15" hidden="false" customHeight="false" outlineLevel="0" collapsed="false">
      <c r="D342" s="124"/>
    </row>
    <row r="343" customFormat="false" ht="15" hidden="false" customHeight="false" outlineLevel="0" collapsed="false">
      <c r="D343" s="124"/>
    </row>
    <row r="344" customFormat="false" ht="15" hidden="false" customHeight="false" outlineLevel="0" collapsed="false">
      <c r="D344" s="124"/>
    </row>
    <row r="345" customFormat="false" ht="15" hidden="false" customHeight="false" outlineLevel="0" collapsed="false">
      <c r="D345" s="124"/>
    </row>
    <row r="346" customFormat="false" ht="15" hidden="false" customHeight="false" outlineLevel="0" collapsed="false">
      <c r="D346" s="124"/>
    </row>
    <row r="347" customFormat="false" ht="15" hidden="false" customHeight="false" outlineLevel="0" collapsed="false">
      <c r="D347" s="124"/>
    </row>
    <row r="348" customFormat="false" ht="15" hidden="false" customHeight="false" outlineLevel="0" collapsed="false">
      <c r="D348" s="124"/>
    </row>
    <row r="349" customFormat="false" ht="15" hidden="false" customHeight="false" outlineLevel="0" collapsed="false">
      <c r="D349" s="124"/>
    </row>
    <row r="350" customFormat="false" ht="15" hidden="false" customHeight="false" outlineLevel="0" collapsed="false">
      <c r="D350" s="124"/>
    </row>
    <row r="351" customFormat="false" ht="15" hidden="false" customHeight="false" outlineLevel="0" collapsed="false">
      <c r="D351" s="124"/>
    </row>
    <row r="352" customFormat="false" ht="15" hidden="false" customHeight="false" outlineLevel="0" collapsed="false">
      <c r="D352" s="124"/>
    </row>
    <row r="353" customFormat="false" ht="15" hidden="false" customHeight="false" outlineLevel="0" collapsed="false">
      <c r="D353" s="124"/>
    </row>
    <row r="354" customFormat="false" ht="15" hidden="false" customHeight="false" outlineLevel="0" collapsed="false">
      <c r="D354" s="124"/>
    </row>
    <row r="355" customFormat="false" ht="15" hidden="false" customHeight="false" outlineLevel="0" collapsed="false">
      <c r="D355" s="124"/>
    </row>
    <row r="356" customFormat="false" ht="15" hidden="false" customHeight="false" outlineLevel="0" collapsed="false">
      <c r="D356" s="124"/>
    </row>
    <row r="357" customFormat="false" ht="15" hidden="false" customHeight="false" outlineLevel="0" collapsed="false">
      <c r="D357" s="124"/>
    </row>
    <row r="358" customFormat="false" ht="15" hidden="false" customHeight="false" outlineLevel="0" collapsed="false">
      <c r="D358" s="124"/>
    </row>
    <row r="359" customFormat="false" ht="15" hidden="false" customHeight="false" outlineLevel="0" collapsed="false">
      <c r="D359" s="124"/>
    </row>
    <row r="360" customFormat="false" ht="15" hidden="false" customHeight="false" outlineLevel="0" collapsed="false">
      <c r="D360" s="124"/>
    </row>
    <row r="361" customFormat="false" ht="15" hidden="false" customHeight="false" outlineLevel="0" collapsed="false">
      <c r="D361" s="124"/>
    </row>
    <row r="362" customFormat="false" ht="15" hidden="false" customHeight="false" outlineLevel="0" collapsed="false">
      <c r="D362" s="124"/>
    </row>
    <row r="363" customFormat="false" ht="15" hidden="false" customHeight="false" outlineLevel="0" collapsed="false">
      <c r="D363" s="124"/>
    </row>
    <row r="364" customFormat="false" ht="15" hidden="false" customHeight="false" outlineLevel="0" collapsed="false">
      <c r="D364" s="124"/>
    </row>
    <row r="365" customFormat="false" ht="15" hidden="false" customHeight="false" outlineLevel="0" collapsed="false">
      <c r="D365" s="124"/>
    </row>
    <row r="366" customFormat="false" ht="15" hidden="false" customHeight="false" outlineLevel="0" collapsed="false">
      <c r="D366" s="124"/>
    </row>
    <row r="367" customFormat="false" ht="15" hidden="false" customHeight="false" outlineLevel="0" collapsed="false">
      <c r="D367" s="124"/>
    </row>
    <row r="368" customFormat="false" ht="15" hidden="false" customHeight="false" outlineLevel="0" collapsed="false">
      <c r="D368" s="124"/>
    </row>
    <row r="369" customFormat="false" ht="15" hidden="false" customHeight="false" outlineLevel="0" collapsed="false">
      <c r="D369" s="124"/>
    </row>
    <row r="370" customFormat="false" ht="15" hidden="false" customHeight="false" outlineLevel="0" collapsed="false">
      <c r="D370" s="124"/>
    </row>
    <row r="371" customFormat="false" ht="15" hidden="false" customHeight="false" outlineLevel="0" collapsed="false">
      <c r="D371" s="124"/>
    </row>
    <row r="372" customFormat="false" ht="15" hidden="false" customHeight="false" outlineLevel="0" collapsed="false">
      <c r="D372" s="124"/>
    </row>
    <row r="373" customFormat="false" ht="15" hidden="false" customHeight="false" outlineLevel="0" collapsed="false">
      <c r="D373" s="124"/>
    </row>
    <row r="374" customFormat="false" ht="15" hidden="false" customHeight="false" outlineLevel="0" collapsed="false">
      <c r="D374" s="124"/>
    </row>
    <row r="375" customFormat="false" ht="15" hidden="false" customHeight="false" outlineLevel="0" collapsed="false">
      <c r="D375" s="124"/>
    </row>
    <row r="376" customFormat="false" ht="15" hidden="false" customHeight="false" outlineLevel="0" collapsed="false">
      <c r="D376" s="124"/>
    </row>
    <row r="377" customFormat="false" ht="15" hidden="false" customHeight="false" outlineLevel="0" collapsed="false">
      <c r="D377" s="124"/>
    </row>
    <row r="378" customFormat="false" ht="15" hidden="false" customHeight="false" outlineLevel="0" collapsed="false">
      <c r="D378" s="124"/>
    </row>
    <row r="379" customFormat="false" ht="15" hidden="false" customHeight="false" outlineLevel="0" collapsed="false">
      <c r="D379" s="124"/>
    </row>
    <row r="380" customFormat="false" ht="15" hidden="false" customHeight="false" outlineLevel="0" collapsed="false">
      <c r="D380" s="124"/>
    </row>
    <row r="381" customFormat="false" ht="15" hidden="false" customHeight="false" outlineLevel="0" collapsed="false">
      <c r="D381" s="124"/>
    </row>
    <row r="382" customFormat="false" ht="15" hidden="false" customHeight="false" outlineLevel="0" collapsed="false">
      <c r="D382" s="124"/>
    </row>
    <row r="383" customFormat="false" ht="15" hidden="false" customHeight="false" outlineLevel="0" collapsed="false">
      <c r="D383" s="124"/>
    </row>
    <row r="384" customFormat="false" ht="15" hidden="false" customHeight="false" outlineLevel="0" collapsed="false">
      <c r="D384" s="124"/>
    </row>
    <row r="385" customFormat="false" ht="15" hidden="false" customHeight="false" outlineLevel="0" collapsed="false">
      <c r="D385" s="124"/>
    </row>
    <row r="386" customFormat="false" ht="15" hidden="false" customHeight="false" outlineLevel="0" collapsed="false">
      <c r="D386" s="124"/>
    </row>
    <row r="387" customFormat="false" ht="15" hidden="false" customHeight="false" outlineLevel="0" collapsed="false">
      <c r="D387" s="124"/>
    </row>
    <row r="388" customFormat="false" ht="15" hidden="false" customHeight="false" outlineLevel="0" collapsed="false">
      <c r="D388" s="124"/>
    </row>
    <row r="389" customFormat="false" ht="15" hidden="false" customHeight="false" outlineLevel="0" collapsed="false">
      <c r="D389" s="124"/>
    </row>
    <row r="390" customFormat="false" ht="15" hidden="false" customHeight="false" outlineLevel="0" collapsed="false">
      <c r="D390" s="124"/>
    </row>
    <row r="391" customFormat="false" ht="15" hidden="false" customHeight="false" outlineLevel="0" collapsed="false">
      <c r="D391" s="124"/>
    </row>
    <row r="392" customFormat="false" ht="15" hidden="false" customHeight="false" outlineLevel="0" collapsed="false">
      <c r="D392" s="124"/>
    </row>
    <row r="393" customFormat="false" ht="15" hidden="false" customHeight="false" outlineLevel="0" collapsed="false">
      <c r="D393" s="124"/>
    </row>
    <row r="394" customFormat="false" ht="15" hidden="false" customHeight="false" outlineLevel="0" collapsed="false">
      <c r="D394" s="124"/>
    </row>
    <row r="395" customFormat="false" ht="15" hidden="false" customHeight="false" outlineLevel="0" collapsed="false">
      <c r="D395" s="124"/>
    </row>
    <row r="396" customFormat="false" ht="15" hidden="false" customHeight="false" outlineLevel="0" collapsed="false">
      <c r="D396" s="124"/>
    </row>
    <row r="397" customFormat="false" ht="15" hidden="false" customHeight="false" outlineLevel="0" collapsed="false">
      <c r="D397" s="124"/>
    </row>
    <row r="398" customFormat="false" ht="15" hidden="false" customHeight="false" outlineLevel="0" collapsed="false">
      <c r="D398" s="124"/>
    </row>
    <row r="399" customFormat="false" ht="15" hidden="false" customHeight="false" outlineLevel="0" collapsed="false">
      <c r="D399" s="124"/>
    </row>
    <row r="400" customFormat="false" ht="15" hidden="false" customHeight="false" outlineLevel="0" collapsed="false">
      <c r="D400" s="124"/>
    </row>
    <row r="401" customFormat="false" ht="15" hidden="false" customHeight="false" outlineLevel="0" collapsed="false">
      <c r="D401" s="124"/>
    </row>
    <row r="402" customFormat="false" ht="15" hidden="false" customHeight="false" outlineLevel="0" collapsed="false">
      <c r="D402" s="124"/>
    </row>
    <row r="403" customFormat="false" ht="15" hidden="false" customHeight="false" outlineLevel="0" collapsed="false">
      <c r="D403" s="124"/>
    </row>
    <row r="404" customFormat="false" ht="15" hidden="false" customHeight="false" outlineLevel="0" collapsed="false">
      <c r="D404" s="124"/>
    </row>
    <row r="405" customFormat="false" ht="15" hidden="false" customHeight="false" outlineLevel="0" collapsed="false">
      <c r="D405" s="124"/>
    </row>
    <row r="406" customFormat="false" ht="15" hidden="false" customHeight="false" outlineLevel="0" collapsed="false">
      <c r="D406" s="124"/>
    </row>
    <row r="407" customFormat="false" ht="15" hidden="false" customHeight="false" outlineLevel="0" collapsed="false">
      <c r="D407" s="124"/>
    </row>
    <row r="408" customFormat="false" ht="15" hidden="false" customHeight="false" outlineLevel="0" collapsed="false">
      <c r="D408" s="124"/>
    </row>
    <row r="409" customFormat="false" ht="15" hidden="false" customHeight="false" outlineLevel="0" collapsed="false">
      <c r="D409" s="124"/>
    </row>
    <row r="410" customFormat="false" ht="15" hidden="false" customHeight="false" outlineLevel="0" collapsed="false">
      <c r="D410" s="124"/>
    </row>
    <row r="411" customFormat="false" ht="15" hidden="false" customHeight="false" outlineLevel="0" collapsed="false">
      <c r="D411" s="124"/>
    </row>
    <row r="412" customFormat="false" ht="15" hidden="false" customHeight="false" outlineLevel="0" collapsed="false">
      <c r="D412" s="124"/>
    </row>
    <row r="413" customFormat="false" ht="15" hidden="false" customHeight="false" outlineLevel="0" collapsed="false">
      <c r="D413" s="124"/>
    </row>
    <row r="414" customFormat="false" ht="15" hidden="false" customHeight="false" outlineLevel="0" collapsed="false">
      <c r="D414" s="124"/>
    </row>
    <row r="415" customFormat="false" ht="15" hidden="false" customHeight="false" outlineLevel="0" collapsed="false">
      <c r="D415" s="124"/>
    </row>
    <row r="416" customFormat="false" ht="15" hidden="false" customHeight="false" outlineLevel="0" collapsed="false">
      <c r="D416" s="124"/>
    </row>
    <row r="417" customFormat="false" ht="15" hidden="false" customHeight="false" outlineLevel="0" collapsed="false">
      <c r="D417" s="124"/>
    </row>
    <row r="418" customFormat="false" ht="15" hidden="false" customHeight="false" outlineLevel="0" collapsed="false">
      <c r="D418" s="124"/>
    </row>
    <row r="419" customFormat="false" ht="15" hidden="false" customHeight="false" outlineLevel="0" collapsed="false">
      <c r="D419" s="124"/>
    </row>
    <row r="420" customFormat="false" ht="15" hidden="false" customHeight="false" outlineLevel="0" collapsed="false">
      <c r="D420" s="124"/>
    </row>
    <row r="421" customFormat="false" ht="15" hidden="false" customHeight="false" outlineLevel="0" collapsed="false">
      <c r="D421" s="124"/>
    </row>
    <row r="422" customFormat="false" ht="15" hidden="false" customHeight="false" outlineLevel="0" collapsed="false">
      <c r="D422" s="124"/>
    </row>
    <row r="423" customFormat="false" ht="15" hidden="false" customHeight="false" outlineLevel="0" collapsed="false">
      <c r="D423" s="124"/>
    </row>
    <row r="424" customFormat="false" ht="15" hidden="false" customHeight="false" outlineLevel="0" collapsed="false">
      <c r="D424" s="124"/>
    </row>
    <row r="425" customFormat="false" ht="15" hidden="false" customHeight="false" outlineLevel="0" collapsed="false">
      <c r="D425" s="124"/>
    </row>
    <row r="426" customFormat="false" ht="15" hidden="false" customHeight="false" outlineLevel="0" collapsed="false">
      <c r="D426" s="124"/>
    </row>
    <row r="427" customFormat="false" ht="15" hidden="false" customHeight="false" outlineLevel="0" collapsed="false">
      <c r="D427" s="124"/>
    </row>
    <row r="428" customFormat="false" ht="15" hidden="false" customHeight="false" outlineLevel="0" collapsed="false">
      <c r="D428" s="124"/>
    </row>
    <row r="429" customFormat="false" ht="15" hidden="false" customHeight="false" outlineLevel="0" collapsed="false">
      <c r="D429" s="124"/>
    </row>
    <row r="430" customFormat="false" ht="15" hidden="false" customHeight="false" outlineLevel="0" collapsed="false">
      <c r="D430" s="124"/>
    </row>
    <row r="431" customFormat="false" ht="15" hidden="false" customHeight="false" outlineLevel="0" collapsed="false">
      <c r="D431" s="124"/>
    </row>
    <row r="432" customFormat="false" ht="15" hidden="false" customHeight="false" outlineLevel="0" collapsed="false">
      <c r="D432" s="124"/>
    </row>
    <row r="433" customFormat="false" ht="15" hidden="false" customHeight="false" outlineLevel="0" collapsed="false">
      <c r="D433" s="124"/>
    </row>
    <row r="434" customFormat="false" ht="15" hidden="false" customHeight="false" outlineLevel="0" collapsed="false">
      <c r="D434" s="124"/>
    </row>
    <row r="435" customFormat="false" ht="15" hidden="false" customHeight="false" outlineLevel="0" collapsed="false">
      <c r="D435" s="124"/>
    </row>
    <row r="436" customFormat="false" ht="15" hidden="false" customHeight="false" outlineLevel="0" collapsed="false">
      <c r="D436" s="124"/>
    </row>
    <row r="437" customFormat="false" ht="15" hidden="false" customHeight="false" outlineLevel="0" collapsed="false">
      <c r="D437" s="124"/>
    </row>
    <row r="438" customFormat="false" ht="15" hidden="false" customHeight="false" outlineLevel="0" collapsed="false">
      <c r="D438" s="124"/>
    </row>
    <row r="439" customFormat="false" ht="15" hidden="false" customHeight="false" outlineLevel="0" collapsed="false">
      <c r="D439" s="124"/>
    </row>
    <row r="440" customFormat="false" ht="15" hidden="false" customHeight="false" outlineLevel="0" collapsed="false">
      <c r="D440" s="124"/>
    </row>
    <row r="441" customFormat="false" ht="15" hidden="false" customHeight="false" outlineLevel="0" collapsed="false">
      <c r="D441" s="124"/>
    </row>
    <row r="442" customFormat="false" ht="15" hidden="false" customHeight="false" outlineLevel="0" collapsed="false">
      <c r="D442" s="124"/>
    </row>
    <row r="443" customFormat="false" ht="15" hidden="false" customHeight="false" outlineLevel="0" collapsed="false">
      <c r="D443" s="124"/>
    </row>
    <row r="444" customFormat="false" ht="15" hidden="false" customHeight="false" outlineLevel="0" collapsed="false">
      <c r="D444" s="124"/>
    </row>
    <row r="445" customFormat="false" ht="15" hidden="false" customHeight="false" outlineLevel="0" collapsed="false">
      <c r="D445" s="124"/>
    </row>
    <row r="446" customFormat="false" ht="15" hidden="false" customHeight="false" outlineLevel="0" collapsed="false">
      <c r="D446" s="124"/>
    </row>
    <row r="447" customFormat="false" ht="15" hidden="false" customHeight="false" outlineLevel="0" collapsed="false">
      <c r="D447" s="124"/>
    </row>
    <row r="448" customFormat="false" ht="15" hidden="false" customHeight="false" outlineLevel="0" collapsed="false">
      <c r="D448" s="124"/>
    </row>
    <row r="449" customFormat="false" ht="15" hidden="false" customHeight="false" outlineLevel="0" collapsed="false">
      <c r="D449" s="124"/>
    </row>
    <row r="450" customFormat="false" ht="15" hidden="false" customHeight="false" outlineLevel="0" collapsed="false">
      <c r="D450" s="124"/>
    </row>
    <row r="451" customFormat="false" ht="15" hidden="false" customHeight="false" outlineLevel="0" collapsed="false">
      <c r="D451" s="124"/>
    </row>
    <row r="452" customFormat="false" ht="15" hidden="false" customHeight="false" outlineLevel="0" collapsed="false">
      <c r="D452" s="124"/>
    </row>
    <row r="453" customFormat="false" ht="15" hidden="false" customHeight="false" outlineLevel="0" collapsed="false">
      <c r="D453" s="124"/>
    </row>
    <row r="454" customFormat="false" ht="15" hidden="false" customHeight="false" outlineLevel="0" collapsed="false">
      <c r="D454" s="124"/>
    </row>
    <row r="455" customFormat="false" ht="15" hidden="false" customHeight="false" outlineLevel="0" collapsed="false">
      <c r="D455" s="124"/>
    </row>
    <row r="456" customFormat="false" ht="15" hidden="false" customHeight="false" outlineLevel="0" collapsed="false">
      <c r="D456" s="124"/>
    </row>
    <row r="457" customFormat="false" ht="15" hidden="false" customHeight="false" outlineLevel="0" collapsed="false">
      <c r="D457" s="124"/>
    </row>
    <row r="458" customFormat="false" ht="15" hidden="false" customHeight="false" outlineLevel="0" collapsed="false">
      <c r="D458" s="124"/>
    </row>
    <row r="459" customFormat="false" ht="15" hidden="false" customHeight="false" outlineLevel="0" collapsed="false">
      <c r="D459" s="124"/>
    </row>
    <row r="460" customFormat="false" ht="15" hidden="false" customHeight="false" outlineLevel="0" collapsed="false">
      <c r="D460" s="124"/>
    </row>
    <row r="461" customFormat="false" ht="15" hidden="false" customHeight="false" outlineLevel="0" collapsed="false">
      <c r="D461" s="124"/>
    </row>
    <row r="462" customFormat="false" ht="15" hidden="false" customHeight="false" outlineLevel="0" collapsed="false">
      <c r="D462" s="124"/>
    </row>
    <row r="463" customFormat="false" ht="15" hidden="false" customHeight="false" outlineLevel="0" collapsed="false">
      <c r="D463" s="124"/>
    </row>
    <row r="464" customFormat="false" ht="15" hidden="false" customHeight="false" outlineLevel="0" collapsed="false">
      <c r="D464" s="124"/>
    </row>
    <row r="465" customFormat="false" ht="15" hidden="false" customHeight="false" outlineLevel="0" collapsed="false">
      <c r="D465" s="124"/>
    </row>
    <row r="466" customFormat="false" ht="15" hidden="false" customHeight="false" outlineLevel="0" collapsed="false">
      <c r="D466" s="124"/>
    </row>
    <row r="467" customFormat="false" ht="15" hidden="false" customHeight="false" outlineLevel="0" collapsed="false">
      <c r="D467" s="124"/>
    </row>
    <row r="468" customFormat="false" ht="15" hidden="false" customHeight="false" outlineLevel="0" collapsed="false">
      <c r="D468" s="124"/>
    </row>
    <row r="469" customFormat="false" ht="15" hidden="false" customHeight="false" outlineLevel="0" collapsed="false">
      <c r="D469" s="124"/>
    </row>
    <row r="470" customFormat="false" ht="15" hidden="false" customHeight="false" outlineLevel="0" collapsed="false">
      <c r="D470" s="124"/>
    </row>
    <row r="471" customFormat="false" ht="15" hidden="false" customHeight="false" outlineLevel="0" collapsed="false">
      <c r="D471" s="124"/>
    </row>
    <row r="472" customFormat="false" ht="15" hidden="false" customHeight="false" outlineLevel="0" collapsed="false">
      <c r="D472" s="124"/>
    </row>
    <row r="473" customFormat="false" ht="15" hidden="false" customHeight="false" outlineLevel="0" collapsed="false">
      <c r="D473" s="124"/>
    </row>
    <row r="474" customFormat="false" ht="15" hidden="false" customHeight="false" outlineLevel="0" collapsed="false">
      <c r="D474" s="124"/>
    </row>
    <row r="475" customFormat="false" ht="15" hidden="false" customHeight="false" outlineLevel="0" collapsed="false">
      <c r="D475" s="124"/>
    </row>
    <row r="476" customFormat="false" ht="15" hidden="false" customHeight="false" outlineLevel="0" collapsed="false">
      <c r="D476" s="124"/>
    </row>
    <row r="477" customFormat="false" ht="15" hidden="false" customHeight="false" outlineLevel="0" collapsed="false">
      <c r="D477" s="124"/>
    </row>
    <row r="478" customFormat="false" ht="15" hidden="false" customHeight="false" outlineLevel="0" collapsed="false">
      <c r="D478" s="124"/>
    </row>
    <row r="479" customFormat="false" ht="15" hidden="false" customHeight="false" outlineLevel="0" collapsed="false">
      <c r="D479" s="124"/>
    </row>
    <row r="480" customFormat="false" ht="15" hidden="false" customHeight="false" outlineLevel="0" collapsed="false">
      <c r="D480" s="124"/>
    </row>
    <row r="481" customFormat="false" ht="15" hidden="false" customHeight="false" outlineLevel="0" collapsed="false">
      <c r="D481" s="124"/>
    </row>
    <row r="482" customFormat="false" ht="15" hidden="false" customHeight="false" outlineLevel="0" collapsed="false">
      <c r="D482" s="124"/>
    </row>
    <row r="483" customFormat="false" ht="15" hidden="false" customHeight="false" outlineLevel="0" collapsed="false">
      <c r="D483" s="124"/>
    </row>
    <row r="484" customFormat="false" ht="15" hidden="false" customHeight="false" outlineLevel="0" collapsed="false">
      <c r="D484" s="124"/>
    </row>
    <row r="485" customFormat="false" ht="15" hidden="false" customHeight="false" outlineLevel="0" collapsed="false">
      <c r="D485" s="124"/>
    </row>
    <row r="486" customFormat="false" ht="15" hidden="false" customHeight="false" outlineLevel="0" collapsed="false">
      <c r="D486" s="124"/>
    </row>
    <row r="487" customFormat="false" ht="15" hidden="false" customHeight="false" outlineLevel="0" collapsed="false">
      <c r="D487" s="124"/>
    </row>
    <row r="488" customFormat="false" ht="15" hidden="false" customHeight="false" outlineLevel="0" collapsed="false">
      <c r="D488" s="124"/>
    </row>
    <row r="489" customFormat="false" ht="15" hidden="false" customHeight="false" outlineLevel="0" collapsed="false">
      <c r="D489" s="124"/>
    </row>
    <row r="490" customFormat="false" ht="15" hidden="false" customHeight="false" outlineLevel="0" collapsed="false">
      <c r="D490" s="124"/>
    </row>
    <row r="491" customFormat="false" ht="15" hidden="false" customHeight="false" outlineLevel="0" collapsed="false">
      <c r="D491" s="124"/>
    </row>
    <row r="492" customFormat="false" ht="15" hidden="false" customHeight="false" outlineLevel="0" collapsed="false">
      <c r="D492" s="124"/>
    </row>
    <row r="493" customFormat="false" ht="15" hidden="false" customHeight="false" outlineLevel="0" collapsed="false">
      <c r="D493" s="124"/>
    </row>
    <row r="494" customFormat="false" ht="15" hidden="false" customHeight="false" outlineLevel="0" collapsed="false">
      <c r="D494" s="124"/>
    </row>
    <row r="495" customFormat="false" ht="15" hidden="false" customHeight="false" outlineLevel="0" collapsed="false">
      <c r="D495" s="124"/>
    </row>
    <row r="496" customFormat="false" ht="15" hidden="false" customHeight="false" outlineLevel="0" collapsed="false">
      <c r="D496" s="124"/>
    </row>
    <row r="497" customFormat="false" ht="15" hidden="false" customHeight="false" outlineLevel="0" collapsed="false">
      <c r="D497" s="124"/>
    </row>
    <row r="498" customFormat="false" ht="15" hidden="false" customHeight="false" outlineLevel="0" collapsed="false">
      <c r="D498" s="124"/>
    </row>
    <row r="499" customFormat="false" ht="15" hidden="false" customHeight="false" outlineLevel="0" collapsed="false">
      <c r="D499" s="124"/>
    </row>
    <row r="500" customFormat="false" ht="15" hidden="false" customHeight="false" outlineLevel="0" collapsed="false">
      <c r="D500" s="124"/>
    </row>
    <row r="501" customFormat="false" ht="15" hidden="false" customHeight="false" outlineLevel="0" collapsed="false">
      <c r="D501" s="124"/>
    </row>
    <row r="502" customFormat="false" ht="15" hidden="false" customHeight="false" outlineLevel="0" collapsed="false">
      <c r="D502" s="124"/>
    </row>
    <row r="503" customFormat="false" ht="15" hidden="false" customHeight="false" outlineLevel="0" collapsed="false">
      <c r="D503" s="124"/>
    </row>
    <row r="504" customFormat="false" ht="15" hidden="false" customHeight="false" outlineLevel="0" collapsed="false">
      <c r="D504" s="124"/>
    </row>
    <row r="505" customFormat="false" ht="15" hidden="false" customHeight="false" outlineLevel="0" collapsed="false">
      <c r="D505" s="124"/>
    </row>
    <row r="506" customFormat="false" ht="15" hidden="false" customHeight="false" outlineLevel="0" collapsed="false">
      <c r="D506" s="124"/>
    </row>
    <row r="507" customFormat="false" ht="15" hidden="false" customHeight="false" outlineLevel="0" collapsed="false">
      <c r="D507" s="124"/>
    </row>
    <row r="508" customFormat="false" ht="15" hidden="false" customHeight="false" outlineLevel="0" collapsed="false">
      <c r="D508" s="124"/>
    </row>
    <row r="509" customFormat="false" ht="15" hidden="false" customHeight="false" outlineLevel="0" collapsed="false">
      <c r="D509" s="124"/>
    </row>
    <row r="510" customFormat="false" ht="15" hidden="false" customHeight="false" outlineLevel="0" collapsed="false">
      <c r="D510" s="124"/>
    </row>
    <row r="511" customFormat="false" ht="15" hidden="false" customHeight="false" outlineLevel="0" collapsed="false">
      <c r="D511" s="124"/>
    </row>
    <row r="512" customFormat="false" ht="15" hidden="false" customHeight="false" outlineLevel="0" collapsed="false">
      <c r="D512" s="124"/>
    </row>
    <row r="513" customFormat="false" ht="15" hidden="false" customHeight="false" outlineLevel="0" collapsed="false">
      <c r="D513" s="124"/>
    </row>
    <row r="514" customFormat="false" ht="15" hidden="false" customHeight="false" outlineLevel="0" collapsed="false">
      <c r="D514" s="124"/>
    </row>
    <row r="515" customFormat="false" ht="15" hidden="false" customHeight="false" outlineLevel="0" collapsed="false">
      <c r="D515" s="124"/>
    </row>
    <row r="516" customFormat="false" ht="15" hidden="false" customHeight="false" outlineLevel="0" collapsed="false">
      <c r="D516" s="124"/>
    </row>
    <row r="517" customFormat="false" ht="15" hidden="false" customHeight="false" outlineLevel="0" collapsed="false">
      <c r="D517" s="124"/>
    </row>
    <row r="518" customFormat="false" ht="15" hidden="false" customHeight="false" outlineLevel="0" collapsed="false">
      <c r="D518" s="124"/>
    </row>
    <row r="519" customFormat="false" ht="15" hidden="false" customHeight="false" outlineLevel="0" collapsed="false">
      <c r="D519" s="124"/>
    </row>
    <row r="520" customFormat="false" ht="15" hidden="false" customHeight="false" outlineLevel="0" collapsed="false">
      <c r="D520" s="124"/>
    </row>
    <row r="521" customFormat="false" ht="15" hidden="false" customHeight="false" outlineLevel="0" collapsed="false">
      <c r="D521" s="124"/>
    </row>
    <row r="522" customFormat="false" ht="15" hidden="false" customHeight="false" outlineLevel="0" collapsed="false">
      <c r="D522" s="124"/>
    </row>
    <row r="523" customFormat="false" ht="15" hidden="false" customHeight="false" outlineLevel="0" collapsed="false">
      <c r="D523" s="124"/>
    </row>
    <row r="524" customFormat="false" ht="15" hidden="false" customHeight="false" outlineLevel="0" collapsed="false">
      <c r="D524" s="124"/>
    </row>
    <row r="525" customFormat="false" ht="15" hidden="false" customHeight="false" outlineLevel="0" collapsed="false">
      <c r="D525" s="124"/>
    </row>
    <row r="526" customFormat="false" ht="15" hidden="false" customHeight="false" outlineLevel="0" collapsed="false">
      <c r="D526" s="124"/>
    </row>
    <row r="527" customFormat="false" ht="15" hidden="false" customHeight="false" outlineLevel="0" collapsed="false">
      <c r="D527" s="124"/>
    </row>
    <row r="528" customFormat="false" ht="15" hidden="false" customHeight="false" outlineLevel="0" collapsed="false">
      <c r="D528" s="124"/>
    </row>
    <row r="529" customFormat="false" ht="15" hidden="false" customHeight="false" outlineLevel="0" collapsed="false">
      <c r="D529" s="124"/>
    </row>
    <row r="530" customFormat="false" ht="15" hidden="false" customHeight="false" outlineLevel="0" collapsed="false">
      <c r="D530" s="124"/>
    </row>
    <row r="531" customFormat="false" ht="15" hidden="false" customHeight="false" outlineLevel="0" collapsed="false">
      <c r="D531" s="124"/>
    </row>
    <row r="532" customFormat="false" ht="15" hidden="false" customHeight="false" outlineLevel="0" collapsed="false">
      <c r="D532" s="124"/>
    </row>
    <row r="533" customFormat="false" ht="15" hidden="false" customHeight="false" outlineLevel="0" collapsed="false">
      <c r="D533" s="124"/>
    </row>
    <row r="534" customFormat="false" ht="15" hidden="false" customHeight="false" outlineLevel="0" collapsed="false">
      <c r="D534" s="124"/>
    </row>
    <row r="535" customFormat="false" ht="15" hidden="false" customHeight="false" outlineLevel="0" collapsed="false">
      <c r="D535" s="124"/>
    </row>
    <row r="536" customFormat="false" ht="15" hidden="false" customHeight="false" outlineLevel="0" collapsed="false">
      <c r="D536" s="124"/>
    </row>
    <row r="537" customFormat="false" ht="15" hidden="false" customHeight="false" outlineLevel="0" collapsed="false">
      <c r="D537" s="124"/>
    </row>
    <row r="538" customFormat="false" ht="15" hidden="false" customHeight="false" outlineLevel="0" collapsed="false">
      <c r="D538" s="124"/>
    </row>
    <row r="539" customFormat="false" ht="15" hidden="false" customHeight="false" outlineLevel="0" collapsed="false">
      <c r="D539" s="124"/>
    </row>
    <row r="540" customFormat="false" ht="15" hidden="false" customHeight="false" outlineLevel="0" collapsed="false">
      <c r="D540" s="124"/>
    </row>
    <row r="541" customFormat="false" ht="15" hidden="false" customHeight="false" outlineLevel="0" collapsed="false">
      <c r="D541" s="124"/>
    </row>
    <row r="542" customFormat="false" ht="15" hidden="false" customHeight="false" outlineLevel="0" collapsed="false">
      <c r="D542" s="124"/>
    </row>
    <row r="543" customFormat="false" ht="15" hidden="false" customHeight="false" outlineLevel="0" collapsed="false">
      <c r="D543" s="124"/>
    </row>
    <row r="544" customFormat="false" ht="15" hidden="false" customHeight="false" outlineLevel="0" collapsed="false">
      <c r="D544" s="124"/>
    </row>
    <row r="545" customFormat="false" ht="15" hidden="false" customHeight="false" outlineLevel="0" collapsed="false">
      <c r="D545" s="124"/>
    </row>
    <row r="546" customFormat="false" ht="15" hidden="false" customHeight="false" outlineLevel="0" collapsed="false">
      <c r="D546" s="124"/>
    </row>
    <row r="547" customFormat="false" ht="15" hidden="false" customHeight="false" outlineLevel="0" collapsed="false">
      <c r="D547" s="124"/>
    </row>
    <row r="548" customFormat="false" ht="15" hidden="false" customHeight="false" outlineLevel="0" collapsed="false">
      <c r="D548" s="124"/>
    </row>
    <row r="549" customFormat="false" ht="15" hidden="false" customHeight="false" outlineLevel="0" collapsed="false">
      <c r="D549" s="124"/>
    </row>
    <row r="550" customFormat="false" ht="15" hidden="false" customHeight="false" outlineLevel="0" collapsed="false">
      <c r="D550" s="124"/>
    </row>
    <row r="551" customFormat="false" ht="15" hidden="false" customHeight="false" outlineLevel="0" collapsed="false">
      <c r="D551" s="124"/>
    </row>
    <row r="552" customFormat="false" ht="15" hidden="false" customHeight="false" outlineLevel="0" collapsed="false">
      <c r="D552" s="124"/>
    </row>
    <row r="553" customFormat="false" ht="15" hidden="false" customHeight="false" outlineLevel="0" collapsed="false">
      <c r="D553" s="124"/>
    </row>
    <row r="554" customFormat="false" ht="15" hidden="false" customHeight="false" outlineLevel="0" collapsed="false">
      <c r="D554" s="124"/>
    </row>
    <row r="555" customFormat="false" ht="15" hidden="false" customHeight="false" outlineLevel="0" collapsed="false">
      <c r="D555" s="124"/>
    </row>
    <row r="556" customFormat="false" ht="15" hidden="false" customHeight="false" outlineLevel="0" collapsed="false">
      <c r="D556" s="124"/>
    </row>
    <row r="557" customFormat="false" ht="15" hidden="false" customHeight="false" outlineLevel="0" collapsed="false">
      <c r="D557" s="124"/>
    </row>
    <row r="558" customFormat="false" ht="15" hidden="false" customHeight="false" outlineLevel="0" collapsed="false">
      <c r="D558" s="124"/>
    </row>
    <row r="559" customFormat="false" ht="15" hidden="false" customHeight="false" outlineLevel="0" collapsed="false">
      <c r="D559" s="124"/>
    </row>
    <row r="560" customFormat="false" ht="15" hidden="false" customHeight="false" outlineLevel="0" collapsed="false">
      <c r="D560" s="124"/>
    </row>
    <row r="561" customFormat="false" ht="15" hidden="false" customHeight="false" outlineLevel="0" collapsed="false">
      <c r="D561" s="124"/>
    </row>
    <row r="562" customFormat="false" ht="15" hidden="false" customHeight="false" outlineLevel="0" collapsed="false">
      <c r="D562" s="124"/>
    </row>
    <row r="563" customFormat="false" ht="15" hidden="false" customHeight="false" outlineLevel="0" collapsed="false">
      <c r="D563" s="124"/>
    </row>
    <row r="564" customFormat="false" ht="15" hidden="false" customHeight="false" outlineLevel="0" collapsed="false">
      <c r="D564" s="124"/>
    </row>
    <row r="565" customFormat="false" ht="15" hidden="false" customHeight="false" outlineLevel="0" collapsed="false">
      <c r="D565" s="124"/>
    </row>
    <row r="566" customFormat="false" ht="15" hidden="false" customHeight="false" outlineLevel="0" collapsed="false">
      <c r="D566" s="124"/>
    </row>
    <row r="567" customFormat="false" ht="15" hidden="false" customHeight="false" outlineLevel="0" collapsed="false">
      <c r="D567" s="124"/>
    </row>
    <row r="568" customFormat="false" ht="15" hidden="false" customHeight="false" outlineLevel="0" collapsed="false">
      <c r="D568" s="124"/>
    </row>
    <row r="569" customFormat="false" ht="15" hidden="false" customHeight="false" outlineLevel="0" collapsed="false">
      <c r="D569" s="124"/>
    </row>
    <row r="570" customFormat="false" ht="15" hidden="false" customHeight="false" outlineLevel="0" collapsed="false">
      <c r="D570" s="124"/>
    </row>
    <row r="571" customFormat="false" ht="15" hidden="false" customHeight="false" outlineLevel="0" collapsed="false">
      <c r="D571" s="124"/>
    </row>
    <row r="572" customFormat="false" ht="15" hidden="false" customHeight="false" outlineLevel="0" collapsed="false">
      <c r="D572" s="124"/>
    </row>
    <row r="573" customFormat="false" ht="15" hidden="false" customHeight="false" outlineLevel="0" collapsed="false">
      <c r="D573" s="124"/>
    </row>
    <row r="574" customFormat="false" ht="15" hidden="false" customHeight="false" outlineLevel="0" collapsed="false">
      <c r="D574" s="124"/>
    </row>
    <row r="575" customFormat="false" ht="15" hidden="false" customHeight="false" outlineLevel="0" collapsed="false">
      <c r="D575" s="124"/>
    </row>
    <row r="576" customFormat="false" ht="15" hidden="false" customHeight="false" outlineLevel="0" collapsed="false">
      <c r="D576" s="124"/>
    </row>
    <row r="577" customFormat="false" ht="15" hidden="false" customHeight="false" outlineLevel="0" collapsed="false">
      <c r="D577" s="124"/>
    </row>
    <row r="578" customFormat="false" ht="15" hidden="false" customHeight="false" outlineLevel="0" collapsed="false">
      <c r="D578" s="124"/>
    </row>
    <row r="579" customFormat="false" ht="15" hidden="false" customHeight="false" outlineLevel="0" collapsed="false">
      <c r="D579" s="124"/>
    </row>
    <row r="580" customFormat="false" ht="15" hidden="false" customHeight="false" outlineLevel="0" collapsed="false">
      <c r="D580" s="124"/>
    </row>
    <row r="581" customFormat="false" ht="15" hidden="false" customHeight="false" outlineLevel="0" collapsed="false">
      <c r="D581" s="124"/>
    </row>
    <row r="582" customFormat="false" ht="15" hidden="false" customHeight="false" outlineLevel="0" collapsed="false">
      <c r="D582" s="124"/>
    </row>
    <row r="583" customFormat="false" ht="15" hidden="false" customHeight="false" outlineLevel="0" collapsed="false">
      <c r="D583" s="124"/>
    </row>
    <row r="584" customFormat="false" ht="15" hidden="false" customHeight="false" outlineLevel="0" collapsed="false">
      <c r="D584" s="124"/>
    </row>
    <row r="585" customFormat="false" ht="15" hidden="false" customHeight="false" outlineLevel="0" collapsed="false">
      <c r="D585" s="124"/>
    </row>
    <row r="586" customFormat="false" ht="15" hidden="false" customHeight="false" outlineLevel="0" collapsed="false">
      <c r="D586" s="124"/>
    </row>
    <row r="587" customFormat="false" ht="15" hidden="false" customHeight="false" outlineLevel="0" collapsed="false">
      <c r="D587" s="124"/>
    </row>
    <row r="588" customFormat="false" ht="15" hidden="false" customHeight="false" outlineLevel="0" collapsed="false">
      <c r="D588" s="124"/>
    </row>
    <row r="589" customFormat="false" ht="15" hidden="false" customHeight="false" outlineLevel="0" collapsed="false">
      <c r="D589" s="124"/>
    </row>
    <row r="590" customFormat="false" ht="15" hidden="false" customHeight="false" outlineLevel="0" collapsed="false">
      <c r="D590" s="124"/>
    </row>
    <row r="591" customFormat="false" ht="15" hidden="false" customHeight="false" outlineLevel="0" collapsed="false">
      <c r="D591" s="124"/>
    </row>
    <row r="592" customFormat="false" ht="15" hidden="false" customHeight="false" outlineLevel="0" collapsed="false">
      <c r="D592" s="124"/>
    </row>
    <row r="593" customFormat="false" ht="15" hidden="false" customHeight="false" outlineLevel="0" collapsed="false">
      <c r="D593" s="124"/>
    </row>
    <row r="594" customFormat="false" ht="15" hidden="false" customHeight="false" outlineLevel="0" collapsed="false">
      <c r="D594" s="124"/>
    </row>
    <row r="595" customFormat="false" ht="15" hidden="false" customHeight="false" outlineLevel="0" collapsed="false">
      <c r="D595" s="124"/>
    </row>
    <row r="596" customFormat="false" ht="15" hidden="false" customHeight="false" outlineLevel="0" collapsed="false">
      <c r="D596" s="124"/>
    </row>
    <row r="597" customFormat="false" ht="15" hidden="false" customHeight="false" outlineLevel="0" collapsed="false">
      <c r="D597" s="124"/>
    </row>
    <row r="598" customFormat="false" ht="15" hidden="false" customHeight="false" outlineLevel="0" collapsed="false">
      <c r="D598" s="124"/>
    </row>
    <row r="599" customFormat="false" ht="15" hidden="false" customHeight="false" outlineLevel="0" collapsed="false">
      <c r="D599" s="124"/>
    </row>
    <row r="600" customFormat="false" ht="15" hidden="false" customHeight="false" outlineLevel="0" collapsed="false">
      <c r="D600" s="124"/>
    </row>
    <row r="601" customFormat="false" ht="15" hidden="false" customHeight="false" outlineLevel="0" collapsed="false">
      <c r="D601" s="124"/>
    </row>
    <row r="602" customFormat="false" ht="15" hidden="false" customHeight="false" outlineLevel="0" collapsed="false">
      <c r="D602" s="124"/>
    </row>
    <row r="603" customFormat="false" ht="15" hidden="false" customHeight="false" outlineLevel="0" collapsed="false">
      <c r="D603" s="124"/>
    </row>
    <row r="604" customFormat="false" ht="15" hidden="false" customHeight="false" outlineLevel="0" collapsed="false">
      <c r="D604" s="124"/>
    </row>
    <row r="605" customFormat="false" ht="15" hidden="false" customHeight="false" outlineLevel="0" collapsed="false">
      <c r="D605" s="124"/>
    </row>
    <row r="606" customFormat="false" ht="15" hidden="false" customHeight="false" outlineLevel="0" collapsed="false">
      <c r="D606" s="124"/>
    </row>
    <row r="607" customFormat="false" ht="15" hidden="false" customHeight="false" outlineLevel="0" collapsed="false">
      <c r="D607" s="124"/>
    </row>
    <row r="608" customFormat="false" ht="15" hidden="false" customHeight="false" outlineLevel="0" collapsed="false">
      <c r="D608" s="124"/>
    </row>
    <row r="609" customFormat="false" ht="15" hidden="false" customHeight="false" outlineLevel="0" collapsed="false">
      <c r="D609" s="124"/>
    </row>
    <row r="610" customFormat="false" ht="15" hidden="false" customHeight="false" outlineLevel="0" collapsed="false">
      <c r="D610" s="124"/>
    </row>
    <row r="611" customFormat="false" ht="15" hidden="false" customHeight="false" outlineLevel="0" collapsed="false">
      <c r="D611" s="124"/>
    </row>
    <row r="612" customFormat="false" ht="15" hidden="false" customHeight="false" outlineLevel="0" collapsed="false">
      <c r="D612" s="124"/>
    </row>
    <row r="613" customFormat="false" ht="15" hidden="false" customHeight="false" outlineLevel="0" collapsed="false">
      <c r="D613" s="124"/>
    </row>
    <row r="614" customFormat="false" ht="15" hidden="false" customHeight="false" outlineLevel="0" collapsed="false">
      <c r="D614" s="124"/>
    </row>
    <row r="615" customFormat="false" ht="15" hidden="false" customHeight="false" outlineLevel="0" collapsed="false">
      <c r="D615" s="124"/>
    </row>
    <row r="616" customFormat="false" ht="15" hidden="false" customHeight="false" outlineLevel="0" collapsed="false">
      <c r="D616" s="124"/>
    </row>
    <row r="617" customFormat="false" ht="15" hidden="false" customHeight="false" outlineLevel="0" collapsed="false">
      <c r="D617" s="124"/>
    </row>
    <row r="618" customFormat="false" ht="15" hidden="false" customHeight="false" outlineLevel="0" collapsed="false">
      <c r="D618" s="124"/>
    </row>
    <row r="619" customFormat="false" ht="15" hidden="false" customHeight="false" outlineLevel="0" collapsed="false">
      <c r="D619" s="124"/>
    </row>
    <row r="620" customFormat="false" ht="15" hidden="false" customHeight="false" outlineLevel="0" collapsed="false">
      <c r="D620" s="124"/>
    </row>
    <row r="621" customFormat="false" ht="15" hidden="false" customHeight="false" outlineLevel="0" collapsed="false">
      <c r="D621" s="124"/>
    </row>
    <row r="622" customFormat="false" ht="15" hidden="false" customHeight="false" outlineLevel="0" collapsed="false">
      <c r="D622" s="124"/>
    </row>
    <row r="623" customFormat="false" ht="15" hidden="false" customHeight="false" outlineLevel="0" collapsed="false">
      <c r="D623" s="124"/>
    </row>
    <row r="624" customFormat="false" ht="15" hidden="false" customHeight="false" outlineLevel="0" collapsed="false">
      <c r="D624" s="124"/>
    </row>
    <row r="625" customFormat="false" ht="15" hidden="false" customHeight="false" outlineLevel="0" collapsed="false">
      <c r="D625" s="124"/>
    </row>
    <row r="626" customFormat="false" ht="15" hidden="false" customHeight="false" outlineLevel="0" collapsed="false">
      <c r="D626" s="124"/>
    </row>
    <row r="627" customFormat="false" ht="15" hidden="false" customHeight="false" outlineLevel="0" collapsed="false">
      <c r="D627" s="124"/>
    </row>
    <row r="628" customFormat="false" ht="15" hidden="false" customHeight="false" outlineLevel="0" collapsed="false">
      <c r="D628" s="124"/>
    </row>
    <row r="629" customFormat="false" ht="15" hidden="false" customHeight="false" outlineLevel="0" collapsed="false">
      <c r="D629" s="124"/>
    </row>
    <row r="630" customFormat="false" ht="15" hidden="false" customHeight="false" outlineLevel="0" collapsed="false">
      <c r="D630" s="124"/>
    </row>
    <row r="631" customFormat="false" ht="15" hidden="false" customHeight="false" outlineLevel="0" collapsed="false">
      <c r="D631" s="124"/>
    </row>
    <row r="632" customFormat="false" ht="15" hidden="false" customHeight="false" outlineLevel="0" collapsed="false">
      <c r="D632" s="124"/>
    </row>
    <row r="633" customFormat="false" ht="15" hidden="false" customHeight="false" outlineLevel="0" collapsed="false">
      <c r="D633" s="124"/>
    </row>
    <row r="634" customFormat="false" ht="15" hidden="false" customHeight="false" outlineLevel="0" collapsed="false">
      <c r="D634" s="124"/>
    </row>
    <row r="635" customFormat="false" ht="15" hidden="false" customHeight="false" outlineLevel="0" collapsed="false">
      <c r="D635" s="124"/>
    </row>
    <row r="636" customFormat="false" ht="15" hidden="false" customHeight="false" outlineLevel="0" collapsed="false">
      <c r="D636" s="124"/>
    </row>
    <row r="637" customFormat="false" ht="15" hidden="false" customHeight="false" outlineLevel="0" collapsed="false">
      <c r="D637" s="124"/>
    </row>
    <row r="638" customFormat="false" ht="15" hidden="false" customHeight="false" outlineLevel="0" collapsed="false">
      <c r="D638" s="124"/>
    </row>
    <row r="639" customFormat="false" ht="15" hidden="false" customHeight="false" outlineLevel="0" collapsed="false">
      <c r="D639" s="124"/>
    </row>
    <row r="640" customFormat="false" ht="15" hidden="false" customHeight="false" outlineLevel="0" collapsed="false">
      <c r="D640" s="124"/>
    </row>
    <row r="641" customFormat="false" ht="15" hidden="false" customHeight="false" outlineLevel="0" collapsed="false">
      <c r="D641" s="124"/>
    </row>
    <row r="642" customFormat="false" ht="15" hidden="false" customHeight="false" outlineLevel="0" collapsed="false">
      <c r="D642" s="124"/>
    </row>
    <row r="643" customFormat="false" ht="15" hidden="false" customHeight="false" outlineLevel="0" collapsed="false">
      <c r="D643" s="124"/>
    </row>
    <row r="644" customFormat="false" ht="15" hidden="false" customHeight="false" outlineLevel="0" collapsed="false">
      <c r="D644" s="124"/>
    </row>
    <row r="645" customFormat="false" ht="15" hidden="false" customHeight="false" outlineLevel="0" collapsed="false">
      <c r="D645" s="124"/>
    </row>
    <row r="646" customFormat="false" ht="15" hidden="false" customHeight="false" outlineLevel="0" collapsed="false">
      <c r="D646" s="124"/>
    </row>
    <row r="647" customFormat="false" ht="15" hidden="false" customHeight="false" outlineLevel="0" collapsed="false">
      <c r="D647" s="124"/>
    </row>
    <row r="648" customFormat="false" ht="15" hidden="false" customHeight="false" outlineLevel="0" collapsed="false">
      <c r="D648" s="124"/>
    </row>
    <row r="649" customFormat="false" ht="15" hidden="false" customHeight="false" outlineLevel="0" collapsed="false">
      <c r="D649" s="124"/>
    </row>
    <row r="650" customFormat="false" ht="15" hidden="false" customHeight="false" outlineLevel="0" collapsed="false">
      <c r="D650" s="124"/>
    </row>
    <row r="651" customFormat="false" ht="15" hidden="false" customHeight="false" outlineLevel="0" collapsed="false">
      <c r="D651" s="124"/>
    </row>
    <row r="652" customFormat="false" ht="15" hidden="false" customHeight="false" outlineLevel="0" collapsed="false">
      <c r="D652" s="124"/>
    </row>
    <row r="653" customFormat="false" ht="15" hidden="false" customHeight="false" outlineLevel="0" collapsed="false">
      <c r="D653" s="124"/>
    </row>
    <row r="654" customFormat="false" ht="15" hidden="false" customHeight="false" outlineLevel="0" collapsed="false">
      <c r="D654" s="124"/>
    </row>
    <row r="655" customFormat="false" ht="15" hidden="false" customHeight="false" outlineLevel="0" collapsed="false">
      <c r="D655" s="124"/>
    </row>
    <row r="656" customFormat="false" ht="15" hidden="false" customHeight="false" outlineLevel="0" collapsed="false">
      <c r="D656" s="124"/>
    </row>
    <row r="657" customFormat="false" ht="15" hidden="false" customHeight="false" outlineLevel="0" collapsed="false">
      <c r="D657" s="124"/>
    </row>
    <row r="658" customFormat="false" ht="15" hidden="false" customHeight="false" outlineLevel="0" collapsed="false">
      <c r="D658" s="124"/>
    </row>
    <row r="659" customFormat="false" ht="15" hidden="false" customHeight="false" outlineLevel="0" collapsed="false">
      <c r="D659" s="124"/>
    </row>
    <row r="660" customFormat="false" ht="15" hidden="false" customHeight="false" outlineLevel="0" collapsed="false">
      <c r="D660" s="124"/>
    </row>
    <row r="661" customFormat="false" ht="15" hidden="false" customHeight="false" outlineLevel="0" collapsed="false">
      <c r="D661" s="124"/>
    </row>
    <row r="662" customFormat="false" ht="15" hidden="false" customHeight="false" outlineLevel="0" collapsed="false">
      <c r="D662" s="124"/>
    </row>
    <row r="663" customFormat="false" ht="15" hidden="false" customHeight="false" outlineLevel="0" collapsed="false">
      <c r="D663" s="124"/>
    </row>
    <row r="664" customFormat="false" ht="15" hidden="false" customHeight="false" outlineLevel="0" collapsed="false">
      <c r="D664" s="124"/>
    </row>
    <row r="665" customFormat="false" ht="15" hidden="false" customHeight="false" outlineLevel="0" collapsed="false">
      <c r="D665" s="124"/>
    </row>
    <row r="666" customFormat="false" ht="15" hidden="false" customHeight="false" outlineLevel="0" collapsed="false">
      <c r="D666" s="124"/>
    </row>
    <row r="667" customFormat="false" ht="15" hidden="false" customHeight="false" outlineLevel="0" collapsed="false">
      <c r="D667" s="124"/>
    </row>
    <row r="668" customFormat="false" ht="15" hidden="false" customHeight="false" outlineLevel="0" collapsed="false">
      <c r="D668" s="124"/>
    </row>
    <row r="669" customFormat="false" ht="15" hidden="false" customHeight="false" outlineLevel="0" collapsed="false">
      <c r="D669" s="124"/>
    </row>
    <row r="670" customFormat="false" ht="15" hidden="false" customHeight="false" outlineLevel="0" collapsed="false">
      <c r="D670" s="124"/>
    </row>
    <row r="671" customFormat="false" ht="15" hidden="false" customHeight="false" outlineLevel="0" collapsed="false">
      <c r="D671" s="124"/>
    </row>
    <row r="672" customFormat="false" ht="15" hidden="false" customHeight="false" outlineLevel="0" collapsed="false">
      <c r="D672" s="124"/>
    </row>
    <row r="673" customFormat="false" ht="15" hidden="false" customHeight="false" outlineLevel="0" collapsed="false">
      <c r="D673" s="124"/>
    </row>
    <row r="674" customFormat="false" ht="15" hidden="false" customHeight="false" outlineLevel="0" collapsed="false">
      <c r="D674" s="124"/>
    </row>
    <row r="675" customFormat="false" ht="15" hidden="false" customHeight="false" outlineLevel="0" collapsed="false">
      <c r="D675" s="124"/>
    </row>
    <row r="676" customFormat="false" ht="15" hidden="false" customHeight="false" outlineLevel="0" collapsed="false">
      <c r="D676" s="124"/>
    </row>
    <row r="677" customFormat="false" ht="15" hidden="false" customHeight="false" outlineLevel="0" collapsed="false">
      <c r="D677" s="124"/>
    </row>
    <row r="678" customFormat="false" ht="15" hidden="false" customHeight="false" outlineLevel="0" collapsed="false">
      <c r="D678" s="124"/>
    </row>
    <row r="679" customFormat="false" ht="15" hidden="false" customHeight="false" outlineLevel="0" collapsed="false">
      <c r="D679" s="124"/>
    </row>
    <row r="680" customFormat="false" ht="15" hidden="false" customHeight="false" outlineLevel="0" collapsed="false">
      <c r="D680" s="124"/>
    </row>
    <row r="681" customFormat="false" ht="15" hidden="false" customHeight="false" outlineLevel="0" collapsed="false">
      <c r="D681" s="124"/>
    </row>
    <row r="682" customFormat="false" ht="15" hidden="false" customHeight="false" outlineLevel="0" collapsed="false">
      <c r="D682" s="124"/>
    </row>
    <row r="683" customFormat="false" ht="15" hidden="false" customHeight="false" outlineLevel="0" collapsed="false">
      <c r="D683" s="124"/>
    </row>
    <row r="684" customFormat="false" ht="15" hidden="false" customHeight="false" outlineLevel="0" collapsed="false">
      <c r="D684" s="124"/>
    </row>
    <row r="685" customFormat="false" ht="15" hidden="false" customHeight="false" outlineLevel="0" collapsed="false">
      <c r="D685" s="124"/>
    </row>
    <row r="686" customFormat="false" ht="15" hidden="false" customHeight="false" outlineLevel="0" collapsed="false">
      <c r="D686" s="124"/>
    </row>
    <row r="687" customFormat="false" ht="15" hidden="false" customHeight="false" outlineLevel="0" collapsed="false">
      <c r="D687" s="124"/>
    </row>
    <row r="688" customFormat="false" ht="15" hidden="false" customHeight="false" outlineLevel="0" collapsed="false">
      <c r="D688" s="124"/>
    </row>
    <row r="689" customFormat="false" ht="15" hidden="false" customHeight="false" outlineLevel="0" collapsed="false">
      <c r="D689" s="124"/>
    </row>
    <row r="690" customFormat="false" ht="15" hidden="false" customHeight="false" outlineLevel="0" collapsed="false">
      <c r="D690" s="124"/>
    </row>
    <row r="691" customFormat="false" ht="15" hidden="false" customHeight="false" outlineLevel="0" collapsed="false">
      <c r="D691" s="124"/>
    </row>
    <row r="692" customFormat="false" ht="15" hidden="false" customHeight="false" outlineLevel="0" collapsed="false">
      <c r="D692" s="124"/>
    </row>
    <row r="693" customFormat="false" ht="15" hidden="false" customHeight="false" outlineLevel="0" collapsed="false">
      <c r="D693" s="124"/>
    </row>
    <row r="694" customFormat="false" ht="15" hidden="false" customHeight="false" outlineLevel="0" collapsed="false">
      <c r="D694" s="124"/>
    </row>
    <row r="695" customFormat="false" ht="15" hidden="false" customHeight="false" outlineLevel="0" collapsed="false">
      <c r="D695" s="124"/>
    </row>
    <row r="696" customFormat="false" ht="15" hidden="false" customHeight="false" outlineLevel="0" collapsed="false">
      <c r="D696" s="124"/>
    </row>
    <row r="697" customFormat="false" ht="15" hidden="false" customHeight="false" outlineLevel="0" collapsed="false">
      <c r="D697" s="124"/>
    </row>
    <row r="698" customFormat="false" ht="15" hidden="false" customHeight="false" outlineLevel="0" collapsed="false">
      <c r="D698" s="124"/>
    </row>
    <row r="699" customFormat="false" ht="15" hidden="false" customHeight="false" outlineLevel="0" collapsed="false">
      <c r="D699" s="124"/>
    </row>
    <row r="700" customFormat="false" ht="15" hidden="false" customHeight="false" outlineLevel="0" collapsed="false">
      <c r="D700" s="124"/>
    </row>
    <row r="701" customFormat="false" ht="15" hidden="false" customHeight="false" outlineLevel="0" collapsed="false">
      <c r="D701" s="124"/>
    </row>
    <row r="702" customFormat="false" ht="15" hidden="false" customHeight="false" outlineLevel="0" collapsed="false">
      <c r="D702" s="124"/>
    </row>
    <row r="703" customFormat="false" ht="15" hidden="false" customHeight="false" outlineLevel="0" collapsed="false">
      <c r="D703" s="124"/>
    </row>
    <row r="704" customFormat="false" ht="15" hidden="false" customHeight="false" outlineLevel="0" collapsed="false">
      <c r="D704" s="124"/>
    </row>
    <row r="705" customFormat="false" ht="15" hidden="false" customHeight="false" outlineLevel="0" collapsed="false">
      <c r="D705" s="124"/>
    </row>
    <row r="706" customFormat="false" ht="15" hidden="false" customHeight="false" outlineLevel="0" collapsed="false">
      <c r="D706" s="124"/>
    </row>
    <row r="707" customFormat="false" ht="15" hidden="false" customHeight="false" outlineLevel="0" collapsed="false">
      <c r="D707" s="124"/>
    </row>
    <row r="708" customFormat="false" ht="15" hidden="false" customHeight="false" outlineLevel="0" collapsed="false">
      <c r="D708" s="124"/>
    </row>
    <row r="709" customFormat="false" ht="15" hidden="false" customHeight="false" outlineLevel="0" collapsed="false">
      <c r="D709" s="124"/>
    </row>
    <row r="710" customFormat="false" ht="15" hidden="false" customHeight="false" outlineLevel="0" collapsed="false">
      <c r="D710" s="124"/>
    </row>
    <row r="711" customFormat="false" ht="15" hidden="false" customHeight="false" outlineLevel="0" collapsed="false">
      <c r="D711" s="124"/>
    </row>
    <row r="712" customFormat="false" ht="15" hidden="false" customHeight="false" outlineLevel="0" collapsed="false">
      <c r="D712" s="124"/>
    </row>
    <row r="713" customFormat="false" ht="15" hidden="false" customHeight="false" outlineLevel="0" collapsed="false">
      <c r="D713" s="124"/>
    </row>
    <row r="714" customFormat="false" ht="15" hidden="false" customHeight="false" outlineLevel="0" collapsed="false">
      <c r="D714" s="124"/>
    </row>
    <row r="715" customFormat="false" ht="15" hidden="false" customHeight="false" outlineLevel="0" collapsed="false">
      <c r="D715" s="124"/>
    </row>
    <row r="716" customFormat="false" ht="15" hidden="false" customHeight="false" outlineLevel="0" collapsed="false">
      <c r="D716" s="124"/>
    </row>
    <row r="717" customFormat="false" ht="15" hidden="false" customHeight="false" outlineLevel="0" collapsed="false">
      <c r="D717" s="124"/>
    </row>
    <row r="718" customFormat="false" ht="15" hidden="false" customHeight="false" outlineLevel="0" collapsed="false">
      <c r="D718" s="124"/>
    </row>
    <row r="719" customFormat="false" ht="15" hidden="false" customHeight="false" outlineLevel="0" collapsed="false">
      <c r="D719" s="124"/>
    </row>
    <row r="720" customFormat="false" ht="15" hidden="false" customHeight="false" outlineLevel="0" collapsed="false">
      <c r="D720" s="124"/>
    </row>
    <row r="721" customFormat="false" ht="15" hidden="false" customHeight="false" outlineLevel="0" collapsed="false">
      <c r="D721" s="124"/>
    </row>
    <row r="722" customFormat="false" ht="15" hidden="false" customHeight="false" outlineLevel="0" collapsed="false">
      <c r="D722" s="124"/>
    </row>
    <row r="723" customFormat="false" ht="15" hidden="false" customHeight="false" outlineLevel="0" collapsed="false">
      <c r="D723" s="124"/>
    </row>
    <row r="724" customFormat="false" ht="15" hidden="false" customHeight="false" outlineLevel="0" collapsed="false">
      <c r="D724" s="124"/>
    </row>
    <row r="725" customFormat="false" ht="15" hidden="false" customHeight="false" outlineLevel="0" collapsed="false">
      <c r="D725" s="124"/>
    </row>
    <row r="726" customFormat="false" ht="15" hidden="false" customHeight="false" outlineLevel="0" collapsed="false">
      <c r="D726" s="124"/>
    </row>
    <row r="727" customFormat="false" ht="15" hidden="false" customHeight="false" outlineLevel="0" collapsed="false">
      <c r="D727" s="124"/>
    </row>
    <row r="728" customFormat="false" ht="15" hidden="false" customHeight="false" outlineLevel="0" collapsed="false">
      <c r="D728" s="124"/>
    </row>
    <row r="729" customFormat="false" ht="15" hidden="false" customHeight="false" outlineLevel="0" collapsed="false">
      <c r="D729" s="124"/>
    </row>
    <row r="730" customFormat="false" ht="15" hidden="false" customHeight="false" outlineLevel="0" collapsed="false">
      <c r="D730" s="124"/>
    </row>
    <row r="731" customFormat="false" ht="15" hidden="false" customHeight="false" outlineLevel="0" collapsed="false">
      <c r="D731" s="124"/>
    </row>
    <row r="732" customFormat="false" ht="15" hidden="false" customHeight="false" outlineLevel="0" collapsed="false">
      <c r="D732" s="124"/>
    </row>
    <row r="733" customFormat="false" ht="15" hidden="false" customHeight="false" outlineLevel="0" collapsed="false">
      <c r="D733" s="124"/>
    </row>
    <row r="734" customFormat="false" ht="15" hidden="false" customHeight="false" outlineLevel="0" collapsed="false">
      <c r="D734" s="124"/>
    </row>
    <row r="735" customFormat="false" ht="15" hidden="false" customHeight="false" outlineLevel="0" collapsed="false">
      <c r="D735" s="124"/>
    </row>
    <row r="736" customFormat="false" ht="15" hidden="false" customHeight="false" outlineLevel="0" collapsed="false">
      <c r="D736" s="124"/>
    </row>
    <row r="737" customFormat="false" ht="15" hidden="false" customHeight="false" outlineLevel="0" collapsed="false">
      <c r="D737" s="124"/>
    </row>
    <row r="738" customFormat="false" ht="15" hidden="false" customHeight="false" outlineLevel="0" collapsed="false">
      <c r="D738" s="124"/>
    </row>
    <row r="739" customFormat="false" ht="15" hidden="false" customHeight="false" outlineLevel="0" collapsed="false">
      <c r="D739" s="124"/>
    </row>
    <row r="740" customFormat="false" ht="15" hidden="false" customHeight="false" outlineLevel="0" collapsed="false">
      <c r="D740" s="124"/>
    </row>
    <row r="741" customFormat="false" ht="15" hidden="false" customHeight="false" outlineLevel="0" collapsed="false">
      <c r="D741" s="124"/>
    </row>
    <row r="742" customFormat="false" ht="15" hidden="false" customHeight="false" outlineLevel="0" collapsed="false">
      <c r="D742" s="124"/>
    </row>
    <row r="743" customFormat="false" ht="15" hidden="false" customHeight="false" outlineLevel="0" collapsed="false">
      <c r="D743" s="124"/>
    </row>
    <row r="744" customFormat="false" ht="15" hidden="false" customHeight="false" outlineLevel="0" collapsed="false">
      <c r="D744" s="124"/>
    </row>
    <row r="745" customFormat="false" ht="15" hidden="false" customHeight="false" outlineLevel="0" collapsed="false">
      <c r="D745" s="124"/>
    </row>
    <row r="746" customFormat="false" ht="15" hidden="false" customHeight="false" outlineLevel="0" collapsed="false">
      <c r="D746" s="124"/>
    </row>
    <row r="747" customFormat="false" ht="15" hidden="false" customHeight="false" outlineLevel="0" collapsed="false">
      <c r="D747" s="124"/>
    </row>
    <row r="748" customFormat="false" ht="15" hidden="false" customHeight="false" outlineLevel="0" collapsed="false">
      <c r="D748" s="124"/>
    </row>
    <row r="749" customFormat="false" ht="15" hidden="false" customHeight="false" outlineLevel="0" collapsed="false">
      <c r="D749" s="124"/>
    </row>
    <row r="750" customFormat="false" ht="15" hidden="false" customHeight="false" outlineLevel="0" collapsed="false">
      <c r="D750" s="124"/>
    </row>
    <row r="751" customFormat="false" ht="15" hidden="false" customHeight="false" outlineLevel="0" collapsed="false">
      <c r="D751" s="124"/>
    </row>
    <row r="752" customFormat="false" ht="15" hidden="false" customHeight="false" outlineLevel="0" collapsed="false">
      <c r="D752" s="124"/>
    </row>
    <row r="753" customFormat="false" ht="15" hidden="false" customHeight="false" outlineLevel="0" collapsed="false">
      <c r="D753" s="124"/>
    </row>
    <row r="754" customFormat="false" ht="15" hidden="false" customHeight="false" outlineLevel="0" collapsed="false">
      <c r="D754" s="124"/>
    </row>
    <row r="755" customFormat="false" ht="15" hidden="false" customHeight="false" outlineLevel="0" collapsed="false">
      <c r="D755" s="124"/>
    </row>
    <row r="756" customFormat="false" ht="15" hidden="false" customHeight="false" outlineLevel="0" collapsed="false">
      <c r="D756" s="124"/>
    </row>
    <row r="757" customFormat="false" ht="15" hidden="false" customHeight="false" outlineLevel="0" collapsed="false">
      <c r="D757" s="124"/>
    </row>
    <row r="758" customFormat="false" ht="15" hidden="false" customHeight="false" outlineLevel="0" collapsed="false">
      <c r="D758" s="124"/>
    </row>
    <row r="759" customFormat="false" ht="15" hidden="false" customHeight="false" outlineLevel="0" collapsed="false">
      <c r="D759" s="124"/>
    </row>
    <row r="760" customFormat="false" ht="15" hidden="false" customHeight="false" outlineLevel="0" collapsed="false">
      <c r="D760" s="124"/>
    </row>
    <row r="761" customFormat="false" ht="15" hidden="false" customHeight="false" outlineLevel="0" collapsed="false">
      <c r="D761" s="124"/>
    </row>
    <row r="762" customFormat="false" ht="15" hidden="false" customHeight="false" outlineLevel="0" collapsed="false">
      <c r="D762" s="124"/>
    </row>
    <row r="763" customFormat="false" ht="15" hidden="false" customHeight="false" outlineLevel="0" collapsed="false">
      <c r="D763" s="124"/>
    </row>
    <row r="764" customFormat="false" ht="15" hidden="false" customHeight="false" outlineLevel="0" collapsed="false">
      <c r="D764" s="124"/>
    </row>
    <row r="765" customFormat="false" ht="15" hidden="false" customHeight="false" outlineLevel="0" collapsed="false">
      <c r="D765" s="124"/>
    </row>
    <row r="766" customFormat="false" ht="15" hidden="false" customHeight="false" outlineLevel="0" collapsed="false">
      <c r="D766" s="124"/>
    </row>
    <row r="767" customFormat="false" ht="15" hidden="false" customHeight="false" outlineLevel="0" collapsed="false">
      <c r="D767" s="124"/>
    </row>
    <row r="768" customFormat="false" ht="15" hidden="false" customHeight="false" outlineLevel="0" collapsed="false">
      <c r="D768" s="124"/>
    </row>
    <row r="769" customFormat="false" ht="15" hidden="false" customHeight="false" outlineLevel="0" collapsed="false">
      <c r="D769" s="124"/>
    </row>
    <row r="770" customFormat="false" ht="15" hidden="false" customHeight="false" outlineLevel="0" collapsed="false">
      <c r="D770" s="124"/>
    </row>
    <row r="771" customFormat="false" ht="15" hidden="false" customHeight="false" outlineLevel="0" collapsed="false">
      <c r="D771" s="124"/>
    </row>
    <row r="772" customFormat="false" ht="15" hidden="false" customHeight="false" outlineLevel="0" collapsed="false">
      <c r="D772" s="124"/>
    </row>
    <row r="773" customFormat="false" ht="15" hidden="false" customHeight="false" outlineLevel="0" collapsed="false">
      <c r="D773" s="124"/>
    </row>
    <row r="774" customFormat="false" ht="15" hidden="false" customHeight="false" outlineLevel="0" collapsed="false">
      <c r="D774" s="124"/>
    </row>
    <row r="775" customFormat="false" ht="15" hidden="false" customHeight="false" outlineLevel="0" collapsed="false">
      <c r="D775" s="124"/>
    </row>
    <row r="776" customFormat="false" ht="15" hidden="false" customHeight="false" outlineLevel="0" collapsed="false">
      <c r="D776" s="124"/>
    </row>
    <row r="777" customFormat="false" ht="15" hidden="false" customHeight="false" outlineLevel="0" collapsed="false">
      <c r="D777" s="124"/>
    </row>
    <row r="778" customFormat="false" ht="15" hidden="false" customHeight="false" outlineLevel="0" collapsed="false">
      <c r="D778" s="124"/>
    </row>
    <row r="779" customFormat="false" ht="15" hidden="false" customHeight="false" outlineLevel="0" collapsed="false">
      <c r="D779" s="124"/>
    </row>
    <row r="780" customFormat="false" ht="15" hidden="false" customHeight="false" outlineLevel="0" collapsed="false">
      <c r="D780" s="124"/>
    </row>
    <row r="781" customFormat="false" ht="15" hidden="false" customHeight="false" outlineLevel="0" collapsed="false">
      <c r="D781" s="124"/>
    </row>
    <row r="782" customFormat="false" ht="15" hidden="false" customHeight="false" outlineLevel="0" collapsed="false">
      <c r="D782" s="124"/>
    </row>
    <row r="783" customFormat="false" ht="15" hidden="false" customHeight="false" outlineLevel="0" collapsed="false">
      <c r="D783" s="124"/>
    </row>
    <row r="784" customFormat="false" ht="15" hidden="false" customHeight="false" outlineLevel="0" collapsed="false">
      <c r="D784" s="124"/>
    </row>
    <row r="785" customFormat="false" ht="15" hidden="false" customHeight="false" outlineLevel="0" collapsed="false">
      <c r="D785" s="124"/>
    </row>
    <row r="786" customFormat="false" ht="15" hidden="false" customHeight="false" outlineLevel="0" collapsed="false">
      <c r="D786" s="124"/>
    </row>
    <row r="787" customFormat="false" ht="15" hidden="false" customHeight="false" outlineLevel="0" collapsed="false">
      <c r="D787" s="124"/>
    </row>
    <row r="788" customFormat="false" ht="15" hidden="false" customHeight="false" outlineLevel="0" collapsed="false">
      <c r="D788" s="124"/>
    </row>
    <row r="789" customFormat="false" ht="15" hidden="false" customHeight="false" outlineLevel="0" collapsed="false">
      <c r="D789" s="124"/>
    </row>
    <row r="790" customFormat="false" ht="15" hidden="false" customHeight="false" outlineLevel="0" collapsed="false">
      <c r="D790" s="124"/>
    </row>
    <row r="791" customFormat="false" ht="15" hidden="false" customHeight="false" outlineLevel="0" collapsed="false">
      <c r="D791" s="124"/>
    </row>
    <row r="792" customFormat="false" ht="15" hidden="false" customHeight="false" outlineLevel="0" collapsed="false">
      <c r="D792" s="124"/>
    </row>
    <row r="793" customFormat="false" ht="15" hidden="false" customHeight="false" outlineLevel="0" collapsed="false">
      <c r="D793" s="124"/>
    </row>
    <row r="794" customFormat="false" ht="15" hidden="false" customHeight="false" outlineLevel="0" collapsed="false">
      <c r="D794" s="124"/>
    </row>
    <row r="795" customFormat="false" ht="15" hidden="false" customHeight="false" outlineLevel="0" collapsed="false">
      <c r="D795" s="124"/>
    </row>
    <row r="796" customFormat="false" ht="15" hidden="false" customHeight="false" outlineLevel="0" collapsed="false">
      <c r="D796" s="124"/>
    </row>
    <row r="797" customFormat="false" ht="15" hidden="false" customHeight="false" outlineLevel="0" collapsed="false">
      <c r="D797" s="124"/>
    </row>
    <row r="798" customFormat="false" ht="15" hidden="false" customHeight="false" outlineLevel="0" collapsed="false">
      <c r="D798" s="124"/>
    </row>
    <row r="799" customFormat="false" ht="15" hidden="false" customHeight="false" outlineLevel="0" collapsed="false">
      <c r="D799" s="124"/>
    </row>
    <row r="800" customFormat="false" ht="15" hidden="false" customHeight="false" outlineLevel="0" collapsed="false">
      <c r="D800" s="124"/>
    </row>
    <row r="801" customFormat="false" ht="15" hidden="false" customHeight="false" outlineLevel="0" collapsed="false">
      <c r="D801" s="124"/>
    </row>
    <row r="802" customFormat="false" ht="15" hidden="false" customHeight="false" outlineLevel="0" collapsed="false">
      <c r="D802" s="124"/>
    </row>
    <row r="803" customFormat="false" ht="15" hidden="false" customHeight="false" outlineLevel="0" collapsed="false">
      <c r="D803" s="124"/>
    </row>
    <row r="804" customFormat="false" ht="15" hidden="false" customHeight="false" outlineLevel="0" collapsed="false">
      <c r="D804" s="124"/>
    </row>
    <row r="805" customFormat="false" ht="15" hidden="false" customHeight="false" outlineLevel="0" collapsed="false">
      <c r="D805" s="124"/>
    </row>
    <row r="806" customFormat="false" ht="15" hidden="false" customHeight="false" outlineLevel="0" collapsed="false">
      <c r="D806" s="124"/>
    </row>
    <row r="807" customFormat="false" ht="15" hidden="false" customHeight="false" outlineLevel="0" collapsed="false">
      <c r="D807" s="124"/>
    </row>
    <row r="808" customFormat="false" ht="15" hidden="false" customHeight="false" outlineLevel="0" collapsed="false">
      <c r="D808" s="124"/>
    </row>
    <row r="809" customFormat="false" ht="15" hidden="false" customHeight="false" outlineLevel="0" collapsed="false">
      <c r="D809" s="124"/>
    </row>
    <row r="810" customFormat="false" ht="15" hidden="false" customHeight="false" outlineLevel="0" collapsed="false">
      <c r="D810" s="124"/>
    </row>
    <row r="811" customFormat="false" ht="15" hidden="false" customHeight="false" outlineLevel="0" collapsed="false">
      <c r="D811" s="124"/>
    </row>
    <row r="812" customFormat="false" ht="15" hidden="false" customHeight="false" outlineLevel="0" collapsed="false">
      <c r="D812" s="124"/>
    </row>
    <row r="813" customFormat="false" ht="15" hidden="false" customHeight="false" outlineLevel="0" collapsed="false">
      <c r="D813" s="124"/>
    </row>
    <row r="814" customFormat="false" ht="15" hidden="false" customHeight="false" outlineLevel="0" collapsed="false">
      <c r="D814" s="124"/>
    </row>
    <row r="815" customFormat="false" ht="15" hidden="false" customHeight="false" outlineLevel="0" collapsed="false">
      <c r="D815" s="124"/>
    </row>
    <row r="816" customFormat="false" ht="15" hidden="false" customHeight="false" outlineLevel="0" collapsed="false">
      <c r="D816" s="124"/>
    </row>
    <row r="817" customFormat="false" ht="15" hidden="false" customHeight="false" outlineLevel="0" collapsed="false">
      <c r="D817" s="124"/>
    </row>
    <row r="818" customFormat="false" ht="15" hidden="false" customHeight="false" outlineLevel="0" collapsed="false">
      <c r="D818" s="124"/>
    </row>
    <row r="819" customFormat="false" ht="15" hidden="false" customHeight="false" outlineLevel="0" collapsed="false">
      <c r="D819" s="124"/>
    </row>
    <row r="820" customFormat="false" ht="15" hidden="false" customHeight="false" outlineLevel="0" collapsed="false">
      <c r="D820" s="124"/>
    </row>
    <row r="821" customFormat="false" ht="15" hidden="false" customHeight="false" outlineLevel="0" collapsed="false">
      <c r="D821" s="124"/>
    </row>
    <row r="822" customFormat="false" ht="15" hidden="false" customHeight="false" outlineLevel="0" collapsed="false">
      <c r="D822" s="124"/>
    </row>
    <row r="823" customFormat="false" ht="15" hidden="false" customHeight="false" outlineLevel="0" collapsed="false">
      <c r="D823" s="124"/>
    </row>
    <row r="824" customFormat="false" ht="15" hidden="false" customHeight="false" outlineLevel="0" collapsed="false">
      <c r="D824" s="124"/>
    </row>
    <row r="825" customFormat="false" ht="15" hidden="false" customHeight="false" outlineLevel="0" collapsed="false">
      <c r="D825" s="124"/>
    </row>
    <row r="826" customFormat="false" ht="15" hidden="false" customHeight="false" outlineLevel="0" collapsed="false">
      <c r="D826" s="124"/>
    </row>
    <row r="827" customFormat="false" ht="15" hidden="false" customHeight="false" outlineLevel="0" collapsed="false">
      <c r="D827" s="124"/>
    </row>
    <row r="828" customFormat="false" ht="15" hidden="false" customHeight="false" outlineLevel="0" collapsed="false">
      <c r="D828" s="124"/>
    </row>
    <row r="829" customFormat="false" ht="15" hidden="false" customHeight="false" outlineLevel="0" collapsed="false">
      <c r="D829" s="124"/>
    </row>
    <row r="830" customFormat="false" ht="15" hidden="false" customHeight="false" outlineLevel="0" collapsed="false">
      <c r="D830" s="124"/>
    </row>
    <row r="831" customFormat="false" ht="15" hidden="false" customHeight="false" outlineLevel="0" collapsed="false">
      <c r="D831" s="124"/>
    </row>
    <row r="832" customFormat="false" ht="15" hidden="false" customHeight="false" outlineLevel="0" collapsed="false">
      <c r="D832" s="124"/>
    </row>
    <row r="833" customFormat="false" ht="15" hidden="false" customHeight="false" outlineLevel="0" collapsed="false">
      <c r="D833" s="124"/>
    </row>
    <row r="834" customFormat="false" ht="15" hidden="false" customHeight="false" outlineLevel="0" collapsed="false">
      <c r="D834" s="124"/>
    </row>
    <row r="835" customFormat="false" ht="15" hidden="false" customHeight="false" outlineLevel="0" collapsed="false">
      <c r="D835" s="124"/>
    </row>
    <row r="836" customFormat="false" ht="15" hidden="false" customHeight="false" outlineLevel="0" collapsed="false">
      <c r="D836" s="124"/>
    </row>
    <row r="837" customFormat="false" ht="15" hidden="false" customHeight="false" outlineLevel="0" collapsed="false">
      <c r="D837" s="124"/>
    </row>
    <row r="838" customFormat="false" ht="15" hidden="false" customHeight="false" outlineLevel="0" collapsed="false">
      <c r="D838" s="124"/>
    </row>
    <row r="839" customFormat="false" ht="15" hidden="false" customHeight="false" outlineLevel="0" collapsed="false">
      <c r="D839" s="124"/>
    </row>
    <row r="840" customFormat="false" ht="15" hidden="false" customHeight="false" outlineLevel="0" collapsed="false">
      <c r="D840" s="124"/>
    </row>
    <row r="841" customFormat="false" ht="15" hidden="false" customHeight="false" outlineLevel="0" collapsed="false">
      <c r="D841" s="124"/>
    </row>
    <row r="842" customFormat="false" ht="15" hidden="false" customHeight="false" outlineLevel="0" collapsed="false">
      <c r="D842" s="124"/>
    </row>
    <row r="843" customFormat="false" ht="15" hidden="false" customHeight="false" outlineLevel="0" collapsed="false">
      <c r="D843" s="124"/>
    </row>
    <row r="844" customFormat="false" ht="15" hidden="false" customHeight="false" outlineLevel="0" collapsed="false">
      <c r="D844" s="124"/>
    </row>
    <row r="845" customFormat="false" ht="15" hidden="false" customHeight="false" outlineLevel="0" collapsed="false">
      <c r="D845" s="124"/>
    </row>
    <row r="846" customFormat="false" ht="15" hidden="false" customHeight="false" outlineLevel="0" collapsed="false">
      <c r="D846" s="124"/>
    </row>
    <row r="847" customFormat="false" ht="15" hidden="false" customHeight="false" outlineLevel="0" collapsed="false">
      <c r="D847" s="124"/>
    </row>
    <row r="848" customFormat="false" ht="15" hidden="false" customHeight="false" outlineLevel="0" collapsed="false">
      <c r="D848" s="124"/>
    </row>
    <row r="849" customFormat="false" ht="15" hidden="false" customHeight="false" outlineLevel="0" collapsed="false">
      <c r="D849" s="124"/>
    </row>
    <row r="850" customFormat="false" ht="15" hidden="false" customHeight="false" outlineLevel="0" collapsed="false">
      <c r="D850" s="124"/>
    </row>
    <row r="851" customFormat="false" ht="15" hidden="false" customHeight="false" outlineLevel="0" collapsed="false">
      <c r="D851" s="124"/>
    </row>
    <row r="852" customFormat="false" ht="15" hidden="false" customHeight="false" outlineLevel="0" collapsed="false">
      <c r="D852" s="124"/>
    </row>
    <row r="853" customFormat="false" ht="15" hidden="false" customHeight="false" outlineLevel="0" collapsed="false">
      <c r="D853" s="124"/>
    </row>
    <row r="854" customFormat="false" ht="15" hidden="false" customHeight="false" outlineLevel="0" collapsed="false">
      <c r="D854" s="124"/>
    </row>
    <row r="855" customFormat="false" ht="15" hidden="false" customHeight="false" outlineLevel="0" collapsed="false">
      <c r="D855" s="124"/>
    </row>
    <row r="856" customFormat="false" ht="15" hidden="false" customHeight="false" outlineLevel="0" collapsed="false">
      <c r="D856" s="124"/>
    </row>
    <row r="857" customFormat="false" ht="15" hidden="false" customHeight="false" outlineLevel="0" collapsed="false">
      <c r="D857" s="124"/>
    </row>
    <row r="858" customFormat="false" ht="15" hidden="false" customHeight="false" outlineLevel="0" collapsed="false">
      <c r="D858" s="124"/>
    </row>
    <row r="859" customFormat="false" ht="15" hidden="false" customHeight="false" outlineLevel="0" collapsed="false">
      <c r="D859" s="124"/>
    </row>
    <row r="860" customFormat="false" ht="15" hidden="false" customHeight="false" outlineLevel="0" collapsed="false">
      <c r="D860" s="124"/>
    </row>
    <row r="861" customFormat="false" ht="15" hidden="false" customHeight="false" outlineLevel="0" collapsed="false">
      <c r="D861" s="124"/>
    </row>
    <row r="862" customFormat="false" ht="15" hidden="false" customHeight="false" outlineLevel="0" collapsed="false">
      <c r="D862" s="124"/>
    </row>
    <row r="863" customFormat="false" ht="15" hidden="false" customHeight="false" outlineLevel="0" collapsed="false">
      <c r="D863" s="124"/>
    </row>
    <row r="864" customFormat="false" ht="15" hidden="false" customHeight="false" outlineLevel="0" collapsed="false">
      <c r="D864" s="124"/>
    </row>
    <row r="865" customFormat="false" ht="15" hidden="false" customHeight="false" outlineLevel="0" collapsed="false">
      <c r="D865" s="124"/>
    </row>
    <row r="866" customFormat="false" ht="15" hidden="false" customHeight="false" outlineLevel="0" collapsed="false">
      <c r="D866" s="124"/>
    </row>
    <row r="867" customFormat="false" ht="15" hidden="false" customHeight="false" outlineLevel="0" collapsed="false">
      <c r="D867" s="124"/>
    </row>
    <row r="868" customFormat="false" ht="15" hidden="false" customHeight="false" outlineLevel="0" collapsed="false">
      <c r="D868" s="124"/>
    </row>
    <row r="869" customFormat="false" ht="15" hidden="false" customHeight="false" outlineLevel="0" collapsed="false">
      <c r="D869" s="124"/>
    </row>
    <row r="870" customFormat="false" ht="15" hidden="false" customHeight="false" outlineLevel="0" collapsed="false">
      <c r="D870" s="124"/>
    </row>
    <row r="871" customFormat="false" ht="15" hidden="false" customHeight="false" outlineLevel="0" collapsed="false">
      <c r="D871" s="124"/>
    </row>
    <row r="872" customFormat="false" ht="15" hidden="false" customHeight="false" outlineLevel="0" collapsed="false">
      <c r="D872" s="124"/>
    </row>
    <row r="873" customFormat="false" ht="15" hidden="false" customHeight="false" outlineLevel="0" collapsed="false">
      <c r="D873" s="124"/>
    </row>
    <row r="874" customFormat="false" ht="15" hidden="false" customHeight="false" outlineLevel="0" collapsed="false">
      <c r="D874" s="124"/>
    </row>
    <row r="875" customFormat="false" ht="15" hidden="false" customHeight="false" outlineLevel="0" collapsed="false">
      <c r="D875" s="124"/>
    </row>
    <row r="876" customFormat="false" ht="15" hidden="false" customHeight="false" outlineLevel="0" collapsed="false">
      <c r="D876" s="124"/>
    </row>
    <row r="877" customFormat="false" ht="15" hidden="false" customHeight="false" outlineLevel="0" collapsed="false">
      <c r="D877" s="124"/>
    </row>
    <row r="878" customFormat="false" ht="15" hidden="false" customHeight="false" outlineLevel="0" collapsed="false">
      <c r="D878" s="124"/>
    </row>
    <row r="879" customFormat="false" ht="15" hidden="false" customHeight="false" outlineLevel="0" collapsed="false">
      <c r="D879" s="124"/>
    </row>
    <row r="880" customFormat="false" ht="15" hidden="false" customHeight="false" outlineLevel="0" collapsed="false">
      <c r="D880" s="124"/>
    </row>
    <row r="881" customFormat="false" ht="15" hidden="false" customHeight="false" outlineLevel="0" collapsed="false">
      <c r="D881" s="124"/>
    </row>
    <row r="882" customFormat="false" ht="15" hidden="false" customHeight="false" outlineLevel="0" collapsed="false">
      <c r="D882" s="124"/>
    </row>
    <row r="883" customFormat="false" ht="15" hidden="false" customHeight="false" outlineLevel="0" collapsed="false">
      <c r="D883" s="124"/>
    </row>
    <row r="884" customFormat="false" ht="15" hidden="false" customHeight="false" outlineLevel="0" collapsed="false">
      <c r="D884" s="124"/>
    </row>
    <row r="885" customFormat="false" ht="15" hidden="false" customHeight="false" outlineLevel="0" collapsed="false">
      <c r="D885" s="124"/>
    </row>
    <row r="886" customFormat="false" ht="15" hidden="false" customHeight="false" outlineLevel="0" collapsed="false">
      <c r="D886" s="124"/>
    </row>
    <row r="887" customFormat="false" ht="15" hidden="false" customHeight="false" outlineLevel="0" collapsed="false">
      <c r="D887" s="124"/>
    </row>
    <row r="888" customFormat="false" ht="15" hidden="false" customHeight="false" outlineLevel="0" collapsed="false">
      <c r="D888" s="124"/>
    </row>
    <row r="889" customFormat="false" ht="15" hidden="false" customHeight="false" outlineLevel="0" collapsed="false">
      <c r="D889" s="124"/>
    </row>
    <row r="890" customFormat="false" ht="15" hidden="false" customHeight="false" outlineLevel="0" collapsed="false">
      <c r="D890" s="124"/>
    </row>
    <row r="891" customFormat="false" ht="15" hidden="false" customHeight="false" outlineLevel="0" collapsed="false">
      <c r="D891" s="124"/>
    </row>
    <row r="892" customFormat="false" ht="15" hidden="false" customHeight="false" outlineLevel="0" collapsed="false">
      <c r="D892" s="124"/>
    </row>
    <row r="893" customFormat="false" ht="15" hidden="false" customHeight="false" outlineLevel="0" collapsed="false">
      <c r="D893" s="124"/>
    </row>
    <row r="894" customFormat="false" ht="15" hidden="false" customHeight="false" outlineLevel="0" collapsed="false">
      <c r="D894" s="124"/>
    </row>
    <row r="895" customFormat="false" ht="15" hidden="false" customHeight="false" outlineLevel="0" collapsed="false">
      <c r="D895" s="124"/>
    </row>
    <row r="896" customFormat="false" ht="15" hidden="false" customHeight="false" outlineLevel="0" collapsed="false">
      <c r="D896" s="124"/>
    </row>
    <row r="897" customFormat="false" ht="15" hidden="false" customHeight="false" outlineLevel="0" collapsed="false">
      <c r="D897" s="124"/>
    </row>
    <row r="898" customFormat="false" ht="15" hidden="false" customHeight="false" outlineLevel="0" collapsed="false">
      <c r="D898" s="124"/>
    </row>
    <row r="899" customFormat="false" ht="15" hidden="false" customHeight="false" outlineLevel="0" collapsed="false">
      <c r="D899" s="124"/>
    </row>
    <row r="900" customFormat="false" ht="15" hidden="false" customHeight="false" outlineLevel="0" collapsed="false">
      <c r="D900" s="124"/>
    </row>
    <row r="901" customFormat="false" ht="15" hidden="false" customHeight="false" outlineLevel="0" collapsed="false">
      <c r="D901" s="124"/>
    </row>
    <row r="902" customFormat="false" ht="15" hidden="false" customHeight="false" outlineLevel="0" collapsed="false">
      <c r="D902" s="124"/>
    </row>
    <row r="903" customFormat="false" ht="15" hidden="false" customHeight="false" outlineLevel="0" collapsed="false">
      <c r="D903" s="124"/>
    </row>
    <row r="904" customFormat="false" ht="15" hidden="false" customHeight="false" outlineLevel="0" collapsed="false">
      <c r="D904" s="124"/>
    </row>
    <row r="905" customFormat="false" ht="15" hidden="false" customHeight="false" outlineLevel="0" collapsed="false">
      <c r="D905" s="124"/>
    </row>
    <row r="906" customFormat="false" ht="15" hidden="false" customHeight="false" outlineLevel="0" collapsed="false">
      <c r="D906" s="124"/>
    </row>
    <row r="907" customFormat="false" ht="15" hidden="false" customHeight="false" outlineLevel="0" collapsed="false">
      <c r="D907" s="124"/>
    </row>
    <row r="908" customFormat="false" ht="15" hidden="false" customHeight="false" outlineLevel="0" collapsed="false">
      <c r="D908" s="124"/>
    </row>
    <row r="909" customFormat="false" ht="15" hidden="false" customHeight="false" outlineLevel="0" collapsed="false">
      <c r="D909" s="124"/>
    </row>
    <row r="910" customFormat="false" ht="15" hidden="false" customHeight="false" outlineLevel="0" collapsed="false">
      <c r="D910" s="124"/>
    </row>
    <row r="911" customFormat="false" ht="15" hidden="false" customHeight="false" outlineLevel="0" collapsed="false">
      <c r="D911" s="124"/>
    </row>
    <row r="912" customFormat="false" ht="15" hidden="false" customHeight="false" outlineLevel="0" collapsed="false">
      <c r="D912" s="124"/>
    </row>
    <row r="913" customFormat="false" ht="15" hidden="false" customHeight="false" outlineLevel="0" collapsed="false">
      <c r="D913" s="124"/>
    </row>
    <row r="914" customFormat="false" ht="15" hidden="false" customHeight="false" outlineLevel="0" collapsed="false">
      <c r="D914" s="124"/>
    </row>
    <row r="915" customFormat="false" ht="15" hidden="false" customHeight="false" outlineLevel="0" collapsed="false">
      <c r="D915" s="124"/>
    </row>
    <row r="916" customFormat="false" ht="15" hidden="false" customHeight="false" outlineLevel="0" collapsed="false">
      <c r="D916" s="124"/>
    </row>
    <row r="917" customFormat="false" ht="15" hidden="false" customHeight="false" outlineLevel="0" collapsed="false">
      <c r="D917" s="124"/>
    </row>
    <row r="918" customFormat="false" ht="15" hidden="false" customHeight="false" outlineLevel="0" collapsed="false">
      <c r="D918" s="124"/>
    </row>
    <row r="919" customFormat="false" ht="15" hidden="false" customHeight="false" outlineLevel="0" collapsed="false">
      <c r="D919" s="124"/>
    </row>
    <row r="920" customFormat="false" ht="15" hidden="false" customHeight="false" outlineLevel="0" collapsed="false">
      <c r="D920" s="124"/>
    </row>
    <row r="921" customFormat="false" ht="15" hidden="false" customHeight="false" outlineLevel="0" collapsed="false">
      <c r="D921" s="124"/>
    </row>
    <row r="922" customFormat="false" ht="15" hidden="false" customHeight="false" outlineLevel="0" collapsed="false">
      <c r="D922" s="124"/>
    </row>
    <row r="923" customFormat="false" ht="15" hidden="false" customHeight="false" outlineLevel="0" collapsed="false">
      <c r="D923" s="124"/>
    </row>
    <row r="924" customFormat="false" ht="15" hidden="false" customHeight="false" outlineLevel="0" collapsed="false">
      <c r="D924" s="124"/>
    </row>
    <row r="925" customFormat="false" ht="15" hidden="false" customHeight="false" outlineLevel="0" collapsed="false">
      <c r="D925" s="124"/>
    </row>
    <row r="926" customFormat="false" ht="15" hidden="false" customHeight="false" outlineLevel="0" collapsed="false">
      <c r="D926" s="124"/>
    </row>
    <row r="927" customFormat="false" ht="15" hidden="false" customHeight="false" outlineLevel="0" collapsed="false">
      <c r="D927" s="124"/>
    </row>
    <row r="928" customFormat="false" ht="15" hidden="false" customHeight="false" outlineLevel="0" collapsed="false">
      <c r="D928" s="124"/>
    </row>
    <row r="929" customFormat="false" ht="15" hidden="false" customHeight="false" outlineLevel="0" collapsed="false">
      <c r="D929" s="124"/>
    </row>
    <row r="930" customFormat="false" ht="15" hidden="false" customHeight="false" outlineLevel="0" collapsed="false">
      <c r="D930" s="124"/>
    </row>
    <row r="931" customFormat="false" ht="15" hidden="false" customHeight="false" outlineLevel="0" collapsed="false">
      <c r="D931" s="124"/>
    </row>
    <row r="932" customFormat="false" ht="15" hidden="false" customHeight="false" outlineLevel="0" collapsed="false">
      <c r="D932" s="124"/>
    </row>
    <row r="933" customFormat="false" ht="15" hidden="false" customHeight="false" outlineLevel="0" collapsed="false">
      <c r="D933" s="124"/>
    </row>
    <row r="934" customFormat="false" ht="15" hidden="false" customHeight="false" outlineLevel="0" collapsed="false">
      <c r="D934" s="124"/>
    </row>
    <row r="935" customFormat="false" ht="15" hidden="false" customHeight="false" outlineLevel="0" collapsed="false">
      <c r="D935" s="124"/>
    </row>
    <row r="936" customFormat="false" ht="15" hidden="false" customHeight="false" outlineLevel="0" collapsed="false">
      <c r="D936" s="124"/>
    </row>
    <row r="937" customFormat="false" ht="15" hidden="false" customHeight="false" outlineLevel="0" collapsed="false">
      <c r="D937" s="124"/>
    </row>
    <row r="938" customFormat="false" ht="15" hidden="false" customHeight="false" outlineLevel="0" collapsed="false">
      <c r="D938" s="124"/>
    </row>
    <row r="939" customFormat="false" ht="15" hidden="false" customHeight="false" outlineLevel="0" collapsed="false">
      <c r="D939" s="124"/>
    </row>
    <row r="940" customFormat="false" ht="15" hidden="false" customHeight="false" outlineLevel="0" collapsed="false">
      <c r="D940" s="124"/>
    </row>
    <row r="941" customFormat="false" ht="15" hidden="false" customHeight="false" outlineLevel="0" collapsed="false">
      <c r="D941" s="124"/>
    </row>
    <row r="942" customFormat="false" ht="15" hidden="false" customHeight="false" outlineLevel="0" collapsed="false">
      <c r="D942" s="124"/>
    </row>
    <row r="943" customFormat="false" ht="15" hidden="false" customHeight="false" outlineLevel="0" collapsed="false">
      <c r="D943" s="124"/>
    </row>
    <row r="944" customFormat="false" ht="15" hidden="false" customHeight="false" outlineLevel="0" collapsed="false">
      <c r="D944" s="124"/>
    </row>
    <row r="945" customFormat="false" ht="15" hidden="false" customHeight="false" outlineLevel="0" collapsed="false">
      <c r="D945" s="124"/>
    </row>
    <row r="946" customFormat="false" ht="15" hidden="false" customHeight="false" outlineLevel="0" collapsed="false">
      <c r="D946" s="124"/>
    </row>
    <row r="947" customFormat="false" ht="15" hidden="false" customHeight="false" outlineLevel="0" collapsed="false">
      <c r="D947" s="124"/>
    </row>
    <row r="948" customFormat="false" ht="15" hidden="false" customHeight="false" outlineLevel="0" collapsed="false">
      <c r="D948" s="124"/>
    </row>
    <row r="949" customFormat="false" ht="15" hidden="false" customHeight="false" outlineLevel="0" collapsed="false">
      <c r="D949" s="124"/>
    </row>
    <row r="950" customFormat="false" ht="15" hidden="false" customHeight="false" outlineLevel="0" collapsed="false">
      <c r="D950" s="124"/>
    </row>
    <row r="951" customFormat="false" ht="15" hidden="false" customHeight="false" outlineLevel="0" collapsed="false">
      <c r="D951" s="124"/>
    </row>
    <row r="952" customFormat="false" ht="15" hidden="false" customHeight="false" outlineLevel="0" collapsed="false">
      <c r="D952" s="124"/>
    </row>
    <row r="953" customFormat="false" ht="15" hidden="false" customHeight="false" outlineLevel="0" collapsed="false">
      <c r="D953" s="124"/>
    </row>
    <row r="954" customFormat="false" ht="15" hidden="false" customHeight="false" outlineLevel="0" collapsed="false">
      <c r="D954" s="124"/>
    </row>
    <row r="955" customFormat="false" ht="15" hidden="false" customHeight="false" outlineLevel="0" collapsed="false">
      <c r="D955" s="124"/>
    </row>
    <row r="956" customFormat="false" ht="15" hidden="false" customHeight="false" outlineLevel="0" collapsed="false">
      <c r="D956" s="124"/>
    </row>
    <row r="957" customFormat="false" ht="15" hidden="false" customHeight="false" outlineLevel="0" collapsed="false">
      <c r="D957" s="124"/>
    </row>
    <row r="958" customFormat="false" ht="15" hidden="false" customHeight="false" outlineLevel="0" collapsed="false">
      <c r="D958" s="124"/>
    </row>
    <row r="959" customFormat="false" ht="15" hidden="false" customHeight="false" outlineLevel="0" collapsed="false">
      <c r="D959" s="124"/>
    </row>
    <row r="960" customFormat="false" ht="15" hidden="false" customHeight="false" outlineLevel="0" collapsed="false">
      <c r="D960" s="124"/>
    </row>
    <row r="961" customFormat="false" ht="15" hidden="false" customHeight="false" outlineLevel="0" collapsed="false">
      <c r="D961" s="124"/>
    </row>
    <row r="962" customFormat="false" ht="15" hidden="false" customHeight="false" outlineLevel="0" collapsed="false">
      <c r="D962" s="124"/>
    </row>
    <row r="963" customFormat="false" ht="15" hidden="false" customHeight="false" outlineLevel="0" collapsed="false">
      <c r="D963" s="124"/>
    </row>
    <row r="964" customFormat="false" ht="15" hidden="false" customHeight="false" outlineLevel="0" collapsed="false">
      <c r="D964" s="124"/>
    </row>
    <row r="965" customFormat="false" ht="15" hidden="false" customHeight="false" outlineLevel="0" collapsed="false">
      <c r="D965" s="124"/>
    </row>
    <row r="966" customFormat="false" ht="15" hidden="false" customHeight="false" outlineLevel="0" collapsed="false">
      <c r="D966" s="124"/>
    </row>
    <row r="967" customFormat="false" ht="15" hidden="false" customHeight="false" outlineLevel="0" collapsed="false">
      <c r="D967" s="124"/>
    </row>
    <row r="968" customFormat="false" ht="15" hidden="false" customHeight="false" outlineLevel="0" collapsed="false">
      <c r="D968" s="124"/>
    </row>
    <row r="969" customFormat="false" ht="15" hidden="false" customHeight="false" outlineLevel="0" collapsed="false">
      <c r="D969" s="124"/>
    </row>
    <row r="970" customFormat="false" ht="15" hidden="false" customHeight="false" outlineLevel="0" collapsed="false">
      <c r="D970" s="124"/>
    </row>
    <row r="971" customFormat="false" ht="15" hidden="false" customHeight="false" outlineLevel="0" collapsed="false">
      <c r="D971" s="124"/>
    </row>
    <row r="972" customFormat="false" ht="15" hidden="false" customHeight="false" outlineLevel="0" collapsed="false">
      <c r="D972" s="124"/>
    </row>
    <row r="973" customFormat="false" ht="15" hidden="false" customHeight="false" outlineLevel="0" collapsed="false">
      <c r="D973" s="124"/>
    </row>
    <row r="974" customFormat="false" ht="15" hidden="false" customHeight="false" outlineLevel="0" collapsed="false">
      <c r="D974" s="124"/>
    </row>
    <row r="975" customFormat="false" ht="15" hidden="false" customHeight="false" outlineLevel="0" collapsed="false">
      <c r="D975" s="124"/>
    </row>
    <row r="976" customFormat="false" ht="15" hidden="false" customHeight="false" outlineLevel="0" collapsed="false">
      <c r="D976" s="124"/>
    </row>
    <row r="977" customFormat="false" ht="15" hidden="false" customHeight="false" outlineLevel="0" collapsed="false">
      <c r="D977" s="124"/>
    </row>
    <row r="978" customFormat="false" ht="15" hidden="false" customHeight="false" outlineLevel="0" collapsed="false">
      <c r="D978" s="124"/>
    </row>
    <row r="979" customFormat="false" ht="15" hidden="false" customHeight="false" outlineLevel="0" collapsed="false">
      <c r="D979" s="124"/>
    </row>
    <row r="980" customFormat="false" ht="15" hidden="false" customHeight="false" outlineLevel="0" collapsed="false">
      <c r="D980" s="124"/>
    </row>
    <row r="981" customFormat="false" ht="15" hidden="false" customHeight="false" outlineLevel="0" collapsed="false">
      <c r="D981" s="124"/>
    </row>
    <row r="982" customFormat="false" ht="15" hidden="false" customHeight="false" outlineLevel="0" collapsed="false">
      <c r="D982" s="124"/>
    </row>
    <row r="983" customFormat="false" ht="15" hidden="false" customHeight="false" outlineLevel="0" collapsed="false">
      <c r="D983" s="124"/>
    </row>
    <row r="984" customFormat="false" ht="15" hidden="false" customHeight="false" outlineLevel="0" collapsed="false">
      <c r="D984" s="124"/>
    </row>
    <row r="985" customFormat="false" ht="15" hidden="false" customHeight="false" outlineLevel="0" collapsed="false">
      <c r="D985" s="124"/>
    </row>
    <row r="986" customFormat="false" ht="15" hidden="false" customHeight="false" outlineLevel="0" collapsed="false">
      <c r="D986" s="124"/>
    </row>
    <row r="987" customFormat="false" ht="15" hidden="false" customHeight="false" outlineLevel="0" collapsed="false">
      <c r="D987" s="124"/>
    </row>
    <row r="988" customFormat="false" ht="15" hidden="false" customHeight="false" outlineLevel="0" collapsed="false">
      <c r="D988" s="124"/>
    </row>
    <row r="989" customFormat="false" ht="15" hidden="false" customHeight="false" outlineLevel="0" collapsed="false">
      <c r="D989" s="124"/>
    </row>
    <row r="990" customFormat="false" ht="15" hidden="false" customHeight="false" outlineLevel="0" collapsed="false">
      <c r="D990" s="124"/>
    </row>
    <row r="991" customFormat="false" ht="15" hidden="false" customHeight="false" outlineLevel="0" collapsed="false">
      <c r="D991" s="124"/>
    </row>
    <row r="992" customFormat="false" ht="15" hidden="false" customHeight="false" outlineLevel="0" collapsed="false">
      <c r="D992" s="124"/>
    </row>
    <row r="993" customFormat="false" ht="15" hidden="false" customHeight="false" outlineLevel="0" collapsed="false">
      <c r="D993" s="124"/>
    </row>
    <row r="994" customFormat="false" ht="15" hidden="false" customHeight="false" outlineLevel="0" collapsed="false">
      <c r="D994" s="124"/>
    </row>
    <row r="995" customFormat="false" ht="15" hidden="false" customHeight="false" outlineLevel="0" collapsed="false">
      <c r="D995" s="124"/>
    </row>
    <row r="996" customFormat="false" ht="15" hidden="false" customHeight="false" outlineLevel="0" collapsed="false">
      <c r="D996" s="124"/>
    </row>
    <row r="997" customFormat="false" ht="15" hidden="false" customHeight="false" outlineLevel="0" collapsed="false">
      <c r="D997" s="124"/>
    </row>
    <row r="998" customFormat="false" ht="15" hidden="false" customHeight="false" outlineLevel="0" collapsed="false">
      <c r="D998" s="124"/>
    </row>
    <row r="999" customFormat="false" ht="15" hidden="false" customHeight="false" outlineLevel="0" collapsed="false">
      <c r="D999" s="124"/>
    </row>
    <row r="1000" customFormat="false" ht="15" hidden="false" customHeight="false" outlineLevel="0" collapsed="false">
      <c r="D1000" s="124"/>
    </row>
  </sheetData>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21.63"/>
    <col collapsed="false" customWidth="true" hidden="false" outlineLevel="0" max="2" min="2" style="0" width="19.63"/>
    <col collapsed="false" customWidth="true" hidden="false" outlineLevel="0" max="3" min="3" style="0" width="12.13"/>
    <col collapsed="false" customWidth="true" hidden="false" outlineLevel="0" max="4" min="4" style="0" width="12.88"/>
    <col collapsed="false" customWidth="true" hidden="false" outlineLevel="0" max="6" min="5" style="0" width="14.13"/>
    <col collapsed="false" customWidth="true" hidden="false" outlineLevel="0" max="7" min="7" style="0" width="59.12"/>
    <col collapsed="false" customWidth="true" hidden="false" outlineLevel="0" max="8" min="8" style="0" width="12.88"/>
    <col collapsed="false" customWidth="true" hidden="false" outlineLevel="0" max="9" min="9" style="0" width="14.13"/>
    <col collapsed="false" customWidth="true" hidden="false" outlineLevel="0" max="10" min="10" style="0" width="13.5"/>
    <col collapsed="false" customWidth="true" hidden="false" outlineLevel="0" max="11" min="11" style="0" width="14.13"/>
    <col collapsed="false" customWidth="true" hidden="false" outlineLevel="0" max="12" min="12" style="0" width="15.38"/>
    <col collapsed="false" customWidth="true" hidden="false" outlineLevel="0" max="26" min="13" style="0" width="8.63"/>
  </cols>
  <sheetData>
    <row r="1" customFormat="false" ht="39" hidden="false" customHeight="true" outlineLevel="0" collapsed="false">
      <c r="A1" s="2" t="s">
        <v>1011</v>
      </c>
      <c r="B1" s="2"/>
      <c r="C1" s="2"/>
      <c r="D1" s="2"/>
      <c r="E1" s="2"/>
      <c r="F1" s="2"/>
      <c r="G1" s="2"/>
      <c r="H1" s="2"/>
      <c r="I1" s="2"/>
      <c r="J1" s="2"/>
      <c r="K1" s="2"/>
      <c r="L1" s="2"/>
      <c r="M1" s="2"/>
      <c r="N1" s="2"/>
      <c r="O1" s="2"/>
      <c r="P1" s="2"/>
      <c r="Q1" s="2"/>
      <c r="R1" s="2"/>
      <c r="S1" s="2"/>
      <c r="T1" s="2"/>
      <c r="U1" s="2"/>
      <c r="V1" s="2"/>
      <c r="W1" s="2"/>
      <c r="X1" s="2"/>
      <c r="Y1" s="2"/>
      <c r="Z1" s="2"/>
    </row>
    <row r="2" customFormat="false" ht="9.75" hidden="false" customHeight="true" outlineLevel="0" collapsed="false">
      <c r="A2" s="104"/>
      <c r="B2" s="2"/>
      <c r="C2" s="2"/>
      <c r="D2" s="2"/>
      <c r="E2" s="2"/>
      <c r="F2" s="2"/>
      <c r="G2" s="2"/>
      <c r="H2" s="2"/>
      <c r="I2" s="2"/>
      <c r="J2" s="2"/>
      <c r="K2" s="2"/>
      <c r="L2" s="2"/>
      <c r="M2" s="2"/>
      <c r="N2" s="2"/>
      <c r="O2" s="2"/>
      <c r="P2" s="2"/>
      <c r="Q2" s="2"/>
      <c r="R2" s="2"/>
      <c r="S2" s="2"/>
      <c r="T2" s="2"/>
      <c r="U2" s="2"/>
      <c r="V2" s="2"/>
      <c r="W2" s="2"/>
      <c r="X2" s="2"/>
      <c r="Y2" s="2"/>
      <c r="Z2" s="2"/>
    </row>
    <row r="3" customFormat="false" ht="12.75" hidden="false" customHeight="true" outlineLevel="0" collapsed="false">
      <c r="A3" s="107" t="s">
        <v>1012</v>
      </c>
      <c r="B3" s="108" t="s">
        <v>1013</v>
      </c>
      <c r="C3" s="95" t="n">
        <v>1000000</v>
      </c>
      <c r="D3" s="2"/>
      <c r="E3" s="2"/>
      <c r="F3" s="2"/>
      <c r="G3" s="2"/>
      <c r="H3" s="2"/>
      <c r="I3" s="2"/>
      <c r="J3" s="2"/>
      <c r="K3" s="2"/>
      <c r="L3" s="2"/>
      <c r="M3" s="2"/>
      <c r="N3" s="2"/>
      <c r="O3" s="2"/>
      <c r="P3" s="2"/>
      <c r="Q3" s="2"/>
      <c r="R3" s="2"/>
      <c r="S3" s="2"/>
      <c r="T3" s="2"/>
      <c r="U3" s="2"/>
      <c r="V3" s="2"/>
      <c r="W3" s="2"/>
      <c r="X3" s="2"/>
      <c r="Y3" s="2"/>
      <c r="Z3" s="2"/>
    </row>
    <row r="4" customFormat="false" ht="14.25" hidden="false" customHeight="true" outlineLevel="0" collapsed="false">
      <c r="A4" s="100"/>
      <c r="B4" s="209" t="s">
        <v>1014</v>
      </c>
      <c r="C4" s="210" t="n">
        <v>3.66666666666666</v>
      </c>
      <c r="D4" s="2"/>
      <c r="E4" s="2"/>
      <c r="F4" s="2"/>
      <c r="G4" s="2"/>
      <c r="H4" s="2"/>
      <c r="I4" s="2"/>
      <c r="J4" s="2"/>
      <c r="K4" s="2"/>
      <c r="L4" s="2"/>
      <c r="M4" s="2"/>
      <c r="N4" s="2"/>
      <c r="O4" s="2"/>
      <c r="P4" s="2"/>
      <c r="Q4" s="2"/>
      <c r="R4" s="2"/>
      <c r="S4" s="2"/>
      <c r="T4" s="2"/>
      <c r="U4" s="2"/>
      <c r="V4" s="2"/>
      <c r="W4" s="2"/>
      <c r="X4" s="2"/>
      <c r="Y4" s="2"/>
      <c r="Z4" s="2"/>
    </row>
    <row r="5" customFormat="false" ht="14.25" hidden="false" customHeight="true" outlineLevel="0" collapsed="false">
      <c r="A5" s="2"/>
      <c r="B5" s="39"/>
      <c r="C5" s="41"/>
      <c r="D5" s="2"/>
      <c r="E5" s="2"/>
      <c r="F5" s="2"/>
      <c r="G5" s="2"/>
      <c r="H5" s="2"/>
      <c r="I5" s="2"/>
      <c r="J5" s="2"/>
      <c r="K5" s="2"/>
      <c r="L5" s="2"/>
      <c r="M5" s="2"/>
      <c r="N5" s="2"/>
      <c r="O5" s="2"/>
      <c r="P5" s="2"/>
      <c r="Q5" s="2"/>
      <c r="R5" s="2"/>
      <c r="S5" s="2"/>
      <c r="T5" s="2"/>
      <c r="U5" s="2"/>
      <c r="V5" s="2"/>
      <c r="W5" s="2"/>
      <c r="X5" s="2"/>
      <c r="Y5" s="2"/>
      <c r="Z5" s="2"/>
    </row>
    <row r="6" customFormat="false" ht="22.5" hidden="false" customHeight="true" outlineLevel="0" collapsed="false">
      <c r="A6" s="113"/>
      <c r="B6" s="114" t="s">
        <v>1015</v>
      </c>
      <c r="C6" s="114" t="s">
        <v>160</v>
      </c>
      <c r="D6" s="114" t="s">
        <v>167</v>
      </c>
      <c r="E6" s="114" t="s">
        <v>168</v>
      </c>
      <c r="F6" s="114" t="s">
        <v>1016</v>
      </c>
      <c r="G6" s="115" t="s">
        <v>1017</v>
      </c>
    </row>
    <row r="7" customFormat="false" ht="12.75" hidden="false" customHeight="true" outlineLevel="0" collapsed="false">
      <c r="A7" s="211" t="s">
        <v>1018</v>
      </c>
      <c r="B7" s="93" t="s">
        <v>1019</v>
      </c>
      <c r="C7" s="93" t="n">
        <v>226</v>
      </c>
      <c r="D7" s="93" t="n">
        <v>138</v>
      </c>
      <c r="E7" s="93" t="n">
        <v>218</v>
      </c>
      <c r="F7" s="93"/>
      <c r="G7" s="212" t="s">
        <v>1020</v>
      </c>
    </row>
    <row r="8" customFormat="false" ht="12.75" hidden="false" customHeight="true" outlineLevel="0" collapsed="false">
      <c r="A8" s="84"/>
      <c r="B8" s="2" t="s">
        <v>1021</v>
      </c>
      <c r="C8" s="2" t="n">
        <f aca="false">C7*10000</f>
        <v>2260000</v>
      </c>
      <c r="D8" s="2" t="n">
        <f aca="false">D7*10000</f>
        <v>1380000</v>
      </c>
      <c r="E8" s="2" t="n">
        <f aca="false">E7*10000</f>
        <v>2180000</v>
      </c>
      <c r="F8" s="2"/>
      <c r="G8" s="213" t="s">
        <v>1022</v>
      </c>
      <c r="H8" s="2"/>
      <c r="I8" s="2"/>
      <c r="J8" s="2"/>
      <c r="K8" s="2"/>
      <c r="L8" s="2"/>
      <c r="M8" s="2"/>
      <c r="O8" s="2"/>
      <c r="P8" s="2"/>
      <c r="Q8" s="2"/>
      <c r="R8" s="2"/>
      <c r="S8" s="2"/>
      <c r="T8" s="2"/>
      <c r="U8" s="2"/>
      <c r="V8" s="2"/>
      <c r="W8" s="2"/>
      <c r="X8" s="2"/>
      <c r="Y8" s="2"/>
      <c r="Z8" s="2"/>
    </row>
    <row r="9" customFormat="false" ht="12.75" hidden="false" customHeight="true" outlineLevel="0" collapsed="false">
      <c r="A9" s="84"/>
      <c r="B9" s="2" t="s">
        <v>1023</v>
      </c>
      <c r="C9" s="2" t="n">
        <f aca="false">C8/$C$3</f>
        <v>2.26</v>
      </c>
      <c r="D9" s="2" t="n">
        <f aca="false">D8/$C$3</f>
        <v>1.38</v>
      </c>
      <c r="E9" s="2" t="n">
        <f aca="false">E8/$C$3</f>
        <v>2.18</v>
      </c>
      <c r="F9" s="2"/>
      <c r="G9" s="213" t="s">
        <v>1024</v>
      </c>
      <c r="H9" s="2"/>
      <c r="I9" s="2"/>
      <c r="J9" s="2"/>
      <c r="K9" s="2"/>
      <c r="L9" s="2"/>
      <c r="M9" s="2"/>
      <c r="O9" s="2"/>
      <c r="R9" s="2"/>
      <c r="S9" s="2"/>
      <c r="T9" s="2"/>
      <c r="U9" s="2"/>
      <c r="V9" s="2"/>
      <c r="W9" s="2"/>
      <c r="X9" s="2"/>
      <c r="Y9" s="2"/>
      <c r="Z9" s="2"/>
    </row>
    <row r="10" customFormat="false" ht="12.75" hidden="false" customHeight="true" outlineLevel="0" collapsed="false">
      <c r="A10" s="84"/>
      <c r="B10" s="2" t="s">
        <v>1025</v>
      </c>
      <c r="C10" s="214" t="n">
        <f aca="false">C9*3.66</f>
        <v>8.2716</v>
      </c>
      <c r="D10" s="214" t="n">
        <f aca="false">D9*3.66</f>
        <v>5.0508</v>
      </c>
      <c r="E10" s="214" t="n">
        <f aca="false">E9*3.66</f>
        <v>7.9788</v>
      </c>
      <c r="F10" s="214" t="s">
        <v>1026</v>
      </c>
      <c r="G10" s="213" t="s">
        <v>1027</v>
      </c>
      <c r="H10" s="2"/>
      <c r="I10" s="2"/>
      <c r="J10" s="2"/>
      <c r="K10" s="2"/>
      <c r="L10" s="2"/>
      <c r="M10" s="2"/>
      <c r="O10" s="2"/>
      <c r="Q10" s="2"/>
      <c r="R10" s="2"/>
      <c r="S10" s="2"/>
      <c r="T10" s="2"/>
      <c r="U10" s="2"/>
      <c r="V10" s="2"/>
      <c r="W10" s="2"/>
      <c r="X10" s="2"/>
      <c r="Y10" s="2"/>
      <c r="Z10" s="2"/>
    </row>
    <row r="11" customFormat="false" ht="12.75" hidden="false" customHeight="true" outlineLevel="0" collapsed="false">
      <c r="A11" s="107" t="s">
        <v>1028</v>
      </c>
      <c r="B11" s="93"/>
      <c r="C11" s="93"/>
      <c r="D11" s="93"/>
      <c r="E11" s="93"/>
      <c r="F11" s="93"/>
      <c r="G11" s="212" t="s">
        <v>1029</v>
      </c>
    </row>
    <row r="12" customFormat="false" ht="12.75" hidden="false" customHeight="true" outlineLevel="0" collapsed="false">
      <c r="A12" s="84"/>
      <c r="B12" s="2" t="s">
        <v>1030</v>
      </c>
      <c r="C12" s="215" t="n">
        <v>174</v>
      </c>
      <c r="D12" s="215" t="n">
        <v>138</v>
      </c>
      <c r="E12" s="215" t="n">
        <v>245</v>
      </c>
      <c r="F12" s="215" t="s">
        <v>1026</v>
      </c>
      <c r="G12" s="213"/>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84"/>
      <c r="B13" s="2" t="s">
        <v>1031</v>
      </c>
      <c r="C13" s="2" t="n">
        <v>0.000174</v>
      </c>
      <c r="D13" s="2" t="n">
        <v>0.000138</v>
      </c>
      <c r="E13" s="2" t="n">
        <v>0.000245</v>
      </c>
      <c r="F13" s="2"/>
      <c r="G13" s="213"/>
    </row>
    <row r="14" customFormat="false" ht="12.75" hidden="false" customHeight="true" outlineLevel="0" collapsed="false">
      <c r="A14" s="84"/>
      <c r="B14" s="2" t="s">
        <v>1023</v>
      </c>
      <c r="C14" s="2" t="n">
        <v>1.74</v>
      </c>
      <c r="D14" s="2" t="n">
        <v>1.38</v>
      </c>
      <c r="E14" s="2" t="n">
        <v>0.245</v>
      </c>
      <c r="F14" s="2"/>
      <c r="G14" s="213"/>
    </row>
    <row r="15" customFormat="false" ht="12.75" hidden="false" customHeight="true" outlineLevel="0" collapsed="false">
      <c r="A15" s="84"/>
      <c r="B15" s="2" t="s">
        <v>1032</v>
      </c>
      <c r="C15" s="2" t="n">
        <f aca="false">C14*3.66</f>
        <v>6.3684</v>
      </c>
      <c r="D15" s="2" t="n">
        <f aca="false">D14*3.66</f>
        <v>5.0508</v>
      </c>
      <c r="E15" s="2" t="n">
        <f aca="false">E14*3.66</f>
        <v>0.8967</v>
      </c>
      <c r="F15" s="2"/>
      <c r="G15" s="213"/>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84"/>
      <c r="B16" s="2"/>
      <c r="C16" s="2"/>
      <c r="D16" s="2"/>
      <c r="E16" s="2"/>
      <c r="F16" s="2"/>
      <c r="G16" s="213"/>
    </row>
    <row r="17" customFormat="false" ht="12.75" hidden="false" customHeight="true" outlineLevel="0" collapsed="false">
      <c r="A17" s="107" t="s">
        <v>1033</v>
      </c>
      <c r="B17" s="93"/>
      <c r="C17" s="93"/>
      <c r="D17" s="93"/>
      <c r="E17" s="93"/>
      <c r="F17" s="93"/>
      <c r="G17" s="212" t="s">
        <v>1034</v>
      </c>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84"/>
      <c r="B18" s="2" t="s">
        <v>1023</v>
      </c>
      <c r="C18" s="2" t="n">
        <v>1.46</v>
      </c>
      <c r="D18" s="2"/>
      <c r="E18" s="2" t="n">
        <v>1.46</v>
      </c>
      <c r="F18" s="2" t="s">
        <v>1026</v>
      </c>
      <c r="G18" s="213" t="s">
        <v>1035</v>
      </c>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84" t="s">
        <v>1036</v>
      </c>
      <c r="B19" s="2" t="s">
        <v>1032</v>
      </c>
      <c r="C19" s="2" t="n">
        <f aca="false">C18*3.66</f>
        <v>5.3436</v>
      </c>
      <c r="D19" s="2"/>
      <c r="E19" s="2" t="n">
        <f aca="false">E18*3.66</f>
        <v>5.3436</v>
      </c>
      <c r="F19" s="2"/>
      <c r="G19" s="213" t="s">
        <v>1037</v>
      </c>
    </row>
    <row r="20" customFormat="false" ht="12.75" hidden="false" customHeight="true" outlineLevel="0" collapsed="false">
      <c r="A20" s="84"/>
      <c r="B20" s="2"/>
      <c r="C20" s="2"/>
      <c r="D20" s="2"/>
      <c r="E20" s="2"/>
      <c r="F20" s="2"/>
      <c r="G20" s="213"/>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107" t="s">
        <v>1038</v>
      </c>
      <c r="B21" s="108" t="s">
        <v>1039</v>
      </c>
      <c r="C21" s="108" t="n">
        <v>1.62</v>
      </c>
      <c r="D21" s="108" t="n">
        <v>0.43</v>
      </c>
      <c r="E21" s="108" t="n">
        <v>0.91</v>
      </c>
      <c r="F21" s="108"/>
      <c r="G21" s="216" t="s">
        <v>1040</v>
      </c>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217" t="s">
        <v>1041</v>
      </c>
      <c r="B22" s="39" t="s">
        <v>1025</v>
      </c>
      <c r="C22" s="218" t="n">
        <f aca="false">C21*$C$4</f>
        <v>5.93999999999999</v>
      </c>
      <c r="D22" s="218" t="n">
        <f aca="false">D21*$C$4</f>
        <v>1.57666666666666</v>
      </c>
      <c r="E22" s="218" t="n">
        <f aca="false">E21*$C$4</f>
        <v>3.33666666666666</v>
      </c>
      <c r="F22" s="39" t="s">
        <v>1026</v>
      </c>
      <c r="G22" s="219"/>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217" t="s">
        <v>1042</v>
      </c>
      <c r="B23" s="39" t="s">
        <v>1039</v>
      </c>
      <c r="C23" s="218" t="n">
        <v>5</v>
      </c>
      <c r="D23" s="218"/>
      <c r="E23" s="218"/>
      <c r="F23" s="39"/>
      <c r="G23" s="219"/>
      <c r="H23" s="2"/>
      <c r="I23" s="2"/>
      <c r="J23" s="2"/>
      <c r="K23" s="2"/>
      <c r="L23" s="2"/>
      <c r="M23" s="2"/>
      <c r="N23" s="2"/>
      <c r="O23" s="2"/>
      <c r="P23" s="2"/>
      <c r="Q23" s="2"/>
      <c r="R23" s="2"/>
      <c r="S23" s="2"/>
      <c r="T23" s="2"/>
      <c r="U23" s="2"/>
      <c r="V23" s="2"/>
      <c r="W23" s="2"/>
      <c r="X23" s="2"/>
      <c r="Y23" s="2"/>
      <c r="Z23" s="2"/>
    </row>
    <row r="24" customFormat="false" ht="12.75" hidden="false" customHeight="true" outlineLevel="0" collapsed="false">
      <c r="A24" s="217" t="s">
        <v>1043</v>
      </c>
      <c r="B24" s="39" t="s">
        <v>1025</v>
      </c>
      <c r="C24" s="218" t="n">
        <f aca="false">C23*3.67</f>
        <v>18.35</v>
      </c>
      <c r="D24" s="218"/>
      <c r="E24" s="218"/>
      <c r="F24" s="39"/>
      <c r="G24" s="219"/>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217" t="s">
        <v>1044</v>
      </c>
      <c r="B25" s="39" t="s">
        <v>1039</v>
      </c>
      <c r="C25" s="218" t="n">
        <f aca="false">C23*0.58</f>
        <v>2.9</v>
      </c>
      <c r="D25" s="218"/>
      <c r="E25" s="218"/>
      <c r="F25" s="39"/>
      <c r="G25" s="219"/>
      <c r="H25" s="2"/>
      <c r="I25" s="2"/>
      <c r="J25" s="2"/>
      <c r="K25" s="2"/>
      <c r="L25" s="2"/>
      <c r="M25" s="2"/>
      <c r="N25" s="2"/>
      <c r="O25" s="2"/>
      <c r="P25" s="2"/>
      <c r="Q25" s="2"/>
      <c r="R25" s="2"/>
      <c r="S25" s="2"/>
      <c r="T25" s="2"/>
      <c r="U25" s="2"/>
      <c r="V25" s="2"/>
      <c r="W25" s="2"/>
      <c r="X25" s="2"/>
      <c r="Y25" s="2"/>
      <c r="Z25" s="2"/>
    </row>
    <row r="26" customFormat="false" ht="12.75" hidden="false" customHeight="true" outlineLevel="0" collapsed="false">
      <c r="A26" s="217" t="s">
        <v>1045</v>
      </c>
      <c r="B26" s="39" t="s">
        <v>1025</v>
      </c>
      <c r="C26" s="39" t="n">
        <f aca="false">C25*3.67</f>
        <v>10.643</v>
      </c>
      <c r="D26" s="2"/>
      <c r="E26" s="2"/>
      <c r="F26" s="2"/>
      <c r="G26" s="213"/>
    </row>
    <row r="27" customFormat="false" ht="12.75" hidden="false" customHeight="true" outlineLevel="0" collapsed="false">
      <c r="A27" s="220" t="s">
        <v>1046</v>
      </c>
      <c r="B27" s="221" t="s">
        <v>1025</v>
      </c>
      <c r="C27" s="222" t="n">
        <f aca="false">C22+C24+C26</f>
        <v>34.933</v>
      </c>
      <c r="D27" s="221"/>
      <c r="E27" s="221"/>
      <c r="F27" s="221"/>
      <c r="G27" s="223" t="s">
        <v>1047</v>
      </c>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107" t="s">
        <v>1048</v>
      </c>
      <c r="B28" s="93" t="s">
        <v>1049</v>
      </c>
      <c r="C28" s="93"/>
      <c r="D28" s="93"/>
      <c r="E28" s="93"/>
      <c r="F28" s="93"/>
      <c r="G28" s="212" t="s">
        <v>1050</v>
      </c>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84"/>
      <c r="B29" s="2" t="s">
        <v>1032</v>
      </c>
      <c r="C29" s="2" t="s">
        <v>1051</v>
      </c>
      <c r="D29" s="2"/>
      <c r="E29" s="2"/>
      <c r="F29" s="2"/>
      <c r="G29" s="213" t="s">
        <v>1052</v>
      </c>
      <c r="H29" s="2"/>
      <c r="I29" s="2"/>
      <c r="J29" s="2"/>
      <c r="K29" s="2"/>
      <c r="L29" s="2"/>
    </row>
    <row r="30" customFormat="false" ht="12.75" hidden="false" customHeight="true" outlineLevel="0" collapsed="false">
      <c r="A30" s="84"/>
      <c r="B30" s="2" t="s">
        <v>1032</v>
      </c>
      <c r="C30" s="2" t="s">
        <v>1053</v>
      </c>
      <c r="D30" s="2"/>
      <c r="E30" s="2"/>
      <c r="F30" s="2"/>
      <c r="G30" s="213" t="s">
        <v>1054</v>
      </c>
      <c r="H30" s="2"/>
      <c r="I30" s="2"/>
      <c r="J30" s="2"/>
      <c r="K30" s="2"/>
      <c r="L30" s="2"/>
    </row>
    <row r="31" customFormat="false" ht="12.75" hidden="false" customHeight="true" outlineLevel="0" collapsed="false">
      <c r="A31" s="84"/>
      <c r="B31" s="2"/>
      <c r="C31" s="2"/>
      <c r="D31" s="2"/>
      <c r="E31" s="2"/>
      <c r="F31" s="2"/>
      <c r="G31" s="213"/>
      <c r="H31" s="2"/>
      <c r="I31" s="2"/>
      <c r="J31" s="2"/>
      <c r="K31" s="2"/>
      <c r="L31" s="2"/>
      <c r="M31" s="2"/>
      <c r="N31" s="2"/>
      <c r="O31" s="2"/>
      <c r="P31" s="2"/>
      <c r="Q31" s="2"/>
      <c r="R31" s="2"/>
      <c r="S31" s="2"/>
      <c r="T31" s="2"/>
      <c r="U31" s="2"/>
      <c r="V31" s="2"/>
      <c r="W31" s="2"/>
      <c r="X31" s="2"/>
      <c r="Y31" s="2"/>
      <c r="Z31" s="2"/>
    </row>
    <row r="32" customFormat="false" ht="12.75" hidden="false" customHeight="true" outlineLevel="0" collapsed="false">
      <c r="A32" s="224" t="s">
        <v>1055</v>
      </c>
      <c r="B32" s="93"/>
      <c r="C32" s="93"/>
      <c r="D32" s="93"/>
      <c r="E32" s="93"/>
      <c r="F32" s="93"/>
      <c r="G32" s="212"/>
      <c r="H32" s="2"/>
      <c r="I32" s="2"/>
      <c r="J32" s="2"/>
      <c r="K32" s="2"/>
      <c r="L32" s="2"/>
      <c r="M32" s="2"/>
      <c r="N32" s="2"/>
      <c r="O32" s="2"/>
      <c r="P32" s="2"/>
      <c r="Q32" s="2"/>
      <c r="R32" s="2"/>
      <c r="S32" s="2"/>
      <c r="T32" s="2"/>
      <c r="U32" s="2"/>
      <c r="V32" s="2"/>
      <c r="W32" s="2"/>
      <c r="X32" s="2"/>
      <c r="Y32" s="2"/>
      <c r="Z32" s="2"/>
    </row>
    <row r="33" customFormat="false" ht="12.75" hidden="false" customHeight="true" outlineLevel="0" collapsed="false">
      <c r="A33" s="84"/>
      <c r="B33" s="2"/>
      <c r="C33" s="2"/>
      <c r="D33" s="2"/>
      <c r="E33" s="2"/>
      <c r="F33" s="2"/>
      <c r="G33" s="213"/>
      <c r="H33" s="2"/>
      <c r="I33" s="2"/>
      <c r="J33" s="2"/>
      <c r="K33" s="2"/>
      <c r="L33" s="2"/>
    </row>
    <row r="34" customFormat="false" ht="12.75" hidden="false" customHeight="true" outlineLevel="0" collapsed="false">
      <c r="A34" s="84"/>
      <c r="B34" s="2" t="s">
        <v>1056</v>
      </c>
      <c r="C34" s="2"/>
      <c r="D34" s="2" t="n">
        <v>36.68</v>
      </c>
      <c r="E34" s="2"/>
      <c r="F34" s="2"/>
      <c r="G34" s="213" t="s">
        <v>178</v>
      </c>
      <c r="H34" s="2"/>
      <c r="I34" s="2"/>
      <c r="J34" s="2"/>
      <c r="K34" s="2"/>
      <c r="L34" s="2"/>
    </row>
    <row r="35" customFormat="false" ht="12.75" hidden="false" customHeight="true" outlineLevel="0" collapsed="false">
      <c r="A35" s="84"/>
      <c r="B35" s="2" t="s">
        <v>1056</v>
      </c>
      <c r="C35" s="2"/>
      <c r="D35" s="2" t="n">
        <v>45</v>
      </c>
      <c r="E35" s="2"/>
      <c r="F35" s="2"/>
      <c r="G35" s="213" t="s">
        <v>1057</v>
      </c>
      <c r="H35" s="2"/>
      <c r="I35" s="2"/>
      <c r="J35" s="2"/>
      <c r="K35" s="2"/>
      <c r="L35" s="2"/>
    </row>
    <row r="36" customFormat="false" ht="12.75" hidden="false" customHeight="true" outlineLevel="0" collapsed="false">
      <c r="A36" s="84"/>
      <c r="B36" s="2" t="s">
        <v>1056</v>
      </c>
      <c r="C36" s="2"/>
      <c r="D36" s="2" t="n">
        <v>190</v>
      </c>
      <c r="E36" s="2"/>
      <c r="F36" s="2"/>
      <c r="G36" s="213" t="s">
        <v>1058</v>
      </c>
      <c r="H36" s="2"/>
      <c r="I36" s="2"/>
      <c r="J36" s="2"/>
      <c r="K36" s="2"/>
      <c r="L36" s="2"/>
    </row>
    <row r="37" customFormat="false" ht="12.75" hidden="false" customHeight="true" outlineLevel="0" collapsed="false">
      <c r="A37" s="84"/>
      <c r="B37" s="2" t="s">
        <v>1021</v>
      </c>
      <c r="C37" s="2"/>
      <c r="D37" s="2" t="n">
        <f aca="false">D34*10000</f>
        <v>366800</v>
      </c>
      <c r="E37" s="2" t="s">
        <v>1059</v>
      </c>
      <c r="F37" s="2"/>
      <c r="G37" s="213" t="s">
        <v>178</v>
      </c>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84"/>
      <c r="B38" s="2" t="s">
        <v>1021</v>
      </c>
      <c r="C38" s="2"/>
      <c r="D38" s="2" t="n">
        <f aca="false">D35*10000</f>
        <v>450000</v>
      </c>
      <c r="E38" s="2" t="s">
        <v>1059</v>
      </c>
      <c r="F38" s="2"/>
      <c r="G38" s="213" t="s">
        <v>1057</v>
      </c>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84"/>
      <c r="B39" s="2" t="s">
        <v>1021</v>
      </c>
      <c r="C39" s="2"/>
      <c r="D39" s="2" t="n">
        <f aca="false">D36*10000</f>
        <v>1900000</v>
      </c>
      <c r="E39" s="2" t="s">
        <v>1059</v>
      </c>
      <c r="F39" s="2"/>
      <c r="G39" s="213" t="s">
        <v>1058</v>
      </c>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84"/>
      <c r="B40" s="2" t="s">
        <v>1023</v>
      </c>
      <c r="C40" s="2"/>
      <c r="D40" s="2" t="n">
        <f aca="false">D37/$C$3</f>
        <v>0.3668</v>
      </c>
      <c r="E40" s="2" t="s">
        <v>1060</v>
      </c>
      <c r="F40" s="2"/>
      <c r="G40" s="213" t="s">
        <v>178</v>
      </c>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84"/>
      <c r="B41" s="2" t="s">
        <v>1023</v>
      </c>
      <c r="C41" s="2"/>
      <c r="D41" s="2" t="n">
        <f aca="false">D38/$C$3</f>
        <v>0.45</v>
      </c>
      <c r="E41" s="2" t="s">
        <v>1060</v>
      </c>
      <c r="F41" s="2"/>
      <c r="G41" s="213" t="s">
        <v>1057</v>
      </c>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84"/>
      <c r="B42" s="2" t="s">
        <v>1023</v>
      </c>
      <c r="C42" s="2"/>
      <c r="D42" s="2" t="n">
        <f aca="false">D39/$C$3</f>
        <v>1.9</v>
      </c>
      <c r="E42" s="2" t="s">
        <v>1060</v>
      </c>
      <c r="F42" s="2"/>
      <c r="G42" s="213" t="s">
        <v>1058</v>
      </c>
      <c r="H42" s="2"/>
      <c r="I42" s="2"/>
      <c r="J42" s="2"/>
      <c r="K42" s="2"/>
      <c r="L42" s="2"/>
      <c r="M42" s="2"/>
      <c r="N42" s="2"/>
      <c r="O42" s="2"/>
      <c r="P42" s="2"/>
      <c r="Q42" s="2"/>
      <c r="R42" s="2"/>
      <c r="S42" s="2"/>
      <c r="T42" s="2"/>
      <c r="U42" s="2"/>
      <c r="V42" s="2"/>
      <c r="W42" s="2"/>
      <c r="X42" s="2"/>
      <c r="Y42" s="2"/>
      <c r="Z42" s="2"/>
    </row>
    <row r="43" customFormat="false" ht="12.75" hidden="false" customHeight="true" outlineLevel="0" collapsed="false">
      <c r="A43" s="84"/>
      <c r="B43" s="2" t="s">
        <v>1032</v>
      </c>
      <c r="C43" s="2"/>
      <c r="D43" s="2" t="n">
        <f aca="false">D40*$C$4</f>
        <v>1.34493333333333</v>
      </c>
      <c r="E43" s="2" t="s">
        <v>1061</v>
      </c>
      <c r="F43" s="2"/>
      <c r="G43" s="213" t="s">
        <v>178</v>
      </c>
      <c r="H43" s="2"/>
      <c r="I43" s="2"/>
      <c r="J43" s="2"/>
      <c r="K43" s="2"/>
      <c r="L43" s="2"/>
      <c r="M43" s="2"/>
      <c r="N43" s="2"/>
      <c r="O43" s="2"/>
      <c r="P43" s="2"/>
      <c r="Q43" s="2"/>
      <c r="R43" s="2"/>
      <c r="S43" s="2"/>
      <c r="T43" s="2"/>
      <c r="U43" s="2"/>
      <c r="V43" s="2"/>
      <c r="W43" s="2"/>
      <c r="X43" s="2"/>
      <c r="Y43" s="2"/>
      <c r="Z43" s="2"/>
    </row>
    <row r="44" customFormat="false" ht="12.75" hidden="false" customHeight="true" outlineLevel="0" collapsed="false">
      <c r="A44" s="84"/>
      <c r="B44" s="2" t="s">
        <v>1032</v>
      </c>
      <c r="C44" s="2"/>
      <c r="D44" s="2" t="n">
        <f aca="false">D41*$C$4</f>
        <v>1.65</v>
      </c>
      <c r="E44" s="2" t="s">
        <v>1061</v>
      </c>
      <c r="F44" s="2"/>
      <c r="G44" s="213" t="s">
        <v>1057</v>
      </c>
      <c r="H44" s="2"/>
      <c r="I44" s="2"/>
      <c r="J44" s="2"/>
      <c r="K44" s="2"/>
      <c r="L44" s="2"/>
      <c r="M44" s="2"/>
      <c r="N44" s="2"/>
      <c r="O44" s="2"/>
      <c r="P44" s="2"/>
      <c r="Q44" s="2"/>
      <c r="R44" s="2"/>
      <c r="S44" s="2"/>
      <c r="T44" s="2"/>
      <c r="U44" s="2"/>
      <c r="V44" s="2"/>
      <c r="W44" s="2"/>
      <c r="X44" s="2"/>
      <c r="Y44" s="2"/>
      <c r="Z44" s="2"/>
    </row>
    <row r="45" customFormat="false" ht="12.75" hidden="false" customHeight="true" outlineLevel="0" collapsed="false">
      <c r="A45" s="84"/>
      <c r="B45" s="2" t="s">
        <v>1032</v>
      </c>
      <c r="C45" s="2"/>
      <c r="D45" s="2" t="n">
        <f aca="false">D42*$C$4</f>
        <v>6.96666666666665</v>
      </c>
      <c r="E45" s="2" t="s">
        <v>1061</v>
      </c>
      <c r="F45" s="2"/>
      <c r="G45" s="213" t="s">
        <v>1058</v>
      </c>
      <c r="H45" s="2"/>
      <c r="I45" s="2"/>
      <c r="J45" s="2"/>
      <c r="K45" s="2"/>
      <c r="L45" s="2"/>
      <c r="M45" s="2"/>
      <c r="N45" s="2"/>
      <c r="O45" s="2"/>
      <c r="P45" s="2"/>
      <c r="Q45" s="2"/>
      <c r="R45" s="2"/>
      <c r="S45" s="2"/>
      <c r="T45" s="2"/>
      <c r="U45" s="2"/>
      <c r="V45" s="2"/>
      <c r="W45" s="2"/>
      <c r="X45" s="2"/>
      <c r="Y45" s="2"/>
      <c r="Z45" s="2"/>
    </row>
    <row r="46" customFormat="false" ht="12.75" hidden="false" customHeight="true" outlineLevel="0" collapsed="false">
      <c r="A46" s="84"/>
      <c r="B46" s="2" t="s">
        <v>1056</v>
      </c>
      <c r="C46" s="2"/>
      <c r="D46" s="2" t="s">
        <v>1062</v>
      </c>
      <c r="E46" s="2"/>
      <c r="F46" s="2"/>
      <c r="G46" s="213" t="s">
        <v>1063</v>
      </c>
      <c r="H46" s="2"/>
    </row>
    <row r="47" customFormat="false" ht="12.75" hidden="false" customHeight="true" outlineLevel="0" collapsed="false">
      <c r="A47" s="84"/>
      <c r="B47" s="2"/>
      <c r="C47" s="2"/>
      <c r="D47" s="2" t="s">
        <v>1064</v>
      </c>
      <c r="E47" s="2"/>
      <c r="F47" s="2"/>
      <c r="G47" s="213" t="s">
        <v>1065</v>
      </c>
    </row>
    <row r="48" customFormat="false" ht="12.75" hidden="false" customHeight="true" outlineLevel="0" collapsed="false">
      <c r="A48" s="84"/>
      <c r="B48" s="2" t="s">
        <v>1066</v>
      </c>
      <c r="C48" s="2"/>
      <c r="D48" s="2" t="s">
        <v>1067</v>
      </c>
      <c r="E48" s="2"/>
      <c r="F48" s="2"/>
      <c r="G48" s="213" t="s">
        <v>1068</v>
      </c>
      <c r="H48" s="2"/>
      <c r="I48" s="2"/>
      <c r="J48" s="2"/>
      <c r="K48" s="2"/>
    </row>
    <row r="49" customFormat="false" ht="12.75" hidden="false" customHeight="true" outlineLevel="0" collapsed="false">
      <c r="A49" s="84"/>
      <c r="B49" s="2" t="s">
        <v>1069</v>
      </c>
      <c r="C49" s="2"/>
      <c r="D49" s="2" t="n">
        <v>299</v>
      </c>
      <c r="E49" s="2"/>
      <c r="F49" s="2"/>
      <c r="G49" s="213" t="s">
        <v>1070</v>
      </c>
    </row>
    <row r="50" customFormat="false" ht="12.75" hidden="false" customHeight="true" outlineLevel="0" collapsed="false">
      <c r="A50" s="84"/>
      <c r="B50" s="2"/>
      <c r="C50" s="2"/>
      <c r="D50" s="2"/>
      <c r="E50" s="2"/>
      <c r="F50" s="2"/>
      <c r="G50" s="213"/>
    </row>
    <row r="51" customFormat="false" ht="12.75" hidden="false" customHeight="true" outlineLevel="0" collapsed="false">
      <c r="A51" s="84"/>
      <c r="B51" s="2" t="s">
        <v>1056</v>
      </c>
      <c r="C51" s="2"/>
      <c r="D51" s="2" t="n">
        <v>47.07</v>
      </c>
      <c r="E51" s="2"/>
      <c r="F51" s="2"/>
      <c r="G51" s="213" t="s">
        <v>1071</v>
      </c>
    </row>
    <row r="52" customFormat="false" ht="12.75" hidden="false" customHeight="true" outlineLevel="0" collapsed="false">
      <c r="A52" s="225"/>
      <c r="B52" s="101"/>
      <c r="C52" s="101"/>
      <c r="D52" s="101"/>
      <c r="E52" s="101"/>
      <c r="F52" s="101"/>
      <c r="G52" s="226"/>
    </row>
    <row r="53" customFormat="false" ht="12.75" hidden="false" customHeight="true" outlineLevel="0" collapsed="false">
      <c r="A53" s="84" t="s">
        <v>1072</v>
      </c>
      <c r="B53" s="2"/>
      <c r="C53" s="2"/>
      <c r="D53" s="2"/>
      <c r="E53" s="2"/>
      <c r="F53" s="2"/>
      <c r="G53" s="213"/>
    </row>
    <row r="54" customFormat="false" ht="12.75" hidden="false" customHeight="true" outlineLevel="0" collapsed="false">
      <c r="A54" s="84"/>
      <c r="B54" s="2" t="s">
        <v>1073</v>
      </c>
      <c r="C54" s="2"/>
      <c r="D54" s="2"/>
      <c r="E54" s="2" t="n">
        <v>3</v>
      </c>
      <c r="F54" s="2"/>
      <c r="G54" s="213" t="s">
        <v>1074</v>
      </c>
    </row>
    <row r="55" customFormat="false" ht="12.75" hidden="false" customHeight="true" outlineLevel="0" collapsed="false">
      <c r="A55" s="84"/>
      <c r="B55" s="2" t="s">
        <v>1075</v>
      </c>
      <c r="C55" s="2"/>
      <c r="D55" s="2"/>
      <c r="E55" s="2" t="n">
        <v>87</v>
      </c>
      <c r="F55" s="2"/>
      <c r="G55" s="213" t="s">
        <v>1076</v>
      </c>
    </row>
    <row r="56" customFormat="false" ht="12.75" hidden="false" customHeight="true" outlineLevel="0" collapsed="false">
      <c r="A56" s="84"/>
      <c r="B56" s="2" t="s">
        <v>1025</v>
      </c>
      <c r="C56" s="2"/>
      <c r="D56" s="2"/>
      <c r="E56" s="2" t="s">
        <v>1077</v>
      </c>
      <c r="F56" s="2"/>
      <c r="G56" s="213" t="s">
        <v>1078</v>
      </c>
    </row>
    <row r="57" customFormat="false" ht="12.75" hidden="false" customHeight="true" outlineLevel="0" collapsed="false">
      <c r="A57" s="84"/>
      <c r="B57" s="2" t="s">
        <v>1025</v>
      </c>
      <c r="C57" s="2"/>
      <c r="D57" s="2"/>
      <c r="E57" s="2" t="s">
        <v>1079</v>
      </c>
      <c r="F57" s="2"/>
      <c r="G57" s="213" t="s">
        <v>1080</v>
      </c>
    </row>
    <row r="58" customFormat="false" ht="12.75" hidden="false" customHeight="true" outlineLevel="0" collapsed="false">
      <c r="A58" s="84"/>
      <c r="B58" s="2" t="s">
        <v>1025</v>
      </c>
      <c r="C58" s="2"/>
      <c r="D58" s="2"/>
      <c r="E58" s="2" t="s">
        <v>1081</v>
      </c>
      <c r="F58" s="2"/>
      <c r="G58" s="213" t="s">
        <v>1082</v>
      </c>
    </row>
    <row r="59" customFormat="false" ht="12.75" hidden="false" customHeight="true" outlineLevel="0" collapsed="false">
      <c r="A59" s="84"/>
      <c r="B59" s="2" t="s">
        <v>1025</v>
      </c>
      <c r="C59" s="2"/>
      <c r="D59" s="2"/>
      <c r="E59" s="2" t="n">
        <v>5</v>
      </c>
      <c r="F59" s="2"/>
      <c r="G59" s="213" t="s">
        <v>1083</v>
      </c>
    </row>
    <row r="60" customFormat="false" ht="12.75" hidden="false" customHeight="true" outlineLevel="0" collapsed="false">
      <c r="A60" s="84"/>
      <c r="B60" s="2"/>
      <c r="C60" s="2"/>
      <c r="D60" s="2"/>
      <c r="E60" s="2"/>
      <c r="F60" s="2"/>
      <c r="G60" s="213"/>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107" t="s">
        <v>1084</v>
      </c>
      <c r="B61" s="93" t="s">
        <v>1023</v>
      </c>
      <c r="C61" s="93"/>
      <c r="D61" s="93" t="n">
        <v>0.43</v>
      </c>
      <c r="E61" s="93"/>
      <c r="F61" s="93"/>
      <c r="G61" s="212" t="s">
        <v>1085</v>
      </c>
      <c r="J61" s="2"/>
      <c r="K61" s="2"/>
    </row>
    <row r="62" customFormat="false" ht="12.75" hidden="false" customHeight="true" outlineLevel="0" collapsed="false">
      <c r="A62" s="84"/>
      <c r="B62" s="2" t="s">
        <v>1069</v>
      </c>
      <c r="C62" s="2"/>
      <c r="D62" s="2" t="s">
        <v>1086</v>
      </c>
      <c r="E62" s="2"/>
      <c r="F62" s="2"/>
      <c r="G62" s="213" t="s">
        <v>1087</v>
      </c>
      <c r="J62" s="2"/>
      <c r="K62" s="2"/>
    </row>
    <row r="63" customFormat="false" ht="12.75" hidden="false" customHeight="true" outlineLevel="0" collapsed="false">
      <c r="A63" s="225"/>
      <c r="B63" s="101"/>
      <c r="C63" s="101"/>
      <c r="D63" s="101"/>
      <c r="E63" s="101"/>
      <c r="F63" s="101"/>
      <c r="G63" s="226"/>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84" t="s">
        <v>1088</v>
      </c>
      <c r="B64" s="2"/>
      <c r="C64" s="2"/>
      <c r="D64" s="2"/>
      <c r="E64" s="2"/>
      <c r="F64" s="2"/>
      <c r="G64" s="213" t="s">
        <v>1089</v>
      </c>
      <c r="J64" s="2"/>
      <c r="K64" s="2"/>
    </row>
    <row r="65" customFormat="false" ht="12.75" hidden="false" customHeight="true" outlineLevel="0" collapsed="false">
      <c r="A65" s="2"/>
      <c r="B65" s="2"/>
      <c r="C65" s="2"/>
      <c r="D65" s="2"/>
      <c r="E65" s="2"/>
      <c r="F65" s="2"/>
      <c r="G65" s="213"/>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84"/>
      <c r="B66" s="2" t="s">
        <v>1025</v>
      </c>
      <c r="C66" s="2" t="n">
        <v>2.9</v>
      </c>
      <c r="D66" s="2"/>
      <c r="E66" s="2"/>
      <c r="F66" s="2"/>
      <c r="G66" s="213" t="s">
        <v>1090</v>
      </c>
      <c r="J66" s="2"/>
      <c r="K66" s="2"/>
    </row>
    <row r="67" customFormat="false" ht="12.75" hidden="false" customHeight="true" outlineLevel="0" collapsed="false">
      <c r="A67" s="84"/>
      <c r="B67" s="2" t="s">
        <v>1025</v>
      </c>
      <c r="C67" s="2" t="n">
        <v>7.5</v>
      </c>
      <c r="D67" s="2"/>
      <c r="E67" s="2"/>
      <c r="F67" s="2"/>
      <c r="G67" s="213" t="s">
        <v>1091</v>
      </c>
      <c r="J67" s="2"/>
      <c r="K67" s="2"/>
    </row>
    <row r="68" customFormat="false" ht="12.75" hidden="false" customHeight="true" outlineLevel="0" collapsed="false">
      <c r="A68" s="84"/>
      <c r="B68" s="2" t="s">
        <v>1025</v>
      </c>
      <c r="C68" s="2" t="n">
        <v>1.9</v>
      </c>
      <c r="D68" s="2"/>
      <c r="E68" s="2"/>
      <c r="F68" s="2"/>
      <c r="G68" s="213" t="s">
        <v>1092</v>
      </c>
      <c r="J68" s="2"/>
      <c r="K68" s="2"/>
    </row>
    <row r="69" customFormat="false" ht="12.75" hidden="false" customHeight="true" outlineLevel="0" collapsed="false">
      <c r="A69" s="84"/>
      <c r="B69" s="2" t="s">
        <v>1025</v>
      </c>
      <c r="C69" s="2" t="n">
        <v>2.7</v>
      </c>
      <c r="D69" s="2"/>
      <c r="E69" s="2"/>
      <c r="F69" s="2"/>
      <c r="G69" s="213" t="s">
        <v>1091</v>
      </c>
      <c r="J69" s="2"/>
      <c r="K69" s="2"/>
    </row>
    <row r="70" customFormat="false" ht="12.75" hidden="false" customHeight="true" outlineLevel="0" collapsed="false">
      <c r="A70" s="84"/>
      <c r="B70" s="2" t="s">
        <v>1025</v>
      </c>
      <c r="C70" s="2" t="n">
        <f aca="false">SUM(C66,C68)</f>
        <v>4.8</v>
      </c>
      <c r="D70" s="2"/>
      <c r="E70" s="2"/>
      <c r="F70" s="2"/>
      <c r="G70" s="213" t="s">
        <v>1093</v>
      </c>
      <c r="J70" s="2"/>
      <c r="K70" s="2"/>
    </row>
    <row r="71" customFormat="false" ht="12.75" hidden="false" customHeight="true" outlineLevel="0" collapsed="false">
      <c r="A71" s="84"/>
      <c r="B71" s="2"/>
      <c r="C71" s="2"/>
      <c r="D71" s="2"/>
      <c r="E71" s="2"/>
      <c r="F71" s="2"/>
      <c r="G71" s="213"/>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84"/>
      <c r="B72" s="2" t="s">
        <v>1025</v>
      </c>
      <c r="C72" s="2" t="n">
        <f aca="false">SUM(C67,C69)</f>
        <v>10.2</v>
      </c>
      <c r="D72" s="2"/>
      <c r="E72" s="2"/>
      <c r="F72" s="2"/>
      <c r="G72" s="213" t="s">
        <v>1094</v>
      </c>
      <c r="J72" s="2"/>
      <c r="K72" s="2"/>
    </row>
    <row r="73" customFormat="false" ht="12.75" hidden="false" customHeight="true" outlineLevel="0" collapsed="false">
      <c r="A73" s="84" t="s">
        <v>1095</v>
      </c>
      <c r="B73" s="2" t="s">
        <v>1025</v>
      </c>
      <c r="C73" s="2" t="n">
        <f aca="false">0.58*(AVERAGE(C66,C67))</f>
        <v>3.016</v>
      </c>
      <c r="D73" s="2"/>
      <c r="E73" s="2"/>
      <c r="F73" s="2"/>
      <c r="G73" s="213"/>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84" t="s">
        <v>1096</v>
      </c>
      <c r="B74" s="2" t="s">
        <v>1025</v>
      </c>
      <c r="C74" s="39" t="n">
        <f aca="false">AVERAGE(C70:C72)</f>
        <v>7.5</v>
      </c>
      <c r="D74" s="2"/>
      <c r="E74" s="2"/>
      <c r="F74" s="2"/>
      <c r="G74" s="213"/>
      <c r="J74" s="2"/>
      <c r="K74" s="2"/>
    </row>
    <row r="75" customFormat="false" ht="12.75" hidden="false" customHeight="true" outlineLevel="0" collapsed="false">
      <c r="A75" s="227" t="s">
        <v>1097</v>
      </c>
      <c r="B75" s="221" t="s">
        <v>1025</v>
      </c>
      <c r="C75" s="221" t="n">
        <f aca="false">C74+C73</f>
        <v>10.516</v>
      </c>
      <c r="D75" s="221"/>
      <c r="E75" s="221"/>
      <c r="F75" s="221"/>
      <c r="G75" s="228" t="s">
        <v>1098</v>
      </c>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224" t="s">
        <v>1099</v>
      </c>
      <c r="B76" s="93"/>
      <c r="C76" s="93"/>
      <c r="D76" s="93"/>
      <c r="E76" s="93"/>
      <c r="F76" s="93"/>
      <c r="G76" s="212"/>
      <c r="J76" s="2"/>
      <c r="K76" s="2"/>
    </row>
    <row r="77" customFormat="false" ht="12.75" hidden="false" customHeight="true" outlineLevel="0" collapsed="false">
      <c r="A77" s="84"/>
      <c r="B77" s="2" t="s">
        <v>1023</v>
      </c>
      <c r="C77" s="2"/>
      <c r="D77" s="2"/>
      <c r="E77" s="2" t="s">
        <v>1100</v>
      </c>
      <c r="F77" s="2"/>
      <c r="G77" s="213" t="s">
        <v>1101</v>
      </c>
      <c r="J77" s="2"/>
      <c r="K77" s="2"/>
    </row>
    <row r="78" customFormat="false" ht="12.75" hidden="false" customHeight="true" outlineLevel="0" collapsed="false">
      <c r="A78" s="84"/>
      <c r="B78" s="2"/>
      <c r="C78" s="2"/>
      <c r="D78" s="2"/>
      <c r="E78" s="2" t="n">
        <f aca="false">2.42*C4</f>
        <v>8.873333333</v>
      </c>
      <c r="F78" s="2"/>
      <c r="G78" s="213"/>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84"/>
      <c r="B79" s="2"/>
      <c r="C79" s="2"/>
      <c r="D79" s="2"/>
      <c r="E79" s="2"/>
      <c r="F79" s="2"/>
      <c r="G79" s="213"/>
      <c r="J79" s="2"/>
      <c r="K79" s="2"/>
    </row>
    <row r="80" customFormat="false" ht="12.75" hidden="false" customHeight="true" outlineLevel="0" collapsed="false">
      <c r="A80" s="211" t="s">
        <v>1102</v>
      </c>
      <c r="B80" s="93" t="s">
        <v>1103</v>
      </c>
      <c r="C80" s="93" t="n">
        <v>29.5</v>
      </c>
      <c r="D80" s="93"/>
      <c r="E80" s="93"/>
      <c r="F80" s="93"/>
      <c r="G80" s="212" t="s">
        <v>1104</v>
      </c>
      <c r="J80" s="2"/>
      <c r="K80" s="2"/>
    </row>
    <row r="81" customFormat="false" ht="12.75" hidden="false" customHeight="true" outlineLevel="0" collapsed="false">
      <c r="A81" s="84"/>
      <c r="B81" s="39" t="s">
        <v>1103</v>
      </c>
      <c r="C81" s="39" t="n">
        <v>12.08</v>
      </c>
      <c r="D81" s="2"/>
      <c r="E81" s="2"/>
      <c r="F81" s="2"/>
      <c r="G81" s="213" t="s">
        <v>1105</v>
      </c>
      <c r="H81" s="40" t="s">
        <v>1106</v>
      </c>
      <c r="J81" s="2"/>
      <c r="K81" s="2"/>
    </row>
    <row r="82" customFormat="false" ht="12.75" hidden="false" customHeight="true" outlineLevel="0" collapsed="false">
      <c r="A82" s="84"/>
      <c r="B82" s="2" t="s">
        <v>1039</v>
      </c>
      <c r="C82" s="2" t="n">
        <v>1.81</v>
      </c>
      <c r="D82" s="2"/>
      <c r="E82" s="2"/>
      <c r="F82" s="2"/>
      <c r="G82" s="213" t="s">
        <v>1107</v>
      </c>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84" t="s">
        <v>1108</v>
      </c>
      <c r="B83" s="2" t="s">
        <v>1103</v>
      </c>
      <c r="C83" s="41" t="n">
        <f aca="false">C82*C4</f>
        <v>6.636666667</v>
      </c>
      <c r="D83" s="2"/>
      <c r="E83" s="2"/>
      <c r="F83" s="2"/>
      <c r="G83" s="213"/>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84" t="s">
        <v>1109</v>
      </c>
      <c r="B84" s="2" t="s">
        <v>1103</v>
      </c>
      <c r="C84" s="2" t="n">
        <f aca="false">9.98*3.67</f>
        <v>36.6266</v>
      </c>
      <c r="D84" s="2"/>
      <c r="E84" s="2"/>
      <c r="F84" s="2"/>
      <c r="G84" s="213"/>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84" t="s">
        <v>1110</v>
      </c>
      <c r="B85" s="2" t="s">
        <v>1103</v>
      </c>
      <c r="C85" s="2" t="n">
        <f aca="false">C84*0.58</f>
        <v>21.243428</v>
      </c>
      <c r="D85" s="2"/>
      <c r="E85" s="2"/>
      <c r="F85" s="2"/>
      <c r="G85" s="213"/>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229" t="s">
        <v>169</v>
      </c>
      <c r="B86" s="221" t="s">
        <v>1103</v>
      </c>
      <c r="C86" s="230" t="n">
        <f aca="false">C85+C83+C84</f>
        <v>64.50669467</v>
      </c>
      <c r="D86" s="231"/>
      <c r="E86" s="231"/>
      <c r="F86" s="231"/>
      <c r="G86" s="232" t="s">
        <v>1047</v>
      </c>
      <c r="J86" s="2"/>
      <c r="K86" s="2"/>
    </row>
    <row r="87" customFormat="false" ht="12.75" hidden="false" customHeight="true" outlineLevel="0" collapsed="false">
      <c r="A87" s="217" t="s">
        <v>1111</v>
      </c>
      <c r="B87" s="2" t="s">
        <v>1112</v>
      </c>
      <c r="C87" s="2" t="n">
        <v>76</v>
      </c>
      <c r="D87" s="2"/>
      <c r="E87" s="2"/>
      <c r="F87" s="2"/>
      <c r="G87" s="213" t="s">
        <v>1113</v>
      </c>
      <c r="J87" s="2"/>
      <c r="K87" s="2"/>
    </row>
    <row r="88" customFormat="false" ht="12.75" hidden="false" customHeight="true" outlineLevel="0" collapsed="false">
      <c r="A88" s="84" t="s">
        <v>1114</v>
      </c>
      <c r="B88" s="2" t="s">
        <v>1021</v>
      </c>
      <c r="C88" s="2" t="n">
        <f aca="false">C87*10000</f>
        <v>760000</v>
      </c>
      <c r="D88" s="2"/>
      <c r="E88" s="2"/>
      <c r="F88" s="2"/>
      <c r="G88" s="213"/>
      <c r="J88" s="2"/>
      <c r="K88" s="2"/>
    </row>
    <row r="89" customFormat="false" ht="12.75" hidden="false" customHeight="true" outlineLevel="0" collapsed="false">
      <c r="A89" s="84"/>
      <c r="B89" s="2" t="s">
        <v>1023</v>
      </c>
      <c r="C89" s="2" t="n">
        <f aca="false">C88/$C$3</f>
        <v>0.76</v>
      </c>
      <c r="D89" s="2"/>
      <c r="E89" s="2"/>
      <c r="F89" s="2"/>
      <c r="G89" s="213"/>
      <c r="J89" s="2"/>
      <c r="K89" s="2"/>
    </row>
    <row r="90" customFormat="false" ht="12.75" hidden="false" customHeight="true" outlineLevel="0" collapsed="false">
      <c r="A90" s="84"/>
      <c r="B90" s="2" t="s">
        <v>1032</v>
      </c>
      <c r="C90" s="2" t="n">
        <f aca="false">C89*$C$4</f>
        <v>2.786666667</v>
      </c>
      <c r="D90" s="2"/>
      <c r="E90" s="2"/>
      <c r="F90" s="2"/>
      <c r="G90" s="213"/>
      <c r="J90" s="2"/>
      <c r="K90" s="2"/>
    </row>
    <row r="91" customFormat="false" ht="12.75" hidden="false" customHeight="true" outlineLevel="0" collapsed="false">
      <c r="A91" s="84"/>
      <c r="B91" s="2"/>
      <c r="C91" s="2"/>
      <c r="D91" s="2"/>
      <c r="E91" s="2"/>
      <c r="F91" s="2"/>
      <c r="G91" s="213"/>
      <c r="J91" s="2"/>
      <c r="K91" s="2"/>
    </row>
    <row r="92" customFormat="false" ht="12.75" hidden="false" customHeight="true" outlineLevel="0" collapsed="false">
      <c r="A92" s="211" t="s">
        <v>1115</v>
      </c>
      <c r="B92" s="93" t="s">
        <v>1039</v>
      </c>
      <c r="C92" s="93" t="n">
        <v>4.7</v>
      </c>
      <c r="D92" s="93"/>
      <c r="E92" s="93"/>
      <c r="F92" s="93"/>
      <c r="G92" s="95"/>
      <c r="J92" s="2"/>
      <c r="K92" s="2"/>
    </row>
    <row r="93" customFormat="false" ht="12.75" hidden="false" customHeight="true" outlineLevel="0" collapsed="false">
      <c r="A93" s="227" t="s">
        <v>1116</v>
      </c>
      <c r="B93" s="221" t="s">
        <v>1025</v>
      </c>
      <c r="C93" s="221" t="n">
        <f aca="false">C92*$C$4</f>
        <v>17.23333333</v>
      </c>
      <c r="D93" s="221"/>
      <c r="E93" s="221"/>
      <c r="F93" s="221"/>
      <c r="G93" s="223" t="s">
        <v>1117</v>
      </c>
      <c r="J93" s="2"/>
      <c r="K93" s="2"/>
    </row>
    <row r="94" customFormat="false" ht="12.75" hidden="false" customHeight="true" outlineLevel="0" collapsed="false">
      <c r="A94" s="96"/>
      <c r="B94" s="2" t="s">
        <v>1039</v>
      </c>
      <c r="C94" s="2" t="n">
        <v>1.62</v>
      </c>
      <c r="D94" s="2"/>
      <c r="E94" s="2"/>
      <c r="F94" s="2"/>
      <c r="G94" s="213"/>
      <c r="J94" s="2"/>
      <c r="K94" s="2"/>
    </row>
    <row r="95" customFormat="false" ht="12.75" hidden="false" customHeight="true" outlineLevel="0" collapsed="false">
      <c r="A95" s="96"/>
      <c r="B95" s="2" t="s">
        <v>1025</v>
      </c>
      <c r="C95" s="2" t="n">
        <f aca="false">C94*$C$4</f>
        <v>5.94</v>
      </c>
      <c r="D95" s="2"/>
      <c r="E95" s="2"/>
      <c r="F95" s="2"/>
      <c r="G95" s="213" t="s">
        <v>1118</v>
      </c>
      <c r="H95" s="2" t="s">
        <v>1119</v>
      </c>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100"/>
      <c r="B96" s="101"/>
      <c r="C96" s="101"/>
      <c r="D96" s="101"/>
      <c r="E96" s="101"/>
      <c r="F96" s="101"/>
      <c r="G96" s="226"/>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96" t="s">
        <v>1120</v>
      </c>
      <c r="B97" s="2" t="s">
        <v>1025</v>
      </c>
      <c r="C97" s="2" t="n">
        <v>16.5</v>
      </c>
      <c r="D97" s="2"/>
      <c r="E97" s="2"/>
      <c r="F97" s="2"/>
      <c r="G97" s="213" t="s">
        <v>1121</v>
      </c>
      <c r="J97" s="2"/>
      <c r="K97" s="2"/>
    </row>
    <row r="98" customFormat="false" ht="12.75" hidden="false" customHeight="true" outlineLevel="0" collapsed="false">
      <c r="A98" s="96"/>
      <c r="B98" s="2" t="s">
        <v>1025</v>
      </c>
      <c r="C98" s="2" t="n">
        <v>2.5</v>
      </c>
      <c r="D98" s="2"/>
      <c r="E98" s="2"/>
      <c r="F98" s="2"/>
      <c r="G98" s="233" t="s">
        <v>1122</v>
      </c>
      <c r="H98" s="40" t="s">
        <v>1123</v>
      </c>
      <c r="J98" s="2"/>
      <c r="K98" s="2"/>
    </row>
    <row r="99" customFormat="false" ht="12.75" hidden="false" customHeight="true" outlineLevel="0" collapsed="false">
      <c r="A99" s="96" t="s">
        <v>1124</v>
      </c>
      <c r="B99" s="2" t="s">
        <v>1025</v>
      </c>
      <c r="C99" s="2" t="n">
        <v>5.94</v>
      </c>
      <c r="D99" s="2"/>
      <c r="E99" s="2"/>
      <c r="F99" s="2"/>
      <c r="G99" s="213"/>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96" t="s">
        <v>1125</v>
      </c>
      <c r="B100" s="2" t="s">
        <v>1025</v>
      </c>
      <c r="C100" s="2" t="n">
        <f aca="false">C97*0.58</f>
        <v>9.57</v>
      </c>
      <c r="D100" s="2"/>
      <c r="E100" s="2"/>
      <c r="F100" s="2"/>
      <c r="G100" s="213"/>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227" t="s">
        <v>169</v>
      </c>
      <c r="B101" s="221" t="s">
        <v>1025</v>
      </c>
      <c r="C101" s="221" t="n">
        <f aca="false">SUM(C97,C98,C99)</f>
        <v>24.94</v>
      </c>
      <c r="D101" s="221"/>
      <c r="E101" s="221"/>
      <c r="F101" s="221"/>
      <c r="G101" s="223" t="s">
        <v>1126</v>
      </c>
      <c r="J101" s="2"/>
      <c r="K101" s="2"/>
    </row>
    <row r="102" customFormat="false" ht="12.75" hidden="false" customHeight="true" outlineLevel="0" collapsed="false">
      <c r="A102" s="96"/>
      <c r="B102" s="2"/>
      <c r="C102" s="2"/>
      <c r="D102" s="2"/>
      <c r="E102" s="2"/>
      <c r="F102" s="2"/>
      <c r="G102" s="213"/>
      <c r="J102" s="2"/>
      <c r="K102" s="2"/>
    </row>
    <row r="103" customFormat="false" ht="12.75" hidden="false" customHeight="true" outlineLevel="0" collapsed="false">
      <c r="A103" s="92" t="s">
        <v>1127</v>
      </c>
      <c r="B103" s="93" t="s">
        <v>1039</v>
      </c>
      <c r="C103" s="93" t="n">
        <v>9.5</v>
      </c>
      <c r="D103" s="93"/>
      <c r="E103" s="93"/>
      <c r="F103" s="93"/>
      <c r="G103" s="212" t="s">
        <v>1128</v>
      </c>
    </row>
    <row r="104" customFormat="false" ht="12.75" hidden="false" customHeight="true" outlineLevel="0" collapsed="false">
      <c r="A104" s="96" t="s">
        <v>1129</v>
      </c>
      <c r="B104" s="2" t="s">
        <v>1025</v>
      </c>
      <c r="C104" s="2" t="n">
        <f aca="false">C103*$C$4</f>
        <v>34.83333333</v>
      </c>
      <c r="D104" s="2"/>
      <c r="E104" s="2"/>
      <c r="F104" s="2"/>
      <c r="G104" s="213"/>
    </row>
    <row r="105" customFormat="false" ht="12.75" hidden="false" customHeight="true" outlineLevel="0" collapsed="false">
      <c r="A105" s="96"/>
      <c r="B105" s="2" t="s">
        <v>1039</v>
      </c>
      <c r="C105" s="2" t="n">
        <v>2.8</v>
      </c>
      <c r="D105" s="2"/>
      <c r="E105" s="2"/>
      <c r="F105" s="2"/>
      <c r="G105" s="213" t="s">
        <v>1130</v>
      </c>
    </row>
    <row r="106" customFormat="false" ht="12.75" hidden="false" customHeight="true" outlineLevel="0" collapsed="false">
      <c r="A106" s="96"/>
      <c r="B106" s="2" t="s">
        <v>1025</v>
      </c>
      <c r="C106" s="2" t="n">
        <f aca="false">C105*$C$4</f>
        <v>10.26666667</v>
      </c>
      <c r="D106" s="2"/>
      <c r="E106" s="2"/>
      <c r="F106" s="2"/>
      <c r="G106" s="213"/>
    </row>
    <row r="107" customFormat="false" ht="12.75" hidden="false" customHeight="true" outlineLevel="0" collapsed="false">
      <c r="A107" s="100"/>
      <c r="B107" s="101"/>
      <c r="C107" s="101"/>
      <c r="D107" s="101"/>
      <c r="E107" s="101"/>
      <c r="F107" s="101"/>
      <c r="G107" s="226"/>
    </row>
    <row r="108" customFormat="false" ht="12.75" hidden="false" customHeight="true" outlineLevel="0" collapsed="false">
      <c r="A108" s="217" t="s">
        <v>1131</v>
      </c>
      <c r="B108" s="2" t="s">
        <v>1039</v>
      </c>
      <c r="C108" s="2" t="n">
        <v>1.26</v>
      </c>
      <c r="D108" s="2" t="n">
        <v>0.36</v>
      </c>
      <c r="E108" s="2" t="n">
        <v>0.39</v>
      </c>
      <c r="F108" s="2"/>
      <c r="G108" s="213" t="s">
        <v>1132</v>
      </c>
    </row>
    <row r="109" customFormat="false" ht="12.75" hidden="false" customHeight="true" outlineLevel="0" collapsed="false">
      <c r="A109" s="96" t="s">
        <v>1133</v>
      </c>
      <c r="B109" s="2" t="s">
        <v>1025</v>
      </c>
      <c r="C109" s="2" t="n">
        <f aca="false">C108*$C$4</f>
        <v>4.61999999999999</v>
      </c>
      <c r="D109" s="2" t="n">
        <f aca="false">D108*$C$4</f>
        <v>1.32</v>
      </c>
      <c r="E109" s="2" t="n">
        <f aca="false">E108*$C$4</f>
        <v>1.43</v>
      </c>
      <c r="F109" s="2"/>
      <c r="G109" s="213"/>
    </row>
    <row r="110" customFormat="false" ht="12.75" hidden="false" customHeight="true" outlineLevel="0" collapsed="false">
      <c r="A110" s="96" t="s">
        <v>1134</v>
      </c>
      <c r="B110" s="2" t="s">
        <v>1135</v>
      </c>
      <c r="C110" s="2" t="n">
        <v>125</v>
      </c>
      <c r="D110" s="2" t="n">
        <v>1.9</v>
      </c>
      <c r="E110" s="2" t="n">
        <v>7.5</v>
      </c>
      <c r="F110" s="2"/>
      <c r="G110" s="213" t="s">
        <v>1136</v>
      </c>
    </row>
    <row r="111" customFormat="false" ht="12.75" hidden="false" customHeight="true" outlineLevel="0" collapsed="false">
      <c r="A111" s="96"/>
      <c r="B111" s="2" t="s">
        <v>1135</v>
      </c>
      <c r="C111" s="2" t="n">
        <v>251</v>
      </c>
      <c r="D111" s="2" t="n">
        <v>112</v>
      </c>
      <c r="E111" s="2" t="n">
        <v>168</v>
      </c>
      <c r="F111" s="2"/>
      <c r="G111" s="213" t="s">
        <v>1137</v>
      </c>
    </row>
    <row r="112" customFormat="false" ht="12.75" hidden="false" customHeight="true" outlineLevel="0" collapsed="false">
      <c r="A112" s="96"/>
      <c r="B112" s="2" t="s">
        <v>1039</v>
      </c>
      <c r="C112" s="2" t="n">
        <v>1.5</v>
      </c>
      <c r="D112" s="2"/>
      <c r="E112" s="2"/>
      <c r="F112" s="2"/>
      <c r="G112" s="213"/>
    </row>
    <row r="113" customFormat="false" ht="12.75" hidden="false" customHeight="true" outlineLevel="0" collapsed="false">
      <c r="A113" s="96"/>
      <c r="B113" s="2" t="s">
        <v>1025</v>
      </c>
      <c r="C113" s="2" t="n">
        <f aca="false">C112*C4</f>
        <v>5.5</v>
      </c>
      <c r="D113" s="2"/>
      <c r="E113" s="2"/>
      <c r="F113" s="2"/>
      <c r="G113" s="213" t="s">
        <v>1138</v>
      </c>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96"/>
      <c r="B114" s="2"/>
      <c r="C114" s="2"/>
      <c r="D114" s="2"/>
      <c r="E114" s="2"/>
      <c r="F114" s="2"/>
      <c r="G114" s="213"/>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96"/>
      <c r="B115" s="2"/>
      <c r="C115" s="2"/>
      <c r="D115" s="2"/>
      <c r="E115" s="2"/>
      <c r="F115" s="2"/>
      <c r="G115" s="213"/>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234" t="s">
        <v>1139</v>
      </c>
      <c r="B116" s="235" t="s">
        <v>1039</v>
      </c>
      <c r="C116" s="235" t="n">
        <v>4.3</v>
      </c>
      <c r="D116" s="235"/>
      <c r="E116" s="235"/>
      <c r="F116" s="235"/>
      <c r="G116" s="236" t="s">
        <v>1140</v>
      </c>
    </row>
    <row r="117" customFormat="false" ht="12.75" hidden="false" customHeight="true" outlineLevel="0" collapsed="false">
      <c r="A117" s="96" t="s">
        <v>1141</v>
      </c>
      <c r="B117" s="2" t="s">
        <v>1039</v>
      </c>
      <c r="C117" s="2" t="n">
        <v>2.2</v>
      </c>
      <c r="D117" s="2"/>
      <c r="E117" s="2"/>
      <c r="F117" s="2"/>
      <c r="G117" s="213" t="s">
        <v>1142</v>
      </c>
    </row>
    <row r="118" customFormat="false" ht="12.75" hidden="false" customHeight="true" outlineLevel="0" collapsed="false">
      <c r="A118" s="96"/>
      <c r="B118" s="2" t="s">
        <v>1025</v>
      </c>
      <c r="C118" s="2" t="n">
        <f aca="false">C116*$C$4</f>
        <v>15.7666666666666</v>
      </c>
      <c r="D118" s="2"/>
      <c r="E118" s="2"/>
      <c r="F118" s="2" t="s">
        <v>185</v>
      </c>
      <c r="G118" s="213"/>
    </row>
    <row r="119" customFormat="false" ht="12.75" hidden="false" customHeight="true" outlineLevel="0" collapsed="false">
      <c r="A119" s="96"/>
      <c r="B119" s="2" t="s">
        <v>1025</v>
      </c>
      <c r="C119" s="2" t="n">
        <f aca="false">C117*$C$4</f>
        <v>8.06666666666665</v>
      </c>
      <c r="D119" s="2"/>
      <c r="E119" s="2"/>
      <c r="F119" s="2" t="s">
        <v>185</v>
      </c>
      <c r="G119" s="213"/>
    </row>
    <row r="120" customFormat="false" ht="12.75" hidden="false" customHeight="true" outlineLevel="0" collapsed="false">
      <c r="A120" s="96"/>
      <c r="B120" s="2"/>
      <c r="C120" s="2"/>
      <c r="D120" s="2"/>
      <c r="E120" s="2"/>
      <c r="F120" s="2"/>
      <c r="G120" s="213"/>
    </row>
    <row r="121" customFormat="false" ht="12.75" hidden="false" customHeight="true" outlineLevel="0" collapsed="false">
      <c r="A121" s="92" t="s">
        <v>1143</v>
      </c>
      <c r="B121" s="93" t="s">
        <v>1039</v>
      </c>
      <c r="C121" s="93" t="n">
        <v>2.18</v>
      </c>
      <c r="D121" s="93"/>
      <c r="E121" s="93"/>
      <c r="F121" s="93" t="s">
        <v>1144</v>
      </c>
      <c r="G121" s="212" t="s">
        <v>1145</v>
      </c>
    </row>
    <row r="122" customFormat="false" ht="12.75" hidden="false" customHeight="true" outlineLevel="0" collapsed="false">
      <c r="A122" s="96" t="s">
        <v>1146</v>
      </c>
      <c r="B122" s="2"/>
      <c r="C122" s="2" t="n">
        <f aca="false">C121*$C$4</f>
        <v>7.993333333</v>
      </c>
      <c r="D122" s="2"/>
      <c r="E122" s="2"/>
      <c r="F122" s="2"/>
      <c r="G122" s="213"/>
    </row>
    <row r="123" customFormat="false" ht="12.75" hidden="false" customHeight="true" outlineLevel="0" collapsed="false">
      <c r="A123" s="100"/>
      <c r="B123" s="101"/>
      <c r="C123" s="101"/>
      <c r="D123" s="101"/>
      <c r="E123" s="101"/>
      <c r="F123" s="101"/>
      <c r="G123" s="226"/>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96" t="s">
        <v>1147</v>
      </c>
      <c r="B124" s="2" t="s">
        <v>1039</v>
      </c>
      <c r="C124" s="2" t="n">
        <v>1.55</v>
      </c>
      <c r="D124" s="2"/>
      <c r="E124" s="2"/>
      <c r="F124" s="2" t="s">
        <v>191</v>
      </c>
      <c r="G124" s="213" t="s">
        <v>191</v>
      </c>
    </row>
    <row r="125" customFormat="false" ht="12.75" hidden="false" customHeight="true" outlineLevel="0" collapsed="false">
      <c r="A125" s="96" t="s">
        <v>1148</v>
      </c>
      <c r="B125" s="2"/>
      <c r="C125" s="39" t="n">
        <f aca="false">C124*$C$4</f>
        <v>5.683333333</v>
      </c>
      <c r="D125" s="2"/>
      <c r="E125" s="2"/>
      <c r="F125" s="2"/>
      <c r="G125" s="213"/>
    </row>
    <row r="126" customFormat="false" ht="12.75" hidden="false" customHeight="true" outlineLevel="0" collapsed="false">
      <c r="A126" s="96"/>
      <c r="B126" s="2"/>
      <c r="C126" s="2"/>
      <c r="D126" s="2"/>
      <c r="E126" s="2"/>
      <c r="F126" s="2"/>
      <c r="G126" s="213"/>
    </row>
    <row r="127" customFormat="false" ht="12.75" hidden="false" customHeight="true" outlineLevel="0" collapsed="false">
      <c r="A127" s="92" t="s">
        <v>1149</v>
      </c>
      <c r="B127" s="93" t="s">
        <v>1039</v>
      </c>
      <c r="C127" s="93" t="n">
        <v>2.3</v>
      </c>
      <c r="D127" s="93"/>
      <c r="E127" s="93"/>
      <c r="F127" s="93" t="s">
        <v>394</v>
      </c>
      <c r="G127" s="212" t="s">
        <v>394</v>
      </c>
    </row>
    <row r="128" customFormat="false" ht="12.75" hidden="false" customHeight="true" outlineLevel="0" collapsed="false">
      <c r="A128" s="96" t="s">
        <v>1150</v>
      </c>
      <c r="B128" s="2"/>
      <c r="C128" s="39" t="n">
        <f aca="false">C127*$C$4</f>
        <v>8.433333333</v>
      </c>
      <c r="D128" s="2"/>
      <c r="E128" s="2"/>
      <c r="F128" s="2"/>
      <c r="G128" s="213"/>
    </row>
    <row r="129" customFormat="false" ht="12.75" hidden="false" customHeight="true" outlineLevel="0" collapsed="false">
      <c r="A129" s="100"/>
      <c r="B129" s="101"/>
      <c r="C129" s="101"/>
      <c r="D129" s="101"/>
      <c r="E129" s="101"/>
      <c r="F129" s="101"/>
      <c r="G129" s="226"/>
    </row>
    <row r="130" customFormat="false" ht="12.75" hidden="false" customHeight="true" outlineLevel="0" collapsed="false">
      <c r="A130" s="96" t="s">
        <v>1151</v>
      </c>
      <c r="B130" s="2" t="s">
        <v>1039</v>
      </c>
      <c r="C130" s="2" t="n">
        <v>2.5</v>
      </c>
      <c r="D130" s="2"/>
      <c r="E130" s="2"/>
      <c r="F130" s="2" t="s">
        <v>185</v>
      </c>
      <c r="G130" s="213" t="s">
        <v>1152</v>
      </c>
    </row>
    <row r="131" customFormat="false" ht="12.75" hidden="false" customHeight="true" outlineLevel="0" collapsed="false">
      <c r="A131" s="96" t="s">
        <v>1153</v>
      </c>
      <c r="B131" s="2"/>
      <c r="C131" s="39" t="n">
        <f aca="false">C130*$C$4</f>
        <v>9.166666667</v>
      </c>
      <c r="D131" s="2"/>
      <c r="E131" s="2"/>
      <c r="F131" s="2"/>
      <c r="G131" s="213"/>
    </row>
    <row r="132" customFormat="false" ht="12.75" hidden="false" customHeight="true" outlineLevel="0" collapsed="false">
      <c r="A132" s="96"/>
      <c r="B132" s="2"/>
      <c r="C132" s="2"/>
      <c r="D132" s="2"/>
      <c r="E132" s="2"/>
      <c r="F132" s="2"/>
      <c r="G132" s="213"/>
    </row>
    <row r="133" customFormat="false" ht="12.75" hidden="false" customHeight="true" outlineLevel="0" collapsed="false">
      <c r="A133" s="211" t="s">
        <v>1154</v>
      </c>
      <c r="B133" s="93" t="s">
        <v>1112</v>
      </c>
      <c r="C133" s="93" t="n">
        <v>179.6</v>
      </c>
      <c r="D133" s="93"/>
      <c r="E133" s="93"/>
      <c r="F133" s="93"/>
      <c r="G133" s="212"/>
    </row>
    <row r="134" customFormat="false" ht="12.75" hidden="false" customHeight="true" outlineLevel="0" collapsed="false">
      <c r="A134" s="96" t="s">
        <v>1155</v>
      </c>
      <c r="B134" s="2" t="s">
        <v>1021</v>
      </c>
      <c r="C134" s="2" t="n">
        <f aca="false">C133*10000</f>
        <v>1796000</v>
      </c>
      <c r="D134" s="2"/>
      <c r="E134" s="2"/>
      <c r="F134" s="2"/>
      <c r="G134" s="213"/>
    </row>
    <row r="135" customFormat="false" ht="12.75" hidden="false" customHeight="true" outlineLevel="0" collapsed="false">
      <c r="A135" s="96"/>
      <c r="B135" s="2" t="s">
        <v>1023</v>
      </c>
      <c r="C135" s="2" t="n">
        <f aca="false">C134/C3</f>
        <v>1.796</v>
      </c>
      <c r="D135" s="2"/>
      <c r="E135" s="2"/>
      <c r="F135" s="2"/>
      <c r="G135" s="213"/>
    </row>
    <row r="136" customFormat="false" ht="12.75" hidden="false" customHeight="true" outlineLevel="0" collapsed="false">
      <c r="A136" s="96"/>
      <c r="B136" s="2" t="s">
        <v>1025</v>
      </c>
      <c r="C136" s="2" t="n">
        <f aca="false">C135*C4</f>
        <v>6.585333333</v>
      </c>
      <c r="D136" s="2"/>
      <c r="E136" s="2"/>
      <c r="F136" s="2" t="s">
        <v>1026</v>
      </c>
      <c r="G136" s="213"/>
    </row>
    <row r="137" customFormat="false" ht="12.75" hidden="false" customHeight="true" outlineLevel="0" collapsed="false">
      <c r="A137" s="100"/>
      <c r="B137" s="101"/>
      <c r="C137" s="101"/>
      <c r="D137" s="101"/>
      <c r="E137" s="101"/>
      <c r="F137" s="101"/>
      <c r="G137" s="226"/>
    </row>
    <row r="138" customFormat="false" ht="12.75" hidden="false" customHeight="true" outlineLevel="0" collapsed="false">
      <c r="A138" s="96" t="s">
        <v>1156</v>
      </c>
      <c r="B138" s="2" t="s">
        <v>1112</v>
      </c>
      <c r="C138" s="2" t="n">
        <v>163</v>
      </c>
      <c r="D138" s="2"/>
      <c r="E138" s="2"/>
      <c r="F138" s="2" t="s">
        <v>1026</v>
      </c>
      <c r="G138" s="213" t="s">
        <v>1157</v>
      </c>
    </row>
    <row r="139" customFormat="false" ht="12.75" hidden="false" customHeight="true" outlineLevel="0" collapsed="false">
      <c r="A139" s="96" t="s">
        <v>1158</v>
      </c>
      <c r="B139" s="2" t="s">
        <v>1021</v>
      </c>
      <c r="C139" s="2" t="n">
        <f aca="false">C138*10000</f>
        <v>1630000</v>
      </c>
      <c r="D139" s="2"/>
      <c r="E139" s="2"/>
      <c r="F139" s="2"/>
      <c r="G139" s="213"/>
    </row>
    <row r="140" customFormat="false" ht="12.75" hidden="false" customHeight="true" outlineLevel="0" collapsed="false">
      <c r="A140" s="96"/>
      <c r="B140" s="2" t="s">
        <v>1023</v>
      </c>
      <c r="C140" s="2" t="n">
        <f aca="false">C139/$C$3</f>
        <v>1.63</v>
      </c>
      <c r="D140" s="2"/>
      <c r="E140" s="2"/>
      <c r="F140" s="2"/>
      <c r="G140" s="213"/>
    </row>
    <row r="141" customFormat="false" ht="12.75" hidden="false" customHeight="true" outlineLevel="0" collapsed="false">
      <c r="A141" s="96"/>
      <c r="B141" s="2" t="s">
        <v>1025</v>
      </c>
      <c r="C141" s="2" t="n">
        <f aca="false">C140*$C$4</f>
        <v>5.976666667</v>
      </c>
      <c r="D141" s="2"/>
      <c r="E141" s="2"/>
      <c r="F141" s="2"/>
      <c r="G141" s="213"/>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96"/>
      <c r="B142" s="2"/>
      <c r="C142" s="2"/>
      <c r="D142" s="2"/>
      <c r="E142" s="2"/>
      <c r="F142" s="2"/>
      <c r="G142" s="213"/>
    </row>
    <row r="143" customFormat="false" ht="12.75" hidden="false" customHeight="true" outlineLevel="0" collapsed="false">
      <c r="A143" s="92" t="s">
        <v>1159</v>
      </c>
      <c r="B143" s="93" t="s">
        <v>1112</v>
      </c>
      <c r="C143" s="93" t="n">
        <v>269.2</v>
      </c>
      <c r="D143" s="93"/>
      <c r="E143" s="93"/>
      <c r="F143" s="93" t="s">
        <v>1026</v>
      </c>
      <c r="G143" s="212" t="s">
        <v>1160</v>
      </c>
    </row>
    <row r="144" customFormat="false" ht="12.75" hidden="false" customHeight="true" outlineLevel="0" collapsed="false">
      <c r="A144" s="96" t="s">
        <v>1161</v>
      </c>
      <c r="B144" s="2" t="s">
        <v>1021</v>
      </c>
      <c r="C144" s="2" t="n">
        <f aca="false">C143*10000</f>
        <v>2692000</v>
      </c>
      <c r="D144" s="2"/>
      <c r="E144" s="2"/>
      <c r="F144" s="2"/>
      <c r="G144" s="213"/>
    </row>
    <row r="145" customFormat="false" ht="12.75" hidden="false" customHeight="true" outlineLevel="0" collapsed="false">
      <c r="A145" s="96"/>
      <c r="B145" s="2" t="s">
        <v>1023</v>
      </c>
      <c r="C145" s="2" t="n">
        <f aca="false">C144/$C$3</f>
        <v>2.692</v>
      </c>
      <c r="D145" s="2"/>
      <c r="E145" s="2"/>
      <c r="F145" s="2"/>
      <c r="G145" s="213"/>
    </row>
    <row r="146" customFormat="false" ht="12.75" hidden="false" customHeight="true" outlineLevel="0" collapsed="false">
      <c r="A146" s="100"/>
      <c r="B146" s="101" t="s">
        <v>1025</v>
      </c>
      <c r="C146" s="101" t="n">
        <f aca="false">C145*$C$4</f>
        <v>9.870666667</v>
      </c>
      <c r="D146" s="101"/>
      <c r="E146" s="101"/>
      <c r="F146" s="101"/>
      <c r="G146" s="226"/>
    </row>
    <row r="147" customFormat="false" ht="12.75" hidden="false" customHeight="true" outlineLevel="0" collapsed="false">
      <c r="A147" s="96" t="s">
        <v>1162</v>
      </c>
      <c r="B147" s="2"/>
      <c r="C147" s="2"/>
      <c r="D147" s="2"/>
      <c r="E147" s="2"/>
      <c r="F147" s="2"/>
      <c r="G147" s="213"/>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96" t="s">
        <v>1163</v>
      </c>
      <c r="B148" s="2" t="s">
        <v>1112</v>
      </c>
      <c r="C148" s="2" t="n">
        <v>396.6</v>
      </c>
      <c r="D148" s="2"/>
      <c r="E148" s="2"/>
      <c r="F148" s="2"/>
      <c r="G148" s="213"/>
    </row>
    <row r="149" customFormat="false" ht="12.75" hidden="false" customHeight="true" outlineLevel="0" collapsed="false">
      <c r="A149" s="237" t="s">
        <v>1164</v>
      </c>
      <c r="B149" s="2" t="s">
        <v>1112</v>
      </c>
      <c r="C149" s="2" t="n">
        <v>651</v>
      </c>
      <c r="D149" s="2"/>
      <c r="E149" s="2"/>
      <c r="F149" s="2"/>
      <c r="G149" s="213"/>
    </row>
    <row r="150" customFormat="false" ht="12.75" hidden="false" customHeight="true" outlineLevel="0" collapsed="false">
      <c r="A150" s="96" t="s">
        <v>1165</v>
      </c>
      <c r="B150" s="2" t="s">
        <v>1112</v>
      </c>
      <c r="C150" s="2" t="n">
        <v>286.8</v>
      </c>
      <c r="D150" s="2"/>
      <c r="E150" s="2"/>
      <c r="F150" s="2"/>
      <c r="G150" s="213"/>
    </row>
    <row r="151" customFormat="false" ht="12.75" hidden="false" customHeight="true" outlineLevel="0" collapsed="false">
      <c r="A151" s="96" t="s">
        <v>1166</v>
      </c>
      <c r="B151" s="2" t="s">
        <v>1112</v>
      </c>
      <c r="C151" s="2" t="n">
        <v>104.4</v>
      </c>
      <c r="D151" s="2"/>
      <c r="E151" s="2"/>
      <c r="F151" s="2"/>
      <c r="G151" s="213"/>
    </row>
    <row r="152" customFormat="false" ht="12.75" hidden="false" customHeight="true" outlineLevel="0" collapsed="false">
      <c r="A152" s="96" t="s">
        <v>1167</v>
      </c>
      <c r="B152" s="2" t="s">
        <v>1112</v>
      </c>
      <c r="C152" s="2" t="n">
        <v>166.6</v>
      </c>
      <c r="D152" s="2"/>
      <c r="E152" s="2"/>
      <c r="F152" s="2"/>
      <c r="G152" s="213"/>
    </row>
    <row r="153" customFormat="false" ht="12.75" hidden="false" customHeight="true" outlineLevel="0" collapsed="false">
      <c r="A153" s="96" t="s">
        <v>1168</v>
      </c>
      <c r="B153" s="2" t="s">
        <v>1112</v>
      </c>
      <c r="C153" s="2" t="n">
        <v>182.8</v>
      </c>
      <c r="D153" s="2"/>
      <c r="E153" s="2"/>
      <c r="F153" s="2"/>
      <c r="G153" s="213"/>
    </row>
    <row r="154" customFormat="false" ht="12.75" hidden="false" customHeight="true" outlineLevel="0" collapsed="false">
      <c r="A154" s="96" t="s">
        <v>1169</v>
      </c>
      <c r="B154" s="2" t="s">
        <v>1112</v>
      </c>
      <c r="C154" s="2" t="n">
        <v>182.8</v>
      </c>
      <c r="D154" s="2"/>
      <c r="E154" s="2"/>
      <c r="F154" s="2"/>
      <c r="G154" s="213"/>
    </row>
    <row r="155" customFormat="false" ht="12.75" hidden="false" customHeight="true" outlineLevel="0" collapsed="false">
      <c r="A155" s="96" t="s">
        <v>1170</v>
      </c>
      <c r="B155" s="2" t="s">
        <v>1112</v>
      </c>
      <c r="C155" s="2" t="n">
        <v>182.8</v>
      </c>
      <c r="D155" s="2"/>
      <c r="E155" s="2"/>
      <c r="F155" s="2"/>
      <c r="G155" s="213"/>
    </row>
    <row r="156" customFormat="false" ht="12.75" hidden="false" customHeight="true" outlineLevel="0" collapsed="false">
      <c r="A156" s="96" t="s">
        <v>1163</v>
      </c>
      <c r="B156" s="2" t="s">
        <v>1021</v>
      </c>
      <c r="C156" s="2" t="n">
        <f aca="false">C148*10000</f>
        <v>3966000</v>
      </c>
      <c r="D156" s="2"/>
      <c r="E156" s="2"/>
      <c r="F156" s="2"/>
      <c r="G156" s="213"/>
    </row>
    <row r="157" customFormat="false" ht="12.75" hidden="false" customHeight="true" outlineLevel="0" collapsed="false">
      <c r="A157" s="237" t="s">
        <v>1164</v>
      </c>
      <c r="B157" s="2" t="s">
        <v>1021</v>
      </c>
      <c r="C157" s="2" t="n">
        <f aca="false">C149*10000</f>
        <v>6510000</v>
      </c>
      <c r="D157" s="2"/>
      <c r="E157" s="2"/>
      <c r="F157" s="2"/>
      <c r="G157" s="213"/>
    </row>
    <row r="158" customFormat="false" ht="12.75" hidden="false" customHeight="true" outlineLevel="0" collapsed="false">
      <c r="A158" s="96" t="s">
        <v>1165</v>
      </c>
      <c r="B158" s="2" t="s">
        <v>1021</v>
      </c>
      <c r="C158" s="2" t="n">
        <f aca="false">C150*10000</f>
        <v>2868000</v>
      </c>
      <c r="D158" s="2"/>
      <c r="E158" s="2"/>
      <c r="F158" s="2"/>
      <c r="G158" s="213"/>
    </row>
    <row r="159" customFormat="false" ht="12.75" hidden="false" customHeight="true" outlineLevel="0" collapsed="false">
      <c r="A159" s="96" t="s">
        <v>1166</v>
      </c>
      <c r="B159" s="2" t="s">
        <v>1021</v>
      </c>
      <c r="C159" s="2" t="n">
        <f aca="false">C151*10000</f>
        <v>1044000</v>
      </c>
      <c r="D159" s="2"/>
      <c r="E159" s="2"/>
      <c r="F159" s="2"/>
      <c r="G159" s="213"/>
    </row>
    <row r="160" customFormat="false" ht="12.75" hidden="false" customHeight="true" outlineLevel="0" collapsed="false">
      <c r="A160" s="96" t="s">
        <v>1167</v>
      </c>
      <c r="B160" s="2" t="s">
        <v>1021</v>
      </c>
      <c r="C160" s="2" t="n">
        <f aca="false">C152*10000</f>
        <v>1666000</v>
      </c>
      <c r="D160" s="2"/>
      <c r="E160" s="2"/>
      <c r="F160" s="2"/>
      <c r="G160" s="213"/>
    </row>
    <row r="161" customFormat="false" ht="12.75" hidden="false" customHeight="true" outlineLevel="0" collapsed="false">
      <c r="A161" s="96" t="s">
        <v>1168</v>
      </c>
      <c r="B161" s="2" t="s">
        <v>1021</v>
      </c>
      <c r="C161" s="2" t="n">
        <f aca="false">C153*10000</f>
        <v>1828000</v>
      </c>
      <c r="D161" s="2"/>
      <c r="E161" s="2"/>
      <c r="F161" s="2"/>
      <c r="G161" s="213"/>
    </row>
    <row r="162" customFormat="false" ht="12.75" hidden="false" customHeight="true" outlineLevel="0" collapsed="false">
      <c r="A162" s="96" t="s">
        <v>1169</v>
      </c>
      <c r="B162" s="2" t="s">
        <v>1021</v>
      </c>
      <c r="C162" s="2" t="n">
        <f aca="false">C154*10000</f>
        <v>1828000</v>
      </c>
      <c r="D162" s="2"/>
      <c r="E162" s="2"/>
      <c r="F162" s="2"/>
      <c r="G162" s="213"/>
    </row>
    <row r="163" customFormat="false" ht="12.75" hidden="false" customHeight="true" outlineLevel="0" collapsed="false">
      <c r="A163" s="96" t="s">
        <v>1170</v>
      </c>
      <c r="B163" s="2" t="s">
        <v>1021</v>
      </c>
      <c r="C163" s="2" t="n">
        <f aca="false">C155*10000</f>
        <v>1828000</v>
      </c>
      <c r="D163" s="2"/>
      <c r="E163" s="2"/>
      <c r="F163" s="2"/>
      <c r="G163" s="213"/>
    </row>
    <row r="164" customFormat="false" ht="12.75" hidden="false" customHeight="true" outlineLevel="0" collapsed="false">
      <c r="A164" s="96" t="s">
        <v>1163</v>
      </c>
      <c r="B164" s="2" t="s">
        <v>1023</v>
      </c>
      <c r="C164" s="2" t="n">
        <f aca="false">C156/$C$3</f>
        <v>3.966</v>
      </c>
      <c r="D164" s="2"/>
      <c r="E164" s="2"/>
      <c r="F164" s="2"/>
      <c r="G164" s="213"/>
    </row>
    <row r="165" customFormat="false" ht="12.75" hidden="false" customHeight="true" outlineLevel="0" collapsed="false">
      <c r="A165" s="237" t="s">
        <v>1164</v>
      </c>
      <c r="B165" s="2" t="s">
        <v>1023</v>
      </c>
      <c r="C165" s="2" t="n">
        <f aca="false">C157/$C$3</f>
        <v>6.51</v>
      </c>
      <c r="D165" s="2"/>
      <c r="E165" s="2"/>
      <c r="F165" s="2"/>
      <c r="G165" s="213"/>
    </row>
    <row r="166" customFormat="false" ht="12.75" hidden="false" customHeight="true" outlineLevel="0" collapsed="false">
      <c r="A166" s="96" t="s">
        <v>1165</v>
      </c>
      <c r="B166" s="2" t="s">
        <v>1023</v>
      </c>
      <c r="C166" s="2" t="n">
        <f aca="false">C158/$C$3</f>
        <v>2.868</v>
      </c>
      <c r="D166" s="2"/>
      <c r="E166" s="2"/>
      <c r="F166" s="2"/>
      <c r="G166" s="213"/>
    </row>
    <row r="167" customFormat="false" ht="12.75" hidden="false" customHeight="true" outlineLevel="0" collapsed="false">
      <c r="A167" s="96" t="s">
        <v>1166</v>
      </c>
      <c r="B167" s="2" t="s">
        <v>1023</v>
      </c>
      <c r="C167" s="2" t="n">
        <f aca="false">C159/$C$3</f>
        <v>1.044</v>
      </c>
      <c r="D167" s="2"/>
      <c r="E167" s="2"/>
      <c r="F167" s="2"/>
      <c r="G167" s="213"/>
    </row>
    <row r="168" customFormat="false" ht="12.75" hidden="false" customHeight="true" outlineLevel="0" collapsed="false">
      <c r="A168" s="96" t="s">
        <v>1167</v>
      </c>
      <c r="B168" s="2" t="s">
        <v>1023</v>
      </c>
      <c r="C168" s="2" t="n">
        <f aca="false">C160/$C$3</f>
        <v>1.666</v>
      </c>
      <c r="D168" s="2"/>
      <c r="E168" s="2"/>
      <c r="F168" s="2"/>
      <c r="G168" s="213"/>
    </row>
    <row r="169" customFormat="false" ht="12.75" hidden="false" customHeight="true" outlineLevel="0" collapsed="false">
      <c r="A169" s="96" t="s">
        <v>1168</v>
      </c>
      <c r="B169" s="2" t="s">
        <v>1023</v>
      </c>
      <c r="C169" s="2" t="n">
        <f aca="false">C161/$C$3</f>
        <v>1.828</v>
      </c>
      <c r="D169" s="2"/>
      <c r="E169" s="2"/>
      <c r="F169" s="2"/>
      <c r="G169" s="213"/>
    </row>
    <row r="170" customFormat="false" ht="12.75" hidden="false" customHeight="true" outlineLevel="0" collapsed="false">
      <c r="A170" s="96" t="s">
        <v>1169</v>
      </c>
      <c r="B170" s="2" t="s">
        <v>1023</v>
      </c>
      <c r="C170" s="2" t="n">
        <f aca="false">C162/$C$3</f>
        <v>1.828</v>
      </c>
      <c r="D170" s="2"/>
      <c r="E170" s="2"/>
      <c r="F170" s="2"/>
      <c r="G170" s="213"/>
    </row>
    <row r="171" customFormat="false" ht="12.75" hidden="false" customHeight="true" outlineLevel="0" collapsed="false">
      <c r="A171" s="96" t="s">
        <v>1170</v>
      </c>
      <c r="B171" s="2" t="s">
        <v>1023</v>
      </c>
      <c r="C171" s="2" t="n">
        <f aca="false">C163/$C$3</f>
        <v>1.828</v>
      </c>
      <c r="D171" s="2"/>
      <c r="E171" s="2"/>
      <c r="F171" s="2"/>
      <c r="G171" s="213"/>
    </row>
    <row r="172" customFormat="false" ht="12.75" hidden="false" customHeight="true" outlineLevel="0" collapsed="false">
      <c r="A172" s="96" t="s">
        <v>1163</v>
      </c>
      <c r="B172" s="2" t="s">
        <v>1025</v>
      </c>
      <c r="C172" s="2" t="n">
        <f aca="false">C164*$C$4</f>
        <v>14.542</v>
      </c>
      <c r="D172" s="2"/>
      <c r="E172" s="2"/>
      <c r="F172" s="2"/>
      <c r="G172" s="213"/>
    </row>
    <row r="173" customFormat="false" ht="12.75" hidden="false" customHeight="true" outlineLevel="0" collapsed="false">
      <c r="A173" s="237" t="s">
        <v>1164</v>
      </c>
      <c r="B173" s="2" t="s">
        <v>1025</v>
      </c>
      <c r="C173" s="2" t="n">
        <f aca="false">C165*$C$4</f>
        <v>23.87</v>
      </c>
      <c r="D173" s="2"/>
      <c r="E173" s="2"/>
      <c r="F173" s="2"/>
      <c r="G173" s="213"/>
    </row>
    <row r="174" customFormat="false" ht="12.75" hidden="false" customHeight="true" outlineLevel="0" collapsed="false">
      <c r="A174" s="96" t="s">
        <v>1165</v>
      </c>
      <c r="B174" s="2" t="s">
        <v>1025</v>
      </c>
      <c r="C174" s="2" t="n">
        <f aca="false">C166*$C$4</f>
        <v>10.516</v>
      </c>
      <c r="D174" s="2"/>
      <c r="E174" s="2"/>
      <c r="F174" s="2"/>
      <c r="G174" s="213"/>
    </row>
    <row r="175" customFormat="false" ht="12.75" hidden="false" customHeight="true" outlineLevel="0" collapsed="false">
      <c r="A175" s="96" t="s">
        <v>1166</v>
      </c>
      <c r="B175" s="2" t="s">
        <v>1025</v>
      </c>
      <c r="C175" s="2" t="n">
        <f aca="false">C167*$C$4</f>
        <v>3.82799999999999</v>
      </c>
      <c r="D175" s="2"/>
      <c r="E175" s="2"/>
      <c r="F175" s="2"/>
      <c r="G175" s="213"/>
    </row>
    <row r="176" customFormat="false" ht="12.75" hidden="false" customHeight="true" outlineLevel="0" collapsed="false">
      <c r="A176" s="96" t="s">
        <v>1167</v>
      </c>
      <c r="B176" s="2" t="s">
        <v>1025</v>
      </c>
      <c r="C176" s="2" t="n">
        <f aca="false">C168*$C$4</f>
        <v>6.10866666666666</v>
      </c>
      <c r="D176" s="2"/>
      <c r="E176" s="2"/>
      <c r="F176" s="2"/>
      <c r="G176" s="213"/>
    </row>
    <row r="177" customFormat="false" ht="12.75" hidden="false" customHeight="true" outlineLevel="0" collapsed="false">
      <c r="A177" s="96" t="s">
        <v>1168</v>
      </c>
      <c r="B177" s="2" t="s">
        <v>1025</v>
      </c>
      <c r="C177" s="2" t="n">
        <f aca="false">C169*$C$4</f>
        <v>6.70266666666665</v>
      </c>
      <c r="D177" s="2"/>
      <c r="E177" s="2"/>
      <c r="F177" s="2"/>
      <c r="G177" s="213"/>
    </row>
    <row r="178" customFormat="false" ht="12.75" hidden="false" customHeight="true" outlineLevel="0" collapsed="false">
      <c r="A178" s="96" t="s">
        <v>1169</v>
      </c>
      <c r="B178" s="2" t="s">
        <v>1025</v>
      </c>
      <c r="C178" s="2" t="n">
        <f aca="false">C170*$C$4</f>
        <v>6.70266666666665</v>
      </c>
      <c r="D178" s="2"/>
      <c r="E178" s="2"/>
      <c r="F178" s="2"/>
      <c r="G178" s="213"/>
    </row>
    <row r="179" customFormat="false" ht="12.75" hidden="false" customHeight="true" outlineLevel="0" collapsed="false">
      <c r="A179" s="96" t="s">
        <v>1170</v>
      </c>
      <c r="B179" s="2" t="s">
        <v>1025</v>
      </c>
      <c r="C179" s="2" t="n">
        <f aca="false">C171*$C$4</f>
        <v>6.70266666666665</v>
      </c>
      <c r="D179" s="2"/>
      <c r="E179" s="2"/>
      <c r="F179" s="2"/>
      <c r="G179" s="213"/>
    </row>
    <row r="180" customFormat="false" ht="12.75" hidden="false" customHeight="true" outlineLevel="0" collapsed="false">
      <c r="A180" s="96"/>
      <c r="B180" s="2"/>
      <c r="C180" s="2"/>
      <c r="D180" s="2"/>
      <c r="E180" s="2"/>
      <c r="F180" s="2"/>
      <c r="G180" s="213"/>
    </row>
    <row r="181" customFormat="false" ht="12.75" hidden="false" customHeight="true" outlineLevel="0" collapsed="false">
      <c r="A181" s="96"/>
      <c r="B181" s="2"/>
      <c r="C181" s="2"/>
      <c r="D181" s="2"/>
      <c r="E181" s="2"/>
      <c r="F181" s="2"/>
      <c r="G181" s="213"/>
    </row>
    <row r="182" customFormat="false" ht="12.75" hidden="false" customHeight="true" outlineLevel="0" collapsed="false">
      <c r="A182" s="92" t="s">
        <v>1171</v>
      </c>
      <c r="B182" s="93"/>
      <c r="C182" s="93"/>
      <c r="D182" s="93"/>
      <c r="E182" s="93"/>
      <c r="F182" s="93"/>
      <c r="G182" s="212"/>
    </row>
    <row r="183" customFormat="false" ht="12.75" hidden="false" customHeight="true" outlineLevel="0" collapsed="false">
      <c r="A183" s="96"/>
      <c r="B183" s="238" t="s">
        <v>1025</v>
      </c>
      <c r="C183" s="238" t="n">
        <v>7.48</v>
      </c>
      <c r="D183" s="2"/>
      <c r="E183" s="2"/>
      <c r="F183" s="2"/>
      <c r="G183" s="239" t="s">
        <v>1172</v>
      </c>
    </row>
    <row r="184" customFormat="false" ht="12.75" hidden="false" customHeight="true" outlineLevel="0" collapsed="false">
      <c r="A184" s="96"/>
      <c r="B184" s="238" t="s">
        <v>1025</v>
      </c>
      <c r="C184" s="238" t="n">
        <v>7.09</v>
      </c>
      <c r="D184" s="2"/>
      <c r="E184" s="2"/>
      <c r="F184" s="2"/>
      <c r="G184" s="213"/>
    </row>
    <row r="185" customFormat="false" ht="12.75" hidden="false" customHeight="true" outlineLevel="0" collapsed="false">
      <c r="A185" s="96"/>
      <c r="B185" s="238" t="s">
        <v>1025</v>
      </c>
      <c r="C185" s="238" t="n">
        <v>2.5</v>
      </c>
      <c r="D185" s="2"/>
      <c r="E185" s="2"/>
      <c r="F185" s="2"/>
      <c r="G185" s="213"/>
    </row>
    <row r="186" customFormat="false" ht="12.75" hidden="false" customHeight="true" outlineLevel="0" collapsed="false">
      <c r="A186" s="96"/>
      <c r="B186" s="238" t="s">
        <v>1025</v>
      </c>
      <c r="C186" s="238" t="n">
        <v>2.66</v>
      </c>
      <c r="D186" s="2"/>
      <c r="E186" s="2"/>
      <c r="F186" s="2"/>
      <c r="G186" s="213"/>
    </row>
    <row r="187" customFormat="false" ht="12.75" hidden="false" customHeight="true" outlineLevel="0" collapsed="false">
      <c r="A187" s="96"/>
      <c r="B187" s="238" t="s">
        <v>1025</v>
      </c>
      <c r="C187" s="238" t="n">
        <v>5</v>
      </c>
      <c r="D187" s="2"/>
      <c r="E187" s="2"/>
      <c r="F187" s="2"/>
      <c r="G187" s="213"/>
    </row>
    <row r="188" customFormat="false" ht="12.75" hidden="false" customHeight="true" outlineLevel="0" collapsed="false">
      <c r="A188" s="96"/>
      <c r="B188" s="240" t="s">
        <v>1025</v>
      </c>
      <c r="C188" s="39" t="n">
        <f aca="false">AVERAGE(C183:C184)</f>
        <v>7.285</v>
      </c>
      <c r="D188" s="2"/>
      <c r="E188" s="2"/>
      <c r="F188" s="2"/>
      <c r="G188" s="213" t="s">
        <v>1173</v>
      </c>
    </row>
    <row r="189" customFormat="false" ht="12.75" hidden="false" customHeight="true" outlineLevel="0" collapsed="false">
      <c r="A189" s="100"/>
      <c r="B189" s="101"/>
      <c r="C189" s="101"/>
      <c r="D189" s="101"/>
      <c r="E189" s="101"/>
      <c r="F189" s="101"/>
      <c r="G189" s="102"/>
    </row>
    <row r="190" customFormat="false" ht="12.75" hidden="false" customHeight="true" outlineLevel="0" collapsed="false">
      <c r="A190" s="96" t="s">
        <v>1174</v>
      </c>
      <c r="B190" s="238" t="s">
        <v>1175</v>
      </c>
      <c r="C190" s="238" t="n">
        <v>2.5</v>
      </c>
      <c r="D190" s="2"/>
      <c r="E190" s="2"/>
      <c r="F190" s="2"/>
      <c r="G190" s="98" t="s">
        <v>1176</v>
      </c>
    </row>
    <row r="191" customFormat="false" ht="12.75" hidden="false" customHeight="true" outlineLevel="0" collapsed="false">
      <c r="A191" s="96"/>
      <c r="B191" s="2"/>
      <c r="C191" s="2" t="n">
        <v>7.5</v>
      </c>
      <c r="D191" s="2"/>
      <c r="E191" s="2"/>
      <c r="F191" s="2"/>
      <c r="G191" s="98"/>
    </row>
    <row r="192" customFormat="false" ht="12.75" hidden="false" customHeight="true" outlineLevel="0" collapsed="false">
      <c r="A192" s="96"/>
      <c r="B192" s="2"/>
      <c r="C192" s="2" t="n">
        <f aca="false">AVERAGE(C190:C191)</f>
        <v>5</v>
      </c>
      <c r="D192" s="2"/>
      <c r="E192" s="2"/>
      <c r="F192" s="2"/>
      <c r="G192" s="98"/>
    </row>
    <row r="193" customFormat="false" ht="12.75" hidden="false" customHeight="true" outlineLevel="0" collapsed="false">
      <c r="A193" s="96"/>
      <c r="B193" s="2"/>
      <c r="C193" s="2" t="n">
        <f aca="false">C190*$C$4</f>
        <v>9.16666666666665</v>
      </c>
      <c r="D193" s="2"/>
      <c r="E193" s="2"/>
      <c r="F193" s="2"/>
      <c r="G193" s="98"/>
    </row>
    <row r="194" customFormat="false" ht="12.75" hidden="false" customHeight="true" outlineLevel="0" collapsed="false">
      <c r="A194" s="96"/>
      <c r="B194" s="2"/>
      <c r="C194" s="2" t="n">
        <f aca="false">C191*$C$4</f>
        <v>27.5</v>
      </c>
      <c r="D194" s="2"/>
      <c r="E194" s="2"/>
      <c r="F194" s="2"/>
      <c r="G194" s="98"/>
    </row>
    <row r="195" customFormat="false" ht="12.75" hidden="false" customHeight="true" outlineLevel="0" collapsed="false">
      <c r="A195" s="100"/>
      <c r="B195" s="101"/>
      <c r="C195" s="209" t="n">
        <f aca="false">C192*$C$4</f>
        <v>18.3333333333333</v>
      </c>
      <c r="D195" s="101"/>
      <c r="E195" s="101"/>
      <c r="F195" s="101"/>
      <c r="G195" s="102"/>
    </row>
    <row r="196" customFormat="false" ht="12.75" hidden="false" customHeight="true" outlineLevel="0" collapsed="false">
      <c r="A196" s="2"/>
      <c r="F196" s="2"/>
    </row>
    <row r="197" customFormat="false" ht="12.75" hidden="false" customHeight="true" outlineLevel="0" collapsed="false">
      <c r="A197" s="2"/>
      <c r="F197" s="2"/>
    </row>
    <row r="198" customFormat="false" ht="12.75" hidden="false" customHeight="true" outlineLevel="0" collapsed="false">
      <c r="A198" s="2"/>
      <c r="F198" s="2"/>
    </row>
    <row r="199" customFormat="false" ht="12.75" hidden="false" customHeight="true" outlineLevel="0" collapsed="false">
      <c r="A199" s="2"/>
      <c r="F199" s="2"/>
    </row>
    <row r="200" customFormat="false" ht="12.75" hidden="false" customHeight="true" outlineLevel="0" collapsed="false">
      <c r="A200" s="2"/>
      <c r="F200" s="2"/>
    </row>
    <row r="201" customFormat="false" ht="12.75" hidden="false" customHeight="true" outlineLevel="0" collapsed="false">
      <c r="A201" s="2"/>
      <c r="F201" s="2"/>
    </row>
    <row r="202" customFormat="false" ht="12.75" hidden="false" customHeight="true" outlineLevel="0" collapsed="false">
      <c r="A202" s="2"/>
      <c r="F202" s="2"/>
    </row>
    <row r="203" customFormat="false" ht="12.75" hidden="false" customHeight="true" outlineLevel="0" collapsed="false">
      <c r="A203" s="2"/>
      <c r="F203" s="2"/>
    </row>
    <row r="204" customFormat="false" ht="12.75" hidden="false" customHeight="true" outlineLevel="0" collapsed="false">
      <c r="A204" s="2"/>
      <c r="F204" s="2"/>
    </row>
    <row r="205" customFormat="false" ht="12.75" hidden="false" customHeight="true" outlineLevel="0" collapsed="false">
      <c r="A205" s="2"/>
      <c r="F205" s="2"/>
    </row>
    <row r="206" customFormat="false" ht="12.75" hidden="false" customHeight="true" outlineLevel="0" collapsed="false">
      <c r="A206" s="2"/>
      <c r="F206" s="2"/>
    </row>
    <row r="207" customFormat="false" ht="12.75" hidden="false" customHeight="true" outlineLevel="0" collapsed="false">
      <c r="A207" s="2"/>
      <c r="F207" s="2"/>
    </row>
    <row r="208" customFormat="false" ht="12.75" hidden="false" customHeight="true" outlineLevel="0" collapsed="false">
      <c r="A208" s="2"/>
      <c r="F208" s="2"/>
    </row>
    <row r="209" customFormat="false" ht="12.75" hidden="false" customHeight="true" outlineLevel="0" collapsed="false">
      <c r="A209" s="2"/>
      <c r="F209" s="2"/>
    </row>
    <row r="210" customFormat="false" ht="12.75" hidden="false" customHeight="true" outlineLevel="0" collapsed="false">
      <c r="A210" s="2"/>
      <c r="F210" s="2"/>
    </row>
    <row r="211" customFormat="false" ht="12.75" hidden="false" customHeight="true" outlineLevel="0" collapsed="false">
      <c r="A211" s="2"/>
      <c r="F211" s="2"/>
    </row>
    <row r="212" customFormat="false" ht="12.75" hidden="false" customHeight="true" outlineLevel="0" collapsed="false">
      <c r="A212" s="2"/>
      <c r="F212" s="2"/>
    </row>
    <row r="213" customFormat="false" ht="12.75" hidden="false" customHeight="true" outlineLevel="0" collapsed="false">
      <c r="A213" s="2"/>
      <c r="F213" s="2"/>
    </row>
    <row r="214" customFormat="false" ht="12.75" hidden="false" customHeight="true" outlineLevel="0" collapsed="false">
      <c r="A214" s="2"/>
      <c r="F214" s="2"/>
    </row>
    <row r="215" customFormat="false" ht="12.75" hidden="false" customHeight="true" outlineLevel="0" collapsed="false">
      <c r="A215" s="2"/>
      <c r="F215" s="2"/>
    </row>
    <row r="216" customFormat="false" ht="12.75" hidden="false" customHeight="true" outlineLevel="0" collapsed="false">
      <c r="A216" s="2"/>
      <c r="F216" s="2"/>
    </row>
    <row r="217" customFormat="false" ht="12.75" hidden="false" customHeight="true" outlineLevel="0" collapsed="false">
      <c r="A217" s="2"/>
      <c r="F217" s="2"/>
    </row>
    <row r="218" customFormat="false" ht="12.75" hidden="false" customHeight="true" outlineLevel="0" collapsed="false">
      <c r="A218" s="2"/>
      <c r="F218" s="2"/>
    </row>
    <row r="219" customFormat="false" ht="12.75" hidden="false" customHeight="true" outlineLevel="0" collapsed="false">
      <c r="A219" s="2"/>
      <c r="F219" s="2"/>
    </row>
    <row r="220" customFormat="false" ht="12.75" hidden="false" customHeight="true" outlineLevel="0" collapsed="false">
      <c r="A220" s="2"/>
      <c r="F220" s="2"/>
    </row>
    <row r="221" customFormat="false" ht="12.75" hidden="false" customHeight="true" outlineLevel="0" collapsed="false">
      <c r="A221" s="2"/>
      <c r="F221" s="2"/>
    </row>
    <row r="222" customFormat="false" ht="12.75" hidden="false" customHeight="true" outlineLevel="0" collapsed="false">
      <c r="A222" s="2"/>
      <c r="F222" s="2"/>
    </row>
    <row r="223" customFormat="false" ht="12.75" hidden="false" customHeight="true" outlineLevel="0" collapsed="false">
      <c r="A223" s="2"/>
      <c r="F223" s="2"/>
    </row>
    <row r="224" customFormat="false" ht="12.75" hidden="false" customHeight="true" outlineLevel="0" collapsed="false">
      <c r="A224" s="2"/>
      <c r="F224" s="2"/>
    </row>
    <row r="225" customFormat="false" ht="12.75" hidden="false" customHeight="true" outlineLevel="0" collapsed="false">
      <c r="A225" s="2"/>
      <c r="F225" s="2"/>
    </row>
    <row r="226" customFormat="false" ht="12.75" hidden="false" customHeight="true" outlineLevel="0" collapsed="false">
      <c r="A226" s="2"/>
      <c r="F226" s="2"/>
    </row>
    <row r="227" customFormat="false" ht="12.75" hidden="false" customHeight="true" outlineLevel="0" collapsed="false">
      <c r="A227" s="2"/>
      <c r="F227" s="2"/>
    </row>
    <row r="228" customFormat="false" ht="12.75" hidden="false" customHeight="true" outlineLevel="0" collapsed="false">
      <c r="A228" s="2"/>
      <c r="F228" s="2"/>
    </row>
    <row r="229" customFormat="false" ht="12.75" hidden="false" customHeight="true" outlineLevel="0" collapsed="false">
      <c r="A229" s="2"/>
      <c r="F229" s="2"/>
    </row>
    <row r="230" customFormat="false" ht="12.75" hidden="false" customHeight="true" outlineLevel="0" collapsed="false">
      <c r="A230" s="2"/>
      <c r="F230" s="2"/>
    </row>
    <row r="231" customFormat="false" ht="12.75" hidden="false" customHeight="true" outlineLevel="0" collapsed="false">
      <c r="A231" s="2"/>
      <c r="F231" s="2"/>
    </row>
    <row r="232" customFormat="false" ht="12.75" hidden="false" customHeight="true" outlineLevel="0" collapsed="false">
      <c r="A232" s="2"/>
      <c r="F232" s="2"/>
    </row>
    <row r="233" customFormat="false" ht="12.75" hidden="false" customHeight="true" outlineLevel="0" collapsed="false">
      <c r="A233" s="2"/>
      <c r="F233" s="2"/>
    </row>
    <row r="234" customFormat="false" ht="12.75" hidden="false" customHeight="true" outlineLevel="0" collapsed="false">
      <c r="A234" s="2"/>
      <c r="F234" s="2"/>
    </row>
    <row r="235" customFormat="false" ht="12.75" hidden="false" customHeight="true" outlineLevel="0" collapsed="false">
      <c r="A235" s="2"/>
      <c r="F235" s="2"/>
    </row>
    <row r="236" customFormat="false" ht="12.75" hidden="false" customHeight="true" outlineLevel="0" collapsed="false">
      <c r="A236" s="2"/>
      <c r="F236" s="2"/>
    </row>
    <row r="237" customFormat="false" ht="12.75" hidden="false" customHeight="true" outlineLevel="0" collapsed="false">
      <c r="A237" s="2"/>
      <c r="F237" s="2"/>
    </row>
    <row r="238" customFormat="false" ht="12.75" hidden="false" customHeight="true" outlineLevel="0" collapsed="false">
      <c r="A238" s="2"/>
      <c r="F238" s="2"/>
    </row>
    <row r="239" customFormat="false" ht="12.75" hidden="false" customHeight="true" outlineLevel="0" collapsed="false">
      <c r="A239" s="2"/>
      <c r="F239" s="2"/>
    </row>
    <row r="240" customFormat="false" ht="12.75" hidden="false" customHeight="true" outlineLevel="0" collapsed="false">
      <c r="A240" s="2"/>
      <c r="F240" s="2"/>
    </row>
    <row r="241" customFormat="false" ht="12.75" hidden="false" customHeight="true" outlineLevel="0" collapsed="false">
      <c r="A241" s="2"/>
      <c r="F241" s="2"/>
    </row>
    <row r="242" customFormat="false" ht="12.75" hidden="false" customHeight="true" outlineLevel="0" collapsed="false">
      <c r="A242" s="2"/>
      <c r="F242" s="2"/>
    </row>
    <row r="243" customFormat="false" ht="12.75" hidden="false" customHeight="true" outlineLevel="0" collapsed="false">
      <c r="A243" s="2"/>
      <c r="F243" s="2"/>
    </row>
    <row r="244" customFormat="false" ht="12.75" hidden="false" customHeight="true" outlineLevel="0" collapsed="false">
      <c r="A244" s="2"/>
      <c r="F244" s="2"/>
    </row>
    <row r="245" customFormat="false" ht="12.75" hidden="false" customHeight="true" outlineLevel="0" collapsed="false">
      <c r="A245" s="2"/>
      <c r="F245" s="2"/>
    </row>
    <row r="246" customFormat="false" ht="12.75" hidden="false" customHeight="true" outlineLevel="0" collapsed="false">
      <c r="A246" s="2"/>
      <c r="F246" s="2"/>
    </row>
    <row r="247" customFormat="false" ht="12.75" hidden="false" customHeight="true" outlineLevel="0" collapsed="false">
      <c r="A247" s="2"/>
      <c r="F247" s="2"/>
    </row>
    <row r="248" customFormat="false" ht="12.75" hidden="false" customHeight="true" outlineLevel="0" collapsed="false">
      <c r="A248" s="2"/>
      <c r="F248" s="2"/>
    </row>
    <row r="249" customFormat="false" ht="12.75" hidden="false" customHeight="true" outlineLevel="0" collapsed="false">
      <c r="A249" s="2"/>
      <c r="F249" s="2"/>
    </row>
    <row r="250" customFormat="false" ht="12.75" hidden="false" customHeight="true" outlineLevel="0" collapsed="false">
      <c r="A250" s="2"/>
      <c r="F250" s="2"/>
    </row>
    <row r="251" customFormat="false" ht="12.75" hidden="false" customHeight="true" outlineLevel="0" collapsed="false">
      <c r="A251" s="2"/>
      <c r="F251" s="2"/>
    </row>
    <row r="252" customFormat="false" ht="12.75" hidden="false" customHeight="true" outlineLevel="0" collapsed="false">
      <c r="A252" s="2"/>
      <c r="F252" s="2"/>
    </row>
    <row r="253" customFormat="false" ht="12.75" hidden="false" customHeight="true" outlineLevel="0" collapsed="false">
      <c r="A253" s="2"/>
      <c r="F253" s="2"/>
    </row>
    <row r="254" customFormat="false" ht="12.75" hidden="false" customHeight="true" outlineLevel="0" collapsed="false">
      <c r="A254" s="2"/>
      <c r="F254" s="2"/>
    </row>
    <row r="255" customFormat="false" ht="12.75" hidden="false" customHeight="true" outlineLevel="0" collapsed="false">
      <c r="A255" s="2"/>
      <c r="F255" s="2"/>
    </row>
    <row r="256" customFormat="false" ht="12.75" hidden="false" customHeight="true" outlineLevel="0" collapsed="false">
      <c r="A256" s="2"/>
      <c r="F256" s="2"/>
    </row>
    <row r="257" customFormat="false" ht="12.75" hidden="false" customHeight="true" outlineLevel="0" collapsed="false">
      <c r="A257" s="2"/>
      <c r="F257" s="2"/>
    </row>
    <row r="258" customFormat="false" ht="12.75" hidden="false" customHeight="true" outlineLevel="0" collapsed="false">
      <c r="A258" s="2"/>
      <c r="F258" s="2"/>
    </row>
    <row r="259" customFormat="false" ht="12.75" hidden="false" customHeight="true" outlineLevel="0" collapsed="false">
      <c r="A259" s="2"/>
      <c r="F259" s="2"/>
    </row>
    <row r="260" customFormat="false" ht="12.75" hidden="false" customHeight="true" outlineLevel="0" collapsed="false">
      <c r="A260" s="2"/>
      <c r="F260" s="2"/>
    </row>
    <row r="261" customFormat="false" ht="12.75" hidden="false" customHeight="true" outlineLevel="0" collapsed="false">
      <c r="A261" s="2"/>
      <c r="F261" s="2"/>
    </row>
    <row r="262" customFormat="false" ht="12.75" hidden="false" customHeight="true" outlineLevel="0" collapsed="false">
      <c r="A262" s="2"/>
      <c r="F262" s="2"/>
    </row>
    <row r="263" customFormat="false" ht="12.75" hidden="false" customHeight="true" outlineLevel="0" collapsed="false">
      <c r="A263" s="2"/>
      <c r="F263" s="2"/>
    </row>
    <row r="264" customFormat="false" ht="12.75" hidden="false" customHeight="true" outlineLevel="0" collapsed="false">
      <c r="A264" s="2"/>
      <c r="F264" s="2"/>
    </row>
    <row r="265" customFormat="false" ht="12.75" hidden="false" customHeight="true" outlineLevel="0" collapsed="false">
      <c r="A265" s="2"/>
      <c r="F265" s="2"/>
    </row>
    <row r="266" customFormat="false" ht="12.75" hidden="false" customHeight="true" outlineLevel="0" collapsed="false">
      <c r="A266" s="2"/>
      <c r="F266" s="2"/>
    </row>
    <row r="267" customFormat="false" ht="12.75" hidden="false" customHeight="true" outlineLevel="0" collapsed="false">
      <c r="A267" s="2"/>
      <c r="F267" s="2"/>
    </row>
    <row r="268" customFormat="false" ht="12.75" hidden="false" customHeight="true" outlineLevel="0" collapsed="false">
      <c r="A268" s="2"/>
      <c r="F268" s="2"/>
    </row>
    <row r="269" customFormat="false" ht="12.75" hidden="false" customHeight="true" outlineLevel="0" collapsed="false">
      <c r="A269" s="2"/>
      <c r="F269" s="2"/>
    </row>
    <row r="270" customFormat="false" ht="12.75" hidden="false" customHeight="true" outlineLevel="0" collapsed="false">
      <c r="A270" s="2"/>
      <c r="F270" s="2"/>
    </row>
    <row r="271" customFormat="false" ht="12.75" hidden="false" customHeight="true" outlineLevel="0" collapsed="false">
      <c r="A271" s="2"/>
      <c r="F271" s="2"/>
    </row>
    <row r="272" customFormat="false" ht="12.75" hidden="false" customHeight="true" outlineLevel="0" collapsed="false">
      <c r="A272" s="2"/>
      <c r="F272" s="2"/>
    </row>
    <row r="273" customFormat="false" ht="12.75" hidden="false" customHeight="true" outlineLevel="0" collapsed="false">
      <c r="A273" s="2"/>
      <c r="F273" s="2"/>
    </row>
    <row r="274" customFormat="false" ht="12.75" hidden="false" customHeight="true" outlineLevel="0" collapsed="false">
      <c r="A274" s="2"/>
      <c r="F274" s="2"/>
    </row>
    <row r="275" customFormat="false" ht="12.75" hidden="false" customHeight="true" outlineLevel="0" collapsed="false">
      <c r="A275" s="2"/>
      <c r="F275" s="2"/>
    </row>
    <row r="276" customFormat="false" ht="12.75" hidden="false" customHeight="true" outlineLevel="0" collapsed="false">
      <c r="A276" s="2"/>
      <c r="F276" s="2"/>
    </row>
    <row r="277" customFormat="false" ht="12.75" hidden="false" customHeight="true" outlineLevel="0" collapsed="false">
      <c r="A277" s="2"/>
      <c r="F277" s="2"/>
    </row>
    <row r="278" customFormat="false" ht="12.75" hidden="false" customHeight="true" outlineLevel="0" collapsed="false">
      <c r="A278" s="2"/>
      <c r="F278" s="2"/>
    </row>
    <row r="279" customFormat="false" ht="12.75" hidden="false" customHeight="true" outlineLevel="0" collapsed="false">
      <c r="A279" s="2"/>
      <c r="F279" s="2"/>
    </row>
    <row r="280" customFormat="false" ht="12.75" hidden="false" customHeight="true" outlineLevel="0" collapsed="false">
      <c r="A280" s="2"/>
      <c r="F280" s="2"/>
    </row>
    <row r="281" customFormat="false" ht="12.75" hidden="false" customHeight="true" outlineLevel="0" collapsed="false">
      <c r="A281" s="2"/>
      <c r="F281" s="2"/>
    </row>
    <row r="282" customFormat="false" ht="12.75" hidden="false" customHeight="true" outlineLevel="0" collapsed="false">
      <c r="A282" s="2"/>
      <c r="F282" s="2"/>
    </row>
    <row r="283" customFormat="false" ht="12.75" hidden="false" customHeight="true" outlineLevel="0" collapsed="false">
      <c r="A283" s="2"/>
      <c r="F283" s="2"/>
    </row>
    <row r="284" customFormat="false" ht="12.75" hidden="false" customHeight="true" outlineLevel="0" collapsed="false">
      <c r="A284" s="2"/>
      <c r="F284" s="2"/>
    </row>
    <row r="285" customFormat="false" ht="12.75" hidden="false" customHeight="true" outlineLevel="0" collapsed="false">
      <c r="A285" s="2"/>
      <c r="F285" s="2"/>
    </row>
    <row r="286" customFormat="false" ht="12.75" hidden="false" customHeight="true" outlineLevel="0" collapsed="false">
      <c r="A286" s="2"/>
      <c r="F286" s="2"/>
    </row>
    <row r="287" customFormat="false" ht="12.75" hidden="false" customHeight="true" outlineLevel="0" collapsed="false">
      <c r="A287" s="2"/>
      <c r="F287" s="2"/>
    </row>
    <row r="288" customFormat="false" ht="12.75" hidden="false" customHeight="true" outlineLevel="0" collapsed="false">
      <c r="A288" s="2"/>
      <c r="F288" s="2"/>
    </row>
    <row r="289" customFormat="false" ht="12.75" hidden="false" customHeight="true" outlineLevel="0" collapsed="false">
      <c r="A289" s="2"/>
      <c r="F289" s="2"/>
    </row>
    <row r="290" customFormat="false" ht="12.75" hidden="false" customHeight="true" outlineLevel="0" collapsed="false">
      <c r="A290" s="2"/>
      <c r="F290" s="2"/>
    </row>
    <row r="291" customFormat="false" ht="12.75" hidden="false" customHeight="true" outlineLevel="0" collapsed="false">
      <c r="A291" s="2"/>
      <c r="F291" s="2"/>
    </row>
    <row r="292" customFormat="false" ht="12.75" hidden="false" customHeight="true" outlineLevel="0" collapsed="false">
      <c r="A292" s="2"/>
      <c r="F292" s="2"/>
    </row>
    <row r="293" customFormat="false" ht="12.75" hidden="false" customHeight="true" outlineLevel="0" collapsed="false">
      <c r="A293" s="2"/>
      <c r="F293" s="2"/>
    </row>
    <row r="294" customFormat="false" ht="12.75" hidden="false" customHeight="true" outlineLevel="0" collapsed="false">
      <c r="A294" s="2"/>
      <c r="F294" s="2"/>
    </row>
    <row r="295" customFormat="false" ht="12.75" hidden="false" customHeight="true" outlineLevel="0" collapsed="false">
      <c r="A295" s="2"/>
      <c r="F295" s="2"/>
    </row>
    <row r="296" customFormat="false" ht="12.75" hidden="false" customHeight="true" outlineLevel="0" collapsed="false">
      <c r="A296" s="2"/>
      <c r="F296" s="2"/>
    </row>
    <row r="297" customFormat="false" ht="12.75" hidden="false" customHeight="true" outlineLevel="0" collapsed="false">
      <c r="A297" s="2"/>
      <c r="F297" s="2"/>
    </row>
    <row r="298" customFormat="false" ht="12.75" hidden="false" customHeight="true" outlineLevel="0" collapsed="false">
      <c r="A298" s="2"/>
      <c r="F298" s="2"/>
    </row>
    <row r="299" customFormat="false" ht="12.75" hidden="false" customHeight="true" outlineLevel="0" collapsed="false">
      <c r="A299" s="2"/>
      <c r="F299" s="2"/>
    </row>
    <row r="300" customFormat="false" ht="12.75" hidden="false" customHeight="true" outlineLevel="0" collapsed="false">
      <c r="A300" s="2"/>
      <c r="F300" s="2"/>
    </row>
    <row r="301" customFormat="false" ht="12.75" hidden="false" customHeight="true" outlineLevel="0" collapsed="false">
      <c r="A301" s="2"/>
      <c r="F301" s="2"/>
    </row>
    <row r="302" customFormat="false" ht="12.75" hidden="false" customHeight="true" outlineLevel="0" collapsed="false">
      <c r="A302" s="2"/>
      <c r="F302" s="2"/>
    </row>
    <row r="303" customFormat="false" ht="12.75" hidden="false" customHeight="true" outlineLevel="0" collapsed="false">
      <c r="A303" s="2"/>
      <c r="F303" s="2"/>
    </row>
    <row r="304" customFormat="false" ht="12.75" hidden="false" customHeight="true" outlineLevel="0" collapsed="false">
      <c r="A304" s="2"/>
      <c r="F304" s="2"/>
    </row>
    <row r="305" customFormat="false" ht="12.75" hidden="false" customHeight="true" outlineLevel="0" collapsed="false">
      <c r="A305" s="2"/>
      <c r="F305" s="2"/>
    </row>
    <row r="306" customFormat="false" ht="12.75" hidden="false" customHeight="true" outlineLevel="0" collapsed="false">
      <c r="A306" s="2"/>
      <c r="F306" s="2"/>
    </row>
    <row r="307" customFormat="false" ht="12.75" hidden="false" customHeight="true" outlineLevel="0" collapsed="false">
      <c r="A307" s="2"/>
      <c r="F307" s="2"/>
    </row>
    <row r="308" customFormat="false" ht="12.75" hidden="false" customHeight="true" outlineLevel="0" collapsed="false">
      <c r="A308" s="2"/>
      <c r="F308" s="2"/>
    </row>
    <row r="309" customFormat="false" ht="12.75" hidden="false" customHeight="true" outlineLevel="0" collapsed="false">
      <c r="A309" s="2"/>
      <c r="F309" s="2"/>
    </row>
    <row r="310" customFormat="false" ht="12.75" hidden="false" customHeight="true" outlineLevel="0" collapsed="false">
      <c r="A310" s="2"/>
      <c r="F310" s="2"/>
    </row>
    <row r="311" customFormat="false" ht="12.75" hidden="false" customHeight="true" outlineLevel="0" collapsed="false">
      <c r="A311" s="2"/>
      <c r="F311" s="2"/>
    </row>
    <row r="312" customFormat="false" ht="12.75" hidden="false" customHeight="true" outlineLevel="0" collapsed="false">
      <c r="A312" s="2"/>
      <c r="F312" s="2"/>
    </row>
    <row r="313" customFormat="false" ht="12.75" hidden="false" customHeight="true" outlineLevel="0" collapsed="false">
      <c r="A313" s="2"/>
      <c r="F313" s="2"/>
    </row>
    <row r="314" customFormat="false" ht="12.75" hidden="false" customHeight="true" outlineLevel="0" collapsed="false">
      <c r="A314" s="2"/>
      <c r="F314" s="2"/>
    </row>
    <row r="315" customFormat="false" ht="12.75" hidden="false" customHeight="true" outlineLevel="0" collapsed="false">
      <c r="A315" s="2"/>
      <c r="F315" s="2"/>
    </row>
    <row r="316" customFormat="false" ht="12.75" hidden="false" customHeight="true" outlineLevel="0" collapsed="false">
      <c r="A316" s="2"/>
      <c r="F316" s="2"/>
    </row>
    <row r="317" customFormat="false" ht="12.75" hidden="false" customHeight="true" outlineLevel="0" collapsed="false">
      <c r="A317" s="2"/>
      <c r="F317" s="2"/>
    </row>
    <row r="318" customFormat="false" ht="12.75" hidden="false" customHeight="true" outlineLevel="0" collapsed="false">
      <c r="A318" s="2"/>
      <c r="F318" s="2"/>
    </row>
    <row r="319" customFormat="false" ht="12.75" hidden="false" customHeight="true" outlineLevel="0" collapsed="false">
      <c r="A319" s="2"/>
      <c r="F319" s="2"/>
    </row>
    <row r="320" customFormat="false" ht="12.75" hidden="false" customHeight="true" outlineLevel="0" collapsed="false">
      <c r="A320" s="2"/>
      <c r="F320" s="2"/>
    </row>
    <row r="321" customFormat="false" ht="12.75" hidden="false" customHeight="true" outlineLevel="0" collapsed="false">
      <c r="A321" s="2"/>
      <c r="F321" s="2"/>
    </row>
    <row r="322" customFormat="false" ht="12.75" hidden="false" customHeight="true" outlineLevel="0" collapsed="false">
      <c r="A322" s="2"/>
      <c r="F322" s="2"/>
    </row>
    <row r="323" customFormat="false" ht="12.75" hidden="false" customHeight="true" outlineLevel="0" collapsed="false">
      <c r="A323" s="2"/>
      <c r="F323" s="2"/>
    </row>
    <row r="324" customFormat="false" ht="12.75" hidden="false" customHeight="true" outlineLevel="0" collapsed="false">
      <c r="A324" s="2"/>
      <c r="F324" s="2"/>
    </row>
    <row r="325" customFormat="false" ht="12.75" hidden="false" customHeight="true" outlineLevel="0" collapsed="false">
      <c r="A325" s="2"/>
      <c r="F325" s="2"/>
    </row>
    <row r="326" customFormat="false" ht="12.75" hidden="false" customHeight="true" outlineLevel="0" collapsed="false">
      <c r="A326" s="2"/>
      <c r="F326" s="2"/>
    </row>
    <row r="327" customFormat="false" ht="12.75" hidden="false" customHeight="true" outlineLevel="0" collapsed="false">
      <c r="A327" s="2"/>
      <c r="F327" s="2"/>
    </row>
    <row r="328" customFormat="false" ht="12.75" hidden="false" customHeight="true" outlineLevel="0" collapsed="false">
      <c r="A328" s="2"/>
      <c r="F328" s="2"/>
    </row>
    <row r="329" customFormat="false" ht="12.75" hidden="false" customHeight="true" outlineLevel="0" collapsed="false">
      <c r="A329" s="2"/>
      <c r="F329" s="2"/>
    </row>
    <row r="330" customFormat="false" ht="12.75" hidden="false" customHeight="true" outlineLevel="0" collapsed="false">
      <c r="A330" s="2"/>
      <c r="F330" s="2"/>
    </row>
    <row r="331" customFormat="false" ht="12.75" hidden="false" customHeight="true" outlineLevel="0" collapsed="false">
      <c r="A331" s="2"/>
      <c r="F331" s="2"/>
    </row>
    <row r="332" customFormat="false" ht="12.75" hidden="false" customHeight="true" outlineLevel="0" collapsed="false">
      <c r="A332" s="2"/>
      <c r="F332" s="2"/>
    </row>
    <row r="333" customFormat="false" ht="12.75" hidden="false" customHeight="true" outlineLevel="0" collapsed="false">
      <c r="A333" s="2"/>
      <c r="F333" s="2"/>
    </row>
    <row r="334" customFormat="false" ht="12.75" hidden="false" customHeight="true" outlineLevel="0" collapsed="false">
      <c r="A334" s="2"/>
      <c r="F334" s="2"/>
    </row>
    <row r="335" customFormat="false" ht="12.75" hidden="false" customHeight="true" outlineLevel="0" collapsed="false">
      <c r="A335" s="2"/>
      <c r="F335" s="2"/>
    </row>
    <row r="336" customFormat="false" ht="12.75" hidden="false" customHeight="true" outlineLevel="0" collapsed="false">
      <c r="A336" s="2"/>
      <c r="F336" s="2"/>
    </row>
    <row r="337" customFormat="false" ht="12.75" hidden="false" customHeight="true" outlineLevel="0" collapsed="false">
      <c r="A337" s="2"/>
      <c r="F337" s="2"/>
    </row>
    <row r="338" customFormat="false" ht="12.75" hidden="false" customHeight="true" outlineLevel="0" collapsed="false">
      <c r="A338" s="2"/>
      <c r="F338" s="2"/>
    </row>
    <row r="339" customFormat="false" ht="12.75" hidden="false" customHeight="true" outlineLevel="0" collapsed="false">
      <c r="A339" s="2"/>
      <c r="F339" s="2"/>
    </row>
    <row r="340" customFormat="false" ht="12.75" hidden="false" customHeight="true" outlineLevel="0" collapsed="false">
      <c r="A340" s="2"/>
      <c r="F340" s="2"/>
    </row>
    <row r="341" customFormat="false" ht="12.75" hidden="false" customHeight="true" outlineLevel="0" collapsed="false">
      <c r="A341" s="2"/>
      <c r="F341" s="2"/>
    </row>
    <row r="342" customFormat="false" ht="12.75" hidden="false" customHeight="true" outlineLevel="0" collapsed="false">
      <c r="A342" s="2"/>
      <c r="F342" s="2"/>
    </row>
    <row r="343" customFormat="false" ht="12.75" hidden="false" customHeight="true" outlineLevel="0" collapsed="false">
      <c r="A343" s="2"/>
      <c r="F343" s="2"/>
    </row>
    <row r="344" customFormat="false" ht="12.75" hidden="false" customHeight="true" outlineLevel="0" collapsed="false">
      <c r="A344" s="2"/>
      <c r="F344" s="2"/>
    </row>
    <row r="345" customFormat="false" ht="12.75" hidden="false" customHeight="true" outlineLevel="0" collapsed="false">
      <c r="A345" s="2"/>
      <c r="F345" s="2"/>
    </row>
    <row r="346" customFormat="false" ht="12.75" hidden="false" customHeight="true" outlineLevel="0" collapsed="false">
      <c r="A346" s="2"/>
      <c r="F346" s="2"/>
    </row>
    <row r="347" customFormat="false" ht="12.75" hidden="false" customHeight="true" outlineLevel="0" collapsed="false">
      <c r="A347" s="2"/>
      <c r="F347" s="2"/>
    </row>
    <row r="348" customFormat="false" ht="12.75" hidden="false" customHeight="true" outlineLevel="0" collapsed="false">
      <c r="A348" s="2"/>
      <c r="F348" s="2"/>
    </row>
    <row r="349" customFormat="false" ht="12.75" hidden="false" customHeight="true" outlineLevel="0" collapsed="false">
      <c r="A349" s="2"/>
      <c r="F349" s="2"/>
    </row>
    <row r="350" customFormat="false" ht="12.75" hidden="false" customHeight="true" outlineLevel="0" collapsed="false">
      <c r="A350" s="2"/>
      <c r="F350" s="2"/>
    </row>
    <row r="351" customFormat="false" ht="12.75" hidden="false" customHeight="true" outlineLevel="0" collapsed="false">
      <c r="A351" s="2"/>
      <c r="F351" s="2"/>
    </row>
    <row r="352" customFormat="false" ht="12.75" hidden="false" customHeight="true" outlineLevel="0" collapsed="false">
      <c r="A352" s="2"/>
      <c r="F352" s="2"/>
    </row>
    <row r="353" customFormat="false" ht="12.75" hidden="false" customHeight="true" outlineLevel="0" collapsed="false">
      <c r="A353" s="2"/>
      <c r="F353" s="2"/>
    </row>
    <row r="354" customFormat="false" ht="12.75" hidden="false" customHeight="true" outlineLevel="0" collapsed="false">
      <c r="A354" s="2"/>
      <c r="F354" s="2"/>
    </row>
    <row r="355" customFormat="false" ht="12.75" hidden="false" customHeight="true" outlineLevel="0" collapsed="false">
      <c r="A355" s="2"/>
      <c r="F355" s="2"/>
    </row>
    <row r="356" customFormat="false" ht="12.75" hidden="false" customHeight="true" outlineLevel="0" collapsed="false">
      <c r="A356" s="2"/>
      <c r="F356" s="2"/>
    </row>
    <row r="357" customFormat="false" ht="12.75" hidden="false" customHeight="true" outlineLevel="0" collapsed="false">
      <c r="A357" s="2"/>
      <c r="F357" s="2"/>
    </row>
    <row r="358" customFormat="false" ht="12.75" hidden="false" customHeight="true" outlineLevel="0" collapsed="false">
      <c r="A358" s="2"/>
      <c r="F358" s="2"/>
    </row>
    <row r="359" customFormat="false" ht="12.75" hidden="false" customHeight="true" outlineLevel="0" collapsed="false">
      <c r="A359" s="2"/>
      <c r="F359" s="2"/>
    </row>
    <row r="360" customFormat="false" ht="12.75" hidden="false" customHeight="true" outlineLevel="0" collapsed="false">
      <c r="A360" s="2"/>
      <c r="F360" s="2"/>
    </row>
    <row r="361" customFormat="false" ht="12.75" hidden="false" customHeight="true" outlineLevel="0" collapsed="false">
      <c r="A361" s="2"/>
      <c r="F361" s="2"/>
    </row>
    <row r="362" customFormat="false" ht="12.75" hidden="false" customHeight="true" outlineLevel="0" collapsed="false">
      <c r="A362" s="2"/>
      <c r="F362" s="2"/>
    </row>
    <row r="363" customFormat="false" ht="12.75" hidden="false" customHeight="true" outlineLevel="0" collapsed="false">
      <c r="A363" s="2"/>
      <c r="F363" s="2"/>
    </row>
    <row r="364" customFormat="false" ht="12.75" hidden="false" customHeight="true" outlineLevel="0" collapsed="false">
      <c r="A364" s="2"/>
      <c r="F364" s="2"/>
    </row>
    <row r="365" customFormat="false" ht="12.75" hidden="false" customHeight="true" outlineLevel="0" collapsed="false">
      <c r="A365" s="2"/>
      <c r="F365" s="2"/>
    </row>
    <row r="366" customFormat="false" ht="12.75" hidden="false" customHeight="true" outlineLevel="0" collapsed="false">
      <c r="A366" s="2"/>
      <c r="F366" s="2"/>
    </row>
    <row r="367" customFormat="false" ht="12.75" hidden="false" customHeight="true" outlineLevel="0" collapsed="false">
      <c r="A367" s="2"/>
      <c r="F367" s="2"/>
    </row>
    <row r="368" customFormat="false" ht="12.75" hidden="false" customHeight="true" outlineLevel="0" collapsed="false">
      <c r="A368" s="2"/>
      <c r="F368" s="2"/>
    </row>
    <row r="369" customFormat="false" ht="12.75" hidden="false" customHeight="true" outlineLevel="0" collapsed="false">
      <c r="A369" s="2"/>
      <c r="F369" s="2"/>
    </row>
    <row r="370" customFormat="false" ht="12.75" hidden="false" customHeight="true" outlineLevel="0" collapsed="false">
      <c r="A370" s="2"/>
      <c r="F370" s="2"/>
    </row>
    <row r="371" customFormat="false" ht="12.75" hidden="false" customHeight="true" outlineLevel="0" collapsed="false">
      <c r="A371" s="2"/>
      <c r="F371" s="2"/>
    </row>
    <row r="372" customFormat="false" ht="12.75" hidden="false" customHeight="true" outlineLevel="0" collapsed="false">
      <c r="A372" s="2"/>
      <c r="F372" s="2"/>
    </row>
    <row r="373" customFormat="false" ht="12.75" hidden="false" customHeight="true" outlineLevel="0" collapsed="false">
      <c r="A373" s="2"/>
      <c r="F373" s="2"/>
    </row>
    <row r="374" customFormat="false" ht="12.75" hidden="false" customHeight="true" outlineLevel="0" collapsed="false">
      <c r="A374" s="2"/>
      <c r="F374" s="2"/>
    </row>
    <row r="375" customFormat="false" ht="12.75" hidden="false" customHeight="true" outlineLevel="0" collapsed="false">
      <c r="A375" s="2"/>
      <c r="F375" s="2"/>
    </row>
    <row r="376" customFormat="false" ht="12.75" hidden="false" customHeight="true" outlineLevel="0" collapsed="false">
      <c r="A376" s="2"/>
      <c r="F376" s="2"/>
    </row>
    <row r="377" customFormat="false" ht="12.75" hidden="false" customHeight="true" outlineLevel="0" collapsed="false">
      <c r="A377" s="2"/>
      <c r="F377" s="2"/>
    </row>
    <row r="378" customFormat="false" ht="12.75" hidden="false" customHeight="true" outlineLevel="0" collapsed="false">
      <c r="A378" s="2"/>
      <c r="F378" s="2"/>
    </row>
    <row r="379" customFormat="false" ht="12.75" hidden="false" customHeight="true" outlineLevel="0" collapsed="false">
      <c r="A379" s="2"/>
      <c r="F379" s="2"/>
    </row>
    <row r="380" customFormat="false" ht="12.75" hidden="false" customHeight="true" outlineLevel="0" collapsed="false">
      <c r="A380" s="2"/>
      <c r="F380" s="2"/>
    </row>
    <row r="381" customFormat="false" ht="12.75" hidden="false" customHeight="true" outlineLevel="0" collapsed="false">
      <c r="A381" s="2"/>
      <c r="F381" s="2"/>
    </row>
    <row r="382" customFormat="false" ht="12.75" hidden="false" customHeight="true" outlineLevel="0" collapsed="false">
      <c r="A382" s="2"/>
      <c r="F382" s="2"/>
    </row>
    <row r="383" customFormat="false" ht="12.75" hidden="false" customHeight="true" outlineLevel="0" collapsed="false">
      <c r="A383" s="2"/>
      <c r="F383" s="2"/>
    </row>
    <row r="384" customFormat="false" ht="12.75" hidden="false" customHeight="true" outlineLevel="0" collapsed="false">
      <c r="A384" s="2"/>
      <c r="F384" s="2"/>
    </row>
    <row r="385" customFormat="false" ht="12.75" hidden="false" customHeight="true" outlineLevel="0" collapsed="false">
      <c r="A385" s="2"/>
      <c r="F385" s="2"/>
    </row>
    <row r="386" customFormat="false" ht="12.75" hidden="false" customHeight="true" outlineLevel="0" collapsed="false">
      <c r="A386" s="2"/>
      <c r="F386" s="2"/>
    </row>
    <row r="387" customFormat="false" ht="12.75" hidden="false" customHeight="true" outlineLevel="0" collapsed="false">
      <c r="A387" s="2"/>
      <c r="F387" s="2"/>
    </row>
    <row r="388" customFormat="false" ht="12.75" hidden="false" customHeight="true" outlineLevel="0" collapsed="false">
      <c r="A388" s="2"/>
      <c r="F388" s="2"/>
    </row>
    <row r="389" customFormat="false" ht="12.75" hidden="false" customHeight="true" outlineLevel="0" collapsed="false">
      <c r="A389" s="2"/>
      <c r="F389" s="2"/>
    </row>
    <row r="390" customFormat="false" ht="12.75" hidden="false" customHeight="true" outlineLevel="0" collapsed="false">
      <c r="A390" s="2"/>
      <c r="F390" s="2"/>
    </row>
    <row r="391" customFormat="false" ht="12.75" hidden="false" customHeight="true" outlineLevel="0" collapsed="false">
      <c r="A391" s="2"/>
      <c r="F391" s="2"/>
    </row>
    <row r="392" customFormat="false" ht="12.75" hidden="false" customHeight="true" outlineLevel="0" collapsed="false">
      <c r="A392" s="2"/>
      <c r="F392" s="2"/>
    </row>
    <row r="393" customFormat="false" ht="12.75" hidden="false" customHeight="true" outlineLevel="0" collapsed="false">
      <c r="A393" s="2"/>
      <c r="F393" s="2"/>
    </row>
    <row r="394" customFormat="false" ht="12.75" hidden="false" customHeight="true" outlineLevel="0" collapsed="false">
      <c r="A394" s="2"/>
      <c r="F394" s="2"/>
    </row>
    <row r="395" customFormat="false" ht="12.75" hidden="false" customHeight="true" outlineLevel="0" collapsed="false">
      <c r="A395" s="2"/>
      <c r="F395" s="2"/>
    </row>
    <row r="396" customFormat="false" ht="12.75" hidden="false" customHeight="true" outlineLevel="0" collapsed="false">
      <c r="A396" s="2"/>
      <c r="F396" s="2"/>
    </row>
    <row r="397" customFormat="false" ht="12.75" hidden="false" customHeight="true" outlineLevel="0" collapsed="false">
      <c r="A397" s="2"/>
      <c r="F397" s="2"/>
    </row>
    <row r="398" customFormat="false" ht="12.75" hidden="false" customHeight="true" outlineLevel="0" collapsed="false">
      <c r="A398" s="2"/>
      <c r="F398" s="2"/>
    </row>
    <row r="399" customFormat="false" ht="12.75" hidden="false" customHeight="true" outlineLevel="0" collapsed="false">
      <c r="A399" s="2"/>
      <c r="F399" s="2"/>
    </row>
    <row r="400" customFormat="false" ht="12.75" hidden="false" customHeight="true" outlineLevel="0" collapsed="false">
      <c r="A400" s="2"/>
      <c r="F400" s="2"/>
    </row>
    <row r="401" customFormat="false" ht="12.75" hidden="false" customHeight="true" outlineLevel="0" collapsed="false">
      <c r="A401" s="2"/>
      <c r="F401" s="2"/>
    </row>
    <row r="402" customFormat="false" ht="12.75" hidden="false" customHeight="true" outlineLevel="0" collapsed="false">
      <c r="A402" s="2"/>
      <c r="F402" s="2"/>
    </row>
    <row r="403" customFormat="false" ht="12.75" hidden="false" customHeight="true" outlineLevel="0" collapsed="false">
      <c r="A403" s="2"/>
      <c r="F403" s="2"/>
    </row>
    <row r="404" customFormat="false" ht="12.75" hidden="false" customHeight="true" outlineLevel="0" collapsed="false">
      <c r="A404" s="2"/>
      <c r="F404" s="2"/>
    </row>
    <row r="405" customFormat="false" ht="12.75" hidden="false" customHeight="true" outlineLevel="0" collapsed="false">
      <c r="A405" s="2"/>
      <c r="F405" s="2"/>
    </row>
    <row r="406" customFormat="false" ht="12.75" hidden="false" customHeight="true" outlineLevel="0" collapsed="false">
      <c r="A406" s="2"/>
      <c r="F406" s="2"/>
    </row>
    <row r="407" customFormat="false" ht="12.75" hidden="false" customHeight="true" outlineLevel="0" collapsed="false">
      <c r="A407" s="2"/>
      <c r="F407" s="2"/>
    </row>
    <row r="408" customFormat="false" ht="12.75" hidden="false" customHeight="true" outlineLevel="0" collapsed="false">
      <c r="A408" s="2"/>
      <c r="F408" s="2"/>
    </row>
    <row r="409" customFormat="false" ht="12.75" hidden="false" customHeight="true" outlineLevel="0" collapsed="false">
      <c r="A409" s="2"/>
      <c r="F409" s="2"/>
    </row>
    <row r="410" customFormat="false" ht="12.75" hidden="false" customHeight="true" outlineLevel="0" collapsed="false">
      <c r="A410" s="2"/>
      <c r="F410" s="2"/>
    </row>
    <row r="411" customFormat="false" ht="12.75" hidden="false" customHeight="true" outlineLevel="0" collapsed="false">
      <c r="A411" s="2"/>
      <c r="F411" s="2"/>
    </row>
    <row r="412" customFormat="false" ht="12.75" hidden="false" customHeight="true" outlineLevel="0" collapsed="false">
      <c r="A412" s="2"/>
      <c r="F412" s="2"/>
    </row>
    <row r="413" customFormat="false" ht="12.75" hidden="false" customHeight="true" outlineLevel="0" collapsed="false">
      <c r="A413" s="2"/>
      <c r="F413" s="2"/>
    </row>
    <row r="414" customFormat="false" ht="12.75" hidden="false" customHeight="true" outlineLevel="0" collapsed="false">
      <c r="A414" s="2"/>
      <c r="F414" s="2"/>
    </row>
    <row r="415" customFormat="false" ht="12.75" hidden="false" customHeight="true" outlineLevel="0" collapsed="false">
      <c r="A415" s="2"/>
      <c r="F415" s="2"/>
    </row>
    <row r="416" customFormat="false" ht="12.75" hidden="false" customHeight="true" outlineLevel="0" collapsed="false">
      <c r="A416" s="2"/>
      <c r="F416" s="2"/>
    </row>
    <row r="417" customFormat="false" ht="12.75" hidden="false" customHeight="true" outlineLevel="0" collapsed="false">
      <c r="A417" s="2"/>
      <c r="F417" s="2"/>
    </row>
    <row r="418" customFormat="false" ht="12.75" hidden="false" customHeight="true" outlineLevel="0" collapsed="false">
      <c r="A418" s="2"/>
      <c r="F418" s="2"/>
    </row>
    <row r="419" customFormat="false" ht="12.75" hidden="false" customHeight="true" outlineLevel="0" collapsed="false">
      <c r="A419" s="2"/>
      <c r="F419" s="2"/>
    </row>
    <row r="420" customFormat="false" ht="12.75" hidden="false" customHeight="true" outlineLevel="0" collapsed="false">
      <c r="A420" s="2"/>
      <c r="F420" s="2"/>
    </row>
    <row r="421" customFormat="false" ht="12.75" hidden="false" customHeight="true" outlineLevel="0" collapsed="false">
      <c r="A421" s="2"/>
      <c r="F421" s="2"/>
    </row>
    <row r="422" customFormat="false" ht="12.75" hidden="false" customHeight="true" outlineLevel="0" collapsed="false">
      <c r="A422" s="2"/>
      <c r="F422" s="2"/>
    </row>
    <row r="423" customFormat="false" ht="12.75" hidden="false" customHeight="true" outlineLevel="0" collapsed="false">
      <c r="A423" s="2"/>
      <c r="F423" s="2"/>
    </row>
    <row r="424" customFormat="false" ht="12.75" hidden="false" customHeight="true" outlineLevel="0" collapsed="false">
      <c r="A424" s="2"/>
      <c r="F424" s="2"/>
    </row>
    <row r="425" customFormat="false" ht="12.75" hidden="false" customHeight="true" outlineLevel="0" collapsed="false">
      <c r="A425" s="2"/>
      <c r="F425" s="2"/>
    </row>
    <row r="426" customFormat="false" ht="12.75" hidden="false" customHeight="true" outlineLevel="0" collapsed="false">
      <c r="A426" s="2"/>
      <c r="F426" s="2"/>
    </row>
    <row r="427" customFormat="false" ht="12.75" hidden="false" customHeight="true" outlineLevel="0" collapsed="false">
      <c r="A427" s="2"/>
      <c r="F427" s="2"/>
    </row>
    <row r="428" customFormat="false" ht="12.75" hidden="false" customHeight="true" outlineLevel="0" collapsed="false">
      <c r="A428" s="2"/>
      <c r="F428" s="2"/>
    </row>
    <row r="429" customFormat="false" ht="12.75" hidden="false" customHeight="true" outlineLevel="0" collapsed="false">
      <c r="A429" s="2"/>
      <c r="F429" s="2"/>
    </row>
    <row r="430" customFormat="false" ht="12.75" hidden="false" customHeight="true" outlineLevel="0" collapsed="false">
      <c r="A430" s="2"/>
      <c r="F430" s="2"/>
    </row>
    <row r="431" customFormat="false" ht="12.75" hidden="false" customHeight="true" outlineLevel="0" collapsed="false">
      <c r="A431" s="2"/>
      <c r="F431" s="2"/>
    </row>
    <row r="432" customFormat="false" ht="12.75" hidden="false" customHeight="true" outlineLevel="0" collapsed="false">
      <c r="A432" s="2"/>
      <c r="F432" s="2"/>
    </row>
    <row r="433" customFormat="false" ht="12.75" hidden="false" customHeight="true" outlineLevel="0" collapsed="false">
      <c r="A433" s="2"/>
      <c r="F433" s="2"/>
    </row>
    <row r="434" customFormat="false" ht="12.75" hidden="false" customHeight="true" outlineLevel="0" collapsed="false">
      <c r="A434" s="2"/>
      <c r="F434" s="2"/>
    </row>
    <row r="435" customFormat="false" ht="12.75" hidden="false" customHeight="true" outlineLevel="0" collapsed="false">
      <c r="A435" s="2"/>
      <c r="F435" s="2"/>
    </row>
    <row r="436" customFormat="false" ht="12.75" hidden="false" customHeight="true" outlineLevel="0" collapsed="false">
      <c r="A436" s="2"/>
      <c r="F436" s="2"/>
    </row>
    <row r="437" customFormat="false" ht="12.75" hidden="false" customHeight="true" outlineLevel="0" collapsed="false">
      <c r="A437" s="2"/>
      <c r="F437" s="2"/>
    </row>
    <row r="438" customFormat="false" ht="12.75" hidden="false" customHeight="true" outlineLevel="0" collapsed="false">
      <c r="A438" s="2"/>
      <c r="F438" s="2"/>
    </row>
    <row r="439" customFormat="false" ht="12.75" hidden="false" customHeight="true" outlineLevel="0" collapsed="false">
      <c r="A439" s="2"/>
      <c r="F439" s="2"/>
    </row>
    <row r="440" customFormat="false" ht="12.75" hidden="false" customHeight="true" outlineLevel="0" collapsed="false">
      <c r="A440" s="2"/>
      <c r="F440" s="2"/>
    </row>
    <row r="441" customFormat="false" ht="12.75" hidden="false" customHeight="true" outlineLevel="0" collapsed="false">
      <c r="A441" s="2"/>
      <c r="F441" s="2"/>
    </row>
    <row r="442" customFormat="false" ht="12.75" hidden="false" customHeight="true" outlineLevel="0" collapsed="false">
      <c r="A442" s="2"/>
      <c r="F442" s="2"/>
    </row>
    <row r="443" customFormat="false" ht="12.75" hidden="false" customHeight="true" outlineLevel="0" collapsed="false">
      <c r="A443" s="2"/>
      <c r="F443" s="2"/>
    </row>
    <row r="444" customFormat="false" ht="12.75" hidden="false" customHeight="true" outlineLevel="0" collapsed="false">
      <c r="A444" s="2"/>
      <c r="F444" s="2"/>
    </row>
    <row r="445" customFormat="false" ht="12.75" hidden="false" customHeight="true" outlineLevel="0" collapsed="false">
      <c r="A445" s="2"/>
      <c r="F445" s="2"/>
    </row>
    <row r="446" customFormat="false" ht="12.75" hidden="false" customHeight="true" outlineLevel="0" collapsed="false">
      <c r="A446" s="2"/>
      <c r="F446" s="2"/>
    </row>
    <row r="447" customFormat="false" ht="12.75" hidden="false" customHeight="true" outlineLevel="0" collapsed="false">
      <c r="A447" s="2"/>
      <c r="F447" s="2"/>
    </row>
    <row r="448" customFormat="false" ht="12.75" hidden="false" customHeight="true" outlineLevel="0" collapsed="false">
      <c r="A448" s="2"/>
      <c r="F448" s="2"/>
    </row>
    <row r="449" customFormat="false" ht="12.75" hidden="false" customHeight="true" outlineLevel="0" collapsed="false">
      <c r="A449" s="2"/>
      <c r="F449" s="2"/>
    </row>
    <row r="450" customFormat="false" ht="12.75" hidden="false" customHeight="true" outlineLevel="0" collapsed="false">
      <c r="A450" s="2"/>
      <c r="F450" s="2"/>
    </row>
    <row r="451" customFormat="false" ht="12.75" hidden="false" customHeight="true" outlineLevel="0" collapsed="false">
      <c r="A451" s="2"/>
      <c r="F451" s="2"/>
    </row>
    <row r="452" customFormat="false" ht="12.75" hidden="false" customHeight="true" outlineLevel="0" collapsed="false">
      <c r="A452" s="2"/>
      <c r="F452" s="2"/>
    </row>
    <row r="453" customFormat="false" ht="12.75" hidden="false" customHeight="true" outlineLevel="0" collapsed="false">
      <c r="A453" s="2"/>
      <c r="F453" s="2"/>
    </row>
    <row r="454" customFormat="false" ht="12.75" hidden="false" customHeight="true" outlineLevel="0" collapsed="false">
      <c r="A454" s="2"/>
      <c r="F454" s="2"/>
    </row>
    <row r="455" customFormat="false" ht="12.75" hidden="false" customHeight="true" outlineLevel="0" collapsed="false">
      <c r="A455" s="2"/>
      <c r="F455" s="2"/>
    </row>
    <row r="456" customFormat="false" ht="12.75" hidden="false" customHeight="true" outlineLevel="0" collapsed="false">
      <c r="A456" s="2"/>
      <c r="F456" s="2"/>
    </row>
    <row r="457" customFormat="false" ht="12.75" hidden="false" customHeight="true" outlineLevel="0" collapsed="false">
      <c r="A457" s="2"/>
      <c r="F457" s="2"/>
    </row>
    <row r="458" customFormat="false" ht="12.75" hidden="false" customHeight="true" outlineLevel="0" collapsed="false">
      <c r="A458" s="2"/>
      <c r="F458" s="2"/>
    </row>
    <row r="459" customFormat="false" ht="12.75" hidden="false" customHeight="true" outlineLevel="0" collapsed="false">
      <c r="A459" s="2"/>
      <c r="F459" s="2"/>
    </row>
    <row r="460" customFormat="false" ht="12.75" hidden="false" customHeight="true" outlineLevel="0" collapsed="false">
      <c r="A460" s="2"/>
      <c r="F460" s="2"/>
    </row>
    <row r="461" customFormat="false" ht="12.75" hidden="false" customHeight="true" outlineLevel="0" collapsed="false">
      <c r="A461" s="2"/>
      <c r="F461" s="2"/>
    </row>
    <row r="462" customFormat="false" ht="12.75" hidden="false" customHeight="true" outlineLevel="0" collapsed="false">
      <c r="A462" s="2"/>
      <c r="F462" s="2"/>
    </row>
    <row r="463" customFormat="false" ht="12.75" hidden="false" customHeight="true" outlineLevel="0" collapsed="false">
      <c r="A463" s="2"/>
      <c r="F463" s="2"/>
    </row>
    <row r="464" customFormat="false" ht="12.75" hidden="false" customHeight="true" outlineLevel="0" collapsed="false">
      <c r="A464" s="2"/>
      <c r="F464" s="2"/>
    </row>
    <row r="465" customFormat="false" ht="12.75" hidden="false" customHeight="true" outlineLevel="0" collapsed="false">
      <c r="A465" s="2"/>
      <c r="F465" s="2"/>
    </row>
    <row r="466" customFormat="false" ht="12.75" hidden="false" customHeight="true" outlineLevel="0" collapsed="false">
      <c r="A466" s="2"/>
      <c r="F466" s="2"/>
    </row>
    <row r="467" customFormat="false" ht="12.75" hidden="false" customHeight="true" outlineLevel="0" collapsed="false">
      <c r="A467" s="2"/>
      <c r="F467" s="2"/>
    </row>
    <row r="468" customFormat="false" ht="12.75" hidden="false" customHeight="true" outlineLevel="0" collapsed="false">
      <c r="A468" s="2"/>
      <c r="F468" s="2"/>
    </row>
    <row r="469" customFormat="false" ht="12.75" hidden="false" customHeight="true" outlineLevel="0" collapsed="false">
      <c r="A469" s="2"/>
      <c r="F469" s="2"/>
    </row>
    <row r="470" customFormat="false" ht="12.75" hidden="false" customHeight="true" outlineLevel="0" collapsed="false">
      <c r="A470" s="2"/>
      <c r="F470" s="2"/>
    </row>
    <row r="471" customFormat="false" ht="12.75" hidden="false" customHeight="true" outlineLevel="0" collapsed="false">
      <c r="A471" s="2"/>
      <c r="F471" s="2"/>
    </row>
    <row r="472" customFormat="false" ht="12.75" hidden="false" customHeight="true" outlineLevel="0" collapsed="false">
      <c r="A472" s="2"/>
      <c r="F472" s="2"/>
    </row>
    <row r="473" customFormat="false" ht="12.75" hidden="false" customHeight="true" outlineLevel="0" collapsed="false">
      <c r="A473" s="2"/>
      <c r="F473" s="2"/>
    </row>
    <row r="474" customFormat="false" ht="12.75" hidden="false" customHeight="true" outlineLevel="0" collapsed="false">
      <c r="A474" s="2"/>
      <c r="F474" s="2"/>
    </row>
    <row r="475" customFormat="false" ht="12.75" hidden="false" customHeight="true" outlineLevel="0" collapsed="false">
      <c r="A475" s="2"/>
      <c r="F475" s="2"/>
    </row>
    <row r="476" customFormat="false" ht="12.75" hidden="false" customHeight="true" outlineLevel="0" collapsed="false">
      <c r="A476" s="2"/>
      <c r="F476" s="2"/>
    </row>
    <row r="477" customFormat="false" ht="12.75" hidden="false" customHeight="true" outlineLevel="0" collapsed="false">
      <c r="A477" s="2"/>
      <c r="F477" s="2"/>
    </row>
    <row r="478" customFormat="false" ht="12.75" hidden="false" customHeight="true" outlineLevel="0" collapsed="false">
      <c r="A478" s="2"/>
      <c r="F478" s="2"/>
    </row>
    <row r="479" customFormat="false" ht="12.75" hidden="false" customHeight="true" outlineLevel="0" collapsed="false">
      <c r="A479" s="2"/>
      <c r="F479" s="2"/>
    </row>
    <row r="480" customFormat="false" ht="12.75" hidden="false" customHeight="true" outlineLevel="0" collapsed="false">
      <c r="A480" s="2"/>
      <c r="F480" s="2"/>
    </row>
    <row r="481" customFormat="false" ht="12.75" hidden="false" customHeight="true" outlineLevel="0" collapsed="false">
      <c r="A481" s="2"/>
      <c r="F481" s="2"/>
    </row>
    <row r="482" customFormat="false" ht="12.75" hidden="false" customHeight="true" outlineLevel="0" collapsed="false">
      <c r="A482" s="2"/>
      <c r="F482" s="2"/>
    </row>
    <row r="483" customFormat="false" ht="12.75" hidden="false" customHeight="true" outlineLevel="0" collapsed="false">
      <c r="A483" s="2"/>
      <c r="F483" s="2"/>
    </row>
    <row r="484" customFormat="false" ht="12.75" hidden="false" customHeight="true" outlineLevel="0" collapsed="false">
      <c r="A484" s="2"/>
      <c r="F484" s="2"/>
    </row>
    <row r="485" customFormat="false" ht="12.75" hidden="false" customHeight="true" outlineLevel="0" collapsed="false">
      <c r="A485" s="2"/>
      <c r="F485" s="2"/>
    </row>
    <row r="486" customFormat="false" ht="12.75" hidden="false" customHeight="true" outlineLevel="0" collapsed="false">
      <c r="A486" s="2"/>
      <c r="F486" s="2"/>
    </row>
    <row r="487" customFormat="false" ht="12.75" hidden="false" customHeight="true" outlineLevel="0" collapsed="false">
      <c r="A487" s="2"/>
      <c r="F487" s="2"/>
    </row>
    <row r="488" customFormat="false" ht="12.75" hidden="false" customHeight="true" outlineLevel="0" collapsed="false">
      <c r="A488" s="2"/>
      <c r="F488" s="2"/>
    </row>
    <row r="489" customFormat="false" ht="12.75" hidden="false" customHeight="true" outlineLevel="0" collapsed="false">
      <c r="A489" s="2"/>
      <c r="F489" s="2"/>
    </row>
    <row r="490" customFormat="false" ht="12.75" hidden="false" customHeight="true" outlineLevel="0" collapsed="false">
      <c r="A490" s="2"/>
      <c r="F490" s="2"/>
    </row>
    <row r="491" customFormat="false" ht="12.75" hidden="false" customHeight="true" outlineLevel="0" collapsed="false">
      <c r="A491" s="2"/>
      <c r="F491" s="2"/>
    </row>
    <row r="492" customFormat="false" ht="12.75" hidden="false" customHeight="true" outlineLevel="0" collapsed="false">
      <c r="A492" s="2"/>
      <c r="F492" s="2"/>
    </row>
    <row r="493" customFormat="false" ht="12.75" hidden="false" customHeight="true" outlineLevel="0" collapsed="false">
      <c r="A493" s="2"/>
      <c r="F493" s="2"/>
    </row>
    <row r="494" customFormat="false" ht="12.75" hidden="false" customHeight="true" outlineLevel="0" collapsed="false">
      <c r="A494" s="2"/>
      <c r="F494" s="2"/>
    </row>
    <row r="495" customFormat="false" ht="12.75" hidden="false" customHeight="true" outlineLevel="0" collapsed="false">
      <c r="A495" s="2"/>
      <c r="F495" s="2"/>
    </row>
    <row r="496" customFormat="false" ht="12.75" hidden="false" customHeight="true" outlineLevel="0" collapsed="false">
      <c r="A496" s="2"/>
      <c r="F496" s="2"/>
    </row>
    <row r="497" customFormat="false" ht="12.75" hidden="false" customHeight="true" outlineLevel="0" collapsed="false">
      <c r="A497" s="2"/>
      <c r="F497" s="2"/>
    </row>
    <row r="498" customFormat="false" ht="12.75" hidden="false" customHeight="true" outlineLevel="0" collapsed="false">
      <c r="A498" s="2"/>
      <c r="F498" s="2"/>
    </row>
    <row r="499" customFormat="false" ht="12.75" hidden="false" customHeight="true" outlineLevel="0" collapsed="false">
      <c r="A499" s="2"/>
      <c r="F499" s="2"/>
    </row>
    <row r="500" customFormat="false" ht="12.75" hidden="false" customHeight="true" outlineLevel="0" collapsed="false">
      <c r="A500" s="2"/>
      <c r="F500" s="2"/>
    </row>
    <row r="501" customFormat="false" ht="12.75" hidden="false" customHeight="true" outlineLevel="0" collapsed="false">
      <c r="A501" s="2"/>
      <c r="F501" s="2"/>
    </row>
    <row r="502" customFormat="false" ht="12.75" hidden="false" customHeight="true" outlineLevel="0" collapsed="false">
      <c r="A502" s="2"/>
      <c r="F502" s="2"/>
    </row>
    <row r="503" customFormat="false" ht="12.75" hidden="false" customHeight="true" outlineLevel="0" collapsed="false">
      <c r="A503" s="2"/>
      <c r="F503" s="2"/>
    </row>
    <row r="504" customFormat="false" ht="12.75" hidden="false" customHeight="true" outlineLevel="0" collapsed="false">
      <c r="A504" s="2"/>
      <c r="F504" s="2"/>
    </row>
    <row r="505" customFormat="false" ht="12.75" hidden="false" customHeight="true" outlineLevel="0" collapsed="false">
      <c r="A505" s="2"/>
      <c r="F505" s="2"/>
    </row>
    <row r="506" customFormat="false" ht="12.75" hidden="false" customHeight="true" outlineLevel="0" collapsed="false">
      <c r="A506" s="2"/>
      <c r="F506" s="2"/>
    </row>
    <row r="507" customFormat="false" ht="12.75" hidden="false" customHeight="true" outlineLevel="0" collapsed="false">
      <c r="A507" s="2"/>
      <c r="F507" s="2"/>
    </row>
    <row r="508" customFormat="false" ht="12.75" hidden="false" customHeight="true" outlineLevel="0" collapsed="false">
      <c r="A508" s="2"/>
      <c r="F508" s="2"/>
    </row>
    <row r="509" customFormat="false" ht="12.75" hidden="false" customHeight="true" outlineLevel="0" collapsed="false">
      <c r="A509" s="2"/>
      <c r="F509" s="2"/>
    </row>
    <row r="510" customFormat="false" ht="12.75" hidden="false" customHeight="true" outlineLevel="0" collapsed="false">
      <c r="A510" s="2"/>
      <c r="F510" s="2"/>
    </row>
    <row r="511" customFormat="false" ht="12.75" hidden="false" customHeight="true" outlineLevel="0" collapsed="false">
      <c r="A511" s="2"/>
      <c r="F511" s="2"/>
    </row>
    <row r="512" customFormat="false" ht="12.75" hidden="false" customHeight="true" outlineLevel="0" collapsed="false">
      <c r="A512" s="2"/>
      <c r="F512" s="2"/>
    </row>
    <row r="513" customFormat="false" ht="12.75" hidden="false" customHeight="true" outlineLevel="0" collapsed="false">
      <c r="A513" s="2"/>
      <c r="F513" s="2"/>
    </row>
    <row r="514" customFormat="false" ht="12.75" hidden="false" customHeight="true" outlineLevel="0" collapsed="false">
      <c r="A514" s="2"/>
      <c r="F514" s="2"/>
    </row>
    <row r="515" customFormat="false" ht="12.75" hidden="false" customHeight="true" outlineLevel="0" collapsed="false">
      <c r="A515" s="2"/>
      <c r="F515" s="2"/>
    </row>
    <row r="516" customFormat="false" ht="12.75" hidden="false" customHeight="true" outlineLevel="0" collapsed="false">
      <c r="A516" s="2"/>
      <c r="F516" s="2"/>
    </row>
    <row r="517" customFormat="false" ht="12.75" hidden="false" customHeight="true" outlineLevel="0" collapsed="false">
      <c r="A517" s="2"/>
      <c r="F517" s="2"/>
    </row>
    <row r="518" customFormat="false" ht="12.75" hidden="false" customHeight="true" outlineLevel="0" collapsed="false">
      <c r="A518" s="2"/>
      <c r="F518" s="2"/>
    </row>
    <row r="519" customFormat="false" ht="12.75" hidden="false" customHeight="true" outlineLevel="0" collapsed="false">
      <c r="A519" s="2"/>
      <c r="F519" s="2"/>
    </row>
    <row r="520" customFormat="false" ht="12.75" hidden="false" customHeight="true" outlineLevel="0" collapsed="false">
      <c r="A520" s="2"/>
      <c r="F520" s="2"/>
    </row>
    <row r="521" customFormat="false" ht="12.75" hidden="false" customHeight="true" outlineLevel="0" collapsed="false">
      <c r="A521" s="2"/>
      <c r="F521" s="2"/>
    </row>
    <row r="522" customFormat="false" ht="12.75" hidden="false" customHeight="true" outlineLevel="0" collapsed="false">
      <c r="A522" s="2"/>
      <c r="F522" s="2"/>
    </row>
    <row r="523" customFormat="false" ht="12.75" hidden="false" customHeight="true" outlineLevel="0" collapsed="false">
      <c r="A523" s="2"/>
      <c r="F523" s="2"/>
    </row>
    <row r="524" customFormat="false" ht="12.75" hidden="false" customHeight="true" outlineLevel="0" collapsed="false">
      <c r="A524" s="2"/>
      <c r="F524" s="2"/>
    </row>
    <row r="525" customFormat="false" ht="12.75" hidden="false" customHeight="true" outlineLevel="0" collapsed="false">
      <c r="A525" s="2"/>
      <c r="F525" s="2"/>
    </row>
    <row r="526" customFormat="false" ht="12.75" hidden="false" customHeight="true" outlineLevel="0" collapsed="false">
      <c r="A526" s="2"/>
      <c r="F526" s="2"/>
    </row>
    <row r="527" customFormat="false" ht="12.75" hidden="false" customHeight="true" outlineLevel="0" collapsed="false">
      <c r="A527" s="2"/>
      <c r="F527" s="2"/>
    </row>
    <row r="528" customFormat="false" ht="12.75" hidden="false" customHeight="true" outlineLevel="0" collapsed="false">
      <c r="A528" s="2"/>
      <c r="F528" s="2"/>
    </row>
    <row r="529" customFormat="false" ht="12.75" hidden="false" customHeight="true" outlineLevel="0" collapsed="false">
      <c r="A529" s="2"/>
      <c r="F529" s="2"/>
    </row>
    <row r="530" customFormat="false" ht="12.75" hidden="false" customHeight="true" outlineLevel="0" collapsed="false">
      <c r="A530" s="2"/>
      <c r="F530" s="2"/>
    </row>
    <row r="531" customFormat="false" ht="12.75" hidden="false" customHeight="true" outlineLevel="0" collapsed="false">
      <c r="A531" s="2"/>
      <c r="F531" s="2"/>
    </row>
    <row r="532" customFormat="false" ht="12.75" hidden="false" customHeight="true" outlineLevel="0" collapsed="false">
      <c r="A532" s="2"/>
      <c r="F532" s="2"/>
    </row>
    <row r="533" customFormat="false" ht="12.75" hidden="false" customHeight="true" outlineLevel="0" collapsed="false">
      <c r="A533" s="2"/>
      <c r="F533" s="2"/>
    </row>
    <row r="534" customFormat="false" ht="12.75" hidden="false" customHeight="true" outlineLevel="0" collapsed="false">
      <c r="A534" s="2"/>
      <c r="F534" s="2"/>
    </row>
    <row r="535" customFormat="false" ht="12.75" hidden="false" customHeight="true" outlineLevel="0" collapsed="false">
      <c r="A535" s="2"/>
      <c r="F535" s="2"/>
    </row>
    <row r="536" customFormat="false" ht="12.75" hidden="false" customHeight="true" outlineLevel="0" collapsed="false">
      <c r="A536" s="2"/>
      <c r="F536" s="2"/>
    </row>
    <row r="537" customFormat="false" ht="12.75" hidden="false" customHeight="true" outlineLevel="0" collapsed="false">
      <c r="A537" s="2"/>
      <c r="F537" s="2"/>
    </row>
    <row r="538" customFormat="false" ht="12.75" hidden="false" customHeight="true" outlineLevel="0" collapsed="false">
      <c r="A538" s="2"/>
      <c r="F538" s="2"/>
    </row>
    <row r="539" customFormat="false" ht="12.75" hidden="false" customHeight="true" outlineLevel="0" collapsed="false">
      <c r="A539" s="2"/>
      <c r="F539" s="2"/>
    </row>
    <row r="540" customFormat="false" ht="12.75" hidden="false" customHeight="true" outlineLevel="0" collapsed="false">
      <c r="A540" s="2"/>
      <c r="F540" s="2"/>
    </row>
    <row r="541" customFormat="false" ht="12.75" hidden="false" customHeight="true" outlineLevel="0" collapsed="false">
      <c r="A541" s="2"/>
      <c r="F541" s="2"/>
    </row>
    <row r="542" customFormat="false" ht="12.75" hidden="false" customHeight="true" outlineLevel="0" collapsed="false">
      <c r="A542" s="2"/>
      <c r="F542" s="2"/>
    </row>
    <row r="543" customFormat="false" ht="12.75" hidden="false" customHeight="true" outlineLevel="0" collapsed="false">
      <c r="A543" s="2"/>
      <c r="F543" s="2"/>
    </row>
    <row r="544" customFormat="false" ht="12.75" hidden="false" customHeight="true" outlineLevel="0" collapsed="false">
      <c r="A544" s="2"/>
      <c r="F544" s="2"/>
    </row>
    <row r="545" customFormat="false" ht="12.75" hidden="false" customHeight="true" outlineLevel="0" collapsed="false">
      <c r="A545" s="2"/>
      <c r="F545" s="2"/>
    </row>
    <row r="546" customFormat="false" ht="12.75" hidden="false" customHeight="true" outlineLevel="0" collapsed="false">
      <c r="A546" s="2"/>
      <c r="F546" s="2"/>
    </row>
    <row r="547" customFormat="false" ht="12.75" hidden="false" customHeight="true" outlineLevel="0" collapsed="false">
      <c r="A547" s="2"/>
      <c r="F547" s="2"/>
    </row>
    <row r="548" customFormat="false" ht="12.75" hidden="false" customHeight="true" outlineLevel="0" collapsed="false">
      <c r="A548" s="2"/>
      <c r="F548" s="2"/>
    </row>
    <row r="549" customFormat="false" ht="12.75" hidden="false" customHeight="true" outlineLevel="0" collapsed="false">
      <c r="A549" s="2"/>
      <c r="F549" s="2"/>
    </row>
    <row r="550" customFormat="false" ht="12.75" hidden="false" customHeight="true" outlineLevel="0" collapsed="false">
      <c r="A550" s="2"/>
      <c r="F550" s="2"/>
    </row>
    <row r="551" customFormat="false" ht="12.75" hidden="false" customHeight="true" outlineLevel="0" collapsed="false">
      <c r="A551" s="2"/>
      <c r="F551" s="2"/>
    </row>
    <row r="552" customFormat="false" ht="12.75" hidden="false" customHeight="true" outlineLevel="0" collapsed="false">
      <c r="A552" s="2"/>
      <c r="F552" s="2"/>
    </row>
    <row r="553" customFormat="false" ht="12.75" hidden="false" customHeight="true" outlineLevel="0" collapsed="false">
      <c r="A553" s="2"/>
      <c r="F553" s="2"/>
    </row>
    <row r="554" customFormat="false" ht="12.75" hidden="false" customHeight="true" outlineLevel="0" collapsed="false">
      <c r="A554" s="2"/>
      <c r="F554" s="2"/>
    </row>
    <row r="555" customFormat="false" ht="12.75" hidden="false" customHeight="true" outlineLevel="0" collapsed="false">
      <c r="A555" s="2"/>
      <c r="F555" s="2"/>
    </row>
    <row r="556" customFormat="false" ht="12.75" hidden="false" customHeight="true" outlineLevel="0" collapsed="false">
      <c r="A556" s="2"/>
      <c r="F556" s="2"/>
    </row>
    <row r="557" customFormat="false" ht="12.75" hidden="false" customHeight="true" outlineLevel="0" collapsed="false">
      <c r="A557" s="2"/>
      <c r="F557" s="2"/>
    </row>
    <row r="558" customFormat="false" ht="12.75" hidden="false" customHeight="true" outlineLevel="0" collapsed="false">
      <c r="A558" s="2"/>
      <c r="F558" s="2"/>
    </row>
    <row r="559" customFormat="false" ht="12.75" hidden="false" customHeight="true" outlineLevel="0" collapsed="false">
      <c r="A559" s="2"/>
      <c r="F559" s="2"/>
    </row>
    <row r="560" customFormat="false" ht="12.75" hidden="false" customHeight="true" outlineLevel="0" collapsed="false">
      <c r="A560" s="2"/>
      <c r="F560" s="2"/>
    </row>
    <row r="561" customFormat="false" ht="12.75" hidden="false" customHeight="true" outlineLevel="0" collapsed="false">
      <c r="A561" s="2"/>
      <c r="F561" s="2"/>
    </row>
    <row r="562" customFormat="false" ht="12.75" hidden="false" customHeight="true" outlineLevel="0" collapsed="false">
      <c r="A562" s="2"/>
      <c r="F562" s="2"/>
    </row>
    <row r="563" customFormat="false" ht="12.75" hidden="false" customHeight="true" outlineLevel="0" collapsed="false">
      <c r="A563" s="2"/>
      <c r="F563" s="2"/>
    </row>
    <row r="564" customFormat="false" ht="12.75" hidden="false" customHeight="true" outlineLevel="0" collapsed="false">
      <c r="A564" s="2"/>
      <c r="F564" s="2"/>
    </row>
    <row r="565" customFormat="false" ht="12.75" hidden="false" customHeight="true" outlineLevel="0" collapsed="false">
      <c r="A565" s="2"/>
      <c r="F565" s="2"/>
    </row>
    <row r="566" customFormat="false" ht="12.75" hidden="false" customHeight="true" outlineLevel="0" collapsed="false">
      <c r="A566" s="2"/>
      <c r="F566" s="2"/>
    </row>
    <row r="567" customFormat="false" ht="12.75" hidden="false" customHeight="true" outlineLevel="0" collapsed="false">
      <c r="A567" s="2"/>
      <c r="F567" s="2"/>
    </row>
    <row r="568" customFormat="false" ht="12.75" hidden="false" customHeight="true" outlineLevel="0" collapsed="false">
      <c r="A568" s="2"/>
      <c r="F568" s="2"/>
    </row>
    <row r="569" customFormat="false" ht="12.75" hidden="false" customHeight="true" outlineLevel="0" collapsed="false">
      <c r="A569" s="2"/>
      <c r="F569" s="2"/>
    </row>
    <row r="570" customFormat="false" ht="12.75" hidden="false" customHeight="true" outlineLevel="0" collapsed="false">
      <c r="A570" s="2"/>
      <c r="F570" s="2"/>
    </row>
    <row r="571" customFormat="false" ht="12.75" hidden="false" customHeight="true" outlineLevel="0" collapsed="false">
      <c r="A571" s="2"/>
      <c r="F571" s="2"/>
    </row>
    <row r="572" customFormat="false" ht="12.75" hidden="false" customHeight="true" outlineLevel="0" collapsed="false">
      <c r="A572" s="2"/>
      <c r="F572" s="2"/>
    </row>
    <row r="573" customFormat="false" ht="12.75" hidden="false" customHeight="true" outlineLevel="0" collapsed="false">
      <c r="A573" s="2"/>
      <c r="F573" s="2"/>
    </row>
    <row r="574" customFormat="false" ht="12.75" hidden="false" customHeight="true" outlineLevel="0" collapsed="false">
      <c r="A574" s="2"/>
      <c r="F574" s="2"/>
    </row>
    <row r="575" customFormat="false" ht="12.75" hidden="false" customHeight="true" outlineLevel="0" collapsed="false">
      <c r="A575" s="2"/>
      <c r="F575" s="2"/>
    </row>
    <row r="576" customFormat="false" ht="12.75" hidden="false" customHeight="true" outlineLevel="0" collapsed="false">
      <c r="A576" s="2"/>
      <c r="F576" s="2"/>
    </row>
    <row r="577" customFormat="false" ht="12.75" hidden="false" customHeight="true" outlineLevel="0" collapsed="false">
      <c r="A577" s="2"/>
      <c r="F577" s="2"/>
    </row>
    <row r="578" customFormat="false" ht="12.75" hidden="false" customHeight="true" outlineLevel="0" collapsed="false">
      <c r="A578" s="2"/>
      <c r="F578" s="2"/>
    </row>
    <row r="579" customFormat="false" ht="12.75" hidden="false" customHeight="true" outlineLevel="0" collapsed="false">
      <c r="A579" s="2"/>
      <c r="F579" s="2"/>
    </row>
    <row r="580" customFormat="false" ht="12.75" hidden="false" customHeight="true" outlineLevel="0" collapsed="false">
      <c r="A580" s="2"/>
      <c r="F580" s="2"/>
    </row>
    <row r="581" customFormat="false" ht="12.75" hidden="false" customHeight="true" outlineLevel="0" collapsed="false">
      <c r="A581" s="2"/>
      <c r="F581" s="2"/>
    </row>
    <row r="582" customFormat="false" ht="12.75" hidden="false" customHeight="true" outlineLevel="0" collapsed="false">
      <c r="A582" s="2"/>
      <c r="F582" s="2"/>
    </row>
    <row r="583" customFormat="false" ht="12.75" hidden="false" customHeight="true" outlineLevel="0" collapsed="false">
      <c r="A583" s="2"/>
      <c r="F583" s="2"/>
    </row>
    <row r="584" customFormat="false" ht="12.75" hidden="false" customHeight="true" outlineLevel="0" collapsed="false">
      <c r="A584" s="2"/>
      <c r="F584" s="2"/>
    </row>
    <row r="585" customFormat="false" ht="12.75" hidden="false" customHeight="true" outlineLevel="0" collapsed="false">
      <c r="A585" s="2"/>
      <c r="F585" s="2"/>
    </row>
    <row r="586" customFormat="false" ht="12.75" hidden="false" customHeight="true" outlineLevel="0" collapsed="false">
      <c r="A586" s="2"/>
      <c r="F586" s="2"/>
    </row>
    <row r="587" customFormat="false" ht="12.75" hidden="false" customHeight="true" outlineLevel="0" collapsed="false">
      <c r="A587" s="2"/>
      <c r="F587" s="2"/>
    </row>
    <row r="588" customFormat="false" ht="12.75" hidden="false" customHeight="true" outlineLevel="0" collapsed="false">
      <c r="A588" s="2"/>
      <c r="F588" s="2"/>
    </row>
    <row r="589" customFormat="false" ht="12.75" hidden="false" customHeight="true" outlineLevel="0" collapsed="false">
      <c r="A589" s="2"/>
      <c r="F589" s="2"/>
    </row>
    <row r="590" customFormat="false" ht="12.75" hidden="false" customHeight="true" outlineLevel="0" collapsed="false">
      <c r="A590" s="2"/>
      <c r="F590" s="2"/>
    </row>
    <row r="591" customFormat="false" ht="12.75" hidden="false" customHeight="true" outlineLevel="0" collapsed="false">
      <c r="A591" s="2"/>
      <c r="F591" s="2"/>
    </row>
    <row r="592" customFormat="false" ht="12.75" hidden="false" customHeight="true" outlineLevel="0" collapsed="false">
      <c r="A592" s="2"/>
      <c r="F592" s="2"/>
    </row>
    <row r="593" customFormat="false" ht="12.75" hidden="false" customHeight="true" outlineLevel="0" collapsed="false">
      <c r="A593" s="2"/>
      <c r="F593" s="2"/>
    </row>
    <row r="594" customFormat="false" ht="12.75" hidden="false" customHeight="true" outlineLevel="0" collapsed="false">
      <c r="A594" s="2"/>
      <c r="F594" s="2"/>
    </row>
    <row r="595" customFormat="false" ht="12.75" hidden="false" customHeight="true" outlineLevel="0" collapsed="false">
      <c r="A595" s="2"/>
      <c r="F595" s="2"/>
    </row>
    <row r="596" customFormat="false" ht="12.75" hidden="false" customHeight="true" outlineLevel="0" collapsed="false">
      <c r="A596" s="2"/>
      <c r="F596" s="2"/>
    </row>
    <row r="597" customFormat="false" ht="12.75" hidden="false" customHeight="true" outlineLevel="0" collapsed="false">
      <c r="A597" s="2"/>
      <c r="F597" s="2"/>
    </row>
    <row r="598" customFormat="false" ht="12.75" hidden="false" customHeight="true" outlineLevel="0" collapsed="false">
      <c r="A598" s="2"/>
      <c r="F598" s="2"/>
    </row>
    <row r="599" customFormat="false" ht="12.75" hidden="false" customHeight="true" outlineLevel="0" collapsed="false">
      <c r="A599" s="2"/>
      <c r="F599" s="2"/>
    </row>
    <row r="600" customFormat="false" ht="12.75" hidden="false" customHeight="true" outlineLevel="0" collapsed="false">
      <c r="A600" s="2"/>
      <c r="F600" s="2"/>
    </row>
    <row r="601" customFormat="false" ht="12.75" hidden="false" customHeight="true" outlineLevel="0" collapsed="false">
      <c r="A601" s="2"/>
      <c r="F601" s="2"/>
    </row>
    <row r="602" customFormat="false" ht="12.75" hidden="false" customHeight="true" outlineLevel="0" collapsed="false">
      <c r="A602" s="2"/>
      <c r="F602" s="2"/>
    </row>
    <row r="603" customFormat="false" ht="12.75" hidden="false" customHeight="true" outlineLevel="0" collapsed="false">
      <c r="A603" s="2"/>
      <c r="F603" s="2"/>
    </row>
    <row r="604" customFormat="false" ht="12.75" hidden="false" customHeight="true" outlineLevel="0" collapsed="false">
      <c r="A604" s="2"/>
      <c r="F604" s="2"/>
    </row>
    <row r="605" customFormat="false" ht="12.75" hidden="false" customHeight="true" outlineLevel="0" collapsed="false">
      <c r="A605" s="2"/>
      <c r="F605" s="2"/>
    </row>
    <row r="606" customFormat="false" ht="12.75" hidden="false" customHeight="true" outlineLevel="0" collapsed="false">
      <c r="A606" s="2"/>
      <c r="F606" s="2"/>
    </row>
    <row r="607" customFormat="false" ht="12.75" hidden="false" customHeight="true" outlineLevel="0" collapsed="false">
      <c r="A607" s="2"/>
      <c r="F607" s="2"/>
    </row>
    <row r="608" customFormat="false" ht="12.75" hidden="false" customHeight="true" outlineLevel="0" collapsed="false">
      <c r="A608" s="2"/>
      <c r="F608" s="2"/>
    </row>
    <row r="609" customFormat="false" ht="12.75" hidden="false" customHeight="true" outlineLevel="0" collapsed="false">
      <c r="A609" s="2"/>
      <c r="F609" s="2"/>
    </row>
    <row r="610" customFormat="false" ht="12.75" hidden="false" customHeight="true" outlineLevel="0" collapsed="false">
      <c r="A610" s="2"/>
      <c r="F610" s="2"/>
    </row>
    <row r="611" customFormat="false" ht="12.75" hidden="false" customHeight="true" outlineLevel="0" collapsed="false">
      <c r="A611" s="2"/>
      <c r="F611" s="2"/>
    </row>
    <row r="612" customFormat="false" ht="12.75" hidden="false" customHeight="true" outlineLevel="0" collapsed="false">
      <c r="A612" s="2"/>
      <c r="F612" s="2"/>
    </row>
    <row r="613" customFormat="false" ht="12.75" hidden="false" customHeight="true" outlineLevel="0" collapsed="false">
      <c r="A613" s="2"/>
      <c r="F613" s="2"/>
    </row>
    <row r="614" customFormat="false" ht="12.75" hidden="false" customHeight="true" outlineLevel="0" collapsed="false">
      <c r="A614" s="2"/>
      <c r="F614" s="2"/>
    </row>
    <row r="615" customFormat="false" ht="12.75" hidden="false" customHeight="true" outlineLevel="0" collapsed="false">
      <c r="A615" s="2"/>
      <c r="F615" s="2"/>
    </row>
    <row r="616" customFormat="false" ht="12.75" hidden="false" customHeight="true" outlineLevel="0" collapsed="false">
      <c r="A616" s="2"/>
      <c r="F616" s="2"/>
    </row>
    <row r="617" customFormat="false" ht="12.75" hidden="false" customHeight="true" outlineLevel="0" collapsed="false">
      <c r="A617" s="2"/>
      <c r="F617" s="2"/>
    </row>
    <row r="618" customFormat="false" ht="12.75" hidden="false" customHeight="true" outlineLevel="0" collapsed="false">
      <c r="A618" s="2"/>
      <c r="F618" s="2"/>
    </row>
    <row r="619" customFormat="false" ht="12.75" hidden="false" customHeight="true" outlineLevel="0" collapsed="false">
      <c r="A619" s="2"/>
      <c r="F619" s="2"/>
    </row>
    <row r="620" customFormat="false" ht="12.75" hidden="false" customHeight="true" outlineLevel="0" collapsed="false">
      <c r="A620" s="2"/>
      <c r="F620" s="2"/>
    </row>
    <row r="621" customFormat="false" ht="12.75" hidden="false" customHeight="true" outlineLevel="0" collapsed="false">
      <c r="A621" s="2"/>
      <c r="F621" s="2"/>
    </row>
    <row r="622" customFormat="false" ht="12.75" hidden="false" customHeight="true" outlineLevel="0" collapsed="false">
      <c r="A622" s="2"/>
      <c r="F622" s="2"/>
    </row>
    <row r="623" customFormat="false" ht="12.75" hidden="false" customHeight="true" outlineLevel="0" collapsed="false">
      <c r="A623" s="2"/>
      <c r="F623" s="2"/>
    </row>
    <row r="624" customFormat="false" ht="12.75" hidden="false" customHeight="true" outlineLevel="0" collapsed="false">
      <c r="A624" s="2"/>
      <c r="F624" s="2"/>
    </row>
    <row r="625" customFormat="false" ht="12.75" hidden="false" customHeight="true" outlineLevel="0" collapsed="false">
      <c r="A625" s="2"/>
      <c r="F625" s="2"/>
    </row>
    <row r="626" customFormat="false" ht="12.75" hidden="false" customHeight="true" outlineLevel="0" collapsed="false">
      <c r="A626" s="2"/>
      <c r="F626" s="2"/>
    </row>
    <row r="627" customFormat="false" ht="12.75" hidden="false" customHeight="true" outlineLevel="0" collapsed="false">
      <c r="A627" s="2"/>
      <c r="F627" s="2"/>
    </row>
    <row r="628" customFormat="false" ht="12.75" hidden="false" customHeight="true" outlineLevel="0" collapsed="false">
      <c r="A628" s="2"/>
      <c r="F628" s="2"/>
    </row>
    <row r="629" customFormat="false" ht="12.75" hidden="false" customHeight="true" outlineLevel="0" collapsed="false">
      <c r="A629" s="2"/>
      <c r="F629" s="2"/>
    </row>
    <row r="630" customFormat="false" ht="12.75" hidden="false" customHeight="true" outlineLevel="0" collapsed="false">
      <c r="A630" s="2"/>
      <c r="F630" s="2"/>
    </row>
    <row r="631" customFormat="false" ht="12.75" hidden="false" customHeight="true" outlineLevel="0" collapsed="false">
      <c r="A631" s="2"/>
      <c r="F631" s="2"/>
    </row>
    <row r="632" customFormat="false" ht="12.75" hidden="false" customHeight="true" outlineLevel="0" collapsed="false">
      <c r="A632" s="2"/>
      <c r="F632" s="2"/>
    </row>
    <row r="633" customFormat="false" ht="12.75" hidden="false" customHeight="true" outlineLevel="0" collapsed="false">
      <c r="A633" s="2"/>
      <c r="F633" s="2"/>
    </row>
    <row r="634" customFormat="false" ht="12.75" hidden="false" customHeight="true" outlineLevel="0" collapsed="false">
      <c r="A634" s="2"/>
      <c r="F634" s="2"/>
    </row>
    <row r="635" customFormat="false" ht="12.75" hidden="false" customHeight="true" outlineLevel="0" collapsed="false">
      <c r="A635" s="2"/>
      <c r="F635" s="2"/>
    </row>
    <row r="636" customFormat="false" ht="12.75" hidden="false" customHeight="true" outlineLevel="0" collapsed="false">
      <c r="A636" s="2"/>
      <c r="F636" s="2"/>
    </row>
    <row r="637" customFormat="false" ht="12.75" hidden="false" customHeight="true" outlineLevel="0" collapsed="false">
      <c r="A637" s="2"/>
      <c r="F637" s="2"/>
    </row>
    <row r="638" customFormat="false" ht="12.75" hidden="false" customHeight="true" outlineLevel="0" collapsed="false">
      <c r="A638" s="2"/>
      <c r="F638" s="2"/>
    </row>
    <row r="639" customFormat="false" ht="12.75" hidden="false" customHeight="true" outlineLevel="0" collapsed="false">
      <c r="A639" s="2"/>
      <c r="F639" s="2"/>
    </row>
    <row r="640" customFormat="false" ht="12.75" hidden="false" customHeight="true" outlineLevel="0" collapsed="false">
      <c r="A640" s="2"/>
      <c r="F640" s="2"/>
    </row>
    <row r="641" customFormat="false" ht="12.75" hidden="false" customHeight="true" outlineLevel="0" collapsed="false">
      <c r="A641" s="2"/>
      <c r="F641" s="2"/>
    </row>
    <row r="642" customFormat="false" ht="12.75" hidden="false" customHeight="true" outlineLevel="0" collapsed="false">
      <c r="A642" s="2"/>
      <c r="F642" s="2"/>
    </row>
    <row r="643" customFormat="false" ht="12.75" hidden="false" customHeight="true" outlineLevel="0" collapsed="false">
      <c r="A643" s="2"/>
      <c r="F643" s="2"/>
    </row>
    <row r="644" customFormat="false" ht="12.75" hidden="false" customHeight="true" outlineLevel="0" collapsed="false">
      <c r="A644" s="2"/>
      <c r="F644" s="2"/>
    </row>
    <row r="645" customFormat="false" ht="12.75" hidden="false" customHeight="true" outlineLevel="0" collapsed="false">
      <c r="A645" s="2"/>
      <c r="F645" s="2"/>
    </row>
    <row r="646" customFormat="false" ht="12.75" hidden="false" customHeight="true" outlineLevel="0" collapsed="false">
      <c r="A646" s="2"/>
      <c r="F646" s="2"/>
    </row>
    <row r="647" customFormat="false" ht="12.75" hidden="false" customHeight="true" outlineLevel="0" collapsed="false">
      <c r="A647" s="2"/>
      <c r="F647" s="2"/>
    </row>
    <row r="648" customFormat="false" ht="12.75" hidden="false" customHeight="true" outlineLevel="0" collapsed="false">
      <c r="A648" s="2"/>
      <c r="F648" s="2"/>
    </row>
    <row r="649" customFormat="false" ht="12.75" hidden="false" customHeight="true" outlineLevel="0" collapsed="false">
      <c r="A649" s="2"/>
      <c r="F649" s="2"/>
    </row>
    <row r="650" customFormat="false" ht="12.75" hidden="false" customHeight="true" outlineLevel="0" collapsed="false">
      <c r="A650" s="2"/>
      <c r="F650" s="2"/>
    </row>
    <row r="651" customFormat="false" ht="12.75" hidden="false" customHeight="true" outlineLevel="0" collapsed="false">
      <c r="A651" s="2"/>
      <c r="F651" s="2"/>
    </row>
    <row r="652" customFormat="false" ht="12.75" hidden="false" customHeight="true" outlineLevel="0" collapsed="false">
      <c r="A652" s="2"/>
      <c r="F652" s="2"/>
    </row>
    <row r="653" customFormat="false" ht="12.75" hidden="false" customHeight="true" outlineLevel="0" collapsed="false">
      <c r="A653" s="2"/>
      <c r="F653" s="2"/>
    </row>
    <row r="654" customFormat="false" ht="12.75" hidden="false" customHeight="true" outlineLevel="0" collapsed="false">
      <c r="A654" s="2"/>
      <c r="F654" s="2"/>
    </row>
    <row r="655" customFormat="false" ht="12.75" hidden="false" customHeight="true" outlineLevel="0" collapsed="false">
      <c r="A655" s="2"/>
      <c r="F655" s="2"/>
    </row>
    <row r="656" customFormat="false" ht="12.75" hidden="false" customHeight="true" outlineLevel="0" collapsed="false">
      <c r="A656" s="2"/>
      <c r="F656" s="2"/>
    </row>
    <row r="657" customFormat="false" ht="12.75" hidden="false" customHeight="true" outlineLevel="0" collapsed="false">
      <c r="A657" s="2"/>
      <c r="F657" s="2"/>
    </row>
    <row r="658" customFormat="false" ht="12.75" hidden="false" customHeight="true" outlineLevel="0" collapsed="false">
      <c r="A658" s="2"/>
      <c r="F658" s="2"/>
    </row>
    <row r="659" customFormat="false" ht="12.75" hidden="false" customHeight="true" outlineLevel="0" collapsed="false">
      <c r="A659" s="2"/>
      <c r="F659" s="2"/>
    </row>
    <row r="660" customFormat="false" ht="12.75" hidden="false" customHeight="true" outlineLevel="0" collapsed="false">
      <c r="A660" s="2"/>
      <c r="F660" s="2"/>
    </row>
    <row r="661" customFormat="false" ht="12.75" hidden="false" customHeight="true" outlineLevel="0" collapsed="false">
      <c r="A661" s="2"/>
      <c r="F661" s="2"/>
    </row>
    <row r="662" customFormat="false" ht="12.75" hidden="false" customHeight="true" outlineLevel="0" collapsed="false">
      <c r="A662" s="2"/>
      <c r="F662" s="2"/>
    </row>
    <row r="663" customFormat="false" ht="12.75" hidden="false" customHeight="true" outlineLevel="0" collapsed="false">
      <c r="A663" s="2"/>
      <c r="F663" s="2"/>
    </row>
    <row r="664" customFormat="false" ht="12.75" hidden="false" customHeight="true" outlineLevel="0" collapsed="false">
      <c r="A664" s="2"/>
      <c r="F664" s="2"/>
    </row>
    <row r="665" customFormat="false" ht="12.75" hidden="false" customHeight="true" outlineLevel="0" collapsed="false">
      <c r="A665" s="2"/>
      <c r="F665" s="2"/>
    </row>
    <row r="666" customFormat="false" ht="12.75" hidden="false" customHeight="true" outlineLevel="0" collapsed="false">
      <c r="A666" s="2"/>
      <c r="F666" s="2"/>
    </row>
    <row r="667" customFormat="false" ht="12.75" hidden="false" customHeight="true" outlineLevel="0" collapsed="false">
      <c r="A667" s="2"/>
      <c r="F667" s="2"/>
    </row>
    <row r="668" customFormat="false" ht="12.75" hidden="false" customHeight="true" outlineLevel="0" collapsed="false">
      <c r="A668" s="2"/>
      <c r="F668" s="2"/>
    </row>
    <row r="669" customFormat="false" ht="12.75" hidden="false" customHeight="true" outlineLevel="0" collapsed="false">
      <c r="A669" s="2"/>
      <c r="F669" s="2"/>
    </row>
    <row r="670" customFormat="false" ht="12.75" hidden="false" customHeight="true" outlineLevel="0" collapsed="false">
      <c r="A670" s="2"/>
      <c r="F670" s="2"/>
    </row>
    <row r="671" customFormat="false" ht="12.75" hidden="false" customHeight="true" outlineLevel="0" collapsed="false">
      <c r="A671" s="2"/>
      <c r="F671" s="2"/>
    </row>
    <row r="672" customFormat="false" ht="12.75" hidden="false" customHeight="true" outlineLevel="0" collapsed="false">
      <c r="A672" s="2"/>
      <c r="F672" s="2"/>
    </row>
    <row r="673" customFormat="false" ht="12.75" hidden="false" customHeight="true" outlineLevel="0" collapsed="false">
      <c r="A673" s="2"/>
      <c r="F673" s="2"/>
    </row>
    <row r="674" customFormat="false" ht="12.75" hidden="false" customHeight="true" outlineLevel="0" collapsed="false">
      <c r="A674" s="2"/>
      <c r="F674" s="2"/>
    </row>
    <row r="675" customFormat="false" ht="12.75" hidden="false" customHeight="true" outlineLevel="0" collapsed="false">
      <c r="A675" s="2"/>
      <c r="F675" s="2"/>
    </row>
    <row r="676" customFormat="false" ht="12.75" hidden="false" customHeight="true" outlineLevel="0" collapsed="false">
      <c r="A676" s="2"/>
      <c r="F676" s="2"/>
    </row>
    <row r="677" customFormat="false" ht="12.75" hidden="false" customHeight="true" outlineLevel="0" collapsed="false">
      <c r="A677" s="2"/>
      <c r="F677" s="2"/>
    </row>
    <row r="678" customFormat="false" ht="12.75" hidden="false" customHeight="true" outlineLevel="0" collapsed="false">
      <c r="A678" s="2"/>
      <c r="F678" s="2"/>
    </row>
    <row r="679" customFormat="false" ht="12.75" hidden="false" customHeight="true" outlineLevel="0" collapsed="false">
      <c r="A679" s="2"/>
      <c r="F679" s="2"/>
    </row>
    <row r="680" customFormat="false" ht="12.75" hidden="false" customHeight="true" outlineLevel="0" collapsed="false">
      <c r="A680" s="2"/>
      <c r="F680" s="2"/>
    </row>
    <row r="681" customFormat="false" ht="12.75" hidden="false" customHeight="true" outlineLevel="0" collapsed="false">
      <c r="A681" s="2"/>
      <c r="F681" s="2"/>
    </row>
    <row r="682" customFormat="false" ht="12.75" hidden="false" customHeight="true" outlineLevel="0" collapsed="false">
      <c r="A682" s="2"/>
      <c r="F682" s="2"/>
    </row>
    <row r="683" customFormat="false" ht="12.75" hidden="false" customHeight="true" outlineLevel="0" collapsed="false">
      <c r="A683" s="2"/>
      <c r="F683" s="2"/>
    </row>
    <row r="684" customFormat="false" ht="12.75" hidden="false" customHeight="true" outlineLevel="0" collapsed="false">
      <c r="A684" s="2"/>
      <c r="F684" s="2"/>
    </row>
    <row r="685" customFormat="false" ht="12.75" hidden="false" customHeight="true" outlineLevel="0" collapsed="false">
      <c r="A685" s="2"/>
      <c r="F685" s="2"/>
    </row>
    <row r="686" customFormat="false" ht="12.75" hidden="false" customHeight="true" outlineLevel="0" collapsed="false">
      <c r="A686" s="2"/>
      <c r="F686" s="2"/>
    </row>
    <row r="687" customFormat="false" ht="12.75" hidden="false" customHeight="true" outlineLevel="0" collapsed="false">
      <c r="A687" s="2"/>
      <c r="F687" s="2"/>
    </row>
    <row r="688" customFormat="false" ht="12.75" hidden="false" customHeight="true" outlineLevel="0" collapsed="false">
      <c r="A688" s="2"/>
      <c r="F688" s="2"/>
    </row>
    <row r="689" customFormat="false" ht="12.75" hidden="false" customHeight="true" outlineLevel="0" collapsed="false">
      <c r="A689" s="2"/>
      <c r="F689" s="2"/>
    </row>
    <row r="690" customFormat="false" ht="12.75" hidden="false" customHeight="true" outlineLevel="0" collapsed="false">
      <c r="A690" s="2"/>
      <c r="F690" s="2"/>
    </row>
    <row r="691" customFormat="false" ht="12.75" hidden="false" customHeight="true" outlineLevel="0" collapsed="false">
      <c r="A691" s="2"/>
      <c r="F691" s="2"/>
    </row>
    <row r="692" customFormat="false" ht="12.75" hidden="false" customHeight="true" outlineLevel="0" collapsed="false">
      <c r="A692" s="2"/>
      <c r="F692" s="2"/>
    </row>
    <row r="693" customFormat="false" ht="12.75" hidden="false" customHeight="true" outlineLevel="0" collapsed="false">
      <c r="A693" s="2"/>
      <c r="F693" s="2"/>
    </row>
    <row r="694" customFormat="false" ht="12.75" hidden="false" customHeight="true" outlineLevel="0" collapsed="false">
      <c r="A694" s="2"/>
      <c r="F694" s="2"/>
    </row>
    <row r="695" customFormat="false" ht="12.75" hidden="false" customHeight="true" outlineLevel="0" collapsed="false">
      <c r="A695" s="2"/>
      <c r="F695" s="2"/>
    </row>
    <row r="696" customFormat="false" ht="12.75" hidden="false" customHeight="true" outlineLevel="0" collapsed="false">
      <c r="A696" s="2"/>
      <c r="F696" s="2"/>
    </row>
    <row r="697" customFormat="false" ht="12.75" hidden="false" customHeight="true" outlineLevel="0" collapsed="false">
      <c r="A697" s="2"/>
      <c r="F697" s="2"/>
    </row>
    <row r="698" customFormat="false" ht="12.75" hidden="false" customHeight="true" outlineLevel="0" collapsed="false">
      <c r="A698" s="2"/>
      <c r="F698" s="2"/>
    </row>
    <row r="699" customFormat="false" ht="12.75" hidden="false" customHeight="true" outlineLevel="0" collapsed="false">
      <c r="A699" s="2"/>
      <c r="F699" s="2"/>
    </row>
    <row r="700" customFormat="false" ht="12.75" hidden="false" customHeight="true" outlineLevel="0" collapsed="false">
      <c r="A700" s="2"/>
      <c r="F700" s="2"/>
    </row>
    <row r="701" customFormat="false" ht="12.75" hidden="false" customHeight="true" outlineLevel="0" collapsed="false">
      <c r="A701" s="2"/>
      <c r="F701" s="2"/>
    </row>
    <row r="702" customFormat="false" ht="12.75" hidden="false" customHeight="true" outlineLevel="0" collapsed="false">
      <c r="A702" s="2"/>
      <c r="F702" s="2"/>
    </row>
    <row r="703" customFormat="false" ht="12.75" hidden="false" customHeight="true" outlineLevel="0" collapsed="false">
      <c r="A703" s="2"/>
      <c r="F703" s="2"/>
    </row>
    <row r="704" customFormat="false" ht="12.75" hidden="false" customHeight="true" outlineLevel="0" collapsed="false">
      <c r="A704" s="2"/>
      <c r="F704" s="2"/>
    </row>
    <row r="705" customFormat="false" ht="12.75" hidden="false" customHeight="true" outlineLevel="0" collapsed="false">
      <c r="A705" s="2"/>
      <c r="F705" s="2"/>
    </row>
    <row r="706" customFormat="false" ht="12.75" hidden="false" customHeight="true" outlineLevel="0" collapsed="false">
      <c r="A706" s="2"/>
      <c r="F706" s="2"/>
    </row>
    <row r="707" customFormat="false" ht="12.75" hidden="false" customHeight="true" outlineLevel="0" collapsed="false">
      <c r="A707" s="2"/>
      <c r="F707" s="2"/>
    </row>
    <row r="708" customFormat="false" ht="12.75" hidden="false" customHeight="true" outlineLevel="0" collapsed="false">
      <c r="A708" s="2"/>
      <c r="F708" s="2"/>
    </row>
    <row r="709" customFormat="false" ht="12.75" hidden="false" customHeight="true" outlineLevel="0" collapsed="false">
      <c r="A709" s="2"/>
      <c r="F709" s="2"/>
    </row>
    <row r="710" customFormat="false" ht="12.75" hidden="false" customHeight="true" outlineLevel="0" collapsed="false">
      <c r="A710" s="2"/>
      <c r="F710" s="2"/>
    </row>
    <row r="711" customFormat="false" ht="12.75" hidden="false" customHeight="true" outlineLevel="0" collapsed="false">
      <c r="A711" s="2"/>
      <c r="F711" s="2"/>
    </row>
    <row r="712" customFormat="false" ht="12.75" hidden="false" customHeight="true" outlineLevel="0" collapsed="false">
      <c r="A712" s="2"/>
      <c r="F712" s="2"/>
    </row>
    <row r="713" customFormat="false" ht="12.75" hidden="false" customHeight="true" outlineLevel="0" collapsed="false">
      <c r="A713" s="2"/>
      <c r="F713" s="2"/>
    </row>
    <row r="714" customFormat="false" ht="12.75" hidden="false" customHeight="true" outlineLevel="0" collapsed="false">
      <c r="A714" s="2"/>
      <c r="F714" s="2"/>
    </row>
    <row r="715" customFormat="false" ht="12.75" hidden="false" customHeight="true" outlineLevel="0" collapsed="false">
      <c r="A715" s="2"/>
      <c r="F715" s="2"/>
    </row>
    <row r="716" customFormat="false" ht="12.75" hidden="false" customHeight="true" outlineLevel="0" collapsed="false">
      <c r="A716" s="2"/>
      <c r="F716" s="2"/>
    </row>
    <row r="717" customFormat="false" ht="12.75" hidden="false" customHeight="true" outlineLevel="0" collapsed="false">
      <c r="A717" s="2"/>
      <c r="F717" s="2"/>
    </row>
    <row r="718" customFormat="false" ht="12.75" hidden="false" customHeight="true" outlineLevel="0" collapsed="false">
      <c r="A718" s="2"/>
      <c r="F718" s="2"/>
    </row>
    <row r="719" customFormat="false" ht="12.75" hidden="false" customHeight="true" outlineLevel="0" collapsed="false">
      <c r="A719" s="2"/>
      <c r="F719" s="2"/>
    </row>
    <row r="720" customFormat="false" ht="12.75" hidden="false" customHeight="true" outlineLevel="0" collapsed="false">
      <c r="A720" s="2"/>
      <c r="F720" s="2"/>
    </row>
    <row r="721" customFormat="false" ht="12.75" hidden="false" customHeight="true" outlineLevel="0" collapsed="false">
      <c r="A721" s="2"/>
      <c r="F721" s="2"/>
    </row>
    <row r="722" customFormat="false" ht="12.75" hidden="false" customHeight="true" outlineLevel="0" collapsed="false">
      <c r="A722" s="2"/>
      <c r="F722" s="2"/>
    </row>
    <row r="723" customFormat="false" ht="12.75" hidden="false" customHeight="true" outlineLevel="0" collapsed="false">
      <c r="A723" s="2"/>
      <c r="F723" s="2"/>
    </row>
    <row r="724" customFormat="false" ht="12.75" hidden="false" customHeight="true" outlineLevel="0" collapsed="false">
      <c r="A724" s="2"/>
      <c r="F724" s="2"/>
    </row>
    <row r="725" customFormat="false" ht="12.75" hidden="false" customHeight="true" outlineLevel="0" collapsed="false">
      <c r="A725" s="2"/>
      <c r="F725" s="2"/>
    </row>
    <row r="726" customFormat="false" ht="12.75" hidden="false" customHeight="true" outlineLevel="0" collapsed="false">
      <c r="A726" s="2"/>
      <c r="F726" s="2"/>
    </row>
    <row r="727" customFormat="false" ht="12.75" hidden="false" customHeight="true" outlineLevel="0" collapsed="false">
      <c r="A727" s="2"/>
      <c r="F727" s="2"/>
    </row>
    <row r="728" customFormat="false" ht="12.75" hidden="false" customHeight="true" outlineLevel="0" collapsed="false">
      <c r="A728" s="2"/>
      <c r="F728" s="2"/>
    </row>
    <row r="729" customFormat="false" ht="12.75" hidden="false" customHeight="true" outlineLevel="0" collapsed="false">
      <c r="A729" s="2"/>
      <c r="F729" s="2"/>
    </row>
    <row r="730" customFormat="false" ht="12.75" hidden="false" customHeight="true" outlineLevel="0" collapsed="false">
      <c r="A730" s="2"/>
      <c r="F730" s="2"/>
    </row>
    <row r="731" customFormat="false" ht="12.75" hidden="false" customHeight="true" outlineLevel="0" collapsed="false">
      <c r="A731" s="2"/>
      <c r="F731" s="2"/>
    </row>
    <row r="732" customFormat="false" ht="12.75" hidden="false" customHeight="true" outlineLevel="0" collapsed="false">
      <c r="A732" s="2"/>
      <c r="F732" s="2"/>
    </row>
    <row r="733" customFormat="false" ht="12.75" hidden="false" customHeight="true" outlineLevel="0" collapsed="false">
      <c r="A733" s="2"/>
      <c r="F733" s="2"/>
    </row>
    <row r="734" customFormat="false" ht="12.75" hidden="false" customHeight="true" outlineLevel="0" collapsed="false">
      <c r="A734" s="2"/>
      <c r="F734" s="2"/>
    </row>
    <row r="735" customFormat="false" ht="12.75" hidden="false" customHeight="true" outlineLevel="0" collapsed="false">
      <c r="A735" s="2"/>
      <c r="F735" s="2"/>
    </row>
    <row r="736" customFormat="false" ht="12.75" hidden="false" customHeight="true" outlineLevel="0" collapsed="false">
      <c r="A736" s="2"/>
      <c r="F736" s="2"/>
    </row>
    <row r="737" customFormat="false" ht="12.75" hidden="false" customHeight="true" outlineLevel="0" collapsed="false">
      <c r="A737" s="2"/>
      <c r="F737" s="2"/>
    </row>
    <row r="738" customFormat="false" ht="12.75" hidden="false" customHeight="true" outlineLevel="0" collapsed="false">
      <c r="A738" s="2"/>
      <c r="F738" s="2"/>
    </row>
    <row r="739" customFormat="false" ht="12.75" hidden="false" customHeight="true" outlineLevel="0" collapsed="false">
      <c r="A739" s="2"/>
      <c r="F739" s="2"/>
    </row>
    <row r="740" customFormat="false" ht="12.75" hidden="false" customHeight="true" outlineLevel="0" collapsed="false">
      <c r="A740" s="2"/>
      <c r="F740" s="2"/>
    </row>
    <row r="741" customFormat="false" ht="12.75" hidden="false" customHeight="true" outlineLevel="0" collapsed="false">
      <c r="A741" s="2"/>
      <c r="F741" s="2"/>
    </row>
    <row r="742" customFormat="false" ht="12.75" hidden="false" customHeight="true" outlineLevel="0" collapsed="false">
      <c r="A742" s="2"/>
      <c r="F742" s="2"/>
    </row>
    <row r="743" customFormat="false" ht="12.75" hidden="false" customHeight="true" outlineLevel="0" collapsed="false">
      <c r="A743" s="2"/>
      <c r="F743" s="2"/>
    </row>
    <row r="744" customFormat="false" ht="12.75" hidden="false" customHeight="true" outlineLevel="0" collapsed="false">
      <c r="A744" s="2"/>
      <c r="F744" s="2"/>
    </row>
    <row r="745" customFormat="false" ht="12.75" hidden="false" customHeight="true" outlineLevel="0" collapsed="false">
      <c r="A745" s="2"/>
      <c r="F745" s="2"/>
    </row>
    <row r="746" customFormat="false" ht="12.75" hidden="false" customHeight="true" outlineLevel="0" collapsed="false">
      <c r="A746" s="2"/>
      <c r="F746" s="2"/>
    </row>
    <row r="747" customFormat="false" ht="12.75" hidden="false" customHeight="true" outlineLevel="0" collapsed="false">
      <c r="A747" s="2"/>
      <c r="F747" s="2"/>
    </row>
    <row r="748" customFormat="false" ht="12.75" hidden="false" customHeight="true" outlineLevel="0" collapsed="false">
      <c r="A748" s="2"/>
      <c r="F748" s="2"/>
    </row>
    <row r="749" customFormat="false" ht="12.75" hidden="false" customHeight="true" outlineLevel="0" collapsed="false">
      <c r="A749" s="2"/>
      <c r="F749" s="2"/>
    </row>
    <row r="750" customFormat="false" ht="12.75" hidden="false" customHeight="true" outlineLevel="0" collapsed="false">
      <c r="A750" s="2"/>
      <c r="F750" s="2"/>
    </row>
    <row r="751" customFormat="false" ht="12.75" hidden="false" customHeight="true" outlineLevel="0" collapsed="false">
      <c r="A751" s="2"/>
      <c r="F751" s="2"/>
    </row>
    <row r="752" customFormat="false" ht="12.75" hidden="false" customHeight="true" outlineLevel="0" collapsed="false">
      <c r="A752" s="2"/>
      <c r="F752" s="2"/>
    </row>
    <row r="753" customFormat="false" ht="12.75" hidden="false" customHeight="true" outlineLevel="0" collapsed="false">
      <c r="A753" s="2"/>
      <c r="F753" s="2"/>
    </row>
    <row r="754" customFormat="false" ht="12.75" hidden="false" customHeight="true" outlineLevel="0" collapsed="false">
      <c r="A754" s="2"/>
      <c r="F754" s="2"/>
    </row>
    <row r="755" customFormat="false" ht="12.75" hidden="false" customHeight="true" outlineLevel="0" collapsed="false">
      <c r="A755" s="2"/>
      <c r="F755" s="2"/>
    </row>
    <row r="756" customFormat="false" ht="12.75" hidden="false" customHeight="true" outlineLevel="0" collapsed="false">
      <c r="A756" s="2"/>
      <c r="F756" s="2"/>
    </row>
    <row r="757" customFormat="false" ht="12.75" hidden="false" customHeight="true" outlineLevel="0" collapsed="false">
      <c r="A757" s="2"/>
      <c r="F757" s="2"/>
    </row>
    <row r="758" customFormat="false" ht="12.75" hidden="false" customHeight="true" outlineLevel="0" collapsed="false">
      <c r="A758" s="2"/>
      <c r="F758" s="2"/>
    </row>
    <row r="759" customFormat="false" ht="12.75" hidden="false" customHeight="true" outlineLevel="0" collapsed="false">
      <c r="A759" s="2"/>
      <c r="F759" s="2"/>
    </row>
    <row r="760" customFormat="false" ht="12.75" hidden="false" customHeight="true" outlineLevel="0" collapsed="false">
      <c r="A760" s="2"/>
      <c r="F760" s="2"/>
    </row>
    <row r="761" customFormat="false" ht="12.75" hidden="false" customHeight="true" outlineLevel="0" collapsed="false">
      <c r="A761" s="2"/>
      <c r="F761" s="2"/>
    </row>
    <row r="762" customFormat="false" ht="12.75" hidden="false" customHeight="true" outlineLevel="0" collapsed="false">
      <c r="A762" s="2"/>
      <c r="F762" s="2"/>
    </row>
    <row r="763" customFormat="false" ht="12.75" hidden="false" customHeight="true" outlineLevel="0" collapsed="false">
      <c r="A763" s="2"/>
      <c r="F763" s="2"/>
    </row>
    <row r="764" customFormat="false" ht="12.75" hidden="false" customHeight="true" outlineLevel="0" collapsed="false">
      <c r="A764" s="2"/>
      <c r="F764" s="2"/>
    </row>
    <row r="765" customFormat="false" ht="12.75" hidden="false" customHeight="true" outlineLevel="0" collapsed="false">
      <c r="A765" s="2"/>
      <c r="F765" s="2"/>
    </row>
    <row r="766" customFormat="false" ht="12.75" hidden="false" customHeight="true" outlineLevel="0" collapsed="false">
      <c r="A766" s="2"/>
      <c r="F766" s="2"/>
    </row>
    <row r="767" customFormat="false" ht="12.75" hidden="false" customHeight="true" outlineLevel="0" collapsed="false">
      <c r="A767" s="2"/>
      <c r="F767" s="2"/>
    </row>
    <row r="768" customFormat="false" ht="12.75" hidden="false" customHeight="true" outlineLevel="0" collapsed="false">
      <c r="A768" s="2"/>
      <c r="F768" s="2"/>
    </row>
    <row r="769" customFormat="false" ht="12.75" hidden="false" customHeight="true" outlineLevel="0" collapsed="false">
      <c r="A769" s="2"/>
      <c r="F769" s="2"/>
    </row>
    <row r="770" customFormat="false" ht="12.75" hidden="false" customHeight="true" outlineLevel="0" collapsed="false">
      <c r="A770" s="2"/>
      <c r="F770" s="2"/>
    </row>
    <row r="771" customFormat="false" ht="12.75" hidden="false" customHeight="true" outlineLevel="0" collapsed="false">
      <c r="A771" s="2"/>
      <c r="F771" s="2"/>
    </row>
    <row r="772" customFormat="false" ht="12.75" hidden="false" customHeight="true" outlineLevel="0" collapsed="false">
      <c r="A772" s="2"/>
      <c r="F772" s="2"/>
    </row>
    <row r="773" customFormat="false" ht="12.75" hidden="false" customHeight="true" outlineLevel="0" collapsed="false">
      <c r="A773" s="2"/>
      <c r="F773" s="2"/>
    </row>
    <row r="774" customFormat="false" ht="12.75" hidden="false" customHeight="true" outlineLevel="0" collapsed="false">
      <c r="A774" s="2"/>
      <c r="F774" s="2"/>
    </row>
    <row r="775" customFormat="false" ht="12.75" hidden="false" customHeight="true" outlineLevel="0" collapsed="false">
      <c r="A775" s="2"/>
      <c r="F775" s="2"/>
    </row>
    <row r="776" customFormat="false" ht="12.75" hidden="false" customHeight="true" outlineLevel="0" collapsed="false">
      <c r="A776" s="2"/>
      <c r="F776" s="2"/>
    </row>
    <row r="777" customFormat="false" ht="12.75" hidden="false" customHeight="true" outlineLevel="0" collapsed="false">
      <c r="A777" s="2"/>
      <c r="F777" s="2"/>
    </row>
    <row r="778" customFormat="false" ht="12.75" hidden="false" customHeight="true" outlineLevel="0" collapsed="false">
      <c r="A778" s="2"/>
      <c r="F778" s="2"/>
    </row>
    <row r="779" customFormat="false" ht="12.75" hidden="false" customHeight="true" outlineLevel="0" collapsed="false">
      <c r="A779" s="2"/>
      <c r="F779" s="2"/>
    </row>
    <row r="780" customFormat="false" ht="12.75" hidden="false" customHeight="true" outlineLevel="0" collapsed="false">
      <c r="A780" s="2"/>
      <c r="F780" s="2"/>
    </row>
    <row r="781" customFormat="false" ht="12.75" hidden="false" customHeight="true" outlineLevel="0" collapsed="false">
      <c r="A781" s="2"/>
      <c r="F781" s="2"/>
    </row>
    <row r="782" customFormat="false" ht="12.75" hidden="false" customHeight="true" outlineLevel="0" collapsed="false">
      <c r="A782" s="2"/>
      <c r="F782" s="2"/>
    </row>
    <row r="783" customFormat="false" ht="12.75" hidden="false" customHeight="true" outlineLevel="0" collapsed="false">
      <c r="A783" s="2"/>
      <c r="F783" s="2"/>
    </row>
    <row r="784" customFormat="false" ht="12.75" hidden="false" customHeight="true" outlineLevel="0" collapsed="false">
      <c r="A784" s="2"/>
      <c r="F784" s="2"/>
    </row>
    <row r="785" customFormat="false" ht="12.75" hidden="false" customHeight="true" outlineLevel="0" collapsed="false">
      <c r="A785" s="2"/>
      <c r="F785" s="2"/>
    </row>
    <row r="786" customFormat="false" ht="12.75" hidden="false" customHeight="true" outlineLevel="0" collapsed="false">
      <c r="A786" s="2"/>
      <c r="F786" s="2"/>
    </row>
    <row r="787" customFormat="false" ht="12.75" hidden="false" customHeight="true" outlineLevel="0" collapsed="false">
      <c r="A787" s="2"/>
      <c r="F787" s="2"/>
    </row>
    <row r="788" customFormat="false" ht="12.75" hidden="false" customHeight="true" outlineLevel="0" collapsed="false">
      <c r="A788" s="2"/>
      <c r="F788" s="2"/>
    </row>
    <row r="789" customFormat="false" ht="12.75" hidden="false" customHeight="true" outlineLevel="0" collapsed="false">
      <c r="A789" s="2"/>
      <c r="F789" s="2"/>
    </row>
    <row r="790" customFormat="false" ht="12.75" hidden="false" customHeight="true" outlineLevel="0" collapsed="false">
      <c r="A790" s="2"/>
      <c r="F790" s="2"/>
    </row>
    <row r="791" customFormat="false" ht="12.75" hidden="false" customHeight="true" outlineLevel="0" collapsed="false">
      <c r="A791" s="2"/>
      <c r="F791" s="2"/>
    </row>
    <row r="792" customFormat="false" ht="12.75" hidden="false" customHeight="true" outlineLevel="0" collapsed="false">
      <c r="A792" s="2"/>
      <c r="F792" s="2"/>
    </row>
    <row r="793" customFormat="false" ht="12.75" hidden="false" customHeight="true" outlineLevel="0" collapsed="false">
      <c r="A793" s="2"/>
      <c r="F793" s="2"/>
    </row>
    <row r="794" customFormat="false" ht="12.75" hidden="false" customHeight="true" outlineLevel="0" collapsed="false">
      <c r="A794" s="2"/>
      <c r="F794" s="2"/>
    </row>
    <row r="795" customFormat="false" ht="12.75" hidden="false" customHeight="true" outlineLevel="0" collapsed="false">
      <c r="A795" s="2"/>
      <c r="F795" s="2"/>
    </row>
    <row r="796" customFormat="false" ht="12.75" hidden="false" customHeight="true" outlineLevel="0" collapsed="false">
      <c r="A796" s="2"/>
      <c r="F796" s="2"/>
    </row>
    <row r="797" customFormat="false" ht="12.75" hidden="false" customHeight="true" outlineLevel="0" collapsed="false">
      <c r="A797" s="2"/>
      <c r="F797" s="2"/>
    </row>
    <row r="798" customFormat="false" ht="12.75" hidden="false" customHeight="true" outlineLevel="0" collapsed="false">
      <c r="A798" s="2"/>
      <c r="F798" s="2"/>
    </row>
    <row r="799" customFormat="false" ht="12.75" hidden="false" customHeight="true" outlineLevel="0" collapsed="false">
      <c r="A799" s="2"/>
      <c r="F799" s="2"/>
    </row>
    <row r="800" customFormat="false" ht="12.75" hidden="false" customHeight="true" outlineLevel="0" collapsed="false">
      <c r="A800" s="2"/>
      <c r="F800" s="2"/>
    </row>
    <row r="801" customFormat="false" ht="12.75" hidden="false" customHeight="true" outlineLevel="0" collapsed="false">
      <c r="A801" s="2"/>
      <c r="F801" s="2"/>
    </row>
    <row r="802" customFormat="false" ht="12.75" hidden="false" customHeight="true" outlineLevel="0" collapsed="false">
      <c r="A802" s="2"/>
      <c r="F802" s="2"/>
    </row>
    <row r="803" customFormat="false" ht="12.75" hidden="false" customHeight="true" outlineLevel="0" collapsed="false">
      <c r="A803" s="2"/>
      <c r="F803" s="2"/>
    </row>
    <row r="804" customFormat="false" ht="12.75" hidden="false" customHeight="true" outlineLevel="0" collapsed="false">
      <c r="A804" s="2"/>
      <c r="F804" s="2"/>
    </row>
    <row r="805" customFormat="false" ht="12.75" hidden="false" customHeight="true" outlineLevel="0" collapsed="false">
      <c r="A805" s="2"/>
      <c r="F805" s="2"/>
    </row>
    <row r="806" customFormat="false" ht="12.75" hidden="false" customHeight="true" outlineLevel="0" collapsed="false">
      <c r="A806" s="2"/>
      <c r="F806" s="2"/>
    </row>
    <row r="807" customFormat="false" ht="12.75" hidden="false" customHeight="true" outlineLevel="0" collapsed="false">
      <c r="A807" s="2"/>
      <c r="F807" s="2"/>
    </row>
    <row r="808" customFormat="false" ht="12.75" hidden="false" customHeight="true" outlineLevel="0" collapsed="false">
      <c r="A808" s="2"/>
      <c r="F808" s="2"/>
    </row>
    <row r="809" customFormat="false" ht="12.75" hidden="false" customHeight="true" outlineLevel="0" collapsed="false">
      <c r="A809" s="2"/>
      <c r="F809" s="2"/>
    </row>
    <row r="810" customFormat="false" ht="12.75" hidden="false" customHeight="true" outlineLevel="0" collapsed="false">
      <c r="A810" s="2"/>
      <c r="F810" s="2"/>
    </row>
    <row r="811" customFormat="false" ht="12.75" hidden="false" customHeight="true" outlineLevel="0" collapsed="false">
      <c r="A811" s="2"/>
      <c r="F811" s="2"/>
    </row>
    <row r="812" customFormat="false" ht="12.75" hidden="false" customHeight="true" outlineLevel="0" collapsed="false">
      <c r="A812" s="2"/>
      <c r="F812" s="2"/>
    </row>
    <row r="813" customFormat="false" ht="12.75" hidden="false" customHeight="true" outlineLevel="0" collapsed="false">
      <c r="A813" s="2"/>
      <c r="F813" s="2"/>
    </row>
    <row r="814" customFormat="false" ht="12.75" hidden="false" customHeight="true" outlineLevel="0" collapsed="false">
      <c r="A814" s="2"/>
      <c r="F814" s="2"/>
    </row>
    <row r="815" customFormat="false" ht="12.75" hidden="false" customHeight="true" outlineLevel="0" collapsed="false">
      <c r="A815" s="2"/>
      <c r="F815" s="2"/>
    </row>
    <row r="816" customFormat="false" ht="12.75" hidden="false" customHeight="true" outlineLevel="0" collapsed="false">
      <c r="A816" s="2"/>
      <c r="F816" s="2"/>
    </row>
    <row r="817" customFormat="false" ht="12.75" hidden="false" customHeight="true" outlineLevel="0" collapsed="false">
      <c r="A817" s="2"/>
      <c r="F817" s="2"/>
    </row>
    <row r="818" customFormat="false" ht="12.75" hidden="false" customHeight="true" outlineLevel="0" collapsed="false">
      <c r="A818" s="2"/>
      <c r="F818" s="2"/>
    </row>
    <row r="819" customFormat="false" ht="12.75" hidden="false" customHeight="true" outlineLevel="0" collapsed="false">
      <c r="A819" s="2"/>
      <c r="F819" s="2"/>
    </row>
    <row r="820" customFormat="false" ht="12.75" hidden="false" customHeight="true" outlineLevel="0" collapsed="false">
      <c r="A820" s="2"/>
      <c r="F820" s="2"/>
    </row>
    <row r="821" customFormat="false" ht="12.75" hidden="false" customHeight="true" outlineLevel="0" collapsed="false">
      <c r="A821" s="2"/>
      <c r="F821" s="2"/>
    </row>
    <row r="822" customFormat="false" ht="12.75" hidden="false" customHeight="true" outlineLevel="0" collapsed="false">
      <c r="A822" s="2"/>
      <c r="F822" s="2"/>
    </row>
    <row r="823" customFormat="false" ht="12.75" hidden="false" customHeight="true" outlineLevel="0" collapsed="false">
      <c r="A823" s="2"/>
      <c r="F823" s="2"/>
    </row>
    <row r="824" customFormat="false" ht="12.75" hidden="false" customHeight="true" outlineLevel="0" collapsed="false">
      <c r="A824" s="2"/>
      <c r="F824" s="2"/>
    </row>
    <row r="825" customFormat="false" ht="12.75" hidden="false" customHeight="true" outlineLevel="0" collapsed="false">
      <c r="A825" s="2"/>
      <c r="F825" s="2"/>
    </row>
    <row r="826" customFormat="false" ht="12.75" hidden="false" customHeight="true" outlineLevel="0" collapsed="false">
      <c r="A826" s="2"/>
      <c r="F826" s="2"/>
    </row>
    <row r="827" customFormat="false" ht="12.75" hidden="false" customHeight="true" outlineLevel="0" collapsed="false">
      <c r="A827" s="2"/>
      <c r="F827" s="2"/>
    </row>
    <row r="828" customFormat="false" ht="12.75" hidden="false" customHeight="true" outlineLevel="0" collapsed="false">
      <c r="A828" s="2"/>
      <c r="F828" s="2"/>
    </row>
    <row r="829" customFormat="false" ht="12.75" hidden="false" customHeight="true" outlineLevel="0" collapsed="false">
      <c r="A829" s="2"/>
      <c r="F829" s="2"/>
    </row>
    <row r="830" customFormat="false" ht="12.75" hidden="false" customHeight="true" outlineLevel="0" collapsed="false">
      <c r="A830" s="2"/>
      <c r="F830" s="2"/>
    </row>
    <row r="831" customFormat="false" ht="12.75" hidden="false" customHeight="true" outlineLevel="0" collapsed="false">
      <c r="A831" s="2"/>
      <c r="F831" s="2"/>
    </row>
    <row r="832" customFormat="false" ht="12.75" hidden="false" customHeight="true" outlineLevel="0" collapsed="false">
      <c r="A832" s="2"/>
      <c r="F832" s="2"/>
    </row>
    <row r="833" customFormat="false" ht="12.75" hidden="false" customHeight="true" outlineLevel="0" collapsed="false">
      <c r="A833" s="2"/>
      <c r="F833" s="2"/>
    </row>
    <row r="834" customFormat="false" ht="12.75" hidden="false" customHeight="true" outlineLevel="0" collapsed="false">
      <c r="A834" s="2"/>
      <c r="F834" s="2"/>
    </row>
    <row r="835" customFormat="false" ht="12.75" hidden="false" customHeight="true" outlineLevel="0" collapsed="false">
      <c r="A835" s="2"/>
      <c r="F835" s="2"/>
    </row>
    <row r="836" customFormat="false" ht="12.75" hidden="false" customHeight="true" outlineLevel="0" collapsed="false">
      <c r="A836" s="2"/>
      <c r="F836" s="2"/>
    </row>
    <row r="837" customFormat="false" ht="12.75" hidden="false" customHeight="true" outlineLevel="0" collapsed="false">
      <c r="A837" s="2"/>
      <c r="F837" s="2"/>
    </row>
    <row r="838" customFormat="false" ht="12.75" hidden="false" customHeight="true" outlineLevel="0" collapsed="false">
      <c r="A838" s="2"/>
      <c r="F838" s="2"/>
    </row>
    <row r="839" customFormat="false" ht="12.75" hidden="false" customHeight="true" outlineLevel="0" collapsed="false">
      <c r="A839" s="2"/>
      <c r="F839" s="2"/>
    </row>
    <row r="840" customFormat="false" ht="12.75" hidden="false" customHeight="true" outlineLevel="0" collapsed="false">
      <c r="A840" s="2"/>
      <c r="F840" s="2"/>
    </row>
    <row r="841" customFormat="false" ht="12.75" hidden="false" customHeight="true" outlineLevel="0" collapsed="false">
      <c r="A841" s="2"/>
      <c r="F841" s="2"/>
    </row>
    <row r="842" customFormat="false" ht="12.75" hidden="false" customHeight="true" outlineLevel="0" collapsed="false">
      <c r="A842" s="2"/>
      <c r="F842" s="2"/>
    </row>
    <row r="843" customFormat="false" ht="12.75" hidden="false" customHeight="true" outlineLevel="0" collapsed="false">
      <c r="A843" s="2"/>
      <c r="F843" s="2"/>
    </row>
    <row r="844" customFormat="false" ht="12.75" hidden="false" customHeight="true" outlineLevel="0" collapsed="false">
      <c r="A844" s="2"/>
      <c r="F844" s="2"/>
    </row>
    <row r="845" customFormat="false" ht="12.75" hidden="false" customHeight="true" outlineLevel="0" collapsed="false">
      <c r="A845" s="2"/>
      <c r="F845" s="2"/>
    </row>
    <row r="846" customFormat="false" ht="12.75" hidden="false" customHeight="true" outlineLevel="0" collapsed="false">
      <c r="A846" s="2"/>
      <c r="F846" s="2"/>
    </row>
    <row r="847" customFormat="false" ht="12.75" hidden="false" customHeight="true" outlineLevel="0" collapsed="false">
      <c r="A847" s="2"/>
      <c r="F847" s="2"/>
    </row>
    <row r="848" customFormat="false" ht="12.75" hidden="false" customHeight="true" outlineLevel="0" collapsed="false">
      <c r="A848" s="2"/>
      <c r="F848" s="2"/>
    </row>
    <row r="849" customFormat="false" ht="12.75" hidden="false" customHeight="true" outlineLevel="0" collapsed="false">
      <c r="A849" s="2"/>
      <c r="F849" s="2"/>
    </row>
    <row r="850" customFormat="false" ht="12.75" hidden="false" customHeight="true" outlineLevel="0" collapsed="false">
      <c r="A850" s="2"/>
      <c r="F850" s="2"/>
    </row>
    <row r="851" customFormat="false" ht="12.75" hidden="false" customHeight="true" outlineLevel="0" collapsed="false">
      <c r="A851" s="2"/>
      <c r="F851" s="2"/>
    </row>
    <row r="852" customFormat="false" ht="12.75" hidden="false" customHeight="true" outlineLevel="0" collapsed="false">
      <c r="A852" s="2"/>
      <c r="F852" s="2"/>
    </row>
    <row r="853" customFormat="false" ht="12.75" hidden="false" customHeight="true" outlineLevel="0" collapsed="false">
      <c r="A853" s="2"/>
      <c r="F853" s="2"/>
    </row>
    <row r="854" customFormat="false" ht="12.75" hidden="false" customHeight="true" outlineLevel="0" collapsed="false">
      <c r="A854" s="2"/>
      <c r="F854" s="2"/>
    </row>
    <row r="855" customFormat="false" ht="12.75" hidden="false" customHeight="true" outlineLevel="0" collapsed="false">
      <c r="A855" s="2"/>
      <c r="F855" s="2"/>
    </row>
    <row r="856" customFormat="false" ht="12.75" hidden="false" customHeight="true" outlineLevel="0" collapsed="false">
      <c r="A856" s="2"/>
      <c r="F856" s="2"/>
    </row>
    <row r="857" customFormat="false" ht="12.75" hidden="false" customHeight="true" outlineLevel="0" collapsed="false">
      <c r="A857" s="2"/>
      <c r="F857" s="2"/>
    </row>
    <row r="858" customFormat="false" ht="12.75" hidden="false" customHeight="true" outlineLevel="0" collapsed="false">
      <c r="A858" s="2"/>
      <c r="F858" s="2"/>
    </row>
    <row r="859" customFormat="false" ht="12.75" hidden="false" customHeight="true" outlineLevel="0" collapsed="false">
      <c r="A859" s="2"/>
      <c r="F859" s="2"/>
    </row>
    <row r="860" customFormat="false" ht="12.75" hidden="false" customHeight="true" outlineLevel="0" collapsed="false">
      <c r="A860" s="2"/>
      <c r="F860" s="2"/>
    </row>
    <row r="861" customFormat="false" ht="12.75" hidden="false" customHeight="true" outlineLevel="0" collapsed="false">
      <c r="A861" s="2"/>
      <c r="F861" s="2"/>
    </row>
    <row r="862" customFormat="false" ht="12.75" hidden="false" customHeight="true" outlineLevel="0" collapsed="false">
      <c r="A862" s="2"/>
      <c r="F862" s="2"/>
    </row>
    <row r="863" customFormat="false" ht="12.75" hidden="false" customHeight="true" outlineLevel="0" collapsed="false">
      <c r="A863" s="2"/>
      <c r="F863" s="2"/>
    </row>
    <row r="864" customFormat="false" ht="12.75" hidden="false" customHeight="true" outlineLevel="0" collapsed="false">
      <c r="A864" s="2"/>
      <c r="F864" s="2"/>
    </row>
    <row r="865" customFormat="false" ht="12.75" hidden="false" customHeight="true" outlineLevel="0" collapsed="false">
      <c r="A865" s="2"/>
      <c r="F865" s="2"/>
    </row>
    <row r="866" customFormat="false" ht="12.75" hidden="false" customHeight="true" outlineLevel="0" collapsed="false">
      <c r="A866" s="2"/>
      <c r="F866" s="2"/>
    </row>
    <row r="867" customFormat="false" ht="12.75" hidden="false" customHeight="true" outlineLevel="0" collapsed="false">
      <c r="A867" s="2"/>
      <c r="F867" s="2"/>
    </row>
    <row r="868" customFormat="false" ht="12.75" hidden="false" customHeight="true" outlineLevel="0" collapsed="false">
      <c r="A868" s="2"/>
      <c r="F868" s="2"/>
    </row>
    <row r="869" customFormat="false" ht="12.75" hidden="false" customHeight="true" outlineLevel="0" collapsed="false">
      <c r="A869" s="2"/>
      <c r="F869" s="2"/>
    </row>
    <row r="870" customFormat="false" ht="12.75" hidden="false" customHeight="true" outlineLevel="0" collapsed="false">
      <c r="A870" s="2"/>
      <c r="F870" s="2"/>
    </row>
    <row r="871" customFormat="false" ht="12.75" hidden="false" customHeight="true" outlineLevel="0" collapsed="false">
      <c r="A871" s="2"/>
      <c r="F871" s="2"/>
    </row>
    <row r="872" customFormat="false" ht="12.75" hidden="false" customHeight="true" outlineLevel="0" collapsed="false">
      <c r="A872" s="2"/>
      <c r="F872" s="2"/>
    </row>
    <row r="873" customFormat="false" ht="12.75" hidden="false" customHeight="true" outlineLevel="0" collapsed="false">
      <c r="A873" s="2"/>
      <c r="F873" s="2"/>
    </row>
    <row r="874" customFormat="false" ht="12.75" hidden="false" customHeight="true" outlineLevel="0" collapsed="false">
      <c r="A874" s="2"/>
      <c r="F874" s="2"/>
    </row>
    <row r="875" customFormat="false" ht="12.75" hidden="false" customHeight="true" outlineLevel="0" collapsed="false">
      <c r="A875" s="2"/>
      <c r="F875" s="2"/>
    </row>
    <row r="876" customFormat="false" ht="12.75" hidden="false" customHeight="true" outlineLevel="0" collapsed="false">
      <c r="A876" s="2"/>
      <c r="F876" s="2"/>
    </row>
    <row r="877" customFormat="false" ht="12.75" hidden="false" customHeight="true" outlineLevel="0" collapsed="false">
      <c r="A877" s="2"/>
      <c r="F877" s="2"/>
    </row>
    <row r="878" customFormat="false" ht="12.75" hidden="false" customHeight="true" outlineLevel="0" collapsed="false">
      <c r="A878" s="2"/>
      <c r="F878" s="2"/>
    </row>
    <row r="879" customFormat="false" ht="12.75" hidden="false" customHeight="true" outlineLevel="0" collapsed="false">
      <c r="A879" s="2"/>
      <c r="F879" s="2"/>
    </row>
    <row r="880" customFormat="false" ht="12.75" hidden="false" customHeight="true" outlineLevel="0" collapsed="false">
      <c r="A880" s="2"/>
      <c r="F880" s="2"/>
    </row>
    <row r="881" customFormat="false" ht="12.75" hidden="false" customHeight="true" outlineLevel="0" collapsed="false">
      <c r="A881" s="2"/>
      <c r="F881" s="2"/>
    </row>
    <row r="882" customFormat="false" ht="12.75" hidden="false" customHeight="true" outlineLevel="0" collapsed="false">
      <c r="A882" s="2"/>
      <c r="F882" s="2"/>
    </row>
    <row r="883" customFormat="false" ht="12.75" hidden="false" customHeight="true" outlineLevel="0" collapsed="false">
      <c r="A883" s="2"/>
      <c r="F883" s="2"/>
    </row>
    <row r="884" customFormat="false" ht="12.75" hidden="false" customHeight="true" outlineLevel="0" collapsed="false">
      <c r="A884" s="2"/>
      <c r="F884" s="2"/>
    </row>
    <row r="885" customFormat="false" ht="12.75" hidden="false" customHeight="true" outlineLevel="0" collapsed="false">
      <c r="A885" s="2"/>
      <c r="F885" s="2"/>
    </row>
    <row r="886" customFormat="false" ht="12.75" hidden="false" customHeight="true" outlineLevel="0" collapsed="false">
      <c r="A886" s="2"/>
      <c r="F886" s="2"/>
    </row>
    <row r="887" customFormat="false" ht="12.75" hidden="false" customHeight="true" outlineLevel="0" collapsed="false">
      <c r="A887" s="2"/>
      <c r="F887" s="2"/>
    </row>
    <row r="888" customFormat="false" ht="12.75" hidden="false" customHeight="true" outlineLevel="0" collapsed="false">
      <c r="A888" s="2"/>
      <c r="F888" s="2"/>
    </row>
    <row r="889" customFormat="false" ht="12.75" hidden="false" customHeight="true" outlineLevel="0" collapsed="false">
      <c r="A889" s="2"/>
      <c r="F889" s="2"/>
    </row>
    <row r="890" customFormat="false" ht="12.75" hidden="false" customHeight="true" outlineLevel="0" collapsed="false">
      <c r="A890" s="2"/>
      <c r="F890" s="2"/>
    </row>
    <row r="891" customFormat="false" ht="12.75" hidden="false" customHeight="true" outlineLevel="0" collapsed="false">
      <c r="A891" s="2"/>
      <c r="F891" s="2"/>
    </row>
    <row r="892" customFormat="false" ht="12.75" hidden="false" customHeight="true" outlineLevel="0" collapsed="false">
      <c r="A892" s="2"/>
      <c r="F892" s="2"/>
    </row>
    <row r="893" customFormat="false" ht="12.75" hidden="false" customHeight="true" outlineLevel="0" collapsed="false">
      <c r="A893" s="2"/>
      <c r="F893" s="2"/>
    </row>
    <row r="894" customFormat="false" ht="12.75" hidden="false" customHeight="true" outlineLevel="0" collapsed="false">
      <c r="A894" s="2"/>
      <c r="F894" s="2"/>
    </row>
    <row r="895" customFormat="false" ht="12.75" hidden="false" customHeight="true" outlineLevel="0" collapsed="false">
      <c r="A895" s="2"/>
      <c r="F895" s="2"/>
    </row>
    <row r="896" customFormat="false" ht="12.75" hidden="false" customHeight="true" outlineLevel="0" collapsed="false">
      <c r="A896" s="2"/>
      <c r="F896" s="2"/>
    </row>
    <row r="897" customFormat="false" ht="12.75" hidden="false" customHeight="true" outlineLevel="0" collapsed="false">
      <c r="A897" s="2"/>
      <c r="F897" s="2"/>
    </row>
    <row r="898" customFormat="false" ht="12.75" hidden="false" customHeight="true" outlineLevel="0" collapsed="false">
      <c r="A898" s="2"/>
      <c r="F898" s="2"/>
    </row>
    <row r="899" customFormat="false" ht="12.75" hidden="false" customHeight="true" outlineLevel="0" collapsed="false">
      <c r="A899" s="2"/>
      <c r="F899" s="2"/>
    </row>
    <row r="900" customFormat="false" ht="12.75" hidden="false" customHeight="true" outlineLevel="0" collapsed="false">
      <c r="A900" s="2"/>
      <c r="F900" s="2"/>
    </row>
    <row r="901" customFormat="false" ht="12.75" hidden="false" customHeight="true" outlineLevel="0" collapsed="false">
      <c r="A901" s="2"/>
      <c r="F901" s="2"/>
    </row>
    <row r="902" customFormat="false" ht="12.75" hidden="false" customHeight="true" outlineLevel="0" collapsed="false">
      <c r="A902" s="2"/>
      <c r="F902" s="2"/>
    </row>
    <row r="903" customFormat="false" ht="12.75" hidden="false" customHeight="true" outlineLevel="0" collapsed="false">
      <c r="A903" s="2"/>
      <c r="F903" s="2"/>
    </row>
    <row r="904" customFormat="false" ht="12.75" hidden="false" customHeight="true" outlineLevel="0" collapsed="false">
      <c r="A904" s="2"/>
      <c r="F904" s="2"/>
    </row>
    <row r="905" customFormat="false" ht="12.75" hidden="false" customHeight="true" outlineLevel="0" collapsed="false">
      <c r="A905" s="2"/>
      <c r="F905" s="2"/>
    </row>
    <row r="906" customFormat="false" ht="12.75" hidden="false" customHeight="true" outlineLevel="0" collapsed="false">
      <c r="A906" s="2"/>
      <c r="F906" s="2"/>
    </row>
    <row r="907" customFormat="false" ht="12.75" hidden="false" customHeight="true" outlineLevel="0" collapsed="false">
      <c r="A907" s="2"/>
      <c r="F907" s="2"/>
    </row>
    <row r="908" customFormat="false" ht="12.75" hidden="false" customHeight="true" outlineLevel="0" collapsed="false">
      <c r="A908" s="2"/>
      <c r="F908" s="2"/>
    </row>
    <row r="909" customFormat="false" ht="12.75" hidden="false" customHeight="true" outlineLevel="0" collapsed="false">
      <c r="A909" s="2"/>
      <c r="F909" s="2"/>
    </row>
    <row r="910" customFormat="false" ht="12.75" hidden="false" customHeight="true" outlineLevel="0" collapsed="false">
      <c r="A910" s="2"/>
      <c r="F910" s="2"/>
    </row>
    <row r="911" customFormat="false" ht="12.75" hidden="false" customHeight="true" outlineLevel="0" collapsed="false">
      <c r="A911" s="2"/>
      <c r="F911" s="2"/>
    </row>
    <row r="912" customFormat="false" ht="12.75" hidden="false" customHeight="true" outlineLevel="0" collapsed="false">
      <c r="A912" s="2"/>
      <c r="F912" s="2"/>
    </row>
    <row r="913" customFormat="false" ht="12.75" hidden="false" customHeight="true" outlineLevel="0" collapsed="false">
      <c r="A913" s="2"/>
      <c r="F913" s="2"/>
    </row>
    <row r="914" customFormat="false" ht="12.75" hidden="false" customHeight="true" outlineLevel="0" collapsed="false">
      <c r="A914" s="2"/>
      <c r="F914" s="2"/>
    </row>
    <row r="915" customFormat="false" ht="12.75" hidden="false" customHeight="true" outlineLevel="0" collapsed="false">
      <c r="A915" s="2"/>
      <c r="F915" s="2"/>
    </row>
    <row r="916" customFormat="false" ht="12.75" hidden="false" customHeight="true" outlineLevel="0" collapsed="false">
      <c r="A916" s="2"/>
      <c r="F916" s="2"/>
    </row>
    <row r="917" customFormat="false" ht="12.75" hidden="false" customHeight="true" outlineLevel="0" collapsed="false">
      <c r="A917" s="2"/>
      <c r="F917" s="2"/>
    </row>
    <row r="918" customFormat="false" ht="12.75" hidden="false" customHeight="true" outlineLevel="0" collapsed="false">
      <c r="A918" s="2"/>
      <c r="F918" s="2"/>
    </row>
    <row r="919" customFormat="false" ht="12.75" hidden="false" customHeight="true" outlineLevel="0" collapsed="false">
      <c r="A919" s="2"/>
      <c r="F919" s="2"/>
    </row>
    <row r="920" customFormat="false" ht="12.75" hidden="false" customHeight="true" outlineLevel="0" collapsed="false">
      <c r="A920" s="2"/>
      <c r="F920" s="2"/>
    </row>
    <row r="921" customFormat="false" ht="12.75" hidden="false" customHeight="true" outlineLevel="0" collapsed="false">
      <c r="A921" s="2"/>
      <c r="F921" s="2"/>
    </row>
    <row r="922" customFormat="false" ht="12.75" hidden="false" customHeight="true" outlineLevel="0" collapsed="false">
      <c r="A922" s="2"/>
      <c r="F922" s="2"/>
    </row>
    <row r="923" customFormat="false" ht="12.75" hidden="false" customHeight="true" outlineLevel="0" collapsed="false">
      <c r="A923" s="2"/>
      <c r="F923" s="2"/>
    </row>
    <row r="924" customFormat="false" ht="12.75" hidden="false" customHeight="true" outlineLevel="0" collapsed="false">
      <c r="A924" s="2"/>
      <c r="F924" s="2"/>
    </row>
    <row r="925" customFormat="false" ht="12.75" hidden="false" customHeight="true" outlineLevel="0" collapsed="false">
      <c r="A925" s="2"/>
      <c r="F925" s="2"/>
    </row>
    <row r="926" customFormat="false" ht="12.75" hidden="false" customHeight="true" outlineLevel="0" collapsed="false">
      <c r="A926" s="2"/>
      <c r="F926" s="2"/>
    </row>
    <row r="927" customFormat="false" ht="12.75" hidden="false" customHeight="true" outlineLevel="0" collapsed="false">
      <c r="A927" s="2"/>
      <c r="F927" s="2"/>
    </row>
    <row r="928" customFormat="false" ht="12.75" hidden="false" customHeight="true" outlineLevel="0" collapsed="false">
      <c r="A928" s="2"/>
      <c r="F928" s="2"/>
    </row>
    <row r="929" customFormat="false" ht="12.75" hidden="false" customHeight="true" outlineLevel="0" collapsed="false">
      <c r="A929" s="2"/>
      <c r="F929" s="2"/>
    </row>
    <row r="930" customFormat="false" ht="12.75" hidden="false" customHeight="true" outlineLevel="0" collapsed="false">
      <c r="A930" s="2"/>
      <c r="F930" s="2"/>
    </row>
    <row r="931" customFormat="false" ht="12.75" hidden="false" customHeight="true" outlineLevel="0" collapsed="false">
      <c r="A931" s="2"/>
      <c r="F931" s="2"/>
    </row>
    <row r="932" customFormat="false" ht="12.75" hidden="false" customHeight="true" outlineLevel="0" collapsed="false">
      <c r="A932" s="2"/>
      <c r="F932" s="2"/>
    </row>
    <row r="933" customFormat="false" ht="12.75" hidden="false" customHeight="true" outlineLevel="0" collapsed="false">
      <c r="A933" s="2"/>
      <c r="F933" s="2"/>
    </row>
    <row r="934" customFormat="false" ht="12.75" hidden="false" customHeight="true" outlineLevel="0" collapsed="false">
      <c r="A934" s="2"/>
      <c r="F934" s="2"/>
    </row>
    <row r="935" customFormat="false" ht="12.75" hidden="false" customHeight="true" outlineLevel="0" collapsed="false">
      <c r="A935" s="2"/>
      <c r="F935" s="2"/>
    </row>
    <row r="936" customFormat="false" ht="12.75" hidden="false" customHeight="true" outlineLevel="0" collapsed="false">
      <c r="A936" s="2"/>
      <c r="F936" s="2"/>
    </row>
    <row r="937" customFormat="false" ht="12.75" hidden="false" customHeight="true" outlineLevel="0" collapsed="false">
      <c r="A937" s="2"/>
      <c r="F937" s="2"/>
    </row>
    <row r="938" customFormat="false" ht="12.75" hidden="false" customHeight="true" outlineLevel="0" collapsed="false">
      <c r="A938" s="2"/>
      <c r="F938" s="2"/>
    </row>
    <row r="939" customFormat="false" ht="12.75" hidden="false" customHeight="true" outlineLevel="0" collapsed="false">
      <c r="A939" s="2"/>
      <c r="F939" s="2"/>
    </row>
    <row r="940" customFormat="false" ht="12.75" hidden="false" customHeight="true" outlineLevel="0" collapsed="false">
      <c r="A940" s="2"/>
      <c r="F940" s="2"/>
    </row>
    <row r="941" customFormat="false" ht="12.75" hidden="false" customHeight="true" outlineLevel="0" collapsed="false">
      <c r="A941" s="2"/>
      <c r="F941" s="2"/>
    </row>
    <row r="942" customFormat="false" ht="12.75" hidden="false" customHeight="true" outlineLevel="0" collapsed="false">
      <c r="A942" s="2"/>
      <c r="F942" s="2"/>
    </row>
    <row r="943" customFormat="false" ht="12.75" hidden="false" customHeight="true" outlineLevel="0" collapsed="false">
      <c r="A943" s="2"/>
      <c r="F943" s="2"/>
    </row>
    <row r="944" customFormat="false" ht="12.75" hidden="false" customHeight="true" outlineLevel="0" collapsed="false">
      <c r="A944" s="2"/>
      <c r="F944" s="2"/>
    </row>
    <row r="945" customFormat="false" ht="12.75" hidden="false" customHeight="true" outlineLevel="0" collapsed="false">
      <c r="A945" s="2"/>
      <c r="F945" s="2"/>
    </row>
    <row r="946" customFormat="false" ht="12.75" hidden="false" customHeight="true" outlineLevel="0" collapsed="false">
      <c r="A946" s="2"/>
      <c r="F946" s="2"/>
    </row>
    <row r="947" customFormat="false" ht="12.75" hidden="false" customHeight="true" outlineLevel="0" collapsed="false">
      <c r="A947" s="2"/>
      <c r="F947" s="2"/>
    </row>
    <row r="948" customFormat="false" ht="12.75" hidden="false" customHeight="true" outlineLevel="0" collapsed="false">
      <c r="A948" s="2"/>
      <c r="F948" s="2"/>
    </row>
    <row r="949" customFormat="false" ht="12.75" hidden="false" customHeight="true" outlineLevel="0" collapsed="false">
      <c r="A949" s="2"/>
      <c r="F949" s="2"/>
    </row>
    <row r="950" customFormat="false" ht="12.75" hidden="false" customHeight="true" outlineLevel="0" collapsed="false">
      <c r="A950" s="2"/>
      <c r="F950" s="2"/>
    </row>
    <row r="951" customFormat="false" ht="12.75" hidden="false" customHeight="true" outlineLevel="0" collapsed="false">
      <c r="A951" s="2"/>
      <c r="F951" s="2"/>
    </row>
    <row r="952" customFormat="false" ht="12.75" hidden="false" customHeight="true" outlineLevel="0" collapsed="false">
      <c r="A952" s="2"/>
      <c r="F952" s="2"/>
    </row>
    <row r="953" customFormat="false" ht="12.75" hidden="false" customHeight="true" outlineLevel="0" collapsed="false">
      <c r="A953" s="2"/>
      <c r="F953" s="2"/>
    </row>
    <row r="954" customFormat="false" ht="12.75" hidden="false" customHeight="true" outlineLevel="0" collapsed="false">
      <c r="A954" s="2"/>
      <c r="F954" s="2"/>
    </row>
    <row r="955" customFormat="false" ht="12.75" hidden="false" customHeight="true" outlineLevel="0" collapsed="false">
      <c r="A955" s="2"/>
      <c r="F955" s="2"/>
    </row>
    <row r="956" customFormat="false" ht="12.75" hidden="false" customHeight="true" outlineLevel="0" collapsed="false">
      <c r="A956" s="2"/>
      <c r="F956" s="2"/>
    </row>
    <row r="957" customFormat="false" ht="12.75" hidden="false" customHeight="true" outlineLevel="0" collapsed="false">
      <c r="A957" s="2"/>
      <c r="F957" s="2"/>
    </row>
    <row r="958" customFormat="false" ht="12.75" hidden="false" customHeight="true" outlineLevel="0" collapsed="false">
      <c r="A958" s="2"/>
      <c r="F958" s="2"/>
    </row>
    <row r="959" customFormat="false" ht="12.75" hidden="false" customHeight="true" outlineLevel="0" collapsed="false">
      <c r="A959" s="2"/>
      <c r="F959" s="2"/>
    </row>
    <row r="960" customFormat="false" ht="12.75" hidden="false" customHeight="true" outlineLevel="0" collapsed="false">
      <c r="A960" s="2"/>
      <c r="F960" s="2"/>
    </row>
    <row r="961" customFormat="false" ht="12.75" hidden="false" customHeight="true" outlineLevel="0" collapsed="false">
      <c r="A961" s="2"/>
      <c r="F961" s="2"/>
    </row>
    <row r="962" customFormat="false" ht="12.75" hidden="false" customHeight="true" outlineLevel="0" collapsed="false">
      <c r="A962" s="2"/>
      <c r="F962" s="2"/>
    </row>
    <row r="963" customFormat="false" ht="12.75" hidden="false" customHeight="true" outlineLevel="0" collapsed="false">
      <c r="A963" s="2"/>
      <c r="F963" s="2"/>
    </row>
    <row r="964" customFormat="false" ht="12.75" hidden="false" customHeight="true" outlineLevel="0" collapsed="false">
      <c r="A964" s="2"/>
      <c r="F964" s="2"/>
    </row>
    <row r="965" customFormat="false" ht="12.75" hidden="false" customHeight="true" outlineLevel="0" collapsed="false">
      <c r="A965" s="2"/>
      <c r="F965" s="2"/>
    </row>
    <row r="966" customFormat="false" ht="12.75" hidden="false" customHeight="true" outlineLevel="0" collapsed="false">
      <c r="A966" s="2"/>
      <c r="F966" s="2"/>
    </row>
    <row r="967" customFormat="false" ht="12.75" hidden="false" customHeight="true" outlineLevel="0" collapsed="false">
      <c r="A967" s="2"/>
      <c r="F967" s="2"/>
    </row>
    <row r="968" customFormat="false" ht="12.75" hidden="false" customHeight="true" outlineLevel="0" collapsed="false">
      <c r="A968" s="2"/>
      <c r="F968" s="2"/>
    </row>
    <row r="969" customFormat="false" ht="12.75" hidden="false" customHeight="true" outlineLevel="0" collapsed="false">
      <c r="A969" s="2"/>
      <c r="F969" s="2"/>
    </row>
    <row r="970" customFormat="false" ht="12.75" hidden="false" customHeight="true" outlineLevel="0" collapsed="false">
      <c r="A970" s="2"/>
      <c r="F970" s="2"/>
    </row>
    <row r="971" customFormat="false" ht="12.75" hidden="false" customHeight="true" outlineLevel="0" collapsed="false">
      <c r="A971" s="2"/>
      <c r="F971" s="2"/>
    </row>
    <row r="972" customFormat="false" ht="12.75" hidden="false" customHeight="true" outlineLevel="0" collapsed="false">
      <c r="A972" s="2"/>
      <c r="F972" s="2"/>
    </row>
    <row r="973" customFormat="false" ht="12.75" hidden="false" customHeight="true" outlineLevel="0" collapsed="false">
      <c r="A973" s="2"/>
      <c r="F973" s="2"/>
    </row>
    <row r="974" customFormat="false" ht="12.75" hidden="false" customHeight="true" outlineLevel="0" collapsed="false">
      <c r="A974" s="2"/>
      <c r="F974" s="2"/>
    </row>
    <row r="975" customFormat="false" ht="12.75" hidden="false" customHeight="true" outlineLevel="0" collapsed="false">
      <c r="A975" s="2"/>
      <c r="F975" s="2"/>
    </row>
    <row r="976" customFormat="false" ht="12.75" hidden="false" customHeight="true" outlineLevel="0" collapsed="false">
      <c r="A976" s="2"/>
      <c r="F976" s="2"/>
    </row>
    <row r="977" customFormat="false" ht="12.75" hidden="false" customHeight="true" outlineLevel="0" collapsed="false">
      <c r="A977" s="2"/>
      <c r="F977" s="2"/>
    </row>
    <row r="978" customFormat="false" ht="12.75" hidden="false" customHeight="true" outlineLevel="0" collapsed="false">
      <c r="A978" s="2"/>
      <c r="F978" s="2"/>
    </row>
    <row r="979" customFormat="false" ht="12.75" hidden="false" customHeight="true" outlineLevel="0" collapsed="false">
      <c r="A979" s="2"/>
      <c r="F979" s="2"/>
    </row>
    <row r="980" customFormat="false" ht="12.75" hidden="false" customHeight="true" outlineLevel="0" collapsed="false">
      <c r="A980" s="2"/>
      <c r="F980" s="2"/>
    </row>
    <row r="981" customFormat="false" ht="12.75" hidden="false" customHeight="true" outlineLevel="0" collapsed="false">
      <c r="A981" s="2"/>
      <c r="F981" s="2"/>
    </row>
    <row r="982" customFormat="false" ht="12.75" hidden="false" customHeight="true" outlineLevel="0" collapsed="false">
      <c r="A982" s="2"/>
      <c r="F982" s="2"/>
    </row>
    <row r="983" customFormat="false" ht="12.75" hidden="false" customHeight="true" outlineLevel="0" collapsed="false">
      <c r="A983" s="2"/>
      <c r="F983" s="2"/>
    </row>
    <row r="984" customFormat="false" ht="12.75" hidden="false" customHeight="true" outlineLevel="0" collapsed="false">
      <c r="A984" s="2"/>
      <c r="F984" s="2"/>
    </row>
    <row r="985" customFormat="false" ht="12.75" hidden="false" customHeight="true" outlineLevel="0" collapsed="false">
      <c r="A985" s="2"/>
      <c r="F985" s="2"/>
    </row>
    <row r="986" customFormat="false" ht="12.75" hidden="false" customHeight="true" outlineLevel="0" collapsed="false">
      <c r="A986" s="2"/>
      <c r="F986" s="2"/>
    </row>
    <row r="987" customFormat="false" ht="12.75" hidden="false" customHeight="true" outlineLevel="0" collapsed="false">
      <c r="A987" s="2"/>
      <c r="F987" s="2"/>
    </row>
    <row r="988" customFormat="false" ht="12.75" hidden="false" customHeight="true" outlineLevel="0" collapsed="false">
      <c r="A988" s="2"/>
      <c r="F988" s="2"/>
    </row>
    <row r="989" customFormat="false" ht="12.75" hidden="false" customHeight="true" outlineLevel="0" collapsed="false">
      <c r="A989" s="2"/>
      <c r="F989" s="2"/>
    </row>
    <row r="990" customFormat="false" ht="12.75" hidden="false" customHeight="true" outlineLevel="0" collapsed="false">
      <c r="A990" s="2"/>
      <c r="F990" s="2"/>
    </row>
    <row r="991" customFormat="false" ht="12.75" hidden="false" customHeight="true" outlineLevel="0" collapsed="false">
      <c r="A991" s="2"/>
      <c r="F991" s="2"/>
    </row>
    <row r="992" customFormat="false" ht="12.75" hidden="false" customHeight="true" outlineLevel="0" collapsed="false">
      <c r="A992" s="2"/>
      <c r="F992" s="2"/>
    </row>
    <row r="993" customFormat="false" ht="12.75" hidden="false" customHeight="true" outlineLevel="0" collapsed="false">
      <c r="A993" s="2"/>
      <c r="F993" s="2"/>
    </row>
    <row r="994" customFormat="false" ht="12.75" hidden="false" customHeight="true" outlineLevel="0" collapsed="false">
      <c r="A994" s="2"/>
      <c r="F994" s="2"/>
    </row>
    <row r="995" customFormat="false" ht="12.75" hidden="false" customHeight="true" outlineLevel="0" collapsed="false">
      <c r="A995" s="2"/>
      <c r="F995" s="2"/>
    </row>
    <row r="996" customFormat="false" ht="12.75" hidden="false" customHeight="true" outlineLevel="0" collapsed="false">
      <c r="A996" s="2"/>
      <c r="F996" s="2"/>
    </row>
    <row r="997" customFormat="false" ht="12.75" hidden="false" customHeight="true" outlineLevel="0" collapsed="false">
      <c r="A997" s="2"/>
      <c r="F997" s="2"/>
    </row>
    <row r="998" customFormat="false" ht="12.75" hidden="false" customHeight="true" outlineLevel="0" collapsed="false">
      <c r="A998" s="2"/>
      <c r="F998" s="2"/>
    </row>
    <row r="999" customFormat="false" ht="12.75" hidden="false" customHeight="true" outlineLevel="0" collapsed="false">
      <c r="A999" s="2"/>
      <c r="F999" s="2"/>
    </row>
    <row r="1000" customFormat="false" ht="12.75" hidden="false" customHeight="true" outlineLevel="0" collapsed="false">
      <c r="A1000" s="2"/>
      <c r="F1000" s="2"/>
    </row>
  </sheetData>
  <hyperlinks>
    <hyperlink ref="A7" r:id="rId1" display="McLeod, 2011"/>
    <hyperlink ref="A22" r:id="rId2" display="https://www.ipcc-nggip.iges.or.jp/public/wetlands/draft/SOD_Wetlands_Supplement/Chp_4_SOD_Wetlands_Supplement.pdf"/>
    <hyperlink ref="A32" r:id="rId3" display="Jill T. Griner et al., 2013"/>
    <hyperlink ref="A76" r:id="rId4" display="Burden, 2019"/>
    <hyperlink ref="A80" r:id="rId5" display="Suprayogi, 2022"/>
    <hyperlink ref="A87" r:id="rId6" display="https://link.springer.com/article/10.1007/s12237-013-9702-4"/>
    <hyperlink ref="A92" r:id="rId7" display="https://link.springer.com/article/10.1007/s12237-020-00733-0"/>
    <hyperlink ref="A108" r:id="rId8" display="https://www.nature.com/articles/s41467-019-12176-8"/>
    <hyperlink ref="A133" r:id="rId9" display="https://www.mdpi.com/2413-4155/2/3/67/htm"/>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39.51"/>
    <col collapsed="false" customWidth="true" hidden="false" outlineLevel="0" max="5" min="2" style="0" width="17.5"/>
    <col collapsed="false" customWidth="true" hidden="false" outlineLevel="0" max="6" min="6" style="0" width="56.5"/>
    <col collapsed="false" customWidth="true" hidden="false" outlineLevel="0" max="19" min="7" style="0" width="17.5"/>
    <col collapsed="false" customWidth="true" hidden="false" outlineLevel="0" max="26" min="20" style="0" width="8.63"/>
  </cols>
  <sheetData>
    <row r="1" customFormat="false" ht="36.75" hidden="false" customHeight="true" outlineLevel="0" collapsed="false">
      <c r="A1" s="2" t="s">
        <v>1177</v>
      </c>
      <c r="B1" s="2"/>
      <c r="C1" s="2" t="n">
        <f aca="false">C4*20</f>
        <v>544</v>
      </c>
      <c r="D1" s="2"/>
      <c r="E1" s="2"/>
      <c r="F1" s="2"/>
      <c r="G1" s="2"/>
      <c r="H1" s="2"/>
      <c r="I1" s="2"/>
      <c r="J1" s="2"/>
      <c r="K1" s="2"/>
      <c r="L1" s="2"/>
      <c r="M1" s="2"/>
      <c r="N1" s="2"/>
      <c r="O1" s="2"/>
      <c r="P1" s="2"/>
      <c r="Q1" s="2"/>
      <c r="R1" s="2"/>
      <c r="S1" s="2"/>
      <c r="T1" s="2"/>
      <c r="U1" s="2"/>
      <c r="V1" s="2"/>
      <c r="W1" s="2"/>
      <c r="X1" s="2"/>
      <c r="Y1" s="2"/>
      <c r="Z1" s="2"/>
    </row>
    <row r="2" customFormat="false" ht="29.25" hidden="false" customHeight="true" outlineLevel="0" collapsed="false">
      <c r="A2" s="241" t="s">
        <v>1178</v>
      </c>
      <c r="B2" s="242" t="s">
        <v>1015</v>
      </c>
      <c r="C2" s="242" t="s">
        <v>160</v>
      </c>
      <c r="D2" s="242" t="s">
        <v>167</v>
      </c>
      <c r="E2" s="242" t="s">
        <v>168</v>
      </c>
      <c r="F2" s="243" t="s">
        <v>1179</v>
      </c>
    </row>
    <row r="3" customFormat="false" ht="12.75" hidden="false" customHeight="true" outlineLevel="0" collapsed="false">
      <c r="A3" s="84" t="s">
        <v>1180</v>
      </c>
      <c r="B3" s="2"/>
      <c r="C3" s="2"/>
      <c r="D3" s="2"/>
      <c r="E3" s="2"/>
      <c r="F3" s="213" t="s">
        <v>1181</v>
      </c>
      <c r="G3" s="2"/>
      <c r="H3" s="2"/>
      <c r="I3" s="2"/>
      <c r="J3" s="2"/>
      <c r="K3" s="2"/>
      <c r="M3" s="2"/>
      <c r="N3" s="2"/>
      <c r="O3" s="2"/>
      <c r="P3" s="2"/>
      <c r="Q3" s="2"/>
      <c r="R3" s="2"/>
      <c r="S3" s="2"/>
      <c r="T3" s="2"/>
      <c r="U3" s="2"/>
      <c r="V3" s="2"/>
      <c r="W3" s="2"/>
      <c r="X3" s="2"/>
      <c r="Y3" s="2"/>
      <c r="Z3" s="2"/>
    </row>
    <row r="4" customFormat="false" ht="12.75" hidden="false" customHeight="true" outlineLevel="0" collapsed="false">
      <c r="A4" s="217" t="s">
        <v>1182</v>
      </c>
      <c r="B4" s="2" t="s">
        <v>1032</v>
      </c>
      <c r="C4" s="39" t="n">
        <v>27.2</v>
      </c>
      <c r="D4" s="39" t="n">
        <v>3.39</v>
      </c>
      <c r="E4" s="39" t="n">
        <v>10.1</v>
      </c>
      <c r="F4" s="244" t="s">
        <v>1183</v>
      </c>
      <c r="G4" s="2"/>
      <c r="H4" s="2"/>
      <c r="I4" s="2"/>
      <c r="J4" s="2"/>
      <c r="K4" s="2"/>
      <c r="M4" s="2"/>
      <c r="N4" s="2"/>
      <c r="O4" s="2"/>
      <c r="P4" s="2"/>
      <c r="Q4" s="2"/>
      <c r="R4" s="2"/>
      <c r="S4" s="2"/>
      <c r="T4" s="2"/>
      <c r="U4" s="2"/>
      <c r="V4" s="2"/>
      <c r="W4" s="2"/>
      <c r="X4" s="2"/>
      <c r="Y4" s="2"/>
      <c r="Z4" s="2"/>
    </row>
    <row r="5" customFormat="false" ht="12.75" hidden="false" customHeight="true" outlineLevel="0" collapsed="false">
      <c r="A5" s="92"/>
      <c r="B5" s="93"/>
      <c r="C5" s="93"/>
      <c r="D5" s="93"/>
      <c r="E5" s="93"/>
      <c r="F5" s="212"/>
      <c r="G5" s="2"/>
      <c r="H5" s="2"/>
      <c r="I5" s="2"/>
      <c r="J5" s="2"/>
      <c r="K5" s="2"/>
      <c r="L5" s="2"/>
      <c r="M5" s="2"/>
      <c r="N5" s="2"/>
      <c r="O5" s="2"/>
      <c r="P5" s="2"/>
      <c r="Q5" s="2"/>
      <c r="R5" s="2"/>
      <c r="S5" s="2"/>
      <c r="T5" s="2"/>
      <c r="U5" s="2"/>
      <c r="V5" s="2"/>
      <c r="W5" s="2"/>
      <c r="X5" s="2"/>
      <c r="Y5" s="2"/>
      <c r="Z5" s="2"/>
    </row>
    <row r="6" customFormat="false" ht="12.75" hidden="false" customHeight="true" outlineLevel="0" collapsed="false">
      <c r="A6" s="84" t="s">
        <v>1184</v>
      </c>
      <c r="B6" s="2"/>
      <c r="C6" s="2"/>
      <c r="D6" s="2"/>
      <c r="E6" s="2"/>
      <c r="F6" s="213"/>
      <c r="G6" s="2"/>
      <c r="H6" s="2"/>
      <c r="I6" s="2"/>
      <c r="J6" s="2"/>
      <c r="K6" s="2"/>
      <c r="L6" s="2"/>
      <c r="M6" s="2"/>
      <c r="N6" s="2"/>
      <c r="O6" s="2"/>
      <c r="P6" s="2"/>
      <c r="Q6" s="2"/>
      <c r="R6" s="2"/>
      <c r="S6" s="2"/>
      <c r="T6" s="2"/>
      <c r="U6" s="2"/>
      <c r="V6" s="2"/>
      <c r="W6" s="2"/>
      <c r="X6" s="2"/>
      <c r="Y6" s="2"/>
      <c r="Z6" s="2"/>
    </row>
    <row r="7" customFormat="false" ht="12.75" hidden="false" customHeight="true" outlineLevel="0" collapsed="false">
      <c r="A7" s="217" t="s">
        <v>1185</v>
      </c>
      <c r="B7" s="2" t="s">
        <v>1186</v>
      </c>
      <c r="C7" s="2" t="n">
        <v>386</v>
      </c>
      <c r="D7" s="2" t="n">
        <v>108</v>
      </c>
      <c r="E7" s="2" t="n">
        <v>255</v>
      </c>
      <c r="F7" s="213" t="s">
        <v>1187</v>
      </c>
      <c r="G7" s="2"/>
      <c r="H7" s="2"/>
      <c r="I7" s="2"/>
      <c r="J7" s="2"/>
      <c r="K7" s="2"/>
      <c r="L7" s="2"/>
      <c r="M7" s="2"/>
      <c r="N7" s="2"/>
      <c r="O7" s="2"/>
      <c r="P7" s="2"/>
      <c r="Q7" s="2"/>
      <c r="R7" s="2"/>
      <c r="S7" s="2"/>
      <c r="T7" s="2"/>
      <c r="U7" s="2"/>
      <c r="V7" s="2"/>
      <c r="W7" s="2"/>
      <c r="X7" s="2"/>
      <c r="Y7" s="2"/>
      <c r="Z7" s="2"/>
    </row>
    <row r="8" customFormat="false" ht="12.75" hidden="false" customHeight="true" outlineLevel="0" collapsed="false">
      <c r="A8" s="96"/>
      <c r="B8" s="2" t="s">
        <v>1188</v>
      </c>
      <c r="C8" s="2" t="n">
        <v>1415</v>
      </c>
      <c r="D8" s="2" t="n">
        <v>396</v>
      </c>
      <c r="E8" s="2" t="n">
        <v>935</v>
      </c>
      <c r="F8" s="213"/>
      <c r="G8" s="2"/>
      <c r="H8" s="2"/>
      <c r="I8" s="2"/>
      <c r="J8" s="2"/>
      <c r="K8" s="2"/>
      <c r="L8" s="2"/>
      <c r="M8" s="2"/>
      <c r="N8" s="2"/>
      <c r="O8" s="2"/>
      <c r="P8" s="2"/>
      <c r="Q8" s="2"/>
      <c r="R8" s="2"/>
      <c r="S8" s="2"/>
      <c r="T8" s="2"/>
      <c r="U8" s="2"/>
      <c r="V8" s="2"/>
      <c r="W8" s="2"/>
      <c r="X8" s="2"/>
      <c r="Y8" s="2"/>
      <c r="Z8" s="2"/>
    </row>
    <row r="9" customFormat="false" ht="12.75" hidden="false" customHeight="true" outlineLevel="0" collapsed="false">
      <c r="A9" s="96"/>
      <c r="B9" s="2" t="s">
        <v>1189</v>
      </c>
      <c r="C9" s="2" t="n">
        <f aca="false">C8*0.04</f>
        <v>56.6</v>
      </c>
      <c r="D9" s="2" t="n">
        <f aca="false">D8*0.04</f>
        <v>15.84</v>
      </c>
      <c r="E9" s="2" t="n">
        <f aca="false">E8*0.04</f>
        <v>37.4</v>
      </c>
      <c r="F9" s="213" t="s">
        <v>1190</v>
      </c>
      <c r="G9" s="2"/>
      <c r="H9" s="2"/>
      <c r="I9" s="2"/>
      <c r="J9" s="2"/>
      <c r="K9" s="2"/>
      <c r="L9" s="2"/>
      <c r="M9" s="2"/>
      <c r="N9" s="2"/>
      <c r="O9" s="2"/>
      <c r="P9" s="2"/>
      <c r="Q9" s="2"/>
      <c r="R9" s="2"/>
      <c r="S9" s="2"/>
      <c r="T9" s="2"/>
      <c r="U9" s="2"/>
      <c r="V9" s="2"/>
      <c r="W9" s="2"/>
      <c r="X9" s="2"/>
      <c r="Y9" s="2"/>
      <c r="Z9" s="2"/>
    </row>
    <row r="10" customFormat="false" ht="12.75" hidden="false" customHeight="true" outlineLevel="0" collapsed="false">
      <c r="A10" s="100"/>
      <c r="B10" s="101"/>
      <c r="C10" s="101"/>
      <c r="D10" s="101"/>
      <c r="E10" s="101"/>
      <c r="F10" s="226"/>
      <c r="G10" s="2"/>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84" t="s">
        <v>1191</v>
      </c>
      <c r="B11" s="2"/>
      <c r="C11" s="2"/>
      <c r="D11" s="2"/>
      <c r="E11" s="2"/>
      <c r="F11" s="213"/>
      <c r="G11" s="2"/>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217" t="s">
        <v>1192</v>
      </c>
      <c r="B12" s="2"/>
      <c r="C12" s="2"/>
      <c r="D12" s="2"/>
      <c r="E12" s="2"/>
      <c r="F12" s="213" t="s">
        <v>1193</v>
      </c>
      <c r="G12" s="2"/>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217" t="s">
        <v>1194</v>
      </c>
      <c r="B13" s="2" t="s">
        <v>1032</v>
      </c>
      <c r="C13" s="2" t="n">
        <v>120</v>
      </c>
      <c r="D13" s="2"/>
      <c r="E13" s="2"/>
      <c r="F13" s="213" t="s">
        <v>1195</v>
      </c>
      <c r="G13" s="2"/>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96"/>
      <c r="B14" s="2"/>
      <c r="C14" s="2"/>
      <c r="D14" s="2"/>
      <c r="E14" s="2"/>
      <c r="F14" s="213"/>
      <c r="G14" s="2"/>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107" t="s">
        <v>1196</v>
      </c>
      <c r="B15" s="93"/>
      <c r="C15" s="93"/>
      <c r="D15" s="93"/>
      <c r="E15" s="93"/>
      <c r="F15" s="212"/>
      <c r="G15" s="2"/>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217" t="s">
        <v>1197</v>
      </c>
      <c r="B16" s="2" t="s">
        <v>1023</v>
      </c>
      <c r="C16" s="2"/>
      <c r="D16" s="2" t="s">
        <v>1198</v>
      </c>
      <c r="E16" s="2"/>
      <c r="F16" s="213" t="s">
        <v>1199</v>
      </c>
      <c r="G16" s="2"/>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96"/>
      <c r="B17" s="2" t="s">
        <v>1032</v>
      </c>
      <c r="C17" s="2"/>
      <c r="D17" s="2" t="n">
        <v>0.463</v>
      </c>
      <c r="E17" s="2"/>
      <c r="F17" s="213"/>
      <c r="G17" s="2"/>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100"/>
      <c r="B18" s="101"/>
      <c r="C18" s="101"/>
      <c r="D18" s="101"/>
      <c r="E18" s="101"/>
      <c r="F18" s="226"/>
      <c r="G18" s="2"/>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84" t="s">
        <v>1200</v>
      </c>
      <c r="B19" s="2"/>
      <c r="C19" s="88" t="n">
        <v>1087</v>
      </c>
      <c r="D19" s="88" t="n">
        <v>1023</v>
      </c>
      <c r="E19" s="2" t="n">
        <v>2.52</v>
      </c>
      <c r="F19" s="213"/>
      <c r="G19" s="2"/>
      <c r="H19" s="2"/>
      <c r="I19" s="2"/>
      <c r="J19" s="2"/>
      <c r="K19" s="2"/>
      <c r="L19" s="2"/>
      <c r="M19" s="2"/>
      <c r="N19" s="2"/>
      <c r="O19" s="2"/>
      <c r="P19" s="2"/>
      <c r="Q19" s="2"/>
      <c r="R19" s="2"/>
      <c r="S19" s="2"/>
      <c r="T19" s="2"/>
      <c r="U19" s="2"/>
      <c r="V19" s="2"/>
      <c r="W19" s="2"/>
      <c r="X19" s="2"/>
      <c r="Y19" s="2"/>
      <c r="Z19" s="2"/>
    </row>
    <row r="20" customFormat="false" ht="12.75" hidden="false" customHeight="true" outlineLevel="0" collapsed="false">
      <c r="A20" s="96"/>
      <c r="B20" s="2" t="s">
        <v>1201</v>
      </c>
      <c r="C20" s="2" t="n">
        <f aca="false">C19*3.6666</f>
        <v>3985.5942</v>
      </c>
      <c r="D20" s="2" t="n">
        <f aca="false">D19*3.6666</f>
        <v>3750.9318</v>
      </c>
      <c r="E20" s="2" t="n">
        <f aca="false">E19*3.6666</f>
        <v>9.239832</v>
      </c>
      <c r="F20" s="213"/>
      <c r="G20" s="2"/>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100"/>
      <c r="B21" s="101" t="s">
        <v>1202</v>
      </c>
      <c r="C21" s="101" t="n">
        <f aca="false">C20*0.04</f>
        <v>159.423768</v>
      </c>
      <c r="D21" s="101" t="n">
        <f aca="false">D20*0.04</f>
        <v>150.037272</v>
      </c>
      <c r="E21" s="101" t="n">
        <f aca="false">E20*0.04</f>
        <v>0.36959328</v>
      </c>
      <c r="F21" s="226"/>
      <c r="G21" s="2"/>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2"/>
      <c r="B22" s="2"/>
      <c r="C22" s="2"/>
      <c r="D22" s="2"/>
      <c r="E22" s="2"/>
      <c r="F22" s="215"/>
      <c r="G22" s="2"/>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2"/>
      <c r="G23" s="2"/>
      <c r="H23" s="2"/>
      <c r="I23" s="2"/>
      <c r="J23" s="2"/>
      <c r="K23" s="2"/>
      <c r="L23" s="2"/>
      <c r="M23" s="2"/>
      <c r="N23" s="2"/>
      <c r="O23" s="2"/>
      <c r="P23" s="2"/>
      <c r="Q23" s="2"/>
      <c r="R23" s="2"/>
      <c r="S23" s="2"/>
      <c r="T23" s="2"/>
      <c r="U23" s="2"/>
      <c r="V23" s="2"/>
      <c r="W23" s="2"/>
      <c r="X23" s="2"/>
      <c r="Y23" s="2"/>
      <c r="Z23" s="2"/>
    </row>
    <row r="24" customFormat="false" ht="12.75" hidden="false" customHeight="true" outlineLevel="0" collapsed="false">
      <c r="A24" s="2"/>
      <c r="B24" s="2"/>
      <c r="C24" s="2"/>
      <c r="D24" s="2"/>
      <c r="E24" s="2"/>
      <c r="F24" s="2"/>
      <c r="G24" s="2"/>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2"/>
      <c r="B25" s="2"/>
      <c r="C25" s="2"/>
      <c r="D25" s="2"/>
      <c r="E25" s="2"/>
      <c r="F25" s="2"/>
      <c r="G25" s="2"/>
      <c r="H25" s="2"/>
      <c r="I25" s="2"/>
      <c r="J25" s="2"/>
      <c r="K25" s="2"/>
      <c r="L25" s="2"/>
      <c r="M25" s="2"/>
      <c r="N25" s="2"/>
      <c r="O25" s="2"/>
      <c r="P25" s="2"/>
      <c r="Q25" s="2"/>
      <c r="R25" s="2"/>
      <c r="S25" s="2"/>
    </row>
    <row r="26" customFormat="false" ht="12.75" hidden="false" customHeight="true" outlineLevel="0" collapsed="false">
      <c r="A26" s="2"/>
      <c r="B26" s="2"/>
      <c r="C26" s="2"/>
      <c r="D26" s="2"/>
      <c r="E26" s="2"/>
      <c r="F26" s="2"/>
      <c r="G26" s="2"/>
      <c r="H26" s="2"/>
      <c r="I26" s="2"/>
      <c r="J26" s="2"/>
      <c r="K26" s="2"/>
      <c r="L26" s="2"/>
      <c r="M26" s="2"/>
      <c r="N26" s="2"/>
      <c r="O26" s="2"/>
      <c r="P26" s="2"/>
      <c r="Q26" s="2"/>
      <c r="R26" s="2"/>
      <c r="S26" s="2"/>
    </row>
    <row r="27" customFormat="false" ht="12.75" hidden="false" customHeight="true" outlineLevel="0" collapsed="false">
      <c r="A27" s="2"/>
      <c r="B27" s="2"/>
      <c r="C27" s="2"/>
      <c r="D27" s="2"/>
      <c r="E27" s="2"/>
      <c r="F27" s="2"/>
      <c r="G27" s="2"/>
      <c r="H27" s="2"/>
      <c r="I27" s="2"/>
      <c r="J27" s="2"/>
      <c r="K27" s="2"/>
      <c r="L27" s="2"/>
      <c r="M27" s="2"/>
      <c r="N27" s="2"/>
      <c r="O27" s="2"/>
      <c r="P27" s="2"/>
      <c r="Q27" s="2"/>
      <c r="R27" s="2"/>
      <c r="S27" s="2"/>
    </row>
    <row r="28" customFormat="false" ht="12.75" hidden="false" customHeight="true" outlineLevel="0" collapsed="false">
      <c r="A28" s="2"/>
      <c r="B28" s="2"/>
      <c r="C28" s="2"/>
      <c r="D28" s="2"/>
      <c r="E28" s="2"/>
      <c r="F28" s="2"/>
      <c r="G28" s="2"/>
      <c r="H28" s="2"/>
      <c r="I28" s="2"/>
      <c r="J28" s="2"/>
      <c r="K28" s="2"/>
      <c r="L28" s="2"/>
      <c r="M28" s="2"/>
      <c r="N28" s="2"/>
      <c r="O28" s="2"/>
      <c r="P28" s="2"/>
      <c r="Q28" s="2"/>
      <c r="R28" s="2"/>
      <c r="S28" s="2"/>
    </row>
    <row r="29" customFormat="false" ht="12.75" hidden="false" customHeight="true" outlineLevel="0" collapsed="false">
      <c r="A29" s="2"/>
      <c r="B29" s="2"/>
      <c r="C29" s="2"/>
      <c r="D29" s="2"/>
      <c r="E29" s="2"/>
      <c r="F29" s="2"/>
      <c r="G29" s="2"/>
      <c r="H29" s="2"/>
      <c r="I29" s="2"/>
      <c r="J29" s="2"/>
      <c r="K29" s="2"/>
      <c r="L29" s="2"/>
      <c r="M29" s="2"/>
      <c r="N29" s="2"/>
      <c r="O29" s="2"/>
      <c r="P29" s="2"/>
      <c r="Q29" s="2"/>
      <c r="R29" s="2"/>
      <c r="S29" s="2"/>
    </row>
    <row r="30" customFormat="false" ht="12.75" hidden="false" customHeight="true" outlineLevel="0" collapsed="false">
      <c r="A30" s="2"/>
      <c r="B30" s="2"/>
      <c r="C30" s="2"/>
      <c r="D30" s="2"/>
      <c r="E30" s="2"/>
      <c r="F30" s="2"/>
      <c r="G30" s="2"/>
      <c r="H30" s="2"/>
      <c r="I30" s="2"/>
      <c r="J30" s="2"/>
      <c r="K30" s="2"/>
      <c r="L30" s="2"/>
      <c r="M30" s="2"/>
      <c r="N30" s="2"/>
      <c r="O30" s="2"/>
      <c r="P30" s="2"/>
      <c r="Q30" s="2"/>
      <c r="R30" s="2"/>
      <c r="S30" s="2"/>
    </row>
    <row r="31" customFormat="false" ht="12.75" hidden="false" customHeight="true" outlineLevel="0" collapsed="false">
      <c r="A31" s="2"/>
      <c r="B31" s="2"/>
      <c r="C31" s="2"/>
      <c r="D31" s="2"/>
      <c r="E31" s="2"/>
      <c r="F31" s="2"/>
      <c r="G31" s="2"/>
      <c r="H31" s="2"/>
      <c r="I31" s="2"/>
      <c r="J31" s="2"/>
      <c r="K31" s="2"/>
      <c r="L31" s="2"/>
      <c r="M31" s="2"/>
      <c r="N31" s="2"/>
      <c r="O31" s="2"/>
      <c r="P31" s="2"/>
      <c r="Q31" s="2"/>
      <c r="R31" s="2"/>
      <c r="S31" s="2"/>
    </row>
    <row r="32" customFormat="false" ht="12.75" hidden="false" customHeight="true" outlineLevel="0" collapsed="false">
      <c r="A32" s="2"/>
      <c r="B32" s="2"/>
      <c r="C32" s="2"/>
      <c r="D32" s="2"/>
      <c r="E32" s="2"/>
      <c r="F32" s="2"/>
      <c r="G32" s="2"/>
      <c r="H32" s="2"/>
      <c r="I32" s="2"/>
      <c r="J32" s="2"/>
      <c r="K32" s="2"/>
      <c r="L32" s="2"/>
      <c r="M32" s="2"/>
      <c r="N32" s="2"/>
      <c r="O32" s="2"/>
      <c r="P32" s="2"/>
      <c r="Q32" s="2"/>
      <c r="R32" s="2"/>
      <c r="S32" s="2"/>
    </row>
    <row r="33" customFormat="false" ht="12.75" hidden="false" customHeight="true" outlineLevel="0" collapsed="false">
      <c r="A33" s="2"/>
      <c r="B33" s="2"/>
      <c r="C33" s="2"/>
      <c r="D33" s="2"/>
      <c r="E33" s="2"/>
      <c r="F33" s="2"/>
      <c r="G33" s="2"/>
      <c r="H33" s="2"/>
      <c r="I33" s="2"/>
      <c r="J33" s="2"/>
      <c r="K33" s="2"/>
      <c r="L33" s="2"/>
      <c r="M33" s="2"/>
      <c r="N33" s="2"/>
      <c r="O33" s="2"/>
      <c r="P33" s="2"/>
      <c r="Q33" s="2"/>
      <c r="R33" s="2"/>
    </row>
    <row r="34" customFormat="false" ht="12.75" hidden="false" customHeight="true" outlineLevel="0" collapsed="false">
      <c r="A34" s="2"/>
      <c r="B34" s="2"/>
      <c r="C34" s="2"/>
      <c r="D34" s="2"/>
      <c r="E34" s="2"/>
      <c r="F34" s="2"/>
      <c r="G34" s="2"/>
      <c r="H34" s="2"/>
      <c r="I34" s="2"/>
      <c r="J34" s="2"/>
      <c r="K34" s="2"/>
      <c r="L34" s="2"/>
      <c r="M34" s="2"/>
      <c r="N34" s="2"/>
      <c r="O34" s="2"/>
      <c r="P34" s="2"/>
      <c r="Q34" s="2"/>
      <c r="R34" s="2"/>
    </row>
    <row r="35" customFormat="false" ht="12.75" hidden="false" customHeight="true" outlineLevel="0" collapsed="false">
      <c r="A35" s="2"/>
      <c r="B35" s="2"/>
      <c r="C35" s="2"/>
      <c r="D35" s="2"/>
      <c r="E35" s="2"/>
      <c r="F35" s="2"/>
      <c r="G35" s="2"/>
      <c r="H35" s="2"/>
      <c r="I35" s="2"/>
      <c r="J35" s="2"/>
      <c r="K35" s="2"/>
      <c r="L35" s="2"/>
      <c r="M35" s="2"/>
      <c r="N35" s="2"/>
      <c r="O35" s="2"/>
      <c r="P35" s="2"/>
      <c r="Q35" s="2"/>
      <c r="R35" s="2"/>
    </row>
    <row r="36" customFormat="false" ht="12.75" hidden="false" customHeight="true" outlineLevel="0" collapsed="false">
      <c r="A36" s="2"/>
      <c r="B36" s="2"/>
      <c r="C36" s="2"/>
      <c r="D36" s="2"/>
      <c r="E36" s="2"/>
      <c r="F36" s="2"/>
      <c r="G36" s="2"/>
      <c r="H36" s="2"/>
      <c r="I36" s="2"/>
      <c r="J36" s="2"/>
      <c r="K36" s="2"/>
      <c r="L36" s="2"/>
      <c r="M36" s="2"/>
      <c r="N36" s="2"/>
      <c r="O36" s="2"/>
      <c r="P36" s="2"/>
      <c r="Q36" s="2"/>
      <c r="R36" s="2"/>
    </row>
    <row r="37" customFormat="false" ht="12.75" hidden="false" customHeight="true" outlineLevel="0" collapsed="false">
      <c r="A37" s="2"/>
      <c r="B37" s="2"/>
      <c r="C37" s="2"/>
      <c r="D37" s="2"/>
      <c r="E37" s="2"/>
      <c r="F37" s="2"/>
      <c r="G37" s="2"/>
      <c r="H37" s="2"/>
      <c r="I37" s="2"/>
      <c r="J37" s="2"/>
      <c r="K37" s="2"/>
      <c r="L37" s="2"/>
      <c r="M37" s="2"/>
      <c r="N37" s="2"/>
      <c r="O37" s="2"/>
      <c r="P37" s="2"/>
      <c r="Q37" s="2"/>
      <c r="R37" s="2"/>
    </row>
    <row r="38" customFormat="false" ht="12.75" hidden="false" customHeight="true" outlineLevel="0" collapsed="false">
      <c r="A38" s="2"/>
      <c r="B38" s="2"/>
      <c r="C38" s="2"/>
      <c r="D38" s="2"/>
      <c r="E38" s="2"/>
      <c r="F38" s="2"/>
      <c r="G38" s="2"/>
      <c r="H38" s="2"/>
      <c r="I38" s="2"/>
      <c r="J38" s="2"/>
      <c r="O38" s="2"/>
      <c r="P38" s="2"/>
      <c r="Q38" s="2"/>
      <c r="R38" s="2"/>
      <c r="S38" s="2"/>
      <c r="T38" s="2"/>
      <c r="U38" s="2"/>
      <c r="V38" s="2"/>
      <c r="W38" s="2"/>
      <c r="X38" s="2"/>
      <c r="Y38" s="2"/>
      <c r="Z38" s="2"/>
    </row>
    <row r="39" customFormat="false" ht="12.75" hidden="false" customHeight="true" outlineLevel="0" collapsed="false">
      <c r="A39" s="2"/>
    </row>
    <row r="40" customFormat="false" ht="12.75" hidden="false" customHeight="true" outlineLevel="0" collapsed="false">
      <c r="A40" s="2"/>
    </row>
    <row r="41" customFormat="false" ht="12.75" hidden="false" customHeight="true" outlineLevel="0" collapsed="false">
      <c r="A41" s="2"/>
    </row>
    <row r="42" customFormat="false" ht="12.75" hidden="false" customHeight="true" outlineLevel="0" collapsed="false">
      <c r="A42" s="2"/>
    </row>
    <row r="43" customFormat="false" ht="12.75" hidden="false" customHeight="true" outlineLevel="0" collapsed="false">
      <c r="A43" s="2"/>
    </row>
    <row r="44" customFormat="false" ht="12.75" hidden="false" customHeight="true" outlineLevel="0" collapsed="false">
      <c r="A44" s="2"/>
    </row>
    <row r="45" customFormat="false" ht="12.75" hidden="false" customHeight="true" outlineLevel="0" collapsed="false">
      <c r="A45" s="2"/>
    </row>
    <row r="46" customFormat="false" ht="12.75" hidden="false" customHeight="true" outlineLevel="0" collapsed="false">
      <c r="A46" s="2"/>
    </row>
    <row r="47" customFormat="false" ht="12.75" hidden="false" customHeight="true" outlineLevel="0" collapsed="false">
      <c r="A47" s="2"/>
    </row>
    <row r="48" customFormat="false" ht="12.75" hidden="false" customHeight="true" outlineLevel="0" collapsed="false">
      <c r="A48" s="2"/>
    </row>
    <row r="49" customFormat="false" ht="12.75" hidden="false" customHeight="true" outlineLevel="0" collapsed="false">
      <c r="A49" s="2"/>
    </row>
    <row r="50" customFormat="false" ht="12.75" hidden="false" customHeight="true" outlineLevel="0" collapsed="false">
      <c r="A50" s="2"/>
    </row>
    <row r="51" customFormat="false" ht="12.75" hidden="false" customHeight="true" outlineLevel="0" collapsed="false">
      <c r="A51" s="2"/>
    </row>
    <row r="52" customFormat="false" ht="12.75" hidden="false" customHeight="true" outlineLevel="0" collapsed="false">
      <c r="A52" s="2"/>
    </row>
    <row r="53" customFormat="false" ht="12.75" hidden="false" customHeight="true" outlineLevel="0" collapsed="false">
      <c r="A53" s="2"/>
    </row>
    <row r="54" customFormat="false" ht="12.75" hidden="false" customHeight="true" outlineLevel="0" collapsed="false">
      <c r="A54" s="2"/>
    </row>
    <row r="55" customFormat="false" ht="12.75" hidden="false" customHeight="true" outlineLevel="0" collapsed="false">
      <c r="A55" s="2"/>
    </row>
    <row r="56" customFormat="false" ht="12.75" hidden="false" customHeight="true" outlineLevel="0" collapsed="false">
      <c r="A56" s="2"/>
    </row>
    <row r="57" customFormat="false" ht="12.75" hidden="false" customHeight="true" outlineLevel="0" collapsed="false">
      <c r="A57" s="2"/>
    </row>
    <row r="58" customFormat="false" ht="12.75" hidden="false" customHeight="true" outlineLevel="0" collapsed="false">
      <c r="A58" s="2"/>
    </row>
    <row r="59" customFormat="false" ht="12.75" hidden="false" customHeight="true" outlineLevel="0" collapsed="false">
      <c r="A59" s="2"/>
    </row>
    <row r="60" customFormat="false" ht="12.75" hidden="false" customHeight="true" outlineLevel="0" collapsed="false">
      <c r="A60" s="2"/>
    </row>
    <row r="61" customFormat="false" ht="12.75" hidden="false" customHeight="true" outlineLevel="0" collapsed="false">
      <c r="A61" s="2"/>
    </row>
    <row r="62" customFormat="false" ht="12.75" hidden="false" customHeight="true" outlineLevel="0" collapsed="false">
      <c r="A62" s="2"/>
    </row>
    <row r="63" customFormat="false" ht="12.75" hidden="false" customHeight="true" outlineLevel="0" collapsed="false">
      <c r="A63" s="2"/>
    </row>
    <row r="64" customFormat="false" ht="12.75" hidden="false" customHeight="true" outlineLevel="0" collapsed="false">
      <c r="A64" s="2"/>
    </row>
    <row r="65" customFormat="false" ht="12.75" hidden="false" customHeight="true" outlineLevel="0" collapsed="false">
      <c r="A65" s="2"/>
    </row>
    <row r="66" customFormat="false" ht="12.75" hidden="false" customHeight="true" outlineLevel="0" collapsed="false">
      <c r="A66" s="2"/>
    </row>
    <row r="67" customFormat="false" ht="12.75" hidden="false" customHeight="true" outlineLevel="0" collapsed="false">
      <c r="A67" s="2"/>
    </row>
    <row r="68" customFormat="false" ht="12.75" hidden="false" customHeight="true" outlineLevel="0" collapsed="false">
      <c r="A68" s="2"/>
    </row>
    <row r="69" customFormat="false" ht="12.75" hidden="false" customHeight="true" outlineLevel="0" collapsed="false">
      <c r="A69" s="2"/>
    </row>
    <row r="70" customFormat="false" ht="12.75" hidden="false" customHeight="true" outlineLevel="0" collapsed="false">
      <c r="A70" s="2"/>
    </row>
    <row r="71" customFormat="false" ht="12.75" hidden="false" customHeight="true" outlineLevel="0" collapsed="false">
      <c r="A71" s="2"/>
    </row>
    <row r="72" customFormat="false" ht="12.75" hidden="false" customHeight="true" outlineLevel="0" collapsed="false">
      <c r="A72" s="2"/>
    </row>
    <row r="73" customFormat="false" ht="12.75" hidden="false" customHeight="true" outlineLevel="0" collapsed="false">
      <c r="A73" s="2"/>
    </row>
    <row r="74" customFormat="false" ht="12.75" hidden="false" customHeight="true" outlineLevel="0" collapsed="false">
      <c r="A74" s="2"/>
    </row>
    <row r="75" customFormat="false" ht="12.75" hidden="false" customHeight="true" outlineLevel="0" collapsed="false">
      <c r="A75" s="2"/>
    </row>
    <row r="76" customFormat="false" ht="12.75" hidden="false" customHeight="true" outlineLevel="0" collapsed="false">
      <c r="A76" s="2"/>
    </row>
    <row r="77" customFormat="false" ht="12.75" hidden="false" customHeight="true" outlineLevel="0" collapsed="false">
      <c r="A77" s="2"/>
    </row>
    <row r="78" customFormat="false" ht="12.75" hidden="false" customHeight="true" outlineLevel="0" collapsed="false">
      <c r="A78" s="2"/>
    </row>
    <row r="79" customFormat="false" ht="12.75" hidden="false" customHeight="true" outlineLevel="0" collapsed="false">
      <c r="A79" s="2"/>
    </row>
    <row r="80" customFormat="false" ht="12.75" hidden="false" customHeight="true" outlineLevel="0" collapsed="false">
      <c r="A80" s="2"/>
    </row>
    <row r="81" customFormat="false" ht="12.75" hidden="false" customHeight="true" outlineLevel="0" collapsed="false">
      <c r="A81" s="2"/>
    </row>
    <row r="82" customFormat="false" ht="12.75" hidden="false" customHeight="true" outlineLevel="0" collapsed="false">
      <c r="A82" s="2"/>
    </row>
    <row r="83" customFormat="false" ht="12.75" hidden="false" customHeight="true" outlineLevel="0" collapsed="false">
      <c r="A83" s="2"/>
    </row>
    <row r="84" customFormat="false" ht="12.75" hidden="false" customHeight="true" outlineLevel="0" collapsed="false">
      <c r="A84" s="2"/>
    </row>
    <row r="85" customFormat="false" ht="12.75" hidden="false" customHeight="true" outlineLevel="0" collapsed="false">
      <c r="A85" s="2"/>
    </row>
    <row r="86" customFormat="false" ht="12.75" hidden="false" customHeight="true" outlineLevel="0" collapsed="false">
      <c r="A86" s="2"/>
    </row>
    <row r="87" customFormat="false" ht="12.75" hidden="false" customHeight="true" outlineLevel="0" collapsed="false">
      <c r="A87" s="2"/>
    </row>
    <row r="88" customFormat="false" ht="12.75" hidden="false" customHeight="true" outlineLevel="0" collapsed="false">
      <c r="A88" s="2"/>
    </row>
    <row r="89" customFormat="false" ht="12.75" hidden="false" customHeight="true" outlineLevel="0" collapsed="false">
      <c r="A89" s="2"/>
    </row>
    <row r="90" customFormat="false" ht="12.75" hidden="false" customHeight="true" outlineLevel="0" collapsed="false">
      <c r="A90" s="2"/>
    </row>
    <row r="91" customFormat="false" ht="12.75" hidden="false" customHeight="true" outlineLevel="0" collapsed="false">
      <c r="A91" s="2"/>
    </row>
    <row r="92" customFormat="false" ht="12.75" hidden="false" customHeight="true" outlineLevel="0" collapsed="false">
      <c r="A92" s="2"/>
    </row>
    <row r="93" customFormat="false" ht="12.75" hidden="false" customHeight="true" outlineLevel="0" collapsed="false">
      <c r="A93" s="2"/>
    </row>
    <row r="94" customFormat="false" ht="12.75" hidden="false" customHeight="true" outlineLevel="0" collapsed="false">
      <c r="A94" s="2"/>
    </row>
    <row r="95" customFormat="false" ht="12.75" hidden="false" customHeight="true" outlineLevel="0" collapsed="false">
      <c r="A95" s="2"/>
    </row>
    <row r="96" customFormat="false" ht="12.75" hidden="false" customHeight="true" outlineLevel="0" collapsed="false">
      <c r="A96" s="2"/>
    </row>
    <row r="97" customFormat="false" ht="12.75" hidden="false" customHeight="true" outlineLevel="0" collapsed="false">
      <c r="A97" s="2"/>
    </row>
    <row r="98" customFormat="false" ht="12.75" hidden="false" customHeight="true" outlineLevel="0" collapsed="false">
      <c r="A98" s="2"/>
    </row>
    <row r="99" customFormat="false" ht="12.75" hidden="false" customHeight="true" outlineLevel="0" collapsed="false">
      <c r="A99" s="2"/>
    </row>
    <row r="100" customFormat="false" ht="12.75" hidden="false" customHeight="true" outlineLevel="0" collapsed="false">
      <c r="A100" s="2"/>
    </row>
    <row r="101" customFormat="false" ht="12.75" hidden="false" customHeight="true" outlineLevel="0" collapsed="false">
      <c r="A101" s="2"/>
    </row>
    <row r="102" customFormat="false" ht="12.75" hidden="false" customHeight="true" outlineLevel="0" collapsed="false">
      <c r="A102" s="2"/>
    </row>
    <row r="103" customFormat="false" ht="12.75" hidden="false" customHeight="true" outlineLevel="0" collapsed="false">
      <c r="A103" s="2"/>
    </row>
    <row r="104" customFormat="false" ht="12.75" hidden="false" customHeight="true" outlineLevel="0" collapsed="false">
      <c r="A104" s="2"/>
    </row>
    <row r="105" customFormat="false" ht="12.75" hidden="false" customHeight="true" outlineLevel="0" collapsed="false">
      <c r="A105" s="2"/>
    </row>
    <row r="106" customFormat="false" ht="12.75" hidden="false" customHeight="true" outlineLevel="0" collapsed="false">
      <c r="A106" s="2"/>
    </row>
    <row r="107" customFormat="false" ht="12.75" hidden="false" customHeight="true" outlineLevel="0" collapsed="false">
      <c r="A107" s="2"/>
    </row>
    <row r="108" customFormat="false" ht="12.75" hidden="false" customHeight="true" outlineLevel="0" collapsed="false">
      <c r="A108" s="2"/>
    </row>
    <row r="109" customFormat="false" ht="12.75" hidden="false" customHeight="true" outlineLevel="0" collapsed="false">
      <c r="A109" s="2"/>
    </row>
    <row r="110" customFormat="false" ht="12.75" hidden="false" customHeight="true" outlineLevel="0" collapsed="false">
      <c r="A110" s="2"/>
    </row>
    <row r="111" customFormat="false" ht="12.75" hidden="false" customHeight="true" outlineLevel="0" collapsed="false">
      <c r="A111" s="2"/>
    </row>
    <row r="112" customFormat="false" ht="12.75" hidden="false" customHeight="true" outlineLevel="0" collapsed="false">
      <c r="A112" s="2"/>
    </row>
    <row r="113" customFormat="false" ht="12.75" hidden="false" customHeight="true" outlineLevel="0" collapsed="false">
      <c r="A113" s="2"/>
    </row>
    <row r="114" customFormat="false" ht="12.75" hidden="false" customHeight="true" outlineLevel="0" collapsed="false">
      <c r="A114" s="2"/>
    </row>
    <row r="115" customFormat="false" ht="12.75" hidden="false" customHeight="true" outlineLevel="0" collapsed="false">
      <c r="A115" s="2"/>
    </row>
    <row r="116" customFormat="false" ht="12.75" hidden="false" customHeight="true" outlineLevel="0" collapsed="false">
      <c r="A116" s="2"/>
    </row>
    <row r="117" customFormat="false" ht="12.75" hidden="false" customHeight="true" outlineLevel="0" collapsed="false">
      <c r="A117" s="2"/>
    </row>
    <row r="118" customFormat="false" ht="12.75" hidden="false" customHeight="true" outlineLevel="0" collapsed="false">
      <c r="A118" s="2"/>
    </row>
    <row r="119" customFormat="false" ht="12.75" hidden="false" customHeight="true" outlineLevel="0" collapsed="false">
      <c r="A119" s="2"/>
    </row>
    <row r="120" customFormat="false" ht="12.75" hidden="false" customHeight="true" outlineLevel="0" collapsed="false">
      <c r="A120" s="2"/>
    </row>
    <row r="121" customFormat="false" ht="12.75" hidden="false" customHeight="true" outlineLevel="0" collapsed="false">
      <c r="A121" s="2"/>
    </row>
    <row r="122" customFormat="false" ht="12.75" hidden="false" customHeight="true" outlineLevel="0" collapsed="false">
      <c r="A122" s="2"/>
    </row>
    <row r="123" customFormat="false" ht="12.75" hidden="false" customHeight="true" outlineLevel="0" collapsed="false">
      <c r="A123" s="2"/>
    </row>
    <row r="124" customFormat="false" ht="12.75" hidden="false" customHeight="true" outlineLevel="0" collapsed="false">
      <c r="A124" s="2"/>
    </row>
    <row r="125" customFormat="false" ht="12.75" hidden="false" customHeight="true" outlineLevel="0" collapsed="false">
      <c r="A125" s="2"/>
    </row>
    <row r="126" customFormat="false" ht="12.75" hidden="false" customHeight="true" outlineLevel="0" collapsed="false">
      <c r="A126" s="2"/>
    </row>
    <row r="127" customFormat="false" ht="12.75" hidden="false" customHeight="true" outlineLevel="0" collapsed="false">
      <c r="A127" s="2"/>
    </row>
    <row r="128" customFormat="false" ht="12.75" hidden="false" customHeight="true" outlineLevel="0" collapsed="false">
      <c r="A128" s="2"/>
    </row>
    <row r="129" customFormat="false" ht="12.75" hidden="false" customHeight="true" outlineLevel="0" collapsed="false">
      <c r="A129" s="2"/>
    </row>
    <row r="130" customFormat="false" ht="12.75" hidden="false" customHeight="true" outlineLevel="0" collapsed="false">
      <c r="A130" s="2"/>
    </row>
    <row r="131" customFormat="false" ht="12.75" hidden="false" customHeight="true" outlineLevel="0" collapsed="false">
      <c r="A131" s="2"/>
    </row>
    <row r="132" customFormat="false" ht="12.75" hidden="false" customHeight="true" outlineLevel="0" collapsed="false">
      <c r="A132" s="2"/>
    </row>
    <row r="133" customFormat="false" ht="12.75" hidden="false" customHeight="true" outlineLevel="0" collapsed="false">
      <c r="A133" s="2"/>
    </row>
    <row r="134" customFormat="false" ht="12.75" hidden="false" customHeight="true" outlineLevel="0" collapsed="false">
      <c r="A134" s="2"/>
    </row>
    <row r="135" customFormat="false" ht="12.75" hidden="false" customHeight="true" outlineLevel="0" collapsed="false">
      <c r="A135" s="2"/>
    </row>
    <row r="136" customFormat="false" ht="12.75" hidden="false" customHeight="true" outlineLevel="0" collapsed="false">
      <c r="A136" s="2"/>
    </row>
    <row r="137" customFormat="false" ht="12.75" hidden="false" customHeight="true" outlineLevel="0" collapsed="false">
      <c r="A137" s="2"/>
    </row>
    <row r="138" customFormat="false" ht="12.75" hidden="false" customHeight="true" outlineLevel="0" collapsed="false">
      <c r="A138" s="2"/>
    </row>
    <row r="139" customFormat="false" ht="12.75" hidden="false" customHeight="true" outlineLevel="0" collapsed="false">
      <c r="A139" s="2"/>
    </row>
    <row r="140" customFormat="false" ht="12.75" hidden="false" customHeight="true" outlineLevel="0" collapsed="false">
      <c r="A140" s="2"/>
    </row>
    <row r="141" customFormat="false" ht="12.75" hidden="false" customHeight="true" outlineLevel="0" collapsed="false">
      <c r="A141" s="2"/>
    </row>
    <row r="142" customFormat="false" ht="12.75" hidden="false" customHeight="true" outlineLevel="0" collapsed="false">
      <c r="A142" s="2"/>
    </row>
    <row r="143" customFormat="false" ht="12.75" hidden="false" customHeight="true" outlineLevel="0" collapsed="false">
      <c r="A143" s="2"/>
    </row>
    <row r="144" customFormat="false" ht="12.75" hidden="false" customHeight="true" outlineLevel="0" collapsed="false">
      <c r="A144" s="2"/>
    </row>
    <row r="145" customFormat="false" ht="12.75" hidden="false" customHeight="true" outlineLevel="0" collapsed="false">
      <c r="A145" s="2"/>
    </row>
    <row r="146" customFormat="false" ht="12.75" hidden="false" customHeight="true" outlineLevel="0" collapsed="false">
      <c r="A146" s="2"/>
    </row>
    <row r="147" customFormat="false" ht="12.75" hidden="false" customHeight="true" outlineLevel="0" collapsed="false">
      <c r="A147" s="2"/>
    </row>
    <row r="148" customFormat="false" ht="12.75" hidden="false" customHeight="true" outlineLevel="0" collapsed="false">
      <c r="A148" s="2"/>
    </row>
    <row r="149" customFormat="false" ht="12.75" hidden="false" customHeight="true" outlineLevel="0" collapsed="false">
      <c r="A149" s="2"/>
    </row>
    <row r="150" customFormat="false" ht="12.75" hidden="false" customHeight="true" outlineLevel="0" collapsed="false">
      <c r="A150" s="2"/>
    </row>
    <row r="151" customFormat="false" ht="12.75" hidden="false" customHeight="true" outlineLevel="0" collapsed="false">
      <c r="A151" s="2"/>
    </row>
    <row r="152" customFormat="false" ht="12.75" hidden="false" customHeight="true" outlineLevel="0" collapsed="false">
      <c r="A152" s="2"/>
    </row>
    <row r="153" customFormat="false" ht="12.75" hidden="false" customHeight="true" outlineLevel="0" collapsed="false">
      <c r="A153" s="2"/>
    </row>
    <row r="154" customFormat="false" ht="12.75" hidden="false" customHeight="true" outlineLevel="0" collapsed="false">
      <c r="A154" s="2"/>
    </row>
    <row r="155" customFormat="false" ht="12.75" hidden="false" customHeight="true" outlineLevel="0" collapsed="false">
      <c r="A155" s="2"/>
    </row>
    <row r="156" customFormat="false" ht="12.75" hidden="false" customHeight="true" outlineLevel="0" collapsed="false">
      <c r="A156" s="2"/>
    </row>
    <row r="157" customFormat="false" ht="12.75" hidden="false" customHeight="true" outlineLevel="0" collapsed="false">
      <c r="A157" s="2"/>
    </row>
    <row r="158" customFormat="false" ht="12.75" hidden="false" customHeight="true" outlineLevel="0" collapsed="false">
      <c r="A158" s="2"/>
    </row>
    <row r="159" customFormat="false" ht="12.75" hidden="false" customHeight="true" outlineLevel="0" collapsed="false">
      <c r="A159" s="2"/>
    </row>
    <row r="160" customFormat="false" ht="12.75" hidden="false" customHeight="true" outlineLevel="0" collapsed="false">
      <c r="A160" s="2"/>
    </row>
    <row r="161" customFormat="false" ht="12.75" hidden="false" customHeight="true" outlineLevel="0" collapsed="false">
      <c r="A161" s="2"/>
    </row>
    <row r="162" customFormat="false" ht="12.75" hidden="false" customHeight="true" outlineLevel="0" collapsed="false">
      <c r="A162" s="2"/>
    </row>
    <row r="163" customFormat="false" ht="12.75" hidden="false" customHeight="true" outlineLevel="0" collapsed="false">
      <c r="A163" s="2"/>
    </row>
    <row r="164" customFormat="false" ht="12.75" hidden="false" customHeight="true" outlineLevel="0" collapsed="false">
      <c r="A164" s="2"/>
    </row>
    <row r="165" customFormat="false" ht="12.75" hidden="false" customHeight="true" outlineLevel="0" collapsed="false">
      <c r="A165" s="2"/>
    </row>
    <row r="166" customFormat="false" ht="12.75" hidden="false" customHeight="true" outlineLevel="0" collapsed="false">
      <c r="A166" s="2"/>
    </row>
    <row r="167" customFormat="false" ht="12.75" hidden="false" customHeight="true" outlineLevel="0" collapsed="false">
      <c r="A167" s="2"/>
    </row>
    <row r="168" customFormat="false" ht="12.75" hidden="false" customHeight="true" outlineLevel="0" collapsed="false">
      <c r="A168" s="2"/>
    </row>
    <row r="169" customFormat="false" ht="12.75" hidden="false" customHeight="true" outlineLevel="0" collapsed="false">
      <c r="A169" s="2"/>
    </row>
    <row r="170" customFormat="false" ht="12.75" hidden="false" customHeight="true" outlineLevel="0" collapsed="false">
      <c r="A170" s="2"/>
    </row>
    <row r="171" customFormat="false" ht="12.75" hidden="false" customHeight="true" outlineLevel="0" collapsed="false">
      <c r="A171" s="2"/>
    </row>
    <row r="172" customFormat="false" ht="12.75" hidden="false" customHeight="true" outlineLevel="0" collapsed="false">
      <c r="A172" s="2"/>
    </row>
    <row r="173" customFormat="false" ht="12.75" hidden="false" customHeight="true" outlineLevel="0" collapsed="false">
      <c r="A173" s="2"/>
    </row>
    <row r="174" customFormat="false" ht="12.75" hidden="false" customHeight="true" outlineLevel="0" collapsed="false">
      <c r="A174" s="2"/>
    </row>
    <row r="175" customFormat="false" ht="12.75" hidden="false" customHeight="true" outlineLevel="0" collapsed="false">
      <c r="A175" s="2"/>
    </row>
    <row r="176" customFormat="false" ht="12.75" hidden="false" customHeight="true" outlineLevel="0" collapsed="false">
      <c r="A176" s="2"/>
    </row>
    <row r="177" customFormat="false" ht="12.75" hidden="false" customHeight="true" outlineLevel="0" collapsed="false">
      <c r="A177" s="2"/>
    </row>
    <row r="178" customFormat="false" ht="12.75" hidden="false" customHeight="true" outlineLevel="0" collapsed="false">
      <c r="A178" s="2"/>
    </row>
    <row r="179" customFormat="false" ht="12.75" hidden="false" customHeight="true" outlineLevel="0" collapsed="false">
      <c r="A179" s="2"/>
    </row>
    <row r="180" customFormat="false" ht="12.75" hidden="false" customHeight="true" outlineLevel="0" collapsed="false">
      <c r="A180" s="2"/>
    </row>
    <row r="181" customFormat="false" ht="12.75" hidden="false" customHeight="true" outlineLevel="0" collapsed="false">
      <c r="A181" s="2"/>
    </row>
    <row r="182" customFormat="false" ht="12.75" hidden="false" customHeight="true" outlineLevel="0" collapsed="false">
      <c r="A182" s="2"/>
    </row>
    <row r="183" customFormat="false" ht="12.75" hidden="false" customHeight="true" outlineLevel="0" collapsed="false">
      <c r="A183" s="2"/>
    </row>
    <row r="184" customFormat="false" ht="12.75" hidden="false" customHeight="true" outlineLevel="0" collapsed="false">
      <c r="A184" s="2"/>
    </row>
    <row r="185" customFormat="false" ht="12.75" hidden="false" customHeight="true" outlineLevel="0" collapsed="false">
      <c r="A185" s="2"/>
    </row>
    <row r="186" customFormat="false" ht="12.75" hidden="false" customHeight="true" outlineLevel="0" collapsed="false">
      <c r="A186" s="2"/>
    </row>
    <row r="187" customFormat="false" ht="12.75" hidden="false" customHeight="true" outlineLevel="0" collapsed="false">
      <c r="A187" s="2"/>
    </row>
    <row r="188" customFormat="false" ht="12.75" hidden="false" customHeight="true" outlineLevel="0" collapsed="false">
      <c r="A188" s="2"/>
    </row>
    <row r="189" customFormat="false" ht="12.75" hidden="false" customHeight="true" outlineLevel="0" collapsed="false">
      <c r="A189" s="2"/>
    </row>
    <row r="190" customFormat="false" ht="12.75" hidden="false" customHeight="true" outlineLevel="0" collapsed="false">
      <c r="A190" s="2"/>
    </row>
    <row r="191" customFormat="false" ht="12.75" hidden="false" customHeight="true" outlineLevel="0" collapsed="false">
      <c r="A191" s="2"/>
    </row>
    <row r="192" customFormat="false" ht="12.75" hidden="false" customHeight="true" outlineLevel="0" collapsed="false">
      <c r="A192" s="2"/>
    </row>
    <row r="193" customFormat="false" ht="12.75" hidden="false" customHeight="true" outlineLevel="0" collapsed="false">
      <c r="A193" s="2"/>
    </row>
    <row r="194" customFormat="false" ht="12.75" hidden="false" customHeight="true" outlineLevel="0" collapsed="false">
      <c r="A194" s="2"/>
    </row>
    <row r="195" customFormat="false" ht="12.75" hidden="false" customHeight="true" outlineLevel="0" collapsed="false">
      <c r="A195" s="2"/>
    </row>
    <row r="196" customFormat="false" ht="12.75" hidden="false" customHeight="true" outlineLevel="0" collapsed="false">
      <c r="A196" s="2"/>
    </row>
    <row r="197" customFormat="false" ht="12.75" hidden="false" customHeight="true" outlineLevel="0" collapsed="false">
      <c r="A197" s="2"/>
    </row>
    <row r="198" customFormat="false" ht="12.75" hidden="false" customHeight="true" outlineLevel="0" collapsed="false">
      <c r="A198" s="2"/>
    </row>
    <row r="199" customFormat="false" ht="12.75" hidden="false" customHeight="true" outlineLevel="0" collapsed="false">
      <c r="A199" s="2"/>
    </row>
    <row r="200" customFormat="false" ht="12.75" hidden="false" customHeight="true" outlineLevel="0" collapsed="false">
      <c r="A200" s="2"/>
    </row>
    <row r="201" customFormat="false" ht="12.75" hidden="false" customHeight="true" outlineLevel="0" collapsed="false">
      <c r="A201" s="2"/>
    </row>
    <row r="202" customFormat="false" ht="12.75" hidden="false" customHeight="true" outlineLevel="0" collapsed="false">
      <c r="A202" s="2"/>
    </row>
    <row r="203" customFormat="false" ht="12.75" hidden="false" customHeight="true" outlineLevel="0" collapsed="false">
      <c r="A203" s="2"/>
    </row>
    <row r="204" customFormat="false" ht="12.75" hidden="false" customHeight="true" outlineLevel="0" collapsed="false">
      <c r="A204" s="2"/>
    </row>
    <row r="205" customFormat="false" ht="12.75" hidden="false" customHeight="true" outlineLevel="0" collapsed="false">
      <c r="A205" s="2"/>
    </row>
    <row r="206" customFormat="false" ht="12.75" hidden="false" customHeight="true" outlineLevel="0" collapsed="false">
      <c r="A206" s="2"/>
    </row>
    <row r="207" customFormat="false" ht="12.75" hidden="false" customHeight="true" outlineLevel="0" collapsed="false">
      <c r="A207" s="2"/>
    </row>
    <row r="208" customFormat="false" ht="12.75" hidden="false" customHeight="true" outlineLevel="0" collapsed="false">
      <c r="A208" s="2"/>
    </row>
    <row r="209" customFormat="false" ht="12.75" hidden="false" customHeight="true" outlineLevel="0" collapsed="false">
      <c r="A209" s="2"/>
    </row>
    <row r="210" customFormat="false" ht="12.75" hidden="false" customHeight="true" outlineLevel="0" collapsed="false">
      <c r="A210" s="2"/>
    </row>
    <row r="211" customFormat="false" ht="12.75" hidden="false" customHeight="true" outlineLevel="0" collapsed="false">
      <c r="A211" s="2"/>
    </row>
    <row r="212" customFormat="false" ht="12.75" hidden="false" customHeight="true" outlineLevel="0" collapsed="false">
      <c r="A212" s="2"/>
    </row>
    <row r="213" customFormat="false" ht="12.75" hidden="false" customHeight="true" outlineLevel="0" collapsed="false">
      <c r="A213" s="2"/>
    </row>
    <row r="214" customFormat="false" ht="12.75" hidden="false" customHeight="true" outlineLevel="0" collapsed="false">
      <c r="A214" s="2"/>
    </row>
    <row r="215" customFormat="false" ht="12.75" hidden="false" customHeight="true" outlineLevel="0" collapsed="false">
      <c r="A215" s="2"/>
    </row>
    <row r="216" customFormat="false" ht="12.75" hidden="false" customHeight="true" outlineLevel="0" collapsed="false">
      <c r="A216" s="2"/>
    </row>
    <row r="217" customFormat="false" ht="12.75" hidden="false" customHeight="true" outlineLevel="0" collapsed="false">
      <c r="A217" s="2"/>
    </row>
    <row r="218" customFormat="false" ht="12.75" hidden="false" customHeight="true" outlineLevel="0" collapsed="false">
      <c r="A218" s="2"/>
    </row>
    <row r="219" customFormat="false" ht="12.75" hidden="false" customHeight="true" outlineLevel="0" collapsed="false">
      <c r="A219" s="2"/>
    </row>
    <row r="220" customFormat="false" ht="12.75" hidden="false" customHeight="true" outlineLevel="0" collapsed="false">
      <c r="A220" s="2"/>
    </row>
    <row r="221" customFormat="false" ht="12.75" hidden="false" customHeight="true" outlineLevel="0" collapsed="false">
      <c r="A221" s="2"/>
    </row>
    <row r="222" customFormat="false" ht="12.75" hidden="false" customHeight="true" outlineLevel="0" collapsed="false">
      <c r="A222" s="2"/>
    </row>
    <row r="223" customFormat="false" ht="12.75" hidden="false" customHeight="true" outlineLevel="0" collapsed="false">
      <c r="A223" s="2"/>
    </row>
    <row r="224" customFormat="false" ht="12.75" hidden="false" customHeight="true" outlineLevel="0" collapsed="false">
      <c r="A224" s="2"/>
    </row>
    <row r="225" customFormat="false" ht="12.75" hidden="false" customHeight="true" outlineLevel="0" collapsed="false">
      <c r="A225" s="2"/>
    </row>
    <row r="226" customFormat="false" ht="12.75" hidden="false" customHeight="true" outlineLevel="0" collapsed="false">
      <c r="A226" s="2"/>
    </row>
    <row r="227" customFormat="false" ht="12.75" hidden="false" customHeight="true" outlineLevel="0" collapsed="false">
      <c r="A227" s="2"/>
    </row>
    <row r="228" customFormat="false" ht="12.75" hidden="false" customHeight="true" outlineLevel="0" collapsed="false">
      <c r="A228" s="2"/>
    </row>
    <row r="229" customFormat="false" ht="12.75" hidden="false" customHeight="true" outlineLevel="0" collapsed="false">
      <c r="A229" s="2"/>
    </row>
    <row r="230" customFormat="false" ht="12.75" hidden="false" customHeight="true" outlineLevel="0" collapsed="false">
      <c r="A230" s="2"/>
    </row>
    <row r="231" customFormat="false" ht="12.75" hidden="false" customHeight="true" outlineLevel="0" collapsed="false">
      <c r="A231" s="2"/>
    </row>
    <row r="232" customFormat="false" ht="12.75" hidden="false" customHeight="true" outlineLevel="0" collapsed="false">
      <c r="A232" s="2"/>
    </row>
    <row r="233" customFormat="false" ht="12.75" hidden="false" customHeight="true" outlineLevel="0" collapsed="false">
      <c r="A233" s="2"/>
    </row>
    <row r="234" customFormat="false" ht="12.75" hidden="false" customHeight="true" outlineLevel="0" collapsed="false">
      <c r="A234" s="2"/>
    </row>
    <row r="235" customFormat="false" ht="12.75" hidden="false" customHeight="true" outlineLevel="0" collapsed="false">
      <c r="A235" s="2"/>
    </row>
    <row r="236" customFormat="false" ht="12.75" hidden="false" customHeight="true" outlineLevel="0" collapsed="false">
      <c r="A236" s="2"/>
    </row>
    <row r="237" customFormat="false" ht="12.75" hidden="false" customHeight="true" outlineLevel="0" collapsed="false">
      <c r="A237" s="2"/>
    </row>
    <row r="238" customFormat="false" ht="12.75" hidden="false" customHeight="true" outlineLevel="0" collapsed="false">
      <c r="A238" s="2"/>
    </row>
    <row r="239" customFormat="false" ht="12.75" hidden="false" customHeight="true" outlineLevel="0" collapsed="false">
      <c r="A239" s="2"/>
    </row>
    <row r="240" customFormat="false" ht="12.75" hidden="false" customHeight="true" outlineLevel="0" collapsed="false">
      <c r="A240" s="2"/>
    </row>
    <row r="241" customFormat="false" ht="12.75" hidden="false" customHeight="true" outlineLevel="0" collapsed="false">
      <c r="A241" s="2"/>
    </row>
    <row r="242" customFormat="false" ht="12.75" hidden="false" customHeight="true" outlineLevel="0" collapsed="false">
      <c r="A242" s="2"/>
    </row>
    <row r="243" customFormat="false" ht="12.75" hidden="false" customHeight="true" outlineLevel="0" collapsed="false">
      <c r="A243" s="2"/>
    </row>
    <row r="244" customFormat="false" ht="12.75" hidden="false" customHeight="true" outlineLevel="0" collapsed="false">
      <c r="A244" s="2"/>
    </row>
    <row r="245" customFormat="false" ht="12.75" hidden="false" customHeight="true" outlineLevel="0" collapsed="false">
      <c r="A245" s="2"/>
    </row>
    <row r="246" customFormat="false" ht="12.75" hidden="false" customHeight="true" outlineLevel="0" collapsed="false">
      <c r="A246" s="2"/>
    </row>
    <row r="247" customFormat="false" ht="12.75" hidden="false" customHeight="true" outlineLevel="0" collapsed="false">
      <c r="A247" s="2"/>
    </row>
    <row r="248" customFormat="false" ht="12.75" hidden="false" customHeight="true" outlineLevel="0" collapsed="false">
      <c r="A248" s="2"/>
    </row>
    <row r="249" customFormat="false" ht="12.75" hidden="false" customHeight="true" outlineLevel="0" collapsed="false">
      <c r="A249" s="2"/>
    </row>
    <row r="250" customFormat="false" ht="12.75" hidden="false" customHeight="true" outlineLevel="0" collapsed="false">
      <c r="A250" s="2"/>
    </row>
    <row r="251" customFormat="false" ht="12.75" hidden="false" customHeight="true" outlineLevel="0" collapsed="false">
      <c r="A251" s="2"/>
    </row>
    <row r="252" customFormat="false" ht="12.75" hidden="false" customHeight="true" outlineLevel="0" collapsed="false">
      <c r="A252" s="2"/>
    </row>
    <row r="253" customFormat="false" ht="12.75" hidden="false" customHeight="true" outlineLevel="0" collapsed="false">
      <c r="A253" s="2"/>
    </row>
    <row r="254" customFormat="false" ht="12.75" hidden="false" customHeight="true" outlineLevel="0" collapsed="false">
      <c r="A254" s="2"/>
    </row>
    <row r="255" customFormat="false" ht="12.75" hidden="false" customHeight="true" outlineLevel="0" collapsed="false">
      <c r="A255" s="2"/>
    </row>
    <row r="256" customFormat="false" ht="12.75" hidden="false" customHeight="true" outlineLevel="0" collapsed="false">
      <c r="A256" s="2"/>
    </row>
    <row r="257" customFormat="false" ht="12.75" hidden="false" customHeight="true" outlineLevel="0" collapsed="false">
      <c r="A257" s="2"/>
    </row>
    <row r="258" customFormat="false" ht="12.75" hidden="false" customHeight="true" outlineLevel="0" collapsed="false">
      <c r="A258" s="2"/>
    </row>
    <row r="259" customFormat="false" ht="12.75" hidden="false" customHeight="true" outlineLevel="0" collapsed="false">
      <c r="A259" s="2"/>
    </row>
    <row r="260" customFormat="false" ht="12.75" hidden="false" customHeight="true" outlineLevel="0" collapsed="false">
      <c r="A260" s="2"/>
    </row>
    <row r="261" customFormat="false" ht="12.75" hidden="false" customHeight="true" outlineLevel="0" collapsed="false">
      <c r="A261" s="2"/>
    </row>
    <row r="262" customFormat="false" ht="12.75" hidden="false" customHeight="true" outlineLevel="0" collapsed="false">
      <c r="A262" s="2"/>
    </row>
    <row r="263" customFormat="false" ht="12.75" hidden="false" customHeight="true" outlineLevel="0" collapsed="false">
      <c r="A263" s="2"/>
    </row>
    <row r="264" customFormat="false" ht="12.75" hidden="false" customHeight="true" outlineLevel="0" collapsed="false">
      <c r="A264" s="2"/>
    </row>
    <row r="265" customFormat="false" ht="12.75" hidden="false" customHeight="true" outlineLevel="0" collapsed="false">
      <c r="A265" s="2"/>
    </row>
    <row r="266" customFormat="false" ht="12.75" hidden="false" customHeight="true" outlineLevel="0" collapsed="false">
      <c r="A266" s="2"/>
    </row>
    <row r="267" customFormat="false" ht="12.75" hidden="false" customHeight="true" outlineLevel="0" collapsed="false">
      <c r="A267" s="2"/>
    </row>
    <row r="268" customFormat="false" ht="12.75" hidden="false" customHeight="true" outlineLevel="0" collapsed="false">
      <c r="A268" s="2"/>
    </row>
    <row r="269" customFormat="false" ht="12.75" hidden="false" customHeight="true" outlineLevel="0" collapsed="false">
      <c r="A269" s="2"/>
    </row>
    <row r="270" customFormat="false" ht="12.75" hidden="false" customHeight="true" outlineLevel="0" collapsed="false">
      <c r="A270" s="2"/>
    </row>
    <row r="271" customFormat="false" ht="12.75" hidden="false" customHeight="true" outlineLevel="0" collapsed="false">
      <c r="A271" s="2"/>
    </row>
    <row r="272" customFormat="false" ht="12.75" hidden="false" customHeight="true" outlineLevel="0" collapsed="false">
      <c r="A272" s="2"/>
    </row>
    <row r="273" customFormat="false" ht="12.75" hidden="false" customHeight="true" outlineLevel="0" collapsed="false">
      <c r="A273" s="2"/>
    </row>
    <row r="274" customFormat="false" ht="12.75" hidden="false" customHeight="true" outlineLevel="0" collapsed="false">
      <c r="A274" s="2"/>
    </row>
    <row r="275" customFormat="false" ht="12.75" hidden="false" customHeight="true" outlineLevel="0" collapsed="false">
      <c r="A275" s="2"/>
    </row>
    <row r="276" customFormat="false" ht="12.75" hidden="false" customHeight="true" outlineLevel="0" collapsed="false">
      <c r="A276" s="2"/>
    </row>
    <row r="277" customFormat="false" ht="12.75" hidden="false" customHeight="true" outlineLevel="0" collapsed="false">
      <c r="A277" s="2"/>
    </row>
    <row r="278" customFormat="false" ht="12.75" hidden="false" customHeight="true" outlineLevel="0" collapsed="false">
      <c r="A278" s="2"/>
    </row>
    <row r="279" customFormat="false" ht="12.75" hidden="false" customHeight="true" outlineLevel="0" collapsed="false">
      <c r="A279" s="2"/>
    </row>
    <row r="280" customFormat="false" ht="12.75" hidden="false" customHeight="true" outlineLevel="0" collapsed="false">
      <c r="A280" s="2"/>
    </row>
    <row r="281" customFormat="false" ht="12.75" hidden="false" customHeight="true" outlineLevel="0" collapsed="false">
      <c r="A281" s="2"/>
    </row>
    <row r="282" customFormat="false" ht="12.75" hidden="false" customHeight="true" outlineLevel="0" collapsed="false">
      <c r="A282" s="2"/>
    </row>
    <row r="283" customFormat="false" ht="12.75" hidden="false" customHeight="true" outlineLevel="0" collapsed="false">
      <c r="A283" s="2"/>
    </row>
    <row r="284" customFormat="false" ht="12.75" hidden="false" customHeight="true" outlineLevel="0" collapsed="false">
      <c r="A284" s="2"/>
    </row>
    <row r="285" customFormat="false" ht="12.75" hidden="false" customHeight="true" outlineLevel="0" collapsed="false">
      <c r="A285" s="2"/>
    </row>
    <row r="286" customFormat="false" ht="12.75" hidden="false" customHeight="true" outlineLevel="0" collapsed="false">
      <c r="A286" s="2"/>
    </row>
    <row r="287" customFormat="false" ht="12.75" hidden="false" customHeight="true" outlineLevel="0" collapsed="false">
      <c r="A287" s="2"/>
    </row>
    <row r="288" customFormat="false" ht="12.75" hidden="false" customHeight="true" outlineLevel="0" collapsed="false">
      <c r="A288" s="2"/>
    </row>
    <row r="289" customFormat="false" ht="12.75" hidden="false" customHeight="true" outlineLevel="0" collapsed="false">
      <c r="A289" s="2"/>
    </row>
    <row r="290" customFormat="false" ht="12.75" hidden="false" customHeight="true" outlineLevel="0" collapsed="false">
      <c r="A290" s="2"/>
    </row>
    <row r="291" customFormat="false" ht="12.75" hidden="false" customHeight="true" outlineLevel="0" collapsed="false">
      <c r="A291" s="2"/>
    </row>
    <row r="292" customFormat="false" ht="12.75" hidden="false" customHeight="true" outlineLevel="0" collapsed="false">
      <c r="A292" s="2"/>
    </row>
    <row r="293" customFormat="false" ht="12.75" hidden="false" customHeight="true" outlineLevel="0" collapsed="false">
      <c r="A293" s="2"/>
    </row>
    <row r="294" customFormat="false" ht="12.75" hidden="false" customHeight="true" outlineLevel="0" collapsed="false">
      <c r="A294" s="2"/>
    </row>
    <row r="295" customFormat="false" ht="12.75" hidden="false" customHeight="true" outlineLevel="0" collapsed="false">
      <c r="A295" s="2"/>
    </row>
    <row r="296" customFormat="false" ht="12.75" hidden="false" customHeight="true" outlineLevel="0" collapsed="false">
      <c r="A296" s="2"/>
    </row>
    <row r="297" customFormat="false" ht="12.75" hidden="false" customHeight="true" outlineLevel="0" collapsed="false">
      <c r="A297" s="2"/>
    </row>
    <row r="298" customFormat="false" ht="12.75" hidden="false" customHeight="true" outlineLevel="0" collapsed="false">
      <c r="A298" s="2"/>
    </row>
    <row r="299" customFormat="false" ht="12.75" hidden="false" customHeight="true" outlineLevel="0" collapsed="false">
      <c r="A299" s="2"/>
    </row>
    <row r="300" customFormat="false" ht="12.75" hidden="false" customHeight="true" outlineLevel="0" collapsed="false">
      <c r="A300" s="2"/>
    </row>
    <row r="301" customFormat="false" ht="12.75" hidden="false" customHeight="true" outlineLevel="0" collapsed="false">
      <c r="A301" s="2"/>
    </row>
    <row r="302" customFormat="false" ht="12.75" hidden="false" customHeight="true" outlineLevel="0" collapsed="false">
      <c r="A302" s="2"/>
    </row>
    <row r="303" customFormat="false" ht="12.75" hidden="false" customHeight="true" outlineLevel="0" collapsed="false">
      <c r="A303" s="2"/>
    </row>
    <row r="304" customFormat="false" ht="12.75" hidden="false" customHeight="true" outlineLevel="0" collapsed="false">
      <c r="A304" s="2"/>
    </row>
    <row r="305" customFormat="false" ht="12.75" hidden="false" customHeight="true" outlineLevel="0" collapsed="false">
      <c r="A305" s="2"/>
    </row>
    <row r="306" customFormat="false" ht="12.75" hidden="false" customHeight="true" outlineLevel="0" collapsed="false">
      <c r="A306" s="2"/>
    </row>
    <row r="307" customFormat="false" ht="12.75" hidden="false" customHeight="true" outlineLevel="0" collapsed="false">
      <c r="A307" s="2"/>
    </row>
    <row r="308" customFormat="false" ht="12.75" hidden="false" customHeight="true" outlineLevel="0" collapsed="false">
      <c r="A308" s="2"/>
    </row>
    <row r="309" customFormat="false" ht="12.75" hidden="false" customHeight="true" outlineLevel="0" collapsed="false">
      <c r="A309" s="2"/>
    </row>
    <row r="310" customFormat="false" ht="12.75" hidden="false" customHeight="true" outlineLevel="0" collapsed="false">
      <c r="A310" s="2"/>
    </row>
    <row r="311" customFormat="false" ht="12.75" hidden="false" customHeight="true" outlineLevel="0" collapsed="false">
      <c r="A311" s="2"/>
    </row>
    <row r="312" customFormat="false" ht="12.75" hidden="false" customHeight="true" outlineLevel="0" collapsed="false">
      <c r="A312" s="2"/>
    </row>
    <row r="313" customFormat="false" ht="12.75" hidden="false" customHeight="true" outlineLevel="0" collapsed="false">
      <c r="A313" s="2"/>
    </row>
    <row r="314" customFormat="false" ht="12.75" hidden="false" customHeight="true" outlineLevel="0" collapsed="false">
      <c r="A314" s="2"/>
    </row>
    <row r="315" customFormat="false" ht="12.75" hidden="false" customHeight="true" outlineLevel="0" collapsed="false">
      <c r="A315" s="2"/>
    </row>
    <row r="316" customFormat="false" ht="12.75" hidden="false" customHeight="true" outlineLevel="0" collapsed="false">
      <c r="A316" s="2"/>
    </row>
    <row r="317" customFormat="false" ht="12.75" hidden="false" customHeight="true" outlineLevel="0" collapsed="false">
      <c r="A317" s="2"/>
    </row>
    <row r="318" customFormat="false" ht="12.75" hidden="false" customHeight="true" outlineLevel="0" collapsed="false">
      <c r="A318" s="2"/>
    </row>
    <row r="319" customFormat="false" ht="12.75" hidden="false" customHeight="true" outlineLevel="0" collapsed="false">
      <c r="A319" s="2"/>
    </row>
    <row r="320" customFormat="false" ht="12.75" hidden="false" customHeight="true" outlineLevel="0" collapsed="false">
      <c r="A320" s="2"/>
    </row>
    <row r="321" customFormat="false" ht="12.75" hidden="false" customHeight="true" outlineLevel="0" collapsed="false">
      <c r="A321" s="2"/>
    </row>
    <row r="322" customFormat="false" ht="12.75" hidden="false" customHeight="true" outlineLevel="0" collapsed="false">
      <c r="A322" s="2"/>
    </row>
    <row r="323" customFormat="false" ht="12.75" hidden="false" customHeight="true" outlineLevel="0" collapsed="false">
      <c r="A323" s="2"/>
    </row>
    <row r="324" customFormat="false" ht="12.75" hidden="false" customHeight="true" outlineLevel="0" collapsed="false">
      <c r="A324" s="2"/>
    </row>
    <row r="325" customFormat="false" ht="12.75" hidden="false" customHeight="true" outlineLevel="0" collapsed="false">
      <c r="A325" s="2"/>
    </row>
    <row r="326" customFormat="false" ht="12.75" hidden="false" customHeight="true" outlineLevel="0" collapsed="false">
      <c r="A326" s="2"/>
    </row>
    <row r="327" customFormat="false" ht="12.75" hidden="false" customHeight="true" outlineLevel="0" collapsed="false">
      <c r="A327" s="2"/>
    </row>
    <row r="328" customFormat="false" ht="12.75" hidden="false" customHeight="true" outlineLevel="0" collapsed="false">
      <c r="A328" s="2"/>
    </row>
    <row r="329" customFormat="false" ht="12.75" hidden="false" customHeight="true" outlineLevel="0" collapsed="false">
      <c r="A329" s="2"/>
    </row>
    <row r="330" customFormat="false" ht="12.75" hidden="false" customHeight="true" outlineLevel="0" collapsed="false">
      <c r="A330" s="2"/>
    </row>
    <row r="331" customFormat="false" ht="12.75" hidden="false" customHeight="true" outlineLevel="0" collapsed="false">
      <c r="A331" s="2"/>
    </row>
    <row r="332" customFormat="false" ht="12.75" hidden="false" customHeight="true" outlineLevel="0" collapsed="false">
      <c r="A332" s="2"/>
    </row>
    <row r="333" customFormat="false" ht="12.75" hidden="false" customHeight="true" outlineLevel="0" collapsed="false">
      <c r="A333" s="2"/>
    </row>
    <row r="334" customFormat="false" ht="12.75" hidden="false" customHeight="true" outlineLevel="0" collapsed="false">
      <c r="A334" s="2"/>
    </row>
    <row r="335" customFormat="false" ht="12.75" hidden="false" customHeight="true" outlineLevel="0" collapsed="false">
      <c r="A335" s="2"/>
    </row>
    <row r="336" customFormat="false" ht="12.75" hidden="false" customHeight="true" outlineLevel="0" collapsed="false">
      <c r="A336" s="2"/>
    </row>
    <row r="337" customFormat="false" ht="12.75" hidden="false" customHeight="true" outlineLevel="0" collapsed="false">
      <c r="A337" s="2"/>
    </row>
    <row r="338" customFormat="false" ht="12.75" hidden="false" customHeight="true" outlineLevel="0" collapsed="false">
      <c r="A338" s="2"/>
    </row>
    <row r="339" customFormat="false" ht="12.75" hidden="false" customHeight="true" outlineLevel="0" collapsed="false">
      <c r="A339" s="2"/>
    </row>
    <row r="340" customFormat="false" ht="12.75" hidden="false" customHeight="true" outlineLevel="0" collapsed="false">
      <c r="A340" s="2"/>
    </row>
    <row r="341" customFormat="false" ht="12.75" hidden="false" customHeight="true" outlineLevel="0" collapsed="false">
      <c r="A341" s="2"/>
    </row>
    <row r="342" customFormat="false" ht="12.75" hidden="false" customHeight="true" outlineLevel="0" collapsed="false">
      <c r="A342" s="2"/>
    </row>
    <row r="343" customFormat="false" ht="12.75" hidden="false" customHeight="true" outlineLevel="0" collapsed="false">
      <c r="A343" s="2"/>
    </row>
    <row r="344" customFormat="false" ht="12.75" hidden="false" customHeight="true" outlineLevel="0" collapsed="false">
      <c r="A344" s="2"/>
    </row>
    <row r="345" customFormat="false" ht="12.75" hidden="false" customHeight="true" outlineLevel="0" collapsed="false">
      <c r="A345" s="2"/>
    </row>
    <row r="346" customFormat="false" ht="12.75" hidden="false" customHeight="true" outlineLevel="0" collapsed="false">
      <c r="A346" s="2"/>
    </row>
    <row r="347" customFormat="false" ht="12.75" hidden="false" customHeight="true" outlineLevel="0" collapsed="false">
      <c r="A347" s="2"/>
    </row>
    <row r="348" customFormat="false" ht="12.75" hidden="false" customHeight="true" outlineLevel="0" collapsed="false">
      <c r="A348" s="2"/>
    </row>
    <row r="349" customFormat="false" ht="12.75" hidden="false" customHeight="true" outlineLevel="0" collapsed="false">
      <c r="A349" s="2"/>
    </row>
    <row r="350" customFormat="false" ht="12.75" hidden="false" customHeight="true" outlineLevel="0" collapsed="false">
      <c r="A350" s="2"/>
    </row>
    <row r="351" customFormat="false" ht="12.75" hidden="false" customHeight="true" outlineLevel="0" collapsed="false">
      <c r="A351" s="2"/>
    </row>
    <row r="352" customFormat="false" ht="12.75" hidden="false" customHeight="true" outlineLevel="0" collapsed="false">
      <c r="A352" s="2"/>
    </row>
    <row r="353" customFormat="false" ht="12.75" hidden="false" customHeight="true" outlineLevel="0" collapsed="false">
      <c r="A353" s="2"/>
    </row>
    <row r="354" customFormat="false" ht="12.75" hidden="false" customHeight="true" outlineLevel="0" collapsed="false">
      <c r="A354" s="2"/>
    </row>
    <row r="355" customFormat="false" ht="12.75" hidden="false" customHeight="true" outlineLevel="0" collapsed="false">
      <c r="A355" s="2"/>
    </row>
    <row r="356" customFormat="false" ht="12.75" hidden="false" customHeight="true" outlineLevel="0" collapsed="false">
      <c r="A356" s="2"/>
    </row>
    <row r="357" customFormat="false" ht="12.75" hidden="false" customHeight="true" outlineLevel="0" collapsed="false">
      <c r="A357" s="2"/>
    </row>
    <row r="358" customFormat="false" ht="12.75" hidden="false" customHeight="true" outlineLevel="0" collapsed="false">
      <c r="A358" s="2"/>
    </row>
    <row r="359" customFormat="false" ht="12.75" hidden="false" customHeight="true" outlineLevel="0" collapsed="false">
      <c r="A359" s="2"/>
    </row>
    <row r="360" customFormat="false" ht="12.75" hidden="false" customHeight="true" outlineLevel="0" collapsed="false">
      <c r="A360" s="2"/>
    </row>
    <row r="361" customFormat="false" ht="12.75" hidden="false" customHeight="true" outlineLevel="0" collapsed="false">
      <c r="A361" s="2"/>
    </row>
    <row r="362" customFormat="false" ht="12.75" hidden="false" customHeight="true" outlineLevel="0" collapsed="false">
      <c r="A362" s="2"/>
    </row>
    <row r="363" customFormat="false" ht="12.75" hidden="false" customHeight="true" outlineLevel="0" collapsed="false">
      <c r="A363" s="2"/>
    </row>
    <row r="364" customFormat="false" ht="12.75" hidden="false" customHeight="true" outlineLevel="0" collapsed="false">
      <c r="A364" s="2"/>
    </row>
    <row r="365" customFormat="false" ht="12.75" hidden="false" customHeight="true" outlineLevel="0" collapsed="false">
      <c r="A365" s="2"/>
    </row>
    <row r="366" customFormat="false" ht="12.75" hidden="false" customHeight="true" outlineLevel="0" collapsed="false">
      <c r="A366" s="2"/>
    </row>
    <row r="367" customFormat="false" ht="12.75" hidden="false" customHeight="true" outlineLevel="0" collapsed="false">
      <c r="A367" s="2"/>
    </row>
    <row r="368" customFormat="false" ht="12.75" hidden="false" customHeight="true" outlineLevel="0" collapsed="false">
      <c r="A368" s="2"/>
    </row>
    <row r="369" customFormat="false" ht="12.75" hidden="false" customHeight="true" outlineLevel="0" collapsed="false">
      <c r="A369" s="2"/>
    </row>
    <row r="370" customFormat="false" ht="12.75" hidden="false" customHeight="true" outlineLevel="0" collapsed="false">
      <c r="A370" s="2"/>
    </row>
    <row r="371" customFormat="false" ht="12.75" hidden="false" customHeight="true" outlineLevel="0" collapsed="false">
      <c r="A371" s="2"/>
    </row>
    <row r="372" customFormat="false" ht="12.75" hidden="false" customHeight="true" outlineLevel="0" collapsed="false">
      <c r="A372" s="2"/>
    </row>
    <row r="373" customFormat="false" ht="12.75" hidden="false" customHeight="true" outlineLevel="0" collapsed="false">
      <c r="A373" s="2"/>
    </row>
    <row r="374" customFormat="false" ht="12.75" hidden="false" customHeight="true" outlineLevel="0" collapsed="false">
      <c r="A374" s="2"/>
    </row>
    <row r="375" customFormat="false" ht="12.75" hidden="false" customHeight="true" outlineLevel="0" collapsed="false">
      <c r="A375" s="2"/>
    </row>
    <row r="376" customFormat="false" ht="12.75" hidden="false" customHeight="true" outlineLevel="0" collapsed="false">
      <c r="A376" s="2"/>
    </row>
    <row r="377" customFormat="false" ht="12.75" hidden="false" customHeight="true" outlineLevel="0" collapsed="false">
      <c r="A377" s="2"/>
    </row>
    <row r="378" customFormat="false" ht="12.75" hidden="false" customHeight="true" outlineLevel="0" collapsed="false">
      <c r="A378" s="2"/>
    </row>
    <row r="379" customFormat="false" ht="12.75" hidden="false" customHeight="true" outlineLevel="0" collapsed="false">
      <c r="A379" s="2"/>
    </row>
    <row r="380" customFormat="false" ht="12.75" hidden="false" customHeight="true" outlineLevel="0" collapsed="false">
      <c r="A380" s="2"/>
    </row>
    <row r="381" customFormat="false" ht="12.75" hidden="false" customHeight="true" outlineLevel="0" collapsed="false">
      <c r="A381" s="2"/>
    </row>
    <row r="382" customFormat="false" ht="12.75" hidden="false" customHeight="true" outlineLevel="0" collapsed="false">
      <c r="A382" s="2"/>
    </row>
    <row r="383" customFormat="false" ht="12.75" hidden="false" customHeight="true" outlineLevel="0" collapsed="false">
      <c r="A383" s="2"/>
    </row>
    <row r="384" customFormat="false" ht="12.75" hidden="false" customHeight="true" outlineLevel="0" collapsed="false">
      <c r="A384" s="2"/>
    </row>
    <row r="385" customFormat="false" ht="12.75" hidden="false" customHeight="true" outlineLevel="0" collapsed="false">
      <c r="A385" s="2"/>
    </row>
    <row r="386" customFormat="false" ht="12.75" hidden="false" customHeight="true" outlineLevel="0" collapsed="false">
      <c r="A386" s="2"/>
    </row>
    <row r="387" customFormat="false" ht="12.75" hidden="false" customHeight="true" outlineLevel="0" collapsed="false">
      <c r="A387" s="2"/>
    </row>
    <row r="388" customFormat="false" ht="12.75" hidden="false" customHeight="true" outlineLevel="0" collapsed="false">
      <c r="A388" s="2"/>
    </row>
    <row r="389" customFormat="false" ht="12.75" hidden="false" customHeight="true" outlineLevel="0" collapsed="false">
      <c r="A389" s="2"/>
    </row>
    <row r="390" customFormat="false" ht="12.75" hidden="false" customHeight="true" outlineLevel="0" collapsed="false">
      <c r="A390" s="2"/>
    </row>
    <row r="391" customFormat="false" ht="12.75" hidden="false" customHeight="true" outlineLevel="0" collapsed="false">
      <c r="A391" s="2"/>
    </row>
    <row r="392" customFormat="false" ht="12.75" hidden="false" customHeight="true" outlineLevel="0" collapsed="false">
      <c r="A392" s="2"/>
    </row>
    <row r="393" customFormat="false" ht="12.75" hidden="false" customHeight="true" outlineLevel="0" collapsed="false">
      <c r="A393" s="2"/>
    </row>
    <row r="394" customFormat="false" ht="12.75" hidden="false" customHeight="true" outlineLevel="0" collapsed="false">
      <c r="A394" s="2"/>
    </row>
    <row r="395" customFormat="false" ht="12.75" hidden="false" customHeight="true" outlineLevel="0" collapsed="false">
      <c r="A395" s="2"/>
    </row>
    <row r="396" customFormat="false" ht="12.75" hidden="false" customHeight="true" outlineLevel="0" collapsed="false">
      <c r="A396" s="2"/>
    </row>
    <row r="397" customFormat="false" ht="12.75" hidden="false" customHeight="true" outlineLevel="0" collapsed="false">
      <c r="A397" s="2"/>
    </row>
    <row r="398" customFormat="false" ht="12.75" hidden="false" customHeight="true" outlineLevel="0" collapsed="false">
      <c r="A398" s="2"/>
    </row>
    <row r="399" customFormat="false" ht="12.75" hidden="false" customHeight="true" outlineLevel="0" collapsed="false">
      <c r="A399" s="2"/>
    </row>
    <row r="400" customFormat="false" ht="12.75" hidden="false" customHeight="true" outlineLevel="0" collapsed="false">
      <c r="A400" s="2"/>
    </row>
    <row r="401" customFormat="false" ht="12.75" hidden="false" customHeight="true" outlineLevel="0" collapsed="false">
      <c r="A401" s="2"/>
    </row>
    <row r="402" customFormat="false" ht="12.75" hidden="false" customHeight="true" outlineLevel="0" collapsed="false">
      <c r="A402" s="2"/>
    </row>
    <row r="403" customFormat="false" ht="12.75" hidden="false" customHeight="true" outlineLevel="0" collapsed="false">
      <c r="A403" s="2"/>
    </row>
    <row r="404" customFormat="false" ht="12.75" hidden="false" customHeight="true" outlineLevel="0" collapsed="false">
      <c r="A404" s="2"/>
    </row>
    <row r="405" customFormat="false" ht="12.75" hidden="false" customHeight="true" outlineLevel="0" collapsed="false">
      <c r="A405" s="2"/>
    </row>
    <row r="406" customFormat="false" ht="12.75" hidden="false" customHeight="true" outlineLevel="0" collapsed="false">
      <c r="A406" s="2"/>
    </row>
    <row r="407" customFormat="false" ht="12.75" hidden="false" customHeight="true" outlineLevel="0" collapsed="false">
      <c r="A407" s="2"/>
    </row>
    <row r="408" customFormat="false" ht="12.75" hidden="false" customHeight="true" outlineLevel="0" collapsed="false">
      <c r="A408" s="2"/>
    </row>
    <row r="409" customFormat="false" ht="12.75" hidden="false" customHeight="true" outlineLevel="0" collapsed="false">
      <c r="A409" s="2"/>
    </row>
    <row r="410" customFormat="false" ht="12.75" hidden="false" customHeight="true" outlineLevel="0" collapsed="false">
      <c r="A410" s="2"/>
    </row>
    <row r="411" customFormat="false" ht="12.75" hidden="false" customHeight="true" outlineLevel="0" collapsed="false">
      <c r="A411" s="2"/>
    </row>
    <row r="412" customFormat="false" ht="12.75" hidden="false" customHeight="true" outlineLevel="0" collapsed="false">
      <c r="A412" s="2"/>
    </row>
    <row r="413" customFormat="false" ht="12.75" hidden="false" customHeight="true" outlineLevel="0" collapsed="false">
      <c r="A413" s="2"/>
    </row>
    <row r="414" customFormat="false" ht="12.75" hidden="false" customHeight="true" outlineLevel="0" collapsed="false">
      <c r="A414" s="2"/>
    </row>
    <row r="415" customFormat="false" ht="12.75" hidden="false" customHeight="true" outlineLevel="0" collapsed="false">
      <c r="A415" s="2"/>
    </row>
    <row r="416" customFormat="false" ht="12.75" hidden="false" customHeight="true" outlineLevel="0" collapsed="false">
      <c r="A416" s="2"/>
    </row>
    <row r="417" customFormat="false" ht="12.75" hidden="false" customHeight="true" outlineLevel="0" collapsed="false">
      <c r="A417" s="2"/>
    </row>
    <row r="418" customFormat="false" ht="12.75" hidden="false" customHeight="true" outlineLevel="0" collapsed="false">
      <c r="A418" s="2"/>
    </row>
    <row r="419" customFormat="false" ht="12.75" hidden="false" customHeight="true" outlineLevel="0" collapsed="false">
      <c r="A419" s="2"/>
    </row>
    <row r="420" customFormat="false" ht="12.75" hidden="false" customHeight="true" outlineLevel="0" collapsed="false">
      <c r="A420" s="2"/>
    </row>
    <row r="421" customFormat="false" ht="12.75" hidden="false" customHeight="true" outlineLevel="0" collapsed="false">
      <c r="A421" s="2"/>
    </row>
    <row r="422" customFormat="false" ht="12.75" hidden="false" customHeight="true" outlineLevel="0" collapsed="false">
      <c r="A422" s="2"/>
    </row>
    <row r="423" customFormat="false" ht="12.75" hidden="false" customHeight="true" outlineLevel="0" collapsed="false">
      <c r="A423" s="2"/>
    </row>
    <row r="424" customFormat="false" ht="12.75" hidden="false" customHeight="true" outlineLevel="0" collapsed="false">
      <c r="A424" s="2"/>
    </row>
    <row r="425" customFormat="false" ht="12.75" hidden="false" customHeight="true" outlineLevel="0" collapsed="false">
      <c r="A425" s="2"/>
    </row>
    <row r="426" customFormat="false" ht="12.75" hidden="false" customHeight="true" outlineLevel="0" collapsed="false">
      <c r="A426" s="2"/>
    </row>
    <row r="427" customFormat="false" ht="12.75" hidden="false" customHeight="true" outlineLevel="0" collapsed="false">
      <c r="A427" s="2"/>
    </row>
    <row r="428" customFormat="false" ht="12.75" hidden="false" customHeight="true" outlineLevel="0" collapsed="false">
      <c r="A428" s="2"/>
    </row>
    <row r="429" customFormat="false" ht="12.75" hidden="false" customHeight="true" outlineLevel="0" collapsed="false">
      <c r="A429" s="2"/>
    </row>
    <row r="430" customFormat="false" ht="12.75" hidden="false" customHeight="true" outlineLevel="0" collapsed="false">
      <c r="A430" s="2"/>
    </row>
    <row r="431" customFormat="false" ht="12.75" hidden="false" customHeight="true" outlineLevel="0" collapsed="false">
      <c r="A431" s="2"/>
    </row>
    <row r="432" customFormat="false" ht="12.75" hidden="false" customHeight="true" outlineLevel="0" collapsed="false">
      <c r="A432" s="2"/>
    </row>
    <row r="433" customFormat="false" ht="12.75" hidden="false" customHeight="true" outlineLevel="0" collapsed="false">
      <c r="A433" s="2"/>
    </row>
    <row r="434" customFormat="false" ht="12.75" hidden="false" customHeight="true" outlineLevel="0" collapsed="false">
      <c r="A434" s="2"/>
    </row>
    <row r="435" customFormat="false" ht="12.75" hidden="false" customHeight="true" outlineLevel="0" collapsed="false">
      <c r="A435" s="2"/>
    </row>
    <row r="436" customFormat="false" ht="12.75" hidden="false" customHeight="true" outlineLevel="0" collapsed="false">
      <c r="A436" s="2"/>
    </row>
    <row r="437" customFormat="false" ht="12.75" hidden="false" customHeight="true" outlineLevel="0" collapsed="false">
      <c r="A437" s="2"/>
    </row>
    <row r="438" customFormat="false" ht="12.75" hidden="false" customHeight="true" outlineLevel="0" collapsed="false">
      <c r="A438" s="2"/>
    </row>
    <row r="439" customFormat="false" ht="12.75" hidden="false" customHeight="true" outlineLevel="0" collapsed="false">
      <c r="A439" s="2"/>
    </row>
    <row r="440" customFormat="false" ht="12.75" hidden="false" customHeight="true" outlineLevel="0" collapsed="false">
      <c r="A440" s="2"/>
    </row>
    <row r="441" customFormat="false" ht="12.75" hidden="false" customHeight="true" outlineLevel="0" collapsed="false">
      <c r="A441" s="2"/>
    </row>
    <row r="442" customFormat="false" ht="12.75" hidden="false" customHeight="true" outlineLevel="0" collapsed="false">
      <c r="A442" s="2"/>
    </row>
    <row r="443" customFormat="false" ht="12.75" hidden="false" customHeight="true" outlineLevel="0" collapsed="false">
      <c r="A443" s="2"/>
    </row>
    <row r="444" customFormat="false" ht="12.75" hidden="false" customHeight="true" outlineLevel="0" collapsed="false">
      <c r="A444" s="2"/>
    </row>
    <row r="445" customFormat="false" ht="12.75" hidden="false" customHeight="true" outlineLevel="0" collapsed="false">
      <c r="A445" s="2"/>
    </row>
    <row r="446" customFormat="false" ht="12.75" hidden="false" customHeight="true" outlineLevel="0" collapsed="false">
      <c r="A446" s="2"/>
    </row>
    <row r="447" customFormat="false" ht="12.75" hidden="false" customHeight="true" outlineLevel="0" collapsed="false">
      <c r="A447" s="2"/>
    </row>
    <row r="448" customFormat="false" ht="12.75" hidden="false" customHeight="true" outlineLevel="0" collapsed="false">
      <c r="A448" s="2"/>
    </row>
    <row r="449" customFormat="false" ht="12.75" hidden="false" customHeight="true" outlineLevel="0" collapsed="false">
      <c r="A449" s="2"/>
    </row>
    <row r="450" customFormat="false" ht="12.75" hidden="false" customHeight="true" outlineLevel="0" collapsed="false">
      <c r="A450" s="2"/>
    </row>
    <row r="451" customFormat="false" ht="12.75" hidden="false" customHeight="true" outlineLevel="0" collapsed="false">
      <c r="A451" s="2"/>
    </row>
    <row r="452" customFormat="false" ht="12.75" hidden="false" customHeight="true" outlineLevel="0" collapsed="false">
      <c r="A452" s="2"/>
    </row>
    <row r="453" customFormat="false" ht="12.75" hidden="false" customHeight="true" outlineLevel="0" collapsed="false">
      <c r="A453" s="2"/>
    </row>
    <row r="454" customFormat="false" ht="12.75" hidden="false" customHeight="true" outlineLevel="0" collapsed="false">
      <c r="A454" s="2"/>
    </row>
    <row r="455" customFormat="false" ht="12.75" hidden="false" customHeight="true" outlineLevel="0" collapsed="false">
      <c r="A455" s="2"/>
    </row>
    <row r="456" customFormat="false" ht="12.75" hidden="false" customHeight="true" outlineLevel="0" collapsed="false">
      <c r="A456" s="2"/>
    </row>
    <row r="457" customFormat="false" ht="12.75" hidden="false" customHeight="true" outlineLevel="0" collapsed="false">
      <c r="A457" s="2"/>
    </row>
    <row r="458" customFormat="false" ht="12.75" hidden="false" customHeight="true" outlineLevel="0" collapsed="false">
      <c r="A458" s="2"/>
    </row>
    <row r="459" customFormat="false" ht="12.75" hidden="false" customHeight="true" outlineLevel="0" collapsed="false">
      <c r="A459" s="2"/>
    </row>
    <row r="460" customFormat="false" ht="12.75" hidden="false" customHeight="true" outlineLevel="0" collapsed="false">
      <c r="A460" s="2"/>
    </row>
    <row r="461" customFormat="false" ht="12.75" hidden="false" customHeight="true" outlineLevel="0" collapsed="false">
      <c r="A461" s="2"/>
    </row>
    <row r="462" customFormat="false" ht="12.75" hidden="false" customHeight="true" outlineLevel="0" collapsed="false">
      <c r="A462" s="2"/>
    </row>
    <row r="463" customFormat="false" ht="12.75" hidden="false" customHeight="true" outlineLevel="0" collapsed="false">
      <c r="A463" s="2"/>
    </row>
    <row r="464" customFormat="false" ht="12.75" hidden="false" customHeight="true" outlineLevel="0" collapsed="false">
      <c r="A464" s="2"/>
    </row>
    <row r="465" customFormat="false" ht="12.75" hidden="false" customHeight="true" outlineLevel="0" collapsed="false">
      <c r="A465" s="2"/>
    </row>
    <row r="466" customFormat="false" ht="12.75" hidden="false" customHeight="true" outlineLevel="0" collapsed="false">
      <c r="A466" s="2"/>
    </row>
    <row r="467" customFormat="false" ht="12.75" hidden="false" customHeight="true" outlineLevel="0" collapsed="false">
      <c r="A467" s="2"/>
    </row>
    <row r="468" customFormat="false" ht="12.75" hidden="false" customHeight="true" outlineLevel="0" collapsed="false">
      <c r="A468" s="2"/>
    </row>
    <row r="469" customFormat="false" ht="12.75" hidden="false" customHeight="true" outlineLevel="0" collapsed="false">
      <c r="A469" s="2"/>
    </row>
    <row r="470" customFormat="false" ht="12.75" hidden="false" customHeight="true" outlineLevel="0" collapsed="false">
      <c r="A470" s="2"/>
    </row>
    <row r="471" customFormat="false" ht="12.75" hidden="false" customHeight="true" outlineLevel="0" collapsed="false">
      <c r="A471" s="2"/>
    </row>
    <row r="472" customFormat="false" ht="12.75" hidden="false" customHeight="true" outlineLevel="0" collapsed="false">
      <c r="A472" s="2"/>
    </row>
    <row r="473" customFormat="false" ht="12.75" hidden="false" customHeight="true" outlineLevel="0" collapsed="false">
      <c r="A473" s="2"/>
    </row>
    <row r="474" customFormat="false" ht="12.75" hidden="false" customHeight="true" outlineLevel="0" collapsed="false">
      <c r="A474" s="2"/>
    </row>
    <row r="475" customFormat="false" ht="12.75" hidden="false" customHeight="true" outlineLevel="0" collapsed="false">
      <c r="A475" s="2"/>
    </row>
    <row r="476" customFormat="false" ht="12.75" hidden="false" customHeight="true" outlineLevel="0" collapsed="false">
      <c r="A476" s="2"/>
    </row>
    <row r="477" customFormat="false" ht="12.75" hidden="false" customHeight="true" outlineLevel="0" collapsed="false">
      <c r="A477" s="2"/>
    </row>
    <row r="478" customFormat="false" ht="12.75" hidden="false" customHeight="true" outlineLevel="0" collapsed="false">
      <c r="A478" s="2"/>
    </row>
    <row r="479" customFormat="false" ht="12.75" hidden="false" customHeight="true" outlineLevel="0" collapsed="false">
      <c r="A479" s="2"/>
    </row>
    <row r="480" customFormat="false" ht="12.75" hidden="false" customHeight="true" outlineLevel="0" collapsed="false">
      <c r="A480" s="2"/>
    </row>
    <row r="481" customFormat="false" ht="12.75" hidden="false" customHeight="true" outlineLevel="0" collapsed="false">
      <c r="A481" s="2"/>
    </row>
    <row r="482" customFormat="false" ht="12.75" hidden="false" customHeight="true" outlineLevel="0" collapsed="false">
      <c r="A482" s="2"/>
    </row>
    <row r="483" customFormat="false" ht="12.75" hidden="false" customHeight="true" outlineLevel="0" collapsed="false">
      <c r="A483" s="2"/>
    </row>
    <row r="484" customFormat="false" ht="12.75" hidden="false" customHeight="true" outlineLevel="0" collapsed="false">
      <c r="A484" s="2"/>
    </row>
    <row r="485" customFormat="false" ht="12.75" hidden="false" customHeight="true" outlineLevel="0" collapsed="false">
      <c r="A485" s="2"/>
    </row>
    <row r="486" customFormat="false" ht="12.75" hidden="false" customHeight="true" outlineLevel="0" collapsed="false">
      <c r="A486" s="2"/>
    </row>
    <row r="487" customFormat="false" ht="12.75" hidden="false" customHeight="true" outlineLevel="0" collapsed="false">
      <c r="A487" s="2"/>
    </row>
    <row r="488" customFormat="false" ht="12.75" hidden="false" customHeight="true" outlineLevel="0" collapsed="false">
      <c r="A488" s="2"/>
    </row>
    <row r="489" customFormat="false" ht="12.75" hidden="false" customHeight="true" outlineLevel="0" collapsed="false">
      <c r="A489" s="2"/>
    </row>
    <row r="490" customFormat="false" ht="12.75" hidden="false" customHeight="true" outlineLevel="0" collapsed="false">
      <c r="A490" s="2"/>
    </row>
    <row r="491" customFormat="false" ht="12.75" hidden="false" customHeight="true" outlineLevel="0" collapsed="false">
      <c r="A491" s="2"/>
    </row>
    <row r="492" customFormat="false" ht="12.75" hidden="false" customHeight="true" outlineLevel="0" collapsed="false">
      <c r="A492" s="2"/>
    </row>
    <row r="493" customFormat="false" ht="12.75" hidden="false" customHeight="true" outlineLevel="0" collapsed="false">
      <c r="A493" s="2"/>
    </row>
    <row r="494" customFormat="false" ht="12.75" hidden="false" customHeight="true" outlineLevel="0" collapsed="false">
      <c r="A494" s="2"/>
    </row>
    <row r="495" customFormat="false" ht="12.75" hidden="false" customHeight="true" outlineLevel="0" collapsed="false">
      <c r="A495" s="2"/>
    </row>
    <row r="496" customFormat="false" ht="12.75" hidden="false" customHeight="true" outlineLevel="0" collapsed="false">
      <c r="A496" s="2"/>
    </row>
    <row r="497" customFormat="false" ht="12.75" hidden="false" customHeight="true" outlineLevel="0" collapsed="false">
      <c r="A497" s="2"/>
    </row>
    <row r="498" customFormat="false" ht="12.75" hidden="false" customHeight="true" outlineLevel="0" collapsed="false">
      <c r="A498" s="2"/>
    </row>
    <row r="499" customFormat="false" ht="12.75" hidden="false" customHeight="true" outlineLevel="0" collapsed="false">
      <c r="A499" s="2"/>
    </row>
    <row r="500" customFormat="false" ht="12.75" hidden="false" customHeight="true" outlineLevel="0" collapsed="false">
      <c r="A500" s="2"/>
    </row>
    <row r="501" customFormat="false" ht="12.75" hidden="false" customHeight="true" outlineLevel="0" collapsed="false">
      <c r="A501" s="2"/>
    </row>
    <row r="502" customFormat="false" ht="12.75" hidden="false" customHeight="true" outlineLevel="0" collapsed="false">
      <c r="A502" s="2"/>
    </row>
    <row r="503" customFormat="false" ht="12.75" hidden="false" customHeight="true" outlineLevel="0" collapsed="false">
      <c r="A503" s="2"/>
    </row>
    <row r="504" customFormat="false" ht="12.75" hidden="false" customHeight="true" outlineLevel="0" collapsed="false">
      <c r="A504" s="2"/>
    </row>
    <row r="505" customFormat="false" ht="12.75" hidden="false" customHeight="true" outlineLevel="0" collapsed="false">
      <c r="A505" s="2"/>
    </row>
    <row r="506" customFormat="false" ht="12.75" hidden="false" customHeight="true" outlineLevel="0" collapsed="false">
      <c r="A506" s="2"/>
    </row>
    <row r="507" customFormat="false" ht="12.75" hidden="false" customHeight="true" outlineLevel="0" collapsed="false">
      <c r="A507" s="2"/>
    </row>
    <row r="508" customFormat="false" ht="12.75" hidden="false" customHeight="true" outlineLevel="0" collapsed="false">
      <c r="A508" s="2"/>
    </row>
    <row r="509" customFormat="false" ht="12.75" hidden="false" customHeight="true" outlineLevel="0" collapsed="false">
      <c r="A509" s="2"/>
    </row>
    <row r="510" customFormat="false" ht="12.75" hidden="false" customHeight="true" outlineLevel="0" collapsed="false">
      <c r="A510" s="2"/>
    </row>
    <row r="511" customFormat="false" ht="12.75" hidden="false" customHeight="true" outlineLevel="0" collapsed="false">
      <c r="A511" s="2"/>
    </row>
    <row r="512" customFormat="false" ht="12.75" hidden="false" customHeight="true" outlineLevel="0" collapsed="false">
      <c r="A512" s="2"/>
    </row>
    <row r="513" customFormat="false" ht="12.75" hidden="false" customHeight="true" outlineLevel="0" collapsed="false">
      <c r="A513" s="2"/>
    </row>
    <row r="514" customFormat="false" ht="12.75" hidden="false" customHeight="true" outlineLevel="0" collapsed="false">
      <c r="A514" s="2"/>
    </row>
    <row r="515" customFormat="false" ht="12.75" hidden="false" customHeight="true" outlineLevel="0" collapsed="false">
      <c r="A515" s="2"/>
    </row>
    <row r="516" customFormat="false" ht="12.75" hidden="false" customHeight="true" outlineLevel="0" collapsed="false">
      <c r="A516" s="2"/>
    </row>
    <row r="517" customFormat="false" ht="12.75" hidden="false" customHeight="true" outlineLevel="0" collapsed="false">
      <c r="A517" s="2"/>
    </row>
    <row r="518" customFormat="false" ht="12.75" hidden="false" customHeight="true" outlineLevel="0" collapsed="false">
      <c r="A518" s="2"/>
    </row>
    <row r="519" customFormat="false" ht="12.75" hidden="false" customHeight="true" outlineLevel="0" collapsed="false">
      <c r="A519" s="2"/>
    </row>
    <row r="520" customFormat="false" ht="12.75" hidden="false" customHeight="true" outlineLevel="0" collapsed="false">
      <c r="A520" s="2"/>
    </row>
    <row r="521" customFormat="false" ht="12.75" hidden="false" customHeight="true" outlineLevel="0" collapsed="false">
      <c r="A521" s="2"/>
    </row>
    <row r="522" customFormat="false" ht="12.75" hidden="false" customHeight="true" outlineLevel="0" collapsed="false">
      <c r="A522" s="2"/>
    </row>
    <row r="523" customFormat="false" ht="12.75" hidden="false" customHeight="true" outlineLevel="0" collapsed="false">
      <c r="A523" s="2"/>
    </row>
    <row r="524" customFormat="false" ht="12.75" hidden="false" customHeight="true" outlineLevel="0" collapsed="false">
      <c r="A524" s="2"/>
    </row>
    <row r="525" customFormat="false" ht="12.75" hidden="false" customHeight="true" outlineLevel="0" collapsed="false">
      <c r="A525" s="2"/>
    </row>
    <row r="526" customFormat="false" ht="12.75" hidden="false" customHeight="true" outlineLevel="0" collapsed="false">
      <c r="A526" s="2"/>
    </row>
    <row r="527" customFormat="false" ht="12.75" hidden="false" customHeight="true" outlineLevel="0" collapsed="false">
      <c r="A527" s="2"/>
    </row>
    <row r="528" customFormat="false" ht="12.75" hidden="false" customHeight="true" outlineLevel="0" collapsed="false">
      <c r="A528" s="2"/>
    </row>
    <row r="529" customFormat="false" ht="12.75" hidden="false" customHeight="true" outlineLevel="0" collapsed="false">
      <c r="A529" s="2"/>
    </row>
    <row r="530" customFormat="false" ht="12.75" hidden="false" customHeight="true" outlineLevel="0" collapsed="false">
      <c r="A530" s="2"/>
    </row>
    <row r="531" customFormat="false" ht="12.75" hidden="false" customHeight="true" outlineLevel="0" collapsed="false">
      <c r="A531" s="2"/>
    </row>
    <row r="532" customFormat="false" ht="12.75" hidden="false" customHeight="true" outlineLevel="0" collapsed="false">
      <c r="A532" s="2"/>
    </row>
    <row r="533" customFormat="false" ht="12.75" hidden="false" customHeight="true" outlineLevel="0" collapsed="false">
      <c r="A533" s="2"/>
    </row>
    <row r="534" customFormat="false" ht="12.75" hidden="false" customHeight="true" outlineLevel="0" collapsed="false">
      <c r="A534" s="2"/>
    </row>
    <row r="535" customFormat="false" ht="12.75" hidden="false" customHeight="true" outlineLevel="0" collapsed="false">
      <c r="A535" s="2"/>
    </row>
    <row r="536" customFormat="false" ht="12.75" hidden="false" customHeight="true" outlineLevel="0" collapsed="false">
      <c r="A536" s="2"/>
    </row>
    <row r="537" customFormat="false" ht="12.75" hidden="false" customHeight="true" outlineLevel="0" collapsed="false">
      <c r="A537" s="2"/>
    </row>
    <row r="538" customFormat="false" ht="12.75" hidden="false" customHeight="true" outlineLevel="0" collapsed="false">
      <c r="A538" s="2"/>
    </row>
    <row r="539" customFormat="false" ht="12.75" hidden="false" customHeight="true" outlineLevel="0" collapsed="false">
      <c r="A539" s="2"/>
    </row>
    <row r="540" customFormat="false" ht="12.75" hidden="false" customHeight="true" outlineLevel="0" collapsed="false">
      <c r="A540" s="2"/>
    </row>
    <row r="541" customFormat="false" ht="12.75" hidden="false" customHeight="true" outlineLevel="0" collapsed="false">
      <c r="A541" s="2"/>
    </row>
    <row r="542" customFormat="false" ht="12.75" hidden="false" customHeight="true" outlineLevel="0" collapsed="false">
      <c r="A542" s="2"/>
    </row>
    <row r="543" customFormat="false" ht="12.75" hidden="false" customHeight="true" outlineLevel="0" collapsed="false">
      <c r="A543" s="2"/>
    </row>
    <row r="544" customFormat="false" ht="12.75" hidden="false" customHeight="true" outlineLevel="0" collapsed="false">
      <c r="A544" s="2"/>
    </row>
    <row r="545" customFormat="false" ht="12.75" hidden="false" customHeight="true" outlineLevel="0" collapsed="false">
      <c r="A545" s="2"/>
    </row>
    <row r="546" customFormat="false" ht="12.75" hidden="false" customHeight="true" outlineLevel="0" collapsed="false">
      <c r="A546" s="2"/>
    </row>
    <row r="547" customFormat="false" ht="12.75" hidden="false" customHeight="true" outlineLevel="0" collapsed="false">
      <c r="A547" s="2"/>
    </row>
    <row r="548" customFormat="false" ht="12.75" hidden="false" customHeight="true" outlineLevel="0" collapsed="false">
      <c r="A548" s="2"/>
    </row>
    <row r="549" customFormat="false" ht="12.75" hidden="false" customHeight="true" outlineLevel="0" collapsed="false">
      <c r="A549" s="2"/>
    </row>
    <row r="550" customFormat="false" ht="12.75" hidden="false" customHeight="true" outlineLevel="0" collapsed="false">
      <c r="A550" s="2"/>
    </row>
    <row r="551" customFormat="false" ht="12.75" hidden="false" customHeight="true" outlineLevel="0" collapsed="false">
      <c r="A551" s="2"/>
    </row>
    <row r="552" customFormat="false" ht="12.75" hidden="false" customHeight="true" outlineLevel="0" collapsed="false">
      <c r="A552" s="2"/>
    </row>
    <row r="553" customFormat="false" ht="12.75" hidden="false" customHeight="true" outlineLevel="0" collapsed="false">
      <c r="A553" s="2"/>
    </row>
    <row r="554" customFormat="false" ht="12.75" hidden="false" customHeight="true" outlineLevel="0" collapsed="false">
      <c r="A554" s="2"/>
    </row>
    <row r="555" customFormat="false" ht="12.75" hidden="false" customHeight="true" outlineLevel="0" collapsed="false">
      <c r="A555" s="2"/>
    </row>
    <row r="556" customFormat="false" ht="12.75" hidden="false" customHeight="true" outlineLevel="0" collapsed="false">
      <c r="A556" s="2"/>
    </row>
    <row r="557" customFormat="false" ht="12.75" hidden="false" customHeight="true" outlineLevel="0" collapsed="false">
      <c r="A557" s="2"/>
    </row>
    <row r="558" customFormat="false" ht="12.75" hidden="false" customHeight="true" outlineLevel="0" collapsed="false">
      <c r="A558" s="2"/>
    </row>
    <row r="559" customFormat="false" ht="12.75" hidden="false" customHeight="true" outlineLevel="0" collapsed="false">
      <c r="A559" s="2"/>
    </row>
    <row r="560" customFormat="false" ht="12.75" hidden="false" customHeight="true" outlineLevel="0" collapsed="false">
      <c r="A560" s="2"/>
    </row>
    <row r="561" customFormat="false" ht="12.75" hidden="false" customHeight="true" outlineLevel="0" collapsed="false">
      <c r="A561" s="2"/>
    </row>
    <row r="562" customFormat="false" ht="12.75" hidden="false" customHeight="true" outlineLevel="0" collapsed="false">
      <c r="A562" s="2"/>
    </row>
    <row r="563" customFormat="false" ht="12.75" hidden="false" customHeight="true" outlineLevel="0" collapsed="false">
      <c r="A563" s="2"/>
    </row>
    <row r="564" customFormat="false" ht="12.75" hidden="false" customHeight="true" outlineLevel="0" collapsed="false">
      <c r="A564" s="2"/>
    </row>
    <row r="565" customFormat="false" ht="12.75" hidden="false" customHeight="true" outlineLevel="0" collapsed="false">
      <c r="A565" s="2"/>
    </row>
    <row r="566" customFormat="false" ht="12.75" hidden="false" customHeight="true" outlineLevel="0" collapsed="false">
      <c r="A566" s="2"/>
    </row>
    <row r="567" customFormat="false" ht="12.75" hidden="false" customHeight="true" outlineLevel="0" collapsed="false">
      <c r="A567" s="2"/>
    </row>
    <row r="568" customFormat="false" ht="12.75" hidden="false" customHeight="true" outlineLevel="0" collapsed="false">
      <c r="A568" s="2"/>
    </row>
    <row r="569" customFormat="false" ht="12.75" hidden="false" customHeight="true" outlineLevel="0" collapsed="false">
      <c r="A569" s="2"/>
    </row>
    <row r="570" customFormat="false" ht="12.75" hidden="false" customHeight="true" outlineLevel="0" collapsed="false">
      <c r="A570" s="2"/>
    </row>
    <row r="571" customFormat="false" ht="12.75" hidden="false" customHeight="true" outlineLevel="0" collapsed="false">
      <c r="A571" s="2"/>
    </row>
    <row r="572" customFormat="false" ht="12.75" hidden="false" customHeight="true" outlineLevel="0" collapsed="false">
      <c r="A572" s="2"/>
    </row>
    <row r="573" customFormat="false" ht="12.75" hidden="false" customHeight="true" outlineLevel="0" collapsed="false">
      <c r="A573" s="2"/>
    </row>
    <row r="574" customFormat="false" ht="12.75" hidden="false" customHeight="true" outlineLevel="0" collapsed="false">
      <c r="A574" s="2"/>
    </row>
    <row r="575" customFormat="false" ht="12.75" hidden="false" customHeight="true" outlineLevel="0" collapsed="false">
      <c r="A575" s="2"/>
    </row>
    <row r="576" customFormat="false" ht="12.75" hidden="false" customHeight="true" outlineLevel="0" collapsed="false">
      <c r="A576" s="2"/>
    </row>
    <row r="577" customFormat="false" ht="12.75" hidden="false" customHeight="true" outlineLevel="0" collapsed="false">
      <c r="A577" s="2"/>
    </row>
    <row r="578" customFormat="false" ht="12.75" hidden="false" customHeight="true" outlineLevel="0" collapsed="false">
      <c r="A578" s="2"/>
    </row>
    <row r="579" customFormat="false" ht="12.75" hidden="false" customHeight="true" outlineLevel="0" collapsed="false">
      <c r="A579" s="2"/>
    </row>
    <row r="580" customFormat="false" ht="12.75" hidden="false" customHeight="true" outlineLevel="0" collapsed="false">
      <c r="A580" s="2"/>
    </row>
    <row r="581" customFormat="false" ht="12.75" hidden="false" customHeight="true" outlineLevel="0" collapsed="false">
      <c r="A581" s="2"/>
    </row>
    <row r="582" customFormat="false" ht="12.75" hidden="false" customHeight="true" outlineLevel="0" collapsed="false">
      <c r="A582" s="2"/>
    </row>
    <row r="583" customFormat="false" ht="12.75" hidden="false" customHeight="true" outlineLevel="0" collapsed="false">
      <c r="A583" s="2"/>
    </row>
    <row r="584" customFormat="false" ht="12.75" hidden="false" customHeight="true" outlineLevel="0" collapsed="false">
      <c r="A584" s="2"/>
    </row>
    <row r="585" customFormat="false" ht="12.75" hidden="false" customHeight="true" outlineLevel="0" collapsed="false">
      <c r="A585" s="2"/>
    </row>
    <row r="586" customFormat="false" ht="12.75" hidden="false" customHeight="true" outlineLevel="0" collapsed="false">
      <c r="A586" s="2"/>
    </row>
    <row r="587" customFormat="false" ht="12.75" hidden="false" customHeight="true" outlineLevel="0" collapsed="false">
      <c r="A587" s="2"/>
    </row>
    <row r="588" customFormat="false" ht="12.75" hidden="false" customHeight="true" outlineLevel="0" collapsed="false">
      <c r="A588" s="2"/>
    </row>
    <row r="589" customFormat="false" ht="12.75" hidden="false" customHeight="true" outlineLevel="0" collapsed="false">
      <c r="A589" s="2"/>
    </row>
    <row r="590" customFormat="false" ht="12.75" hidden="false" customHeight="true" outlineLevel="0" collapsed="false">
      <c r="A590" s="2"/>
    </row>
    <row r="591" customFormat="false" ht="12.75" hidden="false" customHeight="true" outlineLevel="0" collapsed="false">
      <c r="A591" s="2"/>
    </row>
    <row r="592" customFormat="false" ht="12.75" hidden="false" customHeight="true" outlineLevel="0" collapsed="false">
      <c r="A592" s="2"/>
    </row>
    <row r="593" customFormat="false" ht="12.75" hidden="false" customHeight="true" outlineLevel="0" collapsed="false">
      <c r="A593" s="2"/>
    </row>
    <row r="594" customFormat="false" ht="12.75" hidden="false" customHeight="true" outlineLevel="0" collapsed="false">
      <c r="A594" s="2"/>
    </row>
    <row r="595" customFormat="false" ht="12.75" hidden="false" customHeight="true" outlineLevel="0" collapsed="false">
      <c r="A595" s="2"/>
    </row>
    <row r="596" customFormat="false" ht="12.75" hidden="false" customHeight="true" outlineLevel="0" collapsed="false">
      <c r="A596" s="2"/>
    </row>
    <row r="597" customFormat="false" ht="12.75" hidden="false" customHeight="true" outlineLevel="0" collapsed="false">
      <c r="A597" s="2"/>
    </row>
    <row r="598" customFormat="false" ht="12.75" hidden="false" customHeight="true" outlineLevel="0" collapsed="false">
      <c r="A598" s="2"/>
    </row>
    <row r="599" customFormat="false" ht="12.75" hidden="false" customHeight="true" outlineLevel="0" collapsed="false">
      <c r="A599" s="2"/>
    </row>
    <row r="600" customFormat="false" ht="12.75" hidden="false" customHeight="true" outlineLevel="0" collapsed="false">
      <c r="A600" s="2"/>
    </row>
    <row r="601" customFormat="false" ht="12.75" hidden="false" customHeight="true" outlineLevel="0" collapsed="false">
      <c r="A601" s="2"/>
    </row>
    <row r="602" customFormat="false" ht="12.75" hidden="false" customHeight="true" outlineLevel="0" collapsed="false">
      <c r="A602" s="2"/>
    </row>
    <row r="603" customFormat="false" ht="12.75" hidden="false" customHeight="true" outlineLevel="0" collapsed="false">
      <c r="A603" s="2"/>
    </row>
    <row r="604" customFormat="false" ht="12.75" hidden="false" customHeight="true" outlineLevel="0" collapsed="false">
      <c r="A604" s="2"/>
    </row>
    <row r="605" customFormat="false" ht="12.75" hidden="false" customHeight="true" outlineLevel="0" collapsed="false">
      <c r="A605" s="2"/>
    </row>
    <row r="606" customFormat="false" ht="12.75" hidden="false" customHeight="true" outlineLevel="0" collapsed="false">
      <c r="A606" s="2"/>
    </row>
    <row r="607" customFormat="false" ht="12.75" hidden="false" customHeight="true" outlineLevel="0" collapsed="false">
      <c r="A607" s="2"/>
    </row>
    <row r="608" customFormat="false" ht="12.75" hidden="false" customHeight="true" outlineLevel="0" collapsed="false">
      <c r="A608" s="2"/>
    </row>
    <row r="609" customFormat="false" ht="12.75" hidden="false" customHeight="true" outlineLevel="0" collapsed="false">
      <c r="A609" s="2"/>
    </row>
    <row r="610" customFormat="false" ht="12.75" hidden="false" customHeight="true" outlineLevel="0" collapsed="false">
      <c r="A610" s="2"/>
    </row>
    <row r="611" customFormat="false" ht="12.75" hidden="false" customHeight="true" outlineLevel="0" collapsed="false">
      <c r="A611" s="2"/>
    </row>
    <row r="612" customFormat="false" ht="12.75" hidden="false" customHeight="true" outlineLevel="0" collapsed="false">
      <c r="A612" s="2"/>
    </row>
    <row r="613" customFormat="false" ht="12.75" hidden="false" customHeight="true" outlineLevel="0" collapsed="false">
      <c r="A613" s="2"/>
    </row>
    <row r="614" customFormat="false" ht="12.75" hidden="false" customHeight="true" outlineLevel="0" collapsed="false">
      <c r="A614" s="2"/>
    </row>
    <row r="615" customFormat="false" ht="12.75" hidden="false" customHeight="true" outlineLevel="0" collapsed="false">
      <c r="A615" s="2"/>
    </row>
    <row r="616" customFormat="false" ht="12.75" hidden="false" customHeight="true" outlineLevel="0" collapsed="false">
      <c r="A616" s="2"/>
    </row>
    <row r="617" customFormat="false" ht="12.75" hidden="false" customHeight="true" outlineLevel="0" collapsed="false">
      <c r="A617" s="2"/>
    </row>
    <row r="618" customFormat="false" ht="12.75" hidden="false" customHeight="true" outlineLevel="0" collapsed="false">
      <c r="A618" s="2"/>
    </row>
    <row r="619" customFormat="false" ht="12.75" hidden="false" customHeight="true" outlineLevel="0" collapsed="false">
      <c r="A619" s="2"/>
    </row>
    <row r="620" customFormat="false" ht="12.75" hidden="false" customHeight="true" outlineLevel="0" collapsed="false">
      <c r="A620" s="2"/>
    </row>
    <row r="621" customFormat="false" ht="12.75" hidden="false" customHeight="true" outlineLevel="0" collapsed="false">
      <c r="A621" s="2"/>
    </row>
    <row r="622" customFormat="false" ht="12.75" hidden="false" customHeight="true" outlineLevel="0" collapsed="false">
      <c r="A622" s="2"/>
    </row>
    <row r="623" customFormat="false" ht="12.75" hidden="false" customHeight="true" outlineLevel="0" collapsed="false">
      <c r="A623" s="2"/>
    </row>
    <row r="624" customFormat="false" ht="12.75" hidden="false" customHeight="true" outlineLevel="0" collapsed="false">
      <c r="A624" s="2"/>
    </row>
    <row r="625" customFormat="false" ht="12.75" hidden="false" customHeight="true" outlineLevel="0" collapsed="false">
      <c r="A625" s="2"/>
    </row>
    <row r="626" customFormat="false" ht="12.75" hidden="false" customHeight="true" outlineLevel="0" collapsed="false">
      <c r="A626" s="2"/>
    </row>
    <row r="627" customFormat="false" ht="12.75" hidden="false" customHeight="true" outlineLevel="0" collapsed="false">
      <c r="A627" s="2"/>
    </row>
    <row r="628" customFormat="false" ht="12.75" hidden="false" customHeight="true" outlineLevel="0" collapsed="false">
      <c r="A628" s="2"/>
    </row>
    <row r="629" customFormat="false" ht="12.75" hidden="false" customHeight="true" outlineLevel="0" collapsed="false">
      <c r="A629" s="2"/>
    </row>
    <row r="630" customFormat="false" ht="12.75" hidden="false" customHeight="true" outlineLevel="0" collapsed="false">
      <c r="A630" s="2"/>
    </row>
    <row r="631" customFormat="false" ht="12.75" hidden="false" customHeight="true" outlineLevel="0" collapsed="false">
      <c r="A631" s="2"/>
    </row>
    <row r="632" customFormat="false" ht="12.75" hidden="false" customHeight="true" outlineLevel="0" collapsed="false">
      <c r="A632" s="2"/>
    </row>
    <row r="633" customFormat="false" ht="12.75" hidden="false" customHeight="true" outlineLevel="0" collapsed="false">
      <c r="A633" s="2"/>
    </row>
    <row r="634" customFormat="false" ht="12.75" hidden="false" customHeight="true" outlineLevel="0" collapsed="false">
      <c r="A634" s="2"/>
    </row>
    <row r="635" customFormat="false" ht="12.75" hidden="false" customHeight="true" outlineLevel="0" collapsed="false">
      <c r="A635" s="2"/>
    </row>
    <row r="636" customFormat="false" ht="12.75" hidden="false" customHeight="true" outlineLevel="0" collapsed="false">
      <c r="A636" s="2"/>
    </row>
    <row r="637" customFormat="false" ht="12.75" hidden="false" customHeight="true" outlineLevel="0" collapsed="false">
      <c r="A637" s="2"/>
    </row>
    <row r="638" customFormat="false" ht="12.75" hidden="false" customHeight="true" outlineLevel="0" collapsed="false">
      <c r="A638" s="2"/>
    </row>
    <row r="639" customFormat="false" ht="12.75" hidden="false" customHeight="true" outlineLevel="0" collapsed="false">
      <c r="A639" s="2"/>
    </row>
    <row r="640" customFormat="false" ht="12.75" hidden="false" customHeight="true" outlineLevel="0" collapsed="false">
      <c r="A640" s="2"/>
    </row>
    <row r="641" customFormat="false" ht="12.75" hidden="false" customHeight="true" outlineLevel="0" collapsed="false">
      <c r="A641" s="2"/>
    </row>
    <row r="642" customFormat="false" ht="12.75" hidden="false" customHeight="true" outlineLevel="0" collapsed="false">
      <c r="A642" s="2"/>
    </row>
    <row r="643" customFormat="false" ht="12.75" hidden="false" customHeight="true" outlineLevel="0" collapsed="false">
      <c r="A643" s="2"/>
    </row>
    <row r="644" customFormat="false" ht="12.75" hidden="false" customHeight="true" outlineLevel="0" collapsed="false">
      <c r="A644" s="2"/>
    </row>
    <row r="645" customFormat="false" ht="12.75" hidden="false" customHeight="true" outlineLevel="0" collapsed="false">
      <c r="A645" s="2"/>
    </row>
    <row r="646" customFormat="false" ht="12.75" hidden="false" customHeight="true" outlineLevel="0" collapsed="false">
      <c r="A646" s="2"/>
    </row>
    <row r="647" customFormat="false" ht="12.75" hidden="false" customHeight="true" outlineLevel="0" collapsed="false">
      <c r="A647" s="2"/>
    </row>
    <row r="648" customFormat="false" ht="12.75" hidden="false" customHeight="true" outlineLevel="0" collapsed="false">
      <c r="A648" s="2"/>
    </row>
    <row r="649" customFormat="false" ht="12.75" hidden="false" customHeight="true" outlineLevel="0" collapsed="false">
      <c r="A649" s="2"/>
    </row>
    <row r="650" customFormat="false" ht="12.75" hidden="false" customHeight="true" outlineLevel="0" collapsed="false">
      <c r="A650" s="2"/>
    </row>
    <row r="651" customFormat="false" ht="12.75" hidden="false" customHeight="true" outlineLevel="0" collapsed="false">
      <c r="A651" s="2"/>
    </row>
    <row r="652" customFormat="false" ht="12.75" hidden="false" customHeight="true" outlineLevel="0" collapsed="false">
      <c r="A652" s="2"/>
    </row>
    <row r="653" customFormat="false" ht="12.75" hidden="false" customHeight="true" outlineLevel="0" collapsed="false">
      <c r="A653" s="2"/>
    </row>
    <row r="654" customFormat="false" ht="12.75" hidden="false" customHeight="true" outlineLevel="0" collapsed="false">
      <c r="A654" s="2"/>
    </row>
    <row r="655" customFormat="false" ht="12.75" hidden="false" customHeight="true" outlineLevel="0" collapsed="false">
      <c r="A655" s="2"/>
    </row>
    <row r="656" customFormat="false" ht="12.75" hidden="false" customHeight="true" outlineLevel="0" collapsed="false">
      <c r="A656" s="2"/>
    </row>
    <row r="657" customFormat="false" ht="12.75" hidden="false" customHeight="true" outlineLevel="0" collapsed="false">
      <c r="A657" s="2"/>
    </row>
    <row r="658" customFormat="false" ht="12.75" hidden="false" customHeight="true" outlineLevel="0" collapsed="false">
      <c r="A658" s="2"/>
    </row>
    <row r="659" customFormat="false" ht="12.75" hidden="false" customHeight="true" outlineLevel="0" collapsed="false">
      <c r="A659" s="2"/>
    </row>
    <row r="660" customFormat="false" ht="12.75" hidden="false" customHeight="true" outlineLevel="0" collapsed="false">
      <c r="A660" s="2"/>
    </row>
    <row r="661" customFormat="false" ht="12.75" hidden="false" customHeight="true" outlineLevel="0" collapsed="false">
      <c r="A661" s="2"/>
    </row>
    <row r="662" customFormat="false" ht="12.75" hidden="false" customHeight="true" outlineLevel="0" collapsed="false">
      <c r="A662" s="2"/>
    </row>
    <row r="663" customFormat="false" ht="12.75" hidden="false" customHeight="true" outlineLevel="0" collapsed="false">
      <c r="A663" s="2"/>
    </row>
    <row r="664" customFormat="false" ht="12.75" hidden="false" customHeight="true" outlineLevel="0" collapsed="false">
      <c r="A664" s="2"/>
    </row>
    <row r="665" customFormat="false" ht="12.75" hidden="false" customHeight="true" outlineLevel="0" collapsed="false">
      <c r="A665" s="2"/>
    </row>
    <row r="666" customFormat="false" ht="12.75" hidden="false" customHeight="true" outlineLevel="0" collapsed="false">
      <c r="A666" s="2"/>
    </row>
    <row r="667" customFormat="false" ht="12.75" hidden="false" customHeight="true" outlineLevel="0" collapsed="false">
      <c r="A667" s="2"/>
    </row>
    <row r="668" customFormat="false" ht="12.75" hidden="false" customHeight="true" outlineLevel="0" collapsed="false">
      <c r="A668" s="2"/>
    </row>
    <row r="669" customFormat="false" ht="12.75" hidden="false" customHeight="true" outlineLevel="0" collapsed="false">
      <c r="A669" s="2"/>
    </row>
    <row r="670" customFormat="false" ht="12.75" hidden="false" customHeight="true" outlineLevel="0" collapsed="false">
      <c r="A670" s="2"/>
    </row>
    <row r="671" customFormat="false" ht="12.75" hidden="false" customHeight="true" outlineLevel="0" collapsed="false">
      <c r="A671" s="2"/>
    </row>
    <row r="672" customFormat="false" ht="12.75" hidden="false" customHeight="true" outlineLevel="0" collapsed="false">
      <c r="A672" s="2"/>
    </row>
    <row r="673" customFormat="false" ht="12.75" hidden="false" customHeight="true" outlineLevel="0" collapsed="false">
      <c r="A673" s="2"/>
    </row>
    <row r="674" customFormat="false" ht="12.75" hidden="false" customHeight="true" outlineLevel="0" collapsed="false">
      <c r="A674" s="2"/>
    </row>
    <row r="675" customFormat="false" ht="12.75" hidden="false" customHeight="true" outlineLevel="0" collapsed="false">
      <c r="A675" s="2"/>
    </row>
    <row r="676" customFormat="false" ht="12.75" hidden="false" customHeight="true" outlineLevel="0" collapsed="false">
      <c r="A676" s="2"/>
    </row>
    <row r="677" customFormat="false" ht="12.75" hidden="false" customHeight="true" outlineLevel="0" collapsed="false">
      <c r="A677" s="2"/>
    </row>
    <row r="678" customFormat="false" ht="12.75" hidden="false" customHeight="true" outlineLevel="0" collapsed="false">
      <c r="A678" s="2"/>
    </row>
    <row r="679" customFormat="false" ht="12.75" hidden="false" customHeight="true" outlineLevel="0" collapsed="false">
      <c r="A679" s="2"/>
    </row>
    <row r="680" customFormat="false" ht="12.75" hidden="false" customHeight="true" outlineLevel="0" collapsed="false">
      <c r="A680" s="2"/>
    </row>
    <row r="681" customFormat="false" ht="12.75" hidden="false" customHeight="true" outlineLevel="0" collapsed="false">
      <c r="A681" s="2"/>
    </row>
    <row r="682" customFormat="false" ht="12.75" hidden="false" customHeight="true" outlineLevel="0" collapsed="false">
      <c r="A682" s="2"/>
    </row>
    <row r="683" customFormat="false" ht="12.75" hidden="false" customHeight="true" outlineLevel="0" collapsed="false">
      <c r="A683" s="2"/>
    </row>
    <row r="684" customFormat="false" ht="12.75" hidden="false" customHeight="true" outlineLevel="0" collapsed="false">
      <c r="A684" s="2"/>
    </row>
    <row r="685" customFormat="false" ht="12.75" hidden="false" customHeight="true" outlineLevel="0" collapsed="false">
      <c r="A685" s="2"/>
    </row>
    <row r="686" customFormat="false" ht="12.75" hidden="false" customHeight="true" outlineLevel="0" collapsed="false">
      <c r="A686" s="2"/>
    </row>
    <row r="687" customFormat="false" ht="12.75" hidden="false" customHeight="true" outlineLevel="0" collapsed="false">
      <c r="A687" s="2"/>
    </row>
    <row r="688" customFormat="false" ht="12.75" hidden="false" customHeight="true" outlineLevel="0" collapsed="false">
      <c r="A688" s="2"/>
    </row>
    <row r="689" customFormat="false" ht="12.75" hidden="false" customHeight="true" outlineLevel="0" collapsed="false">
      <c r="A689" s="2"/>
    </row>
    <row r="690" customFormat="false" ht="12.75" hidden="false" customHeight="true" outlineLevel="0" collapsed="false">
      <c r="A690" s="2"/>
    </row>
    <row r="691" customFormat="false" ht="12.75" hidden="false" customHeight="true" outlineLevel="0" collapsed="false">
      <c r="A691" s="2"/>
    </row>
    <row r="692" customFormat="false" ht="12.75" hidden="false" customHeight="true" outlineLevel="0" collapsed="false">
      <c r="A692" s="2"/>
    </row>
    <row r="693" customFormat="false" ht="12.75" hidden="false" customHeight="true" outlineLevel="0" collapsed="false">
      <c r="A693" s="2"/>
    </row>
    <row r="694" customFormat="false" ht="12.75" hidden="false" customHeight="true" outlineLevel="0" collapsed="false">
      <c r="A694" s="2"/>
    </row>
    <row r="695" customFormat="false" ht="12.75" hidden="false" customHeight="true" outlineLevel="0" collapsed="false">
      <c r="A695" s="2"/>
    </row>
    <row r="696" customFormat="false" ht="12.75" hidden="false" customHeight="true" outlineLevel="0" collapsed="false">
      <c r="A696" s="2"/>
    </row>
    <row r="697" customFormat="false" ht="12.75" hidden="false" customHeight="true" outlineLevel="0" collapsed="false">
      <c r="A697" s="2"/>
    </row>
    <row r="698" customFormat="false" ht="12.75" hidden="false" customHeight="true" outlineLevel="0" collapsed="false">
      <c r="A698" s="2"/>
    </row>
    <row r="699" customFormat="false" ht="12.75" hidden="false" customHeight="true" outlineLevel="0" collapsed="false">
      <c r="A699" s="2"/>
    </row>
    <row r="700" customFormat="false" ht="12.75" hidden="false" customHeight="true" outlineLevel="0" collapsed="false">
      <c r="A700" s="2"/>
    </row>
    <row r="701" customFormat="false" ht="12.75" hidden="false" customHeight="true" outlineLevel="0" collapsed="false">
      <c r="A701" s="2"/>
    </row>
    <row r="702" customFormat="false" ht="12.75" hidden="false" customHeight="true" outlineLevel="0" collapsed="false">
      <c r="A702" s="2"/>
    </row>
    <row r="703" customFormat="false" ht="12.75" hidden="false" customHeight="true" outlineLevel="0" collapsed="false">
      <c r="A703" s="2"/>
    </row>
    <row r="704" customFormat="false" ht="12.75" hidden="false" customHeight="true" outlineLevel="0" collapsed="false">
      <c r="A704" s="2"/>
    </row>
    <row r="705" customFormat="false" ht="12.75" hidden="false" customHeight="true" outlineLevel="0" collapsed="false">
      <c r="A705" s="2"/>
    </row>
    <row r="706" customFormat="false" ht="12.75" hidden="false" customHeight="true" outlineLevel="0" collapsed="false">
      <c r="A706" s="2"/>
    </row>
    <row r="707" customFormat="false" ht="12.75" hidden="false" customHeight="true" outlineLevel="0" collapsed="false">
      <c r="A707" s="2"/>
    </row>
    <row r="708" customFormat="false" ht="12.75" hidden="false" customHeight="true" outlineLevel="0" collapsed="false">
      <c r="A708" s="2"/>
    </row>
    <row r="709" customFormat="false" ht="12.75" hidden="false" customHeight="true" outlineLevel="0" collapsed="false">
      <c r="A709" s="2"/>
    </row>
    <row r="710" customFormat="false" ht="12.75" hidden="false" customHeight="true" outlineLevel="0" collapsed="false">
      <c r="A710" s="2"/>
    </row>
    <row r="711" customFormat="false" ht="12.75" hidden="false" customHeight="true" outlineLevel="0" collapsed="false">
      <c r="A711" s="2"/>
    </row>
    <row r="712" customFormat="false" ht="12.75" hidden="false" customHeight="true" outlineLevel="0" collapsed="false">
      <c r="A712" s="2"/>
    </row>
    <row r="713" customFormat="false" ht="12.75" hidden="false" customHeight="true" outlineLevel="0" collapsed="false">
      <c r="A713" s="2"/>
    </row>
    <row r="714" customFormat="false" ht="12.75" hidden="false" customHeight="true" outlineLevel="0" collapsed="false">
      <c r="A714" s="2"/>
    </row>
    <row r="715" customFormat="false" ht="12.75" hidden="false" customHeight="true" outlineLevel="0" collapsed="false">
      <c r="A715" s="2"/>
    </row>
    <row r="716" customFormat="false" ht="12.75" hidden="false" customHeight="true" outlineLevel="0" collapsed="false">
      <c r="A716" s="2"/>
    </row>
    <row r="717" customFormat="false" ht="12.75" hidden="false" customHeight="true" outlineLevel="0" collapsed="false">
      <c r="A717" s="2"/>
    </row>
    <row r="718" customFormat="false" ht="12.75" hidden="false" customHeight="true" outlineLevel="0" collapsed="false">
      <c r="A718" s="2"/>
    </row>
    <row r="719" customFormat="false" ht="12.75" hidden="false" customHeight="true" outlineLevel="0" collapsed="false">
      <c r="A719" s="2"/>
    </row>
    <row r="720" customFormat="false" ht="12.75" hidden="false" customHeight="true" outlineLevel="0" collapsed="false">
      <c r="A720" s="2"/>
    </row>
    <row r="721" customFormat="false" ht="12.75" hidden="false" customHeight="true" outlineLevel="0" collapsed="false">
      <c r="A721" s="2"/>
    </row>
    <row r="722" customFormat="false" ht="12.75" hidden="false" customHeight="true" outlineLevel="0" collapsed="false">
      <c r="A722" s="2"/>
    </row>
    <row r="723" customFormat="false" ht="12.75" hidden="false" customHeight="true" outlineLevel="0" collapsed="false">
      <c r="A723" s="2"/>
    </row>
    <row r="724" customFormat="false" ht="12.75" hidden="false" customHeight="true" outlineLevel="0" collapsed="false">
      <c r="A724" s="2"/>
    </row>
    <row r="725" customFormat="false" ht="12.75" hidden="false" customHeight="true" outlineLevel="0" collapsed="false">
      <c r="A725" s="2"/>
    </row>
    <row r="726" customFormat="false" ht="12.75" hidden="false" customHeight="true" outlineLevel="0" collapsed="false">
      <c r="A726" s="2"/>
    </row>
    <row r="727" customFormat="false" ht="12.75" hidden="false" customHeight="true" outlineLevel="0" collapsed="false">
      <c r="A727" s="2"/>
    </row>
    <row r="728" customFormat="false" ht="12.75" hidden="false" customHeight="true" outlineLevel="0" collapsed="false">
      <c r="A728" s="2"/>
    </row>
    <row r="729" customFormat="false" ht="12.75" hidden="false" customHeight="true" outlineLevel="0" collapsed="false">
      <c r="A729" s="2"/>
    </row>
    <row r="730" customFormat="false" ht="12.75" hidden="false" customHeight="true" outlineLevel="0" collapsed="false">
      <c r="A730" s="2"/>
    </row>
    <row r="731" customFormat="false" ht="12.75" hidden="false" customHeight="true" outlineLevel="0" collapsed="false">
      <c r="A731" s="2"/>
    </row>
    <row r="732" customFormat="false" ht="12.75" hidden="false" customHeight="true" outlineLevel="0" collapsed="false">
      <c r="A732" s="2"/>
    </row>
    <row r="733" customFormat="false" ht="12.75" hidden="false" customHeight="true" outlineLevel="0" collapsed="false">
      <c r="A733" s="2"/>
    </row>
    <row r="734" customFormat="false" ht="12.75" hidden="false" customHeight="true" outlineLevel="0" collapsed="false">
      <c r="A734" s="2"/>
    </row>
    <row r="735" customFormat="false" ht="12.75" hidden="false" customHeight="true" outlineLevel="0" collapsed="false">
      <c r="A735" s="2"/>
    </row>
    <row r="736" customFormat="false" ht="12.75" hidden="false" customHeight="true" outlineLevel="0" collapsed="false">
      <c r="A736" s="2"/>
    </row>
    <row r="737" customFormat="false" ht="12.75" hidden="false" customHeight="true" outlineLevel="0" collapsed="false">
      <c r="A737" s="2"/>
    </row>
    <row r="738" customFormat="false" ht="12.75" hidden="false" customHeight="true" outlineLevel="0" collapsed="false">
      <c r="A738" s="2"/>
    </row>
    <row r="739" customFormat="false" ht="12.75" hidden="false" customHeight="true" outlineLevel="0" collapsed="false">
      <c r="A739" s="2"/>
    </row>
    <row r="740" customFormat="false" ht="12.75" hidden="false" customHeight="true" outlineLevel="0" collapsed="false">
      <c r="A740" s="2"/>
    </row>
    <row r="741" customFormat="false" ht="12.75" hidden="false" customHeight="true" outlineLevel="0" collapsed="false">
      <c r="A741" s="2"/>
    </row>
    <row r="742" customFormat="false" ht="12.75" hidden="false" customHeight="true" outlineLevel="0" collapsed="false">
      <c r="A742" s="2"/>
    </row>
    <row r="743" customFormat="false" ht="12.75" hidden="false" customHeight="true" outlineLevel="0" collapsed="false">
      <c r="A743" s="2"/>
    </row>
    <row r="744" customFormat="false" ht="12.75" hidden="false" customHeight="true" outlineLevel="0" collapsed="false">
      <c r="A744" s="2"/>
    </row>
    <row r="745" customFormat="false" ht="12.75" hidden="false" customHeight="true" outlineLevel="0" collapsed="false">
      <c r="A745" s="2"/>
    </row>
    <row r="746" customFormat="false" ht="12.75" hidden="false" customHeight="true" outlineLevel="0" collapsed="false">
      <c r="A746" s="2"/>
    </row>
    <row r="747" customFormat="false" ht="12.75" hidden="false" customHeight="true" outlineLevel="0" collapsed="false">
      <c r="A747" s="2"/>
    </row>
    <row r="748" customFormat="false" ht="12.75" hidden="false" customHeight="true" outlineLevel="0" collapsed="false">
      <c r="A748" s="2"/>
    </row>
    <row r="749" customFormat="false" ht="12.75" hidden="false" customHeight="true" outlineLevel="0" collapsed="false">
      <c r="A749" s="2"/>
    </row>
    <row r="750" customFormat="false" ht="12.75" hidden="false" customHeight="true" outlineLevel="0" collapsed="false">
      <c r="A750" s="2"/>
    </row>
    <row r="751" customFormat="false" ht="12.75" hidden="false" customHeight="true" outlineLevel="0" collapsed="false">
      <c r="A751" s="2"/>
    </row>
    <row r="752" customFormat="false" ht="12.75" hidden="false" customHeight="true" outlineLevel="0" collapsed="false">
      <c r="A752" s="2"/>
    </row>
    <row r="753" customFormat="false" ht="12.75" hidden="false" customHeight="true" outlineLevel="0" collapsed="false">
      <c r="A753" s="2"/>
    </row>
    <row r="754" customFormat="false" ht="12.75" hidden="false" customHeight="true" outlineLevel="0" collapsed="false">
      <c r="A754" s="2"/>
    </row>
    <row r="755" customFormat="false" ht="12.75" hidden="false" customHeight="true" outlineLevel="0" collapsed="false">
      <c r="A755" s="2"/>
    </row>
    <row r="756" customFormat="false" ht="12.75" hidden="false" customHeight="true" outlineLevel="0" collapsed="false">
      <c r="A756" s="2"/>
    </row>
    <row r="757" customFormat="false" ht="12.75" hidden="false" customHeight="true" outlineLevel="0" collapsed="false">
      <c r="A757" s="2"/>
    </row>
    <row r="758" customFormat="false" ht="12.75" hidden="false" customHeight="true" outlineLevel="0" collapsed="false">
      <c r="A758" s="2"/>
    </row>
    <row r="759" customFormat="false" ht="12.75" hidden="false" customHeight="true" outlineLevel="0" collapsed="false">
      <c r="A759" s="2"/>
    </row>
    <row r="760" customFormat="false" ht="12.75" hidden="false" customHeight="true" outlineLevel="0" collapsed="false">
      <c r="A760" s="2"/>
    </row>
    <row r="761" customFormat="false" ht="12.75" hidden="false" customHeight="true" outlineLevel="0" collapsed="false">
      <c r="A761" s="2"/>
    </row>
    <row r="762" customFormat="false" ht="12.75" hidden="false" customHeight="true" outlineLevel="0" collapsed="false">
      <c r="A762" s="2"/>
    </row>
    <row r="763" customFormat="false" ht="12.75" hidden="false" customHeight="true" outlineLevel="0" collapsed="false">
      <c r="A763" s="2"/>
    </row>
    <row r="764" customFormat="false" ht="12.75" hidden="false" customHeight="true" outlineLevel="0" collapsed="false">
      <c r="A764" s="2"/>
    </row>
    <row r="765" customFormat="false" ht="12.75" hidden="false" customHeight="true" outlineLevel="0" collapsed="false">
      <c r="A765" s="2"/>
    </row>
    <row r="766" customFormat="false" ht="12.75" hidden="false" customHeight="true" outlineLevel="0" collapsed="false">
      <c r="A766" s="2"/>
    </row>
    <row r="767" customFormat="false" ht="12.75" hidden="false" customHeight="true" outlineLevel="0" collapsed="false">
      <c r="A767" s="2"/>
    </row>
    <row r="768" customFormat="false" ht="12.75" hidden="false" customHeight="true" outlineLevel="0" collapsed="false">
      <c r="A768" s="2"/>
    </row>
    <row r="769" customFormat="false" ht="12.75" hidden="false" customHeight="true" outlineLevel="0" collapsed="false">
      <c r="A769" s="2"/>
    </row>
    <row r="770" customFormat="false" ht="12.75" hidden="false" customHeight="true" outlineLevel="0" collapsed="false">
      <c r="A770" s="2"/>
    </row>
    <row r="771" customFormat="false" ht="12.75" hidden="false" customHeight="true" outlineLevel="0" collapsed="false">
      <c r="A771" s="2"/>
    </row>
    <row r="772" customFormat="false" ht="12.75" hidden="false" customHeight="true" outlineLevel="0" collapsed="false">
      <c r="A772" s="2"/>
    </row>
    <row r="773" customFormat="false" ht="12.75" hidden="false" customHeight="true" outlineLevel="0" collapsed="false">
      <c r="A773" s="2"/>
    </row>
    <row r="774" customFormat="false" ht="12.75" hidden="false" customHeight="true" outlineLevel="0" collapsed="false">
      <c r="A774" s="2"/>
    </row>
    <row r="775" customFormat="false" ht="12.75" hidden="false" customHeight="true" outlineLevel="0" collapsed="false">
      <c r="A775" s="2"/>
    </row>
    <row r="776" customFormat="false" ht="12.75" hidden="false" customHeight="true" outlineLevel="0" collapsed="false">
      <c r="A776" s="2"/>
    </row>
    <row r="777" customFormat="false" ht="12.75" hidden="false" customHeight="true" outlineLevel="0" collapsed="false">
      <c r="A777" s="2"/>
    </row>
    <row r="778" customFormat="false" ht="12.75" hidden="false" customHeight="true" outlineLevel="0" collapsed="false">
      <c r="A778" s="2"/>
    </row>
    <row r="779" customFormat="false" ht="12.75" hidden="false" customHeight="true" outlineLevel="0" collapsed="false">
      <c r="A779" s="2"/>
    </row>
    <row r="780" customFormat="false" ht="12.75" hidden="false" customHeight="true" outlineLevel="0" collapsed="false">
      <c r="A780" s="2"/>
    </row>
    <row r="781" customFormat="false" ht="12.75" hidden="false" customHeight="true" outlineLevel="0" collapsed="false">
      <c r="A781" s="2"/>
    </row>
    <row r="782" customFormat="false" ht="12.75" hidden="false" customHeight="true" outlineLevel="0" collapsed="false">
      <c r="A782" s="2"/>
    </row>
    <row r="783" customFormat="false" ht="12.75" hidden="false" customHeight="true" outlineLevel="0" collapsed="false">
      <c r="A783" s="2"/>
    </row>
    <row r="784" customFormat="false" ht="12.75" hidden="false" customHeight="true" outlineLevel="0" collapsed="false">
      <c r="A784" s="2"/>
    </row>
    <row r="785" customFormat="false" ht="12.75" hidden="false" customHeight="true" outlineLevel="0" collapsed="false">
      <c r="A785" s="2"/>
    </row>
    <row r="786" customFormat="false" ht="12.75" hidden="false" customHeight="true" outlineLevel="0" collapsed="false">
      <c r="A786" s="2"/>
    </row>
    <row r="787" customFormat="false" ht="12.75" hidden="false" customHeight="true" outlineLevel="0" collapsed="false">
      <c r="A787" s="2"/>
    </row>
    <row r="788" customFormat="false" ht="12.75" hidden="false" customHeight="true" outlineLevel="0" collapsed="false">
      <c r="A788" s="2"/>
    </row>
    <row r="789" customFormat="false" ht="12.75" hidden="false" customHeight="true" outlineLevel="0" collapsed="false">
      <c r="A789" s="2"/>
    </row>
    <row r="790" customFormat="false" ht="12.75" hidden="false" customHeight="true" outlineLevel="0" collapsed="false">
      <c r="A790" s="2"/>
    </row>
    <row r="791" customFormat="false" ht="12.75" hidden="false" customHeight="true" outlineLevel="0" collapsed="false">
      <c r="A791" s="2"/>
    </row>
    <row r="792" customFormat="false" ht="12.75" hidden="false" customHeight="true" outlineLevel="0" collapsed="false">
      <c r="A792" s="2"/>
    </row>
    <row r="793" customFormat="false" ht="12.75" hidden="false" customHeight="true" outlineLevel="0" collapsed="false">
      <c r="A793" s="2"/>
    </row>
    <row r="794" customFormat="false" ht="12.75" hidden="false" customHeight="true" outlineLevel="0" collapsed="false">
      <c r="A794" s="2"/>
    </row>
    <row r="795" customFormat="false" ht="12.75" hidden="false" customHeight="true" outlineLevel="0" collapsed="false">
      <c r="A795" s="2"/>
    </row>
    <row r="796" customFormat="false" ht="12.75" hidden="false" customHeight="true" outlineLevel="0" collapsed="false">
      <c r="A796" s="2"/>
    </row>
    <row r="797" customFormat="false" ht="12.75" hidden="false" customHeight="true" outlineLevel="0" collapsed="false">
      <c r="A797" s="2"/>
    </row>
    <row r="798" customFormat="false" ht="12.75" hidden="false" customHeight="true" outlineLevel="0" collapsed="false">
      <c r="A798" s="2"/>
    </row>
    <row r="799" customFormat="false" ht="12.75" hidden="false" customHeight="true" outlineLevel="0" collapsed="false">
      <c r="A799" s="2"/>
    </row>
    <row r="800" customFormat="false" ht="12.75" hidden="false" customHeight="true" outlineLevel="0" collapsed="false">
      <c r="A800" s="2"/>
    </row>
    <row r="801" customFormat="false" ht="12.75" hidden="false" customHeight="true" outlineLevel="0" collapsed="false">
      <c r="A801" s="2"/>
    </row>
    <row r="802" customFormat="false" ht="12.75" hidden="false" customHeight="true" outlineLevel="0" collapsed="false">
      <c r="A802" s="2"/>
    </row>
    <row r="803" customFormat="false" ht="12.75" hidden="false" customHeight="true" outlineLevel="0" collapsed="false">
      <c r="A803" s="2"/>
    </row>
    <row r="804" customFormat="false" ht="12.75" hidden="false" customHeight="true" outlineLevel="0" collapsed="false">
      <c r="A804" s="2"/>
    </row>
    <row r="805" customFormat="false" ht="12.75" hidden="false" customHeight="true" outlineLevel="0" collapsed="false">
      <c r="A805" s="2"/>
    </row>
    <row r="806" customFormat="false" ht="12.75" hidden="false" customHeight="true" outlineLevel="0" collapsed="false">
      <c r="A806" s="2"/>
    </row>
    <row r="807" customFormat="false" ht="12.75" hidden="false" customHeight="true" outlineLevel="0" collapsed="false">
      <c r="A807" s="2"/>
    </row>
    <row r="808" customFormat="false" ht="12.75" hidden="false" customHeight="true" outlineLevel="0" collapsed="false">
      <c r="A808" s="2"/>
    </row>
    <row r="809" customFormat="false" ht="12.75" hidden="false" customHeight="true" outlineLevel="0" collapsed="false">
      <c r="A809" s="2"/>
    </row>
    <row r="810" customFormat="false" ht="12.75" hidden="false" customHeight="true" outlineLevel="0" collapsed="false">
      <c r="A810" s="2"/>
    </row>
    <row r="811" customFormat="false" ht="12.75" hidden="false" customHeight="true" outlineLevel="0" collapsed="false">
      <c r="A811" s="2"/>
    </row>
    <row r="812" customFormat="false" ht="12.75" hidden="false" customHeight="true" outlineLevel="0" collapsed="false">
      <c r="A812" s="2"/>
    </row>
    <row r="813" customFormat="false" ht="12.75" hidden="false" customHeight="true" outlineLevel="0" collapsed="false">
      <c r="A813" s="2"/>
    </row>
    <row r="814" customFormat="false" ht="12.75" hidden="false" customHeight="true" outlineLevel="0" collapsed="false">
      <c r="A814" s="2"/>
    </row>
    <row r="815" customFormat="false" ht="12.75" hidden="false" customHeight="true" outlineLevel="0" collapsed="false">
      <c r="A815" s="2"/>
    </row>
    <row r="816" customFormat="false" ht="12.75" hidden="false" customHeight="true" outlineLevel="0" collapsed="false">
      <c r="A816" s="2"/>
    </row>
    <row r="817" customFormat="false" ht="12.75" hidden="false" customHeight="true" outlineLevel="0" collapsed="false">
      <c r="A817" s="2"/>
    </row>
    <row r="818" customFormat="false" ht="12.75" hidden="false" customHeight="true" outlineLevel="0" collapsed="false">
      <c r="A818" s="2"/>
    </row>
    <row r="819" customFormat="false" ht="12.75" hidden="false" customHeight="true" outlineLevel="0" collapsed="false">
      <c r="A819" s="2"/>
    </row>
    <row r="820" customFormat="false" ht="12.75" hidden="false" customHeight="true" outlineLevel="0" collapsed="false">
      <c r="A820" s="2"/>
    </row>
    <row r="821" customFormat="false" ht="12.75" hidden="false" customHeight="true" outlineLevel="0" collapsed="false">
      <c r="A821" s="2"/>
    </row>
    <row r="822" customFormat="false" ht="12.75" hidden="false" customHeight="true" outlineLevel="0" collapsed="false">
      <c r="A822" s="2"/>
    </row>
    <row r="823" customFormat="false" ht="12.75" hidden="false" customHeight="true" outlineLevel="0" collapsed="false">
      <c r="A823" s="2"/>
    </row>
    <row r="824" customFormat="false" ht="12.75" hidden="false" customHeight="true" outlineLevel="0" collapsed="false">
      <c r="A824" s="2"/>
    </row>
    <row r="825" customFormat="false" ht="12.75" hidden="false" customHeight="true" outlineLevel="0" collapsed="false">
      <c r="A825" s="2"/>
    </row>
    <row r="826" customFormat="false" ht="12.75" hidden="false" customHeight="true" outlineLevel="0" collapsed="false">
      <c r="A826" s="2"/>
    </row>
    <row r="827" customFormat="false" ht="12.75" hidden="false" customHeight="true" outlineLevel="0" collapsed="false">
      <c r="A827" s="2"/>
    </row>
    <row r="828" customFormat="false" ht="12.75" hidden="false" customHeight="true" outlineLevel="0" collapsed="false">
      <c r="A828" s="2"/>
    </row>
    <row r="829" customFormat="false" ht="12.75" hidden="false" customHeight="true" outlineLevel="0" collapsed="false">
      <c r="A829" s="2"/>
    </row>
    <row r="830" customFormat="false" ht="12.75" hidden="false" customHeight="true" outlineLevel="0" collapsed="false">
      <c r="A830" s="2"/>
    </row>
    <row r="831" customFormat="false" ht="12.75" hidden="false" customHeight="true" outlineLevel="0" collapsed="false">
      <c r="A831" s="2"/>
    </row>
    <row r="832" customFormat="false" ht="12.75" hidden="false" customHeight="true" outlineLevel="0" collapsed="false">
      <c r="A832" s="2"/>
    </row>
    <row r="833" customFormat="false" ht="12.75" hidden="false" customHeight="true" outlineLevel="0" collapsed="false">
      <c r="A833" s="2"/>
    </row>
    <row r="834" customFormat="false" ht="12.75" hidden="false" customHeight="true" outlineLevel="0" collapsed="false">
      <c r="A834" s="2"/>
    </row>
    <row r="835" customFormat="false" ht="12.75" hidden="false" customHeight="true" outlineLevel="0" collapsed="false">
      <c r="A835" s="2"/>
    </row>
    <row r="836" customFormat="false" ht="12.75" hidden="false" customHeight="true" outlineLevel="0" collapsed="false">
      <c r="A836" s="2"/>
    </row>
    <row r="837" customFormat="false" ht="12.75" hidden="false" customHeight="true" outlineLevel="0" collapsed="false">
      <c r="A837" s="2"/>
    </row>
    <row r="838" customFormat="false" ht="12.75" hidden="false" customHeight="true" outlineLevel="0" collapsed="false">
      <c r="A838" s="2"/>
    </row>
    <row r="839" customFormat="false" ht="12.75" hidden="false" customHeight="true" outlineLevel="0" collapsed="false">
      <c r="A839" s="2"/>
    </row>
    <row r="840" customFormat="false" ht="12.75" hidden="false" customHeight="true" outlineLevel="0" collapsed="false">
      <c r="A840" s="2"/>
    </row>
    <row r="841" customFormat="false" ht="12.75" hidden="false" customHeight="true" outlineLevel="0" collapsed="false">
      <c r="A841" s="2"/>
    </row>
    <row r="842" customFormat="false" ht="12.75" hidden="false" customHeight="true" outlineLevel="0" collapsed="false">
      <c r="A842" s="2"/>
    </row>
    <row r="843" customFormat="false" ht="12.75" hidden="false" customHeight="true" outlineLevel="0" collapsed="false">
      <c r="A843" s="2"/>
    </row>
    <row r="844" customFormat="false" ht="12.75" hidden="false" customHeight="true" outlineLevel="0" collapsed="false">
      <c r="A844" s="2"/>
    </row>
    <row r="845" customFormat="false" ht="12.75" hidden="false" customHeight="true" outlineLevel="0" collapsed="false">
      <c r="A845" s="2"/>
    </row>
    <row r="846" customFormat="false" ht="12.75" hidden="false" customHeight="true" outlineLevel="0" collapsed="false">
      <c r="A846" s="2"/>
    </row>
    <row r="847" customFormat="false" ht="12.75" hidden="false" customHeight="true" outlineLevel="0" collapsed="false">
      <c r="A847" s="2"/>
    </row>
    <row r="848" customFormat="false" ht="12.75" hidden="false" customHeight="true" outlineLevel="0" collapsed="false">
      <c r="A848" s="2"/>
    </row>
    <row r="849" customFormat="false" ht="12.75" hidden="false" customHeight="true" outlineLevel="0" collapsed="false">
      <c r="A849" s="2"/>
    </row>
    <row r="850" customFormat="false" ht="12.75" hidden="false" customHeight="true" outlineLevel="0" collapsed="false">
      <c r="A850" s="2"/>
    </row>
    <row r="851" customFormat="false" ht="12.75" hidden="false" customHeight="true" outlineLevel="0" collapsed="false">
      <c r="A851" s="2"/>
    </row>
    <row r="852" customFormat="false" ht="12.75" hidden="false" customHeight="true" outlineLevel="0" collapsed="false">
      <c r="A852" s="2"/>
    </row>
    <row r="853" customFormat="false" ht="12.75" hidden="false" customHeight="true" outlineLevel="0" collapsed="false">
      <c r="A853" s="2"/>
    </row>
    <row r="854" customFormat="false" ht="12.75" hidden="false" customHeight="true" outlineLevel="0" collapsed="false">
      <c r="A854" s="2"/>
    </row>
    <row r="855" customFormat="false" ht="12.75" hidden="false" customHeight="true" outlineLevel="0" collapsed="false">
      <c r="A855" s="2"/>
    </row>
    <row r="856" customFormat="false" ht="12.75" hidden="false" customHeight="true" outlineLevel="0" collapsed="false">
      <c r="A856" s="2"/>
    </row>
    <row r="857" customFormat="false" ht="12.75" hidden="false" customHeight="true" outlineLevel="0" collapsed="false">
      <c r="A857" s="2"/>
    </row>
    <row r="858" customFormat="false" ht="12.75" hidden="false" customHeight="true" outlineLevel="0" collapsed="false">
      <c r="A858" s="2"/>
    </row>
    <row r="859" customFormat="false" ht="12.75" hidden="false" customHeight="true" outlineLevel="0" collapsed="false">
      <c r="A859" s="2"/>
    </row>
    <row r="860" customFormat="false" ht="12.75" hidden="false" customHeight="true" outlineLevel="0" collapsed="false">
      <c r="A860" s="2"/>
    </row>
    <row r="861" customFormat="false" ht="12.75" hidden="false" customHeight="true" outlineLevel="0" collapsed="false">
      <c r="A861" s="2"/>
    </row>
    <row r="862" customFormat="false" ht="12.75" hidden="false" customHeight="true" outlineLevel="0" collapsed="false">
      <c r="A862" s="2"/>
    </row>
    <row r="863" customFormat="false" ht="12.75" hidden="false" customHeight="true" outlineLevel="0" collapsed="false">
      <c r="A863" s="2"/>
    </row>
    <row r="864" customFormat="false" ht="12.75" hidden="false" customHeight="true" outlineLevel="0" collapsed="false">
      <c r="A864" s="2"/>
    </row>
    <row r="865" customFormat="false" ht="12.75" hidden="false" customHeight="true" outlineLevel="0" collapsed="false">
      <c r="A865" s="2"/>
    </row>
    <row r="866" customFormat="false" ht="12.75" hidden="false" customHeight="true" outlineLevel="0" collapsed="false">
      <c r="A866" s="2"/>
    </row>
    <row r="867" customFormat="false" ht="12.75" hidden="false" customHeight="true" outlineLevel="0" collapsed="false">
      <c r="A867" s="2"/>
    </row>
    <row r="868" customFormat="false" ht="12.75" hidden="false" customHeight="true" outlineLevel="0" collapsed="false">
      <c r="A868" s="2"/>
    </row>
    <row r="869" customFormat="false" ht="12.75" hidden="false" customHeight="true" outlineLevel="0" collapsed="false">
      <c r="A869" s="2"/>
    </row>
    <row r="870" customFormat="false" ht="12.75" hidden="false" customHeight="true" outlineLevel="0" collapsed="false">
      <c r="A870" s="2"/>
    </row>
    <row r="871" customFormat="false" ht="12.75" hidden="false" customHeight="true" outlineLevel="0" collapsed="false">
      <c r="A871" s="2"/>
    </row>
    <row r="872" customFormat="false" ht="12.75" hidden="false" customHeight="true" outlineLevel="0" collapsed="false">
      <c r="A872" s="2"/>
    </row>
    <row r="873" customFormat="false" ht="12.75" hidden="false" customHeight="true" outlineLevel="0" collapsed="false">
      <c r="A873" s="2"/>
    </row>
    <row r="874" customFormat="false" ht="12.75" hidden="false" customHeight="true" outlineLevel="0" collapsed="false">
      <c r="A874" s="2"/>
    </row>
    <row r="875" customFormat="false" ht="12.75" hidden="false" customHeight="true" outlineLevel="0" collapsed="false">
      <c r="A875" s="2"/>
    </row>
    <row r="876" customFormat="false" ht="12.75" hidden="false" customHeight="true" outlineLevel="0" collapsed="false">
      <c r="A876" s="2"/>
    </row>
    <row r="877" customFormat="false" ht="12.75" hidden="false" customHeight="true" outlineLevel="0" collapsed="false">
      <c r="A877" s="2"/>
    </row>
    <row r="878" customFormat="false" ht="12.75" hidden="false" customHeight="true" outlineLevel="0" collapsed="false">
      <c r="A878" s="2"/>
    </row>
    <row r="879" customFormat="false" ht="12.75" hidden="false" customHeight="true" outlineLevel="0" collapsed="false">
      <c r="A879" s="2"/>
    </row>
    <row r="880" customFormat="false" ht="12.75" hidden="false" customHeight="true" outlineLevel="0" collapsed="false">
      <c r="A880" s="2"/>
    </row>
    <row r="881" customFormat="false" ht="12.75" hidden="false" customHeight="true" outlineLevel="0" collapsed="false">
      <c r="A881" s="2"/>
    </row>
    <row r="882" customFormat="false" ht="12.75" hidden="false" customHeight="true" outlineLevel="0" collapsed="false">
      <c r="A882" s="2"/>
    </row>
    <row r="883" customFormat="false" ht="12.75" hidden="false" customHeight="true" outlineLevel="0" collapsed="false">
      <c r="A883" s="2"/>
    </row>
    <row r="884" customFormat="false" ht="12.75" hidden="false" customHeight="true" outlineLevel="0" collapsed="false">
      <c r="A884" s="2"/>
    </row>
    <row r="885" customFormat="false" ht="12.75" hidden="false" customHeight="true" outlineLevel="0" collapsed="false">
      <c r="A885" s="2"/>
    </row>
    <row r="886" customFormat="false" ht="12.75" hidden="false" customHeight="true" outlineLevel="0" collapsed="false">
      <c r="A886" s="2"/>
    </row>
    <row r="887" customFormat="false" ht="12.75" hidden="false" customHeight="true" outlineLevel="0" collapsed="false">
      <c r="A887" s="2"/>
    </row>
    <row r="888" customFormat="false" ht="12.75" hidden="false" customHeight="true" outlineLevel="0" collapsed="false">
      <c r="A888" s="2"/>
    </row>
    <row r="889" customFormat="false" ht="12.75" hidden="false" customHeight="true" outlineLevel="0" collapsed="false">
      <c r="A889" s="2"/>
    </row>
    <row r="890" customFormat="false" ht="12.75" hidden="false" customHeight="true" outlineLevel="0" collapsed="false">
      <c r="A890" s="2"/>
    </row>
    <row r="891" customFormat="false" ht="12.75" hidden="false" customHeight="true" outlineLevel="0" collapsed="false">
      <c r="A891" s="2"/>
    </row>
    <row r="892" customFormat="false" ht="12.75" hidden="false" customHeight="true" outlineLevel="0" collapsed="false">
      <c r="A892" s="2"/>
    </row>
    <row r="893" customFormat="false" ht="12.75" hidden="false" customHeight="true" outlineLevel="0" collapsed="false">
      <c r="A893" s="2"/>
    </row>
    <row r="894" customFormat="false" ht="12.75" hidden="false" customHeight="true" outlineLevel="0" collapsed="false">
      <c r="A894" s="2"/>
    </row>
    <row r="895" customFormat="false" ht="12.75" hidden="false" customHeight="true" outlineLevel="0" collapsed="false">
      <c r="A895" s="2"/>
    </row>
    <row r="896" customFormat="false" ht="12.75" hidden="false" customHeight="true" outlineLevel="0" collapsed="false">
      <c r="A896" s="2"/>
    </row>
    <row r="897" customFormat="false" ht="12.75" hidden="false" customHeight="true" outlineLevel="0" collapsed="false">
      <c r="A897" s="2"/>
    </row>
    <row r="898" customFormat="false" ht="12.75" hidden="false" customHeight="true" outlineLevel="0" collapsed="false">
      <c r="A898" s="2"/>
    </row>
    <row r="899" customFormat="false" ht="12.75" hidden="false" customHeight="true" outlineLevel="0" collapsed="false">
      <c r="A899" s="2"/>
    </row>
    <row r="900" customFormat="false" ht="12.75" hidden="false" customHeight="true" outlineLevel="0" collapsed="false">
      <c r="A900" s="2"/>
    </row>
    <row r="901" customFormat="false" ht="12.75" hidden="false" customHeight="true" outlineLevel="0" collapsed="false">
      <c r="A901" s="2"/>
    </row>
    <row r="902" customFormat="false" ht="12.75" hidden="false" customHeight="true" outlineLevel="0" collapsed="false">
      <c r="A902" s="2"/>
    </row>
    <row r="903" customFormat="false" ht="12.75" hidden="false" customHeight="true" outlineLevel="0" collapsed="false">
      <c r="A903" s="2"/>
    </row>
    <row r="904" customFormat="false" ht="12.75" hidden="false" customHeight="true" outlineLevel="0" collapsed="false">
      <c r="A904" s="2"/>
    </row>
    <row r="905" customFormat="false" ht="12.75" hidden="false" customHeight="true" outlineLevel="0" collapsed="false">
      <c r="A905" s="2"/>
    </row>
    <row r="906" customFormat="false" ht="12.75" hidden="false" customHeight="true" outlineLevel="0" collapsed="false">
      <c r="A906" s="2"/>
    </row>
    <row r="907" customFormat="false" ht="12.75" hidden="false" customHeight="true" outlineLevel="0" collapsed="false">
      <c r="A907" s="2"/>
    </row>
    <row r="908" customFormat="false" ht="12.75" hidden="false" customHeight="true" outlineLevel="0" collapsed="false">
      <c r="A908" s="2"/>
    </row>
    <row r="909" customFormat="false" ht="12.75" hidden="false" customHeight="true" outlineLevel="0" collapsed="false">
      <c r="A909" s="2"/>
    </row>
    <row r="910" customFormat="false" ht="12.75" hidden="false" customHeight="true" outlineLevel="0" collapsed="false">
      <c r="A910" s="2"/>
    </row>
    <row r="911" customFormat="false" ht="12.75" hidden="false" customHeight="true" outlineLevel="0" collapsed="false">
      <c r="A911" s="2"/>
    </row>
    <row r="912" customFormat="false" ht="12.75" hidden="false" customHeight="true" outlineLevel="0" collapsed="false">
      <c r="A912" s="2"/>
    </row>
    <row r="913" customFormat="false" ht="12.75" hidden="false" customHeight="true" outlineLevel="0" collapsed="false">
      <c r="A913" s="2"/>
    </row>
    <row r="914" customFormat="false" ht="12.75" hidden="false" customHeight="true" outlineLevel="0" collapsed="false">
      <c r="A914" s="2"/>
    </row>
    <row r="915" customFormat="false" ht="12.75" hidden="false" customHeight="true" outlineLevel="0" collapsed="false">
      <c r="A915" s="2"/>
    </row>
    <row r="916" customFormat="false" ht="12.75" hidden="false" customHeight="true" outlineLevel="0" collapsed="false">
      <c r="A916" s="2"/>
    </row>
    <row r="917" customFormat="false" ht="12.75" hidden="false" customHeight="true" outlineLevel="0" collapsed="false">
      <c r="A917" s="2"/>
    </row>
    <row r="918" customFormat="false" ht="12.75" hidden="false" customHeight="true" outlineLevel="0" collapsed="false">
      <c r="A918" s="2"/>
    </row>
    <row r="919" customFormat="false" ht="12.75" hidden="false" customHeight="true" outlineLevel="0" collapsed="false">
      <c r="A919" s="2"/>
    </row>
    <row r="920" customFormat="false" ht="12.75" hidden="false" customHeight="true" outlineLevel="0" collapsed="false">
      <c r="A920" s="2"/>
    </row>
    <row r="921" customFormat="false" ht="12.75" hidden="false" customHeight="true" outlineLevel="0" collapsed="false">
      <c r="A921" s="2"/>
    </row>
    <row r="922" customFormat="false" ht="12.75" hidden="false" customHeight="true" outlineLevel="0" collapsed="false">
      <c r="A922" s="2"/>
    </row>
    <row r="923" customFormat="false" ht="12.75" hidden="false" customHeight="true" outlineLevel="0" collapsed="false">
      <c r="A923" s="2"/>
    </row>
    <row r="924" customFormat="false" ht="12.75" hidden="false" customHeight="true" outlineLevel="0" collapsed="false">
      <c r="A924" s="2"/>
    </row>
    <row r="925" customFormat="false" ht="12.75" hidden="false" customHeight="true" outlineLevel="0" collapsed="false">
      <c r="A925" s="2"/>
    </row>
    <row r="926" customFormat="false" ht="12.75" hidden="false" customHeight="true" outlineLevel="0" collapsed="false">
      <c r="A926" s="2"/>
    </row>
    <row r="927" customFormat="false" ht="12.75" hidden="false" customHeight="true" outlineLevel="0" collapsed="false">
      <c r="A927" s="2"/>
    </row>
    <row r="928" customFormat="false" ht="12.75" hidden="false" customHeight="true" outlineLevel="0" collapsed="false">
      <c r="A928" s="2"/>
    </row>
    <row r="929" customFormat="false" ht="12.75" hidden="false" customHeight="true" outlineLevel="0" collapsed="false">
      <c r="A929" s="2"/>
    </row>
    <row r="930" customFormat="false" ht="12.75" hidden="false" customHeight="true" outlineLevel="0" collapsed="false">
      <c r="A930" s="2"/>
    </row>
    <row r="931" customFormat="false" ht="12.75" hidden="false" customHeight="true" outlineLevel="0" collapsed="false">
      <c r="A931" s="2"/>
    </row>
    <row r="932" customFormat="false" ht="12.75" hidden="false" customHeight="true" outlineLevel="0" collapsed="false">
      <c r="A932" s="2"/>
    </row>
    <row r="933" customFormat="false" ht="12.75" hidden="false" customHeight="true" outlineLevel="0" collapsed="false">
      <c r="A933" s="2"/>
    </row>
    <row r="934" customFormat="false" ht="12.75" hidden="false" customHeight="true" outlineLevel="0" collapsed="false">
      <c r="A934" s="2"/>
    </row>
    <row r="935" customFormat="false" ht="12.75" hidden="false" customHeight="true" outlineLevel="0" collapsed="false">
      <c r="A935" s="2"/>
    </row>
    <row r="936" customFormat="false" ht="12.75" hidden="false" customHeight="true" outlineLevel="0" collapsed="false">
      <c r="A936" s="2"/>
    </row>
    <row r="937" customFormat="false" ht="12.75" hidden="false" customHeight="true" outlineLevel="0" collapsed="false">
      <c r="A937" s="2"/>
    </row>
    <row r="938" customFormat="false" ht="12.75" hidden="false" customHeight="true" outlineLevel="0" collapsed="false">
      <c r="A938" s="2"/>
    </row>
    <row r="939" customFormat="false" ht="12.75" hidden="false" customHeight="true" outlineLevel="0" collapsed="false">
      <c r="A939" s="2"/>
    </row>
    <row r="940" customFormat="false" ht="12.75" hidden="false" customHeight="true" outlineLevel="0" collapsed="false">
      <c r="A940" s="2"/>
    </row>
    <row r="941" customFormat="false" ht="12.75" hidden="false" customHeight="true" outlineLevel="0" collapsed="false">
      <c r="A941" s="2"/>
    </row>
    <row r="942" customFormat="false" ht="12.75" hidden="false" customHeight="true" outlineLevel="0" collapsed="false">
      <c r="A942" s="2"/>
    </row>
    <row r="943" customFormat="false" ht="12.75" hidden="false" customHeight="true" outlineLevel="0" collapsed="false">
      <c r="A943" s="2"/>
    </row>
    <row r="944" customFormat="false" ht="12.75" hidden="false" customHeight="true" outlineLevel="0" collapsed="false">
      <c r="A944" s="2"/>
    </row>
    <row r="945" customFormat="false" ht="12.75" hidden="false" customHeight="true" outlineLevel="0" collapsed="false">
      <c r="A945" s="2"/>
    </row>
    <row r="946" customFormat="false" ht="12.75" hidden="false" customHeight="true" outlineLevel="0" collapsed="false">
      <c r="A946" s="2"/>
    </row>
    <row r="947" customFormat="false" ht="12.75" hidden="false" customHeight="true" outlineLevel="0" collapsed="false">
      <c r="A947" s="2"/>
    </row>
    <row r="948" customFormat="false" ht="12.75" hidden="false" customHeight="true" outlineLevel="0" collapsed="false">
      <c r="A948" s="2"/>
    </row>
    <row r="949" customFormat="false" ht="12.75" hidden="false" customHeight="true" outlineLevel="0" collapsed="false">
      <c r="A949" s="2"/>
    </row>
    <row r="950" customFormat="false" ht="12.75" hidden="false" customHeight="true" outlineLevel="0" collapsed="false">
      <c r="A950" s="2"/>
    </row>
    <row r="951" customFormat="false" ht="12.75" hidden="false" customHeight="true" outlineLevel="0" collapsed="false">
      <c r="A951" s="2"/>
    </row>
    <row r="952" customFormat="false" ht="12.75" hidden="false" customHeight="true" outlineLevel="0" collapsed="false">
      <c r="A952" s="2"/>
    </row>
    <row r="953" customFormat="false" ht="12.75" hidden="false" customHeight="true" outlineLevel="0" collapsed="false">
      <c r="A953" s="2"/>
    </row>
    <row r="954" customFormat="false" ht="12.75" hidden="false" customHeight="true" outlineLevel="0" collapsed="false">
      <c r="A954" s="2"/>
    </row>
    <row r="955" customFormat="false" ht="12.75" hidden="false" customHeight="true" outlineLevel="0" collapsed="false">
      <c r="A955" s="2"/>
    </row>
    <row r="956" customFormat="false" ht="12.75" hidden="false" customHeight="true" outlineLevel="0" collapsed="false">
      <c r="A956" s="2"/>
    </row>
    <row r="957" customFormat="false" ht="12.75" hidden="false" customHeight="true" outlineLevel="0" collapsed="false">
      <c r="A957" s="2"/>
    </row>
    <row r="958" customFormat="false" ht="12.75" hidden="false" customHeight="true" outlineLevel="0" collapsed="false">
      <c r="A958" s="2"/>
    </row>
    <row r="959" customFormat="false" ht="12.75" hidden="false" customHeight="true" outlineLevel="0" collapsed="false">
      <c r="A959" s="2"/>
    </row>
    <row r="960" customFormat="false" ht="12.75" hidden="false" customHeight="true" outlineLevel="0" collapsed="false">
      <c r="A960" s="2"/>
    </row>
    <row r="961" customFormat="false" ht="12.75" hidden="false" customHeight="true" outlineLevel="0" collapsed="false">
      <c r="A961" s="2"/>
    </row>
    <row r="962" customFormat="false" ht="12.75" hidden="false" customHeight="true" outlineLevel="0" collapsed="false">
      <c r="A962" s="2"/>
    </row>
    <row r="963" customFormat="false" ht="12.75" hidden="false" customHeight="true" outlineLevel="0" collapsed="false">
      <c r="A963" s="2"/>
    </row>
    <row r="964" customFormat="false" ht="12.75" hidden="false" customHeight="true" outlineLevel="0" collapsed="false">
      <c r="A964" s="2"/>
    </row>
    <row r="965" customFormat="false" ht="12.75" hidden="false" customHeight="true" outlineLevel="0" collapsed="false">
      <c r="A965" s="2"/>
    </row>
    <row r="966" customFormat="false" ht="12.75" hidden="false" customHeight="true" outlineLevel="0" collapsed="false">
      <c r="A966" s="2"/>
    </row>
    <row r="967" customFormat="false" ht="12.75" hidden="false" customHeight="true" outlineLevel="0" collapsed="false">
      <c r="A967" s="2"/>
    </row>
    <row r="968" customFormat="false" ht="12.75" hidden="false" customHeight="true" outlineLevel="0" collapsed="false">
      <c r="A968" s="2"/>
    </row>
    <row r="969" customFormat="false" ht="12.75" hidden="false" customHeight="true" outlineLevel="0" collapsed="false">
      <c r="A969" s="2"/>
    </row>
    <row r="970" customFormat="false" ht="12.75" hidden="false" customHeight="true" outlineLevel="0" collapsed="false">
      <c r="A970" s="2"/>
    </row>
    <row r="971" customFormat="false" ht="12.75" hidden="false" customHeight="true" outlineLevel="0" collapsed="false">
      <c r="A971" s="2"/>
    </row>
    <row r="972" customFormat="false" ht="12.75" hidden="false" customHeight="true" outlineLevel="0" collapsed="false">
      <c r="A972" s="2"/>
    </row>
    <row r="973" customFormat="false" ht="12.75" hidden="false" customHeight="true" outlineLevel="0" collapsed="false">
      <c r="A973" s="2"/>
    </row>
    <row r="974" customFormat="false" ht="12.75" hidden="false" customHeight="true" outlineLevel="0" collapsed="false">
      <c r="A974" s="2"/>
    </row>
    <row r="975" customFormat="false" ht="12.75" hidden="false" customHeight="true" outlineLevel="0" collapsed="false">
      <c r="A975" s="2"/>
    </row>
    <row r="976" customFormat="false" ht="12.75" hidden="false" customHeight="true" outlineLevel="0" collapsed="false">
      <c r="A976" s="2"/>
    </row>
    <row r="977" customFormat="false" ht="12.75" hidden="false" customHeight="true" outlineLevel="0" collapsed="false">
      <c r="A977" s="2"/>
    </row>
    <row r="978" customFormat="false" ht="12.75" hidden="false" customHeight="true" outlineLevel="0" collapsed="false">
      <c r="A978" s="2"/>
    </row>
    <row r="979" customFormat="false" ht="12.75" hidden="false" customHeight="true" outlineLevel="0" collapsed="false">
      <c r="A979" s="2"/>
    </row>
    <row r="980" customFormat="false" ht="12.75" hidden="false" customHeight="true" outlineLevel="0" collapsed="false">
      <c r="A980" s="2"/>
    </row>
    <row r="981" customFormat="false" ht="12.75" hidden="false" customHeight="true" outlineLevel="0" collapsed="false">
      <c r="A981" s="2"/>
    </row>
    <row r="982" customFormat="false" ht="12.75" hidden="false" customHeight="true" outlineLevel="0" collapsed="false">
      <c r="A982" s="2"/>
    </row>
    <row r="983" customFormat="false" ht="12.75" hidden="false" customHeight="true" outlineLevel="0" collapsed="false">
      <c r="A983" s="2"/>
    </row>
    <row r="984" customFormat="false" ht="12.75" hidden="false" customHeight="true" outlineLevel="0" collapsed="false">
      <c r="A984" s="2"/>
    </row>
    <row r="985" customFormat="false" ht="12.75" hidden="false" customHeight="true" outlineLevel="0" collapsed="false">
      <c r="A985" s="2"/>
    </row>
    <row r="986" customFormat="false" ht="12.75" hidden="false" customHeight="true" outlineLevel="0" collapsed="false">
      <c r="A986" s="2"/>
    </row>
    <row r="987" customFormat="false" ht="12.75" hidden="false" customHeight="true" outlineLevel="0" collapsed="false">
      <c r="A987" s="2"/>
    </row>
    <row r="988" customFormat="false" ht="12.75" hidden="false" customHeight="true" outlineLevel="0" collapsed="false">
      <c r="A988" s="2"/>
    </row>
    <row r="989" customFormat="false" ht="12.75" hidden="false" customHeight="true" outlineLevel="0" collapsed="false">
      <c r="A989" s="2"/>
    </row>
    <row r="990" customFormat="false" ht="12.75" hidden="false" customHeight="true" outlineLevel="0" collapsed="false">
      <c r="A990" s="2"/>
    </row>
    <row r="991" customFormat="false" ht="12.75" hidden="false" customHeight="true" outlineLevel="0" collapsed="false">
      <c r="A991" s="2"/>
    </row>
    <row r="992" customFormat="false" ht="12.75" hidden="false" customHeight="true" outlineLevel="0" collapsed="false">
      <c r="A992" s="2"/>
    </row>
    <row r="993" customFormat="false" ht="12.75" hidden="false" customHeight="true" outlineLevel="0" collapsed="false">
      <c r="A993" s="2"/>
    </row>
    <row r="994" customFormat="false" ht="12.75" hidden="false" customHeight="true" outlineLevel="0" collapsed="false">
      <c r="A994" s="2"/>
    </row>
    <row r="995" customFormat="false" ht="12.75" hidden="false" customHeight="true" outlineLevel="0" collapsed="false">
      <c r="A995" s="2"/>
    </row>
    <row r="996" customFormat="false" ht="12.75" hidden="false" customHeight="true" outlineLevel="0" collapsed="false">
      <c r="A996" s="2"/>
    </row>
    <row r="997" customFormat="false" ht="12.75" hidden="false" customHeight="true" outlineLevel="0" collapsed="false">
      <c r="A997" s="2"/>
    </row>
    <row r="998" customFormat="false" ht="12.75" hidden="false" customHeight="true" outlineLevel="0" collapsed="false">
      <c r="A998" s="2"/>
    </row>
    <row r="999" customFormat="false" ht="12.75" hidden="false" customHeight="true" outlineLevel="0" collapsed="false">
      <c r="A999" s="2"/>
    </row>
    <row r="1000" customFormat="false" ht="12.75" hidden="false" customHeight="true" outlineLevel="0" collapsed="false">
      <c r="A1000" s="2"/>
    </row>
  </sheetData>
  <hyperlinks>
    <hyperlink ref="A4" r:id="rId2" display="https://www.frontiersin.org/articles/10.3389/fmars.2017.00143/full"/>
    <hyperlink ref="F4" r:id="rId3" display="https://www.frontiersin.org/files/Articles/246353/fmars-04-00143-HTML/image_m/fmars-04-00143-t002.jpg"/>
    <hyperlink ref="A7" r:id="rId4" display="link"/>
    <hyperlink ref="A12" r:id="rId5" display="indonesia emission factors"/>
    <hyperlink ref="A13" r:id="rId6" display="indonesia mangrove emission factor"/>
    <hyperlink ref="A16" r:id="rId7" display="indonesia seagrass emission factor"/>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legacyDrawing r:id="rId8"/>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2" min="1" style="0" width="39.51"/>
    <col collapsed="false" customWidth="true" hidden="false" outlineLevel="0" max="6" min="3" style="0" width="17.5"/>
    <col collapsed="false" customWidth="true" hidden="false" outlineLevel="0" max="7" min="7" style="0" width="56.5"/>
    <col collapsed="false" customWidth="true" hidden="false" outlineLevel="0" max="26" min="8" style="0" width="9.13"/>
  </cols>
  <sheetData>
    <row r="1" customFormat="false" ht="36.75" hidden="false" customHeight="true" outlineLevel="0" collapsed="false">
      <c r="A1" s="2" t="s">
        <v>1203</v>
      </c>
      <c r="B1" s="2"/>
      <c r="C1" s="2"/>
      <c r="D1" s="2"/>
      <c r="E1" s="2"/>
      <c r="F1" s="2"/>
      <c r="G1" s="2"/>
      <c r="H1" s="2"/>
      <c r="I1" s="2"/>
      <c r="J1" s="2"/>
      <c r="K1" s="2"/>
      <c r="L1" s="2"/>
      <c r="M1" s="2"/>
      <c r="N1" s="2"/>
      <c r="O1" s="2"/>
      <c r="P1" s="2"/>
      <c r="Q1" s="2"/>
      <c r="R1" s="2"/>
      <c r="S1" s="2"/>
      <c r="T1" s="2"/>
      <c r="U1" s="2"/>
      <c r="V1" s="2"/>
      <c r="W1" s="2"/>
      <c r="X1" s="2"/>
      <c r="Y1" s="2"/>
      <c r="Z1" s="2"/>
    </row>
    <row r="2" customFormat="false" ht="29.25" hidden="false" customHeight="true" outlineLevel="0" collapsed="false">
      <c r="A2" s="245" t="s">
        <v>1204</v>
      </c>
      <c r="B2" s="246" t="s">
        <v>1205</v>
      </c>
      <c r="C2" s="246" t="s">
        <v>1015</v>
      </c>
      <c r="D2" s="246" t="s">
        <v>160</v>
      </c>
      <c r="E2" s="246" t="s">
        <v>167</v>
      </c>
      <c r="F2" s="246" t="s">
        <v>168</v>
      </c>
      <c r="G2" s="247" t="s">
        <v>1179</v>
      </c>
      <c r="H2" s="2"/>
      <c r="I2" s="2"/>
      <c r="J2" s="2"/>
      <c r="K2" s="2"/>
      <c r="L2" s="2"/>
      <c r="M2" s="2"/>
      <c r="N2" s="2"/>
      <c r="O2" s="2"/>
      <c r="P2" s="2"/>
      <c r="Q2" s="2"/>
      <c r="R2" s="2"/>
      <c r="S2" s="2"/>
      <c r="T2" s="2"/>
      <c r="U2" s="2"/>
      <c r="V2" s="2"/>
      <c r="W2" s="2"/>
      <c r="X2" s="2"/>
      <c r="Y2" s="2"/>
      <c r="Z2" s="2"/>
    </row>
    <row r="3" customFormat="false" ht="12.75" hidden="false" customHeight="true" outlineLevel="0" collapsed="false">
      <c r="A3" s="92" t="s">
        <v>1206</v>
      </c>
      <c r="B3" s="93" t="s">
        <v>1207</v>
      </c>
      <c r="C3" s="93" t="s">
        <v>1135</v>
      </c>
      <c r="D3" s="248" t="s">
        <v>1208</v>
      </c>
      <c r="E3" s="248"/>
      <c r="F3" s="248"/>
      <c r="G3" s="212" t="s">
        <v>1209</v>
      </c>
      <c r="H3" s="2"/>
      <c r="I3" s="2"/>
      <c r="J3" s="2"/>
      <c r="K3" s="2"/>
      <c r="L3" s="2"/>
      <c r="M3" s="2"/>
      <c r="N3" s="2"/>
      <c r="O3" s="2"/>
      <c r="P3" s="2"/>
      <c r="Q3" s="2"/>
      <c r="R3" s="2"/>
      <c r="S3" s="2"/>
      <c r="T3" s="2"/>
      <c r="U3" s="2"/>
      <c r="V3" s="2"/>
      <c r="W3" s="2"/>
      <c r="X3" s="2"/>
      <c r="Y3" s="2"/>
      <c r="Z3" s="2"/>
    </row>
    <row r="4" customFormat="false" ht="12.75" hidden="false" customHeight="true" outlineLevel="0" collapsed="false">
      <c r="A4" s="249" t="s">
        <v>1210</v>
      </c>
      <c r="B4" s="250" t="s">
        <v>1211</v>
      </c>
      <c r="C4" s="2" t="s">
        <v>1212</v>
      </c>
      <c r="D4" s="251" t="s">
        <v>1208</v>
      </c>
      <c r="E4" s="252"/>
      <c r="F4" s="252"/>
      <c r="G4" s="253" t="s">
        <v>1213</v>
      </c>
      <c r="H4" s="2"/>
      <c r="I4" s="2"/>
      <c r="J4" s="2"/>
      <c r="K4" s="2"/>
      <c r="L4" s="2"/>
      <c r="M4" s="2"/>
      <c r="N4" s="2"/>
      <c r="O4" s="2"/>
      <c r="P4" s="2"/>
      <c r="Q4" s="2"/>
      <c r="R4" s="2"/>
      <c r="S4" s="2"/>
      <c r="T4" s="2"/>
      <c r="U4" s="2"/>
      <c r="V4" s="2"/>
      <c r="W4" s="2"/>
      <c r="X4" s="2"/>
      <c r="Y4" s="2"/>
      <c r="Z4" s="2"/>
    </row>
    <row r="5" customFormat="false" ht="12.75" hidden="false" customHeight="true" outlineLevel="0" collapsed="false">
      <c r="A5" s="96" t="s">
        <v>1214</v>
      </c>
      <c r="B5" s="2" t="s">
        <v>1215</v>
      </c>
      <c r="C5" s="2" t="s">
        <v>1216</v>
      </c>
      <c r="D5" s="251" t="s">
        <v>1208</v>
      </c>
      <c r="E5" s="251"/>
      <c r="F5" s="251"/>
      <c r="G5" s="213" t="s">
        <v>1217</v>
      </c>
      <c r="H5" s="2"/>
      <c r="I5" s="2"/>
      <c r="J5" s="2"/>
      <c r="K5" s="2"/>
      <c r="L5" s="2"/>
      <c r="M5" s="2"/>
      <c r="N5" s="2"/>
      <c r="O5" s="2"/>
      <c r="P5" s="2"/>
      <c r="Q5" s="2"/>
      <c r="R5" s="2"/>
      <c r="S5" s="2"/>
      <c r="T5" s="2"/>
      <c r="U5" s="2"/>
      <c r="V5" s="2"/>
      <c r="W5" s="2"/>
      <c r="X5" s="2"/>
      <c r="Y5" s="2"/>
      <c r="Z5" s="2"/>
    </row>
    <row r="6" customFormat="false" ht="12.75" hidden="false" customHeight="true" outlineLevel="0" collapsed="false">
      <c r="A6" s="96" t="s">
        <v>1206</v>
      </c>
      <c r="B6" s="254" t="s">
        <v>1218</v>
      </c>
      <c r="C6" s="2" t="s">
        <v>1135</v>
      </c>
      <c r="D6" s="251"/>
      <c r="E6" s="251" t="s">
        <v>1208</v>
      </c>
      <c r="F6" s="251"/>
      <c r="G6" s="213" t="s">
        <v>1219</v>
      </c>
      <c r="H6" s="2"/>
      <c r="I6" s="2"/>
      <c r="J6" s="2"/>
      <c r="K6" s="2"/>
      <c r="L6" s="2"/>
      <c r="M6" s="2"/>
      <c r="N6" s="2"/>
      <c r="O6" s="2"/>
      <c r="P6" s="2"/>
      <c r="Q6" s="2"/>
      <c r="R6" s="2"/>
      <c r="S6" s="2"/>
      <c r="T6" s="2"/>
      <c r="U6" s="2"/>
      <c r="V6" s="2"/>
      <c r="W6" s="2"/>
      <c r="X6" s="2"/>
      <c r="Y6" s="2"/>
      <c r="Z6" s="2"/>
    </row>
    <row r="7" customFormat="false" ht="12.75" hidden="false" customHeight="true" outlineLevel="0" collapsed="false">
      <c r="A7" s="249" t="s">
        <v>1210</v>
      </c>
      <c r="B7" s="250" t="s">
        <v>1220</v>
      </c>
      <c r="C7" s="2" t="s">
        <v>1039</v>
      </c>
      <c r="D7" s="251"/>
      <c r="E7" s="251" t="s">
        <v>1208</v>
      </c>
      <c r="F7" s="251" t="s">
        <v>1208</v>
      </c>
      <c r="G7" s="213" t="s">
        <v>1221</v>
      </c>
      <c r="H7" s="2"/>
      <c r="I7" s="2"/>
      <c r="J7" s="2"/>
      <c r="K7" s="2"/>
      <c r="L7" s="2"/>
      <c r="M7" s="2"/>
      <c r="N7" s="2"/>
      <c r="O7" s="2"/>
      <c r="P7" s="2"/>
      <c r="Q7" s="2"/>
      <c r="R7" s="2"/>
      <c r="S7" s="2"/>
      <c r="T7" s="2"/>
      <c r="U7" s="2"/>
      <c r="V7" s="2"/>
      <c r="W7" s="2"/>
      <c r="X7" s="2"/>
      <c r="Y7" s="2"/>
      <c r="Z7" s="2"/>
    </row>
    <row r="8" customFormat="false" ht="12.75" hidden="false" customHeight="true" outlineLevel="0" collapsed="false">
      <c r="A8" s="100" t="s">
        <v>1206</v>
      </c>
      <c r="B8" s="101" t="s">
        <v>1222</v>
      </c>
      <c r="C8" s="101" t="s">
        <v>1135</v>
      </c>
      <c r="D8" s="255"/>
      <c r="E8" s="255"/>
      <c r="F8" s="255" t="s">
        <v>1208</v>
      </c>
      <c r="G8" s="256" t="s">
        <v>1219</v>
      </c>
      <c r="H8" s="2"/>
      <c r="I8" s="2"/>
      <c r="J8" s="2"/>
      <c r="K8" s="2"/>
      <c r="L8" s="2"/>
      <c r="M8" s="2"/>
      <c r="N8" s="2"/>
      <c r="O8" s="2"/>
      <c r="P8" s="2"/>
      <c r="Q8" s="2"/>
      <c r="R8" s="2"/>
      <c r="S8" s="2"/>
      <c r="T8" s="2"/>
      <c r="U8" s="2"/>
      <c r="V8" s="2"/>
      <c r="W8" s="2"/>
      <c r="X8" s="2"/>
      <c r="Y8" s="2"/>
      <c r="Z8" s="2"/>
    </row>
    <row r="9" customFormat="false" ht="12.75" hidden="false" customHeight="true" outlineLevel="0" collapsed="false">
      <c r="A9" s="2"/>
      <c r="B9" s="250"/>
      <c r="C9" s="2"/>
      <c r="D9" s="2"/>
      <c r="E9" s="2"/>
      <c r="F9" s="2"/>
      <c r="G9" s="215"/>
      <c r="H9" s="2"/>
      <c r="I9" s="2"/>
      <c r="J9" s="2"/>
      <c r="K9" s="2"/>
      <c r="L9" s="2"/>
      <c r="M9" s="2"/>
      <c r="N9" s="2"/>
      <c r="O9" s="2"/>
      <c r="P9" s="2"/>
      <c r="Q9" s="2"/>
      <c r="R9" s="2"/>
      <c r="S9" s="2"/>
      <c r="T9" s="2"/>
      <c r="U9" s="2"/>
      <c r="V9" s="2"/>
      <c r="W9" s="2"/>
      <c r="X9" s="2"/>
      <c r="Y9" s="2"/>
      <c r="Z9" s="2"/>
    </row>
    <row r="10" customFormat="false" ht="12.75" hidden="false" customHeight="true" outlineLevel="0" collapsed="false">
      <c r="A10" s="2"/>
      <c r="B10" s="2"/>
      <c r="C10" s="2"/>
      <c r="D10" s="39" t="str">
        <f aca="false">D2</f>
        <v>Mangrove</v>
      </c>
      <c r="E10" s="39" t="str">
        <f aca="false">E2</f>
        <v>Seagrass</v>
      </c>
      <c r="F10" s="39" t="str">
        <f aca="false">F2</f>
        <v>Salt marsh</v>
      </c>
      <c r="G10" s="215"/>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39"/>
      <c r="B11" s="39" t="s">
        <v>1223</v>
      </c>
      <c r="C11" s="2"/>
      <c r="D11" s="257" t="s">
        <v>1224</v>
      </c>
      <c r="E11" s="2" t="n">
        <f aca="false">2.52*44/12</f>
        <v>9.24</v>
      </c>
      <c r="F11" s="2"/>
      <c r="G11" s="215" t="s">
        <v>1225</v>
      </c>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258"/>
      <c r="B12" s="39" t="s">
        <v>1108</v>
      </c>
      <c r="C12" s="2"/>
      <c r="D12" s="257" t="s">
        <v>1224</v>
      </c>
      <c r="E12" s="2" t="n">
        <f aca="false">0.92*44/12</f>
        <v>3.373333333</v>
      </c>
      <c r="F12" s="2" t="n">
        <f aca="false">2.75*44/12</f>
        <v>10.08333333</v>
      </c>
      <c r="G12" s="215" t="s">
        <v>1226</v>
      </c>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258"/>
      <c r="B13" s="258"/>
      <c r="C13" s="2"/>
      <c r="D13" s="2"/>
      <c r="E13" s="2"/>
      <c r="F13" s="2"/>
      <c r="G13" s="215"/>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2"/>
      <c r="B14" s="2"/>
      <c r="C14" s="2"/>
      <c r="D14" s="2"/>
      <c r="F14" s="2"/>
      <c r="G14" s="215"/>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39"/>
      <c r="B15" s="39"/>
      <c r="C15" s="2"/>
      <c r="D15" s="2"/>
      <c r="E15" s="2"/>
      <c r="F15" s="2"/>
      <c r="G15" s="215"/>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258"/>
      <c r="B16" s="258"/>
      <c r="C16" s="2"/>
      <c r="D16" s="2"/>
      <c r="E16" s="2"/>
      <c r="F16" s="2"/>
      <c r="G16" s="215"/>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2"/>
      <c r="B17" s="2"/>
      <c r="C17" s="2"/>
      <c r="D17" s="2"/>
      <c r="E17" s="2"/>
      <c r="F17" s="2"/>
      <c r="G17" s="215"/>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2"/>
      <c r="B18" s="2"/>
      <c r="C18" s="2"/>
      <c r="D18" s="2"/>
      <c r="E18" s="2"/>
      <c r="F18" s="2"/>
      <c r="G18" s="215"/>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39"/>
      <c r="B19" s="39"/>
      <c r="C19" s="2"/>
      <c r="D19" s="88"/>
      <c r="E19" s="88"/>
      <c r="F19" s="2"/>
      <c r="G19" s="215"/>
      <c r="H19" s="2"/>
      <c r="I19" s="2"/>
      <c r="J19" s="2"/>
      <c r="K19" s="2"/>
      <c r="L19" s="2"/>
      <c r="M19" s="2"/>
      <c r="N19" s="2"/>
      <c r="O19" s="2"/>
      <c r="P19" s="2"/>
      <c r="Q19" s="2"/>
      <c r="R19" s="2"/>
      <c r="S19" s="2"/>
      <c r="T19" s="2"/>
      <c r="U19" s="2"/>
      <c r="V19" s="2"/>
      <c r="W19" s="2"/>
      <c r="X19" s="2"/>
      <c r="Y19" s="2"/>
      <c r="Z19" s="2"/>
    </row>
    <row r="20" customFormat="false" ht="12.75" hidden="false" customHeight="true" outlineLevel="0" collapsed="false">
      <c r="A20" s="2"/>
      <c r="B20" s="2"/>
      <c r="C20" s="2"/>
      <c r="D20" s="2"/>
      <c r="E20" s="2"/>
      <c r="F20" s="2"/>
      <c r="G20" s="215"/>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2"/>
      <c r="B21" s="2"/>
      <c r="C21" s="2"/>
      <c r="D21" s="2"/>
      <c r="E21" s="2"/>
      <c r="F21" s="2"/>
      <c r="G21" s="215"/>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2"/>
      <c r="B22" s="2"/>
      <c r="C22" s="2"/>
      <c r="D22" s="2"/>
      <c r="E22" s="2"/>
      <c r="F22" s="2"/>
      <c r="G22" s="215"/>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2"/>
      <c r="B23" s="2"/>
      <c r="C23" s="2"/>
      <c r="D23" s="2"/>
      <c r="E23" s="2"/>
      <c r="F23" s="2"/>
      <c r="G23" s="2"/>
      <c r="H23" s="2"/>
      <c r="I23" s="2"/>
      <c r="J23" s="2"/>
      <c r="K23" s="2"/>
      <c r="L23" s="2"/>
      <c r="M23" s="2"/>
      <c r="N23" s="2"/>
      <c r="O23" s="2"/>
      <c r="P23" s="2"/>
      <c r="Q23" s="2"/>
      <c r="R23" s="2"/>
      <c r="S23" s="2"/>
      <c r="T23" s="2"/>
      <c r="U23" s="2"/>
      <c r="V23" s="2"/>
      <c r="W23" s="2"/>
      <c r="X23" s="2"/>
      <c r="Y23" s="2"/>
      <c r="Z23" s="2"/>
    </row>
    <row r="24" customFormat="false" ht="12.75" hidden="false" customHeight="true" outlineLevel="0" collapsed="false">
      <c r="A24" s="2"/>
      <c r="B24" s="2"/>
      <c r="C24" s="2"/>
      <c r="D24" s="2"/>
      <c r="E24" s="2"/>
      <c r="F24" s="2"/>
      <c r="G24" s="2"/>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2"/>
      <c r="B25" s="2"/>
      <c r="C25" s="2"/>
      <c r="D25" s="2"/>
      <c r="E25" s="2"/>
      <c r="F25" s="2"/>
      <c r="G25" s="2"/>
      <c r="H25" s="2"/>
      <c r="I25" s="2"/>
      <c r="J25" s="2"/>
      <c r="K25" s="2"/>
      <c r="L25" s="2"/>
      <c r="M25" s="2"/>
      <c r="N25" s="2"/>
      <c r="O25" s="2"/>
      <c r="P25" s="2"/>
      <c r="Q25" s="2"/>
      <c r="R25" s="2"/>
      <c r="S25" s="2"/>
      <c r="T25" s="2"/>
      <c r="U25" s="2"/>
      <c r="V25" s="2"/>
      <c r="W25" s="2"/>
      <c r="X25" s="2"/>
      <c r="Y25" s="2"/>
      <c r="Z25" s="2"/>
    </row>
    <row r="26" customFormat="false" ht="12.75" hidden="false" customHeight="true" outlineLevel="0" collapsed="false">
      <c r="A26" s="2"/>
      <c r="B26" s="2"/>
      <c r="C26" s="2"/>
      <c r="D26" s="2"/>
      <c r="E26" s="2"/>
      <c r="F26" s="2"/>
      <c r="G26" s="2"/>
      <c r="H26" s="2"/>
      <c r="I26" s="2"/>
      <c r="J26" s="2"/>
      <c r="K26" s="2"/>
      <c r="L26" s="2"/>
      <c r="M26" s="2"/>
      <c r="N26" s="2"/>
      <c r="O26" s="2"/>
      <c r="P26" s="2"/>
      <c r="Q26" s="2"/>
      <c r="R26" s="2"/>
      <c r="S26" s="2"/>
      <c r="T26" s="2"/>
      <c r="U26" s="2"/>
      <c r="V26" s="2"/>
      <c r="W26" s="2"/>
      <c r="X26" s="2"/>
      <c r="Y26" s="2"/>
      <c r="Z26" s="2"/>
    </row>
    <row r="27" customFormat="false" ht="12.75" hidden="false" customHeight="true" outlineLevel="0" collapsed="false">
      <c r="A27" s="2"/>
      <c r="B27" s="2"/>
      <c r="C27" s="2"/>
      <c r="D27" s="2"/>
      <c r="E27" s="2"/>
      <c r="F27" s="2"/>
      <c r="G27" s="2"/>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2"/>
      <c r="B28" s="2"/>
      <c r="C28" s="2"/>
      <c r="D28" s="2"/>
      <c r="E28" s="2"/>
      <c r="F28" s="2"/>
      <c r="G28" s="2"/>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2"/>
      <c r="B29" s="2"/>
      <c r="C29" s="2"/>
      <c r="D29" s="2"/>
      <c r="E29" s="2"/>
      <c r="F29" s="2"/>
      <c r="G29" s="2"/>
      <c r="H29" s="2"/>
      <c r="I29" s="2"/>
      <c r="J29" s="2"/>
      <c r="K29" s="2"/>
      <c r="L29" s="2"/>
      <c r="M29" s="2"/>
      <c r="N29" s="2"/>
      <c r="O29" s="2"/>
      <c r="P29" s="2"/>
      <c r="Q29" s="2"/>
      <c r="R29" s="2"/>
      <c r="S29" s="2"/>
      <c r="T29" s="2"/>
      <c r="U29" s="2"/>
      <c r="V29" s="2"/>
      <c r="W29" s="2"/>
      <c r="X29" s="2"/>
      <c r="Y29" s="2"/>
      <c r="Z29" s="2"/>
    </row>
    <row r="30" customFormat="false" ht="12.75" hidden="false" customHeight="true" outlineLevel="0" collapsed="false">
      <c r="A30" s="2"/>
      <c r="B30" s="2"/>
      <c r="C30" s="2"/>
      <c r="D30" s="2"/>
      <c r="E30" s="2"/>
      <c r="F30" s="2"/>
      <c r="G30" s="2"/>
      <c r="H30" s="2"/>
      <c r="I30" s="2"/>
      <c r="J30" s="2"/>
      <c r="K30" s="2"/>
      <c r="L30" s="2"/>
      <c r="M30" s="2"/>
      <c r="N30" s="2"/>
      <c r="O30" s="2"/>
      <c r="P30" s="2"/>
      <c r="Q30" s="2"/>
      <c r="R30" s="2"/>
      <c r="S30" s="2"/>
      <c r="T30" s="2"/>
      <c r="U30" s="2"/>
      <c r="V30" s="2"/>
      <c r="W30" s="2"/>
      <c r="X30" s="2"/>
      <c r="Y30" s="2"/>
      <c r="Z30" s="2"/>
    </row>
    <row r="31" customFormat="false" ht="12.75" hidden="false" customHeight="true" outlineLevel="0" collapsed="false">
      <c r="A31" s="2"/>
      <c r="B31" s="2"/>
      <c r="C31" s="2"/>
      <c r="D31" s="2"/>
      <c r="E31" s="2"/>
      <c r="F31" s="2"/>
      <c r="G31" s="2"/>
      <c r="H31" s="2"/>
      <c r="I31" s="2"/>
      <c r="J31" s="2"/>
      <c r="K31" s="2"/>
      <c r="L31" s="2"/>
      <c r="M31" s="2"/>
      <c r="N31" s="2"/>
      <c r="O31" s="2"/>
      <c r="P31" s="2"/>
      <c r="Q31" s="2"/>
      <c r="R31" s="2"/>
      <c r="S31" s="2"/>
      <c r="T31" s="2"/>
      <c r="U31" s="2"/>
      <c r="V31" s="2"/>
      <c r="W31" s="2"/>
      <c r="X31" s="2"/>
      <c r="Y31" s="2"/>
      <c r="Z31" s="2"/>
    </row>
    <row r="32" customFormat="false" ht="12.75" hidden="false" customHeight="true" outlineLevel="0" collapsed="false">
      <c r="A32" s="2"/>
      <c r="B32" s="2"/>
      <c r="C32" s="2"/>
      <c r="D32" s="2"/>
      <c r="E32" s="2"/>
      <c r="F32" s="2"/>
      <c r="G32" s="2"/>
      <c r="H32" s="2"/>
      <c r="I32" s="2"/>
      <c r="J32" s="2"/>
      <c r="K32" s="2"/>
      <c r="L32" s="2"/>
      <c r="M32" s="2"/>
      <c r="N32" s="2"/>
      <c r="O32" s="2"/>
      <c r="P32" s="2"/>
      <c r="Q32" s="2"/>
      <c r="R32" s="2"/>
      <c r="S32" s="2"/>
      <c r="T32" s="2"/>
      <c r="U32" s="2"/>
      <c r="V32" s="2"/>
      <c r="W32" s="2"/>
      <c r="X32" s="2"/>
      <c r="Y32" s="2"/>
      <c r="Z32" s="2"/>
    </row>
    <row r="33" customFormat="false" ht="12.75" hidden="false" customHeight="true" outlineLevel="0" collapsed="false">
      <c r="A33" s="2"/>
      <c r="B33" s="2"/>
      <c r="C33" s="2"/>
      <c r="D33" s="2"/>
      <c r="E33" s="2"/>
      <c r="F33" s="2"/>
      <c r="G33" s="2"/>
      <c r="H33" s="2"/>
      <c r="I33" s="2"/>
      <c r="J33" s="2"/>
      <c r="K33" s="2"/>
      <c r="L33" s="2"/>
      <c r="M33" s="2"/>
      <c r="N33" s="2"/>
      <c r="O33" s="2"/>
      <c r="P33" s="2"/>
      <c r="Q33" s="2"/>
      <c r="R33" s="2"/>
      <c r="S33" s="2"/>
      <c r="T33" s="2"/>
      <c r="U33" s="2"/>
      <c r="V33" s="2"/>
      <c r="W33" s="2"/>
      <c r="X33" s="2"/>
      <c r="Y33" s="2"/>
      <c r="Z33" s="2"/>
    </row>
    <row r="34" customFormat="false" ht="12.75" hidden="false" customHeight="true" outlineLevel="0" collapsed="false">
      <c r="A34" s="2"/>
      <c r="B34" s="2"/>
      <c r="C34" s="2"/>
      <c r="D34" s="2"/>
      <c r="E34" s="2"/>
      <c r="F34" s="2"/>
      <c r="G34" s="2"/>
      <c r="H34" s="2"/>
      <c r="I34" s="2"/>
      <c r="J34" s="2"/>
      <c r="K34" s="2"/>
      <c r="L34" s="2"/>
      <c r="M34" s="2"/>
      <c r="N34" s="2"/>
      <c r="O34" s="2"/>
      <c r="P34" s="2"/>
      <c r="Q34" s="2"/>
      <c r="R34" s="2"/>
      <c r="S34" s="2"/>
      <c r="T34" s="2"/>
      <c r="U34" s="2"/>
      <c r="V34" s="2"/>
      <c r="W34" s="2"/>
      <c r="X34" s="2"/>
      <c r="Y34" s="2"/>
      <c r="Z34" s="2"/>
    </row>
    <row r="35" customFormat="false" ht="12.75" hidden="false" customHeight="true" outlineLevel="0" collapsed="false">
      <c r="A35" s="2"/>
      <c r="B35" s="2"/>
      <c r="C35" s="2"/>
      <c r="D35" s="2"/>
      <c r="E35" s="2"/>
      <c r="F35" s="2"/>
      <c r="G35" s="2"/>
      <c r="H35" s="2"/>
      <c r="I35" s="2"/>
      <c r="J35" s="2"/>
      <c r="K35" s="2"/>
      <c r="L35" s="2"/>
      <c r="M35" s="2"/>
      <c r="N35" s="2"/>
      <c r="O35" s="2"/>
      <c r="P35" s="2"/>
      <c r="Q35" s="2"/>
      <c r="R35" s="2"/>
      <c r="S35" s="2"/>
      <c r="T35" s="2"/>
      <c r="U35" s="2"/>
      <c r="V35" s="2"/>
      <c r="W35" s="2"/>
      <c r="X35" s="2"/>
      <c r="Y35" s="2"/>
      <c r="Z35" s="2"/>
    </row>
    <row r="36" customFormat="false" ht="12.75" hidden="false" customHeight="true" outlineLevel="0" collapsed="false">
      <c r="A36" s="2"/>
      <c r="B36" s="2"/>
      <c r="C36" s="2"/>
      <c r="D36" s="2"/>
      <c r="E36" s="2"/>
      <c r="F36" s="2"/>
      <c r="G36" s="2"/>
      <c r="H36" s="2"/>
      <c r="I36" s="2"/>
      <c r="J36" s="2"/>
      <c r="K36" s="2"/>
      <c r="L36" s="2"/>
      <c r="M36" s="2"/>
      <c r="N36" s="2"/>
      <c r="O36" s="2"/>
      <c r="P36" s="2"/>
      <c r="Q36" s="2"/>
      <c r="R36" s="2"/>
      <c r="S36" s="2"/>
      <c r="T36" s="2"/>
      <c r="U36" s="2"/>
      <c r="V36" s="2"/>
      <c r="W36" s="2"/>
      <c r="X36" s="2"/>
      <c r="Y36" s="2"/>
      <c r="Z36" s="2"/>
    </row>
    <row r="37" customFormat="false" ht="12.75" hidden="false" customHeight="true" outlineLevel="0" collapsed="false">
      <c r="A37" s="2"/>
      <c r="B37" s="2"/>
      <c r="C37" s="2"/>
      <c r="D37" s="2"/>
      <c r="E37" s="2"/>
      <c r="F37" s="2"/>
      <c r="G37" s="2"/>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2"/>
      <c r="B38" s="2"/>
      <c r="C38" s="2"/>
      <c r="D38" s="2"/>
      <c r="E38" s="2"/>
      <c r="F38" s="2"/>
      <c r="G38" s="2"/>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2"/>
      <c r="B39" s="2"/>
      <c r="C39" s="2"/>
      <c r="D39" s="2"/>
      <c r="E39" s="2"/>
      <c r="F39" s="2"/>
      <c r="G39" s="2"/>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2"/>
      <c r="B40" s="2"/>
      <c r="C40" s="2"/>
      <c r="D40" s="2"/>
      <c r="E40" s="2"/>
      <c r="F40" s="2"/>
      <c r="G40" s="2"/>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2"/>
      <c r="B41" s="2"/>
      <c r="C41" s="2"/>
      <c r="D41" s="2"/>
      <c r="E41" s="2"/>
      <c r="F41" s="2"/>
      <c r="G41" s="2"/>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2"/>
      <c r="B42" s="2"/>
      <c r="C42" s="2"/>
      <c r="D42" s="2"/>
      <c r="E42" s="2"/>
      <c r="F42" s="2"/>
      <c r="G42" s="2"/>
      <c r="H42" s="2"/>
      <c r="I42" s="2"/>
      <c r="J42" s="2"/>
      <c r="K42" s="2"/>
      <c r="L42" s="2"/>
      <c r="M42" s="2"/>
      <c r="N42" s="2"/>
      <c r="O42" s="2"/>
      <c r="P42" s="2"/>
      <c r="Q42" s="2"/>
      <c r="R42" s="2"/>
      <c r="S42" s="2"/>
      <c r="T42" s="2"/>
      <c r="U42" s="2"/>
      <c r="V42" s="2"/>
      <c r="W42" s="2"/>
      <c r="X42" s="2"/>
      <c r="Y42" s="2"/>
      <c r="Z42" s="2"/>
    </row>
    <row r="43" customFormat="false" ht="12.75" hidden="false" customHeight="true" outlineLevel="0" collapsed="false">
      <c r="A43" s="2"/>
      <c r="B43" s="2"/>
      <c r="C43" s="2"/>
      <c r="D43" s="2"/>
      <c r="E43" s="2"/>
      <c r="F43" s="2"/>
      <c r="G43" s="2"/>
      <c r="H43" s="2"/>
      <c r="I43" s="2"/>
      <c r="J43" s="2"/>
      <c r="K43" s="2"/>
      <c r="L43" s="2"/>
      <c r="M43" s="2"/>
      <c r="N43" s="2"/>
      <c r="O43" s="2"/>
      <c r="P43" s="2"/>
      <c r="Q43" s="2"/>
      <c r="R43" s="2"/>
      <c r="S43" s="2"/>
      <c r="T43" s="2"/>
      <c r="U43" s="2"/>
      <c r="V43" s="2"/>
      <c r="W43" s="2"/>
      <c r="X43" s="2"/>
      <c r="Y43" s="2"/>
      <c r="Z43" s="2"/>
    </row>
    <row r="44" customFormat="false" ht="12.75" hidden="false" customHeight="true" outlineLevel="0" collapsed="false">
      <c r="A44" s="2"/>
      <c r="B44" s="2"/>
      <c r="C44" s="2"/>
      <c r="D44" s="2"/>
      <c r="E44" s="2"/>
      <c r="F44" s="2"/>
      <c r="G44" s="2"/>
      <c r="H44" s="2"/>
      <c r="I44" s="2"/>
      <c r="J44" s="2"/>
      <c r="K44" s="2"/>
      <c r="L44" s="2"/>
      <c r="M44" s="2"/>
      <c r="N44" s="2"/>
      <c r="O44" s="2"/>
      <c r="P44" s="2"/>
      <c r="Q44" s="2"/>
      <c r="R44" s="2"/>
      <c r="S44" s="2"/>
      <c r="T44" s="2"/>
      <c r="U44" s="2"/>
      <c r="V44" s="2"/>
      <c r="W44" s="2"/>
      <c r="X44" s="2"/>
      <c r="Y44" s="2"/>
      <c r="Z44" s="2"/>
    </row>
    <row r="45" customFormat="false" ht="12.75" hidden="false" customHeight="true" outlineLevel="0" collapsed="false">
      <c r="A45" s="2"/>
      <c r="B45" s="2"/>
      <c r="C45" s="2"/>
      <c r="D45" s="2"/>
      <c r="E45" s="2"/>
      <c r="F45" s="2"/>
      <c r="G45" s="2"/>
      <c r="H45" s="2"/>
      <c r="I45" s="2"/>
      <c r="J45" s="2"/>
      <c r="K45" s="2"/>
      <c r="L45" s="2"/>
      <c r="M45" s="2"/>
      <c r="N45" s="2"/>
      <c r="O45" s="2"/>
      <c r="P45" s="2"/>
      <c r="Q45" s="2"/>
      <c r="R45" s="2"/>
      <c r="S45" s="2"/>
      <c r="T45" s="2"/>
      <c r="U45" s="2"/>
      <c r="V45" s="2"/>
      <c r="W45" s="2"/>
      <c r="X45" s="2"/>
      <c r="Y45" s="2"/>
      <c r="Z45" s="2"/>
    </row>
    <row r="46" customFormat="false" ht="12.75" hidden="false" customHeight="true" outlineLevel="0" collapsed="false">
      <c r="A46" s="2"/>
      <c r="B46" s="2"/>
      <c r="C46" s="2"/>
      <c r="D46" s="2"/>
      <c r="E46" s="2"/>
      <c r="F46" s="2"/>
      <c r="G46" s="2"/>
      <c r="H46" s="2"/>
      <c r="I46" s="2"/>
      <c r="J46" s="2"/>
      <c r="K46" s="2"/>
      <c r="L46" s="2"/>
      <c r="M46" s="2"/>
      <c r="N46" s="2"/>
      <c r="O46" s="2"/>
      <c r="P46" s="2"/>
      <c r="Q46" s="2"/>
      <c r="R46" s="2"/>
      <c r="S46" s="2"/>
      <c r="T46" s="2"/>
      <c r="U46" s="2"/>
      <c r="V46" s="2"/>
      <c r="W46" s="2"/>
      <c r="X46" s="2"/>
      <c r="Y46" s="2"/>
      <c r="Z46" s="2"/>
    </row>
    <row r="47" customFormat="false" ht="12.75" hidden="false" customHeight="true" outlineLevel="0" collapsed="false">
      <c r="A47" s="2"/>
      <c r="B47" s="2"/>
      <c r="C47" s="2"/>
      <c r="D47" s="2"/>
      <c r="E47" s="2"/>
      <c r="F47" s="2"/>
      <c r="G47" s="2"/>
      <c r="H47" s="2"/>
      <c r="I47" s="2"/>
      <c r="J47" s="2"/>
      <c r="K47" s="2"/>
      <c r="L47" s="2"/>
      <c r="M47" s="2"/>
      <c r="N47" s="2"/>
      <c r="O47" s="2"/>
      <c r="P47" s="2"/>
      <c r="Q47" s="2"/>
      <c r="R47" s="2"/>
      <c r="S47" s="2"/>
      <c r="T47" s="2"/>
      <c r="U47" s="2"/>
      <c r="V47" s="2"/>
      <c r="W47" s="2"/>
      <c r="X47" s="2"/>
      <c r="Y47" s="2"/>
      <c r="Z47" s="2"/>
    </row>
    <row r="48" customFormat="false" ht="12.75" hidden="false" customHeight="true" outlineLevel="0" collapsed="false">
      <c r="A48" s="2"/>
      <c r="B48" s="2"/>
      <c r="C48" s="2"/>
      <c r="D48" s="2"/>
      <c r="E48" s="2"/>
      <c r="F48" s="2"/>
      <c r="G48" s="2"/>
      <c r="H48" s="2"/>
      <c r="I48" s="2"/>
      <c r="J48" s="2"/>
      <c r="K48" s="2"/>
      <c r="L48" s="2"/>
      <c r="M48" s="2"/>
      <c r="N48" s="2"/>
      <c r="O48" s="2"/>
      <c r="P48" s="2"/>
      <c r="Q48" s="2"/>
      <c r="R48" s="2"/>
      <c r="S48" s="2"/>
      <c r="T48" s="2"/>
      <c r="U48" s="2"/>
      <c r="V48" s="2"/>
      <c r="W48" s="2"/>
      <c r="X48" s="2"/>
      <c r="Y48" s="2"/>
      <c r="Z48" s="2"/>
    </row>
    <row r="49" customFormat="false" ht="12.75" hidden="false" customHeight="true" outlineLevel="0" collapsed="false">
      <c r="A49" s="2"/>
      <c r="B49" s="2"/>
      <c r="C49" s="2"/>
      <c r="D49" s="2"/>
      <c r="E49" s="2"/>
      <c r="F49" s="2"/>
      <c r="G49" s="2"/>
      <c r="H49" s="2"/>
      <c r="I49" s="2"/>
      <c r="J49" s="2"/>
      <c r="K49" s="2"/>
      <c r="L49" s="2"/>
      <c r="M49" s="2"/>
      <c r="N49" s="2"/>
      <c r="O49" s="2"/>
      <c r="P49" s="2"/>
      <c r="Q49" s="2"/>
      <c r="R49" s="2"/>
      <c r="S49" s="2"/>
      <c r="T49" s="2"/>
      <c r="U49" s="2"/>
      <c r="V49" s="2"/>
      <c r="W49" s="2"/>
      <c r="X49" s="2"/>
      <c r="Y49" s="2"/>
      <c r="Z49" s="2"/>
    </row>
    <row r="50" customFormat="false" ht="12.75" hidden="false" customHeight="true" outlineLevel="0" collapsed="false">
      <c r="A50" s="2"/>
      <c r="B50" s="2"/>
      <c r="C50" s="2"/>
      <c r="D50" s="2"/>
      <c r="E50" s="2"/>
      <c r="F50" s="2"/>
      <c r="G50" s="2"/>
      <c r="H50" s="2"/>
      <c r="I50" s="2"/>
      <c r="J50" s="2"/>
      <c r="K50" s="2"/>
      <c r="L50" s="2"/>
      <c r="M50" s="2"/>
      <c r="N50" s="2"/>
      <c r="O50" s="2"/>
      <c r="P50" s="2"/>
      <c r="Q50" s="2"/>
      <c r="R50" s="2"/>
      <c r="S50" s="2"/>
      <c r="T50" s="2"/>
      <c r="U50" s="2"/>
      <c r="V50" s="2"/>
      <c r="W50" s="2"/>
      <c r="X50" s="2"/>
      <c r="Y50" s="2"/>
      <c r="Z50" s="2"/>
    </row>
    <row r="51" customFormat="false" ht="12.75" hidden="false" customHeight="true" outlineLevel="0" collapsed="false">
      <c r="A51" s="2"/>
      <c r="B51" s="2"/>
      <c r="C51" s="2"/>
      <c r="D51" s="2"/>
      <c r="E51" s="2"/>
      <c r="F51" s="2"/>
      <c r="G51" s="2"/>
      <c r="H51" s="2"/>
      <c r="I51" s="2"/>
      <c r="J51" s="2"/>
      <c r="K51" s="2"/>
      <c r="L51" s="2"/>
      <c r="M51" s="2"/>
      <c r="N51" s="2"/>
      <c r="O51" s="2"/>
      <c r="P51" s="2"/>
      <c r="Q51" s="2"/>
      <c r="R51" s="2"/>
      <c r="S51" s="2"/>
      <c r="T51" s="2"/>
      <c r="U51" s="2"/>
      <c r="V51" s="2"/>
      <c r="W51" s="2"/>
      <c r="X51" s="2"/>
      <c r="Y51" s="2"/>
      <c r="Z51" s="2"/>
    </row>
    <row r="52" customFormat="false" ht="12.75" hidden="false" customHeight="true" outlineLevel="0" collapsed="false">
      <c r="A52" s="2"/>
      <c r="B52" s="2"/>
      <c r="C52" s="2"/>
      <c r="D52" s="2"/>
      <c r="E52" s="2"/>
      <c r="F52" s="2"/>
      <c r="G52" s="2"/>
      <c r="H52" s="2"/>
      <c r="I52" s="2"/>
      <c r="J52" s="2"/>
      <c r="K52" s="2"/>
      <c r="L52" s="2"/>
      <c r="M52" s="2"/>
      <c r="N52" s="2"/>
      <c r="O52" s="2"/>
      <c r="P52" s="2"/>
      <c r="Q52" s="2"/>
      <c r="R52" s="2"/>
      <c r="S52" s="2"/>
      <c r="T52" s="2"/>
      <c r="U52" s="2"/>
      <c r="V52" s="2"/>
      <c r="W52" s="2"/>
      <c r="X52" s="2"/>
      <c r="Y52" s="2"/>
      <c r="Z52" s="2"/>
    </row>
    <row r="53" customFormat="false" ht="12.75" hidden="false" customHeight="true" outlineLevel="0" collapsed="false">
      <c r="A53" s="2"/>
      <c r="B53" s="2"/>
      <c r="C53" s="2"/>
      <c r="D53" s="2"/>
      <c r="E53" s="2"/>
      <c r="F53" s="2"/>
      <c r="G53" s="2"/>
      <c r="H53" s="2"/>
      <c r="I53" s="2"/>
      <c r="J53" s="2"/>
      <c r="K53" s="2"/>
      <c r="L53" s="2"/>
      <c r="M53" s="2"/>
      <c r="N53" s="2"/>
      <c r="O53" s="2"/>
      <c r="P53" s="2"/>
      <c r="Q53" s="2"/>
      <c r="R53" s="2"/>
      <c r="S53" s="2"/>
      <c r="T53" s="2"/>
      <c r="U53" s="2"/>
      <c r="V53" s="2"/>
      <c r="W53" s="2"/>
      <c r="X53" s="2"/>
      <c r="Y53" s="2"/>
      <c r="Z53" s="2"/>
    </row>
    <row r="54" customFormat="false" ht="12.75" hidden="false" customHeight="true" outlineLevel="0" collapsed="false">
      <c r="A54" s="2"/>
      <c r="B54" s="2"/>
      <c r="C54" s="2"/>
      <c r="D54" s="2"/>
      <c r="E54" s="2"/>
      <c r="F54" s="2"/>
      <c r="G54" s="2"/>
      <c r="H54" s="2"/>
      <c r="I54" s="2"/>
      <c r="J54" s="2"/>
      <c r="K54" s="2"/>
      <c r="L54" s="2"/>
      <c r="M54" s="2"/>
      <c r="N54" s="2"/>
      <c r="O54" s="2"/>
      <c r="P54" s="2"/>
      <c r="Q54" s="2"/>
      <c r="R54" s="2"/>
      <c r="S54" s="2"/>
      <c r="T54" s="2"/>
      <c r="U54" s="2"/>
      <c r="V54" s="2"/>
      <c r="W54" s="2"/>
      <c r="X54" s="2"/>
      <c r="Y54" s="2"/>
      <c r="Z54" s="2"/>
    </row>
    <row r="55" customFormat="false" ht="12.75" hidden="false" customHeight="true" outlineLevel="0" collapsed="false">
      <c r="A55" s="2"/>
      <c r="B55" s="2"/>
      <c r="C55" s="2"/>
      <c r="D55" s="2"/>
      <c r="E55" s="2"/>
      <c r="F55" s="2"/>
      <c r="G55" s="2"/>
      <c r="H55" s="2"/>
      <c r="I55" s="2"/>
      <c r="J55" s="2"/>
      <c r="K55" s="2"/>
      <c r="L55" s="2"/>
      <c r="M55" s="2"/>
      <c r="N55" s="2"/>
      <c r="O55" s="2"/>
      <c r="P55" s="2"/>
      <c r="Q55" s="2"/>
      <c r="R55" s="2"/>
      <c r="S55" s="2"/>
      <c r="T55" s="2"/>
      <c r="U55" s="2"/>
      <c r="V55" s="2"/>
      <c r="W55" s="2"/>
      <c r="X55" s="2"/>
      <c r="Y55" s="2"/>
      <c r="Z55" s="2"/>
    </row>
    <row r="56" customFormat="false" ht="12.75" hidden="false" customHeight="true" outlineLevel="0" collapsed="false">
      <c r="A56" s="2"/>
      <c r="B56" s="2"/>
      <c r="C56" s="2"/>
      <c r="D56" s="2"/>
      <c r="E56" s="2"/>
      <c r="F56" s="2"/>
      <c r="G56" s="2"/>
      <c r="H56" s="2"/>
      <c r="I56" s="2"/>
      <c r="J56" s="2"/>
      <c r="K56" s="2"/>
      <c r="L56" s="2"/>
      <c r="M56" s="2"/>
      <c r="N56" s="2"/>
      <c r="O56" s="2"/>
      <c r="P56" s="2"/>
      <c r="Q56" s="2"/>
      <c r="R56" s="2"/>
      <c r="S56" s="2"/>
      <c r="T56" s="2"/>
      <c r="U56" s="2"/>
      <c r="V56" s="2"/>
      <c r="W56" s="2"/>
      <c r="X56" s="2"/>
      <c r="Y56" s="2"/>
      <c r="Z56" s="2"/>
    </row>
    <row r="57" customFormat="false" ht="12.75" hidden="false" customHeight="true" outlineLevel="0" collapsed="false">
      <c r="A57" s="2"/>
      <c r="B57" s="2"/>
      <c r="C57" s="2"/>
      <c r="D57" s="2"/>
      <c r="E57" s="2"/>
      <c r="F57" s="2"/>
      <c r="G57" s="2"/>
      <c r="H57" s="2"/>
      <c r="I57" s="2"/>
      <c r="J57" s="2"/>
      <c r="K57" s="2"/>
      <c r="L57" s="2"/>
      <c r="M57" s="2"/>
      <c r="N57" s="2"/>
      <c r="O57" s="2"/>
      <c r="P57" s="2"/>
      <c r="Q57" s="2"/>
      <c r="R57" s="2"/>
      <c r="S57" s="2"/>
      <c r="T57" s="2"/>
      <c r="U57" s="2"/>
      <c r="V57" s="2"/>
      <c r="W57" s="2"/>
      <c r="X57" s="2"/>
      <c r="Y57" s="2"/>
      <c r="Z57" s="2"/>
    </row>
    <row r="58" customFormat="false" ht="12.75" hidden="false" customHeight="true" outlineLevel="0" collapsed="false">
      <c r="A58" s="2"/>
      <c r="B58" s="2"/>
      <c r="C58" s="2"/>
      <c r="D58" s="2"/>
      <c r="E58" s="2"/>
      <c r="F58" s="2"/>
      <c r="G58" s="2"/>
      <c r="H58" s="2"/>
      <c r="I58" s="2"/>
      <c r="J58" s="2"/>
      <c r="K58" s="2"/>
      <c r="L58" s="2"/>
      <c r="M58" s="2"/>
      <c r="N58" s="2"/>
      <c r="O58" s="2"/>
      <c r="P58" s="2"/>
      <c r="Q58" s="2"/>
      <c r="R58" s="2"/>
      <c r="S58" s="2"/>
      <c r="T58" s="2"/>
      <c r="U58" s="2"/>
      <c r="V58" s="2"/>
      <c r="W58" s="2"/>
      <c r="X58" s="2"/>
      <c r="Y58" s="2"/>
      <c r="Z58" s="2"/>
    </row>
    <row r="59" customFormat="false" ht="12.75" hidden="false" customHeight="true" outlineLevel="0" collapsed="false">
      <c r="A59" s="2"/>
      <c r="B59" s="2"/>
      <c r="C59" s="2"/>
      <c r="D59" s="2"/>
      <c r="E59" s="2"/>
      <c r="F59" s="2"/>
      <c r="G59" s="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2"/>
      <c r="B60" s="2"/>
      <c r="C60" s="2"/>
      <c r="D60" s="2"/>
      <c r="E60" s="2"/>
      <c r="F60" s="2"/>
      <c r="G60" s="2"/>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2"/>
      <c r="B61" s="2"/>
      <c r="C61" s="2"/>
      <c r="D61" s="2"/>
      <c r="E61" s="2"/>
      <c r="F61" s="2"/>
      <c r="G61" s="2"/>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2"/>
      <c r="B62" s="2"/>
      <c r="C62" s="2"/>
      <c r="D62" s="2"/>
      <c r="E62" s="2"/>
      <c r="F62" s="2"/>
      <c r="G62" s="2"/>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2"/>
      <c r="B63" s="2"/>
      <c r="C63" s="2"/>
      <c r="D63" s="2"/>
      <c r="E63" s="2"/>
      <c r="F63" s="2"/>
      <c r="G63" s="2"/>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2"/>
      <c r="B64" s="2"/>
      <c r="C64" s="2"/>
      <c r="D64" s="2"/>
      <c r="E64" s="2"/>
      <c r="F64" s="2"/>
      <c r="G64" s="2"/>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2"/>
      <c r="B65" s="2"/>
      <c r="C65" s="2"/>
      <c r="D65" s="2"/>
      <c r="E65" s="2"/>
      <c r="F65" s="2"/>
      <c r="G65" s="2"/>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2"/>
      <c r="B66" s="2"/>
      <c r="C66" s="2"/>
      <c r="D66" s="2"/>
      <c r="E66" s="2"/>
      <c r="F66" s="2"/>
      <c r="G66" s="2"/>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2"/>
      <c r="B67" s="2"/>
      <c r="C67" s="2"/>
      <c r="D67" s="2"/>
      <c r="E67" s="2"/>
      <c r="F67" s="2"/>
      <c r="G67" s="2"/>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2"/>
      <c r="B68" s="2"/>
      <c r="C68" s="2"/>
      <c r="D68" s="2"/>
      <c r="E68" s="2"/>
      <c r="F68" s="2"/>
      <c r="G68" s="2"/>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2"/>
      <c r="B69" s="2"/>
      <c r="C69" s="2"/>
      <c r="D69" s="2"/>
      <c r="E69" s="2"/>
      <c r="F69" s="2"/>
      <c r="G69" s="2"/>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2"/>
      <c r="B70" s="2"/>
      <c r="C70" s="2"/>
      <c r="D70" s="2"/>
      <c r="E70" s="2"/>
      <c r="F70" s="2"/>
      <c r="G70" s="2"/>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2"/>
      <c r="B71" s="2"/>
      <c r="C71" s="2"/>
      <c r="D71" s="2"/>
      <c r="E71" s="2"/>
      <c r="F71" s="2"/>
      <c r="G71" s="2"/>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2"/>
      <c r="B72" s="2"/>
      <c r="C72" s="2"/>
      <c r="D72" s="2"/>
      <c r="E72" s="2"/>
      <c r="F72" s="2"/>
      <c r="G72" s="2"/>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2"/>
      <c r="B73" s="2"/>
      <c r="C73" s="2"/>
      <c r="D73" s="2"/>
      <c r="E73" s="2"/>
      <c r="F73" s="2"/>
      <c r="G73" s="2"/>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2"/>
      <c r="B74" s="2"/>
      <c r="C74" s="2"/>
      <c r="D74" s="2"/>
      <c r="E74" s="2"/>
      <c r="F74" s="2"/>
      <c r="G74" s="2"/>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2"/>
      <c r="B75" s="2"/>
      <c r="C75" s="2"/>
      <c r="D75" s="2"/>
      <c r="E75" s="2"/>
      <c r="F75" s="2"/>
      <c r="G75" s="2"/>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2"/>
      <c r="B76" s="2"/>
      <c r="C76" s="2"/>
      <c r="D76" s="2"/>
      <c r="E76" s="2"/>
      <c r="F76" s="2"/>
      <c r="G76" s="2"/>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2"/>
      <c r="B77" s="2"/>
      <c r="C77" s="2"/>
      <c r="D77" s="2"/>
      <c r="E77" s="2"/>
      <c r="F77" s="2"/>
      <c r="G77" s="2"/>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2"/>
      <c r="B78" s="2"/>
      <c r="C78" s="2"/>
      <c r="D78" s="2"/>
      <c r="E78" s="2"/>
      <c r="F78" s="2"/>
      <c r="G78" s="2"/>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2"/>
      <c r="B79" s="2"/>
      <c r="C79" s="2"/>
      <c r="D79" s="2"/>
      <c r="E79" s="2"/>
      <c r="F79" s="2"/>
      <c r="G79" s="2"/>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2"/>
      <c r="B80" s="2"/>
      <c r="C80" s="2"/>
      <c r="D80" s="2"/>
      <c r="E80" s="2"/>
      <c r="F80" s="2"/>
      <c r="G80" s="2"/>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2"/>
      <c r="B81" s="2"/>
      <c r="C81" s="2"/>
      <c r="D81" s="2"/>
      <c r="E81" s="2"/>
      <c r="F81" s="2"/>
      <c r="G81" s="2"/>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2"/>
      <c r="B82" s="2"/>
      <c r="C82" s="2"/>
      <c r="D82" s="2"/>
      <c r="E82" s="2"/>
      <c r="F82" s="2"/>
      <c r="G82" s="2"/>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2"/>
      <c r="B83" s="2"/>
      <c r="C83" s="2"/>
      <c r="D83" s="2"/>
      <c r="E83" s="2"/>
      <c r="F83" s="2"/>
      <c r="G83" s="2"/>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2"/>
      <c r="B84" s="2"/>
      <c r="C84" s="2"/>
      <c r="D84" s="2"/>
      <c r="E84" s="2"/>
      <c r="F84" s="2"/>
      <c r="G84" s="2"/>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2"/>
      <c r="B85" s="2"/>
      <c r="C85" s="2"/>
      <c r="D85" s="2"/>
      <c r="E85" s="2"/>
      <c r="F85" s="2"/>
      <c r="G85" s="2"/>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2"/>
      <c r="B86" s="2"/>
      <c r="C86" s="2"/>
      <c r="D86" s="2"/>
      <c r="E86" s="2"/>
      <c r="F86" s="2"/>
      <c r="G86" s="2"/>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2"/>
      <c r="B87" s="2"/>
      <c r="C87" s="2"/>
      <c r="D87" s="2"/>
      <c r="E87" s="2"/>
      <c r="F87" s="2"/>
      <c r="G87" s="2"/>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2"/>
      <c r="B88" s="2"/>
      <c r="C88" s="2"/>
      <c r="D88" s="2"/>
      <c r="E88" s="2"/>
      <c r="F88" s="2"/>
      <c r="G88" s="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2"/>
      <c r="B89" s="2"/>
      <c r="C89" s="2"/>
      <c r="D89" s="2"/>
      <c r="E89" s="2"/>
      <c r="F89" s="2"/>
      <c r="G89" s="2"/>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2"/>
      <c r="B90" s="2"/>
      <c r="C90" s="2"/>
      <c r="D90" s="2"/>
      <c r="E90" s="2"/>
      <c r="F90" s="2"/>
      <c r="G90" s="2"/>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2"/>
      <c r="B91" s="2"/>
      <c r="C91" s="2"/>
      <c r="D91" s="2"/>
      <c r="E91" s="2"/>
      <c r="F91" s="2"/>
      <c r="G91" s="2"/>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2"/>
      <c r="B92" s="2"/>
      <c r="C92" s="2"/>
      <c r="D92" s="2"/>
      <c r="E92" s="2"/>
      <c r="F92" s="2"/>
      <c r="G92" s="2"/>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2"/>
      <c r="B93" s="2"/>
      <c r="C93" s="2"/>
      <c r="D93" s="2"/>
      <c r="E93" s="2"/>
      <c r="F93" s="2"/>
      <c r="G93" s="2"/>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2"/>
      <c r="B94" s="2"/>
      <c r="C94" s="2"/>
      <c r="D94" s="2"/>
      <c r="E94" s="2"/>
      <c r="F94" s="2"/>
      <c r="G94" s="2"/>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2"/>
      <c r="B95" s="2"/>
      <c r="C95" s="2"/>
      <c r="D95" s="2"/>
      <c r="E95" s="2"/>
      <c r="F95" s="2"/>
      <c r="G95" s="2"/>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2"/>
      <c r="B96" s="2"/>
      <c r="C96" s="2"/>
      <c r="D96" s="2"/>
      <c r="E96" s="2"/>
      <c r="F96" s="2"/>
      <c r="G96" s="2"/>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2"/>
      <c r="B97" s="2"/>
      <c r="C97" s="2"/>
      <c r="D97" s="2"/>
      <c r="E97" s="2"/>
      <c r="F97" s="2"/>
      <c r="G97" s="2"/>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2"/>
      <c r="B98" s="2"/>
      <c r="C98" s="2"/>
      <c r="D98" s="2"/>
      <c r="E98" s="2"/>
      <c r="F98" s="2"/>
      <c r="G98" s="2"/>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2"/>
      <c r="B99" s="2"/>
      <c r="C99" s="2"/>
      <c r="D99" s="2"/>
      <c r="E99" s="2"/>
      <c r="F99" s="2"/>
      <c r="G99" s="2"/>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customFormat="false" ht="12.75" hidden="false" customHeight="true" outlineLevel="0" collapsed="false">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customFormat="false" ht="12.75" hidden="false" customHeight="true" outlineLevel="0" collapsed="false">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customFormat="false" ht="12.75" hidden="false" customHeight="true" outlineLevel="0" collapsed="false">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customFormat="false" ht="12.75" hidden="false" customHeight="true" outlineLevel="0" collapsed="false">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customFormat="false" ht="12.75" hidden="false" customHeight="true" outlineLevel="0" collapsed="false">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customFormat="false" ht="12.75" hidden="false" customHeight="true" outlineLevel="0" collapsed="false">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customFormat="false" ht="12.75" hidden="false" customHeight="true" outlineLevel="0" collapsed="false">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customFormat="false" ht="12.75" hidden="false" customHeight="true" outlineLevel="0" collapsed="false">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customFormat="false" ht="12.75" hidden="false" customHeight="true" outlineLevel="0" collapsed="false">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customFormat="false" ht="12.75" hidden="false" customHeight="true" outlineLevel="0" collapsed="false">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customFormat="false" ht="12.75" hidden="false" customHeight="true" outlineLevel="0" collapsed="false">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customFormat="false" ht="12.75" hidden="false" customHeight="true" outlineLevel="0" collapsed="false">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customFormat="false" ht="12.75" hidden="false" customHeight="true" outlineLevel="0" collapsed="false">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customFormat="false" ht="12.75" hidden="false" customHeight="true" outlineLevel="0" collapsed="false">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customFormat="false" ht="12.75" hidden="false" customHeight="true" outlineLevel="0" collapsed="false">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customFormat="false" ht="12.75" hidden="false" customHeight="true" outlineLevel="0" collapsed="false">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customFormat="false" ht="12.75" hidden="false" customHeight="true" outlineLevel="0" collapsed="false">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customFormat="false" ht="12.75" hidden="false" customHeight="true" outlineLevel="0" collapsed="false">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customFormat="false" ht="12.75" hidden="false" customHeight="true" outlineLevel="0" collapsed="false">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customFormat="false" ht="12.75" hidden="false" customHeight="true" outlineLevel="0" collapsed="false">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customFormat="false" ht="12.75" hidden="false" customHeight="true" outlineLevel="0" collapsed="false">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customFormat="false" ht="12.75" hidden="false" customHeight="true" outlineLevel="0" collapsed="false">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customFormat="false" ht="12.75" hidden="false" customHeight="true" outlineLevel="0" collapsed="false">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customFormat="false" ht="12.75" hidden="false" customHeight="true" outlineLevel="0" collapsed="false">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customFormat="false" ht="12.75" hidden="false" customHeight="true" outlineLevel="0" collapsed="false">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customFormat="false" ht="12.75" hidden="false" customHeight="true" outlineLevel="0" collapsed="false">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customFormat="false" ht="12.75" hidden="false" customHeight="true" outlineLevel="0" collapsed="false">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customFormat="false" ht="12.75" hidden="false" customHeight="true" outlineLevel="0" collapsed="false">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customFormat="false" ht="12.75" hidden="false" customHeight="true" outlineLevel="0" collapsed="false">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customFormat="false" ht="12.75" hidden="false" customHeight="true" outlineLevel="0" collapsed="false">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customFormat="false" ht="12.75" hidden="false" customHeight="true" outlineLevel="0" collapsed="false">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customFormat="false" ht="12.75" hidden="false" customHeight="true" outlineLevel="0" collapsed="false">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customFormat="false" ht="12.75" hidden="false" customHeight="true" outlineLevel="0" collapsed="false">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customFormat="false" ht="12.75" hidden="false" customHeight="true" outlineLevel="0" collapsed="false">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customFormat="false" ht="12.75" hidden="false" customHeight="true" outlineLevel="0" collapsed="false">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customFormat="false" ht="12.75" hidden="false" customHeight="true" outlineLevel="0" collapsed="false">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customFormat="false" ht="12.75" hidden="false" customHeight="true" outlineLevel="0" collapsed="false">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customFormat="false" ht="12.75" hidden="false" customHeight="true" outlineLevel="0" collapsed="false">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customFormat="false" ht="12.75" hidden="false" customHeight="true" outlineLevel="0" collapsed="false">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customFormat="false" ht="12.75" hidden="false" customHeight="true" outlineLevel="0" collapsed="false">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customFormat="false" ht="12.75" hidden="false" customHeight="true" outlineLevel="0" collapsed="false">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customFormat="false" ht="12.75" hidden="false" customHeight="true" outlineLevel="0" collapsed="false">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customFormat="false" ht="12.75" hidden="false" customHeight="true" outlineLevel="0" collapsed="false">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customFormat="false" ht="12.75" hidden="false" customHeight="true" outlineLevel="0" collapsed="false">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customFormat="false" ht="12.75" hidden="false" customHeight="true" outlineLevel="0" collapsed="false">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customFormat="false" ht="12.75" hidden="false" customHeight="true" outlineLevel="0" collapsed="false">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customFormat="false" ht="12.75" hidden="false" customHeight="true" outlineLevel="0" collapsed="false">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customFormat="false" ht="12.75" hidden="false" customHeight="true" outlineLevel="0" collapsed="false">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customFormat="false" ht="12.75" hidden="false" customHeight="true" outlineLevel="0" collapsed="false">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customFormat="false" ht="12.75" hidden="false" customHeight="true" outlineLevel="0" collapsed="false">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customFormat="false" ht="12.75" hidden="false" customHeight="true" outlineLevel="0" collapsed="false">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customFormat="false" ht="12.75" hidden="false" customHeight="true" outlineLevel="0" collapsed="false">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customFormat="false" ht="12.75" hidden="false" customHeight="true" outlineLevel="0" collapsed="false">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customFormat="false" ht="12.75" hidden="false" customHeight="true" outlineLevel="0" collapsed="false">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customFormat="false" ht="12.75" hidden="false" customHeight="true" outlineLevel="0" collapsed="false">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customFormat="false" ht="12.75" hidden="false" customHeight="true" outlineLevel="0" collapsed="false">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customFormat="false" ht="12.75" hidden="false" customHeight="true" outlineLevel="0" collapsed="false">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customFormat="false" ht="12.75" hidden="false" customHeight="true" outlineLevel="0" collapsed="false">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customFormat="false" ht="12.75" hidden="false" customHeight="true" outlineLevel="0" collapsed="false">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customFormat="false" ht="12.75" hidden="false" customHeight="true" outlineLevel="0" collapsed="false">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customFormat="false" ht="12.75" hidden="false" customHeight="true" outlineLevel="0" collapsed="false">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customFormat="false" ht="12.75" hidden="false" customHeight="true" outlineLevel="0" collapsed="false">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customFormat="false" ht="12.75" hidden="false" customHeight="true" outlineLevel="0" collapsed="false">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customFormat="false" ht="12.75" hidden="false" customHeight="true" outlineLevel="0" collapsed="false">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customFormat="false" ht="12.75" hidden="false" customHeight="true" outlineLevel="0" collapsed="false">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customFormat="false" ht="12.75" hidden="false" customHeight="true" outlineLevel="0" collapsed="false">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customFormat="false" ht="12.75" hidden="false" customHeight="true" outlineLevel="0" collapsed="false">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customFormat="false" ht="12.75" hidden="false" customHeight="true" outlineLevel="0" collapsed="false">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customFormat="false" ht="12.75" hidden="false" customHeight="true" outlineLevel="0" collapsed="false">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customFormat="false" ht="12.75" hidden="false" customHeight="true" outlineLevel="0" collapsed="false">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customFormat="false" ht="12.75" hidden="false" customHeight="true" outlineLevel="0" collapsed="false">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customFormat="false" ht="12.75" hidden="false" customHeight="true" outlineLevel="0" collapsed="false">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customFormat="false" ht="12.75" hidden="false" customHeight="true" outlineLevel="0" collapsed="false">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customFormat="false" ht="12.75" hidden="false" customHeight="true" outlineLevel="0" collapsed="false">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customFormat="false" ht="12.75" hidden="false" customHeight="true" outlineLevel="0" collapsed="false">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customFormat="false" ht="12.75" hidden="false" customHeight="true" outlineLevel="0" collapsed="false">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customFormat="false" ht="12.75" hidden="false" customHeight="true" outlineLevel="0" collapsed="false">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customFormat="false" ht="12.75" hidden="false" customHeight="true" outlineLevel="0" collapsed="false">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customFormat="false" ht="12.75" hidden="false" customHeight="true" outlineLevel="0" collapsed="false">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customFormat="false" ht="12.75" hidden="false" customHeight="true" outlineLevel="0" collapsed="false">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customFormat="false" ht="12.75" hidden="false" customHeight="true" outlineLevel="0" collapsed="false">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customFormat="false" ht="12.75" hidden="false" customHeight="true" outlineLevel="0" collapsed="false">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customFormat="false" ht="12.75" hidden="false" customHeight="true" outlineLevel="0" collapsed="false">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customFormat="false" ht="12.75" hidden="false" customHeight="true" outlineLevel="0" collapsed="false">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customFormat="false" ht="12.75" hidden="false" customHeight="true" outlineLevel="0" collapsed="false">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customFormat="false" ht="12.75" hidden="false" customHeight="true" outlineLevel="0" collapsed="false">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customFormat="false" ht="12.75" hidden="false" customHeight="true" outlineLevel="0" collapsed="false">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customFormat="false" ht="12.75" hidden="false" customHeight="true" outlineLevel="0" collapsed="false">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customFormat="false" ht="12.75" hidden="false" customHeight="true" outlineLevel="0" collapsed="false">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customFormat="false" ht="12.75" hidden="false" customHeight="true" outlineLevel="0" collapsed="false">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customFormat="false" ht="12.75" hidden="false" customHeight="true" outlineLevel="0" collapsed="false">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customFormat="false" ht="12.75" hidden="false" customHeight="true" outlineLevel="0" collapsed="false">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customFormat="false" ht="12.75" hidden="false" customHeight="true" outlineLevel="0" collapsed="false">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customFormat="false" ht="12.75" hidden="false" customHeight="true" outlineLevel="0" collapsed="false">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customFormat="false" ht="12.75" hidden="false" customHeight="true" outlineLevel="0" collapsed="false">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customFormat="false" ht="12.75" hidden="false" customHeight="true" outlineLevel="0" collapsed="false">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customFormat="false" ht="12.75" hidden="false" customHeight="true" outlineLevel="0" collapsed="false">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customFormat="false" ht="12.75" hidden="false" customHeight="true" outlineLevel="0" collapsed="false">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customFormat="false" ht="12.75" hidden="false" customHeight="true" outlineLevel="0" collapsed="false">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customFormat="false" ht="12.75" hidden="false" customHeight="true" outlineLevel="0" collapsed="false">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customFormat="false" ht="12.75" hidden="false" customHeight="true" outlineLevel="0" collapsed="false">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customFormat="false" ht="12.75" hidden="false" customHeight="true" outlineLevel="0" collapsed="false">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customFormat="false" ht="12.75" hidden="false" customHeight="true" outlineLevel="0" collapsed="false">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customFormat="false" ht="12.75" hidden="false" customHeight="true" outlineLevel="0" collapsed="false">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customFormat="false" ht="12.75" hidden="false" customHeight="true" outlineLevel="0" collapsed="false">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customFormat="false" ht="12.75" hidden="false" customHeight="true" outlineLevel="0" collapsed="false">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customFormat="false" ht="12.75" hidden="false" customHeight="true" outlineLevel="0" collapsed="false">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customFormat="false" ht="12.75" hidden="false" customHeight="true" outlineLevel="0" collapsed="false">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customFormat="false" ht="12.75" hidden="false" customHeight="true" outlineLevel="0" collapsed="false">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customFormat="false" ht="12.75" hidden="false" customHeight="true" outlineLevel="0" collapsed="false">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customFormat="false" ht="12.75" hidden="false" customHeight="true" outlineLevel="0" collapsed="false">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customFormat="false" ht="12.75" hidden="false" customHeight="true" outlineLevel="0" collapsed="false">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customFormat="false" ht="12.75" hidden="false" customHeight="true" outlineLevel="0" collapsed="false">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customFormat="false" ht="12.75" hidden="false" customHeight="true" outlineLevel="0" collapsed="false">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customFormat="false" ht="12.75" hidden="false" customHeight="true" outlineLevel="0" collapsed="false">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customFormat="false" ht="12.75" hidden="false" customHeight="true" outlineLevel="0" collapsed="false">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customFormat="false" ht="12.75" hidden="false" customHeight="true" outlineLevel="0" collapsed="false">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customFormat="false" ht="12.75" hidden="false" customHeight="true" outlineLevel="0" collapsed="false">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customFormat="false" ht="12.75" hidden="false" customHeight="true" outlineLevel="0" collapsed="false">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customFormat="false" ht="12.75" hidden="false" customHeight="true" outlineLevel="0" collapsed="false">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customFormat="false" ht="12.75" hidden="false" customHeight="true" outlineLevel="0" collapsed="false">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customFormat="false" ht="12.75" hidden="false" customHeight="true" outlineLevel="0" collapsed="false">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customFormat="false" ht="12.75" hidden="false" customHeight="true" outlineLevel="0" collapsed="false">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customFormat="false" ht="12.75" hidden="false" customHeight="true" outlineLevel="0" collapsed="false">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customFormat="false" ht="12.75" hidden="false" customHeight="true" outlineLevel="0" collapsed="false">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customFormat="false" ht="12.75" hidden="false" customHeight="true" outlineLevel="0" collapsed="false">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customFormat="false" ht="12.75" hidden="false" customHeight="true" outlineLevel="0" collapsed="false">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customFormat="false" ht="12.75" hidden="false" customHeight="true" outlineLevel="0" collapsed="false">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customFormat="false" ht="12.75" hidden="false" customHeight="true" outlineLevel="0" collapsed="false">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customFormat="false" ht="12.75" hidden="false" customHeight="true" outlineLevel="0" collapsed="false">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customFormat="false" ht="12.75" hidden="false" customHeight="true" outlineLevel="0" collapsed="false">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customFormat="false" ht="12.75" hidden="false" customHeight="true" outlineLevel="0" collapsed="false">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customFormat="false" ht="12.75" hidden="false" customHeight="true" outlineLevel="0" collapsed="false">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customFormat="false" ht="12.75" hidden="false" customHeight="true" outlineLevel="0" collapsed="false">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customFormat="false" ht="12.75" hidden="false" customHeight="true" outlineLevel="0" collapsed="false">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customFormat="false" ht="12.75" hidden="false" customHeight="true" outlineLevel="0" collapsed="false">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customFormat="false" ht="12.75" hidden="false" customHeight="true" outlineLevel="0" collapsed="false">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customFormat="false" ht="12.75" hidden="false" customHeight="true" outlineLevel="0" collapsed="false">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customFormat="false" ht="12.75" hidden="false" customHeight="true" outlineLevel="0" collapsed="false">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customFormat="false" ht="12.75" hidden="false" customHeight="true" outlineLevel="0" collapsed="false">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customFormat="false" ht="12.75" hidden="false" customHeight="true" outlineLevel="0" collapsed="false">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customFormat="false" ht="12.75" hidden="false" customHeight="true" outlineLevel="0" collapsed="false">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customFormat="false" ht="12.75" hidden="false" customHeight="true" outlineLevel="0" collapsed="false">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customFormat="false" ht="12.75" hidden="false" customHeight="true" outlineLevel="0" collapsed="false">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customFormat="false" ht="12.75" hidden="false" customHeight="true" outlineLevel="0" collapsed="false">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customFormat="false" ht="12.75" hidden="false" customHeight="true" outlineLevel="0" collapsed="false">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customFormat="false" ht="12.75" hidden="false" customHeight="true" outlineLevel="0" collapsed="false">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customFormat="false" ht="12.75" hidden="false" customHeight="true" outlineLevel="0" collapsed="false">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customFormat="false" ht="12.75" hidden="false" customHeight="true" outlineLevel="0" collapsed="false">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customFormat="false" ht="12.75" hidden="false" customHeight="true" outlineLevel="0" collapsed="false">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customFormat="false" ht="12.75" hidden="false" customHeight="true" outlineLevel="0" collapsed="false">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customFormat="false" ht="12.75" hidden="false" customHeight="true" outlineLevel="0" collapsed="false">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customFormat="false" ht="12.75" hidden="false" customHeight="true" outlineLevel="0" collapsed="false">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customFormat="false" ht="12.75" hidden="false" customHeight="true" outlineLevel="0" collapsed="false">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customFormat="false" ht="12.75" hidden="false" customHeight="true" outlineLevel="0" collapsed="false">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customFormat="false" ht="12.75" hidden="false" customHeight="true" outlineLevel="0" collapsed="false">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customFormat="false" ht="12.75" hidden="false" customHeight="true" outlineLevel="0" collapsed="false">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customFormat="false" ht="12.75" hidden="false" customHeight="true" outlineLevel="0" collapsed="false">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customFormat="false" ht="12.75" hidden="false" customHeight="true" outlineLevel="0" collapsed="false">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customFormat="false" ht="12.75" hidden="false" customHeight="true" outlineLevel="0" collapsed="false">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customFormat="false" ht="12.75" hidden="false" customHeight="true" outlineLevel="0" collapsed="false">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customFormat="false" ht="12.75" hidden="false" customHeight="true" outlineLevel="0" collapsed="false">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customFormat="false" ht="12.75" hidden="false" customHeight="true" outlineLevel="0" collapsed="false">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customFormat="false" ht="12.75" hidden="false" customHeight="true" outlineLevel="0" collapsed="false">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customFormat="false" ht="12.75" hidden="false" customHeight="true" outlineLevel="0" collapsed="false">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customFormat="false" ht="12.75" hidden="false" customHeight="true" outlineLevel="0" collapsed="false">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customFormat="false" ht="12.75" hidden="false" customHeight="true" outlineLevel="0" collapsed="false">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customFormat="false" ht="12.75" hidden="false" customHeight="true" outlineLevel="0" collapsed="false">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customFormat="false" ht="12.75" hidden="false" customHeight="true" outlineLevel="0" collapsed="false">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customFormat="false" ht="12.75" hidden="false" customHeight="true" outlineLevel="0" collapsed="false">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customFormat="false" ht="12.75" hidden="false" customHeight="true" outlineLevel="0" collapsed="false">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customFormat="false" ht="12.75" hidden="false" customHeight="true" outlineLevel="0" collapsed="false">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customFormat="false" ht="12.75" hidden="false" customHeight="true" outlineLevel="0" collapsed="false">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customFormat="false" ht="12.75" hidden="false" customHeight="true" outlineLevel="0" collapsed="false">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customFormat="false" ht="12.75" hidden="false" customHeight="true" outlineLevel="0" collapsed="false">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customFormat="false" ht="12.75" hidden="false" customHeight="true" outlineLevel="0" collapsed="false">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customFormat="false" ht="12.75" hidden="false" customHeight="true" outlineLevel="0" collapsed="false">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customFormat="false" ht="12.75" hidden="false" customHeight="true" outlineLevel="0" collapsed="false">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customFormat="false" ht="12.75" hidden="false" customHeight="true" outlineLevel="0" collapsed="false">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customFormat="false" ht="12.75" hidden="false" customHeight="true" outlineLevel="0" collapsed="false">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customFormat="false" ht="12.75" hidden="false" customHeight="true" outlineLevel="0" collapsed="false">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customFormat="false" ht="12.75" hidden="false" customHeight="true" outlineLevel="0" collapsed="false">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customFormat="false" ht="12.75" hidden="false" customHeight="true" outlineLevel="0" collapsed="false">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customFormat="false" ht="12.75" hidden="false" customHeight="true" outlineLevel="0" collapsed="false">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customFormat="false" ht="12.75" hidden="false" customHeight="true" outlineLevel="0" collapsed="false">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customFormat="false" ht="12.75" hidden="false" customHeight="true" outlineLevel="0" collapsed="false">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customFormat="false" ht="12.75" hidden="false" customHeight="true" outlineLevel="0" collapsed="false">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customFormat="false" ht="12.75" hidden="false" customHeight="true" outlineLevel="0" collapsed="false">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customFormat="false" ht="12.75" hidden="false" customHeight="true" outlineLevel="0" collapsed="false">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customFormat="false" ht="12.75" hidden="false" customHeight="true" outlineLevel="0" collapsed="false">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customFormat="false" ht="12.75" hidden="false" customHeight="true" outlineLevel="0" collapsed="false">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customFormat="false" ht="12.75" hidden="false" customHeight="true" outlineLevel="0" collapsed="false">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customFormat="false" ht="12.75" hidden="false" customHeight="true" outlineLevel="0" collapsed="false">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customFormat="false" ht="12.75" hidden="false" customHeight="true" outlineLevel="0" collapsed="false">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customFormat="false" ht="12.75" hidden="false" customHeight="true" outlineLevel="0" collapsed="false">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customFormat="false" ht="12.75" hidden="false" customHeight="true" outlineLevel="0" collapsed="false">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customFormat="false" ht="12.75" hidden="false" customHeight="true" outlineLevel="0" collapsed="false">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customFormat="false" ht="12.75" hidden="false" customHeight="true" outlineLevel="0" collapsed="false">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customFormat="false" ht="12.75" hidden="false" customHeight="true" outlineLevel="0" collapsed="false">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customFormat="false" ht="12.75" hidden="false" customHeight="true" outlineLevel="0" collapsed="false">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customFormat="false" ht="12.75" hidden="false" customHeight="true" outlineLevel="0" collapsed="false">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customFormat="false" ht="12.75" hidden="false" customHeight="true" outlineLevel="0" collapsed="false">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customFormat="false" ht="12.75" hidden="false" customHeight="true" outlineLevel="0" collapsed="false">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customFormat="false" ht="12.75" hidden="false" customHeight="true" outlineLevel="0" collapsed="false">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customFormat="false" ht="12.75" hidden="false" customHeight="true" outlineLevel="0" collapsed="false">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customFormat="false" ht="12.75" hidden="false" customHeight="true" outlineLevel="0" collapsed="false">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customFormat="false" ht="12.75" hidden="false" customHeight="true" outlineLevel="0" collapsed="false">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customFormat="false" ht="12.75" hidden="false" customHeight="true" outlineLevel="0" collapsed="false">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customFormat="false" ht="12.75" hidden="false" customHeight="true" outlineLevel="0" collapsed="false">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customFormat="false" ht="12.75" hidden="false" customHeight="true" outlineLevel="0" collapsed="false">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customFormat="false" ht="12.75" hidden="false" customHeight="true" outlineLevel="0" collapsed="false">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customFormat="false" ht="12.75" hidden="false" customHeight="true" outlineLevel="0" collapsed="false">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customFormat="false" ht="12.75" hidden="false" customHeight="true" outlineLevel="0" collapsed="false">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customFormat="false" ht="12.75" hidden="false" customHeight="true" outlineLevel="0" collapsed="false">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customFormat="false" ht="12.75" hidden="false" customHeight="true" outlineLevel="0" collapsed="false">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customFormat="false" ht="12.75" hidden="false" customHeight="true" outlineLevel="0" collapsed="false">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customFormat="false" ht="12.75" hidden="false" customHeight="true" outlineLevel="0" collapsed="false">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customFormat="false" ht="12.75" hidden="false" customHeight="true" outlineLevel="0" collapsed="false">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customFormat="false" ht="12.75" hidden="false" customHeight="true" outlineLevel="0" collapsed="false">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customFormat="false" ht="12.75" hidden="false" customHeight="true" outlineLevel="0" collapsed="false">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customFormat="false" ht="12.75" hidden="false" customHeight="true" outlineLevel="0" collapsed="false">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customFormat="false" ht="12.75" hidden="false" customHeight="true" outlineLevel="0" collapsed="false">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customFormat="false" ht="12.75" hidden="false" customHeight="true" outlineLevel="0" collapsed="false">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customFormat="false" ht="12.75" hidden="false" customHeight="true" outlineLevel="0" collapsed="false">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customFormat="false" ht="12.75" hidden="false" customHeight="true" outlineLevel="0" collapsed="false">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customFormat="false" ht="12.75" hidden="false" customHeight="true" outlineLevel="0" collapsed="false">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customFormat="false" ht="12.75" hidden="false" customHeight="true" outlineLevel="0" collapsed="false">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customFormat="false" ht="12.75" hidden="false" customHeight="true" outlineLevel="0" collapsed="false">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customFormat="false" ht="12.75" hidden="false" customHeight="true" outlineLevel="0" collapsed="false">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customFormat="false" ht="12.75" hidden="false" customHeight="true" outlineLevel="0" collapsed="false">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customFormat="false" ht="12.75" hidden="false" customHeight="true" outlineLevel="0" collapsed="false">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customFormat="false" ht="12.75" hidden="false" customHeight="true" outlineLevel="0" collapsed="false">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customFormat="false" ht="12.75" hidden="false" customHeight="true" outlineLevel="0" collapsed="false">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customFormat="false" ht="12.75" hidden="false" customHeight="true" outlineLevel="0" collapsed="false">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customFormat="false" ht="12.75" hidden="false" customHeight="true" outlineLevel="0" collapsed="false">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customFormat="false" ht="12.75" hidden="false" customHeight="true" outlineLevel="0" collapsed="false">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customFormat="false" ht="12.75" hidden="false" customHeight="true" outlineLevel="0" collapsed="false">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customFormat="false" ht="12.75" hidden="false" customHeight="true" outlineLevel="0" collapsed="false">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customFormat="false" ht="12.75" hidden="false" customHeight="true" outlineLevel="0" collapsed="false">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customFormat="false" ht="12.75" hidden="false" customHeight="true" outlineLevel="0" collapsed="false">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customFormat="false" ht="12.75" hidden="false" customHeight="true" outlineLevel="0" collapsed="false">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customFormat="false" ht="12.75" hidden="false" customHeight="true" outlineLevel="0" collapsed="false">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customFormat="false" ht="12.75" hidden="false" customHeight="true" outlineLevel="0" collapsed="false">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customFormat="false" ht="12.75" hidden="false" customHeight="true" outlineLevel="0" collapsed="false">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customFormat="false" ht="12.75" hidden="false" customHeight="true" outlineLevel="0" collapsed="false">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customFormat="false" ht="12.75" hidden="false" customHeight="true" outlineLevel="0" collapsed="false">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customFormat="false" ht="12.75" hidden="false" customHeight="true" outlineLevel="0" collapsed="false">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customFormat="false" ht="12.75" hidden="false" customHeight="true" outlineLevel="0" collapsed="false">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customFormat="false" ht="12.75" hidden="false" customHeight="true" outlineLevel="0" collapsed="false">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customFormat="false" ht="12.75" hidden="false" customHeight="true" outlineLevel="0" collapsed="false">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customFormat="false" ht="12.75" hidden="false" customHeight="true" outlineLevel="0" collapsed="false">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customFormat="false" ht="12.75" hidden="false" customHeight="true" outlineLevel="0" collapsed="false">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customFormat="false" ht="12.75" hidden="false" customHeight="true" outlineLevel="0" collapsed="false">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customFormat="false" ht="12.75" hidden="false" customHeight="true" outlineLevel="0" collapsed="false">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customFormat="false" ht="12.75" hidden="false" customHeight="true" outlineLevel="0" collapsed="false">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customFormat="false" ht="12.75" hidden="false" customHeight="true" outlineLevel="0" collapsed="false">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customFormat="false" ht="12.75" hidden="false" customHeight="true" outlineLevel="0" collapsed="false">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customFormat="false" ht="12.75" hidden="false" customHeight="true" outlineLevel="0" collapsed="false">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customFormat="false" ht="12.75" hidden="false" customHeight="true" outlineLevel="0" collapsed="false">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customFormat="false" ht="12.75" hidden="false" customHeight="true" outlineLevel="0" collapsed="false">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customFormat="false" ht="12.75" hidden="false" customHeight="true" outlineLevel="0" collapsed="false">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customFormat="false" ht="12.75" hidden="false" customHeight="true" outlineLevel="0" collapsed="false">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customFormat="false" ht="12.75" hidden="false" customHeight="true" outlineLevel="0" collapsed="false">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customFormat="false" ht="12.75" hidden="false" customHeight="true" outlineLevel="0" collapsed="false">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customFormat="false" ht="12.75" hidden="false" customHeight="true" outlineLevel="0" collapsed="false">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customFormat="false" ht="12.75" hidden="false" customHeight="true" outlineLevel="0" collapsed="false">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customFormat="false" ht="12.75" hidden="false" customHeight="true" outlineLevel="0" collapsed="false">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customFormat="false" ht="12.75" hidden="false" customHeight="true" outlineLevel="0" collapsed="false">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customFormat="false" ht="12.75" hidden="false" customHeight="true" outlineLevel="0" collapsed="false">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customFormat="false" ht="12.75" hidden="false" customHeight="true" outlineLevel="0" collapsed="false">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customFormat="false" ht="12.75" hidden="false" customHeight="true" outlineLevel="0" collapsed="false">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customFormat="false" ht="12.75" hidden="false" customHeight="true" outlineLevel="0" collapsed="false">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customFormat="false" ht="12.75" hidden="false" customHeight="true" outlineLevel="0" collapsed="false">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customFormat="false" ht="12.75" hidden="false" customHeight="true" outlineLevel="0" collapsed="false">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customFormat="false" ht="12.75" hidden="false" customHeight="true" outlineLevel="0" collapsed="false">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customFormat="false" ht="12.75" hidden="false" customHeight="true" outlineLevel="0" collapsed="false">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customFormat="false" ht="12.75" hidden="false" customHeight="true" outlineLevel="0" collapsed="false">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customFormat="false" ht="12.75" hidden="false" customHeight="true" outlineLevel="0" collapsed="false">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customFormat="false" ht="12.75" hidden="false" customHeight="true" outlineLevel="0" collapsed="false">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customFormat="false" ht="12.75" hidden="false" customHeight="true" outlineLevel="0" collapsed="false">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customFormat="false" ht="12.75" hidden="false" customHeight="true" outlineLevel="0" collapsed="false">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customFormat="false" ht="12.75" hidden="false" customHeight="true" outlineLevel="0" collapsed="false">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customFormat="false" ht="12.75" hidden="false" customHeight="true" outlineLevel="0" collapsed="false">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customFormat="false" ht="12.75" hidden="false" customHeight="true" outlineLevel="0" collapsed="false">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customFormat="false" ht="12.75" hidden="false" customHeight="true" outlineLevel="0" collapsed="false">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customFormat="false" ht="12.75" hidden="false" customHeight="true" outlineLevel="0" collapsed="false">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customFormat="false" ht="12.75" hidden="false" customHeight="true" outlineLevel="0" collapsed="false">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customFormat="false" ht="12.75" hidden="false" customHeight="true" outlineLevel="0" collapsed="false">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customFormat="false" ht="12.75" hidden="false" customHeight="true" outlineLevel="0" collapsed="false">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customFormat="false" ht="12.75" hidden="false" customHeight="true" outlineLevel="0" collapsed="false">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customFormat="false" ht="12.75" hidden="false" customHeight="true" outlineLevel="0" collapsed="false">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customFormat="false" ht="12.75" hidden="false" customHeight="true" outlineLevel="0" collapsed="false">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customFormat="false" ht="12.75" hidden="false" customHeight="true" outlineLevel="0" collapsed="false">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customFormat="false" ht="12.75" hidden="false" customHeight="true" outlineLevel="0" collapsed="false">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customFormat="false" ht="12.75" hidden="false" customHeight="true" outlineLevel="0" collapsed="false">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customFormat="false" ht="12.75" hidden="false" customHeight="true" outlineLevel="0" collapsed="false">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customFormat="false" ht="12.75" hidden="false" customHeight="true" outlineLevel="0" collapsed="false">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customFormat="false" ht="12.75" hidden="false" customHeight="true" outlineLevel="0" collapsed="false">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customFormat="false" ht="12.75" hidden="false" customHeight="true" outlineLevel="0" collapsed="false">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customFormat="false" ht="12.75" hidden="false" customHeight="true" outlineLevel="0" collapsed="false">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customFormat="false" ht="12.75" hidden="false" customHeight="true" outlineLevel="0" collapsed="false">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customFormat="false" ht="12.75" hidden="false" customHeight="true" outlineLevel="0" collapsed="false">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customFormat="false" ht="12.75" hidden="false" customHeight="true" outlineLevel="0" collapsed="false">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customFormat="false" ht="12.75" hidden="false" customHeight="true" outlineLevel="0" collapsed="false">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customFormat="false" ht="12.75" hidden="false" customHeight="true" outlineLevel="0" collapsed="false">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customFormat="false" ht="12.75" hidden="false" customHeight="true" outlineLevel="0" collapsed="false">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customFormat="false" ht="12.75" hidden="false" customHeight="true" outlineLevel="0" collapsed="false">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customFormat="false" ht="12.75" hidden="false" customHeight="true" outlineLevel="0" collapsed="false">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customFormat="false" ht="12.75" hidden="false" customHeight="true" outlineLevel="0" collapsed="false">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customFormat="false" ht="12.75" hidden="false" customHeight="true" outlineLevel="0" collapsed="false">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customFormat="false" ht="12.75" hidden="false" customHeight="true" outlineLevel="0" collapsed="false">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customFormat="false" ht="12.75" hidden="false" customHeight="true" outlineLevel="0" collapsed="false">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customFormat="false" ht="12.75" hidden="false" customHeight="true" outlineLevel="0" collapsed="false">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customFormat="false" ht="12.75" hidden="false" customHeight="true" outlineLevel="0" collapsed="false">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customFormat="false" ht="12.75" hidden="false" customHeight="true" outlineLevel="0" collapsed="false">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customFormat="false" ht="12.75" hidden="false" customHeight="true" outlineLevel="0" collapsed="false">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customFormat="false" ht="12.75" hidden="false" customHeight="true" outlineLevel="0" collapsed="false">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customFormat="false" ht="12.75" hidden="false" customHeight="true" outlineLevel="0" collapsed="false">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customFormat="false" ht="12.75" hidden="false" customHeight="true" outlineLevel="0" collapsed="false">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customFormat="false" ht="12.75" hidden="false" customHeight="true" outlineLevel="0" collapsed="false">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customFormat="false" ht="12.75" hidden="false" customHeight="true" outlineLevel="0" collapsed="false">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customFormat="false" ht="12.75" hidden="false" customHeight="true" outlineLevel="0" collapsed="false">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customFormat="false" ht="12.75" hidden="false" customHeight="true" outlineLevel="0" collapsed="false">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customFormat="false" ht="12.75" hidden="false" customHeight="true" outlineLevel="0" collapsed="false">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customFormat="false" ht="12.75" hidden="false" customHeight="true" outlineLevel="0" collapsed="false">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customFormat="false" ht="12.75" hidden="false" customHeight="true" outlineLevel="0" collapsed="false">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customFormat="false" ht="12.75" hidden="false" customHeight="true" outlineLevel="0" collapsed="false">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customFormat="false" ht="12.75" hidden="false" customHeight="true" outlineLevel="0" collapsed="false">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customFormat="false" ht="12.75" hidden="false" customHeight="true" outlineLevel="0" collapsed="false">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customFormat="false" ht="12.75" hidden="false" customHeight="true" outlineLevel="0" collapsed="false">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customFormat="false" ht="12.75" hidden="false" customHeight="true" outlineLevel="0" collapsed="false">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customFormat="false" ht="12.75" hidden="false" customHeight="true" outlineLevel="0" collapsed="false">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customFormat="false" ht="12.75" hidden="false" customHeight="true" outlineLevel="0" collapsed="false">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customFormat="false" ht="12.75" hidden="false" customHeight="true" outlineLevel="0" collapsed="false">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customFormat="false" ht="12.75" hidden="false" customHeight="true" outlineLevel="0" collapsed="false">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customFormat="false" ht="12.75" hidden="false" customHeight="true" outlineLevel="0" collapsed="false">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customFormat="false" ht="12.75" hidden="false" customHeight="true" outlineLevel="0" collapsed="false">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customFormat="false" ht="12.75" hidden="false" customHeight="true" outlineLevel="0" collapsed="false">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customFormat="false" ht="12.75" hidden="false" customHeight="true" outlineLevel="0" collapsed="false">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customFormat="false" ht="12.75" hidden="false" customHeight="true" outlineLevel="0" collapsed="false">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customFormat="false" ht="12.75" hidden="false" customHeight="true" outlineLevel="0" collapsed="false">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customFormat="false" ht="12.75" hidden="false" customHeight="true" outlineLevel="0" collapsed="false">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customFormat="false" ht="12.75" hidden="false" customHeight="true" outlineLevel="0" collapsed="false">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customFormat="false" ht="12.75" hidden="false" customHeight="true" outlineLevel="0" collapsed="false">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customFormat="false" ht="12.75" hidden="false" customHeight="true" outlineLevel="0" collapsed="false">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customFormat="false" ht="12.75" hidden="false" customHeight="true" outlineLevel="0" collapsed="false">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customFormat="false" ht="12.75" hidden="false" customHeight="true" outlineLevel="0" collapsed="false">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customFormat="false" ht="12.75" hidden="false" customHeight="true" outlineLevel="0" collapsed="false">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customFormat="false" ht="12.75" hidden="false" customHeight="true" outlineLevel="0" collapsed="false">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customFormat="false" ht="12.75" hidden="false" customHeight="true" outlineLevel="0" collapsed="false">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customFormat="false" ht="12.75" hidden="false" customHeight="true" outlineLevel="0" collapsed="false">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customFormat="false" ht="12.75" hidden="false" customHeight="true" outlineLevel="0" collapsed="false">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customFormat="false" ht="12.75" hidden="false" customHeight="true" outlineLevel="0" collapsed="false">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customFormat="false" ht="12.75" hidden="false" customHeight="true" outlineLevel="0" collapsed="false">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customFormat="false" ht="12.75" hidden="false" customHeight="true" outlineLevel="0" collapsed="false">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customFormat="false" ht="12.75" hidden="false" customHeight="true" outlineLevel="0" collapsed="false">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customFormat="false" ht="12.75" hidden="false" customHeight="true" outlineLevel="0" collapsed="false">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customFormat="false" ht="12.75" hidden="false" customHeight="true" outlineLevel="0" collapsed="false">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customFormat="false" ht="12.75" hidden="false" customHeight="true" outlineLevel="0" collapsed="false">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customFormat="false" ht="12.75" hidden="false" customHeight="true" outlineLevel="0" collapsed="false">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customFormat="false" ht="12.75" hidden="false" customHeight="true" outlineLevel="0" collapsed="false">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customFormat="false" ht="12.75" hidden="false" customHeight="true" outlineLevel="0" collapsed="false">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customFormat="false" ht="12.75" hidden="false" customHeight="true" outlineLevel="0" collapsed="false">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customFormat="false" ht="12.75" hidden="false" customHeight="true" outlineLevel="0" collapsed="false">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customFormat="false" ht="12.75" hidden="false" customHeight="true" outlineLevel="0" collapsed="false">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customFormat="false" ht="12.75" hidden="false" customHeight="true" outlineLevel="0" collapsed="false">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customFormat="false" ht="12.75" hidden="false" customHeight="true" outlineLevel="0" collapsed="false">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customFormat="false" ht="12.75" hidden="false" customHeight="true" outlineLevel="0" collapsed="false">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customFormat="false" ht="12.75" hidden="false" customHeight="true" outlineLevel="0" collapsed="false">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customFormat="false" ht="12.75" hidden="false" customHeight="true" outlineLevel="0" collapsed="false">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customFormat="false" ht="12.75" hidden="false" customHeight="true" outlineLevel="0" collapsed="false">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customFormat="false" ht="12.75" hidden="false" customHeight="true" outlineLevel="0" collapsed="false">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customFormat="false" ht="12.75" hidden="false" customHeight="true" outlineLevel="0" collapsed="false">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customFormat="false" ht="12.75" hidden="false" customHeight="true" outlineLevel="0" collapsed="false">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customFormat="false" ht="12.75" hidden="false" customHeight="true" outlineLevel="0" collapsed="false">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customFormat="false" ht="12.75" hidden="false" customHeight="true" outlineLevel="0" collapsed="false">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customFormat="false" ht="12.75" hidden="false" customHeight="true" outlineLevel="0" collapsed="false">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customFormat="false" ht="12.75" hidden="false" customHeight="true" outlineLevel="0" collapsed="false">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customFormat="false" ht="12.75" hidden="false" customHeight="true" outlineLevel="0" collapsed="false">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customFormat="false" ht="12.75" hidden="false" customHeight="true" outlineLevel="0" collapsed="false">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customFormat="false" ht="12.75" hidden="false" customHeight="true" outlineLevel="0" collapsed="false">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customFormat="false" ht="12.75" hidden="false" customHeight="true" outlineLevel="0" collapsed="false">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customFormat="false" ht="12.75" hidden="false" customHeight="true" outlineLevel="0" collapsed="false">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customFormat="false" ht="12.75" hidden="false" customHeight="true" outlineLevel="0" collapsed="false">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customFormat="false" ht="12.75" hidden="false" customHeight="true" outlineLevel="0" collapsed="false">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customFormat="false" ht="12.75" hidden="false" customHeight="true" outlineLevel="0" collapsed="false">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customFormat="false" ht="12.75" hidden="false" customHeight="true" outlineLevel="0" collapsed="false">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customFormat="false" ht="12.75" hidden="false" customHeight="true" outlineLevel="0" collapsed="false">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customFormat="false" ht="12.75" hidden="false" customHeight="true" outlineLevel="0" collapsed="false">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customFormat="false" ht="12.75" hidden="false" customHeight="true" outlineLevel="0" collapsed="false">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customFormat="false" ht="12.75" hidden="false" customHeight="true" outlineLevel="0" collapsed="false">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customFormat="false" ht="12.75" hidden="false" customHeight="true" outlineLevel="0" collapsed="false">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customFormat="false" ht="12.75" hidden="false" customHeight="true" outlineLevel="0" collapsed="false">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customFormat="false" ht="12.75" hidden="false" customHeight="true" outlineLevel="0" collapsed="false">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customFormat="false" ht="12.75" hidden="false" customHeight="true" outlineLevel="0" collapsed="false">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customFormat="false" ht="12.75" hidden="false" customHeight="true" outlineLevel="0" collapsed="false">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customFormat="false" ht="12.75" hidden="false" customHeight="true" outlineLevel="0" collapsed="false">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customFormat="false" ht="12.75" hidden="false" customHeight="true" outlineLevel="0" collapsed="false">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customFormat="false" ht="12.75" hidden="false" customHeight="true" outlineLevel="0" collapsed="false">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customFormat="false" ht="12.75" hidden="false" customHeight="true" outlineLevel="0" collapsed="false">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customFormat="false" ht="12.75" hidden="false" customHeight="true" outlineLevel="0" collapsed="false">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customFormat="false" ht="12.75" hidden="false" customHeight="true" outlineLevel="0" collapsed="false">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customFormat="false" ht="12.75" hidden="false" customHeight="true" outlineLevel="0" collapsed="false">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customFormat="false" ht="12.75" hidden="false" customHeight="true" outlineLevel="0" collapsed="false">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customFormat="false" ht="12.75" hidden="false" customHeight="true" outlineLevel="0" collapsed="false">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customFormat="false" ht="12.75" hidden="false" customHeight="true" outlineLevel="0" collapsed="false">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customFormat="false" ht="12.75" hidden="false" customHeight="true" outlineLevel="0" collapsed="false">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customFormat="false" ht="12.75" hidden="false" customHeight="true" outlineLevel="0" collapsed="false">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customFormat="false" ht="12.75" hidden="false" customHeight="true" outlineLevel="0" collapsed="false">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customFormat="false" ht="12.75" hidden="false" customHeight="true" outlineLevel="0" collapsed="false">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customFormat="false" ht="12.75" hidden="false" customHeight="true" outlineLevel="0" collapsed="false">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customFormat="false" ht="12.75" hidden="false" customHeight="true" outlineLevel="0" collapsed="false">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customFormat="false" ht="12.75" hidden="false" customHeight="true" outlineLevel="0" collapsed="false">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customFormat="false" ht="12.75" hidden="false" customHeight="true" outlineLevel="0" collapsed="false">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customFormat="false" ht="12.75" hidden="false" customHeight="true" outlineLevel="0" collapsed="false">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customFormat="false" ht="12.75" hidden="false" customHeight="true" outlineLevel="0" collapsed="false">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customFormat="false" ht="12.75" hidden="false" customHeight="true" outlineLevel="0" collapsed="false">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customFormat="false" ht="12.75" hidden="false" customHeight="true" outlineLevel="0" collapsed="false">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customFormat="false" ht="12.75" hidden="false" customHeight="true" outlineLevel="0" collapsed="false">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customFormat="false" ht="12.75" hidden="false" customHeight="true" outlineLevel="0" collapsed="false">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customFormat="false" ht="12.75" hidden="false" customHeight="true" outlineLevel="0" collapsed="false">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customFormat="false" ht="12.75" hidden="false" customHeight="true" outlineLevel="0" collapsed="false">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customFormat="false" ht="12.75" hidden="false" customHeight="true" outlineLevel="0" collapsed="false">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customFormat="false" ht="12.75" hidden="false" customHeight="true" outlineLevel="0" collapsed="false">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customFormat="false" ht="12.75" hidden="false" customHeight="true" outlineLevel="0" collapsed="false">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customFormat="false" ht="12.75" hidden="false" customHeight="true" outlineLevel="0" collapsed="false">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customFormat="false" ht="12.75" hidden="false" customHeight="true" outlineLevel="0" collapsed="false">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customFormat="false" ht="12.75" hidden="false" customHeight="true" outlineLevel="0" collapsed="false">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customFormat="false" ht="12.75" hidden="false" customHeight="true" outlineLevel="0" collapsed="false">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customFormat="false" ht="12.75" hidden="false" customHeight="true" outlineLevel="0" collapsed="false">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customFormat="false" ht="12.75" hidden="false" customHeight="true" outlineLevel="0" collapsed="false">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customFormat="false" ht="12.75" hidden="false" customHeight="true" outlineLevel="0" collapsed="false">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customFormat="false" ht="12.75" hidden="false" customHeight="true" outlineLevel="0" collapsed="false">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customFormat="false" ht="12.75" hidden="false" customHeight="true" outlineLevel="0" collapsed="false">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customFormat="false" ht="12.75" hidden="false" customHeight="true" outlineLevel="0" collapsed="false">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customFormat="false" ht="12.75" hidden="false" customHeight="true" outlineLevel="0" collapsed="false">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customFormat="false" ht="12.75" hidden="false" customHeight="true" outlineLevel="0" collapsed="false">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customFormat="false" ht="12.75" hidden="false" customHeight="true" outlineLevel="0" collapsed="false">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customFormat="false" ht="12.75" hidden="false" customHeight="true" outlineLevel="0" collapsed="false">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customFormat="false" ht="12.75" hidden="false" customHeight="true" outlineLevel="0" collapsed="false">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customFormat="false" ht="12.75" hidden="false" customHeight="true" outlineLevel="0" collapsed="false">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customFormat="false" ht="12.75" hidden="false" customHeight="true" outlineLevel="0" collapsed="false">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customFormat="false" ht="12.75" hidden="false" customHeight="true" outlineLevel="0" collapsed="false">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customFormat="false" ht="12.75" hidden="false" customHeight="true" outlineLevel="0" collapsed="false">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customFormat="false" ht="12.75" hidden="false" customHeight="true" outlineLevel="0" collapsed="false">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customFormat="false" ht="12.75" hidden="false" customHeight="true" outlineLevel="0" collapsed="false">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customFormat="false" ht="12.75" hidden="false" customHeight="true" outlineLevel="0" collapsed="false">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customFormat="false" ht="12.75" hidden="false" customHeight="true" outlineLevel="0" collapsed="false">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customFormat="false" ht="12.75" hidden="false" customHeight="true" outlineLevel="0" collapsed="false">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customFormat="false" ht="12.75" hidden="false" customHeight="true" outlineLevel="0" collapsed="false">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customFormat="false" ht="12.75" hidden="false" customHeight="true" outlineLevel="0" collapsed="false">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customFormat="false" ht="12.75" hidden="false" customHeight="true" outlineLevel="0" collapsed="false">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customFormat="false" ht="12.75" hidden="false" customHeight="true" outlineLevel="0" collapsed="false">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customFormat="false" ht="12.75" hidden="false" customHeight="true" outlineLevel="0" collapsed="false">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customFormat="false" ht="12.75" hidden="false" customHeight="true" outlineLevel="0" collapsed="false">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customFormat="false" ht="12.75" hidden="false" customHeight="true" outlineLevel="0" collapsed="false">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customFormat="false" ht="12.75" hidden="false" customHeight="true" outlineLevel="0" collapsed="false">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customFormat="false" ht="12.75" hidden="false" customHeight="true" outlineLevel="0" collapsed="false">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customFormat="false" ht="12.75" hidden="false" customHeight="true" outlineLevel="0" collapsed="false">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customFormat="false" ht="12.75" hidden="false" customHeight="true" outlineLevel="0" collapsed="false">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customFormat="false" ht="12.75" hidden="false" customHeight="true" outlineLevel="0" collapsed="false">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customFormat="false" ht="12.75" hidden="false" customHeight="true" outlineLevel="0" collapsed="false">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customFormat="false" ht="12.75" hidden="false" customHeight="true" outlineLevel="0" collapsed="false">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customFormat="false" ht="12.75" hidden="false" customHeight="true" outlineLevel="0" collapsed="false">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customFormat="false" ht="12.75" hidden="false" customHeight="true" outlineLevel="0" collapsed="false">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customFormat="false" ht="12.75" hidden="false" customHeight="true" outlineLevel="0" collapsed="false">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customFormat="false" ht="12.75" hidden="false" customHeight="true" outlineLevel="0" collapsed="false">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customFormat="false" ht="12.75" hidden="false" customHeight="true" outlineLevel="0" collapsed="false">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customFormat="false" ht="12.75" hidden="false" customHeight="true" outlineLevel="0" collapsed="false">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customFormat="false" ht="12.75" hidden="false" customHeight="true" outlineLevel="0" collapsed="false">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customFormat="false" ht="12.75" hidden="false" customHeight="true" outlineLevel="0" collapsed="false">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customFormat="false" ht="12.75" hidden="false" customHeight="true" outlineLevel="0" collapsed="false">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customFormat="false" ht="12.75" hidden="false" customHeight="true" outlineLevel="0" collapsed="false">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customFormat="false" ht="12.75" hidden="false" customHeight="true" outlineLevel="0" collapsed="false">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customFormat="false" ht="12.75" hidden="false" customHeight="true" outlineLevel="0" collapsed="false">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customFormat="false" ht="12.75" hidden="false" customHeight="true" outlineLevel="0" collapsed="false">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customFormat="false" ht="12.75" hidden="false" customHeight="true" outlineLevel="0" collapsed="false">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customFormat="false" ht="12.75" hidden="false" customHeight="true" outlineLevel="0" collapsed="false">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customFormat="false" ht="12.75" hidden="false" customHeight="true" outlineLevel="0" collapsed="false">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customFormat="false" ht="12.75" hidden="false" customHeight="true" outlineLevel="0" collapsed="false">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customFormat="false" ht="12.75" hidden="false" customHeight="true" outlineLevel="0" collapsed="false">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customFormat="false" ht="12.75" hidden="false" customHeight="true" outlineLevel="0" collapsed="false">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customFormat="false" ht="12.75" hidden="false" customHeight="true" outlineLevel="0" collapsed="false">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customFormat="false" ht="12.75" hidden="false" customHeight="true" outlineLevel="0" collapsed="false">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customFormat="false" ht="12.75" hidden="false" customHeight="true" outlineLevel="0" collapsed="false">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customFormat="false" ht="12.75" hidden="false" customHeight="true" outlineLevel="0" collapsed="false">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customFormat="false" ht="12.75" hidden="false" customHeight="true" outlineLevel="0" collapsed="false">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customFormat="false" ht="12.75" hidden="false" customHeight="true" outlineLevel="0" collapsed="false">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customFormat="false" ht="12.75" hidden="false" customHeight="true" outlineLevel="0" collapsed="false">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customFormat="false" ht="12.75" hidden="false" customHeight="true" outlineLevel="0" collapsed="false">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customFormat="false" ht="12.75" hidden="false" customHeight="true" outlineLevel="0" collapsed="false">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customFormat="false" ht="12.75" hidden="false" customHeight="true" outlineLevel="0" collapsed="false">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customFormat="false" ht="12.75" hidden="false" customHeight="true" outlineLevel="0" collapsed="false">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customFormat="false" ht="12.75" hidden="false" customHeight="true" outlineLevel="0" collapsed="false">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customFormat="false" ht="12.75" hidden="false" customHeight="true" outlineLevel="0" collapsed="false">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customFormat="false" ht="12.75" hidden="false" customHeight="true" outlineLevel="0" collapsed="false">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customFormat="false" ht="12.75" hidden="false" customHeight="true" outlineLevel="0" collapsed="false">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customFormat="false" ht="12.75" hidden="false" customHeight="true" outlineLevel="0" collapsed="false">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customFormat="false" ht="12.75" hidden="false" customHeight="true" outlineLevel="0" collapsed="false">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customFormat="false" ht="12.75" hidden="false" customHeight="true" outlineLevel="0" collapsed="false">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customFormat="false" ht="12.75" hidden="false" customHeight="true" outlineLevel="0" collapsed="false">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customFormat="false" ht="12.75" hidden="false" customHeight="true" outlineLevel="0" collapsed="false">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customFormat="false" ht="12.75" hidden="false" customHeight="true" outlineLevel="0" collapsed="false">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customFormat="false" ht="12.75" hidden="false" customHeight="true" outlineLevel="0" collapsed="false">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customFormat="false" ht="12.75" hidden="false" customHeight="true" outlineLevel="0" collapsed="false">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customFormat="false" ht="12.75" hidden="false" customHeight="true" outlineLevel="0" collapsed="false">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customFormat="false" ht="12.75" hidden="false" customHeight="true" outlineLevel="0" collapsed="false">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customFormat="false" ht="12.75" hidden="false" customHeight="true" outlineLevel="0" collapsed="false">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customFormat="false" ht="12.75" hidden="false" customHeight="true" outlineLevel="0" collapsed="false">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customFormat="false" ht="12.75" hidden="false" customHeight="true" outlineLevel="0" collapsed="false">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customFormat="false" ht="12.75" hidden="false" customHeight="true" outlineLevel="0" collapsed="false">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customFormat="false" ht="12.75" hidden="false" customHeight="true" outlineLevel="0" collapsed="false">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customFormat="false" ht="12.75" hidden="false" customHeight="true" outlineLevel="0" collapsed="false">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customFormat="false" ht="12.75" hidden="false" customHeight="true" outlineLevel="0" collapsed="false">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customFormat="false" ht="12.75" hidden="false" customHeight="true" outlineLevel="0" collapsed="false">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customFormat="false" ht="12.75" hidden="false" customHeight="true" outlineLevel="0" collapsed="false">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customFormat="false" ht="12.75" hidden="false" customHeight="true" outlineLevel="0" collapsed="false">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customFormat="false" ht="12.75" hidden="false" customHeight="true" outlineLevel="0" collapsed="false">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customFormat="false" ht="12.75" hidden="false" customHeight="true" outlineLevel="0" collapsed="false">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customFormat="false" ht="12.75" hidden="false" customHeight="true" outlineLevel="0" collapsed="false">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customFormat="false" ht="12.75" hidden="false" customHeight="true" outlineLevel="0" collapsed="false">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customFormat="false" ht="12.75" hidden="false" customHeight="true" outlineLevel="0" collapsed="false">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customFormat="false" ht="12.75" hidden="false" customHeight="true" outlineLevel="0" collapsed="false">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customFormat="false" ht="12.75" hidden="false" customHeight="true" outlineLevel="0" collapsed="false">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customFormat="false" ht="12.75" hidden="false" customHeight="true" outlineLevel="0" collapsed="false">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customFormat="false" ht="12.75" hidden="false" customHeight="true" outlineLevel="0" collapsed="false">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customFormat="false" ht="12.75" hidden="false" customHeight="true" outlineLevel="0" collapsed="false">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customFormat="false" ht="12.75" hidden="false" customHeight="true" outlineLevel="0" collapsed="false">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customFormat="false" ht="12.75" hidden="false" customHeight="true" outlineLevel="0" collapsed="false">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customFormat="false" ht="12.75" hidden="false" customHeight="true" outlineLevel="0" collapsed="false">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customFormat="false" ht="12.75" hidden="false" customHeight="true" outlineLevel="0" collapsed="false">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customFormat="false" ht="12.75" hidden="false" customHeight="true" outlineLevel="0" collapsed="false">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customFormat="false" ht="12.75" hidden="false" customHeight="true" outlineLevel="0" collapsed="false">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customFormat="false" ht="12.75" hidden="false" customHeight="true" outlineLevel="0" collapsed="false">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customFormat="false" ht="12.75" hidden="false" customHeight="true" outlineLevel="0" collapsed="false">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customFormat="false" ht="12.75" hidden="false" customHeight="true" outlineLevel="0" collapsed="false">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customFormat="false" ht="12.75" hidden="false" customHeight="true" outlineLevel="0" collapsed="false">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customFormat="false" ht="12.75" hidden="false" customHeight="true" outlineLevel="0" collapsed="false">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customFormat="false" ht="12.75" hidden="false" customHeight="true" outlineLevel="0" collapsed="false">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customFormat="false" ht="12.75" hidden="false" customHeight="true" outlineLevel="0" collapsed="false">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customFormat="false" ht="12.75" hidden="false" customHeight="true" outlineLevel="0" collapsed="false">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customFormat="false" ht="12.75" hidden="false" customHeight="true" outlineLevel="0" collapsed="false">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customFormat="false" ht="12.75" hidden="false" customHeight="true" outlineLevel="0" collapsed="false">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customFormat="false" ht="12.75" hidden="false" customHeight="true" outlineLevel="0" collapsed="false">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customFormat="false" ht="12.75" hidden="false" customHeight="true" outlineLevel="0" collapsed="false">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customFormat="false" ht="12.75" hidden="false" customHeight="true" outlineLevel="0" collapsed="false">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customFormat="false" ht="12.75" hidden="false" customHeight="true" outlineLevel="0" collapsed="false">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customFormat="false" ht="12.75" hidden="false" customHeight="true" outlineLevel="0" collapsed="false">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customFormat="false" ht="12.75" hidden="false" customHeight="true" outlineLevel="0" collapsed="false">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customFormat="false" ht="12.75" hidden="false" customHeight="true" outlineLevel="0" collapsed="false">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customFormat="false" ht="12.75" hidden="false" customHeight="true" outlineLevel="0" collapsed="false">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customFormat="false" ht="12.75" hidden="false" customHeight="true" outlineLevel="0" collapsed="false">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customFormat="false" ht="12.75" hidden="false" customHeight="true" outlineLevel="0" collapsed="false">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customFormat="false" ht="12.75" hidden="false" customHeight="true" outlineLevel="0" collapsed="false">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customFormat="false" ht="12.75" hidden="false" customHeight="true" outlineLevel="0" collapsed="false">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customFormat="false" ht="12.75" hidden="false" customHeight="true" outlineLevel="0" collapsed="false">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customFormat="false" ht="12.75" hidden="false" customHeight="true" outlineLevel="0" collapsed="false">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customFormat="false" ht="12.75" hidden="false" customHeight="true" outlineLevel="0" collapsed="false">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customFormat="false" ht="12.75" hidden="false" customHeight="true" outlineLevel="0" collapsed="false">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customFormat="false" ht="12.75" hidden="false" customHeight="true" outlineLevel="0" collapsed="false">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customFormat="false" ht="12.75" hidden="false" customHeight="true" outlineLevel="0" collapsed="false">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customFormat="false" ht="12.75" hidden="false" customHeight="true" outlineLevel="0" collapsed="false">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customFormat="false" ht="12.75" hidden="false" customHeight="true" outlineLevel="0" collapsed="false">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customFormat="false" ht="12.75" hidden="false" customHeight="true" outlineLevel="0" collapsed="false">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customFormat="false" ht="12.75" hidden="false" customHeight="true" outlineLevel="0" collapsed="false">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customFormat="false" ht="12.75" hidden="false" customHeight="true" outlineLevel="0" collapsed="false">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customFormat="false" ht="12.75" hidden="false" customHeight="true" outlineLevel="0" collapsed="false">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customFormat="false" ht="12.75" hidden="false" customHeight="true" outlineLevel="0" collapsed="false">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customFormat="false" ht="12.75" hidden="false" customHeight="true" outlineLevel="0" collapsed="false">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customFormat="false" ht="12.75" hidden="false" customHeight="true" outlineLevel="0" collapsed="false">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customFormat="false" ht="12.75" hidden="false" customHeight="true" outlineLevel="0" collapsed="false">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customFormat="false" ht="12.75" hidden="false" customHeight="true" outlineLevel="0" collapsed="false">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customFormat="false" ht="12.75" hidden="false" customHeight="true" outlineLevel="0" collapsed="false">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customFormat="false" ht="12.75" hidden="false" customHeight="true" outlineLevel="0" collapsed="false">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customFormat="false" ht="12.75" hidden="false" customHeight="true" outlineLevel="0" collapsed="false">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customFormat="false" ht="12.75" hidden="false" customHeight="true" outlineLevel="0" collapsed="false">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customFormat="false" ht="12.75" hidden="false" customHeight="true" outlineLevel="0" collapsed="false">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customFormat="false" ht="12.75" hidden="false" customHeight="true" outlineLevel="0" collapsed="false">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customFormat="false" ht="12.75" hidden="false" customHeight="true" outlineLevel="0" collapsed="false">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customFormat="false" ht="12.75" hidden="false" customHeight="true" outlineLevel="0" collapsed="false">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customFormat="false" ht="12.75" hidden="false" customHeight="true" outlineLevel="0" collapsed="false">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customFormat="false" ht="12.75" hidden="false" customHeight="true" outlineLevel="0" collapsed="false">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customFormat="false" ht="12.75" hidden="false" customHeight="true" outlineLevel="0" collapsed="false">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customFormat="false" ht="12.75" hidden="false" customHeight="true" outlineLevel="0" collapsed="false">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customFormat="false" ht="12.75" hidden="false" customHeight="true" outlineLevel="0" collapsed="false">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customFormat="false" ht="12.75" hidden="false" customHeight="true" outlineLevel="0" collapsed="false">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customFormat="false" ht="12.75" hidden="false" customHeight="true" outlineLevel="0" collapsed="false">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customFormat="false" ht="12.75" hidden="false" customHeight="true" outlineLevel="0" collapsed="false">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customFormat="false" ht="12.75" hidden="false" customHeight="true" outlineLevel="0" collapsed="false">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customFormat="false" ht="12.75" hidden="false" customHeight="true" outlineLevel="0" collapsed="false">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customFormat="false" ht="12.75" hidden="false" customHeight="true" outlineLevel="0" collapsed="false">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customFormat="false" ht="12.75" hidden="false" customHeight="true" outlineLevel="0" collapsed="false">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customFormat="false" ht="12.75" hidden="false" customHeight="true" outlineLevel="0" collapsed="false">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customFormat="false" ht="12.75" hidden="false" customHeight="true" outlineLevel="0" collapsed="false">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customFormat="false" ht="12.75" hidden="false" customHeight="true" outlineLevel="0" collapsed="false">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customFormat="false" ht="12.75" hidden="false" customHeight="true" outlineLevel="0" collapsed="false">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customFormat="false" ht="12.75" hidden="false" customHeight="true" outlineLevel="0" collapsed="false">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customFormat="false" ht="12.75" hidden="false" customHeight="true" outlineLevel="0" collapsed="false">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customFormat="false" ht="12.75" hidden="false" customHeight="true" outlineLevel="0" collapsed="false">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customFormat="false" ht="12.75" hidden="false" customHeight="true" outlineLevel="0" collapsed="false">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customFormat="false" ht="12.75" hidden="false" customHeight="true" outlineLevel="0" collapsed="false">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customFormat="false" ht="12.75" hidden="false" customHeight="true" outlineLevel="0" collapsed="false">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customFormat="false" ht="12.75" hidden="false" customHeight="true" outlineLevel="0" collapsed="false">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customFormat="false" ht="12.75" hidden="false" customHeight="true" outlineLevel="0" collapsed="false">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customFormat="false" ht="12.75" hidden="false" customHeight="true" outlineLevel="0" collapsed="false">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customFormat="false" ht="12.75" hidden="false" customHeight="true" outlineLevel="0" collapsed="false">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customFormat="false" ht="12.75" hidden="false" customHeight="true" outlineLevel="0" collapsed="false">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customFormat="false" ht="12.75" hidden="false" customHeight="true" outlineLevel="0" collapsed="false">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customFormat="false" ht="12.75" hidden="false" customHeight="true" outlineLevel="0" collapsed="false">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customFormat="false" ht="12.75" hidden="false" customHeight="true" outlineLevel="0" collapsed="false">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customFormat="false" ht="12.75" hidden="false" customHeight="true" outlineLevel="0" collapsed="false">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customFormat="false" ht="12.75" hidden="false" customHeight="true" outlineLevel="0" collapsed="false">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customFormat="false" ht="12.75" hidden="false" customHeight="true" outlineLevel="0" collapsed="false">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customFormat="false" ht="12.75" hidden="false" customHeight="true" outlineLevel="0" collapsed="false">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customFormat="false" ht="12.75" hidden="false" customHeight="true" outlineLevel="0" collapsed="false">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customFormat="false" ht="12.75" hidden="false" customHeight="true" outlineLevel="0" collapsed="false">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customFormat="false" ht="12.75" hidden="false" customHeight="true" outlineLevel="0" collapsed="false">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customFormat="false" ht="12.75" hidden="false" customHeight="true" outlineLevel="0" collapsed="false">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customFormat="false" ht="12.75" hidden="false" customHeight="true" outlineLevel="0" collapsed="false">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customFormat="false" ht="12.75" hidden="false" customHeight="true" outlineLevel="0" collapsed="false">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customFormat="false" ht="12.75" hidden="false" customHeight="true" outlineLevel="0" collapsed="false">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customFormat="false" ht="12.75" hidden="false" customHeight="true" outlineLevel="0" collapsed="false">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customFormat="false" ht="12.75" hidden="false" customHeight="true" outlineLevel="0" collapsed="false">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customFormat="false" ht="12.75" hidden="false" customHeight="true" outlineLevel="0" collapsed="false">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customFormat="false" ht="12.75" hidden="false" customHeight="true" outlineLevel="0" collapsed="false">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customFormat="false" ht="12.75" hidden="false" customHeight="true" outlineLevel="0" collapsed="false">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customFormat="false" ht="12.75" hidden="false" customHeight="true" outlineLevel="0" collapsed="false">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customFormat="false" ht="12.75" hidden="false" customHeight="true" outlineLevel="0" collapsed="false">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customFormat="false" ht="12.75" hidden="false" customHeight="true" outlineLevel="0" collapsed="false">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customFormat="false" ht="12.75" hidden="false" customHeight="true" outlineLevel="0" collapsed="false">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customFormat="false" ht="12.75" hidden="false" customHeight="true" outlineLevel="0" collapsed="false">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customFormat="false" ht="12.75" hidden="false" customHeight="true" outlineLevel="0" collapsed="false">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customFormat="false" ht="12.75" hidden="false" customHeight="true" outlineLevel="0" collapsed="false">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customFormat="false" ht="12.75" hidden="false" customHeight="true" outlineLevel="0" collapsed="false">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customFormat="false" ht="12.75" hidden="false" customHeight="true" outlineLevel="0" collapsed="false">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customFormat="false" ht="12.75" hidden="false" customHeight="true" outlineLevel="0" collapsed="false">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customFormat="false" ht="12.75" hidden="false" customHeight="true" outlineLevel="0" collapsed="false">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customFormat="false" ht="12.75" hidden="false" customHeight="true" outlineLevel="0" collapsed="false">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customFormat="false" ht="12.75" hidden="false" customHeight="true" outlineLevel="0" collapsed="false">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customFormat="false" ht="12.75" hidden="false" customHeight="true" outlineLevel="0" collapsed="false">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customFormat="false" ht="12.75" hidden="false" customHeight="true" outlineLevel="0" collapsed="false">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customFormat="false" ht="12.75" hidden="false" customHeight="true" outlineLevel="0" collapsed="false">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customFormat="false" ht="12.75" hidden="false" customHeight="true" outlineLevel="0" collapsed="false">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customFormat="false" ht="12.75" hidden="false" customHeight="true" outlineLevel="0" collapsed="false">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customFormat="false" ht="12.75" hidden="false" customHeight="true" outlineLevel="0" collapsed="false">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customFormat="false" ht="12.75" hidden="false" customHeight="true" outlineLevel="0" collapsed="false">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customFormat="false" ht="12.75" hidden="false" customHeight="true" outlineLevel="0" collapsed="false">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customFormat="false" ht="12.75" hidden="false" customHeight="true" outlineLevel="0" collapsed="false">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customFormat="false" ht="12.75" hidden="false" customHeight="true" outlineLevel="0" collapsed="false">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customFormat="false" ht="12.75" hidden="false" customHeight="true" outlineLevel="0" collapsed="false">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customFormat="false" ht="12.75" hidden="false" customHeight="true" outlineLevel="0" collapsed="false">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customFormat="false" ht="12.75" hidden="false" customHeight="true" outlineLevel="0" collapsed="false">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customFormat="false" ht="12.75" hidden="false" customHeight="true" outlineLevel="0" collapsed="false">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customFormat="false" ht="12.75" hidden="false" customHeight="true" outlineLevel="0" collapsed="false">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customFormat="false" ht="12.75" hidden="false" customHeight="true" outlineLevel="0" collapsed="false">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customFormat="false" ht="12.75" hidden="false" customHeight="true" outlineLevel="0" collapsed="false">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customFormat="false" ht="12.75" hidden="false" customHeight="true" outlineLevel="0" collapsed="false">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customFormat="false" ht="12.75" hidden="false" customHeight="true" outlineLevel="0" collapsed="false">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customFormat="false" ht="12.75" hidden="false" customHeight="true" outlineLevel="0" collapsed="false">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customFormat="false" ht="12.75" hidden="false" customHeight="true" outlineLevel="0" collapsed="false">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customFormat="false" ht="12.75" hidden="false" customHeight="true" outlineLevel="0" collapsed="false">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customFormat="false" ht="12.75" hidden="false" customHeight="true" outlineLevel="0" collapsed="false">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customFormat="false" ht="12.75" hidden="false" customHeight="true" outlineLevel="0" collapsed="false">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customFormat="false" ht="12.75" hidden="false" customHeight="true" outlineLevel="0" collapsed="false">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customFormat="false" ht="12.75" hidden="false" customHeight="true" outlineLevel="0" collapsed="false">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customFormat="false" ht="12.75" hidden="false" customHeight="true" outlineLevel="0" collapsed="false">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customFormat="false" ht="12.75" hidden="false" customHeight="true" outlineLevel="0" collapsed="false">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customFormat="false" ht="12.75" hidden="false" customHeight="true" outlineLevel="0" collapsed="false">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customFormat="false" ht="12.75" hidden="false" customHeight="true" outlineLevel="0" collapsed="false">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customFormat="false" ht="12.75" hidden="false" customHeight="true" outlineLevel="0" collapsed="false">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customFormat="false" ht="12.75" hidden="false" customHeight="true" outlineLevel="0" collapsed="false">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customFormat="false" ht="12.75" hidden="false" customHeight="true" outlineLevel="0" collapsed="false">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customFormat="false" ht="12.75" hidden="false" customHeight="true" outlineLevel="0" collapsed="false">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customFormat="false" ht="12.75" hidden="false" customHeight="true" outlineLevel="0" collapsed="false">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customFormat="false" ht="12.75" hidden="false" customHeight="true" outlineLevel="0" collapsed="false">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customFormat="false" ht="12.75" hidden="false" customHeight="true" outlineLevel="0" collapsed="false">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customFormat="false" ht="12.75" hidden="false" customHeight="true" outlineLevel="0" collapsed="false">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customFormat="false" ht="12.75" hidden="false" customHeight="true" outlineLevel="0" collapsed="false">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customFormat="false" ht="12.75" hidden="false" customHeight="true" outlineLevel="0" collapsed="false">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customFormat="false" ht="12.75" hidden="false" customHeight="true" outlineLevel="0" collapsed="false">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customFormat="false" ht="12.75" hidden="false" customHeight="true" outlineLevel="0" collapsed="false">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customFormat="false" ht="12.75" hidden="false" customHeight="true" outlineLevel="0" collapsed="false">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customFormat="false" ht="12.75" hidden="false" customHeight="true" outlineLevel="0" collapsed="false">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customFormat="false" ht="12.75" hidden="false" customHeight="true" outlineLevel="0" collapsed="false">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customFormat="false" ht="12.75" hidden="false" customHeight="true" outlineLevel="0" collapsed="false">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customFormat="false" ht="12.75" hidden="false" customHeight="true" outlineLevel="0" collapsed="false">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customFormat="false" ht="12.75" hidden="false" customHeight="true" outlineLevel="0" collapsed="false">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customFormat="false" ht="12.75" hidden="false" customHeight="true" outlineLevel="0" collapsed="false">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customFormat="false" ht="12.75" hidden="false" customHeight="true" outlineLevel="0" collapsed="false">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customFormat="false" ht="12.75" hidden="false" customHeight="true" outlineLevel="0" collapsed="false">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customFormat="false" ht="12.75" hidden="false" customHeight="true" outlineLevel="0" collapsed="false">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customFormat="false" ht="12.75" hidden="false" customHeight="true" outlineLevel="0" collapsed="false">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customFormat="false" ht="12.75" hidden="false" customHeight="true" outlineLevel="0" collapsed="false">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customFormat="false" ht="12.75" hidden="false" customHeight="true" outlineLevel="0" collapsed="false">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customFormat="false" ht="12.75" hidden="false" customHeight="true" outlineLevel="0" collapsed="false">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customFormat="false" ht="12.75" hidden="false" customHeight="true" outlineLevel="0" collapsed="false">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customFormat="false" ht="12.75" hidden="false" customHeight="true" outlineLevel="0" collapsed="false">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customFormat="false" ht="12.75" hidden="false" customHeight="true" outlineLevel="0" collapsed="false">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customFormat="false" ht="12.75" hidden="false" customHeight="true" outlineLevel="0" collapsed="false">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customFormat="false" ht="12.75" hidden="false" customHeight="true" outlineLevel="0" collapsed="false">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customFormat="false" ht="12.75" hidden="false" customHeight="true" outlineLevel="0" collapsed="false">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customFormat="false" ht="12.75" hidden="false" customHeight="true" outlineLevel="0" collapsed="false">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customFormat="false" ht="12.75" hidden="false" customHeight="true" outlineLevel="0" collapsed="false">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customFormat="false" ht="12.75" hidden="false" customHeight="true" outlineLevel="0" collapsed="false">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customFormat="false" ht="12.75" hidden="false" customHeight="true" outlineLevel="0" collapsed="false">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customFormat="false" ht="12.75" hidden="false" customHeight="true" outlineLevel="0" collapsed="false">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customFormat="false" ht="12.75" hidden="false" customHeight="true" outlineLevel="0" collapsed="false">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customFormat="false" ht="12.75" hidden="false" customHeight="true" outlineLevel="0" collapsed="false">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customFormat="false" ht="12.75" hidden="false" customHeight="true" outlineLevel="0" collapsed="false">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customFormat="false" ht="12.75" hidden="false" customHeight="true" outlineLevel="0" collapsed="false">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customFormat="false" ht="12.75" hidden="false" customHeight="true" outlineLevel="0" collapsed="false">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customFormat="false" ht="12.75" hidden="false" customHeight="true" outlineLevel="0" collapsed="false">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customFormat="false" ht="12.75" hidden="false" customHeight="true" outlineLevel="0" collapsed="false">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customFormat="false" ht="12.75" hidden="false" customHeight="true" outlineLevel="0" collapsed="false">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customFormat="false" ht="12.75" hidden="false" customHeight="true" outlineLevel="0" collapsed="false">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customFormat="false" ht="12.75" hidden="false" customHeight="true" outlineLevel="0" collapsed="false">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customFormat="false" ht="12.75" hidden="false" customHeight="true" outlineLevel="0" collapsed="false">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customFormat="false" ht="12.75" hidden="false" customHeight="true" outlineLevel="0" collapsed="false">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customFormat="false" ht="12.75" hidden="false" customHeight="true" outlineLevel="0" collapsed="false">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customFormat="false" ht="12.75" hidden="false" customHeight="true" outlineLevel="0" collapsed="false">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customFormat="false" ht="12.75" hidden="false" customHeight="true" outlineLevel="0" collapsed="false">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customFormat="false" ht="12.75" hidden="false" customHeight="true" outlineLevel="0" collapsed="false">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customFormat="false" ht="12.75" hidden="false" customHeight="true" outlineLevel="0" collapsed="false">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customFormat="false" ht="12.75" hidden="false" customHeight="true" outlineLevel="0" collapsed="false">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customFormat="false" ht="12.75" hidden="false" customHeight="true" outlineLevel="0" collapsed="false">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customFormat="false" ht="12.75" hidden="false" customHeight="true" outlineLevel="0" collapsed="false">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customFormat="false" ht="12.75" hidden="false" customHeight="true" outlineLevel="0" collapsed="false">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customFormat="false" ht="12.75" hidden="false" customHeight="true" outlineLevel="0" collapsed="false">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customFormat="false" ht="12.75" hidden="false" customHeight="true" outlineLevel="0" collapsed="false">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customFormat="false" ht="12.75" hidden="false" customHeight="true" outlineLevel="0" collapsed="false">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customFormat="false" ht="12.75" hidden="false" customHeight="true" outlineLevel="0" collapsed="false">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customFormat="false" ht="12.75" hidden="false" customHeight="true" outlineLevel="0" collapsed="false">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customFormat="false" ht="12.75" hidden="false" customHeight="true" outlineLevel="0" collapsed="false">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customFormat="false" ht="12.75" hidden="false" customHeight="true" outlineLevel="0" collapsed="false">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customFormat="false" ht="12.75" hidden="false" customHeight="true" outlineLevel="0" collapsed="false">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customFormat="false" ht="12.75" hidden="false" customHeight="true" outlineLevel="0" collapsed="false">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customFormat="false" ht="12.75" hidden="false" customHeight="true" outlineLevel="0" collapsed="false">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customFormat="false" ht="12.75" hidden="false" customHeight="true" outlineLevel="0" collapsed="false">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customFormat="false" ht="12.75" hidden="false" customHeight="true" outlineLevel="0" collapsed="false">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customFormat="false" ht="12.75" hidden="false" customHeight="true" outlineLevel="0" collapsed="false">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customFormat="false" ht="12.75" hidden="false" customHeight="true" outlineLevel="0" collapsed="false">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customFormat="false" ht="12.75" hidden="false" customHeight="true" outlineLevel="0" collapsed="false">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customFormat="false" ht="12.75" hidden="false" customHeight="true" outlineLevel="0" collapsed="false">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customFormat="false" ht="12.75" hidden="false" customHeight="true" outlineLevel="0" collapsed="false">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customFormat="false" ht="12.75" hidden="false" customHeight="true" outlineLevel="0" collapsed="false">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customFormat="false" ht="12.75" hidden="false" customHeight="true" outlineLevel="0" collapsed="false">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customFormat="false" ht="12.75" hidden="false" customHeight="true" outlineLevel="0" collapsed="false">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customFormat="false" ht="12.75" hidden="false" customHeight="true" outlineLevel="0" collapsed="false">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customFormat="false" ht="12.75" hidden="false" customHeight="true" outlineLevel="0" collapsed="false">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customFormat="false" ht="12.75" hidden="false" customHeight="true" outlineLevel="0" collapsed="false">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customFormat="false" ht="12.75" hidden="false" customHeight="true" outlineLevel="0" collapsed="false">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customFormat="false" ht="12.75" hidden="false" customHeight="true" outlineLevel="0" collapsed="false">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customFormat="false" ht="12.75" hidden="false" customHeight="true" outlineLevel="0" collapsed="false">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customFormat="false" ht="12.75" hidden="false" customHeight="true" outlineLevel="0" collapsed="false">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customFormat="false" ht="12.75" hidden="false" customHeight="true" outlineLevel="0" collapsed="false">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customFormat="false" ht="12.75" hidden="false" customHeight="true" outlineLevel="0" collapsed="false">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customFormat="false" ht="12.75" hidden="false" customHeight="true" outlineLevel="0" collapsed="false">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customFormat="false" ht="12.75" hidden="false" customHeight="true" outlineLevel="0" collapsed="false">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customFormat="false" ht="12.75" hidden="false" customHeight="true" outlineLevel="0" collapsed="false">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customFormat="false" ht="12.75" hidden="false" customHeight="true" outlineLevel="0" collapsed="false">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customFormat="false" ht="12.75" hidden="false" customHeight="true" outlineLevel="0" collapsed="false">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customFormat="false" ht="12.75" hidden="false" customHeight="true" outlineLevel="0" collapsed="false">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customFormat="false" ht="12.75" hidden="false" customHeight="true" outlineLevel="0" collapsed="false">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customFormat="false" ht="12.75" hidden="false" customHeight="true" outlineLevel="0" collapsed="false">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customFormat="false" ht="12.75" hidden="false" customHeight="true" outlineLevel="0" collapsed="false">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customFormat="false" ht="12.75" hidden="false" customHeight="true" outlineLevel="0" collapsed="false">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customFormat="false" ht="12.75" hidden="false" customHeight="true" outlineLevel="0" collapsed="false">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customFormat="false" ht="12.75" hidden="false" customHeight="true" outlineLevel="0" collapsed="false">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customFormat="false" ht="12.75" hidden="false" customHeight="true" outlineLevel="0" collapsed="false">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customFormat="false" ht="12.75" hidden="false" customHeight="true" outlineLevel="0" collapsed="false">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customFormat="false" ht="12.75" hidden="false" customHeight="true" outlineLevel="0" collapsed="false">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customFormat="false" ht="12.75" hidden="false" customHeight="true" outlineLevel="0" collapsed="false">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customFormat="false" ht="12.75" hidden="false" customHeight="true" outlineLevel="0" collapsed="false">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customFormat="false" ht="12.75" hidden="false" customHeight="true" outlineLevel="0" collapsed="false">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customFormat="false" ht="12.75" hidden="false" customHeight="true" outlineLevel="0" collapsed="false">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customFormat="false" ht="12.75" hidden="false" customHeight="true" outlineLevel="0" collapsed="false">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customFormat="false" ht="12.75" hidden="false" customHeight="true" outlineLevel="0" collapsed="false">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customFormat="false" ht="12.75" hidden="false" customHeight="true" outlineLevel="0" collapsed="false">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customFormat="false" ht="12.75" hidden="false" customHeight="true" outlineLevel="0" collapsed="false">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customFormat="false" ht="12.75" hidden="false" customHeight="true" outlineLevel="0" collapsed="false">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K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26.38"/>
    <col collapsed="false" customWidth="true" hidden="false" outlineLevel="0" max="2" min="2" style="0" width="9.13"/>
    <col collapsed="false" customWidth="true" hidden="false" outlineLevel="0" max="3" min="3" style="0" width="25.12"/>
    <col collapsed="false" customWidth="true" hidden="false" outlineLevel="0" max="4" min="4" style="0" width="38.38"/>
    <col collapsed="false" customWidth="true" hidden="false" outlineLevel="0" max="5" min="5" style="0" width="22.88"/>
    <col collapsed="false" customWidth="true" hidden="false" outlineLevel="0" max="6" min="6" style="0" width="24.13"/>
    <col collapsed="false" customWidth="true" hidden="false" outlineLevel="0" max="7" min="7" style="0" width="28.63"/>
    <col collapsed="false" customWidth="true" hidden="false" outlineLevel="0" max="8" min="8" style="0" width="33.75"/>
    <col collapsed="false" customWidth="true" hidden="false" outlineLevel="0" max="9" min="9" style="0" width="39.38"/>
    <col collapsed="false" customWidth="true" hidden="false" outlineLevel="0" max="10" min="10" style="0" width="18.88"/>
    <col collapsed="false" customWidth="true" hidden="false" outlineLevel="0" max="26" min="11" style="0" width="8.63"/>
  </cols>
  <sheetData>
    <row r="1" customFormat="false" ht="12.75" hidden="false" customHeight="true" outlineLevel="0" collapsed="false">
      <c r="A1" s="2" t="s">
        <v>111</v>
      </c>
      <c r="B1" s="2" t="s">
        <v>124</v>
      </c>
      <c r="C1" s="2" t="s">
        <v>95</v>
      </c>
      <c r="D1" s="2" t="s">
        <v>1227</v>
      </c>
      <c r="E1" s="2" t="s">
        <v>1228</v>
      </c>
      <c r="F1" s="2" t="s">
        <v>1229</v>
      </c>
      <c r="G1" s="2" t="s">
        <v>1230</v>
      </c>
      <c r="H1" s="2" t="s">
        <v>1231</v>
      </c>
      <c r="I1" s="2" t="s">
        <v>1232</v>
      </c>
      <c r="J1" s="40" t="s">
        <v>1233</v>
      </c>
    </row>
    <row r="2" customFormat="false" ht="12.75" hidden="false" customHeight="true" outlineLevel="0" collapsed="false">
      <c r="A2" s="2" t="s">
        <v>980</v>
      </c>
      <c r="B2" s="2" t="s">
        <v>586</v>
      </c>
      <c r="C2" s="2" t="n">
        <v>231505.448222201</v>
      </c>
      <c r="D2" s="2" t="n">
        <v>15.0895107325976</v>
      </c>
      <c r="E2" s="2" t="n">
        <f aca="false">J2+D2</f>
        <v>23.8414269575041</v>
      </c>
      <c r="F2" s="2" t="n">
        <v>0.82</v>
      </c>
      <c r="G2" s="2" t="n">
        <v>293.473391657403</v>
      </c>
      <c r="H2" s="2" t="n">
        <v>0.54</v>
      </c>
      <c r="I2" s="2" t="n">
        <v>635.248420552997</v>
      </c>
      <c r="J2" s="40" t="n">
        <f aca="false">D2*0.58</f>
        <v>8.75191622490658</v>
      </c>
      <c r="K2" s="40" t="n">
        <f aca="false">H2*G2*3.66+D2*F2*3.66</f>
        <v>625.307450882362</v>
      </c>
    </row>
    <row r="3" customFormat="false" ht="12.75" hidden="false" customHeight="true" outlineLevel="0" collapsed="false">
      <c r="A3" s="2" t="s">
        <v>184</v>
      </c>
      <c r="B3" s="2" t="s">
        <v>588</v>
      </c>
      <c r="C3" s="2" t="n">
        <v>2901690.30720387</v>
      </c>
      <c r="D3" s="2" t="n">
        <v>97.103386274648</v>
      </c>
      <c r="E3" s="2" t="n">
        <f aca="false">J3+D3</f>
        <v>153.423350313944</v>
      </c>
      <c r="F3" s="2" t="n">
        <v>0.82</v>
      </c>
      <c r="G3" s="2" t="n">
        <v>363.674568030654</v>
      </c>
      <c r="H3" s="2" t="n">
        <v>0.54</v>
      </c>
      <c r="I3" s="2" t="n">
        <v>1074.164810021</v>
      </c>
      <c r="J3" s="2" t="n">
        <f aca="false">D3*0.58</f>
        <v>56.3199640392958</v>
      </c>
      <c r="K3" s="2" t="n">
        <f aca="false">H3*G3*3.66+D3*F3*3.66</f>
        <v>1010.19309914326</v>
      </c>
    </row>
    <row r="4" customFormat="false" ht="12.75" hidden="false" customHeight="true" outlineLevel="0" collapsed="false">
      <c r="A4" s="2" t="s">
        <v>185</v>
      </c>
      <c r="B4" s="2" t="s">
        <v>589</v>
      </c>
      <c r="C4" s="2" t="n">
        <v>1004148.84587316</v>
      </c>
      <c r="D4" s="2" t="n">
        <v>54.0658766065035</v>
      </c>
      <c r="E4" s="2" t="n">
        <f aca="false">J4+D4</f>
        <v>85.4240850382755</v>
      </c>
      <c r="F4" s="2" t="n">
        <v>0.82</v>
      </c>
      <c r="G4" s="2" t="n">
        <v>302.378513172833</v>
      </c>
      <c r="H4" s="2" t="n">
        <v>0.54</v>
      </c>
      <c r="I4" s="2" t="n">
        <v>795.50200181459</v>
      </c>
      <c r="J4" s="2" t="n">
        <f aca="false">D4*0.58</f>
        <v>31.358208431772</v>
      </c>
      <c r="K4" s="2" t="n">
        <f aca="false">H4*G4*3.66+D4*F4*3.66</f>
        <v>759.883402306226</v>
      </c>
    </row>
    <row r="5" customFormat="false" ht="12.75" hidden="false" customHeight="true" outlineLevel="0" collapsed="false">
      <c r="A5" s="2" t="s">
        <v>1234</v>
      </c>
      <c r="B5" s="2" t="s">
        <v>590</v>
      </c>
      <c r="C5" s="2" t="n">
        <v>150839.082512586</v>
      </c>
      <c r="D5" s="2" t="n">
        <v>5.96474917176267</v>
      </c>
      <c r="E5" s="2" t="n">
        <f aca="false">J5+D5</f>
        <v>9.42430369138502</v>
      </c>
      <c r="F5" s="2" t="n">
        <v>0.82</v>
      </c>
      <c r="G5" s="2" t="n">
        <v>546.177535195684</v>
      </c>
      <c r="H5" s="2" t="n">
        <v>0.54</v>
      </c>
      <c r="I5" s="2" t="n">
        <v>1101.2962625294</v>
      </c>
      <c r="J5" s="2" t="n">
        <f aca="false">D5*0.58</f>
        <v>3.45955451962235</v>
      </c>
      <c r="K5" s="2" t="n">
        <f aca="false">H5*G5*3.66+D5*F5*3.66</f>
        <v>1097.36668577504</v>
      </c>
    </row>
    <row r="6" customFormat="false" ht="12.75" hidden="false" customHeight="true" outlineLevel="0" collapsed="false">
      <c r="A6" s="2" t="s">
        <v>187</v>
      </c>
      <c r="B6" s="2" t="s">
        <v>591</v>
      </c>
      <c r="C6" s="2" t="n">
        <v>54121.5005759613</v>
      </c>
      <c r="D6" s="2" t="n">
        <v>25.0764525993884</v>
      </c>
      <c r="E6" s="2" t="n">
        <f aca="false">J6+D6</f>
        <v>39.6207951070336</v>
      </c>
      <c r="F6" s="2" t="n">
        <v>0.82</v>
      </c>
      <c r="G6" s="2" t="n">
        <v>399.919327913784</v>
      </c>
      <c r="H6" s="2" t="n">
        <v>0.54</v>
      </c>
      <c r="I6" s="2" t="n">
        <v>882.180376202564</v>
      </c>
      <c r="J6" s="2" t="n">
        <f aca="false">D6*0.58</f>
        <v>14.5443425076453</v>
      </c>
      <c r="K6" s="2" t="n">
        <f aca="false">H6*G6*3.66+D6*F6*3.66</f>
        <v>865.660009230087</v>
      </c>
    </row>
    <row r="7" customFormat="false" ht="12.75" hidden="false" customHeight="true" outlineLevel="0" collapsed="false">
      <c r="A7" s="2" t="s">
        <v>188</v>
      </c>
      <c r="B7" s="2" t="s">
        <v>592</v>
      </c>
      <c r="C7" s="2" t="n">
        <v>991795.505255617</v>
      </c>
      <c r="D7" s="2" t="n">
        <v>17.2657614023283</v>
      </c>
      <c r="E7" s="2" t="n">
        <f aca="false">J7+D7</f>
        <v>27.2799030156787</v>
      </c>
      <c r="F7" s="2" t="n">
        <v>0.82</v>
      </c>
      <c r="G7" s="2" t="n">
        <v>379.020717867511</v>
      </c>
      <c r="H7" s="2" t="n">
        <v>0.54</v>
      </c>
      <c r="I7" s="2" t="n">
        <v>812.289233525871</v>
      </c>
      <c r="J7" s="2" t="n">
        <f aca="false">D7*0.58</f>
        <v>10.0141416133504</v>
      </c>
    </row>
    <row r="8" customFormat="false" ht="12.75" hidden="false" customHeight="true" outlineLevel="0" collapsed="false">
      <c r="A8" s="2" t="s">
        <v>189</v>
      </c>
      <c r="B8" s="2" t="s">
        <v>593</v>
      </c>
      <c r="C8" s="2" t="n">
        <v>278965.054058376</v>
      </c>
      <c r="D8" s="2" t="n">
        <v>58.4689466270915</v>
      </c>
      <c r="E8" s="2" t="n">
        <f aca="false">J8+D8</f>
        <v>92.3809356708045</v>
      </c>
      <c r="F8" s="2" t="n">
        <v>0.82</v>
      </c>
      <c r="G8" s="2" t="n">
        <v>228.195679679397</v>
      </c>
      <c r="H8" s="2" t="n">
        <v>0.54</v>
      </c>
      <c r="I8" s="2" t="n">
        <v>665.002285973515</v>
      </c>
      <c r="J8" s="2" t="n">
        <f aca="false">D8*0.58</f>
        <v>33.9119890437131</v>
      </c>
    </row>
    <row r="9" customFormat="false" ht="12.75" hidden="false" customHeight="true" outlineLevel="0" collapsed="false">
      <c r="A9" s="2" t="s">
        <v>190</v>
      </c>
      <c r="B9" s="2" t="s">
        <v>594</v>
      </c>
      <c r="C9" s="2" t="n">
        <v>399901.524306087</v>
      </c>
      <c r="D9" s="2" t="n">
        <v>18.5055609545406</v>
      </c>
      <c r="E9" s="2" t="n">
        <f aca="false">J9+D9</f>
        <v>29.2387863081741</v>
      </c>
      <c r="F9" s="2" t="n">
        <v>0.82</v>
      </c>
      <c r="G9" s="2" t="n">
        <v>432.408157533079</v>
      </c>
      <c r="H9" s="2" t="n">
        <v>0.54</v>
      </c>
      <c r="I9" s="2" t="n">
        <v>922.341835641995</v>
      </c>
      <c r="J9" s="2" t="n">
        <f aca="false">D9*0.58</f>
        <v>10.7332253536335</v>
      </c>
    </row>
    <row r="10" customFormat="false" ht="12.75" hidden="false" customHeight="true" outlineLevel="0" collapsed="false">
      <c r="A10" s="2" t="s">
        <v>191</v>
      </c>
      <c r="B10" s="2" t="s">
        <v>595</v>
      </c>
      <c r="C10" s="2" t="n">
        <v>21612.9787570856</v>
      </c>
      <c r="D10" s="2" t="n">
        <v>37.7819306611677</v>
      </c>
      <c r="E10" s="2" t="n">
        <f aca="false">J10+D10</f>
        <v>59.6954504446449</v>
      </c>
      <c r="F10" s="2" t="n">
        <v>0.82</v>
      </c>
      <c r="G10" s="2" t="n">
        <v>558.275960498555</v>
      </c>
      <c r="H10" s="2" t="n">
        <v>0.54</v>
      </c>
      <c r="I10" s="2" t="n">
        <v>1241.65847454922</v>
      </c>
      <c r="J10" s="2" t="n">
        <f aca="false">D10*0.58</f>
        <v>21.9135197834773</v>
      </c>
    </row>
    <row r="11" customFormat="false" ht="12.75" hidden="false" customHeight="true" outlineLevel="0" collapsed="false">
      <c r="A11" s="2" t="s">
        <v>361</v>
      </c>
      <c r="B11" s="2" t="s">
        <v>596</v>
      </c>
      <c r="C11" s="2" t="n">
        <v>31.8329713780601</v>
      </c>
      <c r="D11" s="2" t="e">
        <f aca="false">#N/A</f>
        <v>#N/A</v>
      </c>
      <c r="E11" s="2" t="e">
        <f aca="false">J11+D11</f>
        <v>#N/A</v>
      </c>
      <c r="F11" s="2" t="n">
        <v>0.82</v>
      </c>
      <c r="G11" s="2" t="e">
        <f aca="false">#N/A</f>
        <v>#N/A</v>
      </c>
      <c r="H11" s="2" t="n">
        <v>0.54</v>
      </c>
      <c r="I11" s="2" t="e">
        <f aca="false">#N/A</f>
        <v>#N/A</v>
      </c>
      <c r="J11" s="2" t="e">
        <f aca="false">D11*0.58</f>
        <v>#N/A</v>
      </c>
    </row>
    <row r="12" customFormat="false" ht="12.75" hidden="false" customHeight="true" outlineLevel="0" collapsed="false">
      <c r="A12" s="2" t="s">
        <v>362</v>
      </c>
      <c r="B12" s="2" t="s">
        <v>597</v>
      </c>
      <c r="C12" s="2" t="n">
        <v>28061.1970062259</v>
      </c>
      <c r="D12" s="2" t="n">
        <v>62.3137533141641</v>
      </c>
      <c r="E12" s="2" t="n">
        <f aca="false">J12+D12</f>
        <v>98.4557302363793</v>
      </c>
      <c r="F12" s="2" t="n">
        <v>0.82</v>
      </c>
      <c r="G12" s="2" t="n">
        <v>334.444413707251</v>
      </c>
      <c r="H12" s="2" t="n">
        <v>0.54</v>
      </c>
      <c r="I12" s="2" t="n">
        <v>889.064276380852</v>
      </c>
      <c r="J12" s="2" t="n">
        <f aca="false">D12*0.58</f>
        <v>36.1419769222152</v>
      </c>
    </row>
    <row r="13" customFormat="false" ht="12.75" hidden="false" customHeight="true" outlineLevel="0" collapsed="false">
      <c r="A13" s="2" t="s">
        <v>363</v>
      </c>
      <c r="B13" s="2" t="s">
        <v>598</v>
      </c>
      <c r="C13" s="2" t="n">
        <v>3.70067520399747</v>
      </c>
      <c r="D13" s="2" t="n">
        <v>22.55</v>
      </c>
      <c r="E13" s="2" t="n">
        <f aca="false">J13+D13</f>
        <v>35.629</v>
      </c>
      <c r="F13" s="2" t="n">
        <v>0.82</v>
      </c>
      <c r="G13" s="2" t="n">
        <v>321</v>
      </c>
      <c r="H13" s="2" t="n">
        <v>0.54</v>
      </c>
      <c r="I13" s="2" t="n">
        <v>716.9574</v>
      </c>
      <c r="J13" s="2" t="n">
        <f aca="false">D13*0.58</f>
        <v>13.079</v>
      </c>
    </row>
    <row r="14" customFormat="false" ht="12.75" hidden="false" customHeight="true" outlineLevel="0" collapsed="false">
      <c r="A14" s="2" t="s">
        <v>364</v>
      </c>
      <c r="B14" s="2" t="s">
        <v>599</v>
      </c>
      <c r="C14" s="2" t="n">
        <v>872.898111942155</v>
      </c>
      <c r="D14" s="2" t="n">
        <v>10.0557413600892</v>
      </c>
      <c r="E14" s="2" t="n">
        <f aca="false">J14+D14</f>
        <v>15.8880713489409</v>
      </c>
      <c r="F14" s="2" t="n">
        <v>0.82</v>
      </c>
      <c r="G14" s="2" t="n">
        <v>432.42354648681</v>
      </c>
      <c r="H14" s="2" t="n">
        <v>0.54</v>
      </c>
      <c r="I14" s="2" t="n">
        <v>891.445910654457</v>
      </c>
      <c r="J14" s="2" t="n">
        <f aca="false">D14*0.58</f>
        <v>5.83232998885173</v>
      </c>
    </row>
    <row r="15" customFormat="false" ht="12.75" hidden="false" customHeight="true" outlineLevel="0" collapsed="false">
      <c r="A15" s="2" t="s">
        <v>365</v>
      </c>
      <c r="B15" s="2" t="s">
        <v>600</v>
      </c>
      <c r="C15" s="2" t="n">
        <v>45.1351123176257</v>
      </c>
      <c r="D15" s="2" t="n">
        <v>9.29896907216495</v>
      </c>
      <c r="E15" s="2" t="n">
        <f aca="false">J15+D15</f>
        <v>14.6923711340206</v>
      </c>
      <c r="F15" s="2" t="n">
        <v>0.82</v>
      </c>
      <c r="G15" s="2" t="n">
        <v>477.692513368984</v>
      </c>
      <c r="H15" s="2" t="n">
        <v>0.54</v>
      </c>
      <c r="I15" s="2" t="n">
        <v>978.145710226584</v>
      </c>
      <c r="J15" s="2" t="n">
        <f aca="false">D15*0.58</f>
        <v>5.39340206185567</v>
      </c>
    </row>
    <row r="16" customFormat="false" ht="12.75" hidden="false" customHeight="true" outlineLevel="0" collapsed="false">
      <c r="A16" s="2" t="s">
        <v>366</v>
      </c>
      <c r="B16" s="2" t="s">
        <v>601</v>
      </c>
      <c r="C16" s="2" t="n">
        <v>3.88472219326363</v>
      </c>
      <c r="D16" s="2" t="n">
        <v>1.85342465753425</v>
      </c>
      <c r="E16" s="2" t="n">
        <f aca="false">J16+D16</f>
        <v>2.92841095890411</v>
      </c>
      <c r="F16" s="2" t="n">
        <v>0.82</v>
      </c>
      <c r="G16" s="2" t="n">
        <v>294.148462354189</v>
      </c>
      <c r="H16" s="2" t="n">
        <v>0.54</v>
      </c>
      <c r="I16" s="2" t="n">
        <v>588.138555243394</v>
      </c>
      <c r="J16" s="2" t="n">
        <f aca="false">D16*0.58</f>
        <v>1.07498630136986</v>
      </c>
    </row>
    <row r="17" customFormat="false" ht="12.75" hidden="false" customHeight="true" outlineLevel="0" collapsed="false">
      <c r="A17" s="2" t="s">
        <v>367</v>
      </c>
      <c r="B17" s="2" t="s">
        <v>602</v>
      </c>
      <c r="C17" s="2" t="n">
        <v>447670.462907531</v>
      </c>
      <c r="D17" s="2" t="n">
        <v>77.3998100356009</v>
      </c>
      <c r="E17" s="2" t="n">
        <f aca="false">J17+D17</f>
        <v>122.291699856249</v>
      </c>
      <c r="F17" s="2" t="n">
        <v>0.82</v>
      </c>
      <c r="G17" s="2" t="n">
        <v>129.069570596578</v>
      </c>
      <c r="H17" s="2" t="n">
        <v>0.54</v>
      </c>
      <c r="I17" s="2" t="n">
        <v>538.376404057376</v>
      </c>
      <c r="J17" s="2" t="n">
        <f aca="false">D17*0.58</f>
        <v>44.8918898206485</v>
      </c>
    </row>
    <row r="18" customFormat="false" ht="12.75" hidden="false" customHeight="true" outlineLevel="0" collapsed="false">
      <c r="A18" s="2" t="s">
        <v>368</v>
      </c>
      <c r="B18" s="2" t="s">
        <v>603</v>
      </c>
      <c r="C18" s="2" t="n">
        <v>11.0207845843208</v>
      </c>
      <c r="D18" s="2" t="n">
        <v>25.0555555555556</v>
      </c>
      <c r="E18" s="2" t="n">
        <f aca="false">J18+D18</f>
        <v>39.5877777777778</v>
      </c>
      <c r="F18" s="2" t="n">
        <v>0.82</v>
      </c>
      <c r="G18" s="2" t="n">
        <v>320.071856287425</v>
      </c>
      <c r="H18" s="2" t="n">
        <v>0.54</v>
      </c>
      <c r="I18" s="2" t="n">
        <v>724.293350099801</v>
      </c>
      <c r="J18" s="2" t="n">
        <f aca="false">D18*0.58</f>
        <v>14.5322222222222</v>
      </c>
    </row>
    <row r="19" customFormat="false" ht="12.75" hidden="false" customHeight="true" outlineLevel="0" collapsed="false">
      <c r="A19" s="2" t="s">
        <v>369</v>
      </c>
      <c r="B19" s="2" t="s">
        <v>604</v>
      </c>
      <c r="C19" s="2" t="n">
        <v>52296.1938215282</v>
      </c>
      <c r="D19" s="2" t="n">
        <v>11.3491749649495</v>
      </c>
      <c r="E19" s="2" t="n">
        <f aca="false">J19+D19</f>
        <v>17.9316964446202</v>
      </c>
      <c r="F19" s="2" t="n">
        <v>0.82</v>
      </c>
      <c r="G19" s="2" t="n">
        <v>364.681625272104</v>
      </c>
      <c r="H19" s="2" t="n">
        <v>0.54</v>
      </c>
      <c r="I19" s="2" t="n">
        <v>762.294744559502</v>
      </c>
      <c r="J19" s="2" t="n">
        <f aca="false">D19*0.58</f>
        <v>6.58252147967071</v>
      </c>
    </row>
    <row r="20" customFormat="false" ht="12.75" hidden="false" customHeight="true" outlineLevel="0" collapsed="false">
      <c r="A20" s="2" t="s">
        <v>370</v>
      </c>
      <c r="B20" s="2" t="s">
        <v>605</v>
      </c>
      <c r="C20" s="2" t="n">
        <v>2876.69626914715</v>
      </c>
      <c r="D20" s="2" t="n">
        <v>4.76844998942694</v>
      </c>
      <c r="E20" s="2" t="n">
        <f aca="false">J20+D20</f>
        <v>7.53415098329457</v>
      </c>
      <c r="F20" s="2" t="n">
        <v>0.82</v>
      </c>
      <c r="G20" s="2" t="n">
        <v>294.327832783278</v>
      </c>
      <c r="H20" s="2" t="n">
        <v>0.54</v>
      </c>
      <c r="I20" s="2" t="n">
        <v>599.162055674174</v>
      </c>
      <c r="J20" s="2" t="n">
        <f aca="false">D20*0.58</f>
        <v>2.76570099386763</v>
      </c>
    </row>
    <row r="21" customFormat="false" ht="12.75" hidden="false" customHeight="true" outlineLevel="0" collapsed="false">
      <c r="A21" s="2" t="s">
        <v>371</v>
      </c>
      <c r="B21" s="2" t="s">
        <v>606</v>
      </c>
      <c r="C21" s="2" t="n">
        <v>20.9411986172305</v>
      </c>
      <c r="D21" s="2" t="e">
        <f aca="false">#N/A</f>
        <v>#N/A</v>
      </c>
      <c r="E21" s="2" t="e">
        <f aca="false">J21+D21</f>
        <v>#N/A</v>
      </c>
      <c r="F21" s="2" t="n">
        <v>0.82</v>
      </c>
      <c r="G21" s="2" t="e">
        <f aca="false">#N/A</f>
        <v>#N/A</v>
      </c>
      <c r="H21" s="2" t="n">
        <v>0.54</v>
      </c>
      <c r="I21" s="2" t="e">
        <f aca="false">#N/A</f>
        <v>#N/A</v>
      </c>
      <c r="J21" s="2" t="e">
        <f aca="false">D21*0.58</f>
        <v>#N/A</v>
      </c>
    </row>
    <row r="22" customFormat="false" ht="12.75" hidden="false" customHeight="true" outlineLevel="0" collapsed="false">
      <c r="A22" s="2" t="s">
        <v>372</v>
      </c>
      <c r="B22" s="2" t="s">
        <v>607</v>
      </c>
      <c r="C22" s="2" t="n">
        <v>185.954608453669</v>
      </c>
      <c r="D22" s="2" t="e">
        <f aca="false">#N/A</f>
        <v>#N/A</v>
      </c>
      <c r="E22" s="2" t="e">
        <f aca="false">J22+D22</f>
        <v>#N/A</v>
      </c>
      <c r="F22" s="2" t="n">
        <v>0.82</v>
      </c>
      <c r="G22" s="2" t="e">
        <f aca="false">#N/A</f>
        <v>#N/A</v>
      </c>
      <c r="H22" s="2" t="n">
        <v>0.54</v>
      </c>
      <c r="I22" s="2" t="e">
        <f aca="false">#N/A</f>
        <v>#N/A</v>
      </c>
      <c r="J22" s="2" t="e">
        <f aca="false">D22*0.58</f>
        <v>#N/A</v>
      </c>
    </row>
    <row r="23" customFormat="false" ht="12.75" hidden="false" customHeight="true" outlineLevel="0" collapsed="false">
      <c r="A23" s="2" t="s">
        <v>373</v>
      </c>
      <c r="B23" s="2" t="s">
        <v>608</v>
      </c>
      <c r="C23" s="2" t="n">
        <v>1135465.60771387</v>
      </c>
      <c r="D23" s="2" t="n">
        <v>41.9577186647439</v>
      </c>
      <c r="E23" s="2" t="n">
        <f aca="false">J23+D23</f>
        <v>66.2931954902953</v>
      </c>
      <c r="F23" s="2" t="n">
        <v>0.82</v>
      </c>
      <c r="G23" s="2" t="n">
        <v>571.041800643087</v>
      </c>
      <c r="H23" s="2" t="n">
        <v>0.54</v>
      </c>
      <c r="I23" s="2" t="n">
        <v>1282.17226510396</v>
      </c>
      <c r="J23" s="2" t="n">
        <f aca="false">D23*0.58</f>
        <v>24.3354768255514</v>
      </c>
    </row>
    <row r="24" customFormat="false" ht="12.75" hidden="false" customHeight="true" outlineLevel="0" collapsed="false">
      <c r="A24" s="2" t="s">
        <v>943</v>
      </c>
      <c r="B24" s="2" t="s">
        <v>609</v>
      </c>
      <c r="C24" s="2" t="n">
        <v>100.357301765891</v>
      </c>
      <c r="D24" s="2" t="n">
        <v>5.85714285714286</v>
      </c>
      <c r="E24" s="2" t="n">
        <f aca="false">J24+D24</f>
        <v>9.25428571428571</v>
      </c>
      <c r="F24" s="2" t="n">
        <v>0.82</v>
      </c>
      <c r="G24" s="2" t="e">
        <f aca="false">#N/A</f>
        <v>#N/A</v>
      </c>
      <c r="H24" s="2" t="n">
        <v>0.54</v>
      </c>
      <c r="I24" s="2" t="e">
        <f aca="false">#N/A</f>
        <v>#N/A</v>
      </c>
      <c r="J24" s="2" t="n">
        <f aca="false">D24*0.58</f>
        <v>3.39714285714286</v>
      </c>
    </row>
    <row r="25" customFormat="false" ht="12.75" hidden="false" customHeight="true" outlineLevel="0" collapsed="false">
      <c r="A25" s="2" t="s">
        <v>375</v>
      </c>
      <c r="B25" s="2" t="s">
        <v>610</v>
      </c>
      <c r="C25" s="2" t="n">
        <v>11487.4772107793</v>
      </c>
      <c r="D25" s="2" t="n">
        <v>107.726228755168</v>
      </c>
      <c r="E25" s="2" t="n">
        <f aca="false">J25+D25</f>
        <v>170.207441433165</v>
      </c>
      <c r="F25" s="2" t="n">
        <v>0.82</v>
      </c>
      <c r="G25" s="2" t="n">
        <v>459.172147001934</v>
      </c>
      <c r="H25" s="2" t="n">
        <v>0.54</v>
      </c>
      <c r="I25" s="2" t="n">
        <v>1301.78582857854</v>
      </c>
      <c r="J25" s="2" t="n">
        <f aca="false">D25*0.58</f>
        <v>62.4812126779972</v>
      </c>
    </row>
    <row r="26" customFormat="false" ht="12.75" hidden="false" customHeight="true" outlineLevel="0" collapsed="false">
      <c r="A26" s="2" t="s">
        <v>376</v>
      </c>
      <c r="B26" s="2" t="s">
        <v>611</v>
      </c>
      <c r="C26" s="2" t="n">
        <v>62281.1757631778</v>
      </c>
      <c r="D26" s="2" t="n">
        <v>48.2947350529044</v>
      </c>
      <c r="E26" s="2" t="n">
        <f aca="false">J26+D26</f>
        <v>76.305681383589</v>
      </c>
      <c r="F26" s="2" t="n">
        <v>0.82</v>
      </c>
      <c r="G26" s="2" t="n">
        <v>286.499122072449</v>
      </c>
      <c r="H26" s="2" t="n">
        <v>0.54</v>
      </c>
      <c r="I26" s="2" t="n">
        <v>742.995595157619</v>
      </c>
      <c r="J26" s="2" t="n">
        <f aca="false">D26*0.58</f>
        <v>28.0109463306846</v>
      </c>
    </row>
    <row r="27" customFormat="false" ht="12.75" hidden="false" customHeight="true" outlineLevel="0" collapsed="false">
      <c r="A27" s="2" t="s">
        <v>377</v>
      </c>
      <c r="B27" s="2" t="s">
        <v>612</v>
      </c>
      <c r="C27" s="2" t="n">
        <v>196766.477494345</v>
      </c>
      <c r="D27" s="2" t="n">
        <v>94.1360641836801</v>
      </c>
      <c r="E27" s="2" t="n">
        <f aca="false">J27+D27</f>
        <v>148.734981410215</v>
      </c>
      <c r="F27" s="2" t="n">
        <v>0.82</v>
      </c>
      <c r="G27" s="2" t="n">
        <v>280.212387610571</v>
      </c>
      <c r="H27" s="2" t="n">
        <v>0.54</v>
      </c>
      <c r="I27" s="2" t="n">
        <v>898.349757785802</v>
      </c>
      <c r="J27" s="2" t="n">
        <f aca="false">D27*0.58</f>
        <v>54.5989172265345</v>
      </c>
    </row>
    <row r="28" customFormat="false" ht="12.75" hidden="false" customHeight="true" outlineLevel="0" collapsed="false">
      <c r="A28" s="2" t="s">
        <v>946</v>
      </c>
      <c r="B28" s="2" t="s">
        <v>613</v>
      </c>
      <c r="C28" s="2" t="n">
        <v>4439.39895420298</v>
      </c>
      <c r="D28" s="2" t="n">
        <v>11.9565217391304</v>
      </c>
      <c r="E28" s="2" t="n">
        <f aca="false">J28+D28</f>
        <v>18.8913043478261</v>
      </c>
      <c r="F28" s="2" t="n">
        <v>0.82</v>
      </c>
      <c r="G28" s="2" t="e">
        <f aca="false">#N/A</f>
        <v>#N/A</v>
      </c>
      <c r="H28" s="2" t="n">
        <v>0.54</v>
      </c>
      <c r="I28" s="2" t="e">
        <f aca="false">#N/A</f>
        <v>#N/A</v>
      </c>
      <c r="J28" s="2" t="n">
        <f aca="false">D28*0.58</f>
        <v>6.93478260869565</v>
      </c>
    </row>
    <row r="29" customFormat="false" ht="12.75" hidden="false" customHeight="true" outlineLevel="0" collapsed="false">
      <c r="A29" s="2" t="s">
        <v>379</v>
      </c>
      <c r="B29" s="2" t="s">
        <v>614</v>
      </c>
      <c r="C29" s="2" t="n">
        <v>96.8748799206294</v>
      </c>
      <c r="D29" s="2" t="n">
        <v>124.128440366972</v>
      </c>
      <c r="E29" s="2" t="n">
        <f aca="false">J29+D29</f>
        <v>196.122935779817</v>
      </c>
      <c r="F29" s="2" t="n">
        <v>0.82</v>
      </c>
      <c r="G29" s="2" t="e">
        <f aca="false">#N/A</f>
        <v>#N/A</v>
      </c>
      <c r="H29" s="2" t="n">
        <v>0.54</v>
      </c>
      <c r="I29" s="2" t="e">
        <f aca="false">#N/A</f>
        <v>#N/A</v>
      </c>
      <c r="J29" s="2" t="n">
        <f aca="false">D29*0.58</f>
        <v>71.994495412844</v>
      </c>
    </row>
    <row r="30" customFormat="false" ht="12.75" hidden="false" customHeight="true" outlineLevel="0" collapsed="false">
      <c r="A30" s="2" t="s">
        <v>380</v>
      </c>
      <c r="B30" s="2" t="s">
        <v>615</v>
      </c>
      <c r="C30" s="2" t="n">
        <v>3.27153754745739</v>
      </c>
      <c r="D30" s="2" t="e">
        <f aca="false">#N/A</f>
        <v>#N/A</v>
      </c>
      <c r="E30" s="2" t="e">
        <f aca="false">J30+D30</f>
        <v>#N/A</v>
      </c>
      <c r="F30" s="2" t="n">
        <v>0.82</v>
      </c>
      <c r="G30" s="2" t="e">
        <f aca="false">#N/A</f>
        <v>#N/A</v>
      </c>
      <c r="H30" s="2" t="n">
        <v>0.54</v>
      </c>
      <c r="I30" s="2" t="e">
        <f aca="false">#N/A</f>
        <v>#N/A</v>
      </c>
      <c r="J30" s="2" t="e">
        <f aca="false">D30*0.58</f>
        <v>#N/A</v>
      </c>
    </row>
    <row r="31" customFormat="false" ht="12.75" hidden="false" customHeight="true" outlineLevel="0" collapsed="false">
      <c r="A31" s="2" t="s">
        <v>381</v>
      </c>
      <c r="B31" s="2" t="s">
        <v>616</v>
      </c>
      <c r="C31" s="2" t="n">
        <v>36425.1448184068</v>
      </c>
      <c r="D31" s="2" t="n">
        <v>52.3714905037159</v>
      </c>
      <c r="E31" s="2" t="n">
        <f aca="false">J31+D31</f>
        <v>82.7469549958712</v>
      </c>
      <c r="F31" s="2" t="n">
        <v>0.82</v>
      </c>
      <c r="G31" s="2" t="n">
        <v>405.383561643836</v>
      </c>
      <c r="H31" s="2" t="n">
        <v>0.54</v>
      </c>
      <c r="I31" s="2" t="n">
        <v>992.879726476477</v>
      </c>
      <c r="J31" s="2" t="n">
        <f aca="false">D31*0.58</f>
        <v>30.3754644921552</v>
      </c>
    </row>
    <row r="32" customFormat="false" ht="12.75" hidden="false" customHeight="true" outlineLevel="0" collapsed="false">
      <c r="A32" s="2" t="s">
        <v>382</v>
      </c>
      <c r="B32" s="2" t="s">
        <v>617</v>
      </c>
      <c r="C32" s="2" t="n">
        <v>5374.21112107902</v>
      </c>
      <c r="D32" s="2" t="n">
        <v>47.2004186289901</v>
      </c>
      <c r="E32" s="2" t="n">
        <f aca="false">J32+D32</f>
        <v>74.5766614338043</v>
      </c>
      <c r="F32" s="2" t="n">
        <v>0.82</v>
      </c>
      <c r="G32" s="2" t="e">
        <f aca="false">#N/A</f>
        <v>#N/A</v>
      </c>
      <c r="H32" s="2" t="n">
        <v>0.54</v>
      </c>
      <c r="I32" s="2" t="e">
        <f aca="false">#N/A</f>
        <v>#N/A</v>
      </c>
      <c r="J32" s="2" t="n">
        <f aca="false">D32*0.58</f>
        <v>27.3762428048142</v>
      </c>
    </row>
    <row r="33" customFormat="false" ht="12.75" hidden="false" customHeight="true" outlineLevel="0" collapsed="false">
      <c r="A33" s="2" t="s">
        <v>383</v>
      </c>
      <c r="B33" s="2" t="s">
        <v>618</v>
      </c>
      <c r="C33" s="2" t="n">
        <v>351402.956568908</v>
      </c>
      <c r="D33" s="2" t="n">
        <v>13.6370938022659</v>
      </c>
      <c r="E33" s="2" t="n">
        <f aca="false">J33+D33</f>
        <v>21.5466082075802</v>
      </c>
      <c r="F33" s="2" t="n">
        <v>0.82</v>
      </c>
      <c r="G33" s="2" t="n">
        <v>323.477660010046</v>
      </c>
      <c r="H33" s="2" t="n">
        <v>0.54</v>
      </c>
      <c r="I33" s="2" t="n">
        <v>689.233010560149</v>
      </c>
      <c r="J33" s="2" t="n">
        <f aca="false">D33*0.58</f>
        <v>7.90951440531423</v>
      </c>
    </row>
    <row r="34" customFormat="false" ht="12.75" hidden="false" customHeight="true" outlineLevel="0" collapsed="false">
      <c r="A34" s="2" t="s">
        <v>384</v>
      </c>
      <c r="B34" s="2" t="s">
        <v>619</v>
      </c>
      <c r="C34" s="2" t="n">
        <v>44.5338516352664</v>
      </c>
      <c r="D34" s="2" t="e">
        <f aca="false">#N/A</f>
        <v>#N/A</v>
      </c>
      <c r="E34" s="2" t="e">
        <f aca="false">J34+D34</f>
        <v>#N/A</v>
      </c>
      <c r="F34" s="2" t="n">
        <v>0.82</v>
      </c>
      <c r="G34" s="2" t="e">
        <f aca="false">#N/A</f>
        <v>#N/A</v>
      </c>
      <c r="H34" s="2" t="n">
        <v>0.54</v>
      </c>
      <c r="I34" s="2" t="e">
        <f aca="false">#N/A</f>
        <v>#N/A</v>
      </c>
      <c r="J34" s="2" t="e">
        <f aca="false">D34*0.58</f>
        <v>#N/A</v>
      </c>
    </row>
    <row r="35" customFormat="false" ht="12.75" hidden="false" customHeight="true" outlineLevel="0" collapsed="false">
      <c r="A35" s="2" t="s">
        <v>831</v>
      </c>
      <c r="B35" s="2" t="s">
        <v>620</v>
      </c>
      <c r="C35" s="2" t="n">
        <v>23558.2248078502</v>
      </c>
      <c r="D35" s="2" t="n">
        <v>31.0973207249803</v>
      </c>
      <c r="E35" s="2" t="n">
        <f aca="false">J35+D35</f>
        <v>49.1337667454689</v>
      </c>
      <c r="F35" s="2" t="n">
        <v>0.82</v>
      </c>
      <c r="G35" s="2" t="n">
        <v>467.115849907108</v>
      </c>
      <c r="H35" s="2" t="n">
        <v>0.54</v>
      </c>
      <c r="I35" s="2" t="n">
        <v>1037.02395960984</v>
      </c>
      <c r="J35" s="2" t="n">
        <f aca="false">D35*0.58</f>
        <v>18.0364460204886</v>
      </c>
    </row>
    <row r="36" customFormat="false" ht="12.75" hidden="false" customHeight="true" outlineLevel="0" collapsed="false">
      <c r="A36" s="2" t="s">
        <v>386</v>
      </c>
      <c r="B36" s="2" t="s">
        <v>621</v>
      </c>
      <c r="C36" s="2" t="n">
        <v>715.42499837001</v>
      </c>
      <c r="D36" s="2" t="n">
        <v>41.3761467889908</v>
      </c>
      <c r="E36" s="2" t="n">
        <f aca="false">J36+D36</f>
        <v>65.3743119266055</v>
      </c>
      <c r="F36" s="2" t="n">
        <v>0.82</v>
      </c>
      <c r="G36" s="2" t="n">
        <v>336.981818181818</v>
      </c>
      <c r="H36" s="2" t="n">
        <v>0.54</v>
      </c>
      <c r="I36" s="2" t="n">
        <v>817.447562702252</v>
      </c>
      <c r="J36" s="2" t="n">
        <f aca="false">D36*0.58</f>
        <v>23.9981651376147</v>
      </c>
    </row>
    <row r="37" customFormat="false" ht="12.75" hidden="false" customHeight="true" outlineLevel="0" collapsed="false">
      <c r="A37" s="2" t="s">
        <v>387</v>
      </c>
      <c r="B37" s="2" t="s">
        <v>622</v>
      </c>
      <c r="C37" s="2" t="n">
        <v>1.46515043542027</v>
      </c>
      <c r="D37" s="2" t="e">
        <f aca="false">#N/A</f>
        <v>#N/A</v>
      </c>
      <c r="E37" s="2" t="e">
        <f aca="false">J37+D37</f>
        <v>#N/A</v>
      </c>
      <c r="F37" s="2" t="n">
        <v>0.82</v>
      </c>
      <c r="G37" s="2" t="e">
        <f aca="false">#N/A</f>
        <v>#N/A</v>
      </c>
      <c r="H37" s="2" t="n">
        <v>0.54</v>
      </c>
      <c r="I37" s="2" t="e">
        <f aca="false">#N/A</f>
        <v>#N/A</v>
      </c>
      <c r="J37" s="2" t="e">
        <f aca="false">D37*0.58</f>
        <v>#N/A</v>
      </c>
    </row>
    <row r="38" customFormat="false" ht="12.75" hidden="false" customHeight="true" outlineLevel="0" collapsed="false">
      <c r="A38" s="2" t="s">
        <v>950</v>
      </c>
      <c r="B38" s="2" t="s">
        <v>623</v>
      </c>
      <c r="C38" s="2" t="n">
        <v>19078.7526644811</v>
      </c>
      <c r="D38" s="2" t="n">
        <v>20.399163227229</v>
      </c>
      <c r="E38" s="2" t="n">
        <f aca="false">J38+D38</f>
        <v>32.2306778990219</v>
      </c>
      <c r="F38" s="2" t="n">
        <v>0.82</v>
      </c>
      <c r="G38" s="2" t="n">
        <v>415.000067360954</v>
      </c>
      <c r="H38" s="2" t="n">
        <v>0.54</v>
      </c>
      <c r="I38" s="2" t="n">
        <v>894.867070543849</v>
      </c>
      <c r="J38" s="2" t="n">
        <f aca="false">D38*0.58</f>
        <v>11.8315146717928</v>
      </c>
    </row>
    <row r="39" customFormat="false" ht="12.75" hidden="false" customHeight="true" outlineLevel="0" collapsed="false">
      <c r="A39" s="2" t="s">
        <v>316</v>
      </c>
      <c r="B39" s="2" t="s">
        <v>624</v>
      </c>
      <c r="C39" s="2" t="n">
        <v>152236.21170876</v>
      </c>
      <c r="D39" s="2" t="n">
        <v>39.7323632386782</v>
      </c>
      <c r="E39" s="2" t="n">
        <f aca="false">J39+D39</f>
        <v>62.7771339171116</v>
      </c>
      <c r="F39" s="2" t="n">
        <v>0.82</v>
      </c>
      <c r="G39" s="2" t="n">
        <v>413.222222222222</v>
      </c>
      <c r="H39" s="2" t="n">
        <v>0.54</v>
      </c>
      <c r="I39" s="2" t="n">
        <v>962.112849453562</v>
      </c>
      <c r="J39" s="2" t="n">
        <f aca="false">D39*0.58</f>
        <v>23.0447706784334</v>
      </c>
    </row>
    <row r="40" customFormat="false" ht="12.75" hidden="false" customHeight="true" outlineLevel="0" collapsed="false">
      <c r="A40" s="2" t="s">
        <v>389</v>
      </c>
      <c r="B40" s="2" t="s">
        <v>625</v>
      </c>
      <c r="C40" s="2" t="n">
        <v>206.809126094568</v>
      </c>
      <c r="D40" s="2" t="n">
        <v>21.0747663551402</v>
      </c>
      <c r="E40" s="2" t="n">
        <f aca="false">J40+D40</f>
        <v>33.2981308411215</v>
      </c>
      <c r="F40" s="2" t="n">
        <v>0.82</v>
      </c>
      <c r="G40" s="2" t="n">
        <v>415.632300343263</v>
      </c>
      <c r="H40" s="2" t="n">
        <v>0.54</v>
      </c>
      <c r="I40" s="2" t="n">
        <v>898.589323258238</v>
      </c>
      <c r="J40" s="2" t="n">
        <f aca="false">D40*0.58</f>
        <v>12.2233644859813</v>
      </c>
    </row>
    <row r="41" customFormat="false" ht="12.75" hidden="false" customHeight="true" outlineLevel="0" collapsed="false">
      <c r="A41" s="2" t="s">
        <v>390</v>
      </c>
      <c r="B41" s="2" t="s">
        <v>626</v>
      </c>
      <c r="C41" s="2" t="n">
        <v>37086.2083977034</v>
      </c>
      <c r="D41" s="2" t="n">
        <v>33.5785335636429</v>
      </c>
      <c r="E41" s="2" t="n">
        <f aca="false">J41+D41</f>
        <v>53.0540830305557</v>
      </c>
      <c r="F41" s="2" t="n">
        <v>0.82</v>
      </c>
      <c r="G41" s="2" t="n">
        <v>327.468701095462</v>
      </c>
      <c r="H41" s="2" t="n">
        <v>0.54</v>
      </c>
      <c r="I41" s="2" t="n">
        <v>770.106573688003</v>
      </c>
      <c r="J41" s="2" t="n">
        <f aca="false">D41*0.58</f>
        <v>19.4755494669129</v>
      </c>
    </row>
    <row r="42" customFormat="false" ht="12.75" hidden="false" customHeight="true" outlineLevel="0" collapsed="false">
      <c r="A42" s="2" t="s">
        <v>391</v>
      </c>
      <c r="B42" s="2" t="s">
        <v>627</v>
      </c>
      <c r="C42" s="2" t="n">
        <v>25535.4175815422</v>
      </c>
      <c r="D42" s="2" t="n">
        <v>92.967573138825</v>
      </c>
      <c r="E42" s="2" t="n">
        <f aca="false">J42+D42</f>
        <v>146.888765559344</v>
      </c>
      <c r="F42" s="2" t="n">
        <v>0.82</v>
      </c>
      <c r="G42" s="2" t="n">
        <v>380.296212852698</v>
      </c>
      <c r="H42" s="2" t="n">
        <v>0.54</v>
      </c>
      <c r="I42" s="2" t="n">
        <v>1091.87875277017</v>
      </c>
      <c r="J42" s="2" t="n">
        <f aca="false">D42*0.58</f>
        <v>53.9211924205185</v>
      </c>
    </row>
    <row r="43" customFormat="false" ht="12.75" hidden="false" customHeight="true" outlineLevel="0" collapsed="false">
      <c r="A43" s="2" t="s">
        <v>392</v>
      </c>
      <c r="B43" s="2" t="s">
        <v>628</v>
      </c>
      <c r="C43" s="2" t="n">
        <v>7395.49754034065</v>
      </c>
      <c r="D43" s="2" t="n">
        <v>23.3396584440228</v>
      </c>
      <c r="E43" s="2" t="n">
        <f aca="false">J43+D43</f>
        <v>36.876660341556</v>
      </c>
      <c r="F43" s="2" t="n">
        <v>0.82</v>
      </c>
      <c r="G43" s="2" t="n">
        <v>255.551502145923</v>
      </c>
      <c r="H43" s="2" t="n">
        <v>0.54</v>
      </c>
      <c r="I43" s="2" t="n">
        <v>590.495138746325</v>
      </c>
      <c r="J43" s="2" t="n">
        <f aca="false">D43*0.58</f>
        <v>13.5370018975332</v>
      </c>
    </row>
    <row r="44" customFormat="false" ht="12.75" hidden="false" customHeight="true" outlineLevel="0" collapsed="false">
      <c r="A44" s="2" t="s">
        <v>393</v>
      </c>
      <c r="B44" s="2" t="s">
        <v>629</v>
      </c>
      <c r="C44" s="2" t="n">
        <v>48904.2226718718</v>
      </c>
      <c r="D44" s="2" t="n">
        <v>37.4113014451618</v>
      </c>
      <c r="E44" s="2" t="n">
        <f aca="false">J44+D44</f>
        <v>59.1098562833557</v>
      </c>
      <c r="F44" s="2" t="n">
        <v>0.82</v>
      </c>
      <c r="G44" s="2" t="n">
        <v>288.557682093905</v>
      </c>
      <c r="H44" s="2" t="n">
        <v>0.54</v>
      </c>
      <c r="I44" s="2" t="n">
        <v>707.230766179687</v>
      </c>
      <c r="J44" s="2" t="n">
        <f aca="false">D44*0.58</f>
        <v>21.6985548381939</v>
      </c>
    </row>
    <row r="45" customFormat="false" ht="12.75" hidden="false" customHeight="true" outlineLevel="0" collapsed="false">
      <c r="A45" s="2" t="s">
        <v>394</v>
      </c>
      <c r="B45" s="2" t="s">
        <v>630</v>
      </c>
      <c r="C45" s="2" t="n">
        <v>63634.0688157886</v>
      </c>
      <c r="D45" s="2" t="n">
        <v>58.328729281768</v>
      </c>
      <c r="E45" s="2" t="n">
        <f aca="false">J45+D45</f>
        <v>92.1593922651934</v>
      </c>
      <c r="F45" s="2" t="n">
        <v>0.82</v>
      </c>
      <c r="G45" s="2" t="n">
        <v>391.153974423739</v>
      </c>
      <c r="H45" s="2" t="n">
        <v>0.54</v>
      </c>
      <c r="I45" s="2" t="n">
        <v>986.559864222348</v>
      </c>
      <c r="J45" s="2" t="n">
        <f aca="false">D45*0.58</f>
        <v>33.8306629834254</v>
      </c>
    </row>
    <row r="46" customFormat="false" ht="12.75" hidden="false" customHeight="true" outlineLevel="0" collapsed="false">
      <c r="A46" s="2" t="s">
        <v>395</v>
      </c>
      <c r="B46" s="2" t="s">
        <v>631</v>
      </c>
      <c r="C46" s="2" t="n">
        <v>128.829633674891</v>
      </c>
      <c r="D46" s="2" t="n">
        <v>90.2</v>
      </c>
      <c r="E46" s="2" t="n">
        <f aca="false">J46+D46</f>
        <v>142.516</v>
      </c>
      <c r="F46" s="2" t="n">
        <v>0.82</v>
      </c>
      <c r="G46" s="2" t="e">
        <f aca="false">#N/A</f>
        <v>#N/A</v>
      </c>
      <c r="H46" s="2" t="n">
        <v>0.54</v>
      </c>
      <c r="I46" s="2" t="e">
        <f aca="false">#N/A</f>
        <v>#N/A</v>
      </c>
      <c r="J46" s="2" t="n">
        <f aca="false">D46*0.58</f>
        <v>52.316</v>
      </c>
    </row>
    <row r="47" customFormat="false" ht="12.75" hidden="false" customHeight="true" outlineLevel="0" collapsed="false">
      <c r="A47" s="2" t="s">
        <v>396</v>
      </c>
      <c r="B47" s="2" t="s">
        <v>632</v>
      </c>
      <c r="C47" s="2" t="n">
        <v>672.301757623393</v>
      </c>
      <c r="D47" s="2" t="e">
        <f aca="false">#N/A</f>
        <v>#N/A</v>
      </c>
      <c r="E47" s="2" t="e">
        <f aca="false">J47+D47</f>
        <v>#N/A</v>
      </c>
      <c r="F47" s="2" t="n">
        <v>0.82</v>
      </c>
      <c r="G47" s="2" t="e">
        <f aca="false">#N/A</f>
        <v>#N/A</v>
      </c>
      <c r="H47" s="2" t="n">
        <v>0.54</v>
      </c>
      <c r="I47" s="2" t="e">
        <f aca="false">#N/A</f>
        <v>#N/A</v>
      </c>
      <c r="J47" s="2" t="e">
        <f aca="false">D47*0.58</f>
        <v>#N/A</v>
      </c>
    </row>
    <row r="48" customFormat="false" ht="12.75" hidden="false" customHeight="true" outlineLevel="0" collapsed="false">
      <c r="A48" s="2" t="s">
        <v>397</v>
      </c>
      <c r="B48" s="2" t="s">
        <v>633</v>
      </c>
      <c r="C48" s="2" t="n">
        <v>174092.659175179</v>
      </c>
      <c r="D48" s="2" t="n">
        <v>110.130308073577</v>
      </c>
      <c r="E48" s="2" t="n">
        <f aca="false">J48+D48</f>
        <v>174.005886756252</v>
      </c>
      <c r="F48" s="2" t="n">
        <v>0.82</v>
      </c>
      <c r="G48" s="2" t="n">
        <v>341.462701810043</v>
      </c>
      <c r="H48" s="2" t="n">
        <v>0.54</v>
      </c>
      <c r="I48" s="2" t="n">
        <v>1077.94381140666</v>
      </c>
      <c r="J48" s="2" t="n">
        <f aca="false">D48*0.58</f>
        <v>63.8755786826748</v>
      </c>
    </row>
    <row r="49" customFormat="false" ht="12.75" hidden="false" customHeight="true" outlineLevel="0" collapsed="false">
      <c r="A49" s="2" t="s">
        <v>398</v>
      </c>
      <c r="B49" s="2" t="s">
        <v>634</v>
      </c>
      <c r="C49" s="2" t="n">
        <v>60827.640776401</v>
      </c>
      <c r="D49" s="2" t="n">
        <v>18.7265542223877</v>
      </c>
      <c r="E49" s="2" t="n">
        <f aca="false">J49+D49</f>
        <v>29.5879556713725</v>
      </c>
      <c r="F49" s="2" t="n">
        <v>0.82</v>
      </c>
      <c r="G49" s="2" t="n">
        <v>435.222696877174</v>
      </c>
      <c r="H49" s="2" t="n">
        <v>0.54</v>
      </c>
      <c r="I49" s="2" t="n">
        <v>928.713326561986</v>
      </c>
      <c r="J49" s="2" t="n">
        <f aca="false">D49*0.58</f>
        <v>10.8614014489849</v>
      </c>
    </row>
    <row r="50" customFormat="false" ht="12.75" hidden="false" customHeight="true" outlineLevel="0" collapsed="false">
      <c r="A50" s="2" t="s">
        <v>399</v>
      </c>
      <c r="B50" s="2" t="s">
        <v>635</v>
      </c>
      <c r="C50" s="2" t="n">
        <v>17723.6033663649</v>
      </c>
      <c r="D50" s="2" t="n">
        <v>27.397379154734</v>
      </c>
      <c r="E50" s="2" t="n">
        <f aca="false">J50+D50</f>
        <v>43.2878590644797</v>
      </c>
      <c r="F50" s="2" t="n">
        <v>0.82</v>
      </c>
      <c r="G50" s="2" t="n">
        <v>232.427072052633</v>
      </c>
      <c r="H50" s="2" t="n">
        <v>0.54</v>
      </c>
      <c r="I50" s="2" t="n">
        <v>559.64327291115</v>
      </c>
      <c r="J50" s="2" t="n">
        <f aca="false">D50*0.58</f>
        <v>15.8904799097457</v>
      </c>
    </row>
    <row r="51" customFormat="false" ht="12.75" hidden="false" customHeight="true" outlineLevel="0" collapsed="false">
      <c r="A51" s="2" t="s">
        <v>400</v>
      </c>
      <c r="B51" s="2" t="s">
        <v>636</v>
      </c>
      <c r="C51" s="2" t="n">
        <v>194.336359063913</v>
      </c>
      <c r="D51" s="2" t="n">
        <v>21.6826923076923</v>
      </c>
      <c r="E51" s="2" t="n">
        <f aca="false">J51+D51</f>
        <v>34.2586538461539</v>
      </c>
      <c r="F51" s="2" t="n">
        <v>0.82</v>
      </c>
      <c r="G51" s="2" t="n">
        <v>441.945644602906</v>
      </c>
      <c r="H51" s="2" t="n">
        <v>0.54</v>
      </c>
      <c r="I51" s="2" t="n">
        <v>952.820025839337</v>
      </c>
      <c r="J51" s="2" t="n">
        <f aca="false">D51*0.58</f>
        <v>12.5759615384615</v>
      </c>
    </row>
    <row r="52" customFormat="false" ht="12.75" hidden="false" customHeight="true" outlineLevel="0" collapsed="false">
      <c r="A52" s="2" t="s">
        <v>401</v>
      </c>
      <c r="B52" s="2" t="s">
        <v>637</v>
      </c>
      <c r="C52" s="2" t="n">
        <v>3419.3016035761</v>
      </c>
      <c r="D52" s="2" t="n">
        <v>15.1393084927828</v>
      </c>
      <c r="E52" s="2" t="n">
        <f aca="false">J52+D52</f>
        <v>23.9201074185968</v>
      </c>
      <c r="F52" s="2" t="n">
        <v>0.82</v>
      </c>
      <c r="G52" s="2" t="e">
        <f aca="false">#N/A</f>
        <v>#N/A</v>
      </c>
      <c r="H52" s="2" t="n">
        <v>0.54</v>
      </c>
      <c r="I52" s="2" t="e">
        <f aca="false">#N/A</f>
        <v>#N/A</v>
      </c>
      <c r="J52" s="2" t="n">
        <f aca="false">D52*0.58</f>
        <v>8.78079892581403</v>
      </c>
    </row>
    <row r="53" customFormat="false" ht="12.75" hidden="false" customHeight="true" outlineLevel="0" collapsed="false">
      <c r="A53" s="2" t="s">
        <v>402</v>
      </c>
      <c r="B53" s="2" t="s">
        <v>638</v>
      </c>
      <c r="C53" s="2" t="n">
        <v>53.2542860314674</v>
      </c>
      <c r="D53" s="2" t="e">
        <f aca="false">#N/A</f>
        <v>#N/A</v>
      </c>
      <c r="E53" s="2" t="e">
        <f aca="false">J53+D53</f>
        <v>#N/A</v>
      </c>
      <c r="F53" s="2" t="n">
        <v>0.82</v>
      </c>
      <c r="G53" s="2" t="e">
        <f aca="false">#N/A</f>
        <v>#N/A</v>
      </c>
      <c r="H53" s="2" t="n">
        <v>0.54</v>
      </c>
      <c r="I53" s="2" t="e">
        <f aca="false">#N/A</f>
        <v>#N/A</v>
      </c>
      <c r="J53" s="2" t="e">
        <f aca="false">D53*0.58</f>
        <v>#N/A</v>
      </c>
    </row>
    <row r="54" customFormat="false" ht="12.75" hidden="false" customHeight="true" outlineLevel="0" collapsed="false">
      <c r="A54" s="2" t="s">
        <v>403</v>
      </c>
      <c r="B54" s="2" t="s">
        <v>639</v>
      </c>
      <c r="C54" s="2" t="n">
        <v>24961.7259939762</v>
      </c>
      <c r="D54" s="2" t="n">
        <v>53.5924412369939</v>
      </c>
      <c r="E54" s="2" t="n">
        <f aca="false">J54+D54</f>
        <v>84.6760571544503</v>
      </c>
      <c r="F54" s="2" t="n">
        <v>0.82</v>
      </c>
      <c r="G54" s="2" t="n">
        <v>259.221480497561</v>
      </c>
      <c r="H54" s="2" t="n">
        <v>0.54</v>
      </c>
      <c r="I54" s="2" t="n">
        <v>708.473668982777</v>
      </c>
      <c r="J54" s="2" t="n">
        <f aca="false">D54*0.58</f>
        <v>31.0836159174565</v>
      </c>
    </row>
    <row r="55" customFormat="false" ht="12.75" hidden="false" customHeight="true" outlineLevel="0" collapsed="false">
      <c r="A55" s="2" t="s">
        <v>404</v>
      </c>
      <c r="B55" s="2" t="s">
        <v>640</v>
      </c>
      <c r="C55" s="2" t="n">
        <v>218099.86128691</v>
      </c>
      <c r="D55" s="2" t="n">
        <v>27.2572535121512</v>
      </c>
      <c r="E55" s="2" t="n">
        <f aca="false">J55+D55</f>
        <v>43.0664605491989</v>
      </c>
      <c r="F55" s="2" t="n">
        <v>0.82</v>
      </c>
      <c r="G55" s="2" t="n">
        <v>360.957302474062</v>
      </c>
      <c r="H55" s="2" t="n">
        <v>0.54</v>
      </c>
      <c r="I55" s="2" t="n">
        <v>813.15756046421</v>
      </c>
      <c r="J55" s="2" t="n">
        <f aca="false">D55*0.58</f>
        <v>15.8092070370477</v>
      </c>
    </row>
    <row r="56" customFormat="false" ht="12.75" hidden="false" customHeight="true" outlineLevel="0" collapsed="false">
      <c r="A56" s="2" t="s">
        <v>405</v>
      </c>
      <c r="B56" s="2" t="s">
        <v>641</v>
      </c>
      <c r="C56" s="2" t="n">
        <v>266648.535658995</v>
      </c>
      <c r="D56" s="2" t="n">
        <v>32.3246102047599</v>
      </c>
      <c r="E56" s="2" t="n">
        <f aca="false">J56+D56</f>
        <v>51.0728841235207</v>
      </c>
      <c r="F56" s="2" t="n">
        <v>0.82</v>
      </c>
      <c r="G56" s="2" t="e">
        <f aca="false">#N/A</f>
        <v>#N/A</v>
      </c>
      <c r="H56" s="2" t="n">
        <v>0.54</v>
      </c>
      <c r="I56" s="2" t="e">
        <f aca="false">#N/A</f>
        <v>#N/A</v>
      </c>
      <c r="J56" s="2" t="n">
        <f aca="false">D56*0.58</f>
        <v>18.7482739187608</v>
      </c>
    </row>
    <row r="57" customFormat="false" ht="12.75" hidden="false" customHeight="true" outlineLevel="0" collapsed="false">
      <c r="A57" s="2" t="s">
        <v>406</v>
      </c>
      <c r="B57" s="2" t="s">
        <v>642</v>
      </c>
      <c r="C57" s="2" t="n">
        <v>28189.5568811373</v>
      </c>
      <c r="D57" s="2" t="n">
        <v>57.4626865671642</v>
      </c>
      <c r="E57" s="2" t="n">
        <f aca="false">J57+D57</f>
        <v>90.7910447761194</v>
      </c>
      <c r="F57" s="2" t="n">
        <v>0.82</v>
      </c>
      <c r="G57" s="2" t="n">
        <v>273.355194690215</v>
      </c>
      <c r="H57" s="2" t="n">
        <v>0.54</v>
      </c>
      <c r="I57" s="2" t="n">
        <v>750.572639621562</v>
      </c>
      <c r="J57" s="2" t="n">
        <f aca="false">D57*0.58</f>
        <v>33.3283582089552</v>
      </c>
    </row>
    <row r="58" customFormat="false" ht="12.75" hidden="false" customHeight="true" outlineLevel="0" collapsed="false">
      <c r="A58" s="2" t="s">
        <v>407</v>
      </c>
      <c r="B58" s="2" t="s">
        <v>643</v>
      </c>
      <c r="C58" s="2" t="n">
        <v>15044.9494186593</v>
      </c>
      <c r="D58" s="2" t="n">
        <v>9.3284611141754</v>
      </c>
      <c r="E58" s="2" t="n">
        <f aca="false">J58+D58</f>
        <v>14.7389685603971</v>
      </c>
      <c r="F58" s="2" t="n">
        <v>0.82</v>
      </c>
      <c r="G58" s="2" t="n">
        <v>239.740195483631</v>
      </c>
      <c r="H58" s="2" t="n">
        <v>0.54</v>
      </c>
      <c r="I58" s="2" t="n">
        <v>507.96469003173</v>
      </c>
      <c r="J58" s="2" t="n">
        <f aca="false">D58*0.58</f>
        <v>5.41050744622173</v>
      </c>
    </row>
    <row r="59" customFormat="false" ht="12.75" hidden="false" customHeight="true" outlineLevel="0" collapsed="false">
      <c r="A59" s="2" t="s">
        <v>408</v>
      </c>
      <c r="B59" s="2" t="s">
        <v>644</v>
      </c>
      <c r="C59" s="2" t="n">
        <v>60006.0792316315</v>
      </c>
      <c r="D59" s="2" t="n">
        <v>30.517879161529</v>
      </c>
      <c r="E59" s="2" t="n">
        <f aca="false">J59+D59</f>
        <v>48.2182490752158</v>
      </c>
      <c r="F59" s="2" t="n">
        <v>0.82</v>
      </c>
      <c r="G59" s="2" t="n">
        <v>334.712862918235</v>
      </c>
      <c r="H59" s="2" t="n">
        <v>0.54</v>
      </c>
      <c r="I59" s="2" t="n">
        <v>773.221940002795</v>
      </c>
      <c r="J59" s="2" t="n">
        <f aca="false">D59*0.58</f>
        <v>17.7003699136868</v>
      </c>
    </row>
    <row r="60" customFormat="false" ht="12.75" hidden="false" customHeight="true" outlineLevel="0" collapsed="false">
      <c r="A60" s="2" t="s">
        <v>958</v>
      </c>
      <c r="B60" s="2" t="s">
        <v>645</v>
      </c>
      <c r="C60" s="2" t="n">
        <v>10342.6143496676</v>
      </c>
      <c r="D60" s="2" t="n">
        <v>10.971456373662</v>
      </c>
      <c r="E60" s="2" t="n">
        <f aca="false">J60+D60</f>
        <v>17.334901070386</v>
      </c>
      <c r="F60" s="2" t="n">
        <v>0.82</v>
      </c>
      <c r="G60" s="2" t="n">
        <v>233.47332557753</v>
      </c>
      <c r="H60" s="2" t="n">
        <v>0.54</v>
      </c>
      <c r="I60" s="2" t="n">
        <v>501.592210999034</v>
      </c>
      <c r="J60" s="2" t="n">
        <f aca="false">D60*0.58</f>
        <v>6.36344469672397</v>
      </c>
    </row>
    <row r="61" customFormat="false" ht="12.75" hidden="false" customHeight="true" outlineLevel="0" collapsed="false">
      <c r="A61" s="2" t="s">
        <v>410</v>
      </c>
      <c r="B61" s="2" t="s">
        <v>646</v>
      </c>
      <c r="C61" s="2" t="n">
        <v>9765.75373702316</v>
      </c>
      <c r="D61" s="2" t="n">
        <v>14.7982062780269</v>
      </c>
      <c r="E61" s="2" t="n">
        <f aca="false">J61+D61</f>
        <v>23.3811659192825</v>
      </c>
      <c r="F61" s="2" t="n">
        <v>0.82</v>
      </c>
      <c r="G61" s="2" t="n">
        <v>488.025661989705</v>
      </c>
      <c r="H61" s="2" t="n">
        <v>0.54</v>
      </c>
      <c r="I61" s="2" t="n">
        <v>1018.69535333403</v>
      </c>
      <c r="J61" s="2" t="n">
        <f aca="false">D61*0.58</f>
        <v>8.5829596412556</v>
      </c>
    </row>
    <row r="62" customFormat="false" ht="12.75" hidden="false" customHeight="true" outlineLevel="0" collapsed="false">
      <c r="A62" s="2" t="s">
        <v>411</v>
      </c>
      <c r="B62" s="2" t="s">
        <v>647</v>
      </c>
      <c r="C62" s="2" t="n">
        <v>1040.8220552317</v>
      </c>
      <c r="D62" s="2" t="n">
        <v>57.4522292993631</v>
      </c>
      <c r="E62" s="2" t="n">
        <f aca="false">J62+D62</f>
        <v>90.7745222929936</v>
      </c>
      <c r="F62" s="2" t="n">
        <v>0.82</v>
      </c>
      <c r="G62" s="2" t="n">
        <v>349.131487644268</v>
      </c>
      <c r="H62" s="2" t="n">
        <v>0.54</v>
      </c>
      <c r="I62" s="2" t="n">
        <v>900.298631415801</v>
      </c>
      <c r="J62" s="2" t="n">
        <f aca="false">D62*0.58</f>
        <v>33.3222929936306</v>
      </c>
    </row>
    <row r="63" customFormat="false" ht="12.75" hidden="false" customHeight="true" outlineLevel="0" collapsed="false">
      <c r="A63" s="2" t="s">
        <v>412</v>
      </c>
      <c r="B63" s="2" t="s">
        <v>648</v>
      </c>
      <c r="C63" s="2" t="n">
        <v>146.482619017108</v>
      </c>
      <c r="D63" s="2" t="n">
        <v>26.5294117647059</v>
      </c>
      <c r="E63" s="2" t="n">
        <f aca="false">J63+D63</f>
        <v>41.9164705882353</v>
      </c>
      <c r="F63" s="2" t="n">
        <v>0.82</v>
      </c>
      <c r="G63" s="2" t="e">
        <f aca="false">#N/A</f>
        <v>#N/A</v>
      </c>
      <c r="H63" s="2" t="n">
        <v>0.54</v>
      </c>
      <c r="I63" s="2" t="e">
        <f aca="false">#N/A</f>
        <v>#N/A</v>
      </c>
      <c r="J63" s="2" t="n">
        <f aca="false">D63*0.58</f>
        <v>15.3870588235294</v>
      </c>
    </row>
    <row r="64" customFormat="false" ht="12.75" hidden="false" customHeight="true" outlineLevel="0" collapsed="false">
      <c r="A64" s="2" t="s">
        <v>413</v>
      </c>
      <c r="B64" s="2" t="s">
        <v>649</v>
      </c>
      <c r="C64" s="2" t="n">
        <v>18059.8364511568</v>
      </c>
      <c r="D64" s="2" t="n">
        <v>42.2906898861353</v>
      </c>
      <c r="E64" s="2" t="n">
        <f aca="false">J64+D64</f>
        <v>66.8192900200938</v>
      </c>
      <c r="F64" s="2" t="n">
        <v>0.82</v>
      </c>
      <c r="G64" s="2" t="n">
        <v>376.984567453992</v>
      </c>
      <c r="H64" s="2" t="n">
        <v>0.54</v>
      </c>
      <c r="I64" s="2" t="n">
        <v>899.856224099325</v>
      </c>
      <c r="J64" s="2" t="n">
        <f aca="false">D64*0.58</f>
        <v>24.5286001339585</v>
      </c>
    </row>
    <row r="65" customFormat="false" ht="12.75" hidden="false" customHeight="true" outlineLevel="0" collapsed="false">
      <c r="A65" s="2" t="s">
        <v>414</v>
      </c>
      <c r="B65" s="2" t="s">
        <v>650</v>
      </c>
      <c r="C65" s="2" t="n">
        <v>276192.511439597</v>
      </c>
      <c r="D65" s="2" t="n">
        <v>66.4701547531319</v>
      </c>
      <c r="E65" s="2" t="n">
        <f aca="false">J65+D65</f>
        <v>105.022844509948</v>
      </c>
      <c r="F65" s="2" t="n">
        <v>0.82</v>
      </c>
      <c r="G65" s="2" t="n">
        <v>363.813632062135</v>
      </c>
      <c r="H65" s="2" t="n">
        <v>0.54</v>
      </c>
      <c r="I65" s="2" t="n">
        <v>962.322028804066</v>
      </c>
      <c r="J65" s="2" t="n">
        <f aca="false">D65*0.58</f>
        <v>38.5526897568165</v>
      </c>
    </row>
    <row r="66" customFormat="false" ht="12.75" hidden="false" customHeight="true" outlineLevel="0" collapsed="false">
      <c r="A66" s="2" t="s">
        <v>415</v>
      </c>
      <c r="B66" s="2" t="s">
        <v>651</v>
      </c>
      <c r="C66" s="2" t="n">
        <v>521617.794052728</v>
      </c>
      <c r="D66" s="2" t="n">
        <v>78.0032601164017</v>
      </c>
      <c r="E66" s="2" t="n">
        <f aca="false">J66+D66</f>
        <v>123.245150983915</v>
      </c>
      <c r="F66" s="2" t="n">
        <v>0.82</v>
      </c>
      <c r="G66" s="2" t="n">
        <v>278.879457346478</v>
      </c>
      <c r="H66" s="2" t="n">
        <v>0.54</v>
      </c>
      <c r="I66" s="2" t="n">
        <v>836.669291525609</v>
      </c>
      <c r="J66" s="2" t="n">
        <f aca="false">D66*0.58</f>
        <v>45.241890867513</v>
      </c>
    </row>
    <row r="67" customFormat="false" ht="12.75" hidden="false" customHeight="true" outlineLevel="0" collapsed="false">
      <c r="A67" s="2" t="s">
        <v>416</v>
      </c>
      <c r="B67" s="2" t="s">
        <v>652</v>
      </c>
      <c r="C67" s="2" t="n">
        <v>97.3440665601131</v>
      </c>
      <c r="D67" s="2" t="e">
        <f aca="false">#N/A</f>
        <v>#N/A</v>
      </c>
      <c r="E67" s="2" t="e">
        <f aca="false">J67+D67</f>
        <v>#N/A</v>
      </c>
      <c r="F67" s="2" t="n">
        <v>0.82</v>
      </c>
      <c r="G67" s="2" t="n">
        <v>245.530210853726</v>
      </c>
      <c r="H67" s="2" t="n">
        <v>0.54</v>
      </c>
      <c r="I67" s="2" t="e">
        <f aca="false">#N/A</f>
        <v>#N/A</v>
      </c>
      <c r="J67" s="2" t="e">
        <f aca="false">D67*0.58</f>
        <v>#N/A</v>
      </c>
    </row>
    <row r="68" customFormat="false" ht="12.75" hidden="false" customHeight="true" outlineLevel="0" collapsed="false">
      <c r="A68" s="2" t="s">
        <v>417</v>
      </c>
      <c r="B68" s="2" t="s">
        <v>653</v>
      </c>
      <c r="C68" s="2" t="n">
        <v>32.5446447060772</v>
      </c>
      <c r="D68" s="2" t="n">
        <v>45.1</v>
      </c>
      <c r="E68" s="2" t="n">
        <f aca="false">J68+D68</f>
        <v>71.258</v>
      </c>
      <c r="F68" s="2" t="n">
        <v>0.82</v>
      </c>
      <c r="G68" s="2" t="e">
        <f aca="false">#N/A</f>
        <v>#N/A</v>
      </c>
      <c r="H68" s="2" t="n">
        <v>0.54</v>
      </c>
      <c r="I68" s="2" t="e">
        <f aca="false">#N/A</f>
        <v>#N/A</v>
      </c>
      <c r="J68" s="2" t="n">
        <f aca="false">D68*0.58</f>
        <v>26.158</v>
      </c>
    </row>
    <row r="69" customFormat="false" ht="12.75" hidden="false" customHeight="true" outlineLevel="0" collapsed="false">
      <c r="A69" s="2" t="s">
        <v>418</v>
      </c>
      <c r="B69" s="2" t="s">
        <v>654</v>
      </c>
      <c r="C69" s="2" t="n">
        <v>1957.00461167507</v>
      </c>
      <c r="D69" s="2" t="n">
        <v>25.2190121155638</v>
      </c>
      <c r="E69" s="2" t="n">
        <f aca="false">J69+D69</f>
        <v>39.8460391425909</v>
      </c>
      <c r="F69" s="2" t="n">
        <v>0.82</v>
      </c>
      <c r="G69" s="2" t="n">
        <v>438.896835386137</v>
      </c>
      <c r="H69" s="2" t="n">
        <v>0.54</v>
      </c>
      <c r="I69" s="2" t="n">
        <v>959.737289800125</v>
      </c>
      <c r="J69" s="2" t="n">
        <f aca="false">D69*0.58</f>
        <v>14.627027027027</v>
      </c>
    </row>
    <row r="70" customFormat="false" ht="12.75" hidden="false" customHeight="true" outlineLevel="0" collapsed="false">
      <c r="A70" s="2" t="s">
        <v>419</v>
      </c>
      <c r="B70" s="2" t="s">
        <v>655</v>
      </c>
      <c r="C70" s="2" t="n">
        <v>356.311429787909</v>
      </c>
      <c r="D70" s="2" t="n">
        <v>16.1071428571429</v>
      </c>
      <c r="E70" s="2" t="n">
        <f aca="false">J70+D70</f>
        <v>25.4492857142857</v>
      </c>
      <c r="F70" s="2" t="n">
        <v>0.82</v>
      </c>
      <c r="G70" s="2" t="e">
        <f aca="false">#N/A</f>
        <v>#N/A</v>
      </c>
      <c r="H70" s="2" t="n">
        <v>0.54</v>
      </c>
      <c r="I70" s="2" t="e">
        <f aca="false">#N/A</f>
        <v>#N/A</v>
      </c>
      <c r="J70" s="2" t="n">
        <f aca="false">D70*0.58</f>
        <v>9.34214285714286</v>
      </c>
    </row>
    <row r="71" customFormat="false" ht="12.75" hidden="false" customHeight="true" outlineLevel="0" collapsed="false">
      <c r="A71" s="2" t="s">
        <v>420</v>
      </c>
      <c r="B71" s="2" t="s">
        <v>656</v>
      </c>
      <c r="C71" s="2" t="n">
        <v>415.556512365117</v>
      </c>
      <c r="D71" s="2" t="e">
        <f aca="false">#N/A</f>
        <v>#N/A</v>
      </c>
      <c r="E71" s="2" t="e">
        <f aca="false">J71+D71</f>
        <v>#N/A</v>
      </c>
      <c r="F71" s="2" t="n">
        <v>0.82</v>
      </c>
      <c r="G71" s="2" t="e">
        <f aca="false">#N/A</f>
        <v>#N/A</v>
      </c>
      <c r="H71" s="2" t="n">
        <v>0.54</v>
      </c>
      <c r="I71" s="2" t="e">
        <f aca="false">#N/A</f>
        <v>#N/A</v>
      </c>
      <c r="J71" s="2" t="e">
        <f aca="false">D71*0.58</f>
        <v>#N/A</v>
      </c>
    </row>
    <row r="72" customFormat="false" ht="12.75" hidden="false" customHeight="true" outlineLevel="0" collapsed="false">
      <c r="A72" s="2" t="s">
        <v>421</v>
      </c>
      <c r="B72" s="2" t="s">
        <v>657</v>
      </c>
      <c r="C72" s="2" t="n">
        <v>678.358183143493</v>
      </c>
      <c r="D72" s="2" t="n">
        <v>70.1945525291829</v>
      </c>
      <c r="E72" s="2" t="n">
        <f aca="false">J72+D72</f>
        <v>110.907392996109</v>
      </c>
      <c r="F72" s="2" t="n">
        <v>0.82</v>
      </c>
      <c r="G72" s="2" t="n">
        <v>331.047317924117</v>
      </c>
      <c r="H72" s="2" t="n">
        <v>0.54</v>
      </c>
      <c r="I72" s="2" t="n">
        <v>911.193981402034</v>
      </c>
      <c r="J72" s="2" t="n">
        <f aca="false">D72*0.58</f>
        <v>40.7128404669261</v>
      </c>
    </row>
    <row r="73" customFormat="false" ht="12.75" hidden="false" customHeight="true" outlineLevel="0" collapsed="false">
      <c r="A73" s="2" t="s">
        <v>962</v>
      </c>
      <c r="B73" s="2" t="s">
        <v>658</v>
      </c>
      <c r="C73" s="2" t="n">
        <v>8703.3395686902</v>
      </c>
      <c r="D73" s="2" t="n">
        <v>83.406965991986</v>
      </c>
      <c r="E73" s="2" t="n">
        <f aca="false">J73+D73</f>
        <v>131.783006267338</v>
      </c>
      <c r="F73" s="2" t="n">
        <v>0.82</v>
      </c>
      <c r="G73" s="2" t="n">
        <v>303.675171865429</v>
      </c>
      <c r="H73" s="2" t="n">
        <v>0.54</v>
      </c>
      <c r="I73" s="2" t="n">
        <v>905.453105205503</v>
      </c>
      <c r="J73" s="2" t="n">
        <f aca="false">D73*0.58</f>
        <v>48.3760402753519</v>
      </c>
    </row>
    <row r="74" customFormat="false" ht="12.75" hidden="false" customHeight="true" outlineLevel="0" collapsed="false">
      <c r="A74" s="2" t="s">
        <v>423</v>
      </c>
      <c r="B74" s="2" t="s">
        <v>659</v>
      </c>
      <c r="C74" s="2" t="n">
        <v>295290.179948744</v>
      </c>
      <c r="D74" s="2" t="n">
        <v>33.3631117505634</v>
      </c>
      <c r="E74" s="2" t="n">
        <f aca="false">J74+D74</f>
        <v>52.7137165658902</v>
      </c>
      <c r="F74" s="2" t="n">
        <v>0.82</v>
      </c>
      <c r="G74" s="2" t="n">
        <v>223.042091331679</v>
      </c>
      <c r="H74" s="2" t="n">
        <v>0.54</v>
      </c>
      <c r="I74" s="2" t="n">
        <v>562.929378314993</v>
      </c>
      <c r="J74" s="2" t="n">
        <f aca="false">D74*0.58</f>
        <v>19.3506048153268</v>
      </c>
    </row>
    <row r="75" customFormat="false" ht="12.75" hidden="false" customHeight="true" outlineLevel="0" collapsed="false">
      <c r="A75" s="2" t="s">
        <v>424</v>
      </c>
      <c r="B75" s="2" t="s">
        <v>660</v>
      </c>
      <c r="C75" s="2" t="n">
        <v>531436.415235332</v>
      </c>
      <c r="D75" s="2" t="n">
        <v>59.2219520666898</v>
      </c>
      <c r="E75" s="2" t="n">
        <f aca="false">J75+D75</f>
        <v>93.5706842653699</v>
      </c>
      <c r="F75" s="2" t="n">
        <v>0.82</v>
      </c>
      <c r="G75" s="2" t="n">
        <v>267.144022147513</v>
      </c>
      <c r="H75" s="2" t="n">
        <v>0.54</v>
      </c>
      <c r="I75" s="2" t="n">
        <v>744.73578993643</v>
      </c>
      <c r="J75" s="2" t="n">
        <f aca="false">D75*0.58</f>
        <v>34.3487321986801</v>
      </c>
    </row>
    <row r="76" customFormat="false" ht="12.75" hidden="false" customHeight="true" outlineLevel="0" collapsed="false">
      <c r="A76" s="2" t="s">
        <v>425</v>
      </c>
      <c r="B76" s="2" t="s">
        <v>661</v>
      </c>
      <c r="C76" s="2" t="n">
        <v>33706.6653315617</v>
      </c>
      <c r="D76" s="2" t="n">
        <v>41.5598559101952</v>
      </c>
      <c r="E76" s="2" t="n">
        <f aca="false">J76+D76</f>
        <v>65.6645723381084</v>
      </c>
      <c r="F76" s="2" t="n">
        <v>0.82</v>
      </c>
      <c r="G76" s="2" t="n">
        <v>350.124929805572</v>
      </c>
      <c r="H76" s="2" t="n">
        <v>0.54</v>
      </c>
      <c r="I76" s="2" t="n">
        <v>844.095983899046</v>
      </c>
      <c r="J76" s="2" t="n">
        <f aca="false">D76*0.58</f>
        <v>24.1047164279132</v>
      </c>
    </row>
    <row r="77" customFormat="false" ht="12.75" hidden="false" customHeight="true" outlineLevel="0" collapsed="false">
      <c r="A77" s="2" t="s">
        <v>426</v>
      </c>
      <c r="B77" s="2" t="s">
        <v>662</v>
      </c>
      <c r="C77" s="2" t="n">
        <v>29625.6422659122</v>
      </c>
      <c r="D77" s="2" t="n">
        <v>53.8846551278739</v>
      </c>
      <c r="E77" s="2" t="n">
        <f aca="false">J77+D77</f>
        <v>85.1377551020408</v>
      </c>
      <c r="F77" s="2" t="n">
        <v>0.82</v>
      </c>
      <c r="G77" s="2" t="n">
        <v>345.535614369991</v>
      </c>
      <c r="H77" s="2" t="n">
        <v>0.54</v>
      </c>
      <c r="I77" s="2" t="n">
        <v>880.134426008868</v>
      </c>
      <c r="J77" s="2" t="n">
        <f aca="false">D77*0.58</f>
        <v>31.2530999741669</v>
      </c>
    </row>
    <row r="78" customFormat="false" ht="12.75" hidden="false" customHeight="true" outlineLevel="0" collapsed="false">
      <c r="A78" s="2" t="s">
        <v>427</v>
      </c>
      <c r="B78" s="2" t="s">
        <v>663</v>
      </c>
      <c r="C78" s="2" t="n">
        <v>74182.6747566854</v>
      </c>
      <c r="D78" s="2" t="n">
        <v>24.7174076865109</v>
      </c>
      <c r="E78" s="2" t="n">
        <f aca="false">J78+D78</f>
        <v>39.0535041446873</v>
      </c>
      <c r="F78" s="2" t="n">
        <v>0.82</v>
      </c>
      <c r="G78" s="2" t="n">
        <v>408.647775335677</v>
      </c>
      <c r="H78" s="2" t="n">
        <v>0.54</v>
      </c>
      <c r="I78" s="2" t="n">
        <v>898.117175306063</v>
      </c>
      <c r="J78" s="2" t="n">
        <f aca="false">D78*0.58</f>
        <v>14.3360964581763</v>
      </c>
    </row>
    <row r="79" customFormat="false" ht="12.75" hidden="false" customHeight="true" outlineLevel="0" collapsed="false">
      <c r="A79" s="2" t="s">
        <v>428</v>
      </c>
      <c r="B79" s="2" t="s">
        <v>664</v>
      </c>
      <c r="C79" s="2" t="n">
        <v>838431.044845641</v>
      </c>
      <c r="D79" s="2" t="n">
        <v>43.5367189509614</v>
      </c>
      <c r="E79" s="2" t="n">
        <f aca="false">J79+D79</f>
        <v>68.7880159425191</v>
      </c>
      <c r="F79" s="2" t="n">
        <v>0.82</v>
      </c>
      <c r="G79" s="2" t="n">
        <v>288.200268817204</v>
      </c>
      <c r="H79" s="2" t="n">
        <v>0.54</v>
      </c>
      <c r="I79" s="2" t="n">
        <v>728.943402650841</v>
      </c>
      <c r="J79" s="2" t="n">
        <f aca="false">D79*0.58</f>
        <v>25.2512969915576</v>
      </c>
    </row>
    <row r="80" customFormat="false" ht="12.75" hidden="false" customHeight="true" outlineLevel="0" collapsed="false">
      <c r="A80" s="2" t="s">
        <v>429</v>
      </c>
      <c r="B80" s="2" t="s">
        <v>665</v>
      </c>
      <c r="C80" s="2" t="n">
        <v>141.328485933267</v>
      </c>
      <c r="D80" s="2" t="n">
        <v>15.6869565217391</v>
      </c>
      <c r="E80" s="2" t="n">
        <f aca="false">J80+D80</f>
        <v>24.7853913043478</v>
      </c>
      <c r="F80" s="2" t="n">
        <v>0.82</v>
      </c>
      <c r="G80" s="2" t="n">
        <v>254.909761207116</v>
      </c>
      <c r="H80" s="2" t="n">
        <v>0.54</v>
      </c>
      <c r="I80" s="2" t="n">
        <v>561.217912919309</v>
      </c>
      <c r="J80" s="2" t="n">
        <f aca="false">D80*0.58</f>
        <v>9.0984347826087</v>
      </c>
    </row>
    <row r="81" customFormat="false" ht="12.75" hidden="false" customHeight="true" outlineLevel="0" collapsed="false">
      <c r="A81" s="2" t="s">
        <v>430</v>
      </c>
      <c r="B81" s="2" t="s">
        <v>666</v>
      </c>
      <c r="C81" s="2" t="n">
        <v>77159.6518599104</v>
      </c>
      <c r="D81" s="2" t="n">
        <v>8.39851024208566</v>
      </c>
      <c r="E81" s="2" t="n">
        <f aca="false">J81+D81</f>
        <v>13.2696461824953</v>
      </c>
      <c r="F81" s="2" t="n">
        <v>0.82</v>
      </c>
      <c r="G81" s="2" t="n">
        <v>599.645940713221</v>
      </c>
      <c r="H81" s="2" t="n">
        <v>0.54</v>
      </c>
      <c r="I81" s="2" t="n">
        <v>1215.87878471164</v>
      </c>
      <c r="J81" s="2" t="n">
        <f aca="false">D81*0.58</f>
        <v>4.87113594040968</v>
      </c>
    </row>
    <row r="82" customFormat="false" ht="12.75" hidden="false" customHeight="true" outlineLevel="0" collapsed="false">
      <c r="A82" s="2" t="s">
        <v>431</v>
      </c>
      <c r="B82" s="2" t="s">
        <v>667</v>
      </c>
      <c r="C82" s="2" t="n">
        <v>5689.66585032273</v>
      </c>
      <c r="D82" s="2" t="n">
        <v>67.2298136645963</v>
      </c>
      <c r="E82" s="2" t="n">
        <f aca="false">J82+D82</f>
        <v>106.223105590062</v>
      </c>
      <c r="F82" s="2" t="n">
        <v>0.82</v>
      </c>
      <c r="G82" s="2" t="n">
        <v>378.473010842865</v>
      </c>
      <c r="H82" s="2" t="n">
        <v>0.54</v>
      </c>
      <c r="I82" s="2" t="n">
        <v>994.075176642261</v>
      </c>
      <c r="J82" s="2" t="n">
        <f aca="false">D82*0.58</f>
        <v>38.9932919254658</v>
      </c>
    </row>
    <row r="83" customFormat="false" ht="12.75" hidden="false" customHeight="true" outlineLevel="0" collapsed="false">
      <c r="A83" s="2" t="s">
        <v>432</v>
      </c>
      <c r="B83" s="2" t="s">
        <v>668</v>
      </c>
      <c r="C83" s="2" t="n">
        <v>152312.30603412</v>
      </c>
      <c r="D83" s="2" t="n">
        <v>70.2330654646525</v>
      </c>
      <c r="E83" s="2" t="n">
        <f aca="false">J83+D83</f>
        <v>110.968243434151</v>
      </c>
      <c r="F83" s="2" t="n">
        <v>0.82</v>
      </c>
      <c r="G83" s="2" t="n">
        <v>422.059394435587</v>
      </c>
      <c r="H83" s="2" t="n">
        <v>0.54</v>
      </c>
      <c r="I83" s="2" t="n">
        <v>1091.21120676312</v>
      </c>
      <c r="J83" s="2" t="n">
        <f aca="false">D83*0.58</f>
        <v>40.7351779694985</v>
      </c>
    </row>
    <row r="84" customFormat="false" ht="12.75" hidden="false" customHeight="true" outlineLevel="0" collapsed="false">
      <c r="A84" s="2" t="s">
        <v>433</v>
      </c>
      <c r="B84" s="2" t="s">
        <v>669</v>
      </c>
      <c r="C84" s="2" t="n">
        <v>450312.94185846</v>
      </c>
      <c r="D84" s="2" t="n">
        <v>109.299485300532</v>
      </c>
      <c r="E84" s="2" t="n">
        <f aca="false">J84+D84</f>
        <v>172.693186774841</v>
      </c>
      <c r="F84" s="2" t="n">
        <v>0.82</v>
      </c>
      <c r="G84" s="2" t="n">
        <v>439.492310656615</v>
      </c>
      <c r="H84" s="2" t="n">
        <v>0.54</v>
      </c>
      <c r="I84" s="2" t="n">
        <v>1268.64871898168</v>
      </c>
      <c r="J84" s="2" t="n">
        <f aca="false">D84*0.58</f>
        <v>63.3937014743086</v>
      </c>
    </row>
    <row r="85" customFormat="false" ht="12.75" hidden="false" customHeight="true" outlineLevel="0" collapsed="false">
      <c r="A85" s="2" t="s">
        <v>434</v>
      </c>
      <c r="B85" s="2" t="s">
        <v>670</v>
      </c>
      <c r="C85" s="2" t="n">
        <v>5454.62278167308</v>
      </c>
      <c r="D85" s="2" t="n">
        <v>22.2441430332922</v>
      </c>
      <c r="E85" s="2" t="n">
        <f aca="false">J85+D85</f>
        <v>35.1457459926017</v>
      </c>
      <c r="F85" s="2" t="n">
        <v>0.82</v>
      </c>
      <c r="G85" s="2" t="n">
        <v>405.607542847446</v>
      </c>
      <c r="H85" s="2" t="n">
        <v>0.54</v>
      </c>
      <c r="I85" s="2" t="n">
        <v>883.056311185542</v>
      </c>
      <c r="J85" s="2" t="n">
        <f aca="false">D85*0.58</f>
        <v>12.9016029593095</v>
      </c>
    </row>
    <row r="86" customFormat="false" ht="12.75" hidden="false" customHeight="true" outlineLevel="0" collapsed="false">
      <c r="A86" s="2" t="s">
        <v>435</v>
      </c>
      <c r="B86" s="2" t="s">
        <v>671</v>
      </c>
      <c r="C86" s="2" t="n">
        <v>283247.578383818</v>
      </c>
      <c r="D86" s="2" t="n">
        <v>49.7814157926595</v>
      </c>
      <c r="E86" s="2" t="n">
        <f aca="false">J86+D86</f>
        <v>78.6546369524021</v>
      </c>
      <c r="F86" s="2" t="n">
        <v>0.82</v>
      </c>
      <c r="G86" s="2" t="n">
        <v>326.747283024644</v>
      </c>
      <c r="H86" s="2" t="n">
        <v>0.54</v>
      </c>
      <c r="I86" s="2" t="n">
        <v>827.983311971041</v>
      </c>
      <c r="J86" s="2" t="n">
        <f aca="false">D86*0.58</f>
        <v>28.8732211597425</v>
      </c>
    </row>
    <row r="87" customFormat="false" ht="12.75" hidden="false" customHeight="true" outlineLevel="0" collapsed="false">
      <c r="A87" s="2" t="s">
        <v>436</v>
      </c>
      <c r="B87" s="2" t="s">
        <v>672</v>
      </c>
      <c r="C87" s="2" t="n">
        <v>8204.18678714443</v>
      </c>
      <c r="D87" s="2" t="n">
        <v>11.5051020408163</v>
      </c>
      <c r="E87" s="2" t="n">
        <f aca="false">J87+D87</f>
        <v>18.1780612244898</v>
      </c>
      <c r="F87" s="2" t="n">
        <v>0.82</v>
      </c>
      <c r="G87" s="2" t="n">
        <v>334.496202531646</v>
      </c>
      <c r="H87" s="2" t="n">
        <v>0.54</v>
      </c>
      <c r="I87" s="2" t="n">
        <v>703.206968152932</v>
      </c>
      <c r="J87" s="2" t="n">
        <f aca="false">D87*0.58</f>
        <v>6.67295918367347</v>
      </c>
    </row>
    <row r="88" customFormat="false" ht="12.75" hidden="false" customHeight="true" outlineLevel="0" collapsed="false">
      <c r="A88" s="2" t="s">
        <v>437</v>
      </c>
      <c r="B88" s="2" t="s">
        <v>673</v>
      </c>
      <c r="C88" s="2" t="n">
        <v>62.5027421263995</v>
      </c>
      <c r="D88" s="2" t="n">
        <v>8.26439790575916</v>
      </c>
      <c r="E88" s="2" t="n">
        <f aca="false">J88+D88</f>
        <v>13.0577486910995</v>
      </c>
      <c r="F88" s="2" t="n">
        <v>0.82</v>
      </c>
      <c r="G88" s="2" t="n">
        <v>412.518946395564</v>
      </c>
      <c r="H88" s="2" t="n">
        <v>0.54</v>
      </c>
      <c r="I88" s="2" t="n">
        <v>845.550141991271</v>
      </c>
      <c r="J88" s="2" t="n">
        <f aca="false">D88*0.58</f>
        <v>4.79335078534031</v>
      </c>
    </row>
    <row r="89" customFormat="false" ht="12.75" hidden="false" customHeight="true" outlineLevel="0" collapsed="false">
      <c r="A89" s="2" t="s">
        <v>438</v>
      </c>
      <c r="B89" s="2" t="s">
        <v>674</v>
      </c>
      <c r="C89" s="2" t="n">
        <v>2017.39760688577</v>
      </c>
      <c r="D89" s="2" t="n">
        <v>0.511048158640227</v>
      </c>
      <c r="E89" s="2" t="n">
        <f aca="false">J89+D89</f>
        <v>0.807456090651558</v>
      </c>
      <c r="F89" s="2" t="n">
        <v>0.82</v>
      </c>
      <c r="G89" s="2" t="e">
        <f aca="false">#N/A</f>
        <v>#N/A</v>
      </c>
      <c r="H89" s="2" t="n">
        <v>0.54</v>
      </c>
      <c r="I89" s="2" t="e">
        <f aca="false">#N/A</f>
        <v>#N/A</v>
      </c>
      <c r="J89" s="2" t="n">
        <f aca="false">D89*0.58</f>
        <v>0.296407932011332</v>
      </c>
    </row>
    <row r="90" customFormat="false" ht="12.75" hidden="false" customHeight="true" outlineLevel="0" collapsed="false">
      <c r="A90" s="2" t="s">
        <v>439</v>
      </c>
      <c r="B90" s="2" t="s">
        <v>675</v>
      </c>
      <c r="C90" s="2" t="n">
        <v>34.6871546945357</v>
      </c>
      <c r="D90" s="2" t="n">
        <v>17.3461538461538</v>
      </c>
      <c r="E90" s="2" t="n">
        <f aca="false">J90+D90</f>
        <v>27.4069230769231</v>
      </c>
      <c r="F90" s="2" t="n">
        <v>0.82</v>
      </c>
      <c r="G90" s="2" t="n">
        <v>334.940446650124</v>
      </c>
      <c r="H90" s="2" t="n">
        <v>0.54</v>
      </c>
      <c r="I90" s="2" t="n">
        <v>725.463221836228</v>
      </c>
      <c r="J90" s="2" t="n">
        <f aca="false">D90*0.58</f>
        <v>10.0607692307692</v>
      </c>
    </row>
    <row r="91" customFormat="false" ht="12.75" hidden="false" customHeight="true" outlineLevel="0" collapsed="false">
      <c r="A91" s="2" t="s">
        <v>440</v>
      </c>
      <c r="B91" s="2" t="s">
        <v>676</v>
      </c>
      <c r="C91" s="2" t="n">
        <v>162.567170338566</v>
      </c>
      <c r="D91" s="2" t="n">
        <v>32.6811594202899</v>
      </c>
      <c r="E91" s="2" t="n">
        <f aca="false">J91+D91</f>
        <v>51.636231884058</v>
      </c>
      <c r="F91" s="2" t="n">
        <v>0.82</v>
      </c>
      <c r="G91" s="2" t="n">
        <v>297.849246231156</v>
      </c>
      <c r="H91" s="2" t="n">
        <v>0.54</v>
      </c>
      <c r="I91" s="2" t="n">
        <v>708.282293729517</v>
      </c>
      <c r="J91" s="2" t="n">
        <f aca="false">D91*0.58</f>
        <v>18.9550724637681</v>
      </c>
    </row>
    <row r="92" customFormat="false" ht="12.75" hidden="false" customHeight="true" outlineLevel="0" collapsed="false">
      <c r="A92" s="2" t="s">
        <v>441</v>
      </c>
      <c r="B92" s="2" t="s">
        <v>677</v>
      </c>
      <c r="C92" s="2" t="n">
        <v>33.0307946085153</v>
      </c>
      <c r="D92" s="2" t="n">
        <v>22.55</v>
      </c>
      <c r="E92" s="2" t="n">
        <f aca="false">J92+D92</f>
        <v>35.629</v>
      </c>
      <c r="F92" s="2" t="n">
        <v>0.82</v>
      </c>
      <c r="G92" s="2" t="n">
        <v>293.154688879082</v>
      </c>
      <c r="H92" s="2" t="n">
        <v>0.54</v>
      </c>
      <c r="I92" s="2" t="n">
        <v>661.923927100618</v>
      </c>
      <c r="J92" s="2" t="n">
        <f aca="false">D92*0.58</f>
        <v>13.079</v>
      </c>
    </row>
    <row r="93" customFormat="false" ht="12.75" hidden="false" customHeight="true" outlineLevel="0" collapsed="false">
      <c r="A93" s="2" t="s">
        <v>965</v>
      </c>
      <c r="B93" s="2" t="s">
        <v>678</v>
      </c>
      <c r="C93" s="2" t="n">
        <v>1.04145509162298</v>
      </c>
      <c r="D93" s="2" t="e">
        <f aca="false">#N/A</f>
        <v>#N/A</v>
      </c>
      <c r="E93" s="2" t="e">
        <f aca="false">J93+D93</f>
        <v>#N/A</v>
      </c>
      <c r="F93" s="2" t="n">
        <v>0.82</v>
      </c>
      <c r="G93" s="2" t="e">
        <f aca="false">#N/A</f>
        <v>#N/A</v>
      </c>
      <c r="H93" s="2" t="n">
        <v>0.54</v>
      </c>
      <c r="I93" s="2" t="e">
        <f aca="false">#N/A</f>
        <v>#N/A</v>
      </c>
      <c r="J93" s="2" t="e">
        <f aca="false">D93*0.58</f>
        <v>#N/A</v>
      </c>
    </row>
    <row r="94" customFormat="false" ht="12.75" hidden="false" customHeight="true" outlineLevel="0" collapsed="false">
      <c r="A94" s="2" t="s">
        <v>443</v>
      </c>
      <c r="B94" s="2" t="s">
        <v>679</v>
      </c>
      <c r="C94" s="2" t="n">
        <v>235.137994920777</v>
      </c>
      <c r="D94" s="2" t="n">
        <v>62.4221453287197</v>
      </c>
      <c r="E94" s="2" t="n">
        <f aca="false">J94+D94</f>
        <v>98.6269896193772</v>
      </c>
      <c r="F94" s="2" t="n">
        <v>0.82</v>
      </c>
      <c r="G94" s="2" t="e">
        <f aca="false">#N/A</f>
        <v>#N/A</v>
      </c>
      <c r="H94" s="2" t="n">
        <v>0.54</v>
      </c>
      <c r="I94" s="2" t="e">
        <f aca="false">#N/A</f>
        <v>#N/A</v>
      </c>
      <c r="J94" s="2" t="n">
        <f aca="false">D94*0.58</f>
        <v>36.2048442906574</v>
      </c>
    </row>
    <row r="95" customFormat="false" ht="12.75" hidden="false" customHeight="true" outlineLevel="0" collapsed="false">
      <c r="A95" s="2" t="s">
        <v>444</v>
      </c>
      <c r="B95" s="2" t="s">
        <v>680</v>
      </c>
      <c r="C95" s="2" t="n">
        <v>48.3852066009718</v>
      </c>
      <c r="D95" s="2" t="e">
        <f aca="false">#N/A</f>
        <v>#N/A</v>
      </c>
      <c r="E95" s="2" t="e">
        <f aca="false">J95+D95</f>
        <v>#N/A</v>
      </c>
      <c r="F95" s="2" t="n">
        <v>0.82</v>
      </c>
      <c r="G95" s="2" t="e">
        <f aca="false">#N/A</f>
        <v>#N/A</v>
      </c>
      <c r="H95" s="2" t="n">
        <v>0.54</v>
      </c>
      <c r="I95" s="2" t="e">
        <f aca="false">#N/A</f>
        <v>#N/A</v>
      </c>
      <c r="J95" s="2" t="e">
        <f aca="false">D95*0.58</f>
        <v>#N/A</v>
      </c>
    </row>
    <row r="96" customFormat="false" ht="12.75" hidden="false" customHeight="true" outlineLevel="0" collapsed="false">
      <c r="A96" s="2" t="s">
        <v>445</v>
      </c>
      <c r="B96" s="2" t="s">
        <v>681</v>
      </c>
      <c r="C96" s="2" t="n">
        <v>6270.01891204629</v>
      </c>
      <c r="D96" s="2" t="n">
        <v>7.51780572814063</v>
      </c>
      <c r="E96" s="2" t="n">
        <f aca="false">J96+D96</f>
        <v>11.8781330504622</v>
      </c>
      <c r="F96" s="2" t="n">
        <v>0.82</v>
      </c>
      <c r="G96" s="2" t="n">
        <v>295.251220271127</v>
      </c>
      <c r="H96" s="2" t="n">
        <v>0.54</v>
      </c>
      <c r="I96" s="2" t="n">
        <v>611.049680708851</v>
      </c>
      <c r="J96" s="2" t="n">
        <f aca="false">D96*0.58</f>
        <v>4.36032732232156</v>
      </c>
    </row>
    <row r="97" customFormat="false" ht="12.75" hidden="false" customHeight="true" outlineLevel="0" collapsed="false">
      <c r="A97" s="2" t="s">
        <v>446</v>
      </c>
      <c r="B97" s="2" t="s">
        <v>682</v>
      </c>
      <c r="C97" s="2" t="n">
        <v>126329.755378675</v>
      </c>
      <c r="D97" s="2" t="n">
        <v>12.8604726127601</v>
      </c>
      <c r="E97" s="2" t="n">
        <f aca="false">J97+D97</f>
        <v>20.3195467281609</v>
      </c>
      <c r="F97" s="2" t="n">
        <v>0.82</v>
      </c>
      <c r="G97" s="2" t="n">
        <v>270.662312423751</v>
      </c>
      <c r="H97" s="2" t="n">
        <v>0.54</v>
      </c>
      <c r="I97" s="2" t="n">
        <v>582.006324037003</v>
      </c>
      <c r="J97" s="2" t="n">
        <f aca="false">D97*0.58</f>
        <v>7.45907411540083</v>
      </c>
    </row>
    <row r="98" customFormat="false" ht="12.75" hidden="false" customHeight="true" outlineLevel="0" collapsed="false">
      <c r="A98" s="2" t="s">
        <v>447</v>
      </c>
      <c r="B98" s="2" t="s">
        <v>683</v>
      </c>
      <c r="C98" s="2" t="n">
        <v>384.496152388445</v>
      </c>
      <c r="D98" s="2" t="n">
        <v>41.4903403863845</v>
      </c>
      <c r="E98" s="2" t="n">
        <f aca="false">J98+D98</f>
        <v>65.5547378104876</v>
      </c>
      <c r="F98" s="2" t="n">
        <v>0.82</v>
      </c>
      <c r="G98" s="2" t="n">
        <v>599.26026026026</v>
      </c>
      <c r="H98" s="2" t="n">
        <v>0.54</v>
      </c>
      <c r="I98" s="2" t="n">
        <v>1336.23262419255</v>
      </c>
      <c r="J98" s="2" t="n">
        <f aca="false">D98*0.58</f>
        <v>24.064397424103</v>
      </c>
    </row>
    <row r="99" customFormat="false" ht="12.75" hidden="false" customHeight="true" outlineLevel="0" collapsed="false">
      <c r="A99" s="2" t="s">
        <v>448</v>
      </c>
      <c r="B99" s="2" t="s">
        <v>684</v>
      </c>
      <c r="C99" s="2" t="n">
        <v>149581.13101614</v>
      </c>
      <c r="D99" s="2" t="n">
        <v>33.6777677078414</v>
      </c>
      <c r="E99" s="2" t="n">
        <f aca="false">J99+D99</f>
        <v>53.2108729783894</v>
      </c>
      <c r="F99" s="2" t="n">
        <v>0.82</v>
      </c>
      <c r="G99" s="2" t="n">
        <v>488.692691426682</v>
      </c>
      <c r="H99" s="2" t="n">
        <v>0.54</v>
      </c>
      <c r="I99" s="2" t="n">
        <v>1089.11286514639</v>
      </c>
      <c r="J99" s="2" t="n">
        <f aca="false">D99*0.58</f>
        <v>19.533105270548</v>
      </c>
    </row>
    <row r="100" customFormat="false" ht="12.75" hidden="false" customHeight="true" outlineLevel="0" collapsed="false">
      <c r="A100" s="2" t="s">
        <v>449</v>
      </c>
      <c r="B100" s="2" t="s">
        <v>685</v>
      </c>
      <c r="C100" s="2" t="n">
        <v>705.705072042378</v>
      </c>
      <c r="D100" s="2" t="n">
        <v>71.5873015873016</v>
      </c>
      <c r="E100" s="2" t="n">
        <f aca="false">J100+D100</f>
        <v>113.107936507937</v>
      </c>
      <c r="F100" s="2" t="n">
        <v>0.82</v>
      </c>
      <c r="G100" s="2" t="n">
        <v>295.202836004932</v>
      </c>
      <c r="H100" s="2" t="n">
        <v>0.54</v>
      </c>
      <c r="I100" s="2" t="n">
        <v>845.448408889672</v>
      </c>
      <c r="J100" s="2" t="n">
        <f aca="false">D100*0.58</f>
        <v>41.5206349206349</v>
      </c>
    </row>
    <row r="101" customFormat="false" ht="12.75" hidden="false" customHeight="true" outlineLevel="0" collapsed="false">
      <c r="A101" s="2" t="s">
        <v>450</v>
      </c>
      <c r="B101" s="2" t="s">
        <v>686</v>
      </c>
      <c r="C101" s="2" t="n">
        <v>5.38228058452193</v>
      </c>
      <c r="D101" s="2" t="e">
        <f aca="false">#N/A</f>
        <v>#N/A</v>
      </c>
      <c r="E101" s="2" t="e">
        <f aca="false">J101+D101</f>
        <v>#N/A</v>
      </c>
      <c r="F101" s="2" t="n">
        <v>0.82</v>
      </c>
      <c r="G101" s="2" t="e">
        <f aca="false">#N/A</f>
        <v>#N/A</v>
      </c>
      <c r="H101" s="2" t="n">
        <v>0.54</v>
      </c>
      <c r="I101" s="2" t="e">
        <f aca="false">#N/A</f>
        <v>#N/A</v>
      </c>
      <c r="J101" s="2" t="e">
        <f aca="false">D101*0.58</f>
        <v>#N/A</v>
      </c>
    </row>
    <row r="102" customFormat="false" ht="12.75" hidden="false" customHeight="true" outlineLevel="0" collapsed="false">
      <c r="A102" s="2" t="s">
        <v>451</v>
      </c>
      <c r="B102" s="2" t="s">
        <v>687</v>
      </c>
      <c r="C102" s="2" t="n">
        <v>52757.1682936497</v>
      </c>
      <c r="D102" s="2" t="n">
        <v>61.769015161167</v>
      </c>
      <c r="E102" s="2" t="n">
        <f aca="false">J102+D102</f>
        <v>97.5950439546439</v>
      </c>
      <c r="F102" s="2" t="n">
        <v>0.82</v>
      </c>
      <c r="G102" s="2" t="n">
        <v>269.10838618362</v>
      </c>
      <c r="H102" s="2" t="n">
        <v>0.54</v>
      </c>
      <c r="I102" s="2" t="n">
        <v>757.940409943177</v>
      </c>
      <c r="J102" s="2" t="n">
        <f aca="false">D102*0.58</f>
        <v>35.8260287934769</v>
      </c>
    </row>
    <row r="103" customFormat="false" ht="12.75" hidden="false" customHeight="true" outlineLevel="0" collapsed="false">
      <c r="A103" s="2" t="s">
        <v>452</v>
      </c>
      <c r="B103" s="2" t="s">
        <v>688</v>
      </c>
      <c r="C103" s="2" t="n">
        <v>3463.67827414912</v>
      </c>
      <c r="D103" s="2" t="n">
        <v>14.0992575224697</v>
      </c>
      <c r="E103" s="2" t="n">
        <f aca="false">J103+D103</f>
        <v>22.2768268855022</v>
      </c>
      <c r="F103" s="2" t="n">
        <v>0.82</v>
      </c>
      <c r="G103" s="2" t="n">
        <v>346.257147103805</v>
      </c>
      <c r="H103" s="2" t="n">
        <v>0.54</v>
      </c>
      <c r="I103" s="2" t="n">
        <v>735.945908068199</v>
      </c>
      <c r="J103" s="2" t="n">
        <f aca="false">D103*0.58</f>
        <v>8.17756936303243</v>
      </c>
    </row>
    <row r="104" customFormat="false" ht="12.75" hidden="false" customHeight="true" outlineLevel="0" collapsed="false">
      <c r="A104" s="2" t="s">
        <v>453</v>
      </c>
      <c r="B104" s="2" t="s">
        <v>689</v>
      </c>
      <c r="C104" s="2" t="n">
        <v>2670.18740802476</v>
      </c>
      <c r="D104" s="2" t="n">
        <v>73.5152374202693</v>
      </c>
      <c r="E104" s="2" t="n">
        <f aca="false">J104+D104</f>
        <v>116.154075124026</v>
      </c>
      <c r="F104" s="2" t="n">
        <v>0.82</v>
      </c>
      <c r="G104" s="2" t="n">
        <v>310.315452091768</v>
      </c>
      <c r="H104" s="2" t="n">
        <v>0.54</v>
      </c>
      <c r="I104" s="2" t="n">
        <v>882.373228472356</v>
      </c>
      <c r="J104" s="2" t="n">
        <f aca="false">D104*0.58</f>
        <v>42.6388377037562</v>
      </c>
    </row>
    <row r="105" customFormat="false" ht="12.75" hidden="false" customHeight="true" outlineLevel="0" collapsed="false">
      <c r="A105" s="2" t="s">
        <v>454</v>
      </c>
      <c r="B105" s="2" t="s">
        <v>690</v>
      </c>
      <c r="C105" s="2" t="n">
        <v>18378.4525377632</v>
      </c>
      <c r="D105" s="2" t="n">
        <v>19.5786011839509</v>
      </c>
      <c r="E105" s="2" t="n">
        <f aca="false">J105+D105</f>
        <v>30.9341898706424</v>
      </c>
      <c r="F105" s="2" t="n">
        <v>0.82</v>
      </c>
      <c r="G105" s="2" t="n">
        <v>279.956113631313</v>
      </c>
      <c r="H105" s="2" t="n">
        <v>0.54</v>
      </c>
      <c r="I105" s="2" t="n">
        <v>624.962943314187</v>
      </c>
      <c r="J105" s="2" t="n">
        <f aca="false">D105*0.58</f>
        <v>11.3555886866915</v>
      </c>
    </row>
    <row r="106" customFormat="false" ht="12.75" hidden="false" customHeight="true" outlineLevel="0" collapsed="false">
      <c r="A106" s="2" t="s">
        <v>455</v>
      </c>
      <c r="B106" s="2" t="s">
        <v>691</v>
      </c>
      <c r="C106" s="2" t="n">
        <v>723.955963634603</v>
      </c>
      <c r="D106" s="2" t="n">
        <v>5.58513931888545</v>
      </c>
      <c r="E106" s="2" t="n">
        <f aca="false">J106+D106</f>
        <v>8.82452012383901</v>
      </c>
      <c r="F106" s="2" t="n">
        <v>0.82</v>
      </c>
      <c r="G106" s="2" t="n">
        <v>294.456312960986</v>
      </c>
      <c r="H106" s="2" t="n">
        <v>0.54</v>
      </c>
      <c r="I106" s="2" t="n">
        <v>602.405066843213</v>
      </c>
      <c r="J106" s="2" t="n">
        <f aca="false">D106*0.58</f>
        <v>3.23938080495356</v>
      </c>
    </row>
    <row r="107" customFormat="false" ht="12.75" hidden="false" customHeight="true" outlineLevel="0" collapsed="false">
      <c r="A107" s="2" t="s">
        <v>456</v>
      </c>
      <c r="B107" s="2" t="s">
        <v>692</v>
      </c>
      <c r="C107" s="2" t="n">
        <v>80361.4731830277</v>
      </c>
      <c r="D107" s="2" t="n">
        <v>36.1844629713608</v>
      </c>
      <c r="E107" s="2" t="n">
        <f aca="false">J107+D107</f>
        <v>57.1714514947501</v>
      </c>
      <c r="F107" s="2" t="n">
        <v>0.82</v>
      </c>
      <c r="G107" s="2" t="n">
        <v>287.445823457707</v>
      </c>
      <c r="H107" s="2" t="n">
        <v>0.54</v>
      </c>
      <c r="I107" s="2" t="n">
        <v>700.543059956993</v>
      </c>
      <c r="J107" s="2" t="n">
        <f aca="false">D107*0.58</f>
        <v>20.9869885233893</v>
      </c>
    </row>
    <row r="108" customFormat="false" ht="12.75" hidden="false" customHeight="true" outlineLevel="0" collapsed="false">
      <c r="A108" s="2" t="s">
        <v>977</v>
      </c>
      <c r="B108" s="2" t="s">
        <v>693</v>
      </c>
      <c r="C108" s="2" t="n">
        <v>161.287614578355</v>
      </c>
      <c r="D108" s="2" t="n">
        <v>43.4296296296296</v>
      </c>
      <c r="E108" s="2" t="n">
        <f aca="false">J108+D108</f>
        <v>68.6188148148148</v>
      </c>
      <c r="F108" s="2" t="n">
        <v>0.82</v>
      </c>
      <c r="G108" s="2" t="n">
        <v>351.656519489479</v>
      </c>
      <c r="H108" s="2" t="n">
        <v>0.54</v>
      </c>
      <c r="I108" s="2" t="n">
        <v>853.966389563451</v>
      </c>
      <c r="J108" s="2" t="n">
        <f aca="false">D108*0.58</f>
        <v>25.1891851851852</v>
      </c>
    </row>
    <row r="109" customFormat="false" ht="12.75" hidden="false" customHeight="true" outlineLevel="0" collapsed="false">
      <c r="A109" s="2" t="s">
        <v>458</v>
      </c>
      <c r="B109" s="2" t="s">
        <v>694</v>
      </c>
      <c r="C109" s="2" t="n">
        <v>109619.894396156</v>
      </c>
      <c r="D109" s="2" t="n">
        <v>81.9757365684576</v>
      </c>
      <c r="E109" s="2" t="n">
        <f aca="false">J109+D109</f>
        <v>129.521663778163</v>
      </c>
      <c r="F109" s="2" t="n">
        <v>0.82</v>
      </c>
      <c r="G109" s="2" t="n">
        <v>522.692906372471</v>
      </c>
      <c r="H109" s="2" t="n">
        <v>0.54</v>
      </c>
      <c r="I109" s="2" t="n">
        <v>1333.08145599511</v>
      </c>
      <c r="J109" s="2" t="n">
        <f aca="false">D109*0.58</f>
        <v>47.5459272097054</v>
      </c>
    </row>
    <row r="110" customFormat="false" ht="12.75" hidden="false" customHeight="true" outlineLevel="0" collapsed="false">
      <c r="A110" s="2" t="s">
        <v>459</v>
      </c>
      <c r="B110" s="2" t="s">
        <v>695</v>
      </c>
      <c r="C110" s="2" t="n">
        <v>251665.595886225</v>
      </c>
      <c r="D110" s="2" t="n">
        <v>56.8623585699912</v>
      </c>
      <c r="E110" s="2" t="n">
        <f aca="false">J110+D110</f>
        <v>89.8425265405861</v>
      </c>
      <c r="F110" s="2" t="n">
        <v>0.82</v>
      </c>
      <c r="G110" s="2" t="n">
        <v>330.291421571011</v>
      </c>
      <c r="H110" s="2" t="n">
        <v>0.54</v>
      </c>
      <c r="I110" s="2" t="n">
        <v>860.904197959113</v>
      </c>
      <c r="J110" s="2" t="n">
        <f aca="false">D110*0.58</f>
        <v>32.9801679705949</v>
      </c>
    </row>
    <row r="111" customFormat="false" ht="12.75" hidden="false" customHeight="true" outlineLevel="0" collapsed="false">
      <c r="A111" s="2" t="s">
        <v>460</v>
      </c>
      <c r="B111" s="2" t="s">
        <v>696</v>
      </c>
      <c r="C111" s="2" t="n">
        <v>1054.10165279591</v>
      </c>
      <c r="D111" s="2" t="n">
        <v>75.1666666666667</v>
      </c>
      <c r="E111" s="2" t="n">
        <f aca="false">J111+D111</f>
        <v>118.763333333333</v>
      </c>
      <c r="F111" s="2" t="n">
        <v>0.82</v>
      </c>
      <c r="G111" s="2" t="n">
        <v>303.234123947973</v>
      </c>
      <c r="H111" s="2" t="n">
        <v>0.54</v>
      </c>
      <c r="I111" s="2" t="n">
        <v>874.421922570773</v>
      </c>
      <c r="J111" s="2" t="n">
        <f aca="false">D111*0.58</f>
        <v>43.5966666666667</v>
      </c>
    </row>
    <row r="112" customFormat="false" ht="12.75" hidden="false" customHeight="true" outlineLevel="0" collapsed="false">
      <c r="A112" s="2" t="s">
        <v>461</v>
      </c>
      <c r="B112" s="2" t="s">
        <v>697</v>
      </c>
      <c r="C112" s="2" t="n">
        <v>53.3014930897418</v>
      </c>
      <c r="D112" s="2" t="n">
        <v>18.04</v>
      </c>
      <c r="E112" s="2" t="n">
        <f aca="false">J112+D112</f>
        <v>28.5032</v>
      </c>
      <c r="F112" s="2" t="n">
        <v>0.82</v>
      </c>
      <c r="G112" s="2" t="n">
        <v>414.353727642996</v>
      </c>
      <c r="H112" s="2" t="n">
        <v>0.54</v>
      </c>
      <c r="I112" s="2" t="n">
        <v>884.955107313618</v>
      </c>
      <c r="J112" s="2" t="n">
        <f aca="false">D112*0.58</f>
        <v>10.4632</v>
      </c>
    </row>
    <row r="113" customFormat="false" ht="12.75" hidden="false" customHeight="true" outlineLevel="0" collapsed="false">
      <c r="A113" s="2" t="s">
        <v>462</v>
      </c>
      <c r="B113" s="2" t="s">
        <v>698</v>
      </c>
      <c r="C113" s="2" t="n">
        <v>1046.26878520934</v>
      </c>
      <c r="D113" s="2" t="n">
        <v>40.94682230869</v>
      </c>
      <c r="E113" s="2" t="n">
        <f aca="false">J113+D113</f>
        <v>64.6959792477302</v>
      </c>
      <c r="F113" s="2" t="n">
        <v>0.82</v>
      </c>
      <c r="G113" s="2" t="e">
        <f aca="false">#N/A</f>
        <v>#N/A</v>
      </c>
      <c r="H113" s="2" t="n">
        <v>0.54</v>
      </c>
      <c r="I113" s="2" t="e">
        <f aca="false">#N/A</f>
        <v>#N/A</v>
      </c>
      <c r="J113" s="2" t="n">
        <f aca="false">D113*0.58</f>
        <v>23.7491569390402</v>
      </c>
    </row>
    <row r="114" customFormat="false" ht="12.75" hidden="false" customHeight="true" outlineLevel="0" collapsed="false">
      <c r="A114" s="2" t="s">
        <v>463</v>
      </c>
      <c r="B114" s="2" t="s">
        <v>699</v>
      </c>
      <c r="C114" s="2" t="n">
        <v>8146.60367354172</v>
      </c>
      <c r="D114" s="2" t="n">
        <v>35.7199429748139</v>
      </c>
      <c r="E114" s="2" t="n">
        <f aca="false">J114+D114</f>
        <v>56.4375099002059</v>
      </c>
      <c r="F114" s="2" t="n">
        <v>0.82</v>
      </c>
      <c r="G114" s="2" t="n">
        <v>324.818944788296</v>
      </c>
      <c r="H114" s="2" t="n">
        <v>0.54</v>
      </c>
      <c r="I114" s="2" t="n">
        <v>772.707153767407</v>
      </c>
      <c r="J114" s="2" t="n">
        <f aca="false">D114*0.58</f>
        <v>20.7175669253921</v>
      </c>
    </row>
    <row r="115" customFormat="false" ht="12.75" hidden="false" customHeight="true" outlineLevel="0" collapsed="false">
      <c r="A115" s="2" t="s">
        <v>464</v>
      </c>
      <c r="B115" s="2" t="s">
        <v>700</v>
      </c>
      <c r="C115" s="2" t="n">
        <v>15318.526160457</v>
      </c>
      <c r="D115" s="2" t="n">
        <v>7.95087265675501</v>
      </c>
      <c r="E115" s="2" t="n">
        <f aca="false">J115+D115</f>
        <v>12.5623787976729</v>
      </c>
      <c r="F115" s="2" t="n">
        <v>0.82</v>
      </c>
      <c r="G115" s="2" t="e">
        <f aca="false">#N/A</f>
        <v>#N/A</v>
      </c>
      <c r="H115" s="2" t="n">
        <v>0.54</v>
      </c>
      <c r="I115" s="2" t="e">
        <f aca="false">#N/A</f>
        <v>#N/A</v>
      </c>
      <c r="J115" s="2" t="n">
        <f aca="false">D115*0.58</f>
        <v>4.61150614091791</v>
      </c>
    </row>
    <row r="116" customFormat="false" ht="12.75" hidden="false" customHeight="true" outlineLevel="0" collapsed="false">
      <c r="A116" s="2" t="s">
        <v>465</v>
      </c>
      <c r="B116" s="2" t="s">
        <v>701</v>
      </c>
      <c r="C116" s="2" t="n">
        <v>8.91171500260011</v>
      </c>
      <c r="D116" s="2" t="n">
        <v>56.375</v>
      </c>
      <c r="E116" s="2" t="n">
        <f aca="false">J116+D116</f>
        <v>89.0725</v>
      </c>
      <c r="F116" s="2" t="n">
        <v>0.82</v>
      </c>
      <c r="G116" s="2" t="e">
        <f aca="false">#N/A</f>
        <v>#N/A</v>
      </c>
      <c r="H116" s="2" t="n">
        <v>0.54</v>
      </c>
      <c r="I116" s="2" t="e">
        <f aca="false">#N/A</f>
        <v>#N/A</v>
      </c>
      <c r="J116" s="2" t="n">
        <f aca="false">D116*0.58</f>
        <v>32.6975</v>
      </c>
    </row>
    <row r="117" customFormat="false" ht="12.75" hidden="false" customHeight="true" outlineLevel="0" collapsed="false">
      <c r="A117" s="2" t="s">
        <v>466</v>
      </c>
      <c r="B117" s="2" t="s">
        <v>702</v>
      </c>
      <c r="C117" s="2" t="n">
        <v>2055.54460097474</v>
      </c>
      <c r="D117" s="2" t="n">
        <v>3.82041507835663</v>
      </c>
      <c r="E117" s="2" t="n">
        <f aca="false">J117+D117</f>
        <v>6.03625582380347</v>
      </c>
      <c r="F117" s="2" t="n">
        <v>0.82</v>
      </c>
      <c r="G117" s="2" t="n">
        <v>394.310200985969</v>
      </c>
      <c r="H117" s="2" t="n">
        <v>0.54</v>
      </c>
      <c r="I117" s="2" t="n">
        <v>793.297400415454</v>
      </c>
      <c r="J117" s="2" t="n">
        <f aca="false">D117*0.58</f>
        <v>2.21584074544684</v>
      </c>
    </row>
    <row r="118" customFormat="false" ht="12.75" hidden="false" customHeight="true" outlineLevel="0" collapsed="false">
      <c r="A118" s="2" t="s">
        <v>467</v>
      </c>
      <c r="B118" s="2" t="s">
        <v>703</v>
      </c>
      <c r="C118" s="2" t="n">
        <v>1571.76863045337</v>
      </c>
      <c r="D118" s="2" t="n">
        <v>66.4212076583211</v>
      </c>
      <c r="E118" s="2" t="n">
        <f aca="false">J118+D118</f>
        <v>104.945508100147</v>
      </c>
      <c r="F118" s="2" t="n">
        <v>0.82</v>
      </c>
      <c r="G118" s="2" t="n">
        <v>0</v>
      </c>
      <c r="H118" s="2" t="n">
        <v>0.54</v>
      </c>
      <c r="I118" s="2" t="n">
        <v>243.101620029455</v>
      </c>
      <c r="J118" s="2" t="n">
        <f aca="false">D118*0.58</f>
        <v>38.5243004418262</v>
      </c>
    </row>
    <row r="119" customFormat="false" ht="12.75" hidden="false" customHeight="true" outlineLevel="0" collapsed="false">
      <c r="A119" s="2" t="s">
        <v>983</v>
      </c>
      <c r="B119" s="2" t="s">
        <v>704</v>
      </c>
      <c r="C119" s="2" t="n">
        <v>284392.096306692</v>
      </c>
      <c r="D119" s="2" t="n">
        <v>82.9942730493585</v>
      </c>
      <c r="E119" s="2" t="n">
        <f aca="false">J119+D119</f>
        <v>131.130951417987</v>
      </c>
      <c r="F119" s="2" t="n">
        <v>0.82</v>
      </c>
      <c r="G119" s="2" t="n">
        <v>0</v>
      </c>
      <c r="H119" s="2" t="n">
        <v>0.54</v>
      </c>
      <c r="I119" s="2" t="n">
        <v>303.759039360652</v>
      </c>
      <c r="J119" s="2" t="n">
        <f aca="false">D119*0.58</f>
        <v>48.136678368628</v>
      </c>
    </row>
    <row r="120" customFormat="false" ht="12.75" hidden="false" customHeight="true" outlineLevel="0" collapsed="false">
      <c r="A120" s="2" t="s">
        <v>469</v>
      </c>
      <c r="B120" s="2" t="s">
        <v>705</v>
      </c>
      <c r="C120" s="2" t="n">
        <v>184654.886200489</v>
      </c>
      <c r="D120" s="2" t="n">
        <v>39.3546682091071</v>
      </c>
      <c r="E120" s="2" t="n">
        <f aca="false">J120+D120</f>
        <v>62.1803757703891</v>
      </c>
      <c r="F120" s="2" t="n">
        <v>0.82</v>
      </c>
      <c r="G120" s="2" t="n">
        <v>0</v>
      </c>
      <c r="H120" s="2" t="n">
        <v>0.54</v>
      </c>
      <c r="I120" s="2" t="n">
        <v>144.038085645332</v>
      </c>
      <c r="J120" s="2" t="n">
        <f aca="false">D120*0.58</f>
        <v>22.8257075612821</v>
      </c>
    </row>
    <row r="121" customFormat="false" ht="12.75" hidden="false" customHeight="true" outlineLevel="0" collapsed="false">
      <c r="A121" s="2" t="s">
        <v>981</v>
      </c>
      <c r="B121" s="2" t="s">
        <v>706</v>
      </c>
      <c r="C121" s="2" t="n">
        <v>263.144199110191</v>
      </c>
      <c r="D121" s="2" t="n">
        <v>22.4254143646409</v>
      </c>
      <c r="E121" s="2" t="n">
        <f aca="false">J121+D121</f>
        <v>35.4321546961326</v>
      </c>
      <c r="F121" s="2" t="n">
        <v>0.82</v>
      </c>
      <c r="G121" s="2" t="e">
        <f aca="false">#N/A</f>
        <v>#N/A</v>
      </c>
      <c r="H121" s="2" t="n">
        <v>0.54</v>
      </c>
      <c r="I121" s="2" t="e">
        <f aca="false">#N/A</f>
        <v>#N/A</v>
      </c>
      <c r="J121" s="2" t="n">
        <f aca="false">D121*0.58</f>
        <v>13.0067403314917</v>
      </c>
    </row>
    <row r="122" customFormat="false" ht="12.75" hidden="false" customHeight="true" outlineLevel="0" collapsed="false">
      <c r="A122" s="2" t="s">
        <v>984</v>
      </c>
      <c r="B122" s="2" t="s">
        <v>707</v>
      </c>
      <c r="C122" s="2" t="n">
        <v>29.3624138209446</v>
      </c>
      <c r="D122" s="2" t="n">
        <v>64.4285714285714</v>
      </c>
      <c r="E122" s="2" t="n">
        <f aca="false">J122+D122</f>
        <v>101.797142857143</v>
      </c>
      <c r="F122" s="2" t="n">
        <v>0.82</v>
      </c>
      <c r="G122" s="2" t="e">
        <f aca="false">#N/A</f>
        <v>#N/A</v>
      </c>
      <c r="H122" s="2" t="n">
        <v>0.54</v>
      </c>
      <c r="I122" s="2" t="e">
        <f aca="false">#N/A</f>
        <v>#N/A</v>
      </c>
      <c r="J122" s="2" t="n">
        <f aca="false">D122*0.58</f>
        <v>37.3685714285714</v>
      </c>
    </row>
    <row r="123" customFormat="false" ht="12.75" hidden="false" customHeight="true" outlineLevel="0" collapsed="false">
      <c r="A123" s="2" t="s">
        <v>472</v>
      </c>
      <c r="B123" s="2" t="s">
        <v>708</v>
      </c>
      <c r="C123" s="2" t="n">
        <v>1465.37863413311</v>
      </c>
      <c r="D123" s="2" t="n">
        <v>17.2962607861937</v>
      </c>
      <c r="E123" s="2" t="n">
        <f aca="false">J123+D123</f>
        <v>27.328092042186</v>
      </c>
      <c r="F123" s="2" t="n">
        <v>0.82</v>
      </c>
      <c r="G123" s="2" t="n">
        <v>0</v>
      </c>
      <c r="H123" s="2" t="n">
        <v>0.54</v>
      </c>
      <c r="I123" s="2" t="n">
        <v>63.3043144774689</v>
      </c>
      <c r="J123" s="2" t="n">
        <f aca="false">D123*0.58</f>
        <v>10.0318312559923</v>
      </c>
    </row>
    <row r="124" customFormat="false" ht="12.75" hidden="false" customHeight="true" outlineLevel="0" collapsed="false">
      <c r="A124" s="2" t="s">
        <v>473</v>
      </c>
      <c r="B124" s="2" t="s">
        <v>709</v>
      </c>
      <c r="C124" s="2" t="e">
        <f aca="false">#N/A</f>
        <v>#N/A</v>
      </c>
      <c r="D124" s="2" t="e">
        <f aca="false">#N/A</f>
        <v>#N/A</v>
      </c>
      <c r="E124" s="2" t="e">
        <f aca="false">J124+D124</f>
        <v>#N/A</v>
      </c>
      <c r="F124" s="2" t="n">
        <v>0.82</v>
      </c>
      <c r="G124" s="2" t="e">
        <f aca="false">#N/A</f>
        <v>#N/A</v>
      </c>
      <c r="H124" s="2" t="n">
        <v>0.54</v>
      </c>
      <c r="I124" s="2" t="e">
        <f aca="false">#N/A</f>
        <v>#N/A</v>
      </c>
      <c r="J124" s="2" t="e">
        <f aca="false">D124*0.58</f>
        <v>#N/A</v>
      </c>
    </row>
    <row r="125" customFormat="false" ht="12.75" hidden="false" customHeight="true" outlineLevel="0" collapsed="false">
      <c r="A125" s="2" t="s">
        <v>474</v>
      </c>
      <c r="B125" s="2" t="s">
        <v>710</v>
      </c>
      <c r="C125" s="2" t="e">
        <f aca="false">#N/A</f>
        <v>#N/A</v>
      </c>
      <c r="D125" s="2" t="e">
        <f aca="false">#N/A</f>
        <v>#N/A</v>
      </c>
      <c r="E125" s="2" t="e">
        <f aca="false">J125+D125</f>
        <v>#N/A</v>
      </c>
      <c r="F125" s="2" t="n">
        <v>0.82</v>
      </c>
      <c r="G125" s="2" t="e">
        <f aca="false">#N/A</f>
        <v>#N/A</v>
      </c>
      <c r="H125" s="2" t="n">
        <v>0.54</v>
      </c>
      <c r="I125" s="2" t="e">
        <f aca="false">#N/A</f>
        <v>#N/A</v>
      </c>
      <c r="J125" s="2" t="e">
        <f aca="false">D125*0.58</f>
        <v>#N/A</v>
      </c>
    </row>
    <row r="126" customFormat="false" ht="12.75" hidden="false" customHeight="true" outlineLevel="0" collapsed="false">
      <c r="A126" s="2" t="s">
        <v>475</v>
      </c>
      <c r="B126" s="2" t="s">
        <v>711</v>
      </c>
      <c r="C126" s="2" t="e">
        <f aca="false">#N/A</f>
        <v>#N/A</v>
      </c>
      <c r="D126" s="2" t="e">
        <f aca="false">#N/A</f>
        <v>#N/A</v>
      </c>
      <c r="E126" s="2" t="e">
        <f aca="false">J126+D126</f>
        <v>#N/A</v>
      </c>
      <c r="F126" s="2" t="n">
        <v>0.82</v>
      </c>
      <c r="G126" s="2" t="e">
        <f aca="false">#N/A</f>
        <v>#N/A</v>
      </c>
      <c r="H126" s="2" t="n">
        <v>0.54</v>
      </c>
      <c r="I126" s="2" t="e">
        <f aca="false">#N/A</f>
        <v>#N/A</v>
      </c>
      <c r="J126" s="2" t="e">
        <f aca="false">D126*0.58</f>
        <v>#N/A</v>
      </c>
    </row>
    <row r="127" customFormat="false" ht="12.75" hidden="false" customHeight="true" outlineLevel="0" collapsed="false">
      <c r="A127" s="2" t="s">
        <v>476</v>
      </c>
      <c r="B127" s="2" t="s">
        <v>712</v>
      </c>
      <c r="C127" s="2" t="e">
        <f aca="false">#N/A</f>
        <v>#N/A</v>
      </c>
      <c r="D127" s="2" t="e">
        <f aca="false">#N/A</f>
        <v>#N/A</v>
      </c>
      <c r="E127" s="2" t="e">
        <f aca="false">J127+D127</f>
        <v>#N/A</v>
      </c>
      <c r="F127" s="2" t="n">
        <v>0.82</v>
      </c>
      <c r="G127" s="2" t="e">
        <f aca="false">#N/A</f>
        <v>#N/A</v>
      </c>
      <c r="H127" s="2" t="n">
        <v>0.54</v>
      </c>
      <c r="I127" s="2" t="e">
        <f aca="false">#N/A</f>
        <v>#N/A</v>
      </c>
      <c r="J127" s="2" t="e">
        <f aca="false">D127*0.58</f>
        <v>#N/A</v>
      </c>
    </row>
    <row r="128" customFormat="false" ht="12.75" hidden="false" customHeight="true" outlineLevel="0" collapsed="false">
      <c r="A128" s="2" t="s">
        <v>477</v>
      </c>
      <c r="B128" s="2" t="s">
        <v>713</v>
      </c>
      <c r="C128" s="2" t="e">
        <f aca="false">#N/A</f>
        <v>#N/A</v>
      </c>
      <c r="D128" s="2" t="e">
        <f aca="false">#N/A</f>
        <v>#N/A</v>
      </c>
      <c r="E128" s="2" t="e">
        <f aca="false">J128+D128</f>
        <v>#N/A</v>
      </c>
      <c r="F128" s="2" t="n">
        <v>0.82</v>
      </c>
      <c r="G128" s="2" t="e">
        <f aca="false">#N/A</f>
        <v>#N/A</v>
      </c>
      <c r="H128" s="2" t="n">
        <v>0.54</v>
      </c>
      <c r="I128" s="2" t="e">
        <f aca="false">#N/A</f>
        <v>#N/A</v>
      </c>
      <c r="J128" s="2" t="e">
        <f aca="false">D128*0.58</f>
        <v>#N/A</v>
      </c>
    </row>
    <row r="129" customFormat="false" ht="12.75" hidden="false" customHeight="true" outlineLevel="0" collapsed="false">
      <c r="A129" s="2" t="s">
        <v>478</v>
      </c>
      <c r="B129" s="2" t="s">
        <v>714</v>
      </c>
      <c r="C129" s="2" t="e">
        <f aca="false">#N/A</f>
        <v>#N/A</v>
      </c>
      <c r="D129" s="2" t="e">
        <f aca="false">#N/A</f>
        <v>#N/A</v>
      </c>
      <c r="E129" s="2" t="e">
        <f aca="false">J129+D129</f>
        <v>#N/A</v>
      </c>
      <c r="F129" s="2" t="n">
        <v>0.82</v>
      </c>
      <c r="G129" s="2" t="e">
        <f aca="false">#N/A</f>
        <v>#N/A</v>
      </c>
      <c r="H129" s="2" t="n">
        <v>0.54</v>
      </c>
      <c r="I129" s="2" t="e">
        <f aca="false">#N/A</f>
        <v>#N/A</v>
      </c>
      <c r="J129" s="2" t="e">
        <f aca="false">D129*0.58</f>
        <v>#N/A</v>
      </c>
    </row>
    <row r="130" customFormat="false" ht="12.75" hidden="false" customHeight="true" outlineLevel="0" collapsed="false">
      <c r="A130" s="2" t="s">
        <v>479</v>
      </c>
      <c r="B130" s="2" t="s">
        <v>715</v>
      </c>
      <c r="C130" s="2" t="e">
        <f aca="false">#N/A</f>
        <v>#N/A</v>
      </c>
      <c r="D130" s="2" t="e">
        <f aca="false">#N/A</f>
        <v>#N/A</v>
      </c>
      <c r="E130" s="2" t="e">
        <f aca="false">J130+D130</f>
        <v>#N/A</v>
      </c>
      <c r="F130" s="2" t="n">
        <v>0.82</v>
      </c>
      <c r="G130" s="2" t="e">
        <f aca="false">#N/A</f>
        <v>#N/A</v>
      </c>
      <c r="H130" s="2" t="n">
        <v>0.54</v>
      </c>
      <c r="I130" s="2" t="e">
        <f aca="false">#N/A</f>
        <v>#N/A</v>
      </c>
      <c r="J130" s="2" t="e">
        <f aca="false">D130*0.58</f>
        <v>#N/A</v>
      </c>
    </row>
    <row r="131" customFormat="false" ht="12.75" hidden="false" customHeight="true" outlineLevel="0" collapsed="false">
      <c r="A131" s="2" t="s">
        <v>480</v>
      </c>
      <c r="B131" s="2" t="s">
        <v>716</v>
      </c>
      <c r="C131" s="2" t="e">
        <f aca="false">#N/A</f>
        <v>#N/A</v>
      </c>
      <c r="D131" s="2" t="e">
        <f aca="false">#N/A</f>
        <v>#N/A</v>
      </c>
      <c r="E131" s="2" t="e">
        <f aca="false">J131+D131</f>
        <v>#N/A</v>
      </c>
      <c r="F131" s="2" t="n">
        <v>0.82</v>
      </c>
      <c r="G131" s="2" t="e">
        <f aca="false">#N/A</f>
        <v>#N/A</v>
      </c>
      <c r="H131" s="2" t="n">
        <v>0.54</v>
      </c>
      <c r="I131" s="2" t="e">
        <f aca="false">#N/A</f>
        <v>#N/A</v>
      </c>
      <c r="J131" s="2" t="e">
        <f aca="false">D131*0.58</f>
        <v>#N/A</v>
      </c>
    </row>
    <row r="132" customFormat="false" ht="12.75" hidden="false" customHeight="true" outlineLevel="0" collapsed="false">
      <c r="A132" s="2" t="s">
        <v>481</v>
      </c>
      <c r="B132" s="2" t="s">
        <v>717</v>
      </c>
      <c r="C132" s="2" t="e">
        <f aca="false">#N/A</f>
        <v>#N/A</v>
      </c>
      <c r="D132" s="2" t="e">
        <f aca="false">#N/A</f>
        <v>#N/A</v>
      </c>
      <c r="E132" s="2" t="e">
        <f aca="false">J132+D132</f>
        <v>#N/A</v>
      </c>
      <c r="F132" s="2" t="n">
        <v>0.82</v>
      </c>
      <c r="G132" s="2" t="e">
        <f aca="false">#N/A</f>
        <v>#N/A</v>
      </c>
      <c r="H132" s="2" t="n">
        <v>0.54</v>
      </c>
      <c r="I132" s="2" t="e">
        <f aca="false">#N/A</f>
        <v>#N/A</v>
      </c>
      <c r="J132" s="2" t="e">
        <f aca="false">D132*0.58</f>
        <v>#N/A</v>
      </c>
    </row>
    <row r="133" customFormat="false" ht="12.75" hidden="false" customHeight="true" outlineLevel="0" collapsed="false">
      <c r="A133" s="2" t="s">
        <v>482</v>
      </c>
      <c r="B133" s="2" t="s">
        <v>718</v>
      </c>
      <c r="C133" s="2" t="e">
        <f aca="false">#N/A</f>
        <v>#N/A</v>
      </c>
      <c r="D133" s="2" t="e">
        <f aca="false">#N/A</f>
        <v>#N/A</v>
      </c>
      <c r="E133" s="2" t="e">
        <f aca="false">J133+D133</f>
        <v>#N/A</v>
      </c>
      <c r="F133" s="2" t="n">
        <v>0.82</v>
      </c>
      <c r="G133" s="2" t="e">
        <f aca="false">#N/A</f>
        <v>#N/A</v>
      </c>
      <c r="H133" s="2" t="n">
        <v>0.54</v>
      </c>
      <c r="I133" s="2" t="e">
        <f aca="false">#N/A</f>
        <v>#N/A</v>
      </c>
      <c r="J133" s="2" t="e">
        <f aca="false">D133*0.58</f>
        <v>#N/A</v>
      </c>
    </row>
    <row r="134" customFormat="false" ht="12.75" hidden="false" customHeight="true" outlineLevel="0" collapsed="false">
      <c r="A134" s="2" t="s">
        <v>483</v>
      </c>
      <c r="B134" s="2" t="s">
        <v>719</v>
      </c>
      <c r="C134" s="2" t="e">
        <f aca="false">#N/A</f>
        <v>#N/A</v>
      </c>
      <c r="D134" s="2" t="e">
        <f aca="false">#N/A</f>
        <v>#N/A</v>
      </c>
      <c r="E134" s="2" t="e">
        <f aca="false">J134+D134</f>
        <v>#N/A</v>
      </c>
      <c r="F134" s="2" t="n">
        <v>0.82</v>
      </c>
      <c r="G134" s="2" t="e">
        <f aca="false">#N/A</f>
        <v>#N/A</v>
      </c>
      <c r="H134" s="2" t="n">
        <v>0.54</v>
      </c>
      <c r="I134" s="2" t="e">
        <f aca="false">#N/A</f>
        <v>#N/A</v>
      </c>
      <c r="J134" s="2" t="e">
        <f aca="false">D134*0.58</f>
        <v>#N/A</v>
      </c>
    </row>
    <row r="135" customFormat="false" ht="12.75" hidden="false" customHeight="true" outlineLevel="0" collapsed="false">
      <c r="A135" s="2" t="s">
        <v>484</v>
      </c>
      <c r="B135" s="2" t="s">
        <v>720</v>
      </c>
      <c r="C135" s="2" t="e">
        <f aca="false">#N/A</f>
        <v>#N/A</v>
      </c>
      <c r="D135" s="2" t="e">
        <f aca="false">#N/A</f>
        <v>#N/A</v>
      </c>
      <c r="E135" s="2" t="e">
        <f aca="false">J135+D135</f>
        <v>#N/A</v>
      </c>
      <c r="F135" s="2" t="n">
        <v>0.82</v>
      </c>
      <c r="G135" s="2" t="e">
        <f aca="false">#N/A</f>
        <v>#N/A</v>
      </c>
      <c r="H135" s="2" t="n">
        <v>0.54</v>
      </c>
      <c r="I135" s="2" t="e">
        <f aca="false">#N/A</f>
        <v>#N/A</v>
      </c>
      <c r="J135" s="2" t="e">
        <f aca="false">D135*0.58</f>
        <v>#N/A</v>
      </c>
    </row>
    <row r="136" customFormat="false" ht="12.75" hidden="false" customHeight="true" outlineLevel="0" collapsed="false">
      <c r="A136" s="2" t="s">
        <v>485</v>
      </c>
      <c r="B136" s="2" t="s">
        <v>721</v>
      </c>
      <c r="C136" s="2" t="e">
        <f aca="false">#N/A</f>
        <v>#N/A</v>
      </c>
      <c r="D136" s="2" t="e">
        <f aca="false">#N/A</f>
        <v>#N/A</v>
      </c>
      <c r="E136" s="2" t="e">
        <f aca="false">J136+D136</f>
        <v>#N/A</v>
      </c>
      <c r="F136" s="2" t="n">
        <v>0.82</v>
      </c>
      <c r="G136" s="2" t="e">
        <f aca="false">#N/A</f>
        <v>#N/A</v>
      </c>
      <c r="H136" s="2" t="n">
        <v>0.54</v>
      </c>
      <c r="I136" s="2" t="e">
        <f aca="false">#N/A</f>
        <v>#N/A</v>
      </c>
      <c r="J136" s="2" t="e">
        <f aca="false">D136*0.58</f>
        <v>#N/A</v>
      </c>
    </row>
    <row r="137" customFormat="false" ht="12.75" hidden="false" customHeight="true" outlineLevel="0" collapsed="false">
      <c r="A137" s="2" t="s">
        <v>486</v>
      </c>
      <c r="B137" s="2" t="s">
        <v>722</v>
      </c>
      <c r="C137" s="2" t="e">
        <f aca="false">#N/A</f>
        <v>#N/A</v>
      </c>
      <c r="D137" s="2" t="e">
        <f aca="false">#N/A</f>
        <v>#N/A</v>
      </c>
      <c r="E137" s="2" t="e">
        <f aca="false">J137+D137</f>
        <v>#N/A</v>
      </c>
      <c r="F137" s="2" t="n">
        <v>0.82</v>
      </c>
      <c r="G137" s="2" t="e">
        <f aca="false">#N/A</f>
        <v>#N/A</v>
      </c>
      <c r="H137" s="2" t="n">
        <v>0.54</v>
      </c>
      <c r="I137" s="2" t="e">
        <f aca="false">#N/A</f>
        <v>#N/A</v>
      </c>
      <c r="J137" s="2" t="e">
        <f aca="false">D137*0.58</f>
        <v>#N/A</v>
      </c>
    </row>
    <row r="138" customFormat="false" ht="12.75" hidden="false" customHeight="true" outlineLevel="0" collapsed="false">
      <c r="A138" s="2" t="e">
        <f aca="false">#N/A</f>
        <v>#N/A</v>
      </c>
      <c r="B138" s="2" t="s">
        <v>1235</v>
      </c>
      <c r="C138" s="2" t="e">
        <f aca="false">#N/A</f>
        <v>#N/A</v>
      </c>
      <c r="D138" s="2" t="e">
        <f aca="false">#N/A</f>
        <v>#N/A</v>
      </c>
      <c r="E138" s="2" t="e">
        <f aca="false">J138+D138</f>
        <v>#N/A</v>
      </c>
      <c r="F138" s="2" t="n">
        <v>0.82</v>
      </c>
      <c r="G138" s="2" t="e">
        <f aca="false">#N/A</f>
        <v>#N/A</v>
      </c>
      <c r="H138" s="2" t="n">
        <v>0.54</v>
      </c>
      <c r="I138" s="2" t="e">
        <f aca="false">#N/A</f>
        <v>#N/A</v>
      </c>
      <c r="J138" s="2" t="e">
        <f aca="false">D138*0.58</f>
        <v>#N/A</v>
      </c>
    </row>
    <row r="139" customFormat="false" ht="12.75" hidden="false" customHeight="true" outlineLevel="0" collapsed="false">
      <c r="A139" s="2" t="s">
        <v>487</v>
      </c>
      <c r="B139" s="2" t="s">
        <v>723</v>
      </c>
      <c r="C139" s="2" t="e">
        <f aca="false">#N/A</f>
        <v>#N/A</v>
      </c>
      <c r="D139" s="2" t="e">
        <f aca="false">#N/A</f>
        <v>#N/A</v>
      </c>
      <c r="E139" s="2" t="e">
        <f aca="false">J139+D139</f>
        <v>#N/A</v>
      </c>
      <c r="F139" s="2" t="n">
        <v>0.82</v>
      </c>
      <c r="G139" s="2" t="e">
        <f aca="false">#N/A</f>
        <v>#N/A</v>
      </c>
      <c r="H139" s="2" t="n">
        <v>0.54</v>
      </c>
      <c r="I139" s="2" t="e">
        <f aca="false">#N/A</f>
        <v>#N/A</v>
      </c>
      <c r="J139" s="2" t="e">
        <f aca="false">D139*0.58</f>
        <v>#N/A</v>
      </c>
    </row>
    <row r="140" customFormat="false" ht="12.75" hidden="false" customHeight="true" outlineLevel="0" collapsed="false">
      <c r="A140" s="2" t="s">
        <v>488</v>
      </c>
      <c r="B140" s="2" t="s">
        <v>724</v>
      </c>
      <c r="C140" s="2" t="e">
        <f aca="false">#N/A</f>
        <v>#N/A</v>
      </c>
      <c r="D140" s="2" t="e">
        <f aca="false">#N/A</f>
        <v>#N/A</v>
      </c>
      <c r="E140" s="2" t="e">
        <f aca="false">J140+D140</f>
        <v>#N/A</v>
      </c>
      <c r="F140" s="2" t="n">
        <v>0.82</v>
      </c>
      <c r="G140" s="2" t="e">
        <f aca="false">#N/A</f>
        <v>#N/A</v>
      </c>
      <c r="H140" s="2" t="n">
        <v>0.54</v>
      </c>
      <c r="I140" s="2" t="e">
        <f aca="false">#N/A</f>
        <v>#N/A</v>
      </c>
      <c r="J140" s="2" t="e">
        <f aca="false">D140*0.58</f>
        <v>#N/A</v>
      </c>
    </row>
    <row r="141" customFormat="false" ht="12.75" hidden="false" customHeight="true" outlineLevel="0" collapsed="false">
      <c r="A141" s="2" t="s">
        <v>489</v>
      </c>
      <c r="B141" s="2" t="s">
        <v>725</v>
      </c>
      <c r="C141" s="2" t="e">
        <f aca="false">#N/A</f>
        <v>#N/A</v>
      </c>
      <c r="D141" s="2" t="e">
        <f aca="false">#N/A</f>
        <v>#N/A</v>
      </c>
      <c r="E141" s="2" t="e">
        <f aca="false">J141+D141</f>
        <v>#N/A</v>
      </c>
      <c r="F141" s="2" t="n">
        <v>0.82</v>
      </c>
      <c r="G141" s="2" t="e">
        <f aca="false">#N/A</f>
        <v>#N/A</v>
      </c>
      <c r="H141" s="2" t="n">
        <v>0.54</v>
      </c>
      <c r="I141" s="2" t="e">
        <f aca="false">#N/A</f>
        <v>#N/A</v>
      </c>
      <c r="J141" s="2" t="e">
        <f aca="false">D141*0.58</f>
        <v>#N/A</v>
      </c>
    </row>
    <row r="142" customFormat="false" ht="12.75" hidden="false" customHeight="true" outlineLevel="0" collapsed="false">
      <c r="A142" s="2" t="s">
        <v>490</v>
      </c>
      <c r="B142" s="2" t="s">
        <v>726</v>
      </c>
      <c r="C142" s="2" t="e">
        <f aca="false">#N/A</f>
        <v>#N/A</v>
      </c>
      <c r="D142" s="2" t="e">
        <f aca="false">#N/A</f>
        <v>#N/A</v>
      </c>
      <c r="E142" s="2" t="e">
        <f aca="false">J142+D142</f>
        <v>#N/A</v>
      </c>
      <c r="F142" s="2" t="n">
        <v>0.82</v>
      </c>
      <c r="G142" s="2" t="e">
        <f aca="false">#N/A</f>
        <v>#N/A</v>
      </c>
      <c r="H142" s="2" t="n">
        <v>0.54</v>
      </c>
      <c r="I142" s="2" t="e">
        <f aca="false">#N/A</f>
        <v>#N/A</v>
      </c>
      <c r="J142" s="2" t="e">
        <f aca="false">D142*0.58</f>
        <v>#N/A</v>
      </c>
    </row>
    <row r="143" customFormat="false" ht="12.75" hidden="false" customHeight="true" outlineLevel="0" collapsed="false">
      <c r="A143" s="2" t="s">
        <v>491</v>
      </c>
      <c r="B143" s="2" t="s">
        <v>727</v>
      </c>
      <c r="C143" s="2" t="e">
        <f aca="false">#N/A</f>
        <v>#N/A</v>
      </c>
      <c r="D143" s="2" t="e">
        <f aca="false">#N/A</f>
        <v>#N/A</v>
      </c>
      <c r="E143" s="2" t="e">
        <f aca="false">J143+D143</f>
        <v>#N/A</v>
      </c>
      <c r="F143" s="2" t="n">
        <v>0.82</v>
      </c>
      <c r="G143" s="2" t="e">
        <f aca="false">#N/A</f>
        <v>#N/A</v>
      </c>
      <c r="H143" s="2" t="n">
        <v>0.54</v>
      </c>
      <c r="I143" s="2" t="e">
        <f aca="false">#N/A</f>
        <v>#N/A</v>
      </c>
      <c r="J143" s="2" t="e">
        <f aca="false">D143*0.58</f>
        <v>#N/A</v>
      </c>
    </row>
    <row r="144" customFormat="false" ht="12.75" hidden="false" customHeight="true" outlineLevel="0" collapsed="false">
      <c r="A144" s="2" t="s">
        <v>492</v>
      </c>
      <c r="B144" s="2" t="s">
        <v>728</v>
      </c>
      <c r="C144" s="2" t="e">
        <f aca="false">#N/A</f>
        <v>#N/A</v>
      </c>
      <c r="D144" s="2" t="e">
        <f aca="false">#N/A</f>
        <v>#N/A</v>
      </c>
      <c r="E144" s="2" t="e">
        <f aca="false">J144+D144</f>
        <v>#N/A</v>
      </c>
      <c r="F144" s="2" t="n">
        <v>0.82</v>
      </c>
      <c r="G144" s="2" t="e">
        <f aca="false">#N/A</f>
        <v>#N/A</v>
      </c>
      <c r="H144" s="2" t="n">
        <v>0.54</v>
      </c>
      <c r="I144" s="2" t="e">
        <f aca="false">#N/A</f>
        <v>#N/A</v>
      </c>
      <c r="J144" s="2" t="e">
        <f aca="false">D144*0.58</f>
        <v>#N/A</v>
      </c>
    </row>
    <row r="145" customFormat="false" ht="12.75" hidden="false" customHeight="true" outlineLevel="0" collapsed="false">
      <c r="A145" s="2" t="s">
        <v>493</v>
      </c>
      <c r="B145" s="2" t="s">
        <v>729</v>
      </c>
      <c r="C145" s="2" t="e">
        <f aca="false">#N/A</f>
        <v>#N/A</v>
      </c>
      <c r="D145" s="2" t="e">
        <f aca="false">#N/A</f>
        <v>#N/A</v>
      </c>
      <c r="E145" s="2" t="e">
        <f aca="false">J145+D145</f>
        <v>#N/A</v>
      </c>
      <c r="F145" s="2" t="n">
        <v>0.82</v>
      </c>
      <c r="G145" s="2" t="e">
        <f aca="false">#N/A</f>
        <v>#N/A</v>
      </c>
      <c r="H145" s="2" t="n">
        <v>0.54</v>
      </c>
      <c r="I145" s="2" t="e">
        <f aca="false">#N/A</f>
        <v>#N/A</v>
      </c>
      <c r="J145" s="2" t="e">
        <f aca="false">D145*0.58</f>
        <v>#N/A</v>
      </c>
    </row>
    <row r="146" customFormat="false" ht="12.75" hidden="false" customHeight="true" outlineLevel="0" collapsed="false">
      <c r="A146" s="2" t="s">
        <v>494</v>
      </c>
      <c r="B146" s="2" t="s">
        <v>730</v>
      </c>
      <c r="C146" s="2" t="e">
        <f aca="false">#N/A</f>
        <v>#N/A</v>
      </c>
      <c r="D146" s="2" t="e">
        <f aca="false">#N/A</f>
        <v>#N/A</v>
      </c>
      <c r="E146" s="2" t="e">
        <f aca="false">J146+D146</f>
        <v>#N/A</v>
      </c>
      <c r="F146" s="2" t="n">
        <v>0.82</v>
      </c>
      <c r="G146" s="2" t="e">
        <f aca="false">#N/A</f>
        <v>#N/A</v>
      </c>
      <c r="H146" s="2" t="n">
        <v>0.54</v>
      </c>
      <c r="I146" s="2" t="e">
        <f aca="false">#N/A</f>
        <v>#N/A</v>
      </c>
      <c r="J146" s="2" t="e">
        <f aca="false">D146*0.58</f>
        <v>#N/A</v>
      </c>
    </row>
    <row r="147" customFormat="false" ht="12.75" hidden="false" customHeight="true" outlineLevel="0" collapsed="false">
      <c r="A147" s="2" t="s">
        <v>495</v>
      </c>
      <c r="B147" s="2" t="s">
        <v>731</v>
      </c>
      <c r="C147" s="2" t="e">
        <f aca="false">#N/A</f>
        <v>#N/A</v>
      </c>
      <c r="D147" s="2" t="e">
        <f aca="false">#N/A</f>
        <v>#N/A</v>
      </c>
      <c r="E147" s="2" t="e">
        <f aca="false">J147+D147</f>
        <v>#N/A</v>
      </c>
      <c r="F147" s="2" t="n">
        <v>0.82</v>
      </c>
      <c r="G147" s="2" t="e">
        <f aca="false">#N/A</f>
        <v>#N/A</v>
      </c>
      <c r="H147" s="2" t="n">
        <v>0.54</v>
      </c>
      <c r="I147" s="2" t="e">
        <f aca="false">#N/A</f>
        <v>#N/A</v>
      </c>
      <c r="J147" s="2" t="e">
        <f aca="false">D147*0.58</f>
        <v>#N/A</v>
      </c>
    </row>
    <row r="148" customFormat="false" ht="12.75" hidden="false" customHeight="true" outlineLevel="0" collapsed="false">
      <c r="A148" s="2" t="s">
        <v>496</v>
      </c>
      <c r="B148" s="2" t="s">
        <v>732</v>
      </c>
      <c r="C148" s="2" t="e">
        <f aca="false">#N/A</f>
        <v>#N/A</v>
      </c>
      <c r="D148" s="2" t="e">
        <f aca="false">#N/A</f>
        <v>#N/A</v>
      </c>
      <c r="E148" s="2" t="e">
        <f aca="false">J148+D148</f>
        <v>#N/A</v>
      </c>
      <c r="F148" s="2" t="n">
        <v>0.82</v>
      </c>
      <c r="G148" s="2" t="e">
        <f aca="false">#N/A</f>
        <v>#N/A</v>
      </c>
      <c r="H148" s="2" t="n">
        <v>0.54</v>
      </c>
      <c r="I148" s="2" t="e">
        <f aca="false">#N/A</f>
        <v>#N/A</v>
      </c>
      <c r="J148" s="2" t="e">
        <f aca="false">D148*0.58</f>
        <v>#N/A</v>
      </c>
    </row>
    <row r="149" customFormat="false" ht="12.75" hidden="false" customHeight="true" outlineLevel="0" collapsed="false">
      <c r="A149" s="2" t="s">
        <v>497</v>
      </c>
      <c r="B149" s="2" t="s">
        <v>733</v>
      </c>
      <c r="C149" s="2" t="e">
        <f aca="false">#N/A</f>
        <v>#N/A</v>
      </c>
      <c r="D149" s="2" t="e">
        <f aca="false">#N/A</f>
        <v>#N/A</v>
      </c>
      <c r="E149" s="2" t="e">
        <f aca="false">J149+D149</f>
        <v>#N/A</v>
      </c>
      <c r="F149" s="2" t="n">
        <v>0.82</v>
      </c>
      <c r="G149" s="2" t="e">
        <f aca="false">#N/A</f>
        <v>#N/A</v>
      </c>
      <c r="H149" s="2" t="n">
        <v>0.54</v>
      </c>
      <c r="I149" s="2" t="e">
        <f aca="false">#N/A</f>
        <v>#N/A</v>
      </c>
      <c r="J149" s="2" t="e">
        <f aca="false">D149*0.58</f>
        <v>#N/A</v>
      </c>
    </row>
    <row r="150" customFormat="false" ht="12.75" hidden="false" customHeight="true" outlineLevel="0" collapsed="false">
      <c r="A150" s="2" t="s">
        <v>498</v>
      </c>
      <c r="B150" s="2" t="s">
        <v>734</v>
      </c>
      <c r="C150" s="2" t="e">
        <f aca="false">#N/A</f>
        <v>#N/A</v>
      </c>
      <c r="D150" s="2" t="e">
        <f aca="false">#N/A</f>
        <v>#N/A</v>
      </c>
      <c r="E150" s="2" t="e">
        <f aca="false">J150+D150</f>
        <v>#N/A</v>
      </c>
      <c r="F150" s="2" t="n">
        <v>0.82</v>
      </c>
      <c r="G150" s="2" t="e">
        <f aca="false">#N/A</f>
        <v>#N/A</v>
      </c>
      <c r="H150" s="2" t="n">
        <v>0.54</v>
      </c>
      <c r="I150" s="2" t="e">
        <f aca="false">#N/A</f>
        <v>#N/A</v>
      </c>
      <c r="J150" s="2" t="e">
        <f aca="false">D150*0.58</f>
        <v>#N/A</v>
      </c>
    </row>
    <row r="151" customFormat="false" ht="12.75" hidden="false" customHeight="true" outlineLevel="0" collapsed="false">
      <c r="A151" s="2" t="s">
        <v>499</v>
      </c>
      <c r="B151" s="2" t="s">
        <v>735</v>
      </c>
      <c r="C151" s="2" t="e">
        <f aca="false">#N/A</f>
        <v>#N/A</v>
      </c>
      <c r="D151" s="2" t="e">
        <f aca="false">#N/A</f>
        <v>#N/A</v>
      </c>
      <c r="E151" s="2" t="e">
        <f aca="false">J151+D151</f>
        <v>#N/A</v>
      </c>
      <c r="F151" s="2" t="n">
        <v>0.82</v>
      </c>
      <c r="G151" s="2" t="e">
        <f aca="false">#N/A</f>
        <v>#N/A</v>
      </c>
      <c r="H151" s="2" t="n">
        <v>0.54</v>
      </c>
      <c r="I151" s="2" t="e">
        <f aca="false">#N/A</f>
        <v>#N/A</v>
      </c>
      <c r="J151" s="2" t="e">
        <f aca="false">D151*0.58</f>
        <v>#N/A</v>
      </c>
    </row>
    <row r="152" customFormat="false" ht="12.75" hidden="false" customHeight="true" outlineLevel="0" collapsed="false">
      <c r="A152" s="2" t="s">
        <v>500</v>
      </c>
      <c r="B152" s="2" t="s">
        <v>736</v>
      </c>
      <c r="C152" s="2" t="e">
        <f aca="false">#N/A</f>
        <v>#N/A</v>
      </c>
      <c r="D152" s="2" t="n">
        <v>39.1493055555556</v>
      </c>
      <c r="E152" s="2" t="n">
        <f aca="false">J152+D152</f>
        <v>61.8559027777778</v>
      </c>
      <c r="F152" s="2" t="n">
        <v>0.82</v>
      </c>
      <c r="G152" s="2" t="e">
        <f aca="false">#N/A</f>
        <v>#N/A</v>
      </c>
      <c r="H152" s="2" t="n">
        <v>0.54</v>
      </c>
      <c r="I152" s="2" t="e">
        <f aca="false">#N/A</f>
        <v>#N/A</v>
      </c>
      <c r="J152" s="2" t="n">
        <f aca="false">D152*0.58</f>
        <v>22.7065972222222</v>
      </c>
    </row>
    <row r="153" customFormat="false" ht="12.75" hidden="false" customHeight="true" outlineLevel="0" collapsed="false">
      <c r="A153" s="2" t="s">
        <v>501</v>
      </c>
      <c r="B153" s="2" t="s">
        <v>737</v>
      </c>
      <c r="C153" s="2" t="e">
        <f aca="false">#N/A</f>
        <v>#N/A</v>
      </c>
      <c r="D153" s="2" t="e">
        <f aca="false">#N/A</f>
        <v>#N/A</v>
      </c>
      <c r="E153" s="2" t="e">
        <f aca="false">J153+D153</f>
        <v>#N/A</v>
      </c>
      <c r="F153" s="2" t="n">
        <v>0.82</v>
      </c>
      <c r="G153" s="2" t="e">
        <f aca="false">#N/A</f>
        <v>#N/A</v>
      </c>
      <c r="H153" s="2" t="n">
        <v>0.54</v>
      </c>
      <c r="I153" s="2" t="e">
        <f aca="false">#N/A</f>
        <v>#N/A</v>
      </c>
      <c r="J153" s="2" t="e">
        <f aca="false">D153*0.58</f>
        <v>#N/A</v>
      </c>
    </row>
    <row r="154" customFormat="false" ht="12.75" hidden="false" customHeight="true" outlineLevel="0" collapsed="false">
      <c r="A154" s="2" t="s">
        <v>502</v>
      </c>
      <c r="B154" s="2" t="s">
        <v>738</v>
      </c>
      <c r="C154" s="2" t="e">
        <f aca="false">#N/A</f>
        <v>#N/A</v>
      </c>
      <c r="D154" s="2" t="e">
        <f aca="false">#N/A</f>
        <v>#N/A</v>
      </c>
      <c r="E154" s="2" t="e">
        <f aca="false">J154+D154</f>
        <v>#N/A</v>
      </c>
      <c r="F154" s="2" t="n">
        <v>0.82</v>
      </c>
      <c r="G154" s="2" t="e">
        <f aca="false">#N/A</f>
        <v>#N/A</v>
      </c>
      <c r="H154" s="2" t="n">
        <v>0.54</v>
      </c>
      <c r="I154" s="2" t="e">
        <f aca="false">#N/A</f>
        <v>#N/A</v>
      </c>
      <c r="J154" s="2" t="e">
        <f aca="false">D154*0.58</f>
        <v>#N/A</v>
      </c>
    </row>
    <row r="155" customFormat="false" ht="12.75" hidden="false" customHeight="true" outlineLevel="0" collapsed="false">
      <c r="A155" s="2" t="s">
        <v>503</v>
      </c>
      <c r="B155" s="2" t="s">
        <v>739</v>
      </c>
      <c r="C155" s="2" t="e">
        <f aca="false">#N/A</f>
        <v>#N/A</v>
      </c>
      <c r="D155" s="2" t="e">
        <f aca="false">#N/A</f>
        <v>#N/A</v>
      </c>
      <c r="E155" s="2" t="e">
        <f aca="false">J155+D155</f>
        <v>#N/A</v>
      </c>
      <c r="F155" s="2" t="n">
        <v>0.82</v>
      </c>
      <c r="G155" s="2" t="e">
        <f aca="false">#N/A</f>
        <v>#N/A</v>
      </c>
      <c r="H155" s="2" t="n">
        <v>0.54</v>
      </c>
      <c r="I155" s="2" t="e">
        <f aca="false">#N/A</f>
        <v>#N/A</v>
      </c>
      <c r="J155" s="2" t="e">
        <f aca="false">D155*0.58</f>
        <v>#N/A</v>
      </c>
    </row>
    <row r="156" customFormat="false" ht="12.75" hidden="false" customHeight="true" outlineLevel="0" collapsed="false">
      <c r="A156" s="2" t="s">
        <v>504</v>
      </c>
      <c r="B156" s="2" t="s">
        <v>740</v>
      </c>
      <c r="C156" s="2" t="e">
        <f aca="false">#N/A</f>
        <v>#N/A</v>
      </c>
      <c r="D156" s="2" t="e">
        <f aca="false">#N/A</f>
        <v>#N/A</v>
      </c>
      <c r="E156" s="2" t="e">
        <f aca="false">J156+D156</f>
        <v>#N/A</v>
      </c>
      <c r="F156" s="2" t="n">
        <v>0.82</v>
      </c>
      <c r="G156" s="2" t="e">
        <f aca="false">#N/A</f>
        <v>#N/A</v>
      </c>
      <c r="H156" s="2" t="n">
        <v>0.54</v>
      </c>
      <c r="I156" s="2" t="e">
        <f aca="false">#N/A</f>
        <v>#N/A</v>
      </c>
      <c r="J156" s="2" t="e">
        <f aca="false">D156*0.58</f>
        <v>#N/A</v>
      </c>
    </row>
    <row r="157" customFormat="false" ht="12.75" hidden="false" customHeight="true" outlineLevel="0" collapsed="false">
      <c r="A157" s="2" t="s">
        <v>505</v>
      </c>
      <c r="B157" s="2" t="s">
        <v>741</v>
      </c>
      <c r="C157" s="2" t="e">
        <f aca="false">#N/A</f>
        <v>#N/A</v>
      </c>
      <c r="D157" s="2" t="e">
        <f aca="false">#N/A</f>
        <v>#N/A</v>
      </c>
      <c r="E157" s="2" t="e">
        <f aca="false">J157+D157</f>
        <v>#N/A</v>
      </c>
      <c r="F157" s="2" t="n">
        <v>0.82</v>
      </c>
      <c r="G157" s="2" t="e">
        <f aca="false">#N/A</f>
        <v>#N/A</v>
      </c>
      <c r="H157" s="2" t="n">
        <v>0.54</v>
      </c>
      <c r="I157" s="2" t="e">
        <f aca="false">#N/A</f>
        <v>#N/A</v>
      </c>
      <c r="J157" s="2" t="e">
        <f aca="false">D157*0.58</f>
        <v>#N/A</v>
      </c>
    </row>
    <row r="158" customFormat="false" ht="12.75" hidden="false" customHeight="true" outlineLevel="0" collapsed="false">
      <c r="A158" s="2" t="s">
        <v>506</v>
      </c>
      <c r="B158" s="2" t="s">
        <v>742</v>
      </c>
      <c r="C158" s="2" t="e">
        <f aca="false">#N/A</f>
        <v>#N/A</v>
      </c>
      <c r="D158" s="2" t="e">
        <f aca="false">#N/A</f>
        <v>#N/A</v>
      </c>
      <c r="E158" s="2" t="e">
        <f aca="false">J158+D158</f>
        <v>#N/A</v>
      </c>
      <c r="F158" s="2" t="n">
        <v>0.82</v>
      </c>
      <c r="G158" s="2" t="e">
        <f aca="false">#N/A</f>
        <v>#N/A</v>
      </c>
      <c r="H158" s="2" t="n">
        <v>0.54</v>
      </c>
      <c r="I158" s="2" t="e">
        <f aca="false">#N/A</f>
        <v>#N/A</v>
      </c>
      <c r="J158" s="2" t="e">
        <f aca="false">D158*0.58</f>
        <v>#N/A</v>
      </c>
    </row>
    <row r="159" customFormat="false" ht="12.75" hidden="false" customHeight="true" outlineLevel="0" collapsed="false">
      <c r="A159" s="2" t="s">
        <v>507</v>
      </c>
      <c r="B159" s="2" t="s">
        <v>743</v>
      </c>
      <c r="C159" s="2" t="e">
        <f aca="false">#N/A</f>
        <v>#N/A</v>
      </c>
      <c r="D159" s="2" t="e">
        <f aca="false">#N/A</f>
        <v>#N/A</v>
      </c>
      <c r="E159" s="2" t="e">
        <f aca="false">J159+D159</f>
        <v>#N/A</v>
      </c>
      <c r="F159" s="2" t="n">
        <v>0.82</v>
      </c>
      <c r="G159" s="2" t="e">
        <f aca="false">#N/A</f>
        <v>#N/A</v>
      </c>
      <c r="H159" s="2" t="n">
        <v>0.54</v>
      </c>
      <c r="I159" s="2" t="e">
        <f aca="false">#N/A</f>
        <v>#N/A</v>
      </c>
      <c r="J159" s="2" t="e">
        <f aca="false">D159*0.58</f>
        <v>#N/A</v>
      </c>
    </row>
    <row r="160" customFormat="false" ht="12.75" hidden="false" customHeight="true" outlineLevel="0" collapsed="false">
      <c r="A160" s="2" t="s">
        <v>508</v>
      </c>
      <c r="B160" s="2" t="s">
        <v>744</v>
      </c>
      <c r="C160" s="2" t="e">
        <f aca="false">#N/A</f>
        <v>#N/A</v>
      </c>
      <c r="D160" s="2" t="e">
        <f aca="false">#N/A</f>
        <v>#N/A</v>
      </c>
      <c r="E160" s="2" t="e">
        <f aca="false">J160+D160</f>
        <v>#N/A</v>
      </c>
      <c r="F160" s="2" t="n">
        <v>0.82</v>
      </c>
      <c r="G160" s="2" t="e">
        <f aca="false">#N/A</f>
        <v>#N/A</v>
      </c>
      <c r="H160" s="2" t="n">
        <v>0.54</v>
      </c>
      <c r="I160" s="2" t="e">
        <f aca="false">#N/A</f>
        <v>#N/A</v>
      </c>
      <c r="J160" s="2" t="e">
        <f aca="false">D160*0.58</f>
        <v>#N/A</v>
      </c>
    </row>
    <row r="161" customFormat="false" ht="12.75" hidden="false" customHeight="true" outlineLevel="0" collapsed="false">
      <c r="A161" s="2" t="s">
        <v>509</v>
      </c>
      <c r="B161" s="2" t="s">
        <v>745</v>
      </c>
      <c r="C161" s="2" t="e">
        <f aca="false">#N/A</f>
        <v>#N/A</v>
      </c>
      <c r="D161" s="2" t="e">
        <f aca="false">#N/A</f>
        <v>#N/A</v>
      </c>
      <c r="E161" s="2" t="e">
        <f aca="false">J161+D161</f>
        <v>#N/A</v>
      </c>
      <c r="F161" s="2" t="n">
        <v>0.82</v>
      </c>
      <c r="G161" s="2" t="e">
        <f aca="false">#N/A</f>
        <v>#N/A</v>
      </c>
      <c r="H161" s="2" t="n">
        <v>0.54</v>
      </c>
      <c r="I161" s="2" t="e">
        <f aca="false">#N/A</f>
        <v>#N/A</v>
      </c>
      <c r="J161" s="2" t="e">
        <f aca="false">D161*0.58</f>
        <v>#N/A</v>
      </c>
    </row>
    <row r="162" customFormat="false" ht="12.75" hidden="false" customHeight="true" outlineLevel="0" collapsed="false">
      <c r="A162" s="2" t="s">
        <v>510</v>
      </c>
      <c r="B162" s="2" t="s">
        <v>746</v>
      </c>
      <c r="C162" s="2" t="e">
        <f aca="false">#N/A</f>
        <v>#N/A</v>
      </c>
      <c r="D162" s="2" t="e">
        <f aca="false">#N/A</f>
        <v>#N/A</v>
      </c>
      <c r="E162" s="2" t="e">
        <f aca="false">J162+D162</f>
        <v>#N/A</v>
      </c>
      <c r="F162" s="2" t="n">
        <v>0.82</v>
      </c>
      <c r="G162" s="2" t="e">
        <f aca="false">#N/A</f>
        <v>#N/A</v>
      </c>
      <c r="H162" s="2" t="n">
        <v>0.54</v>
      </c>
      <c r="I162" s="2" t="e">
        <f aca="false">#N/A</f>
        <v>#N/A</v>
      </c>
      <c r="J162" s="2" t="e">
        <f aca="false">D162*0.58</f>
        <v>#N/A</v>
      </c>
    </row>
    <row r="163" customFormat="false" ht="12.75" hidden="false" customHeight="true" outlineLevel="0" collapsed="false">
      <c r="A163" s="2" t="s">
        <v>511</v>
      </c>
      <c r="B163" s="2" t="s">
        <v>747</v>
      </c>
      <c r="C163" s="2" t="e">
        <f aca="false">#N/A</f>
        <v>#N/A</v>
      </c>
      <c r="D163" s="2" t="e">
        <f aca="false">#N/A</f>
        <v>#N/A</v>
      </c>
      <c r="E163" s="2" t="e">
        <f aca="false">J163+D163</f>
        <v>#N/A</v>
      </c>
      <c r="F163" s="2" t="n">
        <v>0.82</v>
      </c>
      <c r="G163" s="2" t="e">
        <f aca="false">#N/A</f>
        <v>#N/A</v>
      </c>
      <c r="H163" s="2" t="n">
        <v>0.54</v>
      </c>
      <c r="I163" s="2" t="e">
        <f aca="false">#N/A</f>
        <v>#N/A</v>
      </c>
      <c r="J163" s="2" t="e">
        <f aca="false">D163*0.58</f>
        <v>#N/A</v>
      </c>
    </row>
    <row r="164" customFormat="false" ht="12.75" hidden="false" customHeight="true" outlineLevel="0" collapsed="false">
      <c r="A164" s="2" t="s">
        <v>512</v>
      </c>
      <c r="B164" s="2" t="s">
        <v>748</v>
      </c>
      <c r="C164" s="2" t="e">
        <f aca="false">#N/A</f>
        <v>#N/A</v>
      </c>
      <c r="D164" s="2" t="e">
        <f aca="false">#N/A</f>
        <v>#N/A</v>
      </c>
      <c r="E164" s="2" t="e">
        <f aca="false">J164+D164</f>
        <v>#N/A</v>
      </c>
      <c r="F164" s="2" t="n">
        <v>0.82</v>
      </c>
      <c r="G164" s="2" t="e">
        <f aca="false">#N/A</f>
        <v>#N/A</v>
      </c>
      <c r="H164" s="2" t="n">
        <v>0.54</v>
      </c>
      <c r="I164" s="2" t="e">
        <f aca="false">#N/A</f>
        <v>#N/A</v>
      </c>
      <c r="J164" s="2" t="e">
        <f aca="false">D164*0.58</f>
        <v>#N/A</v>
      </c>
    </row>
    <row r="165" customFormat="false" ht="12.75" hidden="false" customHeight="true" outlineLevel="0" collapsed="false">
      <c r="A165" s="2" t="s">
        <v>513</v>
      </c>
      <c r="B165" s="2" t="s">
        <v>749</v>
      </c>
      <c r="C165" s="2" t="e">
        <f aca="false">#N/A</f>
        <v>#N/A</v>
      </c>
      <c r="D165" s="2" t="e">
        <f aca="false">#N/A</f>
        <v>#N/A</v>
      </c>
      <c r="E165" s="2" t="e">
        <f aca="false">J165+D165</f>
        <v>#N/A</v>
      </c>
      <c r="F165" s="2" t="n">
        <v>0.82</v>
      </c>
      <c r="G165" s="2" t="e">
        <f aca="false">#N/A</f>
        <v>#N/A</v>
      </c>
      <c r="H165" s="2" t="n">
        <v>0.54</v>
      </c>
      <c r="I165" s="2" t="e">
        <f aca="false">#N/A</f>
        <v>#N/A</v>
      </c>
      <c r="J165" s="2" t="e">
        <f aca="false">D165*0.58</f>
        <v>#N/A</v>
      </c>
    </row>
    <row r="166" customFormat="false" ht="12.75" hidden="false" customHeight="true" outlineLevel="0" collapsed="false">
      <c r="A166" s="2" t="s">
        <v>514</v>
      </c>
      <c r="B166" s="2" t="s">
        <v>750</v>
      </c>
      <c r="C166" s="2" t="e">
        <f aca="false">#N/A</f>
        <v>#N/A</v>
      </c>
      <c r="D166" s="2" t="e">
        <f aca="false">#N/A</f>
        <v>#N/A</v>
      </c>
      <c r="E166" s="2" t="e">
        <f aca="false">J166+D166</f>
        <v>#N/A</v>
      </c>
      <c r="F166" s="2" t="n">
        <v>0.82</v>
      </c>
      <c r="G166" s="2" t="e">
        <f aca="false">#N/A</f>
        <v>#N/A</v>
      </c>
      <c r="H166" s="2" t="n">
        <v>0.54</v>
      </c>
      <c r="I166" s="2" t="e">
        <f aca="false">#N/A</f>
        <v>#N/A</v>
      </c>
      <c r="J166" s="2" t="e">
        <f aca="false">D166*0.58</f>
        <v>#N/A</v>
      </c>
    </row>
    <row r="167" customFormat="false" ht="12.75" hidden="false" customHeight="true" outlineLevel="0" collapsed="false">
      <c r="A167" s="2" t="s">
        <v>515</v>
      </c>
      <c r="B167" s="2" t="s">
        <v>751</v>
      </c>
      <c r="C167" s="2" t="e">
        <f aca="false">#N/A</f>
        <v>#N/A</v>
      </c>
      <c r="D167" s="2" t="e">
        <f aca="false">#N/A</f>
        <v>#N/A</v>
      </c>
      <c r="E167" s="2" t="e">
        <f aca="false">J167+D167</f>
        <v>#N/A</v>
      </c>
      <c r="F167" s="2" t="n">
        <v>0.82</v>
      </c>
      <c r="G167" s="2" t="e">
        <f aca="false">#N/A</f>
        <v>#N/A</v>
      </c>
      <c r="H167" s="2" t="n">
        <v>0.54</v>
      </c>
      <c r="I167" s="2" t="e">
        <f aca="false">#N/A</f>
        <v>#N/A</v>
      </c>
      <c r="J167" s="2" t="e">
        <f aca="false">D167*0.58</f>
        <v>#N/A</v>
      </c>
    </row>
    <row r="168" customFormat="false" ht="12.75" hidden="false" customHeight="true" outlineLevel="0" collapsed="false">
      <c r="A168" s="2" t="s">
        <v>516</v>
      </c>
      <c r="B168" s="2" t="s">
        <v>752</v>
      </c>
      <c r="C168" s="2" t="e">
        <f aca="false">#N/A</f>
        <v>#N/A</v>
      </c>
      <c r="D168" s="2" t="e">
        <f aca="false">#N/A</f>
        <v>#N/A</v>
      </c>
      <c r="E168" s="2" t="e">
        <f aca="false">J168+D168</f>
        <v>#N/A</v>
      </c>
      <c r="F168" s="2" t="n">
        <v>0.82</v>
      </c>
      <c r="G168" s="2" t="e">
        <f aca="false">#N/A</f>
        <v>#N/A</v>
      </c>
      <c r="H168" s="2" t="n">
        <v>0.54</v>
      </c>
      <c r="I168" s="2" t="e">
        <f aca="false">#N/A</f>
        <v>#N/A</v>
      </c>
      <c r="J168" s="2" t="e">
        <f aca="false">D168*0.58</f>
        <v>#N/A</v>
      </c>
    </row>
    <row r="169" customFormat="false" ht="12.75" hidden="false" customHeight="true" outlineLevel="0" collapsed="false">
      <c r="A169" s="2" t="s">
        <v>517</v>
      </c>
      <c r="B169" s="2" t="s">
        <v>753</v>
      </c>
      <c r="C169" s="2" t="e">
        <f aca="false">#N/A</f>
        <v>#N/A</v>
      </c>
      <c r="D169" s="2" t="e">
        <f aca="false">#N/A</f>
        <v>#N/A</v>
      </c>
      <c r="E169" s="2" t="e">
        <f aca="false">J169+D169</f>
        <v>#N/A</v>
      </c>
      <c r="F169" s="2" t="n">
        <v>0.82</v>
      </c>
      <c r="G169" s="2" t="e">
        <f aca="false">#N/A</f>
        <v>#N/A</v>
      </c>
      <c r="H169" s="2" t="n">
        <v>0.54</v>
      </c>
      <c r="I169" s="2" t="e">
        <f aca="false">#N/A</f>
        <v>#N/A</v>
      </c>
      <c r="J169" s="2" t="e">
        <f aca="false">D169*0.58</f>
        <v>#N/A</v>
      </c>
    </row>
    <row r="170" customFormat="false" ht="12.75" hidden="false" customHeight="true" outlineLevel="0" collapsed="false">
      <c r="A170" s="2" t="s">
        <v>518</v>
      </c>
      <c r="B170" s="2" t="s">
        <v>754</v>
      </c>
      <c r="C170" s="2" t="e">
        <f aca="false">#N/A</f>
        <v>#N/A</v>
      </c>
      <c r="D170" s="2" t="e">
        <f aca="false">#N/A</f>
        <v>#N/A</v>
      </c>
      <c r="E170" s="2" t="e">
        <f aca="false">J170+D170</f>
        <v>#N/A</v>
      </c>
      <c r="F170" s="2" t="n">
        <v>0.82</v>
      </c>
      <c r="G170" s="2" t="e">
        <f aca="false">#N/A</f>
        <v>#N/A</v>
      </c>
      <c r="H170" s="2" t="n">
        <v>0.54</v>
      </c>
      <c r="I170" s="2" t="e">
        <f aca="false">#N/A</f>
        <v>#N/A</v>
      </c>
      <c r="J170" s="2" t="e">
        <f aca="false">D170*0.58</f>
        <v>#N/A</v>
      </c>
    </row>
    <row r="171" customFormat="false" ht="12.75" hidden="false" customHeight="true" outlineLevel="0" collapsed="false">
      <c r="A171" s="2" t="s">
        <v>519</v>
      </c>
      <c r="B171" s="2" t="s">
        <v>755</v>
      </c>
      <c r="C171" s="2" t="e">
        <f aca="false">#N/A</f>
        <v>#N/A</v>
      </c>
      <c r="D171" s="2" t="e">
        <f aca="false">#N/A</f>
        <v>#N/A</v>
      </c>
      <c r="E171" s="2" t="e">
        <f aca="false">J171+D171</f>
        <v>#N/A</v>
      </c>
      <c r="F171" s="2" t="n">
        <v>0.82</v>
      </c>
      <c r="G171" s="2" t="e">
        <f aca="false">#N/A</f>
        <v>#N/A</v>
      </c>
      <c r="H171" s="2" t="n">
        <v>0.54</v>
      </c>
      <c r="I171" s="2" t="e">
        <f aca="false">#N/A</f>
        <v>#N/A</v>
      </c>
      <c r="J171" s="2" t="e">
        <f aca="false">D171*0.58</f>
        <v>#N/A</v>
      </c>
    </row>
    <row r="172" customFormat="false" ht="12.75" hidden="false" customHeight="true" outlineLevel="0" collapsed="false">
      <c r="A172" s="2" t="s">
        <v>520</v>
      </c>
      <c r="B172" s="2" t="s">
        <v>756</v>
      </c>
      <c r="C172" s="2" t="e">
        <f aca="false">#N/A</f>
        <v>#N/A</v>
      </c>
      <c r="D172" s="2" t="e">
        <f aca="false">#N/A</f>
        <v>#N/A</v>
      </c>
      <c r="E172" s="2" t="e">
        <f aca="false">J172+D172</f>
        <v>#N/A</v>
      </c>
      <c r="F172" s="2" t="n">
        <v>0.82</v>
      </c>
      <c r="G172" s="2" t="e">
        <f aca="false">#N/A</f>
        <v>#N/A</v>
      </c>
      <c r="H172" s="2" t="n">
        <v>0.54</v>
      </c>
      <c r="I172" s="2" t="e">
        <f aca="false">#N/A</f>
        <v>#N/A</v>
      </c>
      <c r="J172" s="2" t="e">
        <f aca="false">D172*0.58</f>
        <v>#N/A</v>
      </c>
    </row>
    <row r="173" customFormat="false" ht="12.75" hidden="false" customHeight="true" outlineLevel="0" collapsed="false">
      <c r="A173" s="2" t="s">
        <v>521</v>
      </c>
      <c r="B173" s="2" t="s">
        <v>757</v>
      </c>
      <c r="C173" s="2" t="e">
        <f aca="false">#N/A</f>
        <v>#N/A</v>
      </c>
      <c r="D173" s="2" t="e">
        <f aca="false">#N/A</f>
        <v>#N/A</v>
      </c>
      <c r="E173" s="2" t="e">
        <f aca="false">J173+D173</f>
        <v>#N/A</v>
      </c>
      <c r="F173" s="2" t="n">
        <v>0.82</v>
      </c>
      <c r="G173" s="2" t="e">
        <f aca="false">#N/A</f>
        <v>#N/A</v>
      </c>
      <c r="H173" s="2" t="n">
        <v>0.54</v>
      </c>
      <c r="I173" s="2" t="e">
        <f aca="false">#N/A</f>
        <v>#N/A</v>
      </c>
      <c r="J173" s="2" t="e">
        <f aca="false">D173*0.58</f>
        <v>#N/A</v>
      </c>
    </row>
    <row r="174" customFormat="false" ht="12.75" hidden="false" customHeight="true" outlineLevel="0" collapsed="false">
      <c r="A174" s="2" t="s">
        <v>522</v>
      </c>
      <c r="B174" s="2" t="s">
        <v>758</v>
      </c>
      <c r="C174" s="2" t="e">
        <f aca="false">#N/A</f>
        <v>#N/A</v>
      </c>
      <c r="D174" s="2" t="e">
        <f aca="false">#N/A</f>
        <v>#N/A</v>
      </c>
      <c r="E174" s="2" t="e">
        <f aca="false">J174+D174</f>
        <v>#N/A</v>
      </c>
      <c r="F174" s="2" t="n">
        <v>0.82</v>
      </c>
      <c r="G174" s="2" t="e">
        <f aca="false">#N/A</f>
        <v>#N/A</v>
      </c>
      <c r="H174" s="2" t="n">
        <v>0.54</v>
      </c>
      <c r="I174" s="2" t="e">
        <f aca="false">#N/A</f>
        <v>#N/A</v>
      </c>
      <c r="J174" s="2" t="e">
        <f aca="false">D174*0.58</f>
        <v>#N/A</v>
      </c>
    </row>
    <row r="175" customFormat="false" ht="12.75" hidden="false" customHeight="true" outlineLevel="0" collapsed="false">
      <c r="A175" s="2" t="s">
        <v>523</v>
      </c>
      <c r="B175" s="2" t="s">
        <v>759</v>
      </c>
      <c r="C175" s="2" t="e">
        <f aca="false">#N/A</f>
        <v>#N/A</v>
      </c>
      <c r="D175" s="2" t="e">
        <f aca="false">#N/A</f>
        <v>#N/A</v>
      </c>
      <c r="E175" s="2" t="e">
        <f aca="false">J175+D175</f>
        <v>#N/A</v>
      </c>
      <c r="F175" s="2" t="n">
        <v>0.82</v>
      </c>
      <c r="G175" s="2" t="e">
        <f aca="false">#N/A</f>
        <v>#N/A</v>
      </c>
      <c r="H175" s="2" t="n">
        <v>0.54</v>
      </c>
      <c r="I175" s="2" t="e">
        <f aca="false">#N/A</f>
        <v>#N/A</v>
      </c>
      <c r="J175" s="2" t="e">
        <f aca="false">D175*0.58</f>
        <v>#N/A</v>
      </c>
    </row>
    <row r="176" customFormat="false" ht="12.75" hidden="false" customHeight="true" outlineLevel="0" collapsed="false">
      <c r="A176" s="2" t="s">
        <v>524</v>
      </c>
      <c r="B176" s="2" t="s">
        <v>760</v>
      </c>
      <c r="C176" s="2" t="e">
        <f aca="false">#N/A</f>
        <v>#N/A</v>
      </c>
      <c r="D176" s="2" t="e">
        <f aca="false">#N/A</f>
        <v>#N/A</v>
      </c>
      <c r="E176" s="2" t="e">
        <f aca="false">J176+D176</f>
        <v>#N/A</v>
      </c>
      <c r="F176" s="2" t="n">
        <v>0.82</v>
      </c>
      <c r="G176" s="2" t="e">
        <f aca="false">#N/A</f>
        <v>#N/A</v>
      </c>
      <c r="H176" s="2" t="n">
        <v>0.54</v>
      </c>
      <c r="I176" s="2" t="e">
        <f aca="false">#N/A</f>
        <v>#N/A</v>
      </c>
      <c r="J176" s="2" t="e">
        <f aca="false">D176*0.58</f>
        <v>#N/A</v>
      </c>
    </row>
    <row r="177" customFormat="false" ht="12.75" hidden="false" customHeight="true" outlineLevel="0" collapsed="false">
      <c r="A177" s="2" t="s">
        <v>525</v>
      </c>
      <c r="B177" s="2" t="s">
        <v>761</v>
      </c>
      <c r="C177" s="2" t="e">
        <f aca="false">#N/A</f>
        <v>#N/A</v>
      </c>
      <c r="D177" s="2" t="e">
        <f aca="false">#N/A</f>
        <v>#N/A</v>
      </c>
      <c r="E177" s="2" t="e">
        <f aca="false">J177+D177</f>
        <v>#N/A</v>
      </c>
      <c r="F177" s="2" t="n">
        <v>0.82</v>
      </c>
      <c r="G177" s="2" t="e">
        <f aca="false">#N/A</f>
        <v>#N/A</v>
      </c>
      <c r="H177" s="2" t="n">
        <v>0.54</v>
      </c>
      <c r="I177" s="2" t="e">
        <f aca="false">#N/A</f>
        <v>#N/A</v>
      </c>
      <c r="J177" s="2" t="e">
        <f aca="false">D177*0.58</f>
        <v>#N/A</v>
      </c>
    </row>
    <row r="178" customFormat="false" ht="12.75" hidden="false" customHeight="true" outlineLevel="0" collapsed="false">
      <c r="A178" s="2" t="s">
        <v>526</v>
      </c>
      <c r="B178" s="2" t="s">
        <v>762</v>
      </c>
      <c r="C178" s="2" t="e">
        <f aca="false">#N/A</f>
        <v>#N/A</v>
      </c>
      <c r="D178" s="2" t="e">
        <f aca="false">#N/A</f>
        <v>#N/A</v>
      </c>
      <c r="E178" s="2" t="e">
        <f aca="false">J178+D178</f>
        <v>#N/A</v>
      </c>
      <c r="F178" s="2" t="n">
        <v>0.82</v>
      </c>
      <c r="G178" s="2" t="e">
        <f aca="false">#N/A</f>
        <v>#N/A</v>
      </c>
      <c r="H178" s="2" t="n">
        <v>0.54</v>
      </c>
      <c r="I178" s="2" t="e">
        <f aca="false">#N/A</f>
        <v>#N/A</v>
      </c>
      <c r="J178" s="2" t="e">
        <f aca="false">D178*0.58</f>
        <v>#N/A</v>
      </c>
    </row>
    <row r="179" customFormat="false" ht="12.75" hidden="false" customHeight="true" outlineLevel="0" collapsed="false">
      <c r="A179" s="2" t="s">
        <v>527</v>
      </c>
      <c r="B179" s="2" t="s">
        <v>763</v>
      </c>
      <c r="C179" s="2" t="e">
        <f aca="false">#N/A</f>
        <v>#N/A</v>
      </c>
      <c r="D179" s="2" t="e">
        <f aca="false">#N/A</f>
        <v>#N/A</v>
      </c>
      <c r="E179" s="2" t="e">
        <f aca="false">J179+D179</f>
        <v>#N/A</v>
      </c>
      <c r="F179" s="2" t="n">
        <v>0.82</v>
      </c>
      <c r="G179" s="2" t="e">
        <f aca="false">#N/A</f>
        <v>#N/A</v>
      </c>
      <c r="H179" s="2" t="n">
        <v>0.54</v>
      </c>
      <c r="I179" s="2" t="e">
        <f aca="false">#N/A</f>
        <v>#N/A</v>
      </c>
      <c r="J179" s="2" t="e">
        <f aca="false">D179*0.58</f>
        <v>#N/A</v>
      </c>
    </row>
    <row r="180" customFormat="false" ht="12.75" hidden="false" customHeight="true" outlineLevel="0" collapsed="false">
      <c r="A180" s="2" t="s">
        <v>528</v>
      </c>
      <c r="B180" s="2" t="s">
        <v>764</v>
      </c>
      <c r="C180" s="2" t="e">
        <f aca="false">#N/A</f>
        <v>#N/A</v>
      </c>
      <c r="D180" s="2" t="e">
        <f aca="false">#N/A</f>
        <v>#N/A</v>
      </c>
      <c r="E180" s="2" t="e">
        <f aca="false">J180+D180</f>
        <v>#N/A</v>
      </c>
      <c r="F180" s="2" t="n">
        <v>0.82</v>
      </c>
      <c r="G180" s="2" t="e">
        <f aca="false">#N/A</f>
        <v>#N/A</v>
      </c>
      <c r="H180" s="2" t="n">
        <v>0.54</v>
      </c>
      <c r="I180" s="2" t="e">
        <f aca="false">#N/A</f>
        <v>#N/A</v>
      </c>
      <c r="J180" s="2" t="e">
        <f aca="false">D180*0.58</f>
        <v>#N/A</v>
      </c>
    </row>
    <row r="181" customFormat="false" ht="12.75" hidden="false" customHeight="true" outlineLevel="0" collapsed="false">
      <c r="A181" s="2" t="s">
        <v>830</v>
      </c>
      <c r="B181" s="2" t="s">
        <v>948</v>
      </c>
      <c r="C181" s="2" t="e">
        <f aca="false">#N/A</f>
        <v>#N/A</v>
      </c>
      <c r="D181" s="2" t="n">
        <v>45.1</v>
      </c>
      <c r="E181" s="2" t="n">
        <f aca="false">J181+D181</f>
        <v>71.258</v>
      </c>
      <c r="F181" s="2" t="n">
        <v>0.82</v>
      </c>
      <c r="G181" s="2" t="e">
        <f aca="false">#N/A</f>
        <v>#N/A</v>
      </c>
      <c r="H181" s="2" t="n">
        <v>0.54</v>
      </c>
      <c r="I181" s="2" t="e">
        <f aca="false">#N/A</f>
        <v>#N/A</v>
      </c>
      <c r="J181" s="2" t="n">
        <f aca="false">D181*0.58</f>
        <v>26.158</v>
      </c>
    </row>
    <row r="182" customFormat="false" ht="12.75" hidden="false" customHeight="true" outlineLevel="0" collapsed="false">
      <c r="A182" s="2" t="s">
        <v>529</v>
      </c>
      <c r="B182" s="2" t="s">
        <v>765</v>
      </c>
      <c r="C182" s="2" t="e">
        <f aca="false">#N/A</f>
        <v>#N/A</v>
      </c>
      <c r="D182" s="2" t="e">
        <f aca="false">#N/A</f>
        <v>#N/A</v>
      </c>
      <c r="E182" s="2" t="e">
        <f aca="false">J182+D182</f>
        <v>#N/A</v>
      </c>
      <c r="F182" s="2" t="n">
        <v>0.82</v>
      </c>
      <c r="G182" s="2" t="e">
        <f aca="false">#N/A</f>
        <v>#N/A</v>
      </c>
      <c r="H182" s="2" t="n">
        <v>0.54</v>
      </c>
      <c r="I182" s="2" t="e">
        <f aca="false">#N/A</f>
        <v>#N/A</v>
      </c>
      <c r="J182" s="2" t="e">
        <f aca="false">D182*0.58</f>
        <v>#N/A</v>
      </c>
    </row>
    <row r="183" customFormat="false" ht="12.75" hidden="false" customHeight="true" outlineLevel="0" collapsed="false">
      <c r="A183" s="2" t="s">
        <v>530</v>
      </c>
      <c r="B183" s="2" t="s">
        <v>766</v>
      </c>
      <c r="C183" s="2" t="e">
        <f aca="false">#N/A</f>
        <v>#N/A</v>
      </c>
      <c r="D183" s="2" t="e">
        <f aca="false">#N/A</f>
        <v>#N/A</v>
      </c>
      <c r="E183" s="2" t="e">
        <f aca="false">J183+D183</f>
        <v>#N/A</v>
      </c>
      <c r="F183" s="2" t="n">
        <v>0.82</v>
      </c>
      <c r="G183" s="2" t="e">
        <f aca="false">#N/A</f>
        <v>#N/A</v>
      </c>
      <c r="H183" s="2" t="n">
        <v>0.54</v>
      </c>
      <c r="I183" s="2" t="e">
        <f aca="false">#N/A</f>
        <v>#N/A</v>
      </c>
      <c r="J183" s="2" t="e">
        <f aca="false">D183*0.58</f>
        <v>#N/A</v>
      </c>
    </row>
    <row r="184" customFormat="false" ht="12.75" hidden="false" customHeight="true" outlineLevel="0" collapsed="false">
      <c r="A184" s="2" t="s">
        <v>531</v>
      </c>
      <c r="B184" s="2" t="s">
        <v>767</v>
      </c>
      <c r="C184" s="2" t="e">
        <f aca="false">#N/A</f>
        <v>#N/A</v>
      </c>
      <c r="D184" s="2" t="e">
        <f aca="false">#N/A</f>
        <v>#N/A</v>
      </c>
      <c r="E184" s="2" t="e">
        <f aca="false">J184+D184</f>
        <v>#N/A</v>
      </c>
      <c r="F184" s="2" t="n">
        <v>0.82</v>
      </c>
      <c r="G184" s="2" t="n">
        <v>519.087464023025</v>
      </c>
      <c r="H184" s="2" t="n">
        <v>0.54</v>
      </c>
      <c r="I184" s="2" t="e">
        <f aca="false">#N/A</f>
        <v>#N/A</v>
      </c>
      <c r="J184" s="2" t="e">
        <f aca="false">D184*0.58</f>
        <v>#N/A</v>
      </c>
    </row>
    <row r="185" customFormat="false" ht="12.75" hidden="false" customHeight="true" outlineLevel="0" collapsed="false">
      <c r="A185" s="2" t="s">
        <v>532</v>
      </c>
      <c r="B185" s="2" t="s">
        <v>768</v>
      </c>
      <c r="C185" s="2" t="e">
        <f aca="false">#N/A</f>
        <v>#N/A</v>
      </c>
      <c r="D185" s="2" t="e">
        <f aca="false">#N/A</f>
        <v>#N/A</v>
      </c>
      <c r="E185" s="2" t="e">
        <f aca="false">J185+D185</f>
        <v>#N/A</v>
      </c>
      <c r="F185" s="2" t="n">
        <v>0.82</v>
      </c>
      <c r="G185" s="2" t="e">
        <f aca="false">#N/A</f>
        <v>#N/A</v>
      </c>
      <c r="H185" s="2" t="n">
        <v>0.54</v>
      </c>
      <c r="I185" s="2" t="e">
        <f aca="false">#N/A</f>
        <v>#N/A</v>
      </c>
      <c r="J185" s="2" t="e">
        <f aca="false">D185*0.58</f>
        <v>#N/A</v>
      </c>
    </row>
    <row r="186" customFormat="false" ht="12.75" hidden="false" customHeight="true" outlineLevel="0" collapsed="false">
      <c r="A186" s="2" t="s">
        <v>533</v>
      </c>
      <c r="B186" s="2" t="s">
        <v>769</v>
      </c>
      <c r="C186" s="2" t="e">
        <f aca="false">#N/A</f>
        <v>#N/A</v>
      </c>
      <c r="D186" s="2" t="e">
        <f aca="false">#N/A</f>
        <v>#N/A</v>
      </c>
      <c r="E186" s="2" t="e">
        <f aca="false">J186+D186</f>
        <v>#N/A</v>
      </c>
      <c r="F186" s="2" t="n">
        <v>0.82</v>
      </c>
      <c r="G186" s="2" t="e">
        <f aca="false">#N/A</f>
        <v>#N/A</v>
      </c>
      <c r="H186" s="2" t="n">
        <v>0.54</v>
      </c>
      <c r="I186" s="2" t="e">
        <f aca="false">#N/A</f>
        <v>#N/A</v>
      </c>
      <c r="J186" s="2" t="e">
        <f aca="false">D186*0.58</f>
        <v>#N/A</v>
      </c>
    </row>
    <row r="187" customFormat="false" ht="12.75" hidden="false" customHeight="true" outlineLevel="0" collapsed="false">
      <c r="A187" s="2" t="s">
        <v>534</v>
      </c>
      <c r="B187" s="2" t="s">
        <v>770</v>
      </c>
      <c r="C187" s="2" t="e">
        <f aca="false">#N/A</f>
        <v>#N/A</v>
      </c>
      <c r="D187" s="2" t="e">
        <f aca="false">#N/A</f>
        <v>#N/A</v>
      </c>
      <c r="E187" s="2" t="e">
        <f aca="false">J187+D187</f>
        <v>#N/A</v>
      </c>
      <c r="F187" s="2" t="n">
        <v>0.82</v>
      </c>
      <c r="G187" s="2" t="e">
        <f aca="false">#N/A</f>
        <v>#N/A</v>
      </c>
      <c r="H187" s="2" t="n">
        <v>0.54</v>
      </c>
      <c r="I187" s="2" t="e">
        <f aca="false">#N/A</f>
        <v>#N/A</v>
      </c>
      <c r="J187" s="2" t="e">
        <f aca="false">D187*0.58</f>
        <v>#N/A</v>
      </c>
    </row>
    <row r="188" customFormat="false" ht="12.75" hidden="false" customHeight="true" outlineLevel="0" collapsed="false">
      <c r="A188" s="2" t="s">
        <v>535</v>
      </c>
      <c r="B188" s="2" t="s">
        <v>771</v>
      </c>
      <c r="C188" s="2" t="e">
        <f aca="false">#N/A</f>
        <v>#N/A</v>
      </c>
      <c r="D188" s="2" t="n">
        <v>45.1</v>
      </c>
      <c r="E188" s="2" t="n">
        <f aca="false">J188+D188</f>
        <v>71.258</v>
      </c>
      <c r="F188" s="2" t="n">
        <v>0.82</v>
      </c>
      <c r="G188" s="2" t="e">
        <f aca="false">#N/A</f>
        <v>#N/A</v>
      </c>
      <c r="H188" s="2" t="n">
        <v>0.54</v>
      </c>
      <c r="I188" s="2" t="e">
        <f aca="false">#N/A</f>
        <v>#N/A</v>
      </c>
      <c r="J188" s="2" t="n">
        <f aca="false">D188*0.58</f>
        <v>26.158</v>
      </c>
    </row>
    <row r="189" customFormat="false" ht="12.75" hidden="false" customHeight="true" outlineLevel="0" collapsed="false">
      <c r="A189" s="2" t="e">
        <f aca="false">#N/A</f>
        <v>#N/A</v>
      </c>
      <c r="B189" s="2" t="s">
        <v>1236</v>
      </c>
      <c r="C189" s="2" t="e">
        <f aca="false">#N/A</f>
        <v>#N/A</v>
      </c>
      <c r="D189" s="2" t="e">
        <f aca="false">#N/A</f>
        <v>#N/A</v>
      </c>
      <c r="E189" s="2" t="e">
        <f aca="false">J189+D189</f>
        <v>#N/A</v>
      </c>
      <c r="F189" s="2" t="n">
        <v>0.82</v>
      </c>
      <c r="G189" s="2" t="e">
        <f aca="false">#N/A</f>
        <v>#N/A</v>
      </c>
      <c r="H189" s="2" t="n">
        <v>0.54</v>
      </c>
      <c r="I189" s="2" t="e">
        <f aca="false">#N/A</f>
        <v>#N/A</v>
      </c>
      <c r="J189" s="2" t="e">
        <f aca="false">D189*0.58</f>
        <v>#N/A</v>
      </c>
    </row>
    <row r="190" customFormat="false" ht="12.75" hidden="false" customHeight="true" outlineLevel="0" collapsed="false">
      <c r="A190" s="2" t="s">
        <v>536</v>
      </c>
      <c r="B190" s="2" t="s">
        <v>772</v>
      </c>
      <c r="C190" s="2" t="e">
        <f aca="false">#N/A</f>
        <v>#N/A</v>
      </c>
      <c r="D190" s="2" t="e">
        <f aca="false">#N/A</f>
        <v>#N/A</v>
      </c>
      <c r="E190" s="2" t="e">
        <f aca="false">J190+D190</f>
        <v>#N/A</v>
      </c>
      <c r="F190" s="2" t="n">
        <v>0.82</v>
      </c>
      <c r="G190" s="2" t="e">
        <f aca="false">#N/A</f>
        <v>#N/A</v>
      </c>
      <c r="H190" s="2" t="n">
        <v>0.54</v>
      </c>
      <c r="I190" s="2" t="e">
        <f aca="false">#N/A</f>
        <v>#N/A</v>
      </c>
      <c r="J190" s="2" t="e">
        <f aca="false">D190*0.58</f>
        <v>#N/A</v>
      </c>
    </row>
    <row r="191" customFormat="false" ht="12.75" hidden="false" customHeight="true" outlineLevel="0" collapsed="false">
      <c r="A191" s="2" t="s">
        <v>537</v>
      </c>
      <c r="B191" s="2" t="s">
        <v>773</v>
      </c>
      <c r="C191" s="2" t="e">
        <f aca="false">#N/A</f>
        <v>#N/A</v>
      </c>
      <c r="D191" s="2" t="e">
        <f aca="false">#N/A</f>
        <v>#N/A</v>
      </c>
      <c r="E191" s="2" t="e">
        <f aca="false">J191+D191</f>
        <v>#N/A</v>
      </c>
      <c r="F191" s="2" t="n">
        <v>0.82</v>
      </c>
      <c r="G191" s="2" t="e">
        <f aca="false">#N/A</f>
        <v>#N/A</v>
      </c>
      <c r="H191" s="2" t="n">
        <v>0.54</v>
      </c>
      <c r="I191" s="2" t="e">
        <f aca="false">#N/A</f>
        <v>#N/A</v>
      </c>
      <c r="J191" s="2" t="e">
        <f aca="false">D191*0.58</f>
        <v>#N/A</v>
      </c>
    </row>
    <row r="192" customFormat="false" ht="12.75" hidden="false" customHeight="true" outlineLevel="0" collapsed="false">
      <c r="A192" s="2" t="s">
        <v>538</v>
      </c>
      <c r="B192" s="2" t="s">
        <v>774</v>
      </c>
      <c r="C192" s="2" t="e">
        <f aca="false">#N/A</f>
        <v>#N/A</v>
      </c>
      <c r="D192" s="2" t="e">
        <f aca="false">#N/A</f>
        <v>#N/A</v>
      </c>
      <c r="E192" s="2" t="e">
        <f aca="false">J192+D192</f>
        <v>#N/A</v>
      </c>
      <c r="F192" s="2" t="n">
        <v>0.82</v>
      </c>
      <c r="G192" s="2" t="e">
        <f aca="false">#N/A</f>
        <v>#N/A</v>
      </c>
      <c r="H192" s="2" t="n">
        <v>0.54</v>
      </c>
      <c r="I192" s="2" t="e">
        <f aca="false">#N/A</f>
        <v>#N/A</v>
      </c>
      <c r="J192" s="2" t="e">
        <f aca="false">D192*0.58</f>
        <v>#N/A</v>
      </c>
    </row>
    <row r="193" customFormat="false" ht="12.75" hidden="false" customHeight="true" outlineLevel="0" collapsed="false">
      <c r="A193" s="2" t="s">
        <v>539</v>
      </c>
      <c r="B193" s="2" t="s">
        <v>775</v>
      </c>
      <c r="C193" s="2" t="e">
        <f aca="false">#N/A</f>
        <v>#N/A</v>
      </c>
      <c r="D193" s="2" t="e">
        <f aca="false">#N/A</f>
        <v>#N/A</v>
      </c>
      <c r="E193" s="2" t="e">
        <f aca="false">J193+D193</f>
        <v>#N/A</v>
      </c>
      <c r="F193" s="2" t="n">
        <v>0.82</v>
      </c>
      <c r="G193" s="2" t="e">
        <f aca="false">#N/A</f>
        <v>#N/A</v>
      </c>
      <c r="H193" s="2" t="n">
        <v>0.54</v>
      </c>
      <c r="I193" s="2" t="e">
        <f aca="false">#N/A</f>
        <v>#N/A</v>
      </c>
      <c r="J193" s="2" t="e">
        <f aca="false">D193*0.58</f>
        <v>#N/A</v>
      </c>
    </row>
    <row r="194" customFormat="false" ht="12.75" hidden="false" customHeight="true" outlineLevel="0" collapsed="false">
      <c r="A194" s="2" t="s">
        <v>540</v>
      </c>
      <c r="B194" s="2" t="s">
        <v>776</v>
      </c>
      <c r="C194" s="2" t="e">
        <f aca="false">#N/A</f>
        <v>#N/A</v>
      </c>
      <c r="D194" s="2" t="e">
        <f aca="false">#N/A</f>
        <v>#N/A</v>
      </c>
      <c r="E194" s="2" t="e">
        <f aca="false">J194+D194</f>
        <v>#N/A</v>
      </c>
      <c r="F194" s="2" t="n">
        <v>0.82</v>
      </c>
      <c r="G194" s="2" t="e">
        <f aca="false">#N/A</f>
        <v>#N/A</v>
      </c>
      <c r="H194" s="2" t="n">
        <v>0.54</v>
      </c>
      <c r="I194" s="2" t="e">
        <f aca="false">#N/A</f>
        <v>#N/A</v>
      </c>
      <c r="J194" s="2" t="e">
        <f aca="false">D194*0.58</f>
        <v>#N/A</v>
      </c>
    </row>
    <row r="195" customFormat="false" ht="12.75" hidden="false" customHeight="true" outlineLevel="0" collapsed="false">
      <c r="A195" s="2" t="s">
        <v>541</v>
      </c>
      <c r="B195" s="2" t="s">
        <v>777</v>
      </c>
      <c r="C195" s="2" t="e">
        <f aca="false">#N/A</f>
        <v>#N/A</v>
      </c>
      <c r="D195" s="2" t="e">
        <f aca="false">#N/A</f>
        <v>#N/A</v>
      </c>
      <c r="E195" s="2" t="e">
        <f aca="false">J195+D195</f>
        <v>#N/A</v>
      </c>
      <c r="F195" s="2" t="n">
        <v>0.82</v>
      </c>
      <c r="G195" s="2" t="e">
        <f aca="false">#N/A</f>
        <v>#N/A</v>
      </c>
      <c r="H195" s="2" t="n">
        <v>0.54</v>
      </c>
      <c r="I195" s="2" t="e">
        <f aca="false">#N/A</f>
        <v>#N/A</v>
      </c>
      <c r="J195" s="2" t="e">
        <f aca="false">D195*0.58</f>
        <v>#N/A</v>
      </c>
    </row>
    <row r="196" customFormat="false" ht="12.75" hidden="false" customHeight="true" outlineLevel="0" collapsed="false">
      <c r="A196" s="2" t="e">
        <f aca="false">#N/A</f>
        <v>#N/A</v>
      </c>
      <c r="B196" s="2" t="s">
        <v>1237</v>
      </c>
      <c r="C196" s="2" t="e">
        <f aca="false">#N/A</f>
        <v>#N/A</v>
      </c>
      <c r="D196" s="2" t="e">
        <f aca="false">#N/A</f>
        <v>#N/A</v>
      </c>
      <c r="E196" s="2" t="e">
        <f aca="false">J196+D196</f>
        <v>#N/A</v>
      </c>
      <c r="F196" s="2" t="n">
        <v>0.82</v>
      </c>
      <c r="G196" s="2" t="e">
        <f aca="false">#N/A</f>
        <v>#N/A</v>
      </c>
      <c r="H196" s="2" t="n">
        <v>0.54</v>
      </c>
      <c r="I196" s="2" t="e">
        <f aca="false">#N/A</f>
        <v>#N/A</v>
      </c>
      <c r="J196" s="2" t="e">
        <f aca="false">D196*0.58</f>
        <v>#N/A</v>
      </c>
    </row>
    <row r="197" customFormat="false" ht="12.75" hidden="false" customHeight="true" outlineLevel="0" collapsed="false">
      <c r="A197" s="2" t="s">
        <v>542</v>
      </c>
      <c r="B197" s="2" t="s">
        <v>778</v>
      </c>
      <c r="C197" s="2" t="e">
        <f aca="false">#N/A</f>
        <v>#N/A</v>
      </c>
      <c r="D197" s="2" t="e">
        <f aca="false">#N/A</f>
        <v>#N/A</v>
      </c>
      <c r="E197" s="2" t="e">
        <f aca="false">J197+D197</f>
        <v>#N/A</v>
      </c>
      <c r="F197" s="2" t="n">
        <v>0.82</v>
      </c>
      <c r="G197" s="2" t="e">
        <f aca="false">#N/A</f>
        <v>#N/A</v>
      </c>
      <c r="H197" s="2" t="n">
        <v>0.54</v>
      </c>
      <c r="I197" s="2" t="e">
        <f aca="false">#N/A</f>
        <v>#N/A</v>
      </c>
      <c r="J197" s="2" t="e">
        <f aca="false">D197*0.58</f>
        <v>#N/A</v>
      </c>
    </row>
    <row r="198" customFormat="false" ht="12.75" hidden="false" customHeight="true" outlineLevel="0" collapsed="false">
      <c r="A198" s="2" t="s">
        <v>543</v>
      </c>
      <c r="B198" s="2" t="s">
        <v>779</v>
      </c>
      <c r="C198" s="2" t="e">
        <f aca="false">#N/A</f>
        <v>#N/A</v>
      </c>
      <c r="D198" s="2" t="e">
        <f aca="false">#N/A</f>
        <v>#N/A</v>
      </c>
      <c r="E198" s="2" t="e">
        <f aca="false">J198+D198</f>
        <v>#N/A</v>
      </c>
      <c r="F198" s="2" t="n">
        <v>0.82</v>
      </c>
      <c r="G198" s="2" t="e">
        <f aca="false">#N/A</f>
        <v>#N/A</v>
      </c>
      <c r="H198" s="2" t="n">
        <v>0.54</v>
      </c>
      <c r="I198" s="2" t="e">
        <f aca="false">#N/A</f>
        <v>#N/A</v>
      </c>
      <c r="J198" s="2" t="e">
        <f aca="false">D198*0.58</f>
        <v>#N/A</v>
      </c>
    </row>
    <row r="199" customFormat="false" ht="12.75" hidden="false" customHeight="true" outlineLevel="0" collapsed="false">
      <c r="A199" s="2" t="s">
        <v>544</v>
      </c>
      <c r="B199" s="2" t="s">
        <v>780</v>
      </c>
      <c r="C199" s="2" t="e">
        <f aca="false">#N/A</f>
        <v>#N/A</v>
      </c>
      <c r="D199" s="2" t="e">
        <f aca="false">#N/A</f>
        <v>#N/A</v>
      </c>
      <c r="E199" s="2" t="e">
        <f aca="false">J199+D199</f>
        <v>#N/A</v>
      </c>
      <c r="F199" s="2" t="n">
        <v>0.82</v>
      </c>
      <c r="G199" s="2" t="e">
        <f aca="false">#N/A</f>
        <v>#N/A</v>
      </c>
      <c r="H199" s="2" t="n">
        <v>0.54</v>
      </c>
      <c r="I199" s="2" t="e">
        <f aca="false">#N/A</f>
        <v>#N/A</v>
      </c>
      <c r="J199" s="2" t="e">
        <f aca="false">D199*0.58</f>
        <v>#N/A</v>
      </c>
    </row>
    <row r="200" customFormat="false" ht="12.75" hidden="false" customHeight="true" outlineLevel="0" collapsed="false">
      <c r="A200" s="2" t="s">
        <v>545</v>
      </c>
      <c r="B200" s="2" t="s">
        <v>781</v>
      </c>
      <c r="C200" s="2" t="e">
        <f aca="false">#N/A</f>
        <v>#N/A</v>
      </c>
      <c r="D200" s="2" t="e">
        <f aca="false">#N/A</f>
        <v>#N/A</v>
      </c>
      <c r="E200" s="2" t="e">
        <f aca="false">J200+D200</f>
        <v>#N/A</v>
      </c>
      <c r="F200" s="2" t="n">
        <v>0.82</v>
      </c>
      <c r="G200" s="2" t="e">
        <f aca="false">#N/A</f>
        <v>#N/A</v>
      </c>
      <c r="H200" s="2" t="n">
        <v>0.54</v>
      </c>
      <c r="I200" s="2" t="e">
        <f aca="false">#N/A</f>
        <v>#N/A</v>
      </c>
      <c r="J200" s="2" t="e">
        <f aca="false">D200*0.58</f>
        <v>#N/A</v>
      </c>
    </row>
    <row r="201" customFormat="false" ht="12.75" hidden="false" customHeight="true" outlineLevel="0" collapsed="false">
      <c r="A201" s="2" t="s">
        <v>546</v>
      </c>
      <c r="B201" s="2" t="s">
        <v>782</v>
      </c>
      <c r="C201" s="2" t="e">
        <f aca="false">#N/A</f>
        <v>#N/A</v>
      </c>
      <c r="D201" s="2" t="e">
        <f aca="false">#N/A</f>
        <v>#N/A</v>
      </c>
      <c r="E201" s="2" t="e">
        <f aca="false">J201+D201</f>
        <v>#N/A</v>
      </c>
      <c r="F201" s="2" t="n">
        <v>0.82</v>
      </c>
      <c r="G201" s="2" t="e">
        <f aca="false">#N/A</f>
        <v>#N/A</v>
      </c>
      <c r="H201" s="2" t="n">
        <v>0.54</v>
      </c>
      <c r="I201" s="2" t="e">
        <f aca="false">#N/A</f>
        <v>#N/A</v>
      </c>
      <c r="J201" s="2" t="e">
        <f aca="false">D201*0.58</f>
        <v>#N/A</v>
      </c>
    </row>
    <row r="202" customFormat="false" ht="12.75" hidden="false" customHeight="true" outlineLevel="0" collapsed="false">
      <c r="A202" s="2" t="s">
        <v>547</v>
      </c>
      <c r="B202" s="2" t="s">
        <v>783</v>
      </c>
      <c r="C202" s="2" t="e">
        <f aca="false">#N/A</f>
        <v>#N/A</v>
      </c>
      <c r="D202" s="2" t="e">
        <f aca="false">#N/A</f>
        <v>#N/A</v>
      </c>
      <c r="E202" s="2" t="e">
        <f aca="false">J202+D202</f>
        <v>#N/A</v>
      </c>
      <c r="F202" s="2" t="n">
        <v>0.82</v>
      </c>
      <c r="G202" s="2" t="e">
        <f aca="false">#N/A</f>
        <v>#N/A</v>
      </c>
      <c r="H202" s="2" t="n">
        <v>0.54</v>
      </c>
      <c r="I202" s="2" t="e">
        <f aca="false">#N/A</f>
        <v>#N/A</v>
      </c>
      <c r="J202" s="2" t="e">
        <f aca="false">D202*0.58</f>
        <v>#N/A</v>
      </c>
    </row>
    <row r="203" customFormat="false" ht="12.75" hidden="false" customHeight="true" outlineLevel="0" collapsed="false">
      <c r="A203" s="2" t="s">
        <v>548</v>
      </c>
      <c r="B203" s="2" t="s">
        <v>784</v>
      </c>
      <c r="C203" s="2" t="e">
        <f aca="false">#N/A</f>
        <v>#N/A</v>
      </c>
      <c r="D203" s="2" t="e">
        <f aca="false">#N/A</f>
        <v>#N/A</v>
      </c>
      <c r="E203" s="2" t="e">
        <f aca="false">J203+D203</f>
        <v>#N/A</v>
      </c>
      <c r="F203" s="2" t="n">
        <v>0.82</v>
      </c>
      <c r="G203" s="2" t="e">
        <f aca="false">#N/A</f>
        <v>#N/A</v>
      </c>
      <c r="H203" s="2" t="n">
        <v>0.54</v>
      </c>
      <c r="I203" s="2" t="e">
        <f aca="false">#N/A</f>
        <v>#N/A</v>
      </c>
      <c r="J203" s="2" t="e">
        <f aca="false">D203*0.58</f>
        <v>#N/A</v>
      </c>
    </row>
    <row r="204" customFormat="false" ht="12.75" hidden="false" customHeight="true" outlineLevel="0" collapsed="false">
      <c r="A204" s="2" t="s">
        <v>549</v>
      </c>
      <c r="B204" s="2" t="s">
        <v>785</v>
      </c>
      <c r="C204" s="2" t="e">
        <f aca="false">#N/A</f>
        <v>#N/A</v>
      </c>
      <c r="D204" s="2" t="e">
        <f aca="false">#N/A</f>
        <v>#N/A</v>
      </c>
      <c r="E204" s="2" t="e">
        <f aca="false">J204+D204</f>
        <v>#N/A</v>
      </c>
      <c r="F204" s="2" t="n">
        <v>0.82</v>
      </c>
      <c r="G204" s="2" t="e">
        <f aca="false">#N/A</f>
        <v>#N/A</v>
      </c>
      <c r="H204" s="2" t="n">
        <v>0.54</v>
      </c>
      <c r="I204" s="2" t="e">
        <f aca="false">#N/A</f>
        <v>#N/A</v>
      </c>
      <c r="J204" s="2" t="e">
        <f aca="false">D204*0.58</f>
        <v>#N/A</v>
      </c>
    </row>
    <row r="205" customFormat="false" ht="12.75" hidden="false" customHeight="true" outlineLevel="0" collapsed="false">
      <c r="A205" s="2" t="s">
        <v>550</v>
      </c>
      <c r="B205" s="2" t="s">
        <v>786</v>
      </c>
      <c r="C205" s="2" t="e">
        <f aca="false">#N/A</f>
        <v>#N/A</v>
      </c>
      <c r="D205" s="2" t="e">
        <f aca="false">#N/A</f>
        <v>#N/A</v>
      </c>
      <c r="E205" s="2" t="e">
        <f aca="false">J205+D205</f>
        <v>#N/A</v>
      </c>
      <c r="F205" s="2" t="n">
        <v>0.82</v>
      </c>
      <c r="G205" s="2" t="e">
        <f aca="false">#N/A</f>
        <v>#N/A</v>
      </c>
      <c r="H205" s="2" t="n">
        <v>0.54</v>
      </c>
      <c r="I205" s="2" t="e">
        <f aca="false">#N/A</f>
        <v>#N/A</v>
      </c>
      <c r="J205" s="2" t="e">
        <f aca="false">D205*0.58</f>
        <v>#N/A</v>
      </c>
    </row>
    <row r="206" customFormat="false" ht="12.75" hidden="false" customHeight="true" outlineLevel="0" collapsed="false">
      <c r="A206" s="2" t="s">
        <v>551</v>
      </c>
      <c r="B206" s="2" t="s">
        <v>787</v>
      </c>
      <c r="C206" s="2" t="e">
        <f aca="false">#N/A</f>
        <v>#N/A</v>
      </c>
      <c r="D206" s="2" t="e">
        <f aca="false">#N/A</f>
        <v>#N/A</v>
      </c>
      <c r="E206" s="2" t="e">
        <f aca="false">J206+D206</f>
        <v>#N/A</v>
      </c>
      <c r="F206" s="2" t="n">
        <v>0.82</v>
      </c>
      <c r="G206" s="2" t="e">
        <f aca="false">#N/A</f>
        <v>#N/A</v>
      </c>
      <c r="H206" s="2" t="n">
        <v>0.54</v>
      </c>
      <c r="I206" s="2" t="e">
        <f aca="false">#N/A</f>
        <v>#N/A</v>
      </c>
      <c r="J206" s="2" t="e">
        <f aca="false">D206*0.58</f>
        <v>#N/A</v>
      </c>
    </row>
    <row r="207" customFormat="false" ht="12.75" hidden="false" customHeight="true" outlineLevel="0" collapsed="false">
      <c r="A207" s="2" t="s">
        <v>552</v>
      </c>
      <c r="B207" s="2" t="s">
        <v>788</v>
      </c>
      <c r="C207" s="2" t="e">
        <f aca="false">#N/A</f>
        <v>#N/A</v>
      </c>
      <c r="D207" s="2" t="e">
        <f aca="false">#N/A</f>
        <v>#N/A</v>
      </c>
      <c r="E207" s="2" t="e">
        <f aca="false">J207+D207</f>
        <v>#N/A</v>
      </c>
      <c r="F207" s="2" t="n">
        <v>0.82</v>
      </c>
      <c r="G207" s="2" t="e">
        <f aca="false">#N/A</f>
        <v>#N/A</v>
      </c>
      <c r="H207" s="2" t="n">
        <v>0.54</v>
      </c>
      <c r="I207" s="2" t="e">
        <f aca="false">#N/A</f>
        <v>#N/A</v>
      </c>
      <c r="J207" s="2" t="e">
        <f aca="false">D207*0.58</f>
        <v>#N/A</v>
      </c>
    </row>
    <row r="208" customFormat="false" ht="12.75" hidden="false" customHeight="true" outlineLevel="0" collapsed="false">
      <c r="A208" s="2" t="s">
        <v>553</v>
      </c>
      <c r="B208" s="2" t="s">
        <v>789</v>
      </c>
      <c r="C208" s="2" t="e">
        <f aca="false">#N/A</f>
        <v>#N/A</v>
      </c>
      <c r="D208" s="2" t="e">
        <f aca="false">#N/A</f>
        <v>#N/A</v>
      </c>
      <c r="E208" s="2" t="e">
        <f aca="false">J208+D208</f>
        <v>#N/A</v>
      </c>
      <c r="F208" s="2" t="n">
        <v>0.82</v>
      </c>
      <c r="G208" s="2" t="e">
        <f aca="false">#N/A</f>
        <v>#N/A</v>
      </c>
      <c r="H208" s="2" t="n">
        <v>0.54</v>
      </c>
      <c r="I208" s="2" t="e">
        <f aca="false">#N/A</f>
        <v>#N/A</v>
      </c>
      <c r="J208" s="2" t="e">
        <f aca="false">D208*0.58</f>
        <v>#N/A</v>
      </c>
    </row>
    <row r="209" customFormat="false" ht="12.75" hidden="false" customHeight="true" outlineLevel="0" collapsed="false">
      <c r="A209" s="2" t="s">
        <v>554</v>
      </c>
      <c r="B209" s="2" t="s">
        <v>790</v>
      </c>
      <c r="C209" s="2" t="e">
        <f aca="false">#N/A</f>
        <v>#N/A</v>
      </c>
      <c r="D209" s="2" t="e">
        <f aca="false">#N/A</f>
        <v>#N/A</v>
      </c>
      <c r="E209" s="2" t="e">
        <f aca="false">J209+D209</f>
        <v>#N/A</v>
      </c>
      <c r="F209" s="2" t="n">
        <v>0.82</v>
      </c>
      <c r="G209" s="2" t="e">
        <f aca="false">#N/A</f>
        <v>#N/A</v>
      </c>
      <c r="H209" s="2" t="n">
        <v>0.54</v>
      </c>
      <c r="I209" s="2" t="e">
        <f aca="false">#N/A</f>
        <v>#N/A</v>
      </c>
      <c r="J209" s="2" t="e">
        <f aca="false">D209*0.58</f>
        <v>#N/A</v>
      </c>
    </row>
    <row r="210" customFormat="false" ht="12.75" hidden="false" customHeight="true" outlineLevel="0" collapsed="false">
      <c r="A210" s="2" t="s">
        <v>555</v>
      </c>
      <c r="B210" s="2" t="s">
        <v>791</v>
      </c>
      <c r="C210" s="2" t="e">
        <f aca="false">#N/A</f>
        <v>#N/A</v>
      </c>
      <c r="D210" s="2" t="e">
        <f aca="false">#N/A</f>
        <v>#N/A</v>
      </c>
      <c r="E210" s="2" t="e">
        <f aca="false">J210+D210</f>
        <v>#N/A</v>
      </c>
      <c r="F210" s="2" t="n">
        <v>0.82</v>
      </c>
      <c r="G210" s="2" t="e">
        <f aca="false">#N/A</f>
        <v>#N/A</v>
      </c>
      <c r="H210" s="2" t="n">
        <v>0.54</v>
      </c>
      <c r="I210" s="2" t="e">
        <f aca="false">#N/A</f>
        <v>#N/A</v>
      </c>
      <c r="J210" s="2" t="e">
        <f aca="false">D210*0.58</f>
        <v>#N/A</v>
      </c>
    </row>
    <row r="211" customFormat="false" ht="12.75" hidden="false" customHeight="true" outlineLevel="0" collapsed="false">
      <c r="A211" s="2" t="s">
        <v>556</v>
      </c>
      <c r="B211" s="2" t="s">
        <v>792</v>
      </c>
      <c r="C211" s="2" t="e">
        <f aca="false">#N/A</f>
        <v>#N/A</v>
      </c>
      <c r="D211" s="2" t="e">
        <f aca="false">#N/A</f>
        <v>#N/A</v>
      </c>
      <c r="E211" s="2" t="e">
        <f aca="false">J211+D211</f>
        <v>#N/A</v>
      </c>
      <c r="F211" s="2" t="n">
        <v>0.82</v>
      </c>
      <c r="G211" s="2" t="e">
        <f aca="false">#N/A</f>
        <v>#N/A</v>
      </c>
      <c r="H211" s="2" t="n">
        <v>0.54</v>
      </c>
      <c r="I211" s="2" t="e">
        <f aca="false">#N/A</f>
        <v>#N/A</v>
      </c>
      <c r="J211" s="2" t="e">
        <f aca="false">D211*0.58</f>
        <v>#N/A</v>
      </c>
    </row>
    <row r="212" customFormat="false" ht="12.75" hidden="false" customHeight="true" outlineLevel="0" collapsed="false">
      <c r="A212" s="2" t="s">
        <v>557</v>
      </c>
      <c r="B212" s="2" t="s">
        <v>793</v>
      </c>
      <c r="C212" s="2" t="e">
        <f aca="false">#N/A</f>
        <v>#N/A</v>
      </c>
      <c r="D212" s="2" t="e">
        <f aca="false">#N/A</f>
        <v>#N/A</v>
      </c>
      <c r="E212" s="2" t="e">
        <f aca="false">J212+D212</f>
        <v>#N/A</v>
      </c>
      <c r="F212" s="2" t="n">
        <v>0.82</v>
      </c>
      <c r="G212" s="2" t="e">
        <f aca="false">#N/A</f>
        <v>#N/A</v>
      </c>
      <c r="H212" s="2" t="n">
        <v>0.54</v>
      </c>
      <c r="I212" s="2" t="e">
        <f aca="false">#N/A</f>
        <v>#N/A</v>
      </c>
      <c r="J212" s="2" t="e">
        <f aca="false">D212*0.58</f>
        <v>#N/A</v>
      </c>
    </row>
    <row r="213" customFormat="false" ht="12.75" hidden="false" customHeight="true" outlineLevel="0" collapsed="false">
      <c r="A213" s="2" t="s">
        <v>558</v>
      </c>
      <c r="B213" s="2" t="s">
        <v>794</v>
      </c>
      <c r="C213" s="2" t="e">
        <f aca="false">#N/A</f>
        <v>#N/A</v>
      </c>
      <c r="D213" s="2" t="e">
        <f aca="false">#N/A</f>
        <v>#N/A</v>
      </c>
      <c r="E213" s="2" t="e">
        <f aca="false">J213+D213</f>
        <v>#N/A</v>
      </c>
      <c r="F213" s="2" t="n">
        <v>0.82</v>
      </c>
      <c r="G213" s="2" t="e">
        <f aca="false">#N/A</f>
        <v>#N/A</v>
      </c>
      <c r="H213" s="2" t="n">
        <v>0.54</v>
      </c>
      <c r="I213" s="2" t="e">
        <f aca="false">#N/A</f>
        <v>#N/A</v>
      </c>
      <c r="J213" s="2" t="e">
        <f aca="false">D213*0.58</f>
        <v>#N/A</v>
      </c>
    </row>
    <row r="214" customFormat="false" ht="12.75" hidden="false" customHeight="true" outlineLevel="0" collapsed="false">
      <c r="A214" s="2" t="s">
        <v>559</v>
      </c>
      <c r="B214" s="2" t="s">
        <v>795</v>
      </c>
      <c r="C214" s="2" t="e">
        <f aca="false">#N/A</f>
        <v>#N/A</v>
      </c>
      <c r="D214" s="2" t="e">
        <f aca="false">#N/A</f>
        <v>#N/A</v>
      </c>
      <c r="E214" s="2" t="e">
        <f aca="false">J214+D214</f>
        <v>#N/A</v>
      </c>
      <c r="F214" s="2" t="n">
        <v>0.82</v>
      </c>
      <c r="G214" s="2" t="e">
        <f aca="false">#N/A</f>
        <v>#N/A</v>
      </c>
      <c r="H214" s="2" t="n">
        <v>0.54</v>
      </c>
      <c r="I214" s="2" t="e">
        <f aca="false">#N/A</f>
        <v>#N/A</v>
      </c>
      <c r="J214" s="2" t="e">
        <f aca="false">D214*0.58</f>
        <v>#N/A</v>
      </c>
    </row>
    <row r="215" customFormat="false" ht="12.75" hidden="false" customHeight="true" outlineLevel="0" collapsed="false">
      <c r="A215" s="2" t="s">
        <v>560</v>
      </c>
      <c r="B215" s="2" t="s">
        <v>796</v>
      </c>
      <c r="C215" s="2" t="e">
        <f aca="false">#N/A</f>
        <v>#N/A</v>
      </c>
      <c r="D215" s="2" t="e">
        <f aca="false">#N/A</f>
        <v>#N/A</v>
      </c>
      <c r="E215" s="2" t="e">
        <f aca="false">J215+D215</f>
        <v>#N/A</v>
      </c>
      <c r="F215" s="2" t="n">
        <v>0.82</v>
      </c>
      <c r="G215" s="2" t="e">
        <f aca="false">#N/A</f>
        <v>#N/A</v>
      </c>
      <c r="H215" s="2" t="n">
        <v>0.54</v>
      </c>
      <c r="I215" s="2" t="e">
        <f aca="false">#N/A</f>
        <v>#N/A</v>
      </c>
      <c r="J215" s="2" t="e">
        <f aca="false">D215*0.58</f>
        <v>#N/A</v>
      </c>
    </row>
    <row r="216" customFormat="false" ht="12.75" hidden="false" customHeight="true" outlineLevel="0" collapsed="false">
      <c r="A216" s="2" t="s">
        <v>561</v>
      </c>
      <c r="B216" s="2" t="s">
        <v>797</v>
      </c>
      <c r="C216" s="2" t="e">
        <f aca="false">#N/A</f>
        <v>#N/A</v>
      </c>
      <c r="D216" s="2" t="e">
        <f aca="false">#N/A</f>
        <v>#N/A</v>
      </c>
      <c r="E216" s="2" t="e">
        <f aca="false">J216+D216</f>
        <v>#N/A</v>
      </c>
      <c r="F216" s="2" t="n">
        <v>0.82</v>
      </c>
      <c r="G216" s="2" t="e">
        <f aca="false">#N/A</f>
        <v>#N/A</v>
      </c>
      <c r="H216" s="2" t="n">
        <v>0.54</v>
      </c>
      <c r="I216" s="2" t="e">
        <f aca="false">#N/A</f>
        <v>#N/A</v>
      </c>
      <c r="J216" s="2" t="e">
        <f aca="false">D216*0.58</f>
        <v>#N/A</v>
      </c>
    </row>
    <row r="217" customFormat="false" ht="12.75" hidden="false" customHeight="true" outlineLevel="0" collapsed="false">
      <c r="A217" s="2" t="s">
        <v>562</v>
      </c>
      <c r="B217" s="2" t="s">
        <v>798</v>
      </c>
      <c r="C217" s="2" t="e">
        <f aca="false">#N/A</f>
        <v>#N/A</v>
      </c>
      <c r="D217" s="2" t="e">
        <f aca="false">#N/A</f>
        <v>#N/A</v>
      </c>
      <c r="E217" s="2" t="e">
        <f aca="false">J217+D217</f>
        <v>#N/A</v>
      </c>
      <c r="F217" s="2" t="n">
        <v>0.82</v>
      </c>
      <c r="G217" s="2" t="e">
        <f aca="false">#N/A</f>
        <v>#N/A</v>
      </c>
      <c r="H217" s="2" t="n">
        <v>0.54</v>
      </c>
      <c r="I217" s="2" t="e">
        <f aca="false">#N/A</f>
        <v>#N/A</v>
      </c>
      <c r="J217" s="2" t="e">
        <f aca="false">D217*0.58</f>
        <v>#N/A</v>
      </c>
    </row>
    <row r="218" customFormat="false" ht="12.75" hidden="false" customHeight="true" outlineLevel="0" collapsed="false">
      <c r="A218" s="2" t="s">
        <v>563</v>
      </c>
      <c r="B218" s="2" t="s">
        <v>799</v>
      </c>
      <c r="C218" s="2" t="e">
        <f aca="false">#N/A</f>
        <v>#N/A</v>
      </c>
      <c r="D218" s="2" t="e">
        <f aca="false">#N/A</f>
        <v>#N/A</v>
      </c>
      <c r="E218" s="2" t="e">
        <f aca="false">J218+D218</f>
        <v>#N/A</v>
      </c>
      <c r="F218" s="2" t="n">
        <v>0.82</v>
      </c>
      <c r="G218" s="2" t="e">
        <f aca="false">#N/A</f>
        <v>#N/A</v>
      </c>
      <c r="H218" s="2" t="n">
        <v>0.54</v>
      </c>
      <c r="I218" s="2" t="e">
        <f aca="false">#N/A</f>
        <v>#N/A</v>
      </c>
      <c r="J218" s="2" t="e">
        <f aca="false">D218*0.58</f>
        <v>#N/A</v>
      </c>
    </row>
    <row r="219" customFormat="false" ht="12.75" hidden="false" customHeight="true" outlineLevel="0" collapsed="false">
      <c r="A219" s="2" t="s">
        <v>564</v>
      </c>
      <c r="B219" s="2" t="s">
        <v>800</v>
      </c>
      <c r="C219" s="2" t="e">
        <f aca="false">#N/A</f>
        <v>#N/A</v>
      </c>
      <c r="D219" s="2" t="e">
        <f aca="false">#N/A</f>
        <v>#N/A</v>
      </c>
      <c r="E219" s="2" t="e">
        <f aca="false">J219+D219</f>
        <v>#N/A</v>
      </c>
      <c r="F219" s="2" t="n">
        <v>0.82</v>
      </c>
      <c r="G219" s="2" t="e">
        <f aca="false">#N/A</f>
        <v>#N/A</v>
      </c>
      <c r="H219" s="2" t="n">
        <v>0.54</v>
      </c>
      <c r="I219" s="2" t="e">
        <f aca="false">#N/A</f>
        <v>#N/A</v>
      </c>
      <c r="J219" s="2" t="e">
        <f aca="false">D219*0.58</f>
        <v>#N/A</v>
      </c>
    </row>
    <row r="220" customFormat="false" ht="12.75" hidden="false" customHeight="true" outlineLevel="0" collapsed="false">
      <c r="A220" s="2" t="s">
        <v>565</v>
      </c>
      <c r="B220" s="2" t="s">
        <v>801</v>
      </c>
      <c r="C220" s="2" t="e">
        <f aca="false">#N/A</f>
        <v>#N/A</v>
      </c>
      <c r="D220" s="2" t="e">
        <f aca="false">#N/A</f>
        <v>#N/A</v>
      </c>
      <c r="E220" s="2" t="e">
        <f aca="false">J220+D220</f>
        <v>#N/A</v>
      </c>
      <c r="F220" s="2" t="n">
        <v>0.82</v>
      </c>
      <c r="G220" s="2" t="e">
        <f aca="false">#N/A</f>
        <v>#N/A</v>
      </c>
      <c r="H220" s="2" t="n">
        <v>0.54</v>
      </c>
      <c r="I220" s="2" t="e">
        <f aca="false">#N/A</f>
        <v>#N/A</v>
      </c>
      <c r="J220" s="2" t="e">
        <f aca="false">D220*0.58</f>
        <v>#N/A</v>
      </c>
    </row>
    <row r="221" customFormat="false" ht="12.75" hidden="false" customHeight="true" outlineLevel="0" collapsed="false">
      <c r="A221" s="2" t="s">
        <v>566</v>
      </c>
      <c r="B221" s="2" t="s">
        <v>802</v>
      </c>
      <c r="C221" s="2" t="e">
        <f aca="false">#N/A</f>
        <v>#N/A</v>
      </c>
      <c r="D221" s="2" t="e">
        <f aca="false">#N/A</f>
        <v>#N/A</v>
      </c>
      <c r="E221" s="2" t="e">
        <f aca="false">J221+D221</f>
        <v>#N/A</v>
      </c>
      <c r="F221" s="2" t="n">
        <v>0.82</v>
      </c>
      <c r="G221" s="2" t="e">
        <f aca="false">#N/A</f>
        <v>#N/A</v>
      </c>
      <c r="H221" s="2" t="n">
        <v>0.54</v>
      </c>
      <c r="I221" s="2" t="e">
        <f aca="false">#N/A</f>
        <v>#N/A</v>
      </c>
      <c r="J221" s="2" t="e">
        <f aca="false">D221*0.58</f>
        <v>#N/A</v>
      </c>
    </row>
    <row r="222" customFormat="false" ht="12.75" hidden="false" customHeight="true" outlineLevel="0" collapsed="false">
      <c r="A222" s="2" t="s">
        <v>567</v>
      </c>
      <c r="B222" s="2" t="s">
        <v>803</v>
      </c>
      <c r="C222" s="2" t="e">
        <f aca="false">#N/A</f>
        <v>#N/A</v>
      </c>
      <c r="D222" s="2" t="e">
        <f aca="false">#N/A</f>
        <v>#N/A</v>
      </c>
      <c r="E222" s="2" t="e">
        <f aca="false">J222+D222</f>
        <v>#N/A</v>
      </c>
      <c r="F222" s="2" t="n">
        <v>0.82</v>
      </c>
      <c r="G222" s="2" t="e">
        <f aca="false">#N/A</f>
        <v>#N/A</v>
      </c>
      <c r="H222" s="2" t="n">
        <v>0.54</v>
      </c>
      <c r="I222" s="2" t="e">
        <f aca="false">#N/A</f>
        <v>#N/A</v>
      </c>
      <c r="J222" s="2" t="e">
        <f aca="false">D222*0.58</f>
        <v>#N/A</v>
      </c>
    </row>
    <row r="223" customFormat="false" ht="12.75" hidden="false" customHeight="true" outlineLevel="0" collapsed="false">
      <c r="A223" s="2" t="s">
        <v>568</v>
      </c>
      <c r="B223" s="2" t="s">
        <v>804</v>
      </c>
      <c r="C223" s="2" t="e">
        <f aca="false">#N/A</f>
        <v>#N/A</v>
      </c>
      <c r="D223" s="2" t="e">
        <f aca="false">#N/A</f>
        <v>#N/A</v>
      </c>
      <c r="E223" s="2" t="e">
        <f aca="false">J223+D223</f>
        <v>#N/A</v>
      </c>
      <c r="F223" s="2" t="n">
        <v>0.82</v>
      </c>
      <c r="G223" s="2" t="e">
        <f aca="false">#N/A</f>
        <v>#N/A</v>
      </c>
      <c r="H223" s="2" t="n">
        <v>0.54</v>
      </c>
      <c r="I223" s="2" t="e">
        <f aca="false">#N/A</f>
        <v>#N/A</v>
      </c>
      <c r="J223" s="2" t="e">
        <f aca="false">D223*0.58</f>
        <v>#N/A</v>
      </c>
    </row>
    <row r="224" customFormat="false" ht="12.75" hidden="false" customHeight="true" outlineLevel="0" collapsed="false">
      <c r="A224" s="2" t="s">
        <v>569</v>
      </c>
      <c r="B224" s="2" t="s">
        <v>805</v>
      </c>
      <c r="C224" s="2" t="e">
        <f aca="false">#N/A</f>
        <v>#N/A</v>
      </c>
      <c r="D224" s="2" t="e">
        <f aca="false">#N/A</f>
        <v>#N/A</v>
      </c>
      <c r="E224" s="2" t="e">
        <f aca="false">J224+D224</f>
        <v>#N/A</v>
      </c>
      <c r="F224" s="2" t="n">
        <v>0.82</v>
      </c>
      <c r="G224" s="2" t="e">
        <f aca="false">#N/A</f>
        <v>#N/A</v>
      </c>
      <c r="H224" s="2" t="n">
        <v>0.54</v>
      </c>
      <c r="I224" s="2" t="e">
        <f aca="false">#N/A</f>
        <v>#N/A</v>
      </c>
      <c r="J224" s="2" t="e">
        <f aca="false">D224*0.58</f>
        <v>#N/A</v>
      </c>
    </row>
    <row r="225" customFormat="false" ht="12.75" hidden="false" customHeight="true" outlineLevel="0" collapsed="false">
      <c r="A225" s="2" t="s">
        <v>570</v>
      </c>
      <c r="B225" s="2" t="s">
        <v>806</v>
      </c>
      <c r="C225" s="2" t="e">
        <f aca="false">#N/A</f>
        <v>#N/A</v>
      </c>
      <c r="D225" s="2" t="e">
        <f aca="false">#N/A</f>
        <v>#N/A</v>
      </c>
      <c r="E225" s="2" t="e">
        <f aca="false">J225+D225</f>
        <v>#N/A</v>
      </c>
      <c r="F225" s="2" t="n">
        <v>0.82</v>
      </c>
      <c r="G225" s="2" t="e">
        <f aca="false">#N/A</f>
        <v>#N/A</v>
      </c>
      <c r="H225" s="2" t="n">
        <v>0.54</v>
      </c>
      <c r="I225" s="2" t="e">
        <f aca="false">#N/A</f>
        <v>#N/A</v>
      </c>
      <c r="J225" s="2" t="e">
        <f aca="false">D225*0.58</f>
        <v>#N/A</v>
      </c>
    </row>
    <row r="226" customFormat="false" ht="12.75" hidden="false" customHeight="true" outlineLevel="0" collapsed="false">
      <c r="A226" s="2" t="s">
        <v>571</v>
      </c>
      <c r="B226" s="2" t="s">
        <v>807</v>
      </c>
      <c r="C226" s="2" t="e">
        <f aca="false">#N/A</f>
        <v>#N/A</v>
      </c>
      <c r="D226" s="2" t="e">
        <f aca="false">#N/A</f>
        <v>#N/A</v>
      </c>
      <c r="E226" s="2" t="e">
        <f aca="false">J226+D226</f>
        <v>#N/A</v>
      </c>
      <c r="F226" s="2" t="n">
        <v>0.82</v>
      </c>
      <c r="G226" s="2" t="e">
        <f aca="false">#N/A</f>
        <v>#N/A</v>
      </c>
      <c r="H226" s="2" t="n">
        <v>0.54</v>
      </c>
      <c r="I226" s="2" t="e">
        <f aca="false">#N/A</f>
        <v>#N/A</v>
      </c>
      <c r="J226" s="2" t="e">
        <f aca="false">D226*0.58</f>
        <v>#N/A</v>
      </c>
    </row>
    <row r="227" customFormat="false" ht="12.75" hidden="false" customHeight="true" outlineLevel="0" collapsed="false">
      <c r="A227" s="2" t="s">
        <v>572</v>
      </c>
      <c r="B227" s="2" t="s">
        <v>808</v>
      </c>
      <c r="C227" s="2" t="e">
        <f aca="false">#N/A</f>
        <v>#N/A</v>
      </c>
      <c r="D227" s="2" t="e">
        <f aca="false">#N/A</f>
        <v>#N/A</v>
      </c>
      <c r="E227" s="2" t="e">
        <f aca="false">J227+D227</f>
        <v>#N/A</v>
      </c>
      <c r="F227" s="2" t="n">
        <v>0.82</v>
      </c>
      <c r="G227" s="2" t="e">
        <f aca="false">#N/A</f>
        <v>#N/A</v>
      </c>
      <c r="H227" s="2" t="n">
        <v>0.54</v>
      </c>
      <c r="I227" s="2" t="e">
        <f aca="false">#N/A</f>
        <v>#N/A</v>
      </c>
      <c r="J227" s="2" t="e">
        <f aca="false">D227*0.58</f>
        <v>#N/A</v>
      </c>
    </row>
    <row r="228" customFormat="false" ht="12.75" hidden="false" customHeight="true" outlineLevel="0" collapsed="false">
      <c r="A228" s="2" t="s">
        <v>573</v>
      </c>
      <c r="B228" s="2" t="s">
        <v>809</v>
      </c>
      <c r="C228" s="2" t="e">
        <f aca="false">#N/A</f>
        <v>#N/A</v>
      </c>
      <c r="D228" s="2" t="e">
        <f aca="false">#N/A</f>
        <v>#N/A</v>
      </c>
      <c r="E228" s="2" t="e">
        <f aca="false">J228+D228</f>
        <v>#N/A</v>
      </c>
      <c r="F228" s="2" t="n">
        <v>0.82</v>
      </c>
      <c r="G228" s="2" t="e">
        <f aca="false">#N/A</f>
        <v>#N/A</v>
      </c>
      <c r="H228" s="2" t="n">
        <v>0.54</v>
      </c>
      <c r="I228" s="2" t="e">
        <f aca="false">#N/A</f>
        <v>#N/A</v>
      </c>
      <c r="J228" s="2" t="e">
        <f aca="false">D228*0.58</f>
        <v>#N/A</v>
      </c>
    </row>
    <row r="229" customFormat="false" ht="12.75" hidden="false" customHeight="true" outlineLevel="0" collapsed="false">
      <c r="A229" s="2" t="s">
        <v>574</v>
      </c>
      <c r="B229" s="2" t="s">
        <v>810</v>
      </c>
      <c r="C229" s="2" t="e">
        <f aca="false">#N/A</f>
        <v>#N/A</v>
      </c>
      <c r="D229" s="2" t="e">
        <f aca="false">#N/A</f>
        <v>#N/A</v>
      </c>
      <c r="E229" s="2" t="e">
        <f aca="false">J229+D229</f>
        <v>#N/A</v>
      </c>
      <c r="F229" s="2" t="n">
        <v>0.82</v>
      </c>
      <c r="G229" s="2" t="e">
        <f aca="false">#N/A</f>
        <v>#N/A</v>
      </c>
      <c r="H229" s="2" t="n">
        <v>0.54</v>
      </c>
      <c r="I229" s="2" t="e">
        <f aca="false">#N/A</f>
        <v>#N/A</v>
      </c>
      <c r="J229" s="2" t="e">
        <f aca="false">D229*0.58</f>
        <v>#N/A</v>
      </c>
    </row>
    <row r="230" customFormat="false" ht="12.75" hidden="false" customHeight="true" outlineLevel="0" collapsed="false">
      <c r="A230" s="2" t="s">
        <v>575</v>
      </c>
      <c r="B230" s="2" t="s">
        <v>811</v>
      </c>
      <c r="C230" s="2" t="e">
        <f aca="false">#N/A</f>
        <v>#N/A</v>
      </c>
      <c r="D230" s="2" t="e">
        <f aca="false">#N/A</f>
        <v>#N/A</v>
      </c>
      <c r="E230" s="2" t="e">
        <f aca="false">J230+D230</f>
        <v>#N/A</v>
      </c>
      <c r="F230" s="2" t="n">
        <v>0.82</v>
      </c>
      <c r="G230" s="2" t="e">
        <f aca="false">#N/A</f>
        <v>#N/A</v>
      </c>
      <c r="H230" s="2" t="n">
        <v>0.54</v>
      </c>
      <c r="I230" s="2" t="e">
        <f aca="false">#N/A</f>
        <v>#N/A</v>
      </c>
      <c r="J230" s="2" t="e">
        <f aca="false">D230*0.58</f>
        <v>#N/A</v>
      </c>
    </row>
    <row r="231" customFormat="false" ht="12.75" hidden="false" customHeight="true" outlineLevel="0" collapsed="false">
      <c r="A231" s="2" t="s">
        <v>576</v>
      </c>
      <c r="B231" s="2" t="s">
        <v>812</v>
      </c>
      <c r="C231" s="2" t="e">
        <f aca="false">#N/A</f>
        <v>#N/A</v>
      </c>
      <c r="D231" s="2" t="e">
        <f aca="false">#N/A</f>
        <v>#N/A</v>
      </c>
      <c r="E231" s="2" t="e">
        <f aca="false">J231+D231</f>
        <v>#N/A</v>
      </c>
      <c r="F231" s="2" t="n">
        <v>0.82</v>
      </c>
      <c r="G231" s="2" t="e">
        <f aca="false">#N/A</f>
        <v>#N/A</v>
      </c>
      <c r="H231" s="2" t="n">
        <v>0.54</v>
      </c>
      <c r="I231" s="2" t="e">
        <f aca="false">#N/A</f>
        <v>#N/A</v>
      </c>
      <c r="J231" s="2" t="e">
        <f aca="false">D231*0.58</f>
        <v>#N/A</v>
      </c>
    </row>
    <row r="232" customFormat="false" ht="12.75" hidden="false" customHeight="true" outlineLevel="0" collapsed="false">
      <c r="A232" s="2" t="s">
        <v>577</v>
      </c>
      <c r="B232" s="2" t="s">
        <v>813</v>
      </c>
      <c r="C232" s="2" t="e">
        <f aca="false">#N/A</f>
        <v>#N/A</v>
      </c>
      <c r="D232" s="2" t="e">
        <f aca="false">#N/A</f>
        <v>#N/A</v>
      </c>
      <c r="E232" s="2" t="e">
        <f aca="false">J232+D232</f>
        <v>#N/A</v>
      </c>
      <c r="F232" s="2" t="n">
        <v>0.82</v>
      </c>
      <c r="G232" s="2" t="e">
        <f aca="false">#N/A</f>
        <v>#N/A</v>
      </c>
      <c r="H232" s="2" t="n">
        <v>0.54</v>
      </c>
      <c r="I232" s="2" t="e">
        <f aca="false">#N/A</f>
        <v>#N/A</v>
      </c>
      <c r="J232" s="2" t="e">
        <f aca="false">D232*0.58</f>
        <v>#N/A</v>
      </c>
    </row>
    <row r="233" customFormat="false" ht="12.75" hidden="false" customHeight="true" outlineLevel="0" collapsed="false">
      <c r="A233" s="2" t="s">
        <v>578</v>
      </c>
      <c r="B233" s="2" t="s">
        <v>814</v>
      </c>
      <c r="C233" s="2" t="e">
        <f aca="false">#N/A</f>
        <v>#N/A</v>
      </c>
      <c r="D233" s="2" t="e">
        <f aca="false">#N/A</f>
        <v>#N/A</v>
      </c>
      <c r="E233" s="2" t="e">
        <f aca="false">J233+D233</f>
        <v>#N/A</v>
      </c>
      <c r="F233" s="2" t="n">
        <v>0.82</v>
      </c>
      <c r="G233" s="2" t="e">
        <f aca="false">#N/A</f>
        <v>#N/A</v>
      </c>
      <c r="H233" s="2" t="n">
        <v>0.54</v>
      </c>
      <c r="I233" s="2" t="e">
        <f aca="false">#N/A</f>
        <v>#N/A</v>
      </c>
      <c r="J233" s="2" t="e">
        <f aca="false">D233*0.58</f>
        <v>#N/A</v>
      </c>
    </row>
    <row r="234" customFormat="false" ht="12.75" hidden="false" customHeight="true" outlineLevel="0" collapsed="false">
      <c r="A234" s="2" t="s">
        <v>579</v>
      </c>
      <c r="B234" s="2" t="s">
        <v>815</v>
      </c>
      <c r="C234" s="2" t="e">
        <f aca="false">#N/A</f>
        <v>#N/A</v>
      </c>
      <c r="D234" s="2" t="e">
        <f aca="false">#N/A</f>
        <v>#N/A</v>
      </c>
      <c r="E234" s="2" t="e">
        <f aca="false">J234+D234</f>
        <v>#N/A</v>
      </c>
      <c r="F234" s="2" t="n">
        <v>0.82</v>
      </c>
      <c r="G234" s="2" t="e">
        <f aca="false">#N/A</f>
        <v>#N/A</v>
      </c>
      <c r="H234" s="2" t="n">
        <v>0.54</v>
      </c>
      <c r="I234" s="2" t="e">
        <f aca="false">#N/A</f>
        <v>#N/A</v>
      </c>
      <c r="J234" s="2" t="e">
        <f aca="false">D234*0.58</f>
        <v>#N/A</v>
      </c>
    </row>
    <row r="235" customFormat="false" ht="12.75" hidden="false" customHeight="true" outlineLevel="0" collapsed="false">
      <c r="A235" s="2" t="s">
        <v>580</v>
      </c>
      <c r="B235" s="2" t="s">
        <v>816</v>
      </c>
      <c r="C235" s="2" t="e">
        <f aca="false">#N/A</f>
        <v>#N/A</v>
      </c>
      <c r="D235" s="2" t="e">
        <f aca="false">#N/A</f>
        <v>#N/A</v>
      </c>
      <c r="E235" s="2" t="e">
        <f aca="false">J235+D235</f>
        <v>#N/A</v>
      </c>
      <c r="F235" s="2" t="n">
        <v>0.82</v>
      </c>
      <c r="G235" s="2" t="e">
        <f aca="false">#N/A</f>
        <v>#N/A</v>
      </c>
      <c r="H235" s="2" t="n">
        <v>0.54</v>
      </c>
      <c r="I235" s="2" t="e">
        <f aca="false">#N/A</f>
        <v>#N/A</v>
      </c>
      <c r="J235" s="2" t="e">
        <f aca="false">D235*0.58</f>
        <v>#N/A</v>
      </c>
    </row>
    <row r="236" customFormat="false" ht="12.75" hidden="false" customHeight="true" outlineLevel="0" collapsed="false">
      <c r="A236" s="2" t="s">
        <v>581</v>
      </c>
      <c r="B236" s="2" t="s">
        <v>817</v>
      </c>
      <c r="C236" s="2" t="e">
        <f aca="false">#N/A</f>
        <v>#N/A</v>
      </c>
      <c r="D236" s="2" t="e">
        <f aca="false">#N/A</f>
        <v>#N/A</v>
      </c>
      <c r="E236" s="2" t="e">
        <f aca="false">J236+D236</f>
        <v>#N/A</v>
      </c>
      <c r="F236" s="2" t="n">
        <v>0.82</v>
      </c>
      <c r="G236" s="2" t="e">
        <f aca="false">#N/A</f>
        <v>#N/A</v>
      </c>
      <c r="H236" s="2" t="n">
        <v>0.54</v>
      </c>
      <c r="I236" s="2" t="e">
        <f aca="false">#N/A</f>
        <v>#N/A</v>
      </c>
      <c r="J236" s="2" t="e">
        <f aca="false">D236*0.58</f>
        <v>#N/A</v>
      </c>
    </row>
    <row r="237" customFormat="false" ht="12.75" hidden="false" customHeight="true" outlineLevel="0" collapsed="false">
      <c r="A237" s="2" t="s">
        <v>582</v>
      </c>
      <c r="B237" s="2" t="s">
        <v>818</v>
      </c>
      <c r="C237" s="2" t="e">
        <f aca="false">#N/A</f>
        <v>#N/A</v>
      </c>
      <c r="D237" s="2" t="e">
        <f aca="false">#N/A</f>
        <v>#N/A</v>
      </c>
      <c r="E237" s="2" t="e">
        <f aca="false">J237+D237</f>
        <v>#N/A</v>
      </c>
      <c r="F237" s="2" t="n">
        <v>0.82</v>
      </c>
      <c r="G237" s="2" t="e">
        <f aca="false">#N/A</f>
        <v>#N/A</v>
      </c>
      <c r="H237" s="2" t="n">
        <v>0.54</v>
      </c>
      <c r="I237" s="2" t="e">
        <f aca="false">#N/A</f>
        <v>#N/A</v>
      </c>
      <c r="J237" s="2" t="e">
        <f aca="false">D237*0.58</f>
        <v>#N/A</v>
      </c>
    </row>
    <row r="238" customFormat="false" ht="12.75" hidden="false" customHeight="true" outlineLevel="0" collapsed="false">
      <c r="A238" s="2" t="s">
        <v>583</v>
      </c>
      <c r="B238" s="2" t="s">
        <v>819</v>
      </c>
      <c r="C238" s="2" t="e">
        <f aca="false">#N/A</f>
        <v>#N/A</v>
      </c>
      <c r="D238" s="2" t="e">
        <f aca="false">#N/A</f>
        <v>#N/A</v>
      </c>
      <c r="E238" s="2" t="e">
        <f aca="false">J238+D238</f>
        <v>#N/A</v>
      </c>
      <c r="F238" s="2" t="n">
        <v>0.82</v>
      </c>
      <c r="G238" s="2" t="e">
        <f aca="false">#N/A</f>
        <v>#N/A</v>
      </c>
      <c r="H238" s="2" t="n">
        <v>0.54</v>
      </c>
      <c r="I238" s="2" t="e">
        <f aca="false">#N/A</f>
        <v>#N/A</v>
      </c>
      <c r="J238" s="2" t="e">
        <f aca="false">D238*0.58</f>
        <v>#N/A</v>
      </c>
    </row>
    <row r="239" customFormat="false" ht="12.75" hidden="false" customHeight="true" outlineLevel="0" collapsed="false">
      <c r="A239" s="2" t="s">
        <v>584</v>
      </c>
      <c r="B239" s="2" t="s">
        <v>820</v>
      </c>
      <c r="C239" s="2" t="e">
        <f aca="false">#N/A</f>
        <v>#N/A</v>
      </c>
      <c r="D239" s="2" t="e">
        <f aca="false">#N/A</f>
        <v>#N/A</v>
      </c>
      <c r="E239" s="2" t="e">
        <f aca="false">J239+D239</f>
        <v>#N/A</v>
      </c>
      <c r="F239" s="2" t="n">
        <v>0.82</v>
      </c>
      <c r="G239" s="2" t="e">
        <f aca="false">#N/A</f>
        <v>#N/A</v>
      </c>
      <c r="H239" s="2" t="n">
        <v>0.54</v>
      </c>
      <c r="I239" s="2" t="e">
        <f aca="false">#N/A</f>
        <v>#N/A</v>
      </c>
      <c r="J239" s="2" t="e">
        <f aca="false">D239*0.58</f>
        <v>#N/A</v>
      </c>
    </row>
    <row r="240" customFormat="false" ht="12.75" hidden="false" customHeight="true" outlineLevel="0" collapsed="false">
      <c r="A240" s="2" t="s">
        <v>585</v>
      </c>
      <c r="B240" s="2" t="s">
        <v>821</v>
      </c>
      <c r="C240" s="2" t="e">
        <f aca="false">#N/A</f>
        <v>#N/A</v>
      </c>
      <c r="D240" s="2" t="e">
        <f aca="false">#N/A</f>
        <v>#N/A</v>
      </c>
      <c r="E240" s="2" t="e">
        <f aca="false">J240+D240</f>
        <v>#N/A</v>
      </c>
      <c r="F240" s="2" t="n">
        <v>0.82</v>
      </c>
      <c r="G240" s="2" t="e">
        <f aca="false">#N/A</f>
        <v>#N/A</v>
      </c>
      <c r="H240" s="2" t="n">
        <v>0.54</v>
      </c>
      <c r="I240" s="2" t="e">
        <f aca="false">#N/A</f>
        <v>#N/A</v>
      </c>
      <c r="J240" s="2" t="e">
        <f aca="false">D240*0.58</f>
        <v>#N/A</v>
      </c>
    </row>
    <row r="241" customFormat="false" ht="12.75" hidden="false" customHeight="true" outlineLevel="0" collapsed="false">
      <c r="A241" s="2"/>
      <c r="B241" s="2"/>
      <c r="C241" s="2"/>
      <c r="D241" s="2"/>
      <c r="E241" s="2"/>
      <c r="F241" s="2"/>
      <c r="G241" s="2"/>
      <c r="H241" s="2"/>
      <c r="I241" s="2"/>
    </row>
    <row r="242" customFormat="false" ht="12.75" hidden="false" customHeight="true" outlineLevel="0" collapsed="false">
      <c r="A242" s="2"/>
      <c r="B242" s="2"/>
      <c r="C242" s="2"/>
      <c r="D242" s="2"/>
      <c r="E242" s="2"/>
      <c r="F242" s="2"/>
      <c r="G242" s="2"/>
      <c r="H242" s="2"/>
      <c r="I242" s="2"/>
    </row>
    <row r="243" customFormat="false" ht="12.75" hidden="false" customHeight="true" outlineLevel="0" collapsed="false">
      <c r="A243" s="2"/>
      <c r="B243" s="2"/>
      <c r="C243" s="2"/>
      <c r="D243" s="2"/>
      <c r="E243" s="2"/>
      <c r="F243" s="2"/>
      <c r="G243" s="2"/>
      <c r="H243" s="2"/>
      <c r="I243" s="2"/>
    </row>
    <row r="244" customFormat="false" ht="12.75" hidden="false" customHeight="true" outlineLevel="0" collapsed="false">
      <c r="A244" s="2"/>
      <c r="B244" s="2"/>
      <c r="C244" s="2"/>
      <c r="D244" s="2"/>
      <c r="E244" s="2"/>
      <c r="F244" s="2"/>
      <c r="G244" s="2"/>
      <c r="H244" s="2"/>
      <c r="I244" s="2"/>
    </row>
    <row r="245" customFormat="false" ht="12.75" hidden="false" customHeight="true" outlineLevel="0" collapsed="false">
      <c r="A245" s="2"/>
      <c r="B245" s="2"/>
      <c r="C245" s="2"/>
      <c r="D245" s="2"/>
      <c r="E245" s="2"/>
      <c r="F245" s="2"/>
      <c r="G245" s="2"/>
      <c r="H245" s="2"/>
      <c r="I245" s="2"/>
    </row>
    <row r="246" customFormat="false" ht="12.75" hidden="false" customHeight="true" outlineLevel="0" collapsed="false">
      <c r="A246" s="2"/>
      <c r="B246" s="2"/>
      <c r="C246" s="2"/>
      <c r="D246" s="2"/>
      <c r="E246" s="2"/>
      <c r="F246" s="2"/>
      <c r="G246" s="2"/>
      <c r="H246" s="2"/>
      <c r="I246" s="2"/>
    </row>
    <row r="247" customFormat="false" ht="12.75" hidden="false" customHeight="true" outlineLevel="0" collapsed="false">
      <c r="A247" s="2"/>
      <c r="B247" s="2"/>
      <c r="C247" s="2"/>
      <c r="D247" s="2"/>
      <c r="E247" s="2"/>
      <c r="F247" s="2"/>
      <c r="G247" s="2"/>
      <c r="H247" s="2"/>
      <c r="I247" s="2"/>
    </row>
    <row r="248" customFormat="false" ht="12.75" hidden="false" customHeight="true" outlineLevel="0" collapsed="false">
      <c r="A248" s="2"/>
      <c r="B248" s="2"/>
      <c r="C248" s="2"/>
      <c r="D248" s="2"/>
      <c r="E248" s="2"/>
      <c r="F248" s="2"/>
      <c r="G248" s="2"/>
      <c r="H248" s="2"/>
      <c r="I248" s="2"/>
    </row>
    <row r="249" customFormat="false" ht="12.75" hidden="false" customHeight="true" outlineLevel="0" collapsed="false">
      <c r="A249" s="2"/>
      <c r="B249" s="2"/>
      <c r="C249" s="2"/>
      <c r="D249" s="2"/>
      <c r="E249" s="2"/>
      <c r="F249" s="2"/>
      <c r="G249" s="2"/>
      <c r="H249" s="2"/>
      <c r="I249" s="2"/>
    </row>
    <row r="250" customFormat="false" ht="12.75" hidden="false" customHeight="true" outlineLevel="0" collapsed="false">
      <c r="A250" s="2"/>
      <c r="B250" s="2"/>
      <c r="C250" s="2"/>
      <c r="D250" s="2"/>
      <c r="E250" s="2"/>
      <c r="F250" s="2"/>
      <c r="G250" s="2"/>
      <c r="H250" s="2"/>
      <c r="I250" s="2"/>
    </row>
    <row r="251" customFormat="false" ht="12.75" hidden="false" customHeight="true" outlineLevel="0" collapsed="false">
      <c r="A251" s="2"/>
      <c r="B251" s="2"/>
      <c r="C251" s="2"/>
      <c r="D251" s="2"/>
      <c r="E251" s="2"/>
      <c r="F251" s="2"/>
      <c r="G251" s="2"/>
      <c r="H251" s="2"/>
      <c r="I251" s="2"/>
    </row>
    <row r="252" customFormat="false" ht="12.75" hidden="false" customHeight="true" outlineLevel="0" collapsed="false">
      <c r="A252" s="2"/>
      <c r="B252" s="2"/>
      <c r="C252" s="2"/>
      <c r="D252" s="2"/>
      <c r="E252" s="2"/>
      <c r="F252" s="2"/>
      <c r="G252" s="2"/>
      <c r="H252" s="2"/>
      <c r="I252" s="2"/>
    </row>
    <row r="253" customFormat="false" ht="12.75" hidden="false" customHeight="true" outlineLevel="0" collapsed="false">
      <c r="A253" s="2"/>
      <c r="B253" s="2"/>
      <c r="C253" s="2"/>
      <c r="D253" s="2"/>
      <c r="E253" s="2"/>
      <c r="F253" s="2"/>
      <c r="G253" s="2"/>
      <c r="H253" s="2"/>
      <c r="I253" s="2"/>
    </row>
    <row r="254" customFormat="false" ht="12.75" hidden="false" customHeight="true" outlineLevel="0" collapsed="false">
      <c r="A254" s="2"/>
      <c r="B254" s="2"/>
      <c r="C254" s="2"/>
      <c r="D254" s="2"/>
      <c r="E254" s="2"/>
      <c r="F254" s="2"/>
      <c r="G254" s="2"/>
      <c r="H254" s="2"/>
      <c r="I254" s="2"/>
    </row>
    <row r="255" customFormat="false" ht="12.75" hidden="false" customHeight="true" outlineLevel="0" collapsed="false">
      <c r="A255" s="2"/>
      <c r="B255" s="2"/>
      <c r="C255" s="2"/>
      <c r="D255" s="2"/>
      <c r="E255" s="2"/>
      <c r="F255" s="2"/>
      <c r="G255" s="2"/>
      <c r="H255" s="2"/>
      <c r="I255" s="2"/>
    </row>
    <row r="256" customFormat="false" ht="12.75" hidden="false" customHeight="true" outlineLevel="0" collapsed="false">
      <c r="A256" s="2"/>
      <c r="B256" s="2"/>
      <c r="C256" s="2"/>
      <c r="D256" s="2"/>
      <c r="E256" s="2"/>
      <c r="F256" s="2"/>
      <c r="G256" s="2"/>
      <c r="H256" s="2"/>
      <c r="I256" s="2"/>
    </row>
    <row r="257" customFormat="false" ht="12.75" hidden="false" customHeight="true" outlineLevel="0" collapsed="false">
      <c r="A257" s="2"/>
      <c r="B257" s="2"/>
      <c r="C257" s="2"/>
      <c r="D257" s="2"/>
      <c r="E257" s="2"/>
      <c r="F257" s="2"/>
      <c r="G257" s="2"/>
      <c r="H257" s="2"/>
      <c r="I257" s="2"/>
    </row>
    <row r="258" customFormat="false" ht="12.75" hidden="false" customHeight="true" outlineLevel="0" collapsed="false">
      <c r="A258" s="2"/>
      <c r="B258" s="2"/>
      <c r="C258" s="2"/>
      <c r="D258" s="2"/>
      <c r="E258" s="2"/>
      <c r="F258" s="2"/>
      <c r="G258" s="2"/>
      <c r="H258" s="2"/>
      <c r="I258" s="2"/>
    </row>
    <row r="259" customFormat="false" ht="12.75" hidden="false" customHeight="true" outlineLevel="0" collapsed="false">
      <c r="A259" s="2"/>
      <c r="B259" s="2"/>
      <c r="C259" s="2"/>
      <c r="D259" s="2"/>
      <c r="E259" s="2"/>
      <c r="F259" s="2"/>
      <c r="G259" s="2"/>
      <c r="H259" s="2"/>
      <c r="I259" s="2"/>
    </row>
    <row r="260" customFormat="false" ht="12.75" hidden="false" customHeight="true" outlineLevel="0" collapsed="false">
      <c r="A260" s="2"/>
      <c r="B260" s="2"/>
      <c r="C260" s="2"/>
      <c r="D260" s="2"/>
      <c r="E260" s="2"/>
      <c r="F260" s="2"/>
      <c r="G260" s="2"/>
      <c r="H260" s="2"/>
      <c r="I260" s="2"/>
    </row>
    <row r="261" customFormat="false" ht="12.75" hidden="false" customHeight="true" outlineLevel="0" collapsed="false">
      <c r="A261" s="2"/>
      <c r="B261" s="2"/>
      <c r="C261" s="2"/>
      <c r="D261" s="2"/>
      <c r="E261" s="2"/>
      <c r="F261" s="2"/>
      <c r="G261" s="2"/>
      <c r="H261" s="2"/>
      <c r="I261" s="2"/>
    </row>
    <row r="262" customFormat="false" ht="12.75" hidden="false" customHeight="true" outlineLevel="0" collapsed="false">
      <c r="A262" s="2"/>
      <c r="B262" s="2"/>
      <c r="C262" s="2"/>
      <c r="D262" s="2"/>
      <c r="E262" s="2"/>
      <c r="F262" s="2"/>
      <c r="G262" s="2"/>
      <c r="H262" s="2"/>
      <c r="I262" s="2"/>
    </row>
    <row r="263" customFormat="false" ht="12.75" hidden="false" customHeight="true" outlineLevel="0" collapsed="false">
      <c r="A263" s="2"/>
      <c r="B263" s="2"/>
      <c r="C263" s="2"/>
      <c r="D263" s="2"/>
      <c r="E263" s="2"/>
      <c r="F263" s="2"/>
      <c r="G263" s="2"/>
      <c r="H263" s="2"/>
      <c r="I263" s="2"/>
    </row>
    <row r="264" customFormat="false" ht="12.75" hidden="false" customHeight="true" outlineLevel="0" collapsed="false">
      <c r="A264" s="2"/>
      <c r="B264" s="2"/>
      <c r="C264" s="2"/>
      <c r="D264" s="2"/>
      <c r="E264" s="2"/>
      <c r="F264" s="2"/>
      <c r="G264" s="2"/>
      <c r="H264" s="2"/>
      <c r="I264" s="2"/>
    </row>
    <row r="265" customFormat="false" ht="12.75" hidden="false" customHeight="true" outlineLevel="0" collapsed="false">
      <c r="A265" s="2"/>
      <c r="B265" s="2"/>
      <c r="C265" s="2"/>
      <c r="D265" s="2"/>
      <c r="E265" s="2"/>
      <c r="F265" s="2"/>
      <c r="G265" s="2"/>
      <c r="H265" s="2"/>
      <c r="I265" s="2"/>
    </row>
    <row r="266" customFormat="false" ht="12.75" hidden="false" customHeight="true" outlineLevel="0" collapsed="false">
      <c r="A266" s="2"/>
      <c r="B266" s="2"/>
      <c r="C266" s="2"/>
      <c r="D266" s="2"/>
      <c r="E266" s="2"/>
      <c r="F266" s="2"/>
      <c r="G266" s="2"/>
      <c r="H266" s="2"/>
      <c r="I266" s="2"/>
    </row>
    <row r="267" customFormat="false" ht="12.75" hidden="false" customHeight="true" outlineLevel="0" collapsed="false">
      <c r="A267" s="2"/>
      <c r="B267" s="2"/>
      <c r="C267" s="2"/>
      <c r="D267" s="2"/>
      <c r="E267" s="2"/>
      <c r="F267" s="2"/>
      <c r="G267" s="2"/>
      <c r="H267" s="2"/>
      <c r="I267" s="2"/>
    </row>
    <row r="268" customFormat="false" ht="12.75" hidden="false" customHeight="true" outlineLevel="0" collapsed="false">
      <c r="A268" s="2"/>
      <c r="B268" s="2"/>
      <c r="C268" s="2"/>
      <c r="D268" s="2"/>
      <c r="E268" s="2"/>
      <c r="F268" s="2"/>
      <c r="G268" s="2"/>
      <c r="H268" s="2"/>
      <c r="I268" s="2"/>
    </row>
    <row r="269" customFormat="false" ht="12.75" hidden="false" customHeight="true" outlineLevel="0" collapsed="false">
      <c r="A269" s="2"/>
      <c r="B269" s="2"/>
      <c r="C269" s="2"/>
      <c r="D269" s="2"/>
      <c r="E269" s="2"/>
      <c r="F269" s="2"/>
      <c r="G269" s="2"/>
      <c r="H269" s="2"/>
      <c r="I269" s="2"/>
    </row>
    <row r="270" customFormat="false" ht="12.75" hidden="false" customHeight="true" outlineLevel="0" collapsed="false">
      <c r="A270" s="2"/>
      <c r="B270" s="2"/>
      <c r="C270" s="2"/>
      <c r="D270" s="2"/>
      <c r="E270" s="2"/>
      <c r="F270" s="2"/>
      <c r="G270" s="2"/>
      <c r="H270" s="2"/>
      <c r="I270" s="2"/>
    </row>
    <row r="271" customFormat="false" ht="12.75" hidden="false" customHeight="true" outlineLevel="0" collapsed="false">
      <c r="A271" s="2"/>
      <c r="B271" s="2"/>
      <c r="C271" s="2"/>
      <c r="D271" s="2"/>
      <c r="E271" s="2"/>
      <c r="F271" s="2"/>
      <c r="G271" s="2"/>
      <c r="H271" s="2"/>
      <c r="I271" s="2"/>
    </row>
    <row r="272" customFormat="false" ht="12.75" hidden="false" customHeight="true" outlineLevel="0" collapsed="false">
      <c r="A272" s="2"/>
      <c r="B272" s="2"/>
      <c r="C272" s="2"/>
      <c r="D272" s="2"/>
      <c r="E272" s="2"/>
      <c r="F272" s="2"/>
      <c r="G272" s="2"/>
      <c r="H272" s="2"/>
      <c r="I272" s="2"/>
    </row>
    <row r="273" customFormat="false" ht="12.75" hidden="false" customHeight="true" outlineLevel="0" collapsed="false">
      <c r="A273" s="2"/>
      <c r="B273" s="2"/>
      <c r="C273" s="2"/>
      <c r="D273" s="2"/>
      <c r="E273" s="2"/>
      <c r="F273" s="2"/>
      <c r="G273" s="2"/>
      <c r="H273" s="2"/>
      <c r="I273" s="2"/>
    </row>
    <row r="274" customFormat="false" ht="12.75" hidden="false" customHeight="true" outlineLevel="0" collapsed="false">
      <c r="A274" s="2"/>
      <c r="B274" s="2"/>
      <c r="C274" s="2"/>
      <c r="D274" s="2"/>
      <c r="E274" s="2"/>
      <c r="F274" s="2"/>
      <c r="G274" s="2"/>
      <c r="H274" s="2"/>
      <c r="I274" s="2"/>
    </row>
    <row r="275" customFormat="false" ht="12.75" hidden="false" customHeight="true" outlineLevel="0" collapsed="false">
      <c r="A275" s="2"/>
      <c r="B275" s="2"/>
      <c r="C275" s="2"/>
      <c r="D275" s="2"/>
      <c r="E275" s="2"/>
      <c r="F275" s="2"/>
      <c r="G275" s="2"/>
      <c r="H275" s="2"/>
      <c r="I275" s="2"/>
    </row>
    <row r="276" customFormat="false" ht="12.75" hidden="false" customHeight="true" outlineLevel="0" collapsed="false">
      <c r="A276" s="2"/>
      <c r="B276" s="2"/>
      <c r="C276" s="2"/>
      <c r="D276" s="2"/>
      <c r="E276" s="2"/>
      <c r="F276" s="2"/>
      <c r="G276" s="2"/>
      <c r="H276" s="2"/>
      <c r="I276" s="2"/>
    </row>
    <row r="277" customFormat="false" ht="12.75" hidden="false" customHeight="true" outlineLevel="0" collapsed="false">
      <c r="A277" s="2"/>
      <c r="B277" s="2"/>
      <c r="C277" s="2"/>
      <c r="D277" s="2"/>
      <c r="E277" s="2"/>
      <c r="F277" s="2"/>
      <c r="G277" s="2"/>
      <c r="H277" s="2"/>
      <c r="I277" s="2"/>
    </row>
    <row r="278" customFormat="false" ht="12.75" hidden="false" customHeight="true" outlineLevel="0" collapsed="false">
      <c r="A278" s="2"/>
      <c r="B278" s="2"/>
      <c r="C278" s="2"/>
      <c r="D278" s="2"/>
      <c r="E278" s="2"/>
      <c r="F278" s="2"/>
      <c r="G278" s="2"/>
      <c r="H278" s="2"/>
      <c r="I278" s="2"/>
    </row>
    <row r="279" customFormat="false" ht="12.75" hidden="false" customHeight="true" outlineLevel="0" collapsed="false">
      <c r="A279" s="2"/>
      <c r="B279" s="2"/>
      <c r="C279" s="2"/>
      <c r="D279" s="2"/>
      <c r="E279" s="2"/>
      <c r="F279" s="2"/>
      <c r="G279" s="2"/>
      <c r="H279" s="2"/>
      <c r="I279" s="2"/>
    </row>
    <row r="280" customFormat="false" ht="12.75" hidden="false" customHeight="true" outlineLevel="0" collapsed="false">
      <c r="A280" s="2"/>
      <c r="B280" s="2"/>
      <c r="C280" s="2"/>
      <c r="D280" s="2"/>
      <c r="E280" s="2"/>
      <c r="F280" s="2"/>
      <c r="G280" s="2"/>
      <c r="H280" s="2"/>
      <c r="I280" s="2"/>
    </row>
    <row r="281" customFormat="false" ht="12.75" hidden="false" customHeight="true" outlineLevel="0" collapsed="false">
      <c r="A281" s="2"/>
      <c r="B281" s="2"/>
      <c r="C281" s="2"/>
      <c r="D281" s="2"/>
      <c r="E281" s="2"/>
      <c r="F281" s="2"/>
      <c r="G281" s="2"/>
      <c r="H281" s="2"/>
      <c r="I281" s="2"/>
    </row>
    <row r="282" customFormat="false" ht="12.75" hidden="false" customHeight="true" outlineLevel="0" collapsed="false">
      <c r="A282" s="2"/>
      <c r="B282" s="2"/>
      <c r="C282" s="2"/>
      <c r="D282" s="2"/>
      <c r="E282" s="2"/>
      <c r="F282" s="2"/>
      <c r="G282" s="2"/>
      <c r="H282" s="2"/>
      <c r="I282" s="2"/>
    </row>
    <row r="283" customFormat="false" ht="12.75" hidden="false" customHeight="true" outlineLevel="0" collapsed="false">
      <c r="A283" s="2"/>
      <c r="B283" s="2"/>
      <c r="C283" s="2"/>
      <c r="D283" s="2"/>
      <c r="E283" s="2"/>
      <c r="F283" s="2"/>
      <c r="G283" s="2"/>
      <c r="H283" s="2"/>
      <c r="I283" s="2"/>
    </row>
    <row r="284" customFormat="false" ht="12.75" hidden="false" customHeight="true" outlineLevel="0" collapsed="false">
      <c r="A284" s="2"/>
      <c r="B284" s="2"/>
      <c r="C284" s="2"/>
      <c r="D284" s="2"/>
      <c r="E284" s="2"/>
      <c r="F284" s="2"/>
      <c r="G284" s="2"/>
      <c r="H284" s="2"/>
      <c r="I284" s="2"/>
    </row>
    <row r="285" customFormat="false" ht="12.75" hidden="false" customHeight="true" outlineLevel="0" collapsed="false">
      <c r="A285" s="2"/>
      <c r="B285" s="2"/>
      <c r="C285" s="2"/>
      <c r="D285" s="2"/>
      <c r="E285" s="2"/>
      <c r="F285" s="2"/>
      <c r="G285" s="2"/>
      <c r="H285" s="2"/>
      <c r="I285" s="2"/>
    </row>
    <row r="286" customFormat="false" ht="12.75" hidden="false" customHeight="true" outlineLevel="0" collapsed="false">
      <c r="A286" s="2"/>
      <c r="B286" s="2"/>
      <c r="C286" s="2"/>
      <c r="D286" s="2"/>
      <c r="E286" s="2"/>
      <c r="F286" s="2"/>
      <c r="G286" s="2"/>
      <c r="H286" s="2"/>
      <c r="I286" s="2"/>
    </row>
    <row r="287" customFormat="false" ht="12.75" hidden="false" customHeight="true" outlineLevel="0" collapsed="false">
      <c r="A287" s="2"/>
      <c r="B287" s="2"/>
      <c r="C287" s="2"/>
      <c r="D287" s="2"/>
      <c r="E287" s="2"/>
      <c r="F287" s="2"/>
      <c r="G287" s="2"/>
      <c r="H287" s="2"/>
      <c r="I287" s="2"/>
    </row>
    <row r="288" customFormat="false" ht="12.75" hidden="false" customHeight="true" outlineLevel="0" collapsed="false">
      <c r="A288" s="2"/>
      <c r="B288" s="2"/>
      <c r="C288" s="2"/>
      <c r="D288" s="2"/>
      <c r="E288" s="2"/>
      <c r="F288" s="2"/>
      <c r="G288" s="2"/>
      <c r="H288" s="2"/>
      <c r="I288" s="2"/>
    </row>
    <row r="289" customFormat="false" ht="12.75" hidden="false" customHeight="true" outlineLevel="0" collapsed="false">
      <c r="A289" s="2"/>
      <c r="B289" s="2"/>
      <c r="C289" s="2"/>
      <c r="D289" s="2"/>
      <c r="E289" s="2"/>
      <c r="F289" s="2"/>
      <c r="G289" s="2"/>
      <c r="H289" s="2"/>
      <c r="I289" s="2"/>
    </row>
    <row r="290" customFormat="false" ht="12.75" hidden="false" customHeight="true" outlineLevel="0" collapsed="false">
      <c r="A290" s="2"/>
      <c r="B290" s="2"/>
      <c r="C290" s="2"/>
      <c r="D290" s="2"/>
      <c r="E290" s="2"/>
      <c r="F290" s="2"/>
      <c r="G290" s="2"/>
      <c r="H290" s="2"/>
      <c r="I290" s="2"/>
    </row>
    <row r="291" customFormat="false" ht="12.75" hidden="false" customHeight="true" outlineLevel="0" collapsed="false">
      <c r="A291" s="2"/>
      <c r="B291" s="2"/>
      <c r="C291" s="2"/>
      <c r="D291" s="2"/>
      <c r="E291" s="2"/>
      <c r="F291" s="2"/>
      <c r="G291" s="2"/>
      <c r="H291" s="2"/>
      <c r="I291" s="2"/>
    </row>
    <row r="292" customFormat="false" ht="12.75" hidden="false" customHeight="true" outlineLevel="0" collapsed="false">
      <c r="A292" s="2"/>
      <c r="B292" s="2"/>
      <c r="C292" s="2"/>
      <c r="D292" s="2"/>
      <c r="E292" s="2"/>
      <c r="F292" s="2"/>
      <c r="G292" s="2"/>
      <c r="H292" s="2"/>
      <c r="I292" s="2"/>
    </row>
    <row r="293" customFormat="false" ht="12.75" hidden="false" customHeight="true" outlineLevel="0" collapsed="false">
      <c r="A293" s="2"/>
      <c r="B293" s="2"/>
      <c r="C293" s="2"/>
      <c r="D293" s="2"/>
      <c r="E293" s="2"/>
      <c r="F293" s="2"/>
      <c r="G293" s="2"/>
      <c r="H293" s="2"/>
      <c r="I293" s="2"/>
    </row>
    <row r="294" customFormat="false" ht="12.75" hidden="false" customHeight="true" outlineLevel="0" collapsed="false">
      <c r="A294" s="2"/>
      <c r="B294" s="2"/>
      <c r="C294" s="2"/>
      <c r="D294" s="2"/>
      <c r="E294" s="2"/>
      <c r="F294" s="2"/>
      <c r="G294" s="2"/>
      <c r="H294" s="2"/>
      <c r="I294" s="2"/>
    </row>
    <row r="295" customFormat="false" ht="12.75" hidden="false" customHeight="true" outlineLevel="0" collapsed="false">
      <c r="A295" s="2"/>
      <c r="B295" s="2"/>
      <c r="C295" s="2"/>
      <c r="D295" s="2"/>
      <c r="E295" s="2"/>
      <c r="F295" s="2"/>
      <c r="G295" s="2"/>
      <c r="H295" s="2"/>
      <c r="I295" s="2"/>
    </row>
    <row r="296" customFormat="false" ht="12.75" hidden="false" customHeight="true" outlineLevel="0" collapsed="false">
      <c r="A296" s="2"/>
      <c r="B296" s="2"/>
      <c r="C296" s="2"/>
      <c r="D296" s="2"/>
      <c r="E296" s="2"/>
      <c r="F296" s="2"/>
      <c r="G296" s="2"/>
      <c r="H296" s="2"/>
      <c r="I296" s="2"/>
    </row>
    <row r="297" customFormat="false" ht="12.75" hidden="false" customHeight="true" outlineLevel="0" collapsed="false">
      <c r="A297" s="2"/>
      <c r="B297" s="2"/>
      <c r="C297" s="2"/>
      <c r="D297" s="2"/>
      <c r="E297" s="2"/>
      <c r="F297" s="2"/>
      <c r="G297" s="2"/>
      <c r="H297" s="2"/>
      <c r="I297" s="2"/>
    </row>
    <row r="298" customFormat="false" ht="12.75" hidden="false" customHeight="true" outlineLevel="0" collapsed="false">
      <c r="A298" s="2"/>
      <c r="B298" s="2"/>
      <c r="C298" s="2"/>
      <c r="D298" s="2"/>
      <c r="E298" s="2"/>
      <c r="F298" s="2"/>
      <c r="G298" s="2"/>
      <c r="H298" s="2"/>
      <c r="I298" s="2"/>
    </row>
    <row r="299" customFormat="false" ht="12.75" hidden="false" customHeight="true" outlineLevel="0" collapsed="false">
      <c r="A299" s="2"/>
      <c r="B299" s="2"/>
      <c r="C299" s="2"/>
      <c r="D299" s="2"/>
      <c r="E299" s="2"/>
      <c r="F299" s="2"/>
      <c r="G299" s="2"/>
      <c r="H299" s="2"/>
      <c r="I299" s="2"/>
    </row>
    <row r="300" customFormat="false" ht="12.75" hidden="false" customHeight="true" outlineLevel="0" collapsed="false">
      <c r="A300" s="2"/>
      <c r="B300" s="2"/>
      <c r="C300" s="2"/>
      <c r="D300" s="2"/>
      <c r="E300" s="2"/>
      <c r="F300" s="2"/>
      <c r="G300" s="2"/>
      <c r="H300" s="2"/>
      <c r="I300" s="2"/>
    </row>
    <row r="301" customFormat="false" ht="12.75" hidden="false" customHeight="true" outlineLevel="0" collapsed="false">
      <c r="A301" s="2"/>
      <c r="B301" s="2"/>
      <c r="C301" s="2"/>
      <c r="D301" s="2"/>
      <c r="E301" s="2"/>
      <c r="F301" s="2"/>
      <c r="G301" s="2"/>
      <c r="H301" s="2"/>
      <c r="I301" s="2"/>
    </row>
    <row r="302" customFormat="false" ht="12.75" hidden="false" customHeight="true" outlineLevel="0" collapsed="false">
      <c r="A302" s="2"/>
      <c r="B302" s="2"/>
      <c r="C302" s="2"/>
      <c r="D302" s="2"/>
      <c r="E302" s="2"/>
      <c r="F302" s="2"/>
      <c r="G302" s="2"/>
      <c r="H302" s="2"/>
      <c r="I302" s="2"/>
    </row>
    <row r="303" customFormat="false" ht="12.75" hidden="false" customHeight="true" outlineLevel="0" collapsed="false">
      <c r="A303" s="2"/>
      <c r="B303" s="2"/>
      <c r="C303" s="2"/>
      <c r="D303" s="2"/>
      <c r="E303" s="2"/>
      <c r="F303" s="2"/>
      <c r="G303" s="2"/>
      <c r="H303" s="2"/>
      <c r="I303" s="2"/>
    </row>
    <row r="304" customFormat="false" ht="12.75" hidden="false" customHeight="true" outlineLevel="0" collapsed="false">
      <c r="A304" s="2"/>
      <c r="B304" s="2"/>
      <c r="C304" s="2"/>
      <c r="D304" s="2"/>
      <c r="E304" s="2"/>
      <c r="F304" s="2"/>
      <c r="G304" s="2"/>
      <c r="H304" s="2"/>
      <c r="I304" s="2"/>
    </row>
    <row r="305" customFormat="false" ht="12.75" hidden="false" customHeight="true" outlineLevel="0" collapsed="false">
      <c r="A305" s="2"/>
      <c r="B305" s="2"/>
      <c r="C305" s="2"/>
      <c r="D305" s="2"/>
      <c r="E305" s="2"/>
      <c r="F305" s="2"/>
      <c r="G305" s="2"/>
      <c r="H305" s="2"/>
      <c r="I305" s="2"/>
    </row>
    <row r="306" customFormat="false" ht="12.75" hidden="false" customHeight="true" outlineLevel="0" collapsed="false">
      <c r="A306" s="2"/>
      <c r="B306" s="2"/>
      <c r="C306" s="2"/>
      <c r="D306" s="2"/>
      <c r="E306" s="2"/>
      <c r="F306" s="2"/>
      <c r="G306" s="2"/>
      <c r="H306" s="2"/>
      <c r="I306" s="2"/>
    </row>
    <row r="307" customFormat="false" ht="12.75" hidden="false" customHeight="true" outlineLevel="0" collapsed="false">
      <c r="A307" s="2"/>
      <c r="B307" s="2"/>
      <c r="C307" s="2"/>
      <c r="D307" s="2"/>
      <c r="E307" s="2"/>
      <c r="F307" s="2"/>
      <c r="G307" s="2"/>
      <c r="H307" s="2"/>
      <c r="I307" s="2"/>
    </row>
    <row r="308" customFormat="false" ht="12.75" hidden="false" customHeight="true" outlineLevel="0" collapsed="false">
      <c r="A308" s="2"/>
      <c r="B308" s="2"/>
      <c r="C308" s="2"/>
      <c r="D308" s="2"/>
      <c r="E308" s="2"/>
      <c r="F308" s="2"/>
      <c r="G308" s="2"/>
      <c r="H308" s="2"/>
      <c r="I308" s="2"/>
    </row>
    <row r="309" customFormat="false" ht="12.75" hidden="false" customHeight="true" outlineLevel="0" collapsed="false">
      <c r="A309" s="2"/>
      <c r="B309" s="2"/>
      <c r="C309" s="2"/>
      <c r="D309" s="2"/>
      <c r="E309" s="2"/>
      <c r="F309" s="2"/>
      <c r="G309" s="2"/>
      <c r="H309" s="2"/>
      <c r="I309" s="2"/>
    </row>
    <row r="310" customFormat="false" ht="12.75" hidden="false" customHeight="true" outlineLevel="0" collapsed="false">
      <c r="A310" s="2"/>
      <c r="B310" s="2"/>
      <c r="C310" s="2"/>
      <c r="D310" s="2"/>
      <c r="E310" s="2"/>
      <c r="F310" s="2"/>
      <c r="G310" s="2"/>
      <c r="H310" s="2"/>
      <c r="I310" s="2"/>
    </row>
    <row r="311" customFormat="false" ht="12.75" hidden="false" customHeight="true" outlineLevel="0" collapsed="false">
      <c r="A311" s="2"/>
      <c r="B311" s="2"/>
      <c r="C311" s="2"/>
      <c r="D311" s="2"/>
      <c r="E311" s="2"/>
      <c r="F311" s="2"/>
      <c r="G311" s="2"/>
      <c r="H311" s="2"/>
      <c r="I311" s="2"/>
    </row>
    <row r="312" customFormat="false" ht="12.75" hidden="false" customHeight="true" outlineLevel="0" collapsed="false">
      <c r="A312" s="2"/>
      <c r="B312" s="2"/>
      <c r="C312" s="2"/>
      <c r="D312" s="2"/>
      <c r="E312" s="2"/>
      <c r="F312" s="2"/>
      <c r="G312" s="2"/>
      <c r="H312" s="2"/>
      <c r="I312" s="2"/>
    </row>
    <row r="313" customFormat="false" ht="12.75" hidden="false" customHeight="true" outlineLevel="0" collapsed="false">
      <c r="A313" s="2"/>
      <c r="B313" s="2"/>
      <c r="C313" s="2"/>
      <c r="D313" s="2"/>
      <c r="E313" s="2"/>
      <c r="F313" s="2"/>
      <c r="G313" s="2"/>
      <c r="H313" s="2"/>
      <c r="I313" s="2"/>
    </row>
    <row r="314" customFormat="false" ht="12.75" hidden="false" customHeight="true" outlineLevel="0" collapsed="false">
      <c r="A314" s="2"/>
      <c r="B314" s="2"/>
      <c r="C314" s="2"/>
      <c r="D314" s="2"/>
      <c r="E314" s="2"/>
      <c r="F314" s="2"/>
      <c r="G314" s="2"/>
      <c r="H314" s="2"/>
      <c r="I314" s="2"/>
    </row>
    <row r="315" customFormat="false" ht="12.75" hidden="false" customHeight="true" outlineLevel="0" collapsed="false">
      <c r="A315" s="2"/>
      <c r="B315" s="2"/>
      <c r="C315" s="2"/>
      <c r="D315" s="2"/>
      <c r="E315" s="2"/>
      <c r="F315" s="2"/>
      <c r="G315" s="2"/>
      <c r="H315" s="2"/>
      <c r="I315" s="2"/>
    </row>
    <row r="316" customFormat="false" ht="12.75" hidden="false" customHeight="true" outlineLevel="0" collapsed="false">
      <c r="A316" s="2"/>
      <c r="B316" s="2"/>
      <c r="C316" s="2"/>
      <c r="D316" s="2"/>
      <c r="E316" s="2"/>
      <c r="F316" s="2"/>
      <c r="G316" s="2"/>
      <c r="H316" s="2"/>
      <c r="I316" s="2"/>
    </row>
    <row r="317" customFormat="false" ht="12.75" hidden="false" customHeight="true" outlineLevel="0" collapsed="false">
      <c r="A317" s="2"/>
      <c r="B317" s="2"/>
      <c r="C317" s="2"/>
      <c r="D317" s="2"/>
      <c r="E317" s="2"/>
      <c r="F317" s="2"/>
      <c r="G317" s="2"/>
      <c r="H317" s="2"/>
      <c r="I317" s="2"/>
    </row>
    <row r="318" customFormat="false" ht="12.75" hidden="false" customHeight="true" outlineLevel="0" collapsed="false">
      <c r="A318" s="2"/>
      <c r="B318" s="2"/>
      <c r="C318" s="2"/>
      <c r="D318" s="2"/>
      <c r="E318" s="2"/>
      <c r="F318" s="2"/>
      <c r="G318" s="2"/>
      <c r="H318" s="2"/>
      <c r="I318" s="2"/>
    </row>
    <row r="319" customFormat="false" ht="12.75" hidden="false" customHeight="true" outlineLevel="0" collapsed="false">
      <c r="A319" s="2"/>
      <c r="B319" s="2"/>
      <c r="C319" s="2"/>
      <c r="D319" s="2"/>
      <c r="E319" s="2"/>
      <c r="F319" s="2"/>
      <c r="G319" s="2"/>
      <c r="H319" s="2"/>
      <c r="I319" s="2"/>
    </row>
    <row r="320" customFormat="false" ht="12.75" hidden="false" customHeight="true" outlineLevel="0" collapsed="false">
      <c r="A320" s="2"/>
      <c r="B320" s="2"/>
      <c r="C320" s="2"/>
      <c r="D320" s="2"/>
      <c r="E320" s="2"/>
      <c r="F320" s="2"/>
      <c r="G320" s="2"/>
      <c r="H320" s="2"/>
      <c r="I320" s="2"/>
    </row>
    <row r="321" customFormat="false" ht="12.75" hidden="false" customHeight="true" outlineLevel="0" collapsed="false">
      <c r="A321" s="2"/>
      <c r="B321" s="2"/>
      <c r="C321" s="2"/>
      <c r="D321" s="2"/>
      <c r="E321" s="2"/>
      <c r="F321" s="2"/>
      <c r="G321" s="2"/>
      <c r="H321" s="2"/>
      <c r="I321" s="2"/>
    </row>
    <row r="322" customFormat="false" ht="12.75" hidden="false" customHeight="true" outlineLevel="0" collapsed="false">
      <c r="A322" s="2"/>
      <c r="B322" s="2"/>
      <c r="C322" s="2"/>
      <c r="D322" s="2"/>
      <c r="E322" s="2"/>
      <c r="F322" s="2"/>
      <c r="G322" s="2"/>
      <c r="H322" s="2"/>
      <c r="I322" s="2"/>
    </row>
    <row r="323" customFormat="false" ht="12.75" hidden="false" customHeight="true" outlineLevel="0" collapsed="false">
      <c r="A323" s="2"/>
      <c r="B323" s="2"/>
      <c r="C323" s="2"/>
      <c r="D323" s="2"/>
      <c r="E323" s="2"/>
      <c r="F323" s="2"/>
      <c r="G323" s="2"/>
      <c r="H323" s="2"/>
      <c r="I323" s="2"/>
    </row>
    <row r="324" customFormat="false" ht="12.75" hidden="false" customHeight="true" outlineLevel="0" collapsed="false">
      <c r="A324" s="2"/>
      <c r="B324" s="2"/>
      <c r="C324" s="2"/>
      <c r="D324" s="2"/>
      <c r="E324" s="2"/>
      <c r="F324" s="2"/>
      <c r="G324" s="2"/>
      <c r="H324" s="2"/>
      <c r="I324" s="2"/>
    </row>
    <row r="325" customFormat="false" ht="12.75" hidden="false" customHeight="true" outlineLevel="0" collapsed="false">
      <c r="A325" s="2"/>
      <c r="B325" s="2"/>
      <c r="C325" s="2"/>
      <c r="D325" s="2"/>
      <c r="E325" s="2"/>
      <c r="F325" s="2"/>
      <c r="G325" s="2"/>
      <c r="H325" s="2"/>
      <c r="I325" s="2"/>
    </row>
    <row r="326" customFormat="false" ht="12.75" hidden="false" customHeight="true" outlineLevel="0" collapsed="false">
      <c r="A326" s="2"/>
      <c r="B326" s="2"/>
      <c r="C326" s="2"/>
      <c r="D326" s="2"/>
      <c r="E326" s="2"/>
      <c r="F326" s="2"/>
      <c r="G326" s="2"/>
      <c r="H326" s="2"/>
      <c r="I326" s="2"/>
    </row>
    <row r="327" customFormat="false" ht="12.75" hidden="false" customHeight="true" outlineLevel="0" collapsed="false">
      <c r="A327" s="2"/>
      <c r="B327" s="2"/>
      <c r="C327" s="2"/>
      <c r="D327" s="2"/>
      <c r="E327" s="2"/>
      <c r="F327" s="2"/>
      <c r="G327" s="2"/>
      <c r="H327" s="2"/>
      <c r="I327" s="2"/>
    </row>
    <row r="328" customFormat="false" ht="12.75" hidden="false" customHeight="true" outlineLevel="0" collapsed="false">
      <c r="A328" s="2"/>
      <c r="B328" s="2"/>
      <c r="C328" s="2"/>
      <c r="D328" s="2"/>
      <c r="E328" s="2"/>
      <c r="F328" s="2"/>
      <c r="G328" s="2"/>
      <c r="H328" s="2"/>
      <c r="I328" s="2"/>
    </row>
    <row r="329" customFormat="false" ht="12.75" hidden="false" customHeight="true" outlineLevel="0" collapsed="false">
      <c r="A329" s="2"/>
      <c r="B329" s="2"/>
      <c r="C329" s="2"/>
      <c r="D329" s="2"/>
      <c r="E329" s="2"/>
      <c r="F329" s="2"/>
      <c r="G329" s="2"/>
      <c r="H329" s="2"/>
      <c r="I329" s="2"/>
    </row>
    <row r="330" customFormat="false" ht="12.75" hidden="false" customHeight="true" outlineLevel="0" collapsed="false">
      <c r="A330" s="2"/>
      <c r="B330" s="2"/>
      <c r="C330" s="2"/>
      <c r="D330" s="2"/>
      <c r="E330" s="2"/>
      <c r="F330" s="2"/>
      <c r="G330" s="2"/>
      <c r="H330" s="2"/>
      <c r="I330" s="2"/>
    </row>
    <row r="331" customFormat="false" ht="12.75" hidden="false" customHeight="true" outlineLevel="0" collapsed="false">
      <c r="A331" s="2"/>
      <c r="B331" s="2"/>
      <c r="C331" s="2"/>
      <c r="D331" s="2"/>
      <c r="E331" s="2"/>
      <c r="F331" s="2"/>
      <c r="G331" s="2"/>
      <c r="H331" s="2"/>
      <c r="I331" s="2"/>
    </row>
    <row r="332" customFormat="false" ht="12.75" hidden="false" customHeight="true" outlineLevel="0" collapsed="false">
      <c r="A332" s="2"/>
      <c r="B332" s="2"/>
      <c r="C332" s="2"/>
      <c r="D332" s="2"/>
      <c r="E332" s="2"/>
      <c r="F332" s="2"/>
      <c r="G332" s="2"/>
      <c r="H332" s="2"/>
      <c r="I332" s="2"/>
    </row>
    <row r="333" customFormat="false" ht="12.75" hidden="false" customHeight="true" outlineLevel="0" collapsed="false">
      <c r="A333" s="2"/>
      <c r="B333" s="2"/>
      <c r="C333" s="2"/>
      <c r="D333" s="2"/>
      <c r="E333" s="2"/>
      <c r="F333" s="2"/>
      <c r="G333" s="2"/>
      <c r="H333" s="2"/>
      <c r="I333" s="2"/>
    </row>
    <row r="334" customFormat="false" ht="12.75" hidden="false" customHeight="true" outlineLevel="0" collapsed="false">
      <c r="A334" s="2"/>
      <c r="B334" s="2"/>
      <c r="C334" s="2"/>
      <c r="D334" s="2"/>
      <c r="E334" s="2"/>
      <c r="F334" s="2"/>
      <c r="G334" s="2"/>
      <c r="H334" s="2"/>
      <c r="I334" s="2"/>
    </row>
    <row r="335" customFormat="false" ht="12.75" hidden="false" customHeight="true" outlineLevel="0" collapsed="false">
      <c r="A335" s="2"/>
      <c r="B335" s="2"/>
      <c r="C335" s="2"/>
      <c r="D335" s="2"/>
      <c r="E335" s="2"/>
      <c r="F335" s="2"/>
      <c r="G335" s="2"/>
      <c r="H335" s="2"/>
      <c r="I335" s="2"/>
    </row>
    <row r="336" customFormat="false" ht="12.75" hidden="false" customHeight="true" outlineLevel="0" collapsed="false">
      <c r="A336" s="2"/>
      <c r="B336" s="2"/>
      <c r="C336" s="2"/>
      <c r="D336" s="2"/>
      <c r="E336" s="2"/>
      <c r="F336" s="2"/>
      <c r="G336" s="2"/>
      <c r="H336" s="2"/>
      <c r="I336" s="2"/>
    </row>
    <row r="337" customFormat="false" ht="12.75" hidden="false" customHeight="true" outlineLevel="0" collapsed="false">
      <c r="A337" s="2"/>
      <c r="B337" s="2"/>
      <c r="C337" s="2"/>
      <c r="D337" s="2"/>
      <c r="E337" s="2"/>
      <c r="F337" s="2"/>
      <c r="G337" s="2"/>
      <c r="H337" s="2"/>
      <c r="I337" s="2"/>
    </row>
    <row r="338" customFormat="false" ht="12.75" hidden="false" customHeight="true" outlineLevel="0" collapsed="false">
      <c r="A338" s="2"/>
      <c r="B338" s="2"/>
      <c r="C338" s="2"/>
      <c r="D338" s="2"/>
      <c r="E338" s="2"/>
      <c r="F338" s="2"/>
      <c r="G338" s="2"/>
      <c r="H338" s="2"/>
      <c r="I338" s="2"/>
    </row>
    <row r="339" customFormat="false" ht="12.75" hidden="false" customHeight="true" outlineLevel="0" collapsed="false">
      <c r="A339" s="2"/>
      <c r="B339" s="2"/>
      <c r="C339" s="2"/>
      <c r="D339" s="2"/>
      <c r="E339" s="2"/>
      <c r="F339" s="2"/>
      <c r="G339" s="2"/>
      <c r="H339" s="2"/>
      <c r="I339" s="2"/>
    </row>
    <row r="340" customFormat="false" ht="12.75" hidden="false" customHeight="true" outlineLevel="0" collapsed="false">
      <c r="A340" s="2"/>
      <c r="B340" s="2"/>
      <c r="C340" s="2"/>
      <c r="D340" s="2"/>
      <c r="E340" s="2"/>
      <c r="F340" s="2"/>
      <c r="G340" s="2"/>
      <c r="H340" s="2"/>
      <c r="I340" s="2"/>
    </row>
    <row r="341" customFormat="false" ht="12.75" hidden="false" customHeight="true" outlineLevel="0" collapsed="false">
      <c r="A341" s="2"/>
      <c r="B341" s="2"/>
      <c r="C341" s="2"/>
      <c r="D341" s="2"/>
      <c r="E341" s="2"/>
      <c r="F341" s="2"/>
      <c r="G341" s="2"/>
      <c r="H341" s="2"/>
      <c r="I341" s="2"/>
    </row>
    <row r="342" customFormat="false" ht="12.75" hidden="false" customHeight="true" outlineLevel="0" collapsed="false">
      <c r="A342" s="2"/>
      <c r="B342" s="2"/>
      <c r="C342" s="2"/>
      <c r="D342" s="2"/>
      <c r="E342" s="2"/>
      <c r="F342" s="2"/>
      <c r="G342" s="2"/>
      <c r="H342" s="2"/>
      <c r="I342" s="2"/>
    </row>
    <row r="343" customFormat="false" ht="12.75" hidden="false" customHeight="true" outlineLevel="0" collapsed="false">
      <c r="A343" s="2"/>
      <c r="B343" s="2"/>
      <c r="C343" s="2"/>
      <c r="D343" s="2"/>
      <c r="E343" s="2"/>
      <c r="F343" s="2"/>
      <c r="G343" s="2"/>
      <c r="H343" s="2"/>
      <c r="I343" s="2"/>
    </row>
    <row r="344" customFormat="false" ht="12.75" hidden="false" customHeight="true" outlineLevel="0" collapsed="false">
      <c r="A344" s="2"/>
      <c r="B344" s="2"/>
      <c r="C344" s="2"/>
      <c r="D344" s="2"/>
      <c r="E344" s="2"/>
      <c r="F344" s="2"/>
      <c r="G344" s="2"/>
      <c r="H344" s="2"/>
      <c r="I344" s="2"/>
    </row>
    <row r="345" customFormat="false" ht="12.75" hidden="false" customHeight="true" outlineLevel="0" collapsed="false">
      <c r="A345" s="2"/>
      <c r="B345" s="2"/>
      <c r="C345" s="2"/>
      <c r="D345" s="2"/>
      <c r="E345" s="2"/>
      <c r="F345" s="2"/>
      <c r="G345" s="2"/>
      <c r="H345" s="2"/>
      <c r="I345" s="2"/>
    </row>
    <row r="346" customFormat="false" ht="12.75" hidden="false" customHeight="true" outlineLevel="0" collapsed="false">
      <c r="A346" s="2"/>
      <c r="B346" s="2"/>
      <c r="C346" s="2"/>
      <c r="D346" s="2"/>
      <c r="E346" s="2"/>
      <c r="F346" s="2"/>
      <c r="G346" s="2"/>
      <c r="H346" s="2"/>
      <c r="I346" s="2"/>
    </row>
    <row r="347" customFormat="false" ht="12.75" hidden="false" customHeight="true" outlineLevel="0" collapsed="false">
      <c r="A347" s="2"/>
      <c r="B347" s="2"/>
      <c r="C347" s="2"/>
      <c r="D347" s="2"/>
      <c r="E347" s="2"/>
      <c r="F347" s="2"/>
      <c r="G347" s="2"/>
      <c r="H347" s="2"/>
      <c r="I347" s="2"/>
    </row>
    <row r="348" customFormat="false" ht="12.75" hidden="false" customHeight="true" outlineLevel="0" collapsed="false">
      <c r="A348" s="2"/>
      <c r="B348" s="2"/>
      <c r="C348" s="2"/>
      <c r="D348" s="2"/>
      <c r="E348" s="2"/>
      <c r="F348" s="2"/>
      <c r="G348" s="2"/>
      <c r="H348" s="2"/>
      <c r="I348" s="2"/>
    </row>
    <row r="349" customFormat="false" ht="12.75" hidden="false" customHeight="true" outlineLevel="0" collapsed="false">
      <c r="A349" s="2"/>
      <c r="B349" s="2"/>
      <c r="C349" s="2"/>
      <c r="D349" s="2"/>
      <c r="E349" s="2"/>
      <c r="F349" s="2"/>
      <c r="G349" s="2"/>
      <c r="H349" s="2"/>
      <c r="I349" s="2"/>
    </row>
    <row r="350" customFormat="false" ht="12.75" hidden="false" customHeight="true" outlineLevel="0" collapsed="false">
      <c r="A350" s="2"/>
      <c r="B350" s="2"/>
      <c r="C350" s="2"/>
      <c r="D350" s="2"/>
      <c r="E350" s="2"/>
      <c r="F350" s="2"/>
      <c r="G350" s="2"/>
      <c r="H350" s="2"/>
      <c r="I350" s="2"/>
    </row>
    <row r="351" customFormat="false" ht="12.75" hidden="false" customHeight="true" outlineLevel="0" collapsed="false">
      <c r="A351" s="2"/>
      <c r="B351" s="2"/>
      <c r="C351" s="2"/>
      <c r="D351" s="2"/>
      <c r="E351" s="2"/>
      <c r="F351" s="2"/>
      <c r="G351" s="2"/>
      <c r="H351" s="2"/>
      <c r="I351" s="2"/>
    </row>
    <row r="352" customFormat="false" ht="12.75" hidden="false" customHeight="true" outlineLevel="0" collapsed="false">
      <c r="A352" s="2"/>
      <c r="B352" s="2"/>
      <c r="C352" s="2"/>
      <c r="D352" s="2"/>
      <c r="E352" s="2"/>
      <c r="F352" s="2"/>
      <c r="G352" s="2"/>
      <c r="H352" s="2"/>
      <c r="I352" s="2"/>
    </row>
    <row r="353" customFormat="false" ht="12.75" hidden="false" customHeight="true" outlineLevel="0" collapsed="false">
      <c r="A353" s="2"/>
      <c r="B353" s="2"/>
      <c r="C353" s="2"/>
      <c r="D353" s="2"/>
      <c r="E353" s="2"/>
      <c r="F353" s="2"/>
      <c r="G353" s="2"/>
      <c r="H353" s="2"/>
      <c r="I353" s="2"/>
    </row>
    <row r="354" customFormat="false" ht="12.75" hidden="false" customHeight="true" outlineLevel="0" collapsed="false">
      <c r="A354" s="2"/>
      <c r="B354" s="2"/>
      <c r="C354" s="2"/>
      <c r="D354" s="2"/>
      <c r="E354" s="2"/>
      <c r="F354" s="2"/>
      <c r="G354" s="2"/>
      <c r="H354" s="2"/>
      <c r="I354" s="2"/>
    </row>
    <row r="355" customFormat="false" ht="12.75" hidden="false" customHeight="true" outlineLevel="0" collapsed="false">
      <c r="A355" s="2"/>
      <c r="B355" s="2"/>
      <c r="C355" s="2"/>
      <c r="D355" s="2"/>
      <c r="E355" s="2"/>
      <c r="F355" s="2"/>
      <c r="G355" s="2"/>
      <c r="H355" s="2"/>
      <c r="I355" s="2"/>
    </row>
    <row r="356" customFormat="false" ht="12.75" hidden="false" customHeight="true" outlineLevel="0" collapsed="false">
      <c r="A356" s="2"/>
      <c r="B356" s="2"/>
      <c r="C356" s="2"/>
      <c r="D356" s="2"/>
      <c r="E356" s="2"/>
      <c r="F356" s="2"/>
      <c r="G356" s="2"/>
      <c r="H356" s="2"/>
      <c r="I356" s="2"/>
    </row>
    <row r="357" customFormat="false" ht="12.75" hidden="false" customHeight="true" outlineLevel="0" collapsed="false">
      <c r="A357" s="2"/>
      <c r="B357" s="2"/>
      <c r="C357" s="2"/>
      <c r="D357" s="2"/>
      <c r="E357" s="2"/>
      <c r="F357" s="2"/>
      <c r="G357" s="2"/>
      <c r="H357" s="2"/>
      <c r="I357" s="2"/>
    </row>
    <row r="358" customFormat="false" ht="12.75" hidden="false" customHeight="true" outlineLevel="0" collapsed="false">
      <c r="A358" s="2"/>
      <c r="B358" s="2"/>
      <c r="C358" s="2"/>
      <c r="D358" s="2"/>
      <c r="E358" s="2"/>
      <c r="F358" s="2"/>
      <c r="G358" s="2"/>
      <c r="H358" s="2"/>
      <c r="I358" s="2"/>
    </row>
    <row r="359" customFormat="false" ht="12.75" hidden="false" customHeight="true" outlineLevel="0" collapsed="false">
      <c r="A359" s="2"/>
      <c r="B359" s="2"/>
      <c r="C359" s="2"/>
      <c r="D359" s="2"/>
      <c r="E359" s="2"/>
      <c r="F359" s="2"/>
      <c r="G359" s="2"/>
      <c r="H359" s="2"/>
      <c r="I359" s="2"/>
    </row>
    <row r="360" customFormat="false" ht="12.75" hidden="false" customHeight="true" outlineLevel="0" collapsed="false">
      <c r="A360" s="2"/>
      <c r="B360" s="2"/>
      <c r="C360" s="2"/>
      <c r="D360" s="2"/>
      <c r="E360" s="2"/>
      <c r="F360" s="2"/>
      <c r="G360" s="2"/>
      <c r="H360" s="2"/>
      <c r="I360" s="2"/>
    </row>
    <row r="361" customFormat="false" ht="12.75" hidden="false" customHeight="true" outlineLevel="0" collapsed="false">
      <c r="A361" s="2"/>
      <c r="B361" s="2"/>
      <c r="C361" s="2"/>
      <c r="D361" s="2"/>
      <c r="E361" s="2"/>
      <c r="F361" s="2"/>
      <c r="G361" s="2"/>
      <c r="H361" s="2"/>
      <c r="I361" s="2"/>
    </row>
    <row r="362" customFormat="false" ht="12.75" hidden="false" customHeight="true" outlineLevel="0" collapsed="false">
      <c r="A362" s="2"/>
      <c r="B362" s="2"/>
      <c r="C362" s="2"/>
      <c r="D362" s="2"/>
      <c r="E362" s="2"/>
      <c r="F362" s="2"/>
      <c r="G362" s="2"/>
      <c r="H362" s="2"/>
      <c r="I362" s="2"/>
    </row>
    <row r="363" customFormat="false" ht="12.75" hidden="false" customHeight="true" outlineLevel="0" collapsed="false">
      <c r="A363" s="2"/>
      <c r="B363" s="2"/>
      <c r="C363" s="2"/>
      <c r="D363" s="2"/>
      <c r="E363" s="2"/>
      <c r="F363" s="2"/>
      <c r="G363" s="2"/>
      <c r="H363" s="2"/>
      <c r="I363" s="2"/>
    </row>
    <row r="364" customFormat="false" ht="12.75" hidden="false" customHeight="true" outlineLevel="0" collapsed="false">
      <c r="A364" s="2"/>
      <c r="B364" s="2"/>
      <c r="C364" s="2"/>
      <c r="D364" s="2"/>
      <c r="E364" s="2"/>
      <c r="F364" s="2"/>
      <c r="G364" s="2"/>
      <c r="H364" s="2"/>
      <c r="I364" s="2"/>
    </row>
    <row r="365" customFormat="false" ht="12.75" hidden="false" customHeight="true" outlineLevel="0" collapsed="false">
      <c r="A365" s="2"/>
      <c r="B365" s="2"/>
      <c r="C365" s="2"/>
      <c r="D365" s="2"/>
      <c r="E365" s="2"/>
      <c r="F365" s="2"/>
      <c r="G365" s="2"/>
      <c r="H365" s="2"/>
      <c r="I365" s="2"/>
    </row>
    <row r="366" customFormat="false" ht="12.75" hidden="false" customHeight="true" outlineLevel="0" collapsed="false">
      <c r="A366" s="2"/>
      <c r="B366" s="2"/>
      <c r="C366" s="2"/>
      <c r="D366" s="2"/>
      <c r="E366" s="2"/>
      <c r="F366" s="2"/>
      <c r="G366" s="2"/>
      <c r="H366" s="2"/>
      <c r="I366" s="2"/>
    </row>
    <row r="367" customFormat="false" ht="12.75" hidden="false" customHeight="true" outlineLevel="0" collapsed="false">
      <c r="A367" s="2"/>
      <c r="B367" s="2"/>
      <c r="C367" s="2"/>
      <c r="D367" s="2"/>
      <c r="E367" s="2"/>
      <c r="F367" s="2"/>
      <c r="G367" s="2"/>
      <c r="H367" s="2"/>
      <c r="I367" s="2"/>
    </row>
    <row r="368" customFormat="false" ht="12.75" hidden="false" customHeight="true" outlineLevel="0" collapsed="false">
      <c r="A368" s="2"/>
      <c r="B368" s="2"/>
      <c r="C368" s="2"/>
      <c r="D368" s="2"/>
      <c r="E368" s="2"/>
      <c r="F368" s="2"/>
      <c r="G368" s="2"/>
      <c r="H368" s="2"/>
      <c r="I368" s="2"/>
    </row>
    <row r="369" customFormat="false" ht="12.75" hidden="false" customHeight="true" outlineLevel="0" collapsed="false">
      <c r="A369" s="2"/>
      <c r="B369" s="2"/>
      <c r="C369" s="2"/>
      <c r="D369" s="2"/>
      <c r="E369" s="2"/>
      <c r="F369" s="2"/>
      <c r="G369" s="2"/>
      <c r="H369" s="2"/>
      <c r="I369" s="2"/>
    </row>
    <row r="370" customFormat="false" ht="12.75" hidden="false" customHeight="true" outlineLevel="0" collapsed="false">
      <c r="A370" s="2"/>
      <c r="B370" s="2"/>
      <c r="C370" s="2"/>
      <c r="D370" s="2"/>
      <c r="E370" s="2"/>
      <c r="F370" s="2"/>
      <c r="G370" s="2"/>
      <c r="H370" s="2"/>
      <c r="I370" s="2"/>
    </row>
    <row r="371" customFormat="false" ht="12.75" hidden="false" customHeight="true" outlineLevel="0" collapsed="false">
      <c r="A371" s="2"/>
      <c r="B371" s="2"/>
      <c r="C371" s="2"/>
      <c r="D371" s="2"/>
      <c r="E371" s="2"/>
      <c r="F371" s="2"/>
      <c r="G371" s="2"/>
      <c r="H371" s="2"/>
      <c r="I371" s="2"/>
    </row>
    <row r="372" customFormat="false" ht="12.75" hidden="false" customHeight="true" outlineLevel="0" collapsed="false">
      <c r="A372" s="2"/>
      <c r="B372" s="2"/>
      <c r="C372" s="2"/>
      <c r="D372" s="2"/>
      <c r="E372" s="2"/>
      <c r="F372" s="2"/>
      <c r="G372" s="2"/>
      <c r="H372" s="2"/>
      <c r="I372" s="2"/>
    </row>
    <row r="373" customFormat="false" ht="12.75" hidden="false" customHeight="true" outlineLevel="0" collapsed="false">
      <c r="A373" s="2"/>
      <c r="B373" s="2"/>
      <c r="C373" s="2"/>
      <c r="D373" s="2"/>
      <c r="E373" s="2"/>
      <c r="F373" s="2"/>
      <c r="G373" s="2"/>
      <c r="H373" s="2"/>
      <c r="I373" s="2"/>
    </row>
    <row r="374" customFormat="false" ht="12.75" hidden="false" customHeight="true" outlineLevel="0" collapsed="false">
      <c r="A374" s="2"/>
      <c r="B374" s="2"/>
      <c r="C374" s="2"/>
      <c r="D374" s="2"/>
      <c r="E374" s="2"/>
      <c r="F374" s="2"/>
      <c r="G374" s="2"/>
      <c r="H374" s="2"/>
      <c r="I374" s="2"/>
    </row>
    <row r="375" customFormat="false" ht="12.75" hidden="false" customHeight="true" outlineLevel="0" collapsed="false">
      <c r="A375" s="2"/>
      <c r="B375" s="2"/>
      <c r="C375" s="2"/>
      <c r="D375" s="2"/>
      <c r="E375" s="2"/>
      <c r="F375" s="2"/>
      <c r="G375" s="2"/>
      <c r="H375" s="2"/>
      <c r="I375" s="2"/>
    </row>
    <row r="376" customFormat="false" ht="12.75" hidden="false" customHeight="true" outlineLevel="0" collapsed="false">
      <c r="A376" s="2"/>
      <c r="B376" s="2"/>
      <c r="C376" s="2"/>
      <c r="D376" s="2"/>
      <c r="E376" s="2"/>
      <c r="F376" s="2"/>
      <c r="G376" s="2"/>
      <c r="H376" s="2"/>
      <c r="I376" s="2"/>
    </row>
    <row r="377" customFormat="false" ht="12.75" hidden="false" customHeight="true" outlineLevel="0" collapsed="false">
      <c r="A377" s="2"/>
      <c r="B377" s="2"/>
      <c r="C377" s="2"/>
      <c r="D377" s="2"/>
      <c r="E377" s="2"/>
      <c r="F377" s="2"/>
      <c r="G377" s="2"/>
      <c r="H377" s="2"/>
      <c r="I377" s="2"/>
    </row>
    <row r="378" customFormat="false" ht="12.75" hidden="false" customHeight="true" outlineLevel="0" collapsed="false">
      <c r="A378" s="2"/>
      <c r="B378" s="2"/>
      <c r="C378" s="2"/>
      <c r="D378" s="2"/>
      <c r="E378" s="2"/>
      <c r="F378" s="2"/>
      <c r="G378" s="2"/>
      <c r="H378" s="2"/>
      <c r="I378" s="2"/>
    </row>
    <row r="379" customFormat="false" ht="12.75" hidden="false" customHeight="true" outlineLevel="0" collapsed="false">
      <c r="A379" s="2"/>
      <c r="B379" s="2"/>
      <c r="C379" s="2"/>
      <c r="D379" s="2"/>
      <c r="E379" s="2"/>
      <c r="F379" s="2"/>
      <c r="G379" s="2"/>
      <c r="H379" s="2"/>
      <c r="I379" s="2"/>
    </row>
    <row r="380" customFormat="false" ht="12.75" hidden="false" customHeight="true" outlineLevel="0" collapsed="false">
      <c r="A380" s="2"/>
      <c r="B380" s="2"/>
      <c r="C380" s="2"/>
      <c r="D380" s="2"/>
      <c r="E380" s="2"/>
      <c r="F380" s="2"/>
      <c r="G380" s="2"/>
      <c r="H380" s="2"/>
      <c r="I380" s="2"/>
    </row>
    <row r="381" customFormat="false" ht="12.75" hidden="false" customHeight="true" outlineLevel="0" collapsed="false">
      <c r="A381" s="2"/>
      <c r="B381" s="2"/>
      <c r="C381" s="2"/>
      <c r="D381" s="2"/>
      <c r="E381" s="2"/>
      <c r="F381" s="2"/>
      <c r="G381" s="2"/>
      <c r="H381" s="2"/>
      <c r="I381" s="2"/>
    </row>
    <row r="382" customFormat="false" ht="12.75" hidden="false" customHeight="true" outlineLevel="0" collapsed="false">
      <c r="A382" s="2"/>
      <c r="B382" s="2"/>
      <c r="C382" s="2"/>
      <c r="D382" s="2"/>
      <c r="E382" s="2"/>
      <c r="F382" s="2"/>
      <c r="G382" s="2"/>
      <c r="H382" s="2"/>
      <c r="I382" s="2"/>
    </row>
    <row r="383" customFormat="false" ht="12.75" hidden="false" customHeight="true" outlineLevel="0" collapsed="false">
      <c r="A383" s="2"/>
      <c r="B383" s="2"/>
      <c r="C383" s="2"/>
      <c r="D383" s="2"/>
      <c r="E383" s="2"/>
      <c r="F383" s="2"/>
      <c r="G383" s="2"/>
      <c r="H383" s="2"/>
      <c r="I383" s="2"/>
    </row>
    <row r="384" customFormat="false" ht="12.75" hidden="false" customHeight="true" outlineLevel="0" collapsed="false">
      <c r="A384" s="2"/>
      <c r="B384" s="2"/>
      <c r="C384" s="2"/>
      <c r="D384" s="2"/>
      <c r="E384" s="2"/>
      <c r="F384" s="2"/>
      <c r="G384" s="2"/>
      <c r="H384" s="2"/>
      <c r="I384" s="2"/>
    </row>
    <row r="385" customFormat="false" ht="12.75" hidden="false" customHeight="true" outlineLevel="0" collapsed="false">
      <c r="A385" s="2"/>
      <c r="B385" s="2"/>
      <c r="C385" s="2"/>
      <c r="D385" s="2"/>
      <c r="E385" s="2"/>
      <c r="F385" s="2"/>
      <c r="G385" s="2"/>
      <c r="H385" s="2"/>
      <c r="I385" s="2"/>
    </row>
    <row r="386" customFormat="false" ht="12.75" hidden="false" customHeight="true" outlineLevel="0" collapsed="false">
      <c r="A386" s="2"/>
      <c r="B386" s="2"/>
      <c r="C386" s="2"/>
      <c r="D386" s="2"/>
      <c r="E386" s="2"/>
      <c r="F386" s="2"/>
      <c r="G386" s="2"/>
      <c r="H386" s="2"/>
      <c r="I386" s="2"/>
    </row>
    <row r="387" customFormat="false" ht="12.75" hidden="false" customHeight="true" outlineLevel="0" collapsed="false">
      <c r="A387" s="2"/>
      <c r="B387" s="2"/>
      <c r="C387" s="2"/>
      <c r="D387" s="2"/>
      <c r="E387" s="2"/>
      <c r="F387" s="2"/>
      <c r="G387" s="2"/>
      <c r="H387" s="2"/>
      <c r="I387" s="2"/>
    </row>
    <row r="388" customFormat="false" ht="12.75" hidden="false" customHeight="true" outlineLevel="0" collapsed="false">
      <c r="A388" s="2"/>
      <c r="B388" s="2"/>
      <c r="C388" s="2"/>
      <c r="D388" s="2"/>
      <c r="E388" s="2"/>
      <c r="F388" s="2"/>
      <c r="G388" s="2"/>
      <c r="H388" s="2"/>
      <c r="I388" s="2"/>
    </row>
    <row r="389" customFormat="false" ht="12.75" hidden="false" customHeight="true" outlineLevel="0" collapsed="false">
      <c r="A389" s="2"/>
      <c r="B389" s="2"/>
      <c r="C389" s="2"/>
      <c r="D389" s="2"/>
      <c r="E389" s="2"/>
      <c r="F389" s="2"/>
      <c r="G389" s="2"/>
      <c r="H389" s="2"/>
      <c r="I389" s="2"/>
    </row>
    <row r="390" customFormat="false" ht="12.75" hidden="false" customHeight="true" outlineLevel="0" collapsed="false">
      <c r="A390" s="2"/>
      <c r="B390" s="2"/>
      <c r="C390" s="2"/>
      <c r="D390" s="2"/>
      <c r="E390" s="2"/>
      <c r="F390" s="2"/>
      <c r="G390" s="2"/>
      <c r="H390" s="2"/>
      <c r="I390" s="2"/>
    </row>
    <row r="391" customFormat="false" ht="12.75" hidden="false" customHeight="true" outlineLevel="0" collapsed="false">
      <c r="A391" s="2"/>
      <c r="B391" s="2"/>
      <c r="C391" s="2"/>
      <c r="D391" s="2"/>
      <c r="E391" s="2"/>
      <c r="F391" s="2"/>
      <c r="G391" s="2"/>
      <c r="H391" s="2"/>
      <c r="I391" s="2"/>
    </row>
    <row r="392" customFormat="false" ht="12.75" hidden="false" customHeight="true" outlineLevel="0" collapsed="false">
      <c r="A392" s="2"/>
      <c r="B392" s="2"/>
      <c r="C392" s="2"/>
      <c r="D392" s="2"/>
      <c r="E392" s="2"/>
      <c r="F392" s="2"/>
      <c r="G392" s="2"/>
      <c r="H392" s="2"/>
      <c r="I392" s="2"/>
    </row>
    <row r="393" customFormat="false" ht="12.75" hidden="false" customHeight="true" outlineLevel="0" collapsed="false">
      <c r="A393" s="2"/>
      <c r="B393" s="2"/>
      <c r="C393" s="2"/>
      <c r="D393" s="2"/>
      <c r="E393" s="2"/>
      <c r="F393" s="2"/>
      <c r="G393" s="2"/>
      <c r="H393" s="2"/>
      <c r="I393" s="2"/>
    </row>
    <row r="394" customFormat="false" ht="12.75" hidden="false" customHeight="true" outlineLevel="0" collapsed="false">
      <c r="A394" s="2"/>
      <c r="B394" s="2"/>
      <c r="C394" s="2"/>
      <c r="D394" s="2"/>
      <c r="E394" s="2"/>
      <c r="F394" s="2"/>
      <c r="G394" s="2"/>
      <c r="H394" s="2"/>
      <c r="I394" s="2"/>
    </row>
    <row r="395" customFormat="false" ht="12.75" hidden="false" customHeight="true" outlineLevel="0" collapsed="false">
      <c r="A395" s="2"/>
      <c r="B395" s="2"/>
      <c r="C395" s="2"/>
      <c r="D395" s="2"/>
      <c r="E395" s="2"/>
      <c r="F395" s="2"/>
      <c r="G395" s="2"/>
      <c r="H395" s="2"/>
      <c r="I395" s="2"/>
    </row>
    <row r="396" customFormat="false" ht="12.75" hidden="false" customHeight="true" outlineLevel="0" collapsed="false">
      <c r="A396" s="2"/>
      <c r="B396" s="2"/>
      <c r="C396" s="2"/>
      <c r="D396" s="2"/>
      <c r="E396" s="2"/>
      <c r="F396" s="2"/>
      <c r="G396" s="2"/>
      <c r="H396" s="2"/>
      <c r="I396" s="2"/>
    </row>
    <row r="397" customFormat="false" ht="12.75" hidden="false" customHeight="true" outlineLevel="0" collapsed="false">
      <c r="A397" s="2"/>
      <c r="B397" s="2"/>
      <c r="C397" s="2"/>
      <c r="D397" s="2"/>
      <c r="E397" s="2"/>
      <c r="F397" s="2"/>
      <c r="G397" s="2"/>
      <c r="H397" s="2"/>
      <c r="I397" s="2"/>
    </row>
    <row r="398" customFormat="false" ht="12.75" hidden="false" customHeight="true" outlineLevel="0" collapsed="false">
      <c r="A398" s="2"/>
      <c r="B398" s="2"/>
      <c r="C398" s="2"/>
      <c r="D398" s="2"/>
      <c r="E398" s="2"/>
      <c r="F398" s="2"/>
      <c r="G398" s="2"/>
      <c r="H398" s="2"/>
      <c r="I398" s="2"/>
    </row>
    <row r="399" customFormat="false" ht="12.75" hidden="false" customHeight="true" outlineLevel="0" collapsed="false">
      <c r="A399" s="2"/>
      <c r="B399" s="2"/>
      <c r="C399" s="2"/>
      <c r="D399" s="2"/>
      <c r="E399" s="2"/>
      <c r="F399" s="2"/>
      <c r="G399" s="2"/>
      <c r="H399" s="2"/>
      <c r="I399" s="2"/>
    </row>
    <row r="400" customFormat="false" ht="12.75" hidden="false" customHeight="true" outlineLevel="0" collapsed="false">
      <c r="A400" s="2"/>
      <c r="B400" s="2"/>
      <c r="C400" s="2"/>
      <c r="D400" s="2"/>
      <c r="E400" s="2"/>
      <c r="F400" s="2"/>
      <c r="G400" s="2"/>
      <c r="H400" s="2"/>
      <c r="I400" s="2"/>
    </row>
    <row r="401" customFormat="false" ht="12.75" hidden="false" customHeight="true" outlineLevel="0" collapsed="false">
      <c r="A401" s="2"/>
      <c r="B401" s="2"/>
      <c r="C401" s="2"/>
      <c r="D401" s="2"/>
      <c r="E401" s="2"/>
      <c r="F401" s="2"/>
      <c r="G401" s="2"/>
      <c r="H401" s="2"/>
      <c r="I401" s="2"/>
    </row>
    <row r="402" customFormat="false" ht="12.75" hidden="false" customHeight="true" outlineLevel="0" collapsed="false">
      <c r="A402" s="2"/>
      <c r="B402" s="2"/>
      <c r="C402" s="2"/>
      <c r="D402" s="2"/>
      <c r="E402" s="2"/>
      <c r="F402" s="2"/>
      <c r="G402" s="2"/>
      <c r="H402" s="2"/>
      <c r="I402" s="2"/>
    </row>
    <row r="403" customFormat="false" ht="12.75" hidden="false" customHeight="true" outlineLevel="0" collapsed="false">
      <c r="A403" s="2"/>
      <c r="B403" s="2"/>
      <c r="C403" s="2"/>
      <c r="D403" s="2"/>
      <c r="E403" s="2"/>
      <c r="F403" s="2"/>
      <c r="G403" s="2"/>
      <c r="H403" s="2"/>
      <c r="I403" s="2"/>
    </row>
    <row r="404" customFormat="false" ht="12.75" hidden="false" customHeight="true" outlineLevel="0" collapsed="false">
      <c r="A404" s="2"/>
      <c r="B404" s="2"/>
      <c r="C404" s="2"/>
      <c r="D404" s="2"/>
      <c r="E404" s="2"/>
      <c r="F404" s="2"/>
      <c r="G404" s="2"/>
      <c r="H404" s="2"/>
      <c r="I404" s="2"/>
    </row>
    <row r="405" customFormat="false" ht="12.75" hidden="false" customHeight="true" outlineLevel="0" collapsed="false">
      <c r="A405" s="2"/>
      <c r="B405" s="2"/>
      <c r="C405" s="2"/>
      <c r="D405" s="2"/>
      <c r="E405" s="2"/>
      <c r="F405" s="2"/>
      <c r="G405" s="2"/>
      <c r="H405" s="2"/>
      <c r="I405" s="2"/>
    </row>
    <row r="406" customFormat="false" ht="12.75" hidden="false" customHeight="true" outlineLevel="0" collapsed="false">
      <c r="A406" s="2"/>
      <c r="B406" s="2"/>
      <c r="C406" s="2"/>
      <c r="D406" s="2"/>
      <c r="E406" s="2"/>
      <c r="F406" s="2"/>
      <c r="G406" s="2"/>
      <c r="H406" s="2"/>
      <c r="I406" s="2"/>
    </row>
    <row r="407" customFormat="false" ht="12.75" hidden="false" customHeight="true" outlineLevel="0" collapsed="false">
      <c r="A407" s="2"/>
      <c r="B407" s="2"/>
      <c r="C407" s="2"/>
      <c r="D407" s="2"/>
      <c r="E407" s="2"/>
      <c r="F407" s="2"/>
      <c r="G407" s="2"/>
      <c r="H407" s="2"/>
      <c r="I407" s="2"/>
    </row>
    <row r="408" customFormat="false" ht="12.75" hidden="false" customHeight="true" outlineLevel="0" collapsed="false">
      <c r="A408" s="2"/>
      <c r="B408" s="2"/>
      <c r="C408" s="2"/>
      <c r="D408" s="2"/>
      <c r="E408" s="2"/>
      <c r="F408" s="2"/>
      <c r="G408" s="2"/>
      <c r="H408" s="2"/>
      <c r="I408" s="2"/>
    </row>
    <row r="409" customFormat="false" ht="12.75" hidden="false" customHeight="true" outlineLevel="0" collapsed="false">
      <c r="A409" s="2"/>
      <c r="B409" s="2"/>
      <c r="C409" s="2"/>
      <c r="D409" s="2"/>
      <c r="E409" s="2"/>
      <c r="F409" s="2"/>
      <c r="G409" s="2"/>
      <c r="H409" s="2"/>
      <c r="I409" s="2"/>
    </row>
    <row r="410" customFormat="false" ht="12.75" hidden="false" customHeight="true" outlineLevel="0" collapsed="false">
      <c r="A410" s="2"/>
      <c r="B410" s="2"/>
      <c r="C410" s="2"/>
      <c r="D410" s="2"/>
      <c r="E410" s="2"/>
      <c r="F410" s="2"/>
      <c r="G410" s="2"/>
      <c r="H410" s="2"/>
      <c r="I410" s="2"/>
    </row>
    <row r="411" customFormat="false" ht="12.75" hidden="false" customHeight="true" outlineLevel="0" collapsed="false">
      <c r="A411" s="2"/>
      <c r="B411" s="2"/>
      <c r="C411" s="2"/>
      <c r="D411" s="2"/>
      <c r="E411" s="2"/>
      <c r="F411" s="2"/>
      <c r="G411" s="2"/>
      <c r="H411" s="2"/>
      <c r="I411" s="2"/>
    </row>
    <row r="412" customFormat="false" ht="12.75" hidden="false" customHeight="true" outlineLevel="0" collapsed="false">
      <c r="A412" s="2"/>
      <c r="B412" s="2"/>
      <c r="C412" s="2"/>
      <c r="D412" s="2"/>
      <c r="E412" s="2"/>
      <c r="F412" s="2"/>
      <c r="G412" s="2"/>
      <c r="H412" s="2"/>
      <c r="I412" s="2"/>
    </row>
    <row r="413" customFormat="false" ht="12.75" hidden="false" customHeight="true" outlineLevel="0" collapsed="false">
      <c r="A413" s="2"/>
      <c r="B413" s="2"/>
      <c r="C413" s="2"/>
      <c r="D413" s="2"/>
      <c r="E413" s="2"/>
      <c r="F413" s="2"/>
      <c r="G413" s="2"/>
      <c r="H413" s="2"/>
      <c r="I413" s="2"/>
    </row>
    <row r="414" customFormat="false" ht="12.75" hidden="false" customHeight="true" outlineLevel="0" collapsed="false">
      <c r="A414" s="2"/>
      <c r="B414" s="2"/>
      <c r="C414" s="2"/>
      <c r="D414" s="2"/>
      <c r="E414" s="2"/>
      <c r="F414" s="2"/>
      <c r="G414" s="2"/>
      <c r="H414" s="2"/>
      <c r="I414" s="2"/>
    </row>
    <row r="415" customFormat="false" ht="12.75" hidden="false" customHeight="true" outlineLevel="0" collapsed="false">
      <c r="A415" s="2"/>
      <c r="B415" s="2"/>
      <c r="C415" s="2"/>
      <c r="D415" s="2"/>
      <c r="E415" s="2"/>
      <c r="F415" s="2"/>
      <c r="G415" s="2"/>
      <c r="H415" s="2"/>
      <c r="I415" s="2"/>
    </row>
    <row r="416" customFormat="false" ht="12.75" hidden="false" customHeight="true" outlineLevel="0" collapsed="false">
      <c r="A416" s="2"/>
      <c r="B416" s="2"/>
      <c r="C416" s="2"/>
      <c r="D416" s="2"/>
      <c r="E416" s="2"/>
      <c r="F416" s="2"/>
      <c r="G416" s="2"/>
      <c r="H416" s="2"/>
      <c r="I416" s="2"/>
    </row>
    <row r="417" customFormat="false" ht="12.75" hidden="false" customHeight="true" outlineLevel="0" collapsed="false">
      <c r="A417" s="2"/>
      <c r="B417" s="2"/>
      <c r="C417" s="2"/>
      <c r="D417" s="2"/>
      <c r="E417" s="2"/>
      <c r="F417" s="2"/>
      <c r="G417" s="2"/>
      <c r="H417" s="2"/>
      <c r="I417" s="2"/>
    </row>
    <row r="418" customFormat="false" ht="12.75" hidden="false" customHeight="true" outlineLevel="0" collapsed="false">
      <c r="A418" s="2"/>
      <c r="B418" s="2"/>
      <c r="C418" s="2"/>
      <c r="D418" s="2"/>
      <c r="E418" s="2"/>
      <c r="F418" s="2"/>
      <c r="G418" s="2"/>
      <c r="H418" s="2"/>
      <c r="I418" s="2"/>
    </row>
    <row r="419" customFormat="false" ht="12.75" hidden="false" customHeight="true" outlineLevel="0" collapsed="false">
      <c r="A419" s="2"/>
      <c r="B419" s="2"/>
      <c r="C419" s="2"/>
      <c r="D419" s="2"/>
      <c r="E419" s="2"/>
      <c r="F419" s="2"/>
      <c r="G419" s="2"/>
      <c r="H419" s="2"/>
      <c r="I419" s="2"/>
    </row>
    <row r="420" customFormat="false" ht="12.75" hidden="false" customHeight="true" outlineLevel="0" collapsed="false">
      <c r="A420" s="2"/>
      <c r="B420" s="2"/>
      <c r="C420" s="2"/>
      <c r="D420" s="2"/>
      <c r="E420" s="2"/>
      <c r="F420" s="2"/>
      <c r="G420" s="2"/>
      <c r="H420" s="2"/>
      <c r="I420" s="2"/>
    </row>
    <row r="421" customFormat="false" ht="12.75" hidden="false" customHeight="true" outlineLevel="0" collapsed="false">
      <c r="A421" s="2"/>
      <c r="B421" s="2"/>
      <c r="C421" s="2"/>
      <c r="D421" s="2"/>
      <c r="E421" s="2"/>
      <c r="F421" s="2"/>
      <c r="G421" s="2"/>
      <c r="H421" s="2"/>
      <c r="I421" s="2"/>
    </row>
    <row r="422" customFormat="false" ht="12.75" hidden="false" customHeight="true" outlineLevel="0" collapsed="false">
      <c r="A422" s="2"/>
      <c r="B422" s="2"/>
      <c r="C422" s="2"/>
      <c r="D422" s="2"/>
      <c r="E422" s="2"/>
      <c r="F422" s="2"/>
      <c r="G422" s="2"/>
      <c r="H422" s="2"/>
      <c r="I422" s="2"/>
    </row>
    <row r="423" customFormat="false" ht="12.75" hidden="false" customHeight="true" outlineLevel="0" collapsed="false">
      <c r="A423" s="2"/>
      <c r="B423" s="2"/>
      <c r="C423" s="2"/>
      <c r="D423" s="2"/>
      <c r="E423" s="2"/>
      <c r="F423" s="2"/>
      <c r="G423" s="2"/>
      <c r="H423" s="2"/>
      <c r="I423" s="2"/>
    </row>
    <row r="424" customFormat="false" ht="12.75" hidden="false" customHeight="true" outlineLevel="0" collapsed="false">
      <c r="A424" s="2"/>
      <c r="B424" s="2"/>
      <c r="C424" s="2"/>
      <c r="D424" s="2"/>
      <c r="E424" s="2"/>
      <c r="F424" s="2"/>
      <c r="G424" s="2"/>
      <c r="H424" s="2"/>
      <c r="I424" s="2"/>
    </row>
    <row r="425" customFormat="false" ht="12.75" hidden="false" customHeight="true" outlineLevel="0" collapsed="false">
      <c r="A425" s="2"/>
      <c r="B425" s="2"/>
      <c r="C425" s="2"/>
      <c r="D425" s="2"/>
      <c r="E425" s="2"/>
      <c r="F425" s="2"/>
      <c r="G425" s="2"/>
      <c r="H425" s="2"/>
      <c r="I425" s="2"/>
    </row>
    <row r="426" customFormat="false" ht="12.75" hidden="false" customHeight="true" outlineLevel="0" collapsed="false">
      <c r="A426" s="2"/>
      <c r="B426" s="2"/>
      <c r="C426" s="2"/>
      <c r="D426" s="2"/>
      <c r="E426" s="2"/>
      <c r="F426" s="2"/>
      <c r="G426" s="2"/>
      <c r="H426" s="2"/>
      <c r="I426" s="2"/>
    </row>
    <row r="427" customFormat="false" ht="12.75" hidden="false" customHeight="true" outlineLevel="0" collapsed="false">
      <c r="A427" s="2"/>
      <c r="B427" s="2"/>
      <c r="C427" s="2"/>
      <c r="D427" s="2"/>
      <c r="E427" s="2"/>
      <c r="F427" s="2"/>
      <c r="G427" s="2"/>
      <c r="H427" s="2"/>
      <c r="I427" s="2"/>
    </row>
    <row r="428" customFormat="false" ht="12.75" hidden="false" customHeight="true" outlineLevel="0" collapsed="false">
      <c r="A428" s="2"/>
      <c r="B428" s="2"/>
      <c r="C428" s="2"/>
      <c r="D428" s="2"/>
      <c r="E428" s="2"/>
      <c r="F428" s="2"/>
      <c r="G428" s="2"/>
      <c r="H428" s="2"/>
      <c r="I428" s="2"/>
    </row>
    <row r="429" customFormat="false" ht="12.75" hidden="false" customHeight="true" outlineLevel="0" collapsed="false">
      <c r="A429" s="2"/>
      <c r="B429" s="2"/>
      <c r="C429" s="2"/>
      <c r="D429" s="2"/>
      <c r="E429" s="2"/>
      <c r="F429" s="2"/>
      <c r="G429" s="2"/>
      <c r="H429" s="2"/>
      <c r="I429" s="2"/>
    </row>
    <row r="430" customFormat="false" ht="12.75" hidden="false" customHeight="true" outlineLevel="0" collapsed="false">
      <c r="A430" s="2"/>
      <c r="B430" s="2"/>
      <c r="C430" s="2"/>
      <c r="D430" s="2"/>
      <c r="E430" s="2"/>
      <c r="F430" s="2"/>
      <c r="G430" s="2"/>
      <c r="H430" s="2"/>
      <c r="I430" s="2"/>
    </row>
    <row r="431" customFormat="false" ht="12.75" hidden="false" customHeight="true" outlineLevel="0" collapsed="false">
      <c r="A431" s="2"/>
      <c r="B431" s="2"/>
      <c r="C431" s="2"/>
      <c r="D431" s="2"/>
      <c r="E431" s="2"/>
      <c r="F431" s="2"/>
      <c r="G431" s="2"/>
      <c r="H431" s="2"/>
      <c r="I431" s="2"/>
    </row>
    <row r="432" customFormat="false" ht="12.75" hidden="false" customHeight="true" outlineLevel="0" collapsed="false">
      <c r="A432" s="2"/>
      <c r="B432" s="2"/>
      <c r="C432" s="2"/>
      <c r="D432" s="2"/>
      <c r="E432" s="2"/>
      <c r="F432" s="2"/>
      <c r="G432" s="2"/>
      <c r="H432" s="2"/>
      <c r="I432" s="2"/>
    </row>
    <row r="433" customFormat="false" ht="12.75" hidden="false" customHeight="true" outlineLevel="0" collapsed="false">
      <c r="A433" s="2"/>
      <c r="B433" s="2"/>
      <c r="C433" s="2"/>
      <c r="D433" s="2"/>
      <c r="E433" s="2"/>
      <c r="F433" s="2"/>
      <c r="G433" s="2"/>
      <c r="H433" s="2"/>
      <c r="I433" s="2"/>
    </row>
    <row r="434" customFormat="false" ht="12.75" hidden="false" customHeight="true" outlineLevel="0" collapsed="false">
      <c r="A434" s="2"/>
      <c r="B434" s="2"/>
      <c r="C434" s="2"/>
      <c r="D434" s="2"/>
      <c r="E434" s="2"/>
      <c r="F434" s="2"/>
      <c r="G434" s="2"/>
      <c r="H434" s="2"/>
      <c r="I434" s="2"/>
    </row>
    <row r="435" customFormat="false" ht="12.75" hidden="false" customHeight="true" outlineLevel="0" collapsed="false">
      <c r="A435" s="2"/>
      <c r="B435" s="2"/>
      <c r="C435" s="2"/>
      <c r="D435" s="2"/>
      <c r="E435" s="2"/>
      <c r="F435" s="2"/>
      <c r="G435" s="2"/>
      <c r="H435" s="2"/>
      <c r="I435" s="2"/>
    </row>
    <row r="436" customFormat="false" ht="12.75" hidden="false" customHeight="true" outlineLevel="0" collapsed="false">
      <c r="A436" s="2"/>
      <c r="B436" s="2"/>
      <c r="C436" s="2"/>
      <c r="D436" s="2"/>
      <c r="E436" s="2"/>
      <c r="F436" s="2"/>
      <c r="G436" s="2"/>
      <c r="H436" s="2"/>
      <c r="I436" s="2"/>
    </row>
    <row r="437" customFormat="false" ht="12.75" hidden="false" customHeight="true" outlineLevel="0" collapsed="false">
      <c r="A437" s="2"/>
      <c r="B437" s="2"/>
      <c r="C437" s="2"/>
      <c r="D437" s="2"/>
      <c r="E437" s="2"/>
      <c r="F437" s="2"/>
      <c r="G437" s="2"/>
      <c r="H437" s="2"/>
      <c r="I437" s="2"/>
    </row>
    <row r="438" customFormat="false" ht="12.75" hidden="false" customHeight="true" outlineLevel="0" collapsed="false">
      <c r="A438" s="2"/>
      <c r="B438" s="2"/>
      <c r="C438" s="2"/>
      <c r="D438" s="2"/>
      <c r="E438" s="2"/>
      <c r="F438" s="2"/>
      <c r="G438" s="2"/>
      <c r="H438" s="2"/>
      <c r="I438" s="2"/>
    </row>
    <row r="439" customFormat="false" ht="12.75" hidden="false" customHeight="true" outlineLevel="0" collapsed="false">
      <c r="A439" s="2"/>
      <c r="B439" s="2"/>
      <c r="C439" s="2"/>
      <c r="D439" s="2"/>
      <c r="E439" s="2"/>
      <c r="F439" s="2"/>
      <c r="G439" s="2"/>
      <c r="H439" s="2"/>
      <c r="I439" s="2"/>
    </row>
    <row r="440" customFormat="false" ht="12.75" hidden="false" customHeight="true" outlineLevel="0" collapsed="false">
      <c r="A440" s="2"/>
      <c r="B440" s="2"/>
      <c r="C440" s="2"/>
      <c r="D440" s="2"/>
      <c r="E440" s="2"/>
      <c r="F440" s="2"/>
      <c r="G440" s="2"/>
      <c r="H440" s="2"/>
      <c r="I440" s="2"/>
    </row>
    <row r="441" customFormat="false" ht="12.75" hidden="false" customHeight="true" outlineLevel="0" collapsed="false">
      <c r="A441" s="2"/>
      <c r="B441" s="2"/>
      <c r="C441" s="2"/>
      <c r="D441" s="2"/>
      <c r="E441" s="2"/>
      <c r="F441" s="2"/>
      <c r="G441" s="2"/>
      <c r="H441" s="2"/>
      <c r="I441" s="2"/>
    </row>
    <row r="442" customFormat="false" ht="12.75" hidden="false" customHeight="true" outlineLevel="0" collapsed="false">
      <c r="A442" s="2"/>
      <c r="B442" s="2"/>
      <c r="C442" s="2"/>
      <c r="D442" s="2"/>
      <c r="E442" s="2"/>
      <c r="F442" s="2"/>
      <c r="G442" s="2"/>
      <c r="H442" s="2"/>
      <c r="I442" s="2"/>
    </row>
    <row r="443" customFormat="false" ht="12.75" hidden="false" customHeight="true" outlineLevel="0" collapsed="false">
      <c r="A443" s="2"/>
      <c r="B443" s="2"/>
      <c r="C443" s="2"/>
      <c r="D443" s="2"/>
      <c r="E443" s="2"/>
      <c r="F443" s="2"/>
      <c r="G443" s="2"/>
      <c r="H443" s="2"/>
      <c r="I443" s="2"/>
    </row>
    <row r="444" customFormat="false" ht="12.75" hidden="false" customHeight="true" outlineLevel="0" collapsed="false">
      <c r="A444" s="2"/>
      <c r="B444" s="2"/>
      <c r="C444" s="2"/>
      <c r="D444" s="2"/>
      <c r="E444" s="2"/>
      <c r="F444" s="2"/>
      <c r="G444" s="2"/>
      <c r="H444" s="2"/>
      <c r="I444" s="2"/>
    </row>
    <row r="445" customFormat="false" ht="12.75" hidden="false" customHeight="true" outlineLevel="0" collapsed="false">
      <c r="A445" s="2"/>
      <c r="B445" s="2"/>
      <c r="C445" s="2"/>
      <c r="D445" s="2"/>
      <c r="E445" s="2"/>
      <c r="F445" s="2"/>
      <c r="G445" s="2"/>
      <c r="H445" s="2"/>
      <c r="I445" s="2"/>
    </row>
    <row r="446" customFormat="false" ht="12.75" hidden="false" customHeight="true" outlineLevel="0" collapsed="false">
      <c r="A446" s="2"/>
      <c r="B446" s="2"/>
      <c r="C446" s="2"/>
      <c r="D446" s="2"/>
      <c r="E446" s="2"/>
      <c r="F446" s="2"/>
      <c r="G446" s="2"/>
      <c r="H446" s="2"/>
      <c r="I446" s="2"/>
    </row>
    <row r="447" customFormat="false" ht="12.75" hidden="false" customHeight="true" outlineLevel="0" collapsed="false">
      <c r="A447" s="2"/>
      <c r="B447" s="2"/>
      <c r="C447" s="2"/>
      <c r="D447" s="2"/>
      <c r="E447" s="2"/>
      <c r="F447" s="2"/>
      <c r="G447" s="2"/>
      <c r="H447" s="2"/>
      <c r="I447" s="2"/>
    </row>
    <row r="448" customFormat="false" ht="12.75" hidden="false" customHeight="true" outlineLevel="0" collapsed="false">
      <c r="A448" s="2"/>
      <c r="B448" s="2"/>
      <c r="C448" s="2"/>
      <c r="D448" s="2"/>
      <c r="E448" s="2"/>
      <c r="F448" s="2"/>
      <c r="G448" s="2"/>
      <c r="H448" s="2"/>
      <c r="I448" s="2"/>
    </row>
    <row r="449" customFormat="false" ht="12.75" hidden="false" customHeight="true" outlineLevel="0" collapsed="false">
      <c r="A449" s="2"/>
      <c r="B449" s="2"/>
      <c r="C449" s="2"/>
      <c r="D449" s="2"/>
      <c r="E449" s="2"/>
      <c r="F449" s="2"/>
      <c r="G449" s="2"/>
      <c r="H449" s="2"/>
      <c r="I449" s="2"/>
    </row>
    <row r="450" customFormat="false" ht="12.75" hidden="false" customHeight="true" outlineLevel="0" collapsed="false">
      <c r="A450" s="2"/>
      <c r="B450" s="2"/>
      <c r="C450" s="2"/>
      <c r="D450" s="2"/>
      <c r="E450" s="2"/>
      <c r="F450" s="2"/>
      <c r="G450" s="2"/>
      <c r="H450" s="2"/>
      <c r="I450" s="2"/>
    </row>
    <row r="451" customFormat="false" ht="12.75" hidden="false" customHeight="true" outlineLevel="0" collapsed="false">
      <c r="A451" s="2"/>
      <c r="B451" s="2"/>
      <c r="C451" s="2"/>
      <c r="D451" s="2"/>
      <c r="E451" s="2"/>
      <c r="F451" s="2"/>
      <c r="G451" s="2"/>
      <c r="H451" s="2"/>
      <c r="I451" s="2"/>
    </row>
    <row r="452" customFormat="false" ht="12.75" hidden="false" customHeight="true" outlineLevel="0" collapsed="false">
      <c r="A452" s="2"/>
      <c r="B452" s="2"/>
      <c r="C452" s="2"/>
      <c r="D452" s="2"/>
      <c r="E452" s="2"/>
      <c r="F452" s="2"/>
      <c r="G452" s="2"/>
      <c r="H452" s="2"/>
      <c r="I452" s="2"/>
    </row>
    <row r="453" customFormat="false" ht="12.75" hidden="false" customHeight="true" outlineLevel="0" collapsed="false">
      <c r="A453" s="2"/>
      <c r="B453" s="2"/>
      <c r="C453" s="2"/>
      <c r="D453" s="2"/>
      <c r="E453" s="2"/>
      <c r="F453" s="2"/>
      <c r="G453" s="2"/>
      <c r="H453" s="2"/>
      <c r="I453" s="2"/>
    </row>
    <row r="454" customFormat="false" ht="12.75" hidden="false" customHeight="true" outlineLevel="0" collapsed="false">
      <c r="A454" s="2"/>
      <c r="B454" s="2"/>
      <c r="C454" s="2"/>
      <c r="D454" s="2"/>
      <c r="E454" s="2"/>
      <c r="F454" s="2"/>
      <c r="G454" s="2"/>
      <c r="H454" s="2"/>
      <c r="I454" s="2"/>
    </row>
    <row r="455" customFormat="false" ht="12.75" hidden="false" customHeight="true" outlineLevel="0" collapsed="false">
      <c r="A455" s="2"/>
      <c r="B455" s="2"/>
      <c r="C455" s="2"/>
      <c r="D455" s="2"/>
      <c r="E455" s="2"/>
      <c r="F455" s="2"/>
      <c r="G455" s="2"/>
      <c r="H455" s="2"/>
      <c r="I455" s="2"/>
    </row>
    <row r="456" customFormat="false" ht="12.75" hidden="false" customHeight="true" outlineLevel="0" collapsed="false">
      <c r="A456" s="2"/>
      <c r="B456" s="2"/>
      <c r="C456" s="2"/>
      <c r="D456" s="2"/>
      <c r="E456" s="2"/>
      <c r="F456" s="2"/>
      <c r="G456" s="2"/>
      <c r="H456" s="2"/>
      <c r="I456" s="2"/>
    </row>
    <row r="457" customFormat="false" ht="12.75" hidden="false" customHeight="true" outlineLevel="0" collapsed="false">
      <c r="A457" s="2"/>
      <c r="B457" s="2"/>
      <c r="C457" s="2"/>
      <c r="D457" s="2"/>
      <c r="E457" s="2"/>
      <c r="F457" s="2"/>
      <c r="G457" s="2"/>
      <c r="H457" s="2"/>
      <c r="I457" s="2"/>
    </row>
    <row r="458" customFormat="false" ht="12.75" hidden="false" customHeight="true" outlineLevel="0" collapsed="false">
      <c r="A458" s="2"/>
      <c r="B458" s="2"/>
      <c r="C458" s="2"/>
      <c r="D458" s="2"/>
      <c r="E458" s="2"/>
      <c r="F458" s="2"/>
      <c r="G458" s="2"/>
      <c r="H458" s="2"/>
      <c r="I458" s="2"/>
    </row>
    <row r="459" customFormat="false" ht="12.75" hidden="false" customHeight="true" outlineLevel="0" collapsed="false">
      <c r="A459" s="2"/>
      <c r="B459" s="2"/>
      <c r="C459" s="2"/>
      <c r="D459" s="2"/>
      <c r="E459" s="2"/>
      <c r="F459" s="2"/>
      <c r="G459" s="2"/>
      <c r="H459" s="2"/>
      <c r="I459" s="2"/>
    </row>
    <row r="460" customFormat="false" ht="12.75" hidden="false" customHeight="true" outlineLevel="0" collapsed="false">
      <c r="A460" s="2"/>
      <c r="B460" s="2"/>
      <c r="C460" s="2"/>
      <c r="D460" s="2"/>
      <c r="E460" s="2"/>
      <c r="F460" s="2"/>
      <c r="G460" s="2"/>
      <c r="H460" s="2"/>
      <c r="I460" s="2"/>
    </row>
    <row r="461" customFormat="false" ht="12.75" hidden="false" customHeight="true" outlineLevel="0" collapsed="false">
      <c r="A461" s="2"/>
      <c r="B461" s="2"/>
      <c r="C461" s="2"/>
      <c r="D461" s="2"/>
      <c r="E461" s="2"/>
      <c r="F461" s="2"/>
      <c r="G461" s="2"/>
      <c r="H461" s="2"/>
      <c r="I461" s="2"/>
    </row>
    <row r="462" customFormat="false" ht="12.75" hidden="false" customHeight="true" outlineLevel="0" collapsed="false">
      <c r="A462" s="2"/>
      <c r="B462" s="2"/>
      <c r="C462" s="2"/>
      <c r="D462" s="2"/>
      <c r="E462" s="2"/>
      <c r="F462" s="2"/>
      <c r="G462" s="2"/>
      <c r="H462" s="2"/>
      <c r="I462" s="2"/>
    </row>
    <row r="463" customFormat="false" ht="12.75" hidden="false" customHeight="true" outlineLevel="0" collapsed="false">
      <c r="A463" s="2"/>
      <c r="B463" s="2"/>
      <c r="C463" s="2"/>
      <c r="D463" s="2"/>
      <c r="E463" s="2"/>
      <c r="F463" s="2"/>
      <c r="G463" s="2"/>
      <c r="H463" s="2"/>
      <c r="I463" s="2"/>
    </row>
    <row r="464" customFormat="false" ht="12.75" hidden="false" customHeight="true" outlineLevel="0" collapsed="false">
      <c r="A464" s="2"/>
      <c r="B464" s="2"/>
      <c r="C464" s="2"/>
      <c r="D464" s="2"/>
      <c r="E464" s="2"/>
      <c r="F464" s="2"/>
      <c r="G464" s="2"/>
      <c r="H464" s="2"/>
      <c r="I464" s="2"/>
    </row>
    <row r="465" customFormat="false" ht="12.75" hidden="false" customHeight="true" outlineLevel="0" collapsed="false">
      <c r="A465" s="2"/>
      <c r="B465" s="2"/>
      <c r="C465" s="2"/>
      <c r="D465" s="2"/>
      <c r="E465" s="2"/>
      <c r="F465" s="2"/>
      <c r="G465" s="2"/>
      <c r="H465" s="2"/>
      <c r="I465" s="2"/>
    </row>
    <row r="466" customFormat="false" ht="12.75" hidden="false" customHeight="true" outlineLevel="0" collapsed="false">
      <c r="A466" s="2"/>
      <c r="B466" s="2"/>
      <c r="C466" s="2"/>
      <c r="D466" s="2"/>
      <c r="E466" s="2"/>
      <c r="F466" s="2"/>
      <c r="G466" s="2"/>
      <c r="H466" s="2"/>
      <c r="I466" s="2"/>
    </row>
    <row r="467" customFormat="false" ht="12.75" hidden="false" customHeight="true" outlineLevel="0" collapsed="false">
      <c r="A467" s="2"/>
      <c r="B467" s="2"/>
      <c r="C467" s="2"/>
      <c r="D467" s="2"/>
      <c r="E467" s="2"/>
      <c r="F467" s="2"/>
      <c r="G467" s="2"/>
      <c r="H467" s="2"/>
      <c r="I467" s="2"/>
    </row>
    <row r="468" customFormat="false" ht="12.75" hidden="false" customHeight="true" outlineLevel="0" collapsed="false">
      <c r="A468" s="2"/>
      <c r="B468" s="2"/>
      <c r="C468" s="2"/>
      <c r="D468" s="2"/>
      <c r="E468" s="2"/>
      <c r="F468" s="2"/>
      <c r="G468" s="2"/>
      <c r="H468" s="2"/>
      <c r="I468" s="2"/>
    </row>
    <row r="469" customFormat="false" ht="12.75" hidden="false" customHeight="true" outlineLevel="0" collapsed="false">
      <c r="A469" s="2"/>
      <c r="B469" s="2"/>
      <c r="C469" s="2"/>
      <c r="D469" s="2"/>
      <c r="E469" s="2"/>
      <c r="F469" s="2"/>
      <c r="G469" s="2"/>
      <c r="H469" s="2"/>
      <c r="I469" s="2"/>
    </row>
    <row r="470" customFormat="false" ht="12.75" hidden="false" customHeight="true" outlineLevel="0" collapsed="false">
      <c r="A470" s="2"/>
      <c r="B470" s="2"/>
      <c r="C470" s="2"/>
      <c r="D470" s="2"/>
      <c r="E470" s="2"/>
      <c r="F470" s="2"/>
      <c r="G470" s="2"/>
      <c r="H470" s="2"/>
      <c r="I470" s="2"/>
    </row>
    <row r="471" customFormat="false" ht="12.75" hidden="false" customHeight="true" outlineLevel="0" collapsed="false">
      <c r="A471" s="2"/>
      <c r="B471" s="2"/>
      <c r="C471" s="2"/>
      <c r="D471" s="2"/>
      <c r="E471" s="2"/>
      <c r="F471" s="2"/>
      <c r="G471" s="2"/>
      <c r="H471" s="2"/>
      <c r="I471" s="2"/>
    </row>
    <row r="472" customFormat="false" ht="12.75" hidden="false" customHeight="true" outlineLevel="0" collapsed="false">
      <c r="A472" s="2"/>
      <c r="B472" s="2"/>
      <c r="C472" s="2"/>
      <c r="D472" s="2"/>
      <c r="E472" s="2"/>
      <c r="F472" s="2"/>
      <c r="G472" s="2"/>
      <c r="H472" s="2"/>
      <c r="I472" s="2"/>
    </row>
    <row r="473" customFormat="false" ht="12.75" hidden="false" customHeight="true" outlineLevel="0" collapsed="false">
      <c r="A473" s="2"/>
      <c r="B473" s="2"/>
      <c r="C473" s="2"/>
      <c r="D473" s="2"/>
      <c r="E473" s="2"/>
      <c r="F473" s="2"/>
      <c r="G473" s="2"/>
      <c r="H473" s="2"/>
      <c r="I473" s="2"/>
    </row>
    <row r="474" customFormat="false" ht="12.75" hidden="false" customHeight="true" outlineLevel="0" collapsed="false">
      <c r="A474" s="2"/>
      <c r="B474" s="2"/>
      <c r="C474" s="2"/>
      <c r="D474" s="2"/>
      <c r="E474" s="2"/>
      <c r="F474" s="2"/>
      <c r="G474" s="2"/>
      <c r="H474" s="2"/>
      <c r="I474" s="2"/>
    </row>
    <row r="475" customFormat="false" ht="12.75" hidden="false" customHeight="true" outlineLevel="0" collapsed="false">
      <c r="A475" s="2"/>
      <c r="B475" s="2"/>
      <c r="C475" s="2"/>
      <c r="D475" s="2"/>
      <c r="E475" s="2"/>
      <c r="F475" s="2"/>
      <c r="G475" s="2"/>
      <c r="H475" s="2"/>
      <c r="I475" s="2"/>
    </row>
    <row r="476" customFormat="false" ht="12.75" hidden="false" customHeight="true" outlineLevel="0" collapsed="false">
      <c r="A476" s="2"/>
      <c r="B476" s="2"/>
      <c r="C476" s="2"/>
      <c r="D476" s="2"/>
      <c r="E476" s="2"/>
      <c r="F476" s="2"/>
      <c r="G476" s="2"/>
      <c r="H476" s="2"/>
      <c r="I476" s="2"/>
    </row>
    <row r="477" customFormat="false" ht="12.75" hidden="false" customHeight="true" outlineLevel="0" collapsed="false">
      <c r="A477" s="2"/>
      <c r="B477" s="2"/>
      <c r="C477" s="2"/>
      <c r="D477" s="2"/>
      <c r="E477" s="2"/>
      <c r="F477" s="2"/>
      <c r="G477" s="2"/>
      <c r="H477" s="2"/>
      <c r="I477" s="2"/>
    </row>
    <row r="478" customFormat="false" ht="12.75" hidden="false" customHeight="true" outlineLevel="0" collapsed="false">
      <c r="A478" s="2"/>
      <c r="B478" s="2"/>
      <c r="C478" s="2"/>
      <c r="D478" s="2"/>
      <c r="E478" s="2"/>
      <c r="F478" s="2"/>
      <c r="G478" s="2"/>
      <c r="H478" s="2"/>
      <c r="I478" s="2"/>
    </row>
    <row r="479" customFormat="false" ht="12.75" hidden="false" customHeight="true" outlineLevel="0" collapsed="false">
      <c r="A479" s="2"/>
      <c r="B479" s="2"/>
      <c r="C479" s="2"/>
      <c r="D479" s="2"/>
      <c r="E479" s="2"/>
      <c r="F479" s="2"/>
      <c r="G479" s="2"/>
      <c r="H479" s="2"/>
      <c r="I479" s="2"/>
    </row>
    <row r="480" customFormat="false" ht="12.75" hidden="false" customHeight="true" outlineLevel="0" collapsed="false">
      <c r="A480" s="2"/>
      <c r="B480" s="2"/>
      <c r="C480" s="2"/>
      <c r="D480" s="2"/>
      <c r="E480" s="2"/>
      <c r="F480" s="2"/>
      <c r="G480" s="2"/>
      <c r="H480" s="2"/>
      <c r="I480" s="2"/>
    </row>
    <row r="481" customFormat="false" ht="12.75" hidden="false" customHeight="true" outlineLevel="0" collapsed="false">
      <c r="A481" s="2"/>
      <c r="B481" s="2"/>
      <c r="C481" s="2"/>
      <c r="D481" s="2"/>
      <c r="E481" s="2"/>
      <c r="F481" s="2"/>
      <c r="G481" s="2"/>
      <c r="H481" s="2"/>
      <c r="I481" s="2"/>
    </row>
    <row r="482" customFormat="false" ht="12.75" hidden="false" customHeight="true" outlineLevel="0" collapsed="false">
      <c r="A482" s="2"/>
      <c r="B482" s="2"/>
      <c r="C482" s="2"/>
      <c r="D482" s="2"/>
      <c r="E482" s="2"/>
      <c r="F482" s="2"/>
      <c r="G482" s="2"/>
      <c r="H482" s="2"/>
      <c r="I482" s="2"/>
    </row>
    <row r="483" customFormat="false" ht="12.75" hidden="false" customHeight="true" outlineLevel="0" collapsed="false">
      <c r="A483" s="2"/>
      <c r="B483" s="2"/>
      <c r="C483" s="2"/>
      <c r="D483" s="2"/>
      <c r="E483" s="2"/>
      <c r="F483" s="2"/>
      <c r="G483" s="2"/>
      <c r="H483" s="2"/>
      <c r="I483" s="2"/>
    </row>
    <row r="484" customFormat="false" ht="12.75" hidden="false" customHeight="true" outlineLevel="0" collapsed="false">
      <c r="A484" s="2"/>
      <c r="B484" s="2"/>
      <c r="C484" s="2"/>
      <c r="D484" s="2"/>
      <c r="E484" s="2"/>
      <c r="F484" s="2"/>
      <c r="G484" s="2"/>
      <c r="H484" s="2"/>
      <c r="I484" s="2"/>
    </row>
    <row r="485" customFormat="false" ht="12.75" hidden="false" customHeight="true" outlineLevel="0" collapsed="false">
      <c r="A485" s="2"/>
      <c r="B485" s="2"/>
      <c r="C485" s="2"/>
      <c r="D485" s="2"/>
      <c r="E485" s="2"/>
      <c r="F485" s="2"/>
      <c r="G485" s="2"/>
      <c r="H485" s="2"/>
      <c r="I485" s="2"/>
    </row>
    <row r="486" customFormat="false" ht="12.75" hidden="false" customHeight="true" outlineLevel="0" collapsed="false">
      <c r="A486" s="2"/>
      <c r="B486" s="2"/>
      <c r="C486" s="2"/>
      <c r="D486" s="2"/>
      <c r="E486" s="2"/>
      <c r="F486" s="2"/>
      <c r="G486" s="2"/>
      <c r="H486" s="2"/>
      <c r="I486" s="2"/>
    </row>
    <row r="487" customFormat="false" ht="12.75" hidden="false" customHeight="true" outlineLevel="0" collapsed="false">
      <c r="A487" s="2"/>
      <c r="B487" s="2"/>
      <c r="C487" s="2"/>
      <c r="D487" s="2"/>
      <c r="E487" s="2"/>
      <c r="F487" s="2"/>
      <c r="G487" s="2"/>
      <c r="H487" s="2"/>
      <c r="I487" s="2"/>
    </row>
    <row r="488" customFormat="false" ht="12.75" hidden="false" customHeight="true" outlineLevel="0" collapsed="false">
      <c r="A488" s="2"/>
      <c r="B488" s="2"/>
      <c r="C488" s="2"/>
      <c r="D488" s="2"/>
      <c r="E488" s="2"/>
      <c r="F488" s="2"/>
      <c r="G488" s="2"/>
      <c r="H488" s="2"/>
      <c r="I488" s="2"/>
    </row>
    <row r="489" customFormat="false" ht="12.75" hidden="false" customHeight="true" outlineLevel="0" collapsed="false">
      <c r="A489" s="2"/>
      <c r="B489" s="2"/>
      <c r="C489" s="2"/>
      <c r="D489" s="2"/>
      <c r="E489" s="2"/>
      <c r="F489" s="2"/>
      <c r="G489" s="2"/>
      <c r="H489" s="2"/>
      <c r="I489" s="2"/>
    </row>
    <row r="490" customFormat="false" ht="12.75" hidden="false" customHeight="true" outlineLevel="0" collapsed="false">
      <c r="A490" s="2"/>
      <c r="B490" s="2"/>
      <c r="C490" s="2"/>
      <c r="D490" s="2"/>
      <c r="E490" s="2"/>
      <c r="F490" s="2"/>
      <c r="G490" s="2"/>
      <c r="H490" s="2"/>
      <c r="I490" s="2"/>
    </row>
    <row r="491" customFormat="false" ht="12.75" hidden="false" customHeight="true" outlineLevel="0" collapsed="false">
      <c r="A491" s="2"/>
      <c r="B491" s="2"/>
      <c r="C491" s="2"/>
      <c r="D491" s="2"/>
      <c r="E491" s="2"/>
      <c r="F491" s="2"/>
      <c r="G491" s="2"/>
      <c r="H491" s="2"/>
      <c r="I491" s="2"/>
    </row>
    <row r="492" customFormat="false" ht="12.75" hidden="false" customHeight="true" outlineLevel="0" collapsed="false">
      <c r="A492" s="2"/>
      <c r="B492" s="2"/>
      <c r="C492" s="2"/>
      <c r="D492" s="2"/>
      <c r="E492" s="2"/>
      <c r="F492" s="2"/>
      <c r="G492" s="2"/>
      <c r="H492" s="2"/>
      <c r="I492" s="2"/>
    </row>
    <row r="493" customFormat="false" ht="12.75" hidden="false" customHeight="true" outlineLevel="0" collapsed="false">
      <c r="A493" s="2"/>
      <c r="B493" s="2"/>
      <c r="C493" s="2"/>
      <c r="D493" s="2"/>
      <c r="E493" s="2"/>
      <c r="F493" s="2"/>
      <c r="G493" s="2"/>
      <c r="H493" s="2"/>
      <c r="I493" s="2"/>
    </row>
    <row r="494" customFormat="false" ht="12.75" hidden="false" customHeight="true" outlineLevel="0" collapsed="false">
      <c r="A494" s="2"/>
      <c r="B494" s="2"/>
      <c r="C494" s="2"/>
      <c r="D494" s="2"/>
      <c r="E494" s="2"/>
      <c r="F494" s="2"/>
      <c r="G494" s="2"/>
      <c r="H494" s="2"/>
      <c r="I494" s="2"/>
    </row>
    <row r="495" customFormat="false" ht="12.75" hidden="false" customHeight="true" outlineLevel="0" collapsed="false">
      <c r="A495" s="2"/>
      <c r="B495" s="2"/>
      <c r="C495" s="2"/>
      <c r="D495" s="2"/>
      <c r="E495" s="2"/>
      <c r="F495" s="2"/>
      <c r="G495" s="2"/>
      <c r="H495" s="2"/>
      <c r="I495" s="2"/>
    </row>
    <row r="496" customFormat="false" ht="12.75" hidden="false" customHeight="true" outlineLevel="0" collapsed="false">
      <c r="A496" s="2"/>
      <c r="B496" s="2"/>
      <c r="C496" s="2"/>
      <c r="D496" s="2"/>
      <c r="E496" s="2"/>
      <c r="F496" s="2"/>
      <c r="G496" s="2"/>
      <c r="H496" s="2"/>
      <c r="I496" s="2"/>
    </row>
    <row r="497" customFormat="false" ht="12.75" hidden="false" customHeight="true" outlineLevel="0" collapsed="false">
      <c r="A497" s="2"/>
      <c r="B497" s="2"/>
      <c r="C497" s="2"/>
      <c r="D497" s="2"/>
      <c r="E497" s="2"/>
      <c r="F497" s="2"/>
      <c r="G497" s="2"/>
      <c r="H497" s="2"/>
      <c r="I497" s="2"/>
    </row>
    <row r="498" customFormat="false" ht="12.75" hidden="false" customHeight="true" outlineLevel="0" collapsed="false">
      <c r="A498" s="2"/>
      <c r="B498" s="2"/>
      <c r="C498" s="2"/>
      <c r="D498" s="2"/>
      <c r="E498" s="2"/>
      <c r="F498" s="2"/>
      <c r="G498" s="2"/>
      <c r="H498" s="2"/>
      <c r="I498" s="2"/>
    </row>
    <row r="499" customFormat="false" ht="12.75" hidden="false" customHeight="true" outlineLevel="0" collapsed="false">
      <c r="A499" s="2"/>
      <c r="B499" s="2"/>
      <c r="C499" s="2"/>
      <c r="D499" s="2"/>
      <c r="E499" s="2"/>
      <c r="F499" s="2"/>
      <c r="G499" s="2"/>
      <c r="H499" s="2"/>
      <c r="I499" s="2"/>
    </row>
    <row r="500" customFormat="false" ht="12.75" hidden="false" customHeight="true" outlineLevel="0" collapsed="false">
      <c r="A500" s="2"/>
      <c r="B500" s="2"/>
      <c r="C500" s="2"/>
      <c r="D500" s="2"/>
      <c r="E500" s="2"/>
      <c r="F500" s="2"/>
      <c r="G500" s="2"/>
      <c r="H500" s="2"/>
      <c r="I500" s="2"/>
    </row>
    <row r="501" customFormat="false" ht="12.75" hidden="false" customHeight="true" outlineLevel="0" collapsed="false">
      <c r="A501" s="2"/>
      <c r="B501" s="2"/>
      <c r="C501" s="2"/>
      <c r="D501" s="2"/>
      <c r="E501" s="2"/>
      <c r="F501" s="2"/>
      <c r="G501" s="2"/>
      <c r="H501" s="2"/>
      <c r="I501" s="2"/>
    </row>
    <row r="502" customFormat="false" ht="12.75" hidden="false" customHeight="true" outlineLevel="0" collapsed="false">
      <c r="A502" s="2"/>
      <c r="B502" s="2"/>
      <c r="C502" s="2"/>
      <c r="D502" s="2"/>
      <c r="E502" s="2"/>
      <c r="F502" s="2"/>
      <c r="G502" s="2"/>
      <c r="H502" s="2"/>
      <c r="I502" s="2"/>
    </row>
    <row r="503" customFormat="false" ht="12.75" hidden="false" customHeight="true" outlineLevel="0" collapsed="false">
      <c r="A503" s="2"/>
      <c r="B503" s="2"/>
      <c r="C503" s="2"/>
      <c r="D503" s="2"/>
      <c r="E503" s="2"/>
      <c r="F503" s="2"/>
      <c r="G503" s="2"/>
      <c r="H503" s="2"/>
      <c r="I503" s="2"/>
    </row>
    <row r="504" customFormat="false" ht="12.75" hidden="false" customHeight="true" outlineLevel="0" collapsed="false">
      <c r="A504" s="2"/>
      <c r="B504" s="2"/>
      <c r="C504" s="2"/>
      <c r="D504" s="2"/>
      <c r="E504" s="2"/>
      <c r="F504" s="2"/>
      <c r="G504" s="2"/>
      <c r="H504" s="2"/>
      <c r="I504" s="2"/>
    </row>
    <row r="505" customFormat="false" ht="12.75" hidden="false" customHeight="true" outlineLevel="0" collapsed="false">
      <c r="A505" s="2"/>
      <c r="B505" s="2"/>
      <c r="C505" s="2"/>
      <c r="D505" s="2"/>
      <c r="E505" s="2"/>
      <c r="F505" s="2"/>
      <c r="G505" s="2"/>
      <c r="H505" s="2"/>
      <c r="I505" s="2"/>
    </row>
    <row r="506" customFormat="false" ht="12.75" hidden="false" customHeight="true" outlineLevel="0" collapsed="false">
      <c r="A506" s="2"/>
      <c r="B506" s="2"/>
      <c r="C506" s="2"/>
      <c r="D506" s="2"/>
      <c r="E506" s="2"/>
      <c r="F506" s="2"/>
      <c r="G506" s="2"/>
      <c r="H506" s="2"/>
      <c r="I506" s="2"/>
    </row>
    <row r="507" customFormat="false" ht="12.75" hidden="false" customHeight="true" outlineLevel="0" collapsed="false">
      <c r="A507" s="2"/>
      <c r="B507" s="2"/>
      <c r="C507" s="2"/>
      <c r="D507" s="2"/>
      <c r="E507" s="2"/>
      <c r="F507" s="2"/>
      <c r="G507" s="2"/>
      <c r="H507" s="2"/>
      <c r="I507" s="2"/>
    </row>
    <row r="508" customFormat="false" ht="12.75" hidden="false" customHeight="true" outlineLevel="0" collapsed="false">
      <c r="A508" s="2"/>
      <c r="B508" s="2"/>
      <c r="C508" s="2"/>
      <c r="D508" s="2"/>
      <c r="E508" s="2"/>
      <c r="F508" s="2"/>
      <c r="G508" s="2"/>
      <c r="H508" s="2"/>
      <c r="I508" s="2"/>
    </row>
    <row r="509" customFormat="false" ht="12.75" hidden="false" customHeight="true" outlineLevel="0" collapsed="false">
      <c r="A509" s="2"/>
      <c r="B509" s="2"/>
      <c r="C509" s="2"/>
      <c r="D509" s="2"/>
      <c r="E509" s="2"/>
      <c r="F509" s="2"/>
      <c r="G509" s="2"/>
      <c r="H509" s="2"/>
      <c r="I509" s="2"/>
    </row>
    <row r="510" customFormat="false" ht="12.75" hidden="false" customHeight="true" outlineLevel="0" collapsed="false">
      <c r="A510" s="2"/>
      <c r="B510" s="2"/>
      <c r="C510" s="2"/>
      <c r="D510" s="2"/>
      <c r="E510" s="2"/>
      <c r="F510" s="2"/>
      <c r="G510" s="2"/>
      <c r="H510" s="2"/>
      <c r="I510" s="2"/>
    </row>
    <row r="511" customFormat="false" ht="12.75" hidden="false" customHeight="true" outlineLevel="0" collapsed="false">
      <c r="A511" s="2"/>
      <c r="B511" s="2"/>
      <c r="C511" s="2"/>
      <c r="D511" s="2"/>
      <c r="E511" s="2"/>
      <c r="F511" s="2"/>
      <c r="G511" s="2"/>
      <c r="H511" s="2"/>
      <c r="I511" s="2"/>
    </row>
    <row r="512" customFormat="false" ht="12.75" hidden="false" customHeight="true" outlineLevel="0" collapsed="false">
      <c r="A512" s="2"/>
      <c r="B512" s="2"/>
      <c r="C512" s="2"/>
      <c r="D512" s="2"/>
      <c r="E512" s="2"/>
      <c r="F512" s="2"/>
      <c r="G512" s="2"/>
      <c r="H512" s="2"/>
      <c r="I512" s="2"/>
    </row>
    <row r="513" customFormat="false" ht="12.75" hidden="false" customHeight="true" outlineLevel="0" collapsed="false">
      <c r="A513" s="2"/>
      <c r="B513" s="2"/>
      <c r="C513" s="2"/>
      <c r="D513" s="2"/>
      <c r="E513" s="2"/>
      <c r="F513" s="2"/>
      <c r="G513" s="2"/>
      <c r="H513" s="2"/>
      <c r="I513" s="2"/>
    </row>
    <row r="514" customFormat="false" ht="12.75" hidden="false" customHeight="true" outlineLevel="0" collapsed="false">
      <c r="A514" s="2"/>
      <c r="B514" s="2"/>
      <c r="C514" s="2"/>
      <c r="D514" s="2"/>
      <c r="E514" s="2"/>
      <c r="F514" s="2"/>
      <c r="G514" s="2"/>
      <c r="H514" s="2"/>
      <c r="I514" s="2"/>
    </row>
    <row r="515" customFormat="false" ht="12.75" hidden="false" customHeight="true" outlineLevel="0" collapsed="false">
      <c r="A515" s="2"/>
      <c r="B515" s="2"/>
      <c r="C515" s="2"/>
      <c r="D515" s="2"/>
      <c r="E515" s="2"/>
      <c r="F515" s="2"/>
      <c r="G515" s="2"/>
      <c r="H515" s="2"/>
      <c r="I515" s="2"/>
    </row>
    <row r="516" customFormat="false" ht="12.75" hidden="false" customHeight="true" outlineLevel="0" collapsed="false">
      <c r="A516" s="2"/>
      <c r="B516" s="2"/>
      <c r="C516" s="2"/>
      <c r="D516" s="2"/>
      <c r="E516" s="2"/>
      <c r="F516" s="2"/>
      <c r="G516" s="2"/>
      <c r="H516" s="2"/>
      <c r="I516" s="2"/>
    </row>
    <row r="517" customFormat="false" ht="12.75" hidden="false" customHeight="true" outlineLevel="0" collapsed="false">
      <c r="A517" s="2"/>
      <c r="B517" s="2"/>
      <c r="C517" s="2"/>
      <c r="D517" s="2"/>
      <c r="E517" s="2"/>
      <c r="F517" s="2"/>
      <c r="G517" s="2"/>
      <c r="H517" s="2"/>
      <c r="I517" s="2"/>
    </row>
    <row r="518" customFormat="false" ht="12.75" hidden="false" customHeight="true" outlineLevel="0" collapsed="false">
      <c r="A518" s="2"/>
      <c r="B518" s="2"/>
      <c r="C518" s="2"/>
      <c r="D518" s="2"/>
      <c r="E518" s="2"/>
      <c r="F518" s="2"/>
      <c r="G518" s="2"/>
      <c r="H518" s="2"/>
      <c r="I518" s="2"/>
    </row>
    <row r="519" customFormat="false" ht="12.75" hidden="false" customHeight="true" outlineLevel="0" collapsed="false">
      <c r="A519" s="2"/>
      <c r="B519" s="2"/>
      <c r="C519" s="2"/>
      <c r="D519" s="2"/>
      <c r="E519" s="2"/>
      <c r="F519" s="2"/>
      <c r="G519" s="2"/>
      <c r="H519" s="2"/>
      <c r="I519" s="2"/>
    </row>
    <row r="520" customFormat="false" ht="12.75" hidden="false" customHeight="true" outlineLevel="0" collapsed="false">
      <c r="A520" s="2"/>
      <c r="B520" s="2"/>
      <c r="C520" s="2"/>
      <c r="D520" s="2"/>
      <c r="E520" s="2"/>
      <c r="F520" s="2"/>
      <c r="G520" s="2"/>
      <c r="H520" s="2"/>
      <c r="I520" s="2"/>
    </row>
    <row r="521" customFormat="false" ht="12.75" hidden="false" customHeight="true" outlineLevel="0" collapsed="false">
      <c r="A521" s="2"/>
      <c r="B521" s="2"/>
      <c r="C521" s="2"/>
      <c r="D521" s="2"/>
      <c r="E521" s="2"/>
      <c r="F521" s="2"/>
      <c r="G521" s="2"/>
      <c r="H521" s="2"/>
      <c r="I521" s="2"/>
    </row>
    <row r="522" customFormat="false" ht="12.75" hidden="false" customHeight="true" outlineLevel="0" collapsed="false">
      <c r="A522" s="2"/>
      <c r="B522" s="2"/>
      <c r="C522" s="2"/>
      <c r="D522" s="2"/>
      <c r="E522" s="2"/>
      <c r="F522" s="2"/>
      <c r="G522" s="2"/>
      <c r="H522" s="2"/>
      <c r="I522" s="2"/>
    </row>
    <row r="523" customFormat="false" ht="12.75" hidden="false" customHeight="true" outlineLevel="0" collapsed="false">
      <c r="A523" s="2"/>
      <c r="B523" s="2"/>
      <c r="C523" s="2"/>
      <c r="D523" s="2"/>
      <c r="E523" s="2"/>
      <c r="F523" s="2"/>
      <c r="G523" s="2"/>
      <c r="H523" s="2"/>
      <c r="I523" s="2"/>
    </row>
    <row r="524" customFormat="false" ht="12.75" hidden="false" customHeight="true" outlineLevel="0" collapsed="false">
      <c r="A524" s="2"/>
      <c r="B524" s="2"/>
      <c r="C524" s="2"/>
      <c r="D524" s="2"/>
      <c r="E524" s="2"/>
      <c r="F524" s="2"/>
      <c r="G524" s="2"/>
      <c r="H524" s="2"/>
      <c r="I524" s="2"/>
    </row>
    <row r="525" customFormat="false" ht="12.75" hidden="false" customHeight="true" outlineLevel="0" collapsed="false">
      <c r="A525" s="2"/>
      <c r="B525" s="2"/>
      <c r="C525" s="2"/>
      <c r="D525" s="2"/>
      <c r="E525" s="2"/>
      <c r="F525" s="2"/>
      <c r="G525" s="2"/>
      <c r="H525" s="2"/>
      <c r="I525" s="2"/>
    </row>
    <row r="526" customFormat="false" ht="12.75" hidden="false" customHeight="true" outlineLevel="0" collapsed="false">
      <c r="A526" s="2"/>
      <c r="B526" s="2"/>
      <c r="C526" s="2"/>
      <c r="D526" s="2"/>
      <c r="E526" s="2"/>
      <c r="F526" s="2"/>
      <c r="G526" s="2"/>
      <c r="H526" s="2"/>
      <c r="I526" s="2"/>
    </row>
    <row r="527" customFormat="false" ht="12.75" hidden="false" customHeight="true" outlineLevel="0" collapsed="false">
      <c r="A527" s="2"/>
      <c r="B527" s="2"/>
      <c r="C527" s="2"/>
      <c r="D527" s="2"/>
      <c r="E527" s="2"/>
      <c r="F527" s="2"/>
      <c r="G527" s="2"/>
      <c r="H527" s="2"/>
      <c r="I527" s="2"/>
    </row>
    <row r="528" customFormat="false" ht="12.75" hidden="false" customHeight="true" outlineLevel="0" collapsed="false">
      <c r="A528" s="2"/>
      <c r="B528" s="2"/>
      <c r="C528" s="2"/>
      <c r="D528" s="2"/>
      <c r="E528" s="2"/>
      <c r="F528" s="2"/>
      <c r="G528" s="2"/>
      <c r="H528" s="2"/>
      <c r="I528" s="2"/>
    </row>
    <row r="529" customFormat="false" ht="12.75" hidden="false" customHeight="true" outlineLevel="0" collapsed="false">
      <c r="A529" s="2"/>
      <c r="B529" s="2"/>
      <c r="C529" s="2"/>
      <c r="D529" s="2"/>
      <c r="E529" s="2"/>
      <c r="F529" s="2"/>
      <c r="G529" s="2"/>
      <c r="H529" s="2"/>
      <c r="I529" s="2"/>
    </row>
    <row r="530" customFormat="false" ht="12.75" hidden="false" customHeight="true" outlineLevel="0" collapsed="false">
      <c r="A530" s="2"/>
      <c r="B530" s="2"/>
      <c r="C530" s="2"/>
      <c r="D530" s="2"/>
      <c r="E530" s="2"/>
      <c r="F530" s="2"/>
      <c r="G530" s="2"/>
      <c r="H530" s="2"/>
      <c r="I530" s="2"/>
    </row>
    <row r="531" customFormat="false" ht="12.75" hidden="false" customHeight="true" outlineLevel="0" collapsed="false">
      <c r="A531" s="2"/>
      <c r="B531" s="2"/>
      <c r="C531" s="2"/>
      <c r="D531" s="2"/>
      <c r="E531" s="2"/>
      <c r="F531" s="2"/>
      <c r="G531" s="2"/>
      <c r="H531" s="2"/>
      <c r="I531" s="2"/>
    </row>
    <row r="532" customFormat="false" ht="12.75" hidden="false" customHeight="true" outlineLevel="0" collapsed="false">
      <c r="A532" s="2"/>
      <c r="B532" s="2"/>
      <c r="C532" s="2"/>
      <c r="D532" s="2"/>
      <c r="E532" s="2"/>
      <c r="F532" s="2"/>
      <c r="G532" s="2"/>
      <c r="H532" s="2"/>
      <c r="I532" s="2"/>
    </row>
    <row r="533" customFormat="false" ht="12.75" hidden="false" customHeight="true" outlineLevel="0" collapsed="false">
      <c r="A533" s="2"/>
      <c r="B533" s="2"/>
      <c r="C533" s="2"/>
      <c r="D533" s="2"/>
      <c r="E533" s="2"/>
      <c r="F533" s="2"/>
      <c r="G533" s="2"/>
      <c r="H533" s="2"/>
      <c r="I533" s="2"/>
    </row>
    <row r="534" customFormat="false" ht="12.75" hidden="false" customHeight="true" outlineLevel="0" collapsed="false">
      <c r="A534" s="2"/>
      <c r="B534" s="2"/>
      <c r="C534" s="2"/>
      <c r="D534" s="2"/>
      <c r="E534" s="2"/>
      <c r="F534" s="2"/>
      <c r="G534" s="2"/>
      <c r="H534" s="2"/>
      <c r="I534" s="2"/>
    </row>
    <row r="535" customFormat="false" ht="12.75" hidden="false" customHeight="true" outlineLevel="0" collapsed="false">
      <c r="A535" s="2"/>
      <c r="B535" s="2"/>
      <c r="C535" s="2"/>
      <c r="D535" s="2"/>
      <c r="E535" s="2"/>
      <c r="F535" s="2"/>
      <c r="G535" s="2"/>
      <c r="H535" s="2"/>
      <c r="I535" s="2"/>
    </row>
    <row r="536" customFormat="false" ht="12.75" hidden="false" customHeight="true" outlineLevel="0" collapsed="false">
      <c r="A536" s="2"/>
      <c r="B536" s="2"/>
      <c r="C536" s="2"/>
      <c r="D536" s="2"/>
      <c r="E536" s="2"/>
      <c r="F536" s="2"/>
      <c r="G536" s="2"/>
      <c r="H536" s="2"/>
      <c r="I536" s="2"/>
    </row>
    <row r="537" customFormat="false" ht="12.75" hidden="false" customHeight="true" outlineLevel="0" collapsed="false">
      <c r="A537" s="2"/>
      <c r="B537" s="2"/>
      <c r="C537" s="2"/>
      <c r="D537" s="2"/>
      <c r="E537" s="2"/>
      <c r="F537" s="2"/>
      <c r="G537" s="2"/>
      <c r="H537" s="2"/>
      <c r="I537" s="2"/>
    </row>
    <row r="538" customFormat="false" ht="12.75" hidden="false" customHeight="true" outlineLevel="0" collapsed="false">
      <c r="A538" s="2"/>
      <c r="B538" s="2"/>
      <c r="C538" s="2"/>
      <c r="D538" s="2"/>
      <c r="E538" s="2"/>
      <c r="F538" s="2"/>
      <c r="G538" s="2"/>
      <c r="H538" s="2"/>
      <c r="I538" s="2"/>
    </row>
    <row r="539" customFormat="false" ht="12.75" hidden="false" customHeight="true" outlineLevel="0" collapsed="false">
      <c r="A539" s="2"/>
      <c r="B539" s="2"/>
      <c r="C539" s="2"/>
      <c r="D539" s="2"/>
      <c r="E539" s="2"/>
      <c r="F539" s="2"/>
      <c r="G539" s="2"/>
      <c r="H539" s="2"/>
      <c r="I539" s="2"/>
    </row>
    <row r="540" customFormat="false" ht="12.75" hidden="false" customHeight="true" outlineLevel="0" collapsed="false">
      <c r="A540" s="2"/>
      <c r="B540" s="2"/>
      <c r="C540" s="2"/>
      <c r="D540" s="2"/>
      <c r="E540" s="2"/>
      <c r="F540" s="2"/>
      <c r="G540" s="2"/>
      <c r="H540" s="2"/>
      <c r="I540" s="2"/>
    </row>
    <row r="541" customFormat="false" ht="12.75" hidden="false" customHeight="true" outlineLevel="0" collapsed="false">
      <c r="A541" s="2"/>
      <c r="B541" s="2"/>
      <c r="C541" s="2"/>
      <c r="D541" s="2"/>
      <c r="E541" s="2"/>
      <c r="F541" s="2"/>
      <c r="G541" s="2"/>
      <c r="H541" s="2"/>
      <c r="I541" s="2"/>
    </row>
    <row r="542" customFormat="false" ht="12.75" hidden="false" customHeight="true" outlineLevel="0" collapsed="false">
      <c r="A542" s="2"/>
      <c r="B542" s="2"/>
      <c r="C542" s="2"/>
      <c r="D542" s="2"/>
      <c r="E542" s="2"/>
      <c r="F542" s="2"/>
      <c r="G542" s="2"/>
      <c r="H542" s="2"/>
      <c r="I542" s="2"/>
    </row>
    <row r="543" customFormat="false" ht="12.75" hidden="false" customHeight="true" outlineLevel="0" collapsed="false">
      <c r="A543" s="2"/>
      <c r="B543" s="2"/>
      <c r="C543" s="2"/>
      <c r="D543" s="2"/>
      <c r="E543" s="2"/>
      <c r="F543" s="2"/>
      <c r="G543" s="2"/>
      <c r="H543" s="2"/>
      <c r="I543" s="2"/>
    </row>
    <row r="544" customFormat="false" ht="12.75" hidden="false" customHeight="true" outlineLevel="0" collapsed="false">
      <c r="A544" s="2"/>
      <c r="B544" s="2"/>
      <c r="C544" s="2"/>
      <c r="D544" s="2"/>
      <c r="E544" s="2"/>
      <c r="F544" s="2"/>
      <c r="G544" s="2"/>
      <c r="H544" s="2"/>
      <c r="I544" s="2"/>
    </row>
    <row r="545" customFormat="false" ht="12.75" hidden="false" customHeight="true" outlineLevel="0" collapsed="false">
      <c r="A545" s="2"/>
      <c r="B545" s="2"/>
      <c r="C545" s="2"/>
      <c r="D545" s="2"/>
      <c r="E545" s="2"/>
      <c r="F545" s="2"/>
      <c r="G545" s="2"/>
      <c r="H545" s="2"/>
      <c r="I545" s="2"/>
    </row>
    <row r="546" customFormat="false" ht="12.75" hidden="false" customHeight="true" outlineLevel="0" collapsed="false">
      <c r="A546" s="2"/>
      <c r="B546" s="2"/>
      <c r="C546" s="2"/>
      <c r="D546" s="2"/>
      <c r="E546" s="2"/>
      <c r="F546" s="2"/>
      <c r="G546" s="2"/>
      <c r="H546" s="2"/>
      <c r="I546" s="2"/>
    </row>
    <row r="547" customFormat="false" ht="12.75" hidden="false" customHeight="true" outlineLevel="0" collapsed="false">
      <c r="A547" s="2"/>
      <c r="B547" s="2"/>
      <c r="C547" s="2"/>
      <c r="D547" s="2"/>
      <c r="E547" s="2"/>
      <c r="F547" s="2"/>
      <c r="G547" s="2"/>
      <c r="H547" s="2"/>
      <c r="I547" s="2"/>
    </row>
    <row r="548" customFormat="false" ht="12.75" hidden="false" customHeight="true" outlineLevel="0" collapsed="false">
      <c r="A548" s="2"/>
      <c r="B548" s="2"/>
      <c r="C548" s="2"/>
      <c r="D548" s="2"/>
      <c r="E548" s="2"/>
      <c r="F548" s="2"/>
      <c r="G548" s="2"/>
      <c r="H548" s="2"/>
      <c r="I548" s="2"/>
    </row>
    <row r="549" customFormat="false" ht="12.75" hidden="false" customHeight="true" outlineLevel="0" collapsed="false">
      <c r="A549" s="2"/>
      <c r="B549" s="2"/>
      <c r="C549" s="2"/>
      <c r="D549" s="2"/>
      <c r="E549" s="2"/>
      <c r="F549" s="2"/>
      <c r="G549" s="2"/>
      <c r="H549" s="2"/>
      <c r="I549" s="2"/>
    </row>
    <row r="550" customFormat="false" ht="12.75" hidden="false" customHeight="true" outlineLevel="0" collapsed="false">
      <c r="A550" s="2"/>
      <c r="B550" s="2"/>
      <c r="C550" s="2"/>
      <c r="D550" s="2"/>
      <c r="E550" s="2"/>
      <c r="F550" s="2"/>
      <c r="G550" s="2"/>
      <c r="H550" s="2"/>
      <c r="I550" s="2"/>
    </row>
    <row r="551" customFormat="false" ht="12.75" hidden="false" customHeight="true" outlineLevel="0" collapsed="false">
      <c r="A551" s="2"/>
      <c r="B551" s="2"/>
      <c r="C551" s="2"/>
      <c r="D551" s="2"/>
      <c r="E551" s="2"/>
      <c r="F551" s="2"/>
      <c r="G551" s="2"/>
      <c r="H551" s="2"/>
      <c r="I551" s="2"/>
    </row>
    <row r="552" customFormat="false" ht="12.75" hidden="false" customHeight="true" outlineLevel="0" collapsed="false">
      <c r="A552" s="2"/>
      <c r="B552" s="2"/>
      <c r="C552" s="2"/>
      <c r="D552" s="2"/>
      <c r="E552" s="2"/>
      <c r="F552" s="2"/>
      <c r="G552" s="2"/>
      <c r="H552" s="2"/>
      <c r="I552" s="2"/>
    </row>
    <row r="553" customFormat="false" ht="12.75" hidden="false" customHeight="true" outlineLevel="0" collapsed="false">
      <c r="A553" s="2"/>
      <c r="B553" s="2"/>
      <c r="C553" s="2"/>
      <c r="D553" s="2"/>
      <c r="E553" s="2"/>
      <c r="F553" s="2"/>
      <c r="G553" s="2"/>
      <c r="H553" s="2"/>
      <c r="I553" s="2"/>
    </row>
    <row r="554" customFormat="false" ht="12.75" hidden="false" customHeight="true" outlineLevel="0" collapsed="false">
      <c r="A554" s="2"/>
      <c r="B554" s="2"/>
      <c r="C554" s="2"/>
      <c r="D554" s="2"/>
      <c r="E554" s="2"/>
      <c r="F554" s="2"/>
      <c r="G554" s="2"/>
      <c r="H554" s="2"/>
      <c r="I554" s="2"/>
    </row>
    <row r="555" customFormat="false" ht="12.75" hidden="false" customHeight="true" outlineLevel="0" collapsed="false">
      <c r="A555" s="2"/>
      <c r="B555" s="2"/>
      <c r="C555" s="2"/>
      <c r="D555" s="2"/>
      <c r="E555" s="2"/>
      <c r="F555" s="2"/>
      <c r="G555" s="2"/>
      <c r="H555" s="2"/>
      <c r="I555" s="2"/>
    </row>
    <row r="556" customFormat="false" ht="12.75" hidden="false" customHeight="true" outlineLevel="0" collapsed="false">
      <c r="A556" s="2"/>
      <c r="B556" s="2"/>
      <c r="C556" s="2"/>
      <c r="D556" s="2"/>
      <c r="E556" s="2"/>
      <c r="F556" s="2"/>
      <c r="G556" s="2"/>
      <c r="H556" s="2"/>
      <c r="I556" s="2"/>
    </row>
    <row r="557" customFormat="false" ht="12.75" hidden="false" customHeight="true" outlineLevel="0" collapsed="false">
      <c r="A557" s="2"/>
      <c r="B557" s="2"/>
      <c r="C557" s="2"/>
      <c r="D557" s="2"/>
      <c r="E557" s="2"/>
      <c r="F557" s="2"/>
      <c r="G557" s="2"/>
      <c r="H557" s="2"/>
      <c r="I557" s="2"/>
    </row>
    <row r="558" customFormat="false" ht="12.75" hidden="false" customHeight="true" outlineLevel="0" collapsed="false">
      <c r="A558" s="2"/>
      <c r="B558" s="2"/>
      <c r="C558" s="2"/>
      <c r="D558" s="2"/>
      <c r="E558" s="2"/>
      <c r="F558" s="2"/>
      <c r="G558" s="2"/>
      <c r="H558" s="2"/>
      <c r="I558" s="2"/>
    </row>
    <row r="559" customFormat="false" ht="12.75" hidden="false" customHeight="true" outlineLevel="0" collapsed="false">
      <c r="A559" s="2"/>
      <c r="B559" s="2"/>
      <c r="C559" s="2"/>
      <c r="D559" s="2"/>
      <c r="E559" s="2"/>
      <c r="F559" s="2"/>
      <c r="G559" s="2"/>
      <c r="H559" s="2"/>
      <c r="I559" s="2"/>
    </row>
    <row r="560" customFormat="false" ht="12.75" hidden="false" customHeight="true" outlineLevel="0" collapsed="false">
      <c r="A560" s="2"/>
      <c r="B560" s="2"/>
      <c r="C560" s="2"/>
      <c r="D560" s="2"/>
      <c r="E560" s="2"/>
      <c r="F560" s="2"/>
      <c r="G560" s="2"/>
      <c r="H560" s="2"/>
      <c r="I560" s="2"/>
    </row>
    <row r="561" customFormat="false" ht="12.75" hidden="false" customHeight="true" outlineLevel="0" collapsed="false">
      <c r="A561" s="2"/>
      <c r="B561" s="2"/>
      <c r="C561" s="2"/>
      <c r="D561" s="2"/>
      <c r="E561" s="2"/>
      <c r="F561" s="2"/>
      <c r="G561" s="2"/>
      <c r="H561" s="2"/>
      <c r="I561" s="2"/>
    </row>
    <row r="562" customFormat="false" ht="12.75" hidden="false" customHeight="true" outlineLevel="0" collapsed="false">
      <c r="A562" s="2"/>
      <c r="B562" s="2"/>
      <c r="C562" s="2"/>
      <c r="D562" s="2"/>
      <c r="E562" s="2"/>
      <c r="F562" s="2"/>
      <c r="G562" s="2"/>
      <c r="H562" s="2"/>
      <c r="I562" s="2"/>
    </row>
    <row r="563" customFormat="false" ht="12.75" hidden="false" customHeight="true" outlineLevel="0" collapsed="false">
      <c r="A563" s="2"/>
      <c r="B563" s="2"/>
      <c r="C563" s="2"/>
      <c r="D563" s="2"/>
      <c r="E563" s="2"/>
      <c r="F563" s="2"/>
      <c r="G563" s="2"/>
      <c r="H563" s="2"/>
      <c r="I563" s="2"/>
    </row>
    <row r="564" customFormat="false" ht="12.75" hidden="false" customHeight="true" outlineLevel="0" collapsed="false">
      <c r="A564" s="2"/>
      <c r="B564" s="2"/>
      <c r="C564" s="2"/>
      <c r="D564" s="2"/>
      <c r="E564" s="2"/>
      <c r="F564" s="2"/>
      <c r="G564" s="2"/>
      <c r="H564" s="2"/>
      <c r="I564" s="2"/>
    </row>
    <row r="565" customFormat="false" ht="12.75" hidden="false" customHeight="true" outlineLevel="0" collapsed="false">
      <c r="A565" s="2"/>
      <c r="B565" s="2"/>
      <c r="C565" s="2"/>
      <c r="D565" s="2"/>
      <c r="E565" s="2"/>
      <c r="F565" s="2"/>
      <c r="G565" s="2"/>
      <c r="H565" s="2"/>
      <c r="I565" s="2"/>
    </row>
    <row r="566" customFormat="false" ht="12.75" hidden="false" customHeight="true" outlineLevel="0" collapsed="false">
      <c r="A566" s="2"/>
      <c r="B566" s="2"/>
      <c r="C566" s="2"/>
      <c r="D566" s="2"/>
      <c r="E566" s="2"/>
      <c r="F566" s="2"/>
      <c r="G566" s="2"/>
      <c r="H566" s="2"/>
      <c r="I566" s="2"/>
    </row>
    <row r="567" customFormat="false" ht="12.75" hidden="false" customHeight="true" outlineLevel="0" collapsed="false">
      <c r="A567" s="2"/>
      <c r="B567" s="2"/>
      <c r="C567" s="2"/>
      <c r="D567" s="2"/>
      <c r="E567" s="2"/>
      <c r="F567" s="2"/>
      <c r="G567" s="2"/>
      <c r="H567" s="2"/>
      <c r="I567" s="2"/>
    </row>
    <row r="568" customFormat="false" ht="12.75" hidden="false" customHeight="true" outlineLevel="0" collapsed="false">
      <c r="A568" s="2"/>
      <c r="B568" s="2"/>
      <c r="C568" s="2"/>
      <c r="D568" s="2"/>
      <c r="E568" s="2"/>
      <c r="F568" s="2"/>
      <c r="G568" s="2"/>
      <c r="H568" s="2"/>
      <c r="I568" s="2"/>
    </row>
    <row r="569" customFormat="false" ht="12.75" hidden="false" customHeight="true" outlineLevel="0" collapsed="false">
      <c r="A569" s="2"/>
      <c r="B569" s="2"/>
      <c r="C569" s="2"/>
      <c r="D569" s="2"/>
      <c r="E569" s="2"/>
      <c r="F569" s="2"/>
      <c r="G569" s="2"/>
      <c r="H569" s="2"/>
      <c r="I569" s="2"/>
    </row>
    <row r="570" customFormat="false" ht="12.75" hidden="false" customHeight="true" outlineLevel="0" collapsed="false">
      <c r="A570" s="2"/>
      <c r="B570" s="2"/>
      <c r="C570" s="2"/>
      <c r="D570" s="2"/>
      <c r="E570" s="2"/>
      <c r="F570" s="2"/>
      <c r="G570" s="2"/>
      <c r="H570" s="2"/>
      <c r="I570" s="2"/>
    </row>
    <row r="571" customFormat="false" ht="12.75" hidden="false" customHeight="true" outlineLevel="0" collapsed="false">
      <c r="A571" s="2"/>
      <c r="B571" s="2"/>
      <c r="C571" s="2"/>
      <c r="D571" s="2"/>
      <c r="E571" s="2"/>
      <c r="F571" s="2"/>
      <c r="G571" s="2"/>
      <c r="H571" s="2"/>
      <c r="I571" s="2"/>
    </row>
    <row r="572" customFormat="false" ht="12.75" hidden="false" customHeight="true" outlineLevel="0" collapsed="false">
      <c r="A572" s="2"/>
      <c r="B572" s="2"/>
      <c r="C572" s="2"/>
      <c r="D572" s="2"/>
      <c r="E572" s="2"/>
      <c r="F572" s="2"/>
      <c r="G572" s="2"/>
      <c r="H572" s="2"/>
      <c r="I572" s="2"/>
    </row>
    <row r="573" customFormat="false" ht="12.75" hidden="false" customHeight="true" outlineLevel="0" collapsed="false">
      <c r="A573" s="2"/>
      <c r="B573" s="2"/>
      <c r="C573" s="2"/>
      <c r="D573" s="2"/>
      <c r="E573" s="2"/>
      <c r="F573" s="2"/>
      <c r="G573" s="2"/>
      <c r="H573" s="2"/>
      <c r="I573" s="2"/>
    </row>
    <row r="574" customFormat="false" ht="12.75" hidden="false" customHeight="true" outlineLevel="0" collapsed="false">
      <c r="A574" s="2"/>
      <c r="B574" s="2"/>
      <c r="C574" s="2"/>
      <c r="D574" s="2"/>
      <c r="E574" s="2"/>
      <c r="F574" s="2"/>
      <c r="G574" s="2"/>
      <c r="H574" s="2"/>
      <c r="I574" s="2"/>
    </row>
    <row r="575" customFormat="false" ht="12.75" hidden="false" customHeight="true" outlineLevel="0" collapsed="false">
      <c r="A575" s="2"/>
      <c r="B575" s="2"/>
      <c r="C575" s="2"/>
      <c r="D575" s="2"/>
      <c r="E575" s="2"/>
      <c r="F575" s="2"/>
      <c r="G575" s="2"/>
      <c r="H575" s="2"/>
      <c r="I575" s="2"/>
    </row>
    <row r="576" customFormat="false" ht="12.75" hidden="false" customHeight="true" outlineLevel="0" collapsed="false">
      <c r="A576" s="2"/>
      <c r="B576" s="2"/>
      <c r="C576" s="2"/>
      <c r="D576" s="2"/>
      <c r="E576" s="2"/>
      <c r="F576" s="2"/>
      <c r="G576" s="2"/>
      <c r="H576" s="2"/>
      <c r="I576" s="2"/>
    </row>
    <row r="577" customFormat="false" ht="12.75" hidden="false" customHeight="true" outlineLevel="0" collapsed="false">
      <c r="A577" s="2"/>
      <c r="B577" s="2"/>
      <c r="C577" s="2"/>
      <c r="D577" s="2"/>
      <c r="E577" s="2"/>
      <c r="F577" s="2"/>
      <c r="G577" s="2"/>
      <c r="H577" s="2"/>
      <c r="I577" s="2"/>
    </row>
    <row r="578" customFormat="false" ht="12.75" hidden="false" customHeight="true" outlineLevel="0" collapsed="false">
      <c r="A578" s="2"/>
      <c r="B578" s="2"/>
      <c r="C578" s="2"/>
      <c r="D578" s="2"/>
      <c r="E578" s="2"/>
      <c r="F578" s="2"/>
      <c r="G578" s="2"/>
      <c r="H578" s="2"/>
      <c r="I578" s="2"/>
    </row>
    <row r="579" customFormat="false" ht="12.75" hidden="false" customHeight="true" outlineLevel="0" collapsed="false">
      <c r="A579" s="2"/>
      <c r="B579" s="2"/>
      <c r="C579" s="2"/>
      <c r="D579" s="2"/>
      <c r="E579" s="2"/>
      <c r="F579" s="2"/>
      <c r="G579" s="2"/>
      <c r="H579" s="2"/>
      <c r="I579" s="2"/>
    </row>
    <row r="580" customFormat="false" ht="12.75" hidden="false" customHeight="true" outlineLevel="0" collapsed="false">
      <c r="A580" s="2"/>
      <c r="B580" s="2"/>
      <c r="C580" s="2"/>
      <c r="D580" s="2"/>
      <c r="E580" s="2"/>
      <c r="F580" s="2"/>
      <c r="G580" s="2"/>
      <c r="H580" s="2"/>
      <c r="I580" s="2"/>
    </row>
    <row r="581" customFormat="false" ht="12.75" hidden="false" customHeight="true" outlineLevel="0" collapsed="false">
      <c r="A581" s="2"/>
      <c r="B581" s="2"/>
      <c r="C581" s="2"/>
      <c r="D581" s="2"/>
      <c r="E581" s="2"/>
      <c r="F581" s="2"/>
      <c r="G581" s="2"/>
      <c r="H581" s="2"/>
      <c r="I581" s="2"/>
    </row>
    <row r="582" customFormat="false" ht="12.75" hidden="false" customHeight="true" outlineLevel="0" collapsed="false">
      <c r="A582" s="2"/>
      <c r="B582" s="2"/>
      <c r="C582" s="2"/>
      <c r="D582" s="2"/>
      <c r="E582" s="2"/>
      <c r="F582" s="2"/>
      <c r="G582" s="2"/>
      <c r="H582" s="2"/>
      <c r="I582" s="2"/>
    </row>
    <row r="583" customFormat="false" ht="12.75" hidden="false" customHeight="true" outlineLevel="0" collapsed="false">
      <c r="A583" s="2"/>
      <c r="B583" s="2"/>
      <c r="C583" s="2"/>
      <c r="D583" s="2"/>
      <c r="E583" s="2"/>
      <c r="F583" s="2"/>
      <c r="G583" s="2"/>
      <c r="H583" s="2"/>
      <c r="I583" s="2"/>
    </row>
    <row r="584" customFormat="false" ht="12.75" hidden="false" customHeight="true" outlineLevel="0" collapsed="false">
      <c r="A584" s="2"/>
      <c r="B584" s="2"/>
      <c r="C584" s="2"/>
      <c r="D584" s="2"/>
      <c r="E584" s="2"/>
      <c r="F584" s="2"/>
      <c r="G584" s="2"/>
      <c r="H584" s="2"/>
      <c r="I584" s="2"/>
    </row>
    <row r="585" customFormat="false" ht="12.75" hidden="false" customHeight="true" outlineLevel="0" collapsed="false">
      <c r="A585" s="2"/>
      <c r="B585" s="2"/>
      <c r="C585" s="2"/>
      <c r="D585" s="2"/>
      <c r="E585" s="2"/>
      <c r="F585" s="2"/>
      <c r="G585" s="2"/>
      <c r="H585" s="2"/>
      <c r="I585" s="2"/>
    </row>
    <row r="586" customFormat="false" ht="12.75" hidden="false" customHeight="true" outlineLevel="0" collapsed="false">
      <c r="A586" s="2"/>
      <c r="B586" s="2"/>
      <c r="C586" s="2"/>
      <c r="D586" s="2"/>
      <c r="E586" s="2"/>
      <c r="F586" s="2"/>
      <c r="G586" s="2"/>
      <c r="H586" s="2"/>
      <c r="I586" s="2"/>
    </row>
    <row r="587" customFormat="false" ht="12.75" hidden="false" customHeight="true" outlineLevel="0" collapsed="false">
      <c r="A587" s="2"/>
      <c r="B587" s="2"/>
      <c r="C587" s="2"/>
      <c r="D587" s="2"/>
      <c r="E587" s="2"/>
      <c r="F587" s="2"/>
      <c r="G587" s="2"/>
      <c r="H587" s="2"/>
      <c r="I587" s="2"/>
    </row>
    <row r="588" customFormat="false" ht="12.75" hidden="false" customHeight="true" outlineLevel="0" collapsed="false">
      <c r="A588" s="2"/>
      <c r="B588" s="2"/>
      <c r="C588" s="2"/>
      <c r="D588" s="2"/>
      <c r="E588" s="2"/>
      <c r="F588" s="2"/>
      <c r="G588" s="2"/>
      <c r="H588" s="2"/>
      <c r="I588" s="2"/>
    </row>
    <row r="589" customFormat="false" ht="12.75" hidden="false" customHeight="true" outlineLevel="0" collapsed="false">
      <c r="A589" s="2"/>
      <c r="B589" s="2"/>
      <c r="C589" s="2"/>
      <c r="D589" s="2"/>
      <c r="E589" s="2"/>
      <c r="F589" s="2"/>
      <c r="G589" s="2"/>
      <c r="H589" s="2"/>
      <c r="I589" s="2"/>
    </row>
    <row r="590" customFormat="false" ht="12.75" hidden="false" customHeight="true" outlineLevel="0" collapsed="false">
      <c r="A590" s="2"/>
      <c r="B590" s="2"/>
      <c r="C590" s="2"/>
      <c r="D590" s="2"/>
      <c r="E590" s="2"/>
      <c r="F590" s="2"/>
      <c r="G590" s="2"/>
      <c r="H590" s="2"/>
      <c r="I590" s="2"/>
    </row>
    <row r="591" customFormat="false" ht="12.75" hidden="false" customHeight="true" outlineLevel="0" collapsed="false">
      <c r="A591" s="2"/>
      <c r="B591" s="2"/>
      <c r="C591" s="2"/>
      <c r="D591" s="2"/>
      <c r="E591" s="2"/>
      <c r="F591" s="2"/>
      <c r="G591" s="2"/>
      <c r="H591" s="2"/>
      <c r="I591" s="2"/>
    </row>
    <row r="592" customFormat="false" ht="12.75" hidden="false" customHeight="true" outlineLevel="0" collapsed="false">
      <c r="A592" s="2"/>
      <c r="B592" s="2"/>
      <c r="C592" s="2"/>
      <c r="D592" s="2"/>
      <c r="E592" s="2"/>
      <c r="F592" s="2"/>
      <c r="G592" s="2"/>
      <c r="H592" s="2"/>
      <c r="I592" s="2"/>
    </row>
    <row r="593" customFormat="false" ht="12.75" hidden="false" customHeight="true" outlineLevel="0" collapsed="false">
      <c r="A593" s="2"/>
      <c r="B593" s="2"/>
      <c r="C593" s="2"/>
      <c r="D593" s="2"/>
      <c r="E593" s="2"/>
      <c r="F593" s="2"/>
      <c r="G593" s="2"/>
      <c r="H593" s="2"/>
      <c r="I593" s="2"/>
    </row>
    <row r="594" customFormat="false" ht="12.75" hidden="false" customHeight="true" outlineLevel="0" collapsed="false">
      <c r="A594" s="2"/>
      <c r="B594" s="2"/>
      <c r="C594" s="2"/>
      <c r="D594" s="2"/>
      <c r="E594" s="2"/>
      <c r="F594" s="2"/>
      <c r="G594" s="2"/>
      <c r="H594" s="2"/>
      <c r="I594" s="2"/>
    </row>
    <row r="595" customFormat="false" ht="12.75" hidden="false" customHeight="true" outlineLevel="0" collapsed="false">
      <c r="A595" s="2"/>
      <c r="B595" s="2"/>
      <c r="C595" s="2"/>
      <c r="D595" s="2"/>
      <c r="E595" s="2"/>
      <c r="F595" s="2"/>
      <c r="G595" s="2"/>
      <c r="H595" s="2"/>
      <c r="I595" s="2"/>
    </row>
    <row r="596" customFormat="false" ht="12.75" hidden="false" customHeight="true" outlineLevel="0" collapsed="false">
      <c r="A596" s="2"/>
      <c r="B596" s="2"/>
      <c r="C596" s="2"/>
      <c r="D596" s="2"/>
      <c r="E596" s="2"/>
      <c r="F596" s="2"/>
      <c r="G596" s="2"/>
      <c r="H596" s="2"/>
      <c r="I596" s="2"/>
    </row>
    <row r="597" customFormat="false" ht="12.75" hidden="false" customHeight="true" outlineLevel="0" collapsed="false">
      <c r="A597" s="2"/>
      <c r="B597" s="2"/>
      <c r="C597" s="2"/>
      <c r="D597" s="2"/>
      <c r="E597" s="2"/>
      <c r="F597" s="2"/>
      <c r="G597" s="2"/>
      <c r="H597" s="2"/>
      <c r="I597" s="2"/>
    </row>
    <row r="598" customFormat="false" ht="12.75" hidden="false" customHeight="true" outlineLevel="0" collapsed="false">
      <c r="A598" s="2"/>
      <c r="B598" s="2"/>
      <c r="C598" s="2"/>
      <c r="D598" s="2"/>
      <c r="E598" s="2"/>
      <c r="F598" s="2"/>
      <c r="G598" s="2"/>
      <c r="H598" s="2"/>
      <c r="I598" s="2"/>
    </row>
    <row r="599" customFormat="false" ht="12.75" hidden="false" customHeight="true" outlineLevel="0" collapsed="false">
      <c r="A599" s="2"/>
      <c r="B599" s="2"/>
      <c r="C599" s="2"/>
      <c r="D599" s="2"/>
      <c r="E599" s="2"/>
      <c r="F599" s="2"/>
      <c r="G599" s="2"/>
      <c r="H599" s="2"/>
      <c r="I599" s="2"/>
    </row>
    <row r="600" customFormat="false" ht="12.75" hidden="false" customHeight="true" outlineLevel="0" collapsed="false">
      <c r="A600" s="2"/>
      <c r="B600" s="2"/>
      <c r="C600" s="2"/>
      <c r="D600" s="2"/>
      <c r="E600" s="2"/>
      <c r="F600" s="2"/>
      <c r="G600" s="2"/>
      <c r="H600" s="2"/>
      <c r="I600" s="2"/>
    </row>
    <row r="601" customFormat="false" ht="12.75" hidden="false" customHeight="true" outlineLevel="0" collapsed="false">
      <c r="A601" s="2"/>
      <c r="B601" s="2"/>
      <c r="C601" s="2"/>
      <c r="D601" s="2"/>
      <c r="E601" s="2"/>
      <c r="F601" s="2"/>
      <c r="G601" s="2"/>
      <c r="H601" s="2"/>
      <c r="I601" s="2"/>
    </row>
    <row r="602" customFormat="false" ht="12.75" hidden="false" customHeight="true" outlineLevel="0" collapsed="false">
      <c r="A602" s="2"/>
      <c r="B602" s="2"/>
      <c r="C602" s="2"/>
      <c r="D602" s="2"/>
      <c r="E602" s="2"/>
      <c r="F602" s="2"/>
      <c r="G602" s="2"/>
      <c r="H602" s="2"/>
      <c r="I602" s="2"/>
    </row>
    <row r="603" customFormat="false" ht="12.75" hidden="false" customHeight="true" outlineLevel="0" collapsed="false">
      <c r="A603" s="2"/>
      <c r="B603" s="2"/>
      <c r="C603" s="2"/>
      <c r="D603" s="2"/>
      <c r="E603" s="2"/>
      <c r="F603" s="2"/>
      <c r="G603" s="2"/>
      <c r="H603" s="2"/>
      <c r="I603" s="2"/>
    </row>
    <row r="604" customFormat="false" ht="12.75" hidden="false" customHeight="true" outlineLevel="0" collapsed="false">
      <c r="A604" s="2"/>
      <c r="B604" s="2"/>
      <c r="C604" s="2"/>
      <c r="D604" s="2"/>
      <c r="E604" s="2"/>
      <c r="F604" s="2"/>
      <c r="G604" s="2"/>
      <c r="H604" s="2"/>
      <c r="I604" s="2"/>
    </row>
    <row r="605" customFormat="false" ht="12.75" hidden="false" customHeight="true" outlineLevel="0" collapsed="false">
      <c r="A605" s="2"/>
      <c r="B605" s="2"/>
      <c r="C605" s="2"/>
      <c r="D605" s="2"/>
      <c r="E605" s="2"/>
      <c r="F605" s="2"/>
      <c r="G605" s="2"/>
      <c r="H605" s="2"/>
      <c r="I605" s="2"/>
    </row>
    <row r="606" customFormat="false" ht="12.75" hidden="false" customHeight="true" outlineLevel="0" collapsed="false">
      <c r="A606" s="2"/>
      <c r="B606" s="2"/>
      <c r="C606" s="2"/>
      <c r="D606" s="2"/>
      <c r="E606" s="2"/>
      <c r="F606" s="2"/>
      <c r="G606" s="2"/>
      <c r="H606" s="2"/>
      <c r="I606" s="2"/>
    </row>
    <row r="607" customFormat="false" ht="12.75" hidden="false" customHeight="true" outlineLevel="0" collapsed="false">
      <c r="A607" s="2"/>
      <c r="B607" s="2"/>
      <c r="C607" s="2"/>
      <c r="D607" s="2"/>
      <c r="E607" s="2"/>
      <c r="F607" s="2"/>
      <c r="G607" s="2"/>
      <c r="H607" s="2"/>
      <c r="I607" s="2"/>
    </row>
    <row r="608" customFormat="false" ht="12.75" hidden="false" customHeight="true" outlineLevel="0" collapsed="false">
      <c r="A608" s="2"/>
      <c r="B608" s="2"/>
      <c r="C608" s="2"/>
      <c r="D608" s="2"/>
      <c r="E608" s="2"/>
      <c r="F608" s="2"/>
      <c r="G608" s="2"/>
      <c r="H608" s="2"/>
      <c r="I608" s="2"/>
    </row>
    <row r="609" customFormat="false" ht="12.75" hidden="false" customHeight="true" outlineLevel="0" collapsed="false">
      <c r="A609" s="2"/>
      <c r="B609" s="2"/>
      <c r="C609" s="2"/>
      <c r="D609" s="2"/>
      <c r="E609" s="2"/>
      <c r="F609" s="2"/>
      <c r="G609" s="2"/>
      <c r="H609" s="2"/>
      <c r="I609" s="2"/>
    </row>
    <row r="610" customFormat="false" ht="12.75" hidden="false" customHeight="true" outlineLevel="0" collapsed="false">
      <c r="A610" s="2"/>
      <c r="B610" s="2"/>
      <c r="C610" s="2"/>
      <c r="D610" s="2"/>
      <c r="E610" s="2"/>
      <c r="F610" s="2"/>
      <c r="G610" s="2"/>
      <c r="H610" s="2"/>
      <c r="I610" s="2"/>
    </row>
    <row r="611" customFormat="false" ht="12.75" hidden="false" customHeight="true" outlineLevel="0" collapsed="false">
      <c r="A611" s="2"/>
      <c r="B611" s="2"/>
      <c r="C611" s="2"/>
      <c r="D611" s="2"/>
      <c r="E611" s="2"/>
      <c r="F611" s="2"/>
      <c r="G611" s="2"/>
      <c r="H611" s="2"/>
      <c r="I611" s="2"/>
    </row>
    <row r="612" customFormat="false" ht="12.75" hidden="false" customHeight="true" outlineLevel="0" collapsed="false">
      <c r="A612" s="2"/>
      <c r="B612" s="2"/>
      <c r="C612" s="2"/>
      <c r="D612" s="2"/>
      <c r="E612" s="2"/>
      <c r="F612" s="2"/>
      <c r="G612" s="2"/>
      <c r="H612" s="2"/>
      <c r="I612" s="2"/>
    </row>
    <row r="613" customFormat="false" ht="12.75" hidden="false" customHeight="true" outlineLevel="0" collapsed="false">
      <c r="A613" s="2"/>
      <c r="B613" s="2"/>
      <c r="C613" s="2"/>
      <c r="D613" s="2"/>
      <c r="E613" s="2"/>
      <c r="F613" s="2"/>
      <c r="G613" s="2"/>
      <c r="H613" s="2"/>
      <c r="I613" s="2"/>
    </row>
    <row r="614" customFormat="false" ht="12.75" hidden="false" customHeight="true" outlineLevel="0" collapsed="false">
      <c r="A614" s="2"/>
      <c r="B614" s="2"/>
      <c r="C614" s="2"/>
      <c r="D614" s="2"/>
      <c r="E614" s="2"/>
      <c r="F614" s="2"/>
      <c r="G614" s="2"/>
      <c r="H614" s="2"/>
      <c r="I614" s="2"/>
    </row>
    <row r="615" customFormat="false" ht="12.75" hidden="false" customHeight="true" outlineLevel="0" collapsed="false">
      <c r="A615" s="2"/>
      <c r="B615" s="2"/>
      <c r="C615" s="2"/>
      <c r="D615" s="2"/>
      <c r="E615" s="2"/>
      <c r="F615" s="2"/>
      <c r="G615" s="2"/>
      <c r="H615" s="2"/>
      <c r="I615" s="2"/>
    </row>
    <row r="616" customFormat="false" ht="12.75" hidden="false" customHeight="true" outlineLevel="0" collapsed="false">
      <c r="A616" s="2"/>
      <c r="B616" s="2"/>
      <c r="C616" s="2"/>
      <c r="D616" s="2"/>
      <c r="E616" s="2"/>
      <c r="F616" s="2"/>
      <c r="G616" s="2"/>
      <c r="H616" s="2"/>
      <c r="I616" s="2"/>
    </row>
    <row r="617" customFormat="false" ht="12.75" hidden="false" customHeight="true" outlineLevel="0" collapsed="false">
      <c r="A617" s="2"/>
      <c r="B617" s="2"/>
      <c r="C617" s="2"/>
      <c r="D617" s="2"/>
      <c r="E617" s="2"/>
      <c r="F617" s="2"/>
      <c r="G617" s="2"/>
      <c r="H617" s="2"/>
      <c r="I617" s="2"/>
    </row>
    <row r="618" customFormat="false" ht="12.75" hidden="false" customHeight="true" outlineLevel="0" collapsed="false">
      <c r="A618" s="2"/>
      <c r="B618" s="2"/>
      <c r="C618" s="2"/>
      <c r="D618" s="2"/>
      <c r="E618" s="2"/>
      <c r="F618" s="2"/>
      <c r="G618" s="2"/>
      <c r="H618" s="2"/>
      <c r="I618" s="2"/>
    </row>
    <row r="619" customFormat="false" ht="12.75" hidden="false" customHeight="true" outlineLevel="0" collapsed="false">
      <c r="A619" s="2"/>
      <c r="B619" s="2"/>
      <c r="C619" s="2"/>
      <c r="D619" s="2"/>
      <c r="E619" s="2"/>
      <c r="F619" s="2"/>
      <c r="G619" s="2"/>
      <c r="H619" s="2"/>
      <c r="I619" s="2"/>
    </row>
    <row r="620" customFormat="false" ht="12.75" hidden="false" customHeight="true" outlineLevel="0" collapsed="false">
      <c r="A620" s="2"/>
      <c r="B620" s="2"/>
      <c r="C620" s="2"/>
      <c r="D620" s="2"/>
      <c r="E620" s="2"/>
      <c r="F620" s="2"/>
      <c r="G620" s="2"/>
      <c r="H620" s="2"/>
      <c r="I620" s="2"/>
    </row>
    <row r="621" customFormat="false" ht="12.75" hidden="false" customHeight="true" outlineLevel="0" collapsed="false">
      <c r="A621" s="2"/>
      <c r="B621" s="2"/>
      <c r="C621" s="2"/>
      <c r="D621" s="2"/>
      <c r="E621" s="2"/>
      <c r="F621" s="2"/>
      <c r="G621" s="2"/>
      <c r="H621" s="2"/>
      <c r="I621" s="2"/>
    </row>
    <row r="622" customFormat="false" ht="12.75" hidden="false" customHeight="true" outlineLevel="0" collapsed="false">
      <c r="A622" s="2"/>
      <c r="B622" s="2"/>
      <c r="C622" s="2"/>
      <c r="D622" s="2"/>
      <c r="E622" s="2"/>
      <c r="F622" s="2"/>
      <c r="G622" s="2"/>
      <c r="H622" s="2"/>
      <c r="I622" s="2"/>
    </row>
    <row r="623" customFormat="false" ht="12.75" hidden="false" customHeight="true" outlineLevel="0" collapsed="false">
      <c r="A623" s="2"/>
      <c r="B623" s="2"/>
      <c r="C623" s="2"/>
      <c r="D623" s="2"/>
      <c r="E623" s="2"/>
      <c r="F623" s="2"/>
      <c r="G623" s="2"/>
      <c r="H623" s="2"/>
      <c r="I623" s="2"/>
    </row>
    <row r="624" customFormat="false" ht="12.75" hidden="false" customHeight="true" outlineLevel="0" collapsed="false">
      <c r="A624" s="2"/>
      <c r="B624" s="2"/>
      <c r="C624" s="2"/>
      <c r="D624" s="2"/>
      <c r="E624" s="2"/>
      <c r="F624" s="2"/>
      <c r="G624" s="2"/>
      <c r="H624" s="2"/>
      <c r="I624" s="2"/>
    </row>
    <row r="625" customFormat="false" ht="12.75" hidden="false" customHeight="true" outlineLevel="0" collapsed="false">
      <c r="A625" s="2"/>
      <c r="B625" s="2"/>
      <c r="C625" s="2"/>
      <c r="D625" s="2"/>
      <c r="E625" s="2"/>
      <c r="F625" s="2"/>
      <c r="G625" s="2"/>
      <c r="H625" s="2"/>
      <c r="I625" s="2"/>
    </row>
    <row r="626" customFormat="false" ht="12.75" hidden="false" customHeight="true" outlineLevel="0" collapsed="false">
      <c r="A626" s="2"/>
      <c r="B626" s="2"/>
      <c r="C626" s="2"/>
      <c r="D626" s="2"/>
      <c r="E626" s="2"/>
      <c r="F626" s="2"/>
      <c r="G626" s="2"/>
      <c r="H626" s="2"/>
      <c r="I626" s="2"/>
    </row>
    <row r="627" customFormat="false" ht="12.75" hidden="false" customHeight="true" outlineLevel="0" collapsed="false">
      <c r="A627" s="2"/>
      <c r="B627" s="2"/>
      <c r="C627" s="2"/>
      <c r="D627" s="2"/>
      <c r="E627" s="2"/>
      <c r="F627" s="2"/>
      <c r="G627" s="2"/>
      <c r="H627" s="2"/>
      <c r="I627" s="2"/>
    </row>
    <row r="628" customFormat="false" ht="12.75" hidden="false" customHeight="true" outlineLevel="0" collapsed="false">
      <c r="A628" s="2"/>
      <c r="B628" s="2"/>
      <c r="C628" s="2"/>
      <c r="D628" s="2"/>
      <c r="E628" s="2"/>
      <c r="F628" s="2"/>
      <c r="G628" s="2"/>
      <c r="H628" s="2"/>
      <c r="I628" s="2"/>
    </row>
    <row r="629" customFormat="false" ht="12.75" hidden="false" customHeight="true" outlineLevel="0" collapsed="false">
      <c r="A629" s="2"/>
      <c r="B629" s="2"/>
      <c r="C629" s="2"/>
      <c r="D629" s="2"/>
      <c r="E629" s="2"/>
      <c r="F629" s="2"/>
      <c r="G629" s="2"/>
      <c r="H629" s="2"/>
      <c r="I629" s="2"/>
    </row>
    <row r="630" customFormat="false" ht="12.75" hidden="false" customHeight="true" outlineLevel="0" collapsed="false">
      <c r="A630" s="2"/>
      <c r="B630" s="2"/>
      <c r="C630" s="2"/>
      <c r="D630" s="2"/>
      <c r="E630" s="2"/>
      <c r="F630" s="2"/>
      <c r="G630" s="2"/>
      <c r="H630" s="2"/>
      <c r="I630" s="2"/>
    </row>
    <row r="631" customFormat="false" ht="12.75" hidden="false" customHeight="true" outlineLevel="0" collapsed="false">
      <c r="A631" s="2"/>
      <c r="B631" s="2"/>
      <c r="C631" s="2"/>
      <c r="D631" s="2"/>
      <c r="E631" s="2"/>
      <c r="F631" s="2"/>
      <c r="G631" s="2"/>
      <c r="H631" s="2"/>
      <c r="I631" s="2"/>
    </row>
    <row r="632" customFormat="false" ht="12.75" hidden="false" customHeight="true" outlineLevel="0" collapsed="false">
      <c r="A632" s="2"/>
      <c r="B632" s="2"/>
      <c r="C632" s="2"/>
      <c r="D632" s="2"/>
      <c r="E632" s="2"/>
      <c r="F632" s="2"/>
      <c r="G632" s="2"/>
      <c r="H632" s="2"/>
      <c r="I632" s="2"/>
    </row>
    <row r="633" customFormat="false" ht="12.75" hidden="false" customHeight="true" outlineLevel="0" collapsed="false">
      <c r="A633" s="2"/>
      <c r="B633" s="2"/>
      <c r="C633" s="2"/>
      <c r="D633" s="2"/>
      <c r="E633" s="2"/>
      <c r="F633" s="2"/>
      <c r="G633" s="2"/>
      <c r="H633" s="2"/>
      <c r="I633" s="2"/>
    </row>
    <row r="634" customFormat="false" ht="12.75" hidden="false" customHeight="true" outlineLevel="0" collapsed="false">
      <c r="A634" s="2"/>
      <c r="B634" s="2"/>
      <c r="C634" s="2"/>
      <c r="D634" s="2"/>
      <c r="E634" s="2"/>
      <c r="F634" s="2"/>
      <c r="G634" s="2"/>
      <c r="H634" s="2"/>
      <c r="I634" s="2"/>
    </row>
    <row r="635" customFormat="false" ht="12.75" hidden="false" customHeight="true" outlineLevel="0" collapsed="false">
      <c r="A635" s="2"/>
      <c r="B635" s="2"/>
      <c r="C635" s="2"/>
      <c r="D635" s="2"/>
      <c r="E635" s="2"/>
      <c r="F635" s="2"/>
      <c r="G635" s="2"/>
      <c r="H635" s="2"/>
      <c r="I635" s="2"/>
    </row>
    <row r="636" customFormat="false" ht="12.75" hidden="false" customHeight="true" outlineLevel="0" collapsed="false">
      <c r="A636" s="2"/>
      <c r="B636" s="2"/>
      <c r="C636" s="2"/>
      <c r="D636" s="2"/>
      <c r="E636" s="2"/>
      <c r="F636" s="2"/>
      <c r="G636" s="2"/>
      <c r="H636" s="2"/>
      <c r="I636" s="2"/>
    </row>
    <row r="637" customFormat="false" ht="12.75" hidden="false" customHeight="true" outlineLevel="0" collapsed="false">
      <c r="A637" s="2"/>
      <c r="B637" s="2"/>
      <c r="C637" s="2"/>
      <c r="D637" s="2"/>
      <c r="E637" s="2"/>
      <c r="F637" s="2"/>
      <c r="G637" s="2"/>
      <c r="H637" s="2"/>
      <c r="I637" s="2"/>
    </row>
    <row r="638" customFormat="false" ht="12.75" hidden="false" customHeight="true" outlineLevel="0" collapsed="false">
      <c r="A638" s="2"/>
      <c r="B638" s="2"/>
      <c r="C638" s="2"/>
      <c r="D638" s="2"/>
      <c r="E638" s="2"/>
      <c r="F638" s="2"/>
      <c r="G638" s="2"/>
      <c r="H638" s="2"/>
      <c r="I638" s="2"/>
    </row>
    <row r="639" customFormat="false" ht="12.75" hidden="false" customHeight="true" outlineLevel="0" collapsed="false">
      <c r="A639" s="2"/>
      <c r="B639" s="2"/>
      <c r="C639" s="2"/>
      <c r="D639" s="2"/>
      <c r="E639" s="2"/>
      <c r="F639" s="2"/>
      <c r="G639" s="2"/>
      <c r="H639" s="2"/>
      <c r="I639" s="2"/>
    </row>
    <row r="640" customFormat="false" ht="12.75" hidden="false" customHeight="true" outlineLevel="0" collapsed="false">
      <c r="A640" s="2"/>
      <c r="B640" s="2"/>
      <c r="C640" s="2"/>
      <c r="D640" s="2"/>
      <c r="E640" s="2"/>
      <c r="F640" s="2"/>
      <c r="G640" s="2"/>
      <c r="H640" s="2"/>
      <c r="I640" s="2"/>
    </row>
    <row r="641" customFormat="false" ht="12.75" hidden="false" customHeight="true" outlineLevel="0" collapsed="false">
      <c r="A641" s="2"/>
      <c r="B641" s="2"/>
      <c r="C641" s="2"/>
      <c r="D641" s="2"/>
      <c r="E641" s="2"/>
      <c r="F641" s="2"/>
      <c r="G641" s="2"/>
      <c r="H641" s="2"/>
      <c r="I641" s="2"/>
    </row>
    <row r="642" customFormat="false" ht="12.75" hidden="false" customHeight="true" outlineLevel="0" collapsed="false">
      <c r="A642" s="2"/>
      <c r="B642" s="2"/>
      <c r="C642" s="2"/>
      <c r="D642" s="2"/>
      <c r="E642" s="2"/>
      <c r="F642" s="2"/>
      <c r="G642" s="2"/>
      <c r="H642" s="2"/>
      <c r="I642" s="2"/>
    </row>
    <row r="643" customFormat="false" ht="12.75" hidden="false" customHeight="true" outlineLevel="0" collapsed="false">
      <c r="A643" s="2"/>
      <c r="B643" s="2"/>
      <c r="C643" s="2"/>
      <c r="D643" s="2"/>
      <c r="E643" s="2"/>
      <c r="F643" s="2"/>
      <c r="G643" s="2"/>
      <c r="H643" s="2"/>
      <c r="I643" s="2"/>
    </row>
    <row r="644" customFormat="false" ht="12.75" hidden="false" customHeight="true" outlineLevel="0" collapsed="false">
      <c r="A644" s="2"/>
      <c r="B644" s="2"/>
      <c r="C644" s="2"/>
      <c r="D644" s="2"/>
      <c r="E644" s="2"/>
      <c r="F644" s="2"/>
      <c r="G644" s="2"/>
      <c r="H644" s="2"/>
      <c r="I644" s="2"/>
    </row>
    <row r="645" customFormat="false" ht="12.75" hidden="false" customHeight="true" outlineLevel="0" collapsed="false">
      <c r="A645" s="2"/>
      <c r="B645" s="2"/>
      <c r="C645" s="2"/>
      <c r="D645" s="2"/>
      <c r="E645" s="2"/>
      <c r="F645" s="2"/>
      <c r="G645" s="2"/>
      <c r="H645" s="2"/>
      <c r="I645" s="2"/>
    </row>
    <row r="646" customFormat="false" ht="12.75" hidden="false" customHeight="true" outlineLevel="0" collapsed="false">
      <c r="A646" s="2"/>
      <c r="B646" s="2"/>
      <c r="C646" s="2"/>
      <c r="D646" s="2"/>
      <c r="E646" s="2"/>
      <c r="F646" s="2"/>
      <c r="G646" s="2"/>
      <c r="H646" s="2"/>
      <c r="I646" s="2"/>
    </row>
    <row r="647" customFormat="false" ht="12.75" hidden="false" customHeight="true" outlineLevel="0" collapsed="false">
      <c r="A647" s="2"/>
      <c r="B647" s="2"/>
      <c r="C647" s="2"/>
      <c r="D647" s="2"/>
      <c r="E647" s="2"/>
      <c r="F647" s="2"/>
      <c r="G647" s="2"/>
      <c r="H647" s="2"/>
      <c r="I647" s="2"/>
    </row>
    <row r="648" customFormat="false" ht="12.75" hidden="false" customHeight="true" outlineLevel="0" collapsed="false">
      <c r="A648" s="2"/>
      <c r="B648" s="2"/>
      <c r="C648" s="2"/>
      <c r="D648" s="2"/>
      <c r="E648" s="2"/>
      <c r="F648" s="2"/>
      <c r="G648" s="2"/>
      <c r="H648" s="2"/>
      <c r="I648" s="2"/>
    </row>
    <row r="649" customFormat="false" ht="12.75" hidden="false" customHeight="true" outlineLevel="0" collapsed="false">
      <c r="A649" s="2"/>
      <c r="B649" s="2"/>
      <c r="C649" s="2"/>
      <c r="D649" s="2"/>
      <c r="E649" s="2"/>
      <c r="F649" s="2"/>
      <c r="G649" s="2"/>
      <c r="H649" s="2"/>
      <c r="I649" s="2"/>
    </row>
    <row r="650" customFormat="false" ht="12.75" hidden="false" customHeight="true" outlineLevel="0" collapsed="false">
      <c r="A650" s="2"/>
      <c r="B650" s="2"/>
      <c r="C650" s="2"/>
      <c r="D650" s="2"/>
      <c r="E650" s="2"/>
      <c r="F650" s="2"/>
      <c r="G650" s="2"/>
      <c r="H650" s="2"/>
      <c r="I650" s="2"/>
    </row>
    <row r="651" customFormat="false" ht="12.75" hidden="false" customHeight="true" outlineLevel="0" collapsed="false">
      <c r="A651" s="2"/>
      <c r="B651" s="2"/>
      <c r="C651" s="2"/>
      <c r="D651" s="2"/>
      <c r="E651" s="2"/>
      <c r="F651" s="2"/>
      <c r="G651" s="2"/>
      <c r="H651" s="2"/>
      <c r="I651" s="2"/>
    </row>
    <row r="652" customFormat="false" ht="12.75" hidden="false" customHeight="true" outlineLevel="0" collapsed="false">
      <c r="A652" s="2"/>
      <c r="B652" s="2"/>
      <c r="C652" s="2"/>
      <c r="D652" s="2"/>
      <c r="E652" s="2"/>
      <c r="F652" s="2"/>
      <c r="G652" s="2"/>
      <c r="H652" s="2"/>
      <c r="I652" s="2"/>
    </row>
    <row r="653" customFormat="false" ht="12.75" hidden="false" customHeight="true" outlineLevel="0" collapsed="false">
      <c r="A653" s="2"/>
      <c r="B653" s="2"/>
      <c r="C653" s="2"/>
      <c r="D653" s="2"/>
      <c r="E653" s="2"/>
      <c r="F653" s="2"/>
      <c r="G653" s="2"/>
      <c r="H653" s="2"/>
      <c r="I653" s="2"/>
    </row>
    <row r="654" customFormat="false" ht="12.75" hidden="false" customHeight="true" outlineLevel="0" collapsed="false">
      <c r="A654" s="2"/>
      <c r="B654" s="2"/>
      <c r="C654" s="2"/>
      <c r="D654" s="2"/>
      <c r="E654" s="2"/>
      <c r="F654" s="2"/>
      <c r="G654" s="2"/>
      <c r="H654" s="2"/>
      <c r="I654" s="2"/>
    </row>
    <row r="655" customFormat="false" ht="12.75" hidden="false" customHeight="true" outlineLevel="0" collapsed="false">
      <c r="A655" s="2"/>
      <c r="B655" s="2"/>
      <c r="C655" s="2"/>
      <c r="D655" s="2"/>
      <c r="E655" s="2"/>
      <c r="F655" s="2"/>
      <c r="G655" s="2"/>
      <c r="H655" s="2"/>
      <c r="I655" s="2"/>
    </row>
    <row r="656" customFormat="false" ht="12.75" hidden="false" customHeight="true" outlineLevel="0" collapsed="false">
      <c r="A656" s="2"/>
      <c r="B656" s="2"/>
      <c r="C656" s="2"/>
      <c r="D656" s="2"/>
      <c r="E656" s="2"/>
      <c r="F656" s="2"/>
      <c r="G656" s="2"/>
      <c r="H656" s="2"/>
      <c r="I656" s="2"/>
    </row>
    <row r="657" customFormat="false" ht="12.75" hidden="false" customHeight="true" outlineLevel="0" collapsed="false">
      <c r="A657" s="2"/>
      <c r="B657" s="2"/>
      <c r="C657" s="2"/>
      <c r="D657" s="2"/>
      <c r="E657" s="2"/>
      <c r="F657" s="2"/>
      <c r="G657" s="2"/>
      <c r="H657" s="2"/>
      <c r="I657" s="2"/>
    </row>
    <row r="658" customFormat="false" ht="12.75" hidden="false" customHeight="true" outlineLevel="0" collapsed="false">
      <c r="A658" s="2"/>
      <c r="B658" s="2"/>
      <c r="C658" s="2"/>
      <c r="D658" s="2"/>
      <c r="E658" s="2"/>
      <c r="F658" s="2"/>
      <c r="G658" s="2"/>
      <c r="H658" s="2"/>
      <c r="I658" s="2"/>
    </row>
    <row r="659" customFormat="false" ht="12.75" hidden="false" customHeight="true" outlineLevel="0" collapsed="false">
      <c r="A659" s="2"/>
      <c r="B659" s="2"/>
      <c r="C659" s="2"/>
      <c r="D659" s="2"/>
      <c r="E659" s="2"/>
      <c r="F659" s="2"/>
      <c r="G659" s="2"/>
      <c r="H659" s="2"/>
      <c r="I659" s="2"/>
    </row>
    <row r="660" customFormat="false" ht="12.75" hidden="false" customHeight="true" outlineLevel="0" collapsed="false">
      <c r="A660" s="2"/>
      <c r="B660" s="2"/>
      <c r="C660" s="2"/>
      <c r="D660" s="2"/>
      <c r="E660" s="2"/>
      <c r="F660" s="2"/>
      <c r="G660" s="2"/>
      <c r="H660" s="2"/>
      <c r="I660" s="2"/>
    </row>
    <row r="661" customFormat="false" ht="12.75" hidden="false" customHeight="true" outlineLevel="0" collapsed="false">
      <c r="A661" s="2"/>
      <c r="B661" s="2"/>
      <c r="C661" s="2"/>
      <c r="D661" s="2"/>
      <c r="E661" s="2"/>
      <c r="F661" s="2"/>
      <c r="G661" s="2"/>
      <c r="H661" s="2"/>
      <c r="I661" s="2"/>
    </row>
    <row r="662" customFormat="false" ht="12.75" hidden="false" customHeight="true" outlineLevel="0" collapsed="false">
      <c r="A662" s="2"/>
      <c r="B662" s="2"/>
      <c r="C662" s="2"/>
      <c r="D662" s="2"/>
      <c r="E662" s="2"/>
      <c r="F662" s="2"/>
      <c r="G662" s="2"/>
      <c r="H662" s="2"/>
      <c r="I662" s="2"/>
    </row>
    <row r="663" customFormat="false" ht="12.75" hidden="false" customHeight="true" outlineLevel="0" collapsed="false">
      <c r="A663" s="2"/>
      <c r="B663" s="2"/>
      <c r="C663" s="2"/>
      <c r="D663" s="2"/>
      <c r="E663" s="2"/>
      <c r="F663" s="2"/>
      <c r="G663" s="2"/>
      <c r="H663" s="2"/>
      <c r="I663" s="2"/>
    </row>
    <row r="664" customFormat="false" ht="12.75" hidden="false" customHeight="true" outlineLevel="0" collapsed="false">
      <c r="A664" s="2"/>
      <c r="B664" s="2"/>
      <c r="C664" s="2"/>
      <c r="D664" s="2"/>
      <c r="E664" s="2"/>
      <c r="F664" s="2"/>
      <c r="G664" s="2"/>
      <c r="H664" s="2"/>
      <c r="I664" s="2"/>
    </row>
    <row r="665" customFormat="false" ht="12.75" hidden="false" customHeight="true" outlineLevel="0" collapsed="false">
      <c r="A665" s="2"/>
      <c r="B665" s="2"/>
      <c r="C665" s="2"/>
      <c r="D665" s="2"/>
      <c r="E665" s="2"/>
      <c r="F665" s="2"/>
      <c r="G665" s="2"/>
      <c r="H665" s="2"/>
      <c r="I665" s="2"/>
    </row>
    <row r="666" customFormat="false" ht="12.75" hidden="false" customHeight="true" outlineLevel="0" collapsed="false">
      <c r="A666" s="2"/>
      <c r="B666" s="2"/>
      <c r="C666" s="2"/>
      <c r="D666" s="2"/>
      <c r="E666" s="2"/>
      <c r="F666" s="2"/>
      <c r="G666" s="2"/>
      <c r="H666" s="2"/>
      <c r="I666" s="2"/>
    </row>
    <row r="667" customFormat="false" ht="12.75" hidden="false" customHeight="true" outlineLevel="0" collapsed="false">
      <c r="A667" s="2"/>
      <c r="B667" s="2"/>
      <c r="C667" s="2"/>
      <c r="D667" s="2"/>
      <c r="E667" s="2"/>
      <c r="F667" s="2"/>
      <c r="G667" s="2"/>
      <c r="H667" s="2"/>
      <c r="I667" s="2"/>
    </row>
    <row r="668" customFormat="false" ht="12.75" hidden="false" customHeight="true" outlineLevel="0" collapsed="false">
      <c r="A668" s="2"/>
      <c r="B668" s="2"/>
      <c r="C668" s="2"/>
      <c r="D668" s="2"/>
      <c r="E668" s="2"/>
      <c r="F668" s="2"/>
      <c r="G668" s="2"/>
      <c r="H668" s="2"/>
      <c r="I668" s="2"/>
    </row>
    <row r="669" customFormat="false" ht="12.75" hidden="false" customHeight="true" outlineLevel="0" collapsed="false">
      <c r="A669" s="2"/>
      <c r="B669" s="2"/>
      <c r="C669" s="2"/>
      <c r="D669" s="2"/>
      <c r="E669" s="2"/>
      <c r="F669" s="2"/>
      <c r="G669" s="2"/>
      <c r="H669" s="2"/>
      <c r="I669" s="2"/>
    </row>
    <row r="670" customFormat="false" ht="12.75" hidden="false" customHeight="true" outlineLevel="0" collapsed="false">
      <c r="A670" s="2"/>
      <c r="B670" s="2"/>
      <c r="C670" s="2"/>
      <c r="D670" s="2"/>
      <c r="E670" s="2"/>
      <c r="F670" s="2"/>
      <c r="G670" s="2"/>
      <c r="H670" s="2"/>
      <c r="I670" s="2"/>
    </row>
    <row r="671" customFormat="false" ht="12.75" hidden="false" customHeight="true" outlineLevel="0" collapsed="false">
      <c r="A671" s="2"/>
      <c r="B671" s="2"/>
      <c r="C671" s="2"/>
      <c r="D671" s="2"/>
      <c r="E671" s="2"/>
      <c r="F671" s="2"/>
      <c r="G671" s="2"/>
      <c r="H671" s="2"/>
      <c r="I671" s="2"/>
    </row>
    <row r="672" customFormat="false" ht="12.75" hidden="false" customHeight="true" outlineLevel="0" collapsed="false">
      <c r="A672" s="2"/>
      <c r="B672" s="2"/>
      <c r="C672" s="2"/>
      <c r="D672" s="2"/>
      <c r="E672" s="2"/>
      <c r="F672" s="2"/>
      <c r="G672" s="2"/>
      <c r="H672" s="2"/>
      <c r="I672" s="2"/>
    </row>
    <row r="673" customFormat="false" ht="12.75" hidden="false" customHeight="true" outlineLevel="0" collapsed="false">
      <c r="A673" s="2"/>
      <c r="B673" s="2"/>
      <c r="C673" s="2"/>
      <c r="D673" s="2"/>
      <c r="E673" s="2"/>
      <c r="F673" s="2"/>
      <c r="G673" s="2"/>
      <c r="H673" s="2"/>
      <c r="I673" s="2"/>
    </row>
    <row r="674" customFormat="false" ht="12.75" hidden="false" customHeight="true" outlineLevel="0" collapsed="false">
      <c r="A674" s="2"/>
      <c r="B674" s="2"/>
      <c r="C674" s="2"/>
      <c r="D674" s="2"/>
      <c r="E674" s="2"/>
      <c r="F674" s="2"/>
      <c r="G674" s="2"/>
      <c r="H674" s="2"/>
      <c r="I674" s="2"/>
    </row>
    <row r="675" customFormat="false" ht="12.75" hidden="false" customHeight="true" outlineLevel="0" collapsed="false">
      <c r="A675" s="2"/>
      <c r="B675" s="2"/>
      <c r="C675" s="2"/>
      <c r="D675" s="2"/>
      <c r="E675" s="2"/>
      <c r="F675" s="2"/>
      <c r="G675" s="2"/>
      <c r="H675" s="2"/>
      <c r="I675" s="2"/>
    </row>
    <row r="676" customFormat="false" ht="12.75" hidden="false" customHeight="true" outlineLevel="0" collapsed="false">
      <c r="A676" s="2"/>
      <c r="B676" s="2"/>
      <c r="C676" s="2"/>
      <c r="D676" s="2"/>
      <c r="E676" s="2"/>
      <c r="F676" s="2"/>
      <c r="G676" s="2"/>
      <c r="H676" s="2"/>
      <c r="I676" s="2"/>
    </row>
    <row r="677" customFormat="false" ht="12.75" hidden="false" customHeight="true" outlineLevel="0" collapsed="false">
      <c r="A677" s="2"/>
      <c r="B677" s="2"/>
      <c r="C677" s="2"/>
      <c r="D677" s="2"/>
      <c r="E677" s="2"/>
      <c r="F677" s="2"/>
      <c r="G677" s="2"/>
      <c r="H677" s="2"/>
      <c r="I677" s="2"/>
    </row>
    <row r="678" customFormat="false" ht="12.75" hidden="false" customHeight="true" outlineLevel="0" collapsed="false">
      <c r="A678" s="2"/>
      <c r="B678" s="2"/>
      <c r="C678" s="2"/>
      <c r="D678" s="2"/>
      <c r="E678" s="2"/>
      <c r="F678" s="2"/>
      <c r="G678" s="2"/>
      <c r="H678" s="2"/>
      <c r="I678" s="2"/>
    </row>
    <row r="679" customFormat="false" ht="12.75" hidden="false" customHeight="true" outlineLevel="0" collapsed="false">
      <c r="A679" s="2"/>
      <c r="B679" s="2"/>
      <c r="C679" s="2"/>
      <c r="D679" s="2"/>
      <c r="E679" s="2"/>
      <c r="F679" s="2"/>
      <c r="G679" s="2"/>
      <c r="H679" s="2"/>
      <c r="I679" s="2"/>
    </row>
    <row r="680" customFormat="false" ht="12.75" hidden="false" customHeight="true" outlineLevel="0" collapsed="false">
      <c r="A680" s="2"/>
      <c r="B680" s="2"/>
      <c r="C680" s="2"/>
      <c r="D680" s="2"/>
      <c r="E680" s="2"/>
      <c r="F680" s="2"/>
      <c r="G680" s="2"/>
      <c r="H680" s="2"/>
      <c r="I680" s="2"/>
    </row>
    <row r="681" customFormat="false" ht="12.75" hidden="false" customHeight="true" outlineLevel="0" collapsed="false">
      <c r="A681" s="2"/>
      <c r="B681" s="2"/>
      <c r="C681" s="2"/>
      <c r="D681" s="2"/>
      <c r="E681" s="2"/>
      <c r="F681" s="2"/>
      <c r="G681" s="2"/>
      <c r="H681" s="2"/>
      <c r="I681" s="2"/>
    </row>
    <row r="682" customFormat="false" ht="12.75" hidden="false" customHeight="true" outlineLevel="0" collapsed="false">
      <c r="A682" s="2"/>
      <c r="B682" s="2"/>
      <c r="C682" s="2"/>
      <c r="D682" s="2"/>
      <c r="E682" s="2"/>
      <c r="F682" s="2"/>
      <c r="G682" s="2"/>
      <c r="H682" s="2"/>
      <c r="I682" s="2"/>
    </row>
    <row r="683" customFormat="false" ht="12.75" hidden="false" customHeight="true" outlineLevel="0" collapsed="false">
      <c r="A683" s="2"/>
      <c r="B683" s="2"/>
      <c r="C683" s="2"/>
      <c r="D683" s="2"/>
      <c r="E683" s="2"/>
      <c r="F683" s="2"/>
      <c r="G683" s="2"/>
      <c r="H683" s="2"/>
      <c r="I683" s="2"/>
    </row>
    <row r="684" customFormat="false" ht="12.75" hidden="false" customHeight="true" outlineLevel="0" collapsed="false">
      <c r="A684" s="2"/>
      <c r="B684" s="2"/>
      <c r="C684" s="2"/>
      <c r="D684" s="2"/>
      <c r="E684" s="2"/>
      <c r="F684" s="2"/>
      <c r="G684" s="2"/>
      <c r="H684" s="2"/>
      <c r="I684" s="2"/>
    </row>
    <row r="685" customFormat="false" ht="12.75" hidden="false" customHeight="true" outlineLevel="0" collapsed="false">
      <c r="A685" s="2"/>
      <c r="B685" s="2"/>
      <c r="C685" s="2"/>
      <c r="D685" s="2"/>
      <c r="E685" s="2"/>
      <c r="F685" s="2"/>
      <c r="G685" s="2"/>
      <c r="H685" s="2"/>
      <c r="I685" s="2"/>
    </row>
    <row r="686" customFormat="false" ht="12.75" hidden="false" customHeight="true" outlineLevel="0" collapsed="false">
      <c r="A686" s="2"/>
      <c r="B686" s="2"/>
      <c r="C686" s="2"/>
      <c r="D686" s="2"/>
      <c r="E686" s="2"/>
      <c r="F686" s="2"/>
      <c r="G686" s="2"/>
      <c r="H686" s="2"/>
      <c r="I686" s="2"/>
    </row>
    <row r="687" customFormat="false" ht="12.75" hidden="false" customHeight="true" outlineLevel="0" collapsed="false">
      <c r="A687" s="2"/>
      <c r="B687" s="2"/>
      <c r="C687" s="2"/>
      <c r="D687" s="2"/>
      <c r="E687" s="2"/>
      <c r="F687" s="2"/>
      <c r="G687" s="2"/>
      <c r="H687" s="2"/>
      <c r="I687" s="2"/>
    </row>
    <row r="688" customFormat="false" ht="12.75" hidden="false" customHeight="true" outlineLevel="0" collapsed="false">
      <c r="A688" s="2"/>
      <c r="B688" s="2"/>
      <c r="C688" s="2"/>
      <c r="D688" s="2"/>
      <c r="E688" s="2"/>
      <c r="F688" s="2"/>
      <c r="G688" s="2"/>
      <c r="H688" s="2"/>
      <c r="I688" s="2"/>
    </row>
    <row r="689" customFormat="false" ht="12.75" hidden="false" customHeight="true" outlineLevel="0" collapsed="false">
      <c r="A689" s="2"/>
      <c r="B689" s="2"/>
      <c r="C689" s="2"/>
      <c r="D689" s="2"/>
      <c r="E689" s="2"/>
      <c r="F689" s="2"/>
      <c r="G689" s="2"/>
      <c r="H689" s="2"/>
      <c r="I689" s="2"/>
    </row>
    <row r="690" customFormat="false" ht="12.75" hidden="false" customHeight="true" outlineLevel="0" collapsed="false">
      <c r="A690" s="2"/>
      <c r="B690" s="2"/>
      <c r="C690" s="2"/>
      <c r="D690" s="2"/>
      <c r="E690" s="2"/>
      <c r="F690" s="2"/>
      <c r="G690" s="2"/>
      <c r="H690" s="2"/>
      <c r="I690" s="2"/>
    </row>
    <row r="691" customFormat="false" ht="12.75" hidden="false" customHeight="true" outlineLevel="0" collapsed="false">
      <c r="A691" s="2"/>
      <c r="B691" s="2"/>
      <c r="C691" s="2"/>
      <c r="D691" s="2"/>
      <c r="E691" s="2"/>
      <c r="F691" s="2"/>
      <c r="G691" s="2"/>
      <c r="H691" s="2"/>
      <c r="I691" s="2"/>
    </row>
    <row r="692" customFormat="false" ht="12.75" hidden="false" customHeight="true" outlineLevel="0" collapsed="false">
      <c r="A692" s="2"/>
      <c r="B692" s="2"/>
      <c r="C692" s="2"/>
      <c r="D692" s="2"/>
      <c r="E692" s="2"/>
      <c r="F692" s="2"/>
      <c r="G692" s="2"/>
      <c r="H692" s="2"/>
      <c r="I692" s="2"/>
    </row>
    <row r="693" customFormat="false" ht="12.75" hidden="false" customHeight="true" outlineLevel="0" collapsed="false">
      <c r="A693" s="2"/>
      <c r="B693" s="2"/>
      <c r="C693" s="2"/>
      <c r="D693" s="2"/>
      <c r="E693" s="2"/>
      <c r="F693" s="2"/>
      <c r="G693" s="2"/>
      <c r="H693" s="2"/>
      <c r="I693" s="2"/>
    </row>
    <row r="694" customFormat="false" ht="12.75" hidden="false" customHeight="true" outlineLevel="0" collapsed="false">
      <c r="A694" s="2"/>
      <c r="B694" s="2"/>
      <c r="C694" s="2"/>
      <c r="D694" s="2"/>
      <c r="E694" s="2"/>
      <c r="F694" s="2"/>
      <c r="G694" s="2"/>
      <c r="H694" s="2"/>
      <c r="I694" s="2"/>
    </row>
    <row r="695" customFormat="false" ht="12.75" hidden="false" customHeight="true" outlineLevel="0" collapsed="false">
      <c r="A695" s="2"/>
      <c r="B695" s="2"/>
      <c r="C695" s="2"/>
      <c r="D695" s="2"/>
      <c r="E695" s="2"/>
      <c r="F695" s="2"/>
      <c r="G695" s="2"/>
      <c r="H695" s="2"/>
      <c r="I695" s="2"/>
    </row>
    <row r="696" customFormat="false" ht="12.75" hidden="false" customHeight="true" outlineLevel="0" collapsed="false">
      <c r="A696" s="2"/>
      <c r="B696" s="2"/>
      <c r="C696" s="2"/>
      <c r="D696" s="2"/>
      <c r="E696" s="2"/>
      <c r="F696" s="2"/>
      <c r="G696" s="2"/>
      <c r="H696" s="2"/>
      <c r="I696" s="2"/>
    </row>
    <row r="697" customFormat="false" ht="12.75" hidden="false" customHeight="true" outlineLevel="0" collapsed="false">
      <c r="A697" s="2"/>
      <c r="B697" s="2"/>
      <c r="C697" s="2"/>
      <c r="D697" s="2"/>
      <c r="E697" s="2"/>
      <c r="F697" s="2"/>
      <c r="G697" s="2"/>
      <c r="H697" s="2"/>
      <c r="I697" s="2"/>
    </row>
    <row r="698" customFormat="false" ht="12.75" hidden="false" customHeight="true" outlineLevel="0" collapsed="false">
      <c r="A698" s="2"/>
      <c r="B698" s="2"/>
      <c r="C698" s="2"/>
      <c r="D698" s="2"/>
      <c r="E698" s="2"/>
      <c r="F698" s="2"/>
      <c r="G698" s="2"/>
      <c r="H698" s="2"/>
      <c r="I698" s="2"/>
    </row>
    <row r="699" customFormat="false" ht="12.75" hidden="false" customHeight="true" outlineLevel="0" collapsed="false">
      <c r="A699" s="2"/>
      <c r="B699" s="2"/>
      <c r="C699" s="2"/>
      <c r="D699" s="2"/>
      <c r="E699" s="2"/>
      <c r="F699" s="2"/>
      <c r="G699" s="2"/>
      <c r="H699" s="2"/>
      <c r="I699" s="2"/>
    </row>
    <row r="700" customFormat="false" ht="12.75" hidden="false" customHeight="true" outlineLevel="0" collapsed="false">
      <c r="A700" s="2"/>
      <c r="B700" s="2"/>
      <c r="C700" s="2"/>
      <c r="D700" s="2"/>
      <c r="E700" s="2"/>
      <c r="F700" s="2"/>
      <c r="G700" s="2"/>
      <c r="H700" s="2"/>
      <c r="I700" s="2"/>
    </row>
    <row r="701" customFormat="false" ht="12.75" hidden="false" customHeight="true" outlineLevel="0" collapsed="false">
      <c r="A701" s="2"/>
      <c r="B701" s="2"/>
      <c r="C701" s="2"/>
      <c r="D701" s="2"/>
      <c r="E701" s="2"/>
      <c r="F701" s="2"/>
      <c r="G701" s="2"/>
      <c r="H701" s="2"/>
      <c r="I701" s="2"/>
    </row>
    <row r="702" customFormat="false" ht="12.75" hidden="false" customHeight="true" outlineLevel="0" collapsed="false">
      <c r="A702" s="2"/>
      <c r="B702" s="2"/>
      <c r="C702" s="2"/>
      <c r="D702" s="2"/>
      <c r="E702" s="2"/>
      <c r="F702" s="2"/>
      <c r="G702" s="2"/>
      <c r="H702" s="2"/>
      <c r="I702" s="2"/>
    </row>
    <row r="703" customFormat="false" ht="12.75" hidden="false" customHeight="true" outlineLevel="0" collapsed="false">
      <c r="A703" s="2"/>
      <c r="B703" s="2"/>
      <c r="C703" s="2"/>
      <c r="D703" s="2"/>
      <c r="E703" s="2"/>
      <c r="F703" s="2"/>
      <c r="G703" s="2"/>
      <c r="H703" s="2"/>
      <c r="I703" s="2"/>
    </row>
    <row r="704" customFormat="false" ht="12.75" hidden="false" customHeight="true" outlineLevel="0" collapsed="false">
      <c r="A704" s="2"/>
      <c r="B704" s="2"/>
      <c r="C704" s="2"/>
      <c r="D704" s="2"/>
      <c r="E704" s="2"/>
      <c r="F704" s="2"/>
      <c r="G704" s="2"/>
      <c r="H704" s="2"/>
      <c r="I704" s="2"/>
    </row>
    <row r="705" customFormat="false" ht="12.75" hidden="false" customHeight="true" outlineLevel="0" collapsed="false">
      <c r="A705" s="2"/>
      <c r="B705" s="2"/>
      <c r="C705" s="2"/>
      <c r="D705" s="2"/>
      <c r="E705" s="2"/>
      <c r="F705" s="2"/>
      <c r="G705" s="2"/>
      <c r="H705" s="2"/>
      <c r="I705" s="2"/>
    </row>
    <row r="706" customFormat="false" ht="12.75" hidden="false" customHeight="true" outlineLevel="0" collapsed="false">
      <c r="A706" s="2"/>
      <c r="B706" s="2"/>
      <c r="C706" s="2"/>
      <c r="D706" s="2"/>
      <c r="E706" s="2"/>
      <c r="F706" s="2"/>
      <c r="G706" s="2"/>
      <c r="H706" s="2"/>
      <c r="I706" s="2"/>
    </row>
    <row r="707" customFormat="false" ht="12.75" hidden="false" customHeight="true" outlineLevel="0" collapsed="false">
      <c r="A707" s="2"/>
      <c r="B707" s="2"/>
      <c r="C707" s="2"/>
      <c r="D707" s="2"/>
      <c r="E707" s="2"/>
      <c r="F707" s="2"/>
      <c r="G707" s="2"/>
      <c r="H707" s="2"/>
      <c r="I707" s="2"/>
    </row>
    <row r="708" customFormat="false" ht="12.75" hidden="false" customHeight="true" outlineLevel="0" collapsed="false">
      <c r="A708" s="2"/>
      <c r="B708" s="2"/>
      <c r="C708" s="2"/>
      <c r="D708" s="2"/>
      <c r="E708" s="2"/>
      <c r="F708" s="2"/>
      <c r="G708" s="2"/>
      <c r="H708" s="2"/>
      <c r="I708" s="2"/>
    </row>
    <row r="709" customFormat="false" ht="12.75" hidden="false" customHeight="true" outlineLevel="0" collapsed="false">
      <c r="A709" s="2"/>
      <c r="B709" s="2"/>
      <c r="C709" s="2"/>
      <c r="D709" s="2"/>
      <c r="E709" s="2"/>
      <c r="F709" s="2"/>
      <c r="G709" s="2"/>
      <c r="H709" s="2"/>
      <c r="I709" s="2"/>
    </row>
    <row r="710" customFormat="false" ht="12.75" hidden="false" customHeight="true" outlineLevel="0" collapsed="false">
      <c r="A710" s="2"/>
      <c r="B710" s="2"/>
      <c r="C710" s="2"/>
      <c r="D710" s="2"/>
      <c r="E710" s="2"/>
      <c r="F710" s="2"/>
      <c r="G710" s="2"/>
      <c r="H710" s="2"/>
      <c r="I710" s="2"/>
    </row>
    <row r="711" customFormat="false" ht="12.75" hidden="false" customHeight="true" outlineLevel="0" collapsed="false">
      <c r="A711" s="2"/>
      <c r="B711" s="2"/>
      <c r="C711" s="2"/>
      <c r="D711" s="2"/>
      <c r="E711" s="2"/>
      <c r="F711" s="2"/>
      <c r="G711" s="2"/>
      <c r="H711" s="2"/>
      <c r="I711" s="2"/>
    </row>
    <row r="712" customFormat="false" ht="12.75" hidden="false" customHeight="true" outlineLevel="0" collapsed="false">
      <c r="A712" s="2"/>
      <c r="B712" s="2"/>
      <c r="C712" s="2"/>
      <c r="D712" s="2"/>
      <c r="E712" s="2"/>
      <c r="F712" s="2"/>
      <c r="G712" s="2"/>
      <c r="H712" s="2"/>
      <c r="I712" s="2"/>
    </row>
    <row r="713" customFormat="false" ht="12.75" hidden="false" customHeight="true" outlineLevel="0" collapsed="false">
      <c r="A713" s="2"/>
      <c r="B713" s="2"/>
      <c r="C713" s="2"/>
      <c r="D713" s="2"/>
      <c r="E713" s="2"/>
      <c r="F713" s="2"/>
      <c r="G713" s="2"/>
      <c r="H713" s="2"/>
      <c r="I713" s="2"/>
    </row>
    <row r="714" customFormat="false" ht="12.75" hidden="false" customHeight="true" outlineLevel="0" collapsed="false">
      <c r="A714" s="2"/>
      <c r="B714" s="2"/>
      <c r="C714" s="2"/>
      <c r="D714" s="2"/>
      <c r="E714" s="2"/>
      <c r="F714" s="2"/>
      <c r="G714" s="2"/>
      <c r="H714" s="2"/>
      <c r="I714" s="2"/>
    </row>
    <row r="715" customFormat="false" ht="12.75" hidden="false" customHeight="true" outlineLevel="0" collapsed="false">
      <c r="A715" s="2"/>
      <c r="B715" s="2"/>
      <c r="C715" s="2"/>
      <c r="D715" s="2"/>
      <c r="E715" s="2"/>
      <c r="F715" s="2"/>
      <c r="G715" s="2"/>
      <c r="H715" s="2"/>
      <c r="I715" s="2"/>
    </row>
    <row r="716" customFormat="false" ht="12.75" hidden="false" customHeight="true" outlineLevel="0" collapsed="false">
      <c r="A716" s="2"/>
      <c r="B716" s="2"/>
      <c r="C716" s="2"/>
      <c r="D716" s="2"/>
      <c r="E716" s="2"/>
      <c r="F716" s="2"/>
      <c r="G716" s="2"/>
      <c r="H716" s="2"/>
      <c r="I716" s="2"/>
    </row>
    <row r="717" customFormat="false" ht="12.75" hidden="false" customHeight="true" outlineLevel="0" collapsed="false">
      <c r="A717" s="2"/>
      <c r="B717" s="2"/>
      <c r="C717" s="2"/>
      <c r="D717" s="2"/>
      <c r="E717" s="2"/>
      <c r="F717" s="2"/>
      <c r="G717" s="2"/>
      <c r="H717" s="2"/>
      <c r="I717" s="2"/>
    </row>
    <row r="718" customFormat="false" ht="12.75" hidden="false" customHeight="true" outlineLevel="0" collapsed="false">
      <c r="A718" s="2"/>
      <c r="B718" s="2"/>
      <c r="C718" s="2"/>
      <c r="D718" s="2"/>
      <c r="E718" s="2"/>
      <c r="F718" s="2"/>
      <c r="G718" s="2"/>
      <c r="H718" s="2"/>
      <c r="I718" s="2"/>
    </row>
    <row r="719" customFormat="false" ht="12.75" hidden="false" customHeight="true" outlineLevel="0" collapsed="false">
      <c r="A719" s="2"/>
      <c r="B719" s="2"/>
      <c r="C719" s="2"/>
      <c r="D719" s="2"/>
      <c r="E719" s="2"/>
      <c r="F719" s="2"/>
      <c r="G719" s="2"/>
      <c r="H719" s="2"/>
      <c r="I719" s="2"/>
    </row>
    <row r="720" customFormat="false" ht="12.75" hidden="false" customHeight="true" outlineLevel="0" collapsed="false">
      <c r="A720" s="2"/>
      <c r="B720" s="2"/>
      <c r="C720" s="2"/>
      <c r="D720" s="2"/>
      <c r="E720" s="2"/>
      <c r="F720" s="2"/>
      <c r="G720" s="2"/>
      <c r="H720" s="2"/>
      <c r="I720" s="2"/>
    </row>
    <row r="721" customFormat="false" ht="12.75" hidden="false" customHeight="true" outlineLevel="0" collapsed="false">
      <c r="A721" s="2"/>
      <c r="B721" s="2"/>
      <c r="C721" s="2"/>
      <c r="D721" s="2"/>
      <c r="E721" s="2"/>
      <c r="F721" s="2"/>
      <c r="G721" s="2"/>
      <c r="H721" s="2"/>
      <c r="I721" s="2"/>
    </row>
    <row r="722" customFormat="false" ht="12.75" hidden="false" customHeight="true" outlineLevel="0" collapsed="false">
      <c r="A722" s="2"/>
      <c r="B722" s="2"/>
      <c r="C722" s="2"/>
      <c r="D722" s="2"/>
      <c r="E722" s="2"/>
      <c r="F722" s="2"/>
      <c r="G722" s="2"/>
      <c r="H722" s="2"/>
      <c r="I722" s="2"/>
    </row>
    <row r="723" customFormat="false" ht="12.75" hidden="false" customHeight="true" outlineLevel="0" collapsed="false">
      <c r="A723" s="2"/>
      <c r="B723" s="2"/>
      <c r="C723" s="2"/>
      <c r="D723" s="2"/>
      <c r="E723" s="2"/>
      <c r="F723" s="2"/>
      <c r="G723" s="2"/>
      <c r="H723" s="2"/>
      <c r="I723" s="2"/>
    </row>
    <row r="724" customFormat="false" ht="12.75" hidden="false" customHeight="true" outlineLevel="0" collapsed="false">
      <c r="A724" s="2"/>
      <c r="B724" s="2"/>
      <c r="C724" s="2"/>
      <c r="D724" s="2"/>
      <c r="E724" s="2"/>
      <c r="F724" s="2"/>
      <c r="G724" s="2"/>
      <c r="H724" s="2"/>
      <c r="I724" s="2"/>
    </row>
    <row r="725" customFormat="false" ht="12.75" hidden="false" customHeight="true" outlineLevel="0" collapsed="false">
      <c r="A725" s="2"/>
      <c r="B725" s="2"/>
      <c r="C725" s="2"/>
      <c r="D725" s="2"/>
      <c r="E725" s="2"/>
      <c r="F725" s="2"/>
      <c r="G725" s="2"/>
      <c r="H725" s="2"/>
      <c r="I725" s="2"/>
    </row>
    <row r="726" customFormat="false" ht="12.75" hidden="false" customHeight="true" outlineLevel="0" collapsed="false">
      <c r="A726" s="2"/>
      <c r="B726" s="2"/>
      <c r="C726" s="2"/>
      <c r="D726" s="2"/>
      <c r="E726" s="2"/>
      <c r="F726" s="2"/>
      <c r="G726" s="2"/>
      <c r="H726" s="2"/>
      <c r="I726" s="2"/>
    </row>
    <row r="727" customFormat="false" ht="12.75" hidden="false" customHeight="true" outlineLevel="0" collapsed="false">
      <c r="A727" s="2"/>
      <c r="B727" s="2"/>
      <c r="C727" s="2"/>
      <c r="D727" s="2"/>
      <c r="E727" s="2"/>
      <c r="F727" s="2"/>
      <c r="G727" s="2"/>
      <c r="H727" s="2"/>
      <c r="I727" s="2"/>
    </row>
    <row r="728" customFormat="false" ht="12.75" hidden="false" customHeight="true" outlineLevel="0" collapsed="false">
      <c r="A728" s="2"/>
      <c r="B728" s="2"/>
      <c r="C728" s="2"/>
      <c r="D728" s="2"/>
      <c r="E728" s="2"/>
      <c r="F728" s="2"/>
      <c r="G728" s="2"/>
      <c r="H728" s="2"/>
      <c r="I728" s="2"/>
    </row>
    <row r="729" customFormat="false" ht="12.75" hidden="false" customHeight="true" outlineLevel="0" collapsed="false">
      <c r="A729" s="2"/>
      <c r="B729" s="2"/>
      <c r="C729" s="2"/>
      <c r="D729" s="2"/>
      <c r="E729" s="2"/>
      <c r="F729" s="2"/>
      <c r="G729" s="2"/>
      <c r="H729" s="2"/>
      <c r="I729" s="2"/>
    </row>
    <row r="730" customFormat="false" ht="12.75" hidden="false" customHeight="true" outlineLevel="0" collapsed="false">
      <c r="A730" s="2"/>
      <c r="B730" s="2"/>
      <c r="C730" s="2"/>
      <c r="D730" s="2"/>
      <c r="E730" s="2"/>
      <c r="F730" s="2"/>
      <c r="G730" s="2"/>
      <c r="H730" s="2"/>
      <c r="I730" s="2"/>
    </row>
    <row r="731" customFormat="false" ht="12.75" hidden="false" customHeight="true" outlineLevel="0" collapsed="false">
      <c r="A731" s="2"/>
      <c r="B731" s="2"/>
      <c r="C731" s="2"/>
      <c r="D731" s="2"/>
      <c r="E731" s="2"/>
      <c r="F731" s="2"/>
      <c r="G731" s="2"/>
      <c r="H731" s="2"/>
      <c r="I731" s="2"/>
    </row>
    <row r="732" customFormat="false" ht="12.75" hidden="false" customHeight="true" outlineLevel="0" collapsed="false">
      <c r="A732" s="2"/>
      <c r="B732" s="2"/>
      <c r="C732" s="2"/>
      <c r="D732" s="2"/>
      <c r="E732" s="2"/>
      <c r="F732" s="2"/>
      <c r="G732" s="2"/>
      <c r="H732" s="2"/>
      <c r="I732" s="2"/>
    </row>
    <row r="733" customFormat="false" ht="12.75" hidden="false" customHeight="true" outlineLevel="0" collapsed="false">
      <c r="A733" s="2"/>
      <c r="B733" s="2"/>
      <c r="C733" s="2"/>
      <c r="D733" s="2"/>
      <c r="E733" s="2"/>
      <c r="F733" s="2"/>
      <c r="G733" s="2"/>
      <c r="H733" s="2"/>
      <c r="I733" s="2"/>
    </row>
    <row r="734" customFormat="false" ht="12.75" hidden="false" customHeight="true" outlineLevel="0" collapsed="false">
      <c r="A734" s="2"/>
      <c r="B734" s="2"/>
      <c r="C734" s="2"/>
      <c r="D734" s="2"/>
      <c r="E734" s="2"/>
      <c r="F734" s="2"/>
      <c r="G734" s="2"/>
      <c r="H734" s="2"/>
      <c r="I734" s="2"/>
    </row>
    <row r="735" customFormat="false" ht="12.75" hidden="false" customHeight="true" outlineLevel="0" collapsed="false">
      <c r="A735" s="2"/>
      <c r="B735" s="2"/>
      <c r="C735" s="2"/>
      <c r="D735" s="2"/>
      <c r="E735" s="2"/>
      <c r="F735" s="2"/>
      <c r="G735" s="2"/>
      <c r="H735" s="2"/>
      <c r="I735" s="2"/>
    </row>
    <row r="736" customFormat="false" ht="12.75" hidden="false" customHeight="true" outlineLevel="0" collapsed="false">
      <c r="A736" s="2"/>
      <c r="B736" s="2"/>
      <c r="C736" s="2"/>
      <c r="D736" s="2"/>
      <c r="E736" s="2"/>
      <c r="F736" s="2"/>
      <c r="G736" s="2"/>
      <c r="H736" s="2"/>
      <c r="I736" s="2"/>
    </row>
    <row r="737" customFormat="false" ht="12.75" hidden="false" customHeight="true" outlineLevel="0" collapsed="false">
      <c r="A737" s="2"/>
      <c r="B737" s="2"/>
      <c r="C737" s="2"/>
      <c r="D737" s="2"/>
      <c r="E737" s="2"/>
      <c r="F737" s="2"/>
      <c r="G737" s="2"/>
      <c r="H737" s="2"/>
      <c r="I737" s="2"/>
    </row>
    <row r="738" customFormat="false" ht="12.75" hidden="false" customHeight="true" outlineLevel="0" collapsed="false">
      <c r="A738" s="2"/>
      <c r="B738" s="2"/>
      <c r="C738" s="2"/>
      <c r="D738" s="2"/>
      <c r="E738" s="2"/>
      <c r="F738" s="2"/>
      <c r="G738" s="2"/>
      <c r="H738" s="2"/>
      <c r="I738" s="2"/>
    </row>
    <row r="739" customFormat="false" ht="12.75" hidden="false" customHeight="true" outlineLevel="0" collapsed="false">
      <c r="A739" s="2"/>
      <c r="B739" s="2"/>
      <c r="C739" s="2"/>
      <c r="D739" s="2"/>
      <c r="E739" s="2"/>
      <c r="F739" s="2"/>
      <c r="G739" s="2"/>
      <c r="H739" s="2"/>
      <c r="I739" s="2"/>
    </row>
    <row r="740" customFormat="false" ht="12.75" hidden="false" customHeight="true" outlineLevel="0" collapsed="false">
      <c r="A740" s="2"/>
      <c r="B740" s="2"/>
      <c r="C740" s="2"/>
      <c r="D740" s="2"/>
      <c r="E740" s="2"/>
      <c r="F740" s="2"/>
      <c r="G740" s="2"/>
      <c r="H740" s="2"/>
      <c r="I740" s="2"/>
    </row>
    <row r="741" customFormat="false" ht="12.75" hidden="false" customHeight="true" outlineLevel="0" collapsed="false">
      <c r="A741" s="2"/>
      <c r="B741" s="2"/>
      <c r="C741" s="2"/>
      <c r="D741" s="2"/>
      <c r="E741" s="2"/>
      <c r="F741" s="2"/>
      <c r="G741" s="2"/>
      <c r="H741" s="2"/>
      <c r="I741" s="2"/>
    </row>
    <row r="742" customFormat="false" ht="12.75" hidden="false" customHeight="true" outlineLevel="0" collapsed="false">
      <c r="A742" s="2"/>
      <c r="B742" s="2"/>
      <c r="C742" s="2"/>
      <c r="D742" s="2"/>
      <c r="E742" s="2"/>
      <c r="F742" s="2"/>
      <c r="G742" s="2"/>
      <c r="H742" s="2"/>
      <c r="I742" s="2"/>
    </row>
    <row r="743" customFormat="false" ht="12.75" hidden="false" customHeight="true" outlineLevel="0" collapsed="false">
      <c r="A743" s="2"/>
      <c r="B743" s="2"/>
      <c r="C743" s="2"/>
      <c r="D743" s="2"/>
      <c r="E743" s="2"/>
      <c r="F743" s="2"/>
      <c r="G743" s="2"/>
      <c r="H743" s="2"/>
      <c r="I743" s="2"/>
    </row>
    <row r="744" customFormat="false" ht="12.75" hidden="false" customHeight="true" outlineLevel="0" collapsed="false">
      <c r="A744" s="2"/>
      <c r="B744" s="2"/>
      <c r="C744" s="2"/>
      <c r="D744" s="2"/>
      <c r="E744" s="2"/>
      <c r="F744" s="2"/>
      <c r="G744" s="2"/>
      <c r="H744" s="2"/>
      <c r="I744" s="2"/>
    </row>
    <row r="745" customFormat="false" ht="12.75" hidden="false" customHeight="true" outlineLevel="0" collapsed="false">
      <c r="A745" s="2"/>
      <c r="B745" s="2"/>
      <c r="C745" s="2"/>
      <c r="D745" s="2"/>
      <c r="E745" s="2"/>
      <c r="F745" s="2"/>
      <c r="G745" s="2"/>
      <c r="H745" s="2"/>
      <c r="I745" s="2"/>
    </row>
    <row r="746" customFormat="false" ht="12.75" hidden="false" customHeight="true" outlineLevel="0" collapsed="false">
      <c r="A746" s="2"/>
      <c r="B746" s="2"/>
      <c r="C746" s="2"/>
      <c r="D746" s="2"/>
      <c r="E746" s="2"/>
      <c r="F746" s="2"/>
      <c r="G746" s="2"/>
      <c r="H746" s="2"/>
      <c r="I746" s="2"/>
    </row>
    <row r="747" customFormat="false" ht="12.75" hidden="false" customHeight="true" outlineLevel="0" collapsed="false">
      <c r="A747" s="2"/>
      <c r="B747" s="2"/>
      <c r="C747" s="2"/>
      <c r="D747" s="2"/>
      <c r="E747" s="2"/>
      <c r="F747" s="2"/>
      <c r="G747" s="2"/>
      <c r="H747" s="2"/>
      <c r="I747" s="2"/>
    </row>
    <row r="748" customFormat="false" ht="12.75" hidden="false" customHeight="true" outlineLevel="0" collapsed="false">
      <c r="A748" s="2"/>
      <c r="B748" s="2"/>
      <c r="C748" s="2"/>
      <c r="D748" s="2"/>
      <c r="E748" s="2"/>
      <c r="F748" s="2"/>
      <c r="G748" s="2"/>
      <c r="H748" s="2"/>
      <c r="I748" s="2"/>
    </row>
    <row r="749" customFormat="false" ht="12.75" hidden="false" customHeight="true" outlineLevel="0" collapsed="false">
      <c r="A749" s="2"/>
      <c r="B749" s="2"/>
      <c r="C749" s="2"/>
      <c r="D749" s="2"/>
      <c r="E749" s="2"/>
      <c r="F749" s="2"/>
      <c r="G749" s="2"/>
      <c r="H749" s="2"/>
      <c r="I749" s="2"/>
    </row>
    <row r="750" customFormat="false" ht="12.75" hidden="false" customHeight="true" outlineLevel="0" collapsed="false">
      <c r="A750" s="2"/>
      <c r="B750" s="2"/>
      <c r="C750" s="2"/>
      <c r="D750" s="2"/>
      <c r="E750" s="2"/>
      <c r="F750" s="2"/>
      <c r="G750" s="2"/>
      <c r="H750" s="2"/>
      <c r="I750" s="2"/>
    </row>
    <row r="751" customFormat="false" ht="12.75" hidden="false" customHeight="true" outlineLevel="0" collapsed="false">
      <c r="A751" s="2"/>
      <c r="B751" s="2"/>
      <c r="C751" s="2"/>
      <c r="D751" s="2"/>
      <c r="E751" s="2"/>
      <c r="F751" s="2"/>
      <c r="G751" s="2"/>
      <c r="H751" s="2"/>
      <c r="I751" s="2"/>
    </row>
    <row r="752" customFormat="false" ht="12.75" hidden="false" customHeight="true" outlineLevel="0" collapsed="false">
      <c r="A752" s="2"/>
      <c r="B752" s="2"/>
      <c r="C752" s="2"/>
      <c r="D752" s="2"/>
      <c r="E752" s="2"/>
      <c r="F752" s="2"/>
      <c r="G752" s="2"/>
      <c r="H752" s="2"/>
      <c r="I752" s="2"/>
    </row>
    <row r="753" customFormat="false" ht="12.75" hidden="false" customHeight="true" outlineLevel="0" collapsed="false">
      <c r="A753" s="2"/>
      <c r="B753" s="2"/>
      <c r="C753" s="2"/>
      <c r="D753" s="2"/>
      <c r="E753" s="2"/>
      <c r="F753" s="2"/>
      <c r="G753" s="2"/>
      <c r="H753" s="2"/>
      <c r="I753" s="2"/>
    </row>
    <row r="754" customFormat="false" ht="12.75" hidden="false" customHeight="true" outlineLevel="0" collapsed="false">
      <c r="A754" s="2"/>
      <c r="B754" s="2"/>
      <c r="C754" s="2"/>
      <c r="D754" s="2"/>
      <c r="E754" s="2"/>
      <c r="F754" s="2"/>
      <c r="G754" s="2"/>
      <c r="H754" s="2"/>
      <c r="I754" s="2"/>
    </row>
    <row r="755" customFormat="false" ht="12.75" hidden="false" customHeight="true" outlineLevel="0" collapsed="false">
      <c r="A755" s="2"/>
      <c r="B755" s="2"/>
      <c r="C755" s="2"/>
      <c r="D755" s="2"/>
      <c r="E755" s="2"/>
      <c r="F755" s="2"/>
      <c r="G755" s="2"/>
      <c r="H755" s="2"/>
      <c r="I755" s="2"/>
    </row>
    <row r="756" customFormat="false" ht="12.75" hidden="false" customHeight="true" outlineLevel="0" collapsed="false">
      <c r="A756" s="2"/>
      <c r="B756" s="2"/>
      <c r="C756" s="2"/>
      <c r="D756" s="2"/>
      <c r="E756" s="2"/>
      <c r="F756" s="2"/>
      <c r="G756" s="2"/>
      <c r="H756" s="2"/>
      <c r="I756" s="2"/>
    </row>
    <row r="757" customFormat="false" ht="12.75" hidden="false" customHeight="true" outlineLevel="0" collapsed="false">
      <c r="A757" s="2"/>
      <c r="B757" s="2"/>
      <c r="C757" s="2"/>
      <c r="D757" s="2"/>
      <c r="E757" s="2"/>
      <c r="F757" s="2"/>
      <c r="G757" s="2"/>
      <c r="H757" s="2"/>
      <c r="I757" s="2"/>
    </row>
    <row r="758" customFormat="false" ht="12.75" hidden="false" customHeight="true" outlineLevel="0" collapsed="false">
      <c r="A758" s="2"/>
      <c r="B758" s="2"/>
      <c r="C758" s="2"/>
      <c r="D758" s="2"/>
      <c r="E758" s="2"/>
      <c r="F758" s="2"/>
      <c r="G758" s="2"/>
      <c r="H758" s="2"/>
      <c r="I758" s="2"/>
    </row>
    <row r="759" customFormat="false" ht="12.75" hidden="false" customHeight="true" outlineLevel="0" collapsed="false">
      <c r="A759" s="2"/>
      <c r="B759" s="2"/>
      <c r="C759" s="2"/>
      <c r="D759" s="2"/>
      <c r="E759" s="2"/>
      <c r="F759" s="2"/>
      <c r="G759" s="2"/>
      <c r="H759" s="2"/>
      <c r="I759" s="2"/>
    </row>
    <row r="760" customFormat="false" ht="12.75" hidden="false" customHeight="true" outlineLevel="0" collapsed="false">
      <c r="A760" s="2"/>
      <c r="B760" s="2"/>
      <c r="C760" s="2"/>
      <c r="D760" s="2"/>
      <c r="E760" s="2"/>
      <c r="F760" s="2"/>
      <c r="G760" s="2"/>
      <c r="H760" s="2"/>
      <c r="I760" s="2"/>
    </row>
    <row r="761" customFormat="false" ht="12.75" hidden="false" customHeight="true" outlineLevel="0" collapsed="false">
      <c r="A761" s="2"/>
      <c r="B761" s="2"/>
      <c r="C761" s="2"/>
      <c r="D761" s="2"/>
      <c r="E761" s="2"/>
      <c r="F761" s="2"/>
      <c r="G761" s="2"/>
      <c r="H761" s="2"/>
      <c r="I761" s="2"/>
    </row>
    <row r="762" customFormat="false" ht="12.75" hidden="false" customHeight="true" outlineLevel="0" collapsed="false">
      <c r="A762" s="2"/>
      <c r="B762" s="2"/>
      <c r="C762" s="2"/>
      <c r="D762" s="2"/>
      <c r="E762" s="2"/>
      <c r="F762" s="2"/>
      <c r="G762" s="2"/>
      <c r="H762" s="2"/>
      <c r="I762" s="2"/>
    </row>
    <row r="763" customFormat="false" ht="12.75" hidden="false" customHeight="true" outlineLevel="0" collapsed="false">
      <c r="A763" s="2"/>
      <c r="B763" s="2"/>
      <c r="C763" s="2"/>
      <c r="D763" s="2"/>
      <c r="E763" s="2"/>
      <c r="F763" s="2"/>
      <c r="G763" s="2"/>
      <c r="H763" s="2"/>
      <c r="I763" s="2"/>
    </row>
    <row r="764" customFormat="false" ht="12.75" hidden="false" customHeight="true" outlineLevel="0" collapsed="false">
      <c r="A764" s="2"/>
      <c r="B764" s="2"/>
      <c r="C764" s="2"/>
      <c r="D764" s="2"/>
      <c r="E764" s="2"/>
      <c r="F764" s="2"/>
      <c r="G764" s="2"/>
      <c r="H764" s="2"/>
      <c r="I764" s="2"/>
    </row>
    <row r="765" customFormat="false" ht="12.75" hidden="false" customHeight="true" outlineLevel="0" collapsed="false">
      <c r="A765" s="2"/>
      <c r="B765" s="2"/>
      <c r="C765" s="2"/>
      <c r="D765" s="2"/>
      <c r="E765" s="2"/>
      <c r="F765" s="2"/>
      <c r="G765" s="2"/>
      <c r="H765" s="2"/>
      <c r="I765" s="2"/>
    </row>
    <row r="766" customFormat="false" ht="12.75" hidden="false" customHeight="true" outlineLevel="0" collapsed="false">
      <c r="A766" s="2"/>
      <c r="B766" s="2"/>
      <c r="C766" s="2"/>
      <c r="D766" s="2"/>
      <c r="E766" s="2"/>
      <c r="F766" s="2"/>
      <c r="G766" s="2"/>
      <c r="H766" s="2"/>
      <c r="I766" s="2"/>
    </row>
    <row r="767" customFormat="false" ht="12.75" hidden="false" customHeight="true" outlineLevel="0" collapsed="false">
      <c r="A767" s="2"/>
      <c r="B767" s="2"/>
      <c r="C767" s="2"/>
      <c r="D767" s="2"/>
      <c r="E767" s="2"/>
      <c r="F767" s="2"/>
      <c r="G767" s="2"/>
      <c r="H767" s="2"/>
      <c r="I767" s="2"/>
    </row>
    <row r="768" customFormat="false" ht="12.75" hidden="false" customHeight="true" outlineLevel="0" collapsed="false">
      <c r="A768" s="2"/>
      <c r="B768" s="2"/>
      <c r="C768" s="2"/>
      <c r="D768" s="2"/>
      <c r="E768" s="2"/>
      <c r="F768" s="2"/>
      <c r="G768" s="2"/>
      <c r="H768" s="2"/>
      <c r="I768" s="2"/>
    </row>
    <row r="769" customFormat="false" ht="12.75" hidden="false" customHeight="true" outlineLevel="0" collapsed="false">
      <c r="A769" s="2"/>
      <c r="B769" s="2"/>
      <c r="C769" s="2"/>
      <c r="D769" s="2"/>
      <c r="E769" s="2"/>
      <c r="F769" s="2"/>
      <c r="G769" s="2"/>
      <c r="H769" s="2"/>
      <c r="I769" s="2"/>
    </row>
    <row r="770" customFormat="false" ht="12.75" hidden="false" customHeight="true" outlineLevel="0" collapsed="false">
      <c r="A770" s="2"/>
      <c r="B770" s="2"/>
      <c r="C770" s="2"/>
      <c r="D770" s="2"/>
      <c r="E770" s="2"/>
      <c r="F770" s="2"/>
      <c r="G770" s="2"/>
      <c r="H770" s="2"/>
      <c r="I770" s="2"/>
    </row>
    <row r="771" customFormat="false" ht="12.75" hidden="false" customHeight="true" outlineLevel="0" collapsed="false">
      <c r="A771" s="2"/>
      <c r="B771" s="2"/>
      <c r="C771" s="2"/>
      <c r="D771" s="2"/>
      <c r="E771" s="2"/>
      <c r="F771" s="2"/>
      <c r="G771" s="2"/>
      <c r="H771" s="2"/>
      <c r="I771" s="2"/>
    </row>
    <row r="772" customFormat="false" ht="12.75" hidden="false" customHeight="true" outlineLevel="0" collapsed="false">
      <c r="A772" s="2"/>
      <c r="B772" s="2"/>
      <c r="C772" s="2"/>
      <c r="D772" s="2"/>
      <c r="E772" s="2"/>
      <c r="F772" s="2"/>
      <c r="G772" s="2"/>
      <c r="H772" s="2"/>
      <c r="I772" s="2"/>
    </row>
    <row r="773" customFormat="false" ht="12.75" hidden="false" customHeight="true" outlineLevel="0" collapsed="false">
      <c r="A773" s="2"/>
      <c r="B773" s="2"/>
      <c r="C773" s="2"/>
      <c r="D773" s="2"/>
      <c r="E773" s="2"/>
      <c r="F773" s="2"/>
      <c r="G773" s="2"/>
      <c r="H773" s="2"/>
      <c r="I773" s="2"/>
    </row>
    <row r="774" customFormat="false" ht="12.75" hidden="false" customHeight="true" outlineLevel="0" collapsed="false">
      <c r="A774" s="2"/>
      <c r="B774" s="2"/>
      <c r="C774" s="2"/>
      <c r="D774" s="2"/>
      <c r="E774" s="2"/>
      <c r="F774" s="2"/>
      <c r="G774" s="2"/>
      <c r="H774" s="2"/>
      <c r="I774" s="2"/>
    </row>
    <row r="775" customFormat="false" ht="12.75" hidden="false" customHeight="true" outlineLevel="0" collapsed="false">
      <c r="A775" s="2"/>
      <c r="B775" s="2"/>
      <c r="C775" s="2"/>
      <c r="D775" s="2"/>
      <c r="E775" s="2"/>
      <c r="F775" s="2"/>
      <c r="G775" s="2"/>
      <c r="H775" s="2"/>
      <c r="I775" s="2"/>
    </row>
    <row r="776" customFormat="false" ht="12.75" hidden="false" customHeight="true" outlineLevel="0" collapsed="false">
      <c r="A776" s="2"/>
      <c r="B776" s="2"/>
      <c r="C776" s="2"/>
      <c r="D776" s="2"/>
      <c r="E776" s="2"/>
      <c r="F776" s="2"/>
      <c r="G776" s="2"/>
      <c r="H776" s="2"/>
      <c r="I776" s="2"/>
    </row>
    <row r="777" customFormat="false" ht="12.75" hidden="false" customHeight="true" outlineLevel="0" collapsed="false">
      <c r="A777" s="2"/>
      <c r="B777" s="2"/>
      <c r="C777" s="2"/>
      <c r="D777" s="2"/>
      <c r="E777" s="2"/>
      <c r="F777" s="2"/>
      <c r="G777" s="2"/>
      <c r="H777" s="2"/>
      <c r="I777" s="2"/>
    </row>
    <row r="778" customFormat="false" ht="12.75" hidden="false" customHeight="true" outlineLevel="0" collapsed="false">
      <c r="A778" s="2"/>
      <c r="B778" s="2"/>
      <c r="C778" s="2"/>
      <c r="D778" s="2"/>
      <c r="E778" s="2"/>
      <c r="F778" s="2"/>
      <c r="G778" s="2"/>
      <c r="H778" s="2"/>
      <c r="I778" s="2"/>
    </row>
    <row r="779" customFormat="false" ht="12.75" hidden="false" customHeight="true" outlineLevel="0" collapsed="false">
      <c r="A779" s="2"/>
      <c r="B779" s="2"/>
      <c r="C779" s="2"/>
      <c r="D779" s="2"/>
      <c r="E779" s="2"/>
      <c r="F779" s="2"/>
      <c r="G779" s="2"/>
      <c r="H779" s="2"/>
      <c r="I779" s="2"/>
    </row>
    <row r="780" customFormat="false" ht="12.75" hidden="false" customHeight="true" outlineLevel="0" collapsed="false">
      <c r="A780" s="2"/>
      <c r="B780" s="2"/>
      <c r="C780" s="2"/>
      <c r="D780" s="2"/>
      <c r="E780" s="2"/>
      <c r="F780" s="2"/>
      <c r="G780" s="2"/>
      <c r="H780" s="2"/>
      <c r="I780" s="2"/>
    </row>
    <row r="781" customFormat="false" ht="12.75" hidden="false" customHeight="true" outlineLevel="0" collapsed="false">
      <c r="A781" s="2"/>
      <c r="B781" s="2"/>
      <c r="C781" s="2"/>
      <c r="D781" s="2"/>
      <c r="E781" s="2"/>
      <c r="F781" s="2"/>
      <c r="G781" s="2"/>
      <c r="H781" s="2"/>
      <c r="I781" s="2"/>
    </row>
    <row r="782" customFormat="false" ht="12.75" hidden="false" customHeight="true" outlineLevel="0" collapsed="false">
      <c r="A782" s="2"/>
      <c r="B782" s="2"/>
      <c r="C782" s="2"/>
      <c r="D782" s="2"/>
      <c r="E782" s="2"/>
      <c r="F782" s="2"/>
      <c r="G782" s="2"/>
      <c r="H782" s="2"/>
      <c r="I782" s="2"/>
    </row>
    <row r="783" customFormat="false" ht="12.75" hidden="false" customHeight="true" outlineLevel="0" collapsed="false">
      <c r="A783" s="2"/>
      <c r="B783" s="2"/>
      <c r="C783" s="2"/>
      <c r="D783" s="2"/>
      <c r="E783" s="2"/>
      <c r="F783" s="2"/>
      <c r="G783" s="2"/>
      <c r="H783" s="2"/>
      <c r="I783" s="2"/>
    </row>
    <row r="784" customFormat="false" ht="12.75" hidden="false" customHeight="true" outlineLevel="0" collapsed="false">
      <c r="A784" s="2"/>
      <c r="B784" s="2"/>
      <c r="C784" s="2"/>
      <c r="D784" s="2"/>
      <c r="E784" s="2"/>
      <c r="F784" s="2"/>
      <c r="G784" s="2"/>
      <c r="H784" s="2"/>
      <c r="I784" s="2"/>
    </row>
    <row r="785" customFormat="false" ht="12.75" hidden="false" customHeight="true" outlineLevel="0" collapsed="false">
      <c r="A785" s="2"/>
      <c r="B785" s="2"/>
      <c r="C785" s="2"/>
      <c r="D785" s="2"/>
      <c r="E785" s="2"/>
      <c r="F785" s="2"/>
      <c r="G785" s="2"/>
      <c r="H785" s="2"/>
      <c r="I785" s="2"/>
    </row>
    <row r="786" customFormat="false" ht="12.75" hidden="false" customHeight="true" outlineLevel="0" collapsed="false">
      <c r="A786" s="2"/>
      <c r="B786" s="2"/>
      <c r="C786" s="2"/>
      <c r="D786" s="2"/>
      <c r="E786" s="2"/>
      <c r="F786" s="2"/>
      <c r="G786" s="2"/>
      <c r="H786" s="2"/>
      <c r="I786" s="2"/>
    </row>
    <row r="787" customFormat="false" ht="12.75" hidden="false" customHeight="true" outlineLevel="0" collapsed="false">
      <c r="A787" s="2"/>
      <c r="B787" s="2"/>
      <c r="C787" s="2"/>
      <c r="D787" s="2"/>
      <c r="E787" s="2"/>
      <c r="F787" s="2"/>
      <c r="G787" s="2"/>
      <c r="H787" s="2"/>
      <c r="I787" s="2"/>
    </row>
    <row r="788" customFormat="false" ht="12.75" hidden="false" customHeight="true" outlineLevel="0" collapsed="false">
      <c r="A788" s="2"/>
      <c r="B788" s="2"/>
      <c r="C788" s="2"/>
      <c r="D788" s="2"/>
      <c r="E788" s="2"/>
      <c r="F788" s="2"/>
      <c r="G788" s="2"/>
      <c r="H788" s="2"/>
      <c r="I788" s="2"/>
    </row>
    <row r="789" customFormat="false" ht="12.75" hidden="false" customHeight="true" outlineLevel="0" collapsed="false">
      <c r="A789" s="2"/>
      <c r="B789" s="2"/>
      <c r="C789" s="2"/>
      <c r="D789" s="2"/>
      <c r="E789" s="2"/>
      <c r="F789" s="2"/>
      <c r="G789" s="2"/>
      <c r="H789" s="2"/>
      <c r="I789" s="2"/>
    </row>
    <row r="790" customFormat="false" ht="12.75" hidden="false" customHeight="true" outlineLevel="0" collapsed="false">
      <c r="A790" s="2"/>
      <c r="B790" s="2"/>
      <c r="C790" s="2"/>
      <c r="D790" s="2"/>
      <c r="E790" s="2"/>
      <c r="F790" s="2"/>
      <c r="G790" s="2"/>
      <c r="H790" s="2"/>
      <c r="I790" s="2"/>
    </row>
    <row r="791" customFormat="false" ht="12.75" hidden="false" customHeight="true" outlineLevel="0" collapsed="false">
      <c r="A791" s="2"/>
      <c r="B791" s="2"/>
      <c r="C791" s="2"/>
      <c r="D791" s="2"/>
      <c r="E791" s="2"/>
      <c r="F791" s="2"/>
      <c r="G791" s="2"/>
      <c r="H791" s="2"/>
      <c r="I791" s="2"/>
    </row>
    <row r="792" customFormat="false" ht="12.75" hidden="false" customHeight="true" outlineLevel="0" collapsed="false">
      <c r="A792" s="2"/>
      <c r="B792" s="2"/>
      <c r="C792" s="2"/>
      <c r="D792" s="2"/>
      <c r="E792" s="2"/>
      <c r="F792" s="2"/>
      <c r="G792" s="2"/>
      <c r="H792" s="2"/>
      <c r="I792" s="2"/>
    </row>
    <row r="793" customFormat="false" ht="12.75" hidden="false" customHeight="true" outlineLevel="0" collapsed="false">
      <c r="A793" s="2"/>
      <c r="B793" s="2"/>
      <c r="C793" s="2"/>
      <c r="D793" s="2"/>
      <c r="E793" s="2"/>
      <c r="F793" s="2"/>
      <c r="G793" s="2"/>
      <c r="H793" s="2"/>
      <c r="I793" s="2"/>
    </row>
    <row r="794" customFormat="false" ht="12.75" hidden="false" customHeight="true" outlineLevel="0" collapsed="false">
      <c r="A794" s="2"/>
      <c r="B794" s="2"/>
      <c r="C794" s="2"/>
      <c r="D794" s="2"/>
      <c r="E794" s="2"/>
      <c r="F794" s="2"/>
      <c r="G794" s="2"/>
      <c r="H794" s="2"/>
      <c r="I794" s="2"/>
    </row>
    <row r="795" customFormat="false" ht="12.75" hidden="false" customHeight="true" outlineLevel="0" collapsed="false">
      <c r="A795" s="2"/>
      <c r="B795" s="2"/>
      <c r="C795" s="2"/>
      <c r="D795" s="2"/>
      <c r="E795" s="2"/>
      <c r="F795" s="2"/>
      <c r="G795" s="2"/>
      <c r="H795" s="2"/>
      <c r="I795" s="2"/>
    </row>
    <row r="796" customFormat="false" ht="12.75" hidden="false" customHeight="true" outlineLevel="0" collapsed="false">
      <c r="A796" s="2"/>
      <c r="B796" s="2"/>
      <c r="C796" s="2"/>
      <c r="D796" s="2"/>
      <c r="E796" s="2"/>
      <c r="F796" s="2"/>
      <c r="G796" s="2"/>
      <c r="H796" s="2"/>
      <c r="I796" s="2"/>
    </row>
    <row r="797" customFormat="false" ht="12.75" hidden="false" customHeight="true" outlineLevel="0" collapsed="false">
      <c r="A797" s="2"/>
      <c r="B797" s="2"/>
      <c r="C797" s="2"/>
      <c r="D797" s="2"/>
      <c r="E797" s="2"/>
      <c r="F797" s="2"/>
      <c r="G797" s="2"/>
      <c r="H797" s="2"/>
      <c r="I797" s="2"/>
    </row>
    <row r="798" customFormat="false" ht="12.75" hidden="false" customHeight="true" outlineLevel="0" collapsed="false">
      <c r="A798" s="2"/>
      <c r="B798" s="2"/>
      <c r="C798" s="2"/>
      <c r="D798" s="2"/>
      <c r="E798" s="2"/>
      <c r="F798" s="2"/>
      <c r="G798" s="2"/>
      <c r="H798" s="2"/>
      <c r="I798" s="2"/>
    </row>
    <row r="799" customFormat="false" ht="12.75" hidden="false" customHeight="true" outlineLevel="0" collapsed="false">
      <c r="A799" s="2"/>
      <c r="B799" s="2"/>
      <c r="C799" s="2"/>
      <c r="D799" s="2"/>
      <c r="E799" s="2"/>
      <c r="F799" s="2"/>
      <c r="G799" s="2"/>
      <c r="H799" s="2"/>
      <c r="I799" s="2"/>
    </row>
    <row r="800" customFormat="false" ht="12.75" hidden="false" customHeight="true" outlineLevel="0" collapsed="false">
      <c r="A800" s="2"/>
      <c r="B800" s="2"/>
      <c r="C800" s="2"/>
      <c r="D800" s="2"/>
      <c r="E800" s="2"/>
      <c r="F800" s="2"/>
      <c r="G800" s="2"/>
      <c r="H800" s="2"/>
      <c r="I800" s="2"/>
    </row>
    <row r="801" customFormat="false" ht="12.75" hidden="false" customHeight="true" outlineLevel="0" collapsed="false">
      <c r="A801" s="2"/>
      <c r="B801" s="2"/>
      <c r="C801" s="2"/>
      <c r="D801" s="2"/>
      <c r="E801" s="2"/>
      <c r="F801" s="2"/>
      <c r="G801" s="2"/>
      <c r="H801" s="2"/>
      <c r="I801" s="2"/>
    </row>
    <row r="802" customFormat="false" ht="12.75" hidden="false" customHeight="true" outlineLevel="0" collapsed="false">
      <c r="A802" s="2"/>
      <c r="B802" s="2"/>
      <c r="C802" s="2"/>
      <c r="D802" s="2"/>
      <c r="E802" s="2"/>
      <c r="F802" s="2"/>
      <c r="G802" s="2"/>
      <c r="H802" s="2"/>
      <c r="I802" s="2"/>
    </row>
    <row r="803" customFormat="false" ht="12.75" hidden="false" customHeight="true" outlineLevel="0" collapsed="false">
      <c r="A803" s="2"/>
      <c r="B803" s="2"/>
      <c r="C803" s="2"/>
      <c r="D803" s="2"/>
      <c r="E803" s="2"/>
      <c r="F803" s="2"/>
      <c r="G803" s="2"/>
      <c r="H803" s="2"/>
      <c r="I803" s="2"/>
    </row>
    <row r="804" customFormat="false" ht="12.75" hidden="false" customHeight="true" outlineLevel="0" collapsed="false">
      <c r="A804" s="2"/>
      <c r="B804" s="2"/>
      <c r="C804" s="2"/>
      <c r="D804" s="2"/>
      <c r="E804" s="2"/>
      <c r="F804" s="2"/>
      <c r="G804" s="2"/>
      <c r="H804" s="2"/>
      <c r="I804" s="2"/>
    </row>
    <row r="805" customFormat="false" ht="12.75" hidden="false" customHeight="true" outlineLevel="0" collapsed="false">
      <c r="A805" s="2"/>
      <c r="B805" s="2"/>
      <c r="C805" s="2"/>
      <c r="D805" s="2"/>
      <c r="E805" s="2"/>
      <c r="F805" s="2"/>
      <c r="G805" s="2"/>
      <c r="H805" s="2"/>
      <c r="I805" s="2"/>
    </row>
    <row r="806" customFormat="false" ht="12.75" hidden="false" customHeight="true" outlineLevel="0" collapsed="false">
      <c r="A806" s="2"/>
      <c r="B806" s="2"/>
      <c r="C806" s="2"/>
      <c r="D806" s="2"/>
      <c r="E806" s="2"/>
      <c r="F806" s="2"/>
      <c r="G806" s="2"/>
      <c r="H806" s="2"/>
      <c r="I806" s="2"/>
    </row>
    <row r="807" customFormat="false" ht="12.75" hidden="false" customHeight="true" outlineLevel="0" collapsed="false">
      <c r="A807" s="2"/>
      <c r="B807" s="2"/>
      <c r="C807" s="2"/>
      <c r="D807" s="2"/>
      <c r="E807" s="2"/>
      <c r="F807" s="2"/>
      <c r="G807" s="2"/>
      <c r="H807" s="2"/>
      <c r="I807" s="2"/>
    </row>
    <row r="808" customFormat="false" ht="12.75" hidden="false" customHeight="true" outlineLevel="0" collapsed="false">
      <c r="A808" s="2"/>
      <c r="B808" s="2"/>
      <c r="C808" s="2"/>
      <c r="D808" s="2"/>
      <c r="E808" s="2"/>
      <c r="F808" s="2"/>
      <c r="G808" s="2"/>
      <c r="H808" s="2"/>
      <c r="I808" s="2"/>
    </row>
    <row r="809" customFormat="false" ht="12.75" hidden="false" customHeight="true" outlineLevel="0" collapsed="false">
      <c r="A809" s="2"/>
      <c r="B809" s="2"/>
      <c r="C809" s="2"/>
      <c r="D809" s="2"/>
      <c r="E809" s="2"/>
      <c r="F809" s="2"/>
      <c r="G809" s="2"/>
      <c r="H809" s="2"/>
      <c r="I809" s="2"/>
    </row>
    <row r="810" customFormat="false" ht="12.75" hidden="false" customHeight="true" outlineLevel="0" collapsed="false">
      <c r="A810" s="2"/>
      <c r="B810" s="2"/>
      <c r="C810" s="2"/>
      <c r="D810" s="2"/>
      <c r="E810" s="2"/>
      <c r="F810" s="2"/>
      <c r="G810" s="2"/>
      <c r="H810" s="2"/>
      <c r="I810" s="2"/>
    </row>
    <row r="811" customFormat="false" ht="12.75" hidden="false" customHeight="true" outlineLevel="0" collapsed="false">
      <c r="A811" s="2"/>
      <c r="B811" s="2"/>
      <c r="C811" s="2"/>
      <c r="D811" s="2"/>
      <c r="E811" s="2"/>
      <c r="F811" s="2"/>
      <c r="G811" s="2"/>
      <c r="H811" s="2"/>
      <c r="I811" s="2"/>
    </row>
    <row r="812" customFormat="false" ht="12.75" hidden="false" customHeight="true" outlineLevel="0" collapsed="false">
      <c r="A812" s="2"/>
      <c r="B812" s="2"/>
      <c r="C812" s="2"/>
      <c r="D812" s="2"/>
      <c r="E812" s="2"/>
      <c r="F812" s="2"/>
      <c r="G812" s="2"/>
      <c r="H812" s="2"/>
      <c r="I812" s="2"/>
    </row>
    <row r="813" customFormat="false" ht="12.75" hidden="false" customHeight="true" outlineLevel="0" collapsed="false">
      <c r="A813" s="2"/>
      <c r="B813" s="2"/>
      <c r="C813" s="2"/>
      <c r="D813" s="2"/>
      <c r="E813" s="2"/>
      <c r="F813" s="2"/>
      <c r="G813" s="2"/>
      <c r="H813" s="2"/>
      <c r="I813" s="2"/>
    </row>
    <row r="814" customFormat="false" ht="12.75" hidden="false" customHeight="true" outlineLevel="0" collapsed="false">
      <c r="A814" s="2"/>
      <c r="B814" s="2"/>
      <c r="C814" s="2"/>
      <c r="D814" s="2"/>
      <c r="E814" s="2"/>
      <c r="F814" s="2"/>
      <c r="G814" s="2"/>
      <c r="H814" s="2"/>
      <c r="I814" s="2"/>
    </row>
    <row r="815" customFormat="false" ht="12.75" hidden="false" customHeight="true" outlineLevel="0" collapsed="false">
      <c r="A815" s="2"/>
      <c r="B815" s="2"/>
      <c r="C815" s="2"/>
      <c r="D815" s="2"/>
      <c r="E815" s="2"/>
      <c r="F815" s="2"/>
      <c r="G815" s="2"/>
      <c r="H815" s="2"/>
      <c r="I815" s="2"/>
    </row>
    <row r="816" customFormat="false" ht="12.75" hidden="false" customHeight="true" outlineLevel="0" collapsed="false">
      <c r="A816" s="2"/>
      <c r="B816" s="2"/>
      <c r="C816" s="2"/>
      <c r="D816" s="2"/>
      <c r="E816" s="2"/>
      <c r="F816" s="2"/>
      <c r="G816" s="2"/>
      <c r="H816" s="2"/>
      <c r="I816" s="2"/>
    </row>
    <row r="817" customFormat="false" ht="12.75" hidden="false" customHeight="true" outlineLevel="0" collapsed="false">
      <c r="A817" s="2"/>
      <c r="B817" s="2"/>
      <c r="C817" s="2"/>
      <c r="D817" s="2"/>
      <c r="E817" s="2"/>
      <c r="F817" s="2"/>
      <c r="G817" s="2"/>
      <c r="H817" s="2"/>
      <c r="I817" s="2"/>
    </row>
    <row r="818" customFormat="false" ht="12.75" hidden="false" customHeight="true" outlineLevel="0" collapsed="false">
      <c r="A818" s="2"/>
      <c r="B818" s="2"/>
      <c r="C818" s="2"/>
      <c r="D818" s="2"/>
      <c r="E818" s="2"/>
      <c r="F818" s="2"/>
      <c r="G818" s="2"/>
      <c r="H818" s="2"/>
      <c r="I818" s="2"/>
    </row>
    <row r="819" customFormat="false" ht="12.75" hidden="false" customHeight="true" outlineLevel="0" collapsed="false">
      <c r="A819" s="2"/>
      <c r="B819" s="2"/>
      <c r="C819" s="2"/>
      <c r="D819" s="2"/>
      <c r="E819" s="2"/>
      <c r="F819" s="2"/>
      <c r="G819" s="2"/>
      <c r="H819" s="2"/>
      <c r="I819" s="2"/>
    </row>
    <row r="820" customFormat="false" ht="12.75" hidden="false" customHeight="true" outlineLevel="0" collapsed="false">
      <c r="A820" s="2"/>
      <c r="B820" s="2"/>
      <c r="C820" s="2"/>
      <c r="D820" s="2"/>
      <c r="E820" s="2"/>
      <c r="F820" s="2"/>
      <c r="G820" s="2"/>
      <c r="H820" s="2"/>
      <c r="I820" s="2"/>
    </row>
    <row r="821" customFormat="false" ht="12.75" hidden="false" customHeight="true" outlineLevel="0" collapsed="false">
      <c r="A821" s="2"/>
      <c r="B821" s="2"/>
      <c r="C821" s="2"/>
      <c r="D821" s="2"/>
      <c r="E821" s="2"/>
      <c r="F821" s="2"/>
      <c r="G821" s="2"/>
      <c r="H821" s="2"/>
      <c r="I821" s="2"/>
    </row>
    <row r="822" customFormat="false" ht="12.75" hidden="false" customHeight="true" outlineLevel="0" collapsed="false">
      <c r="A822" s="2"/>
      <c r="B822" s="2"/>
      <c r="C822" s="2"/>
      <c r="D822" s="2"/>
      <c r="E822" s="2"/>
      <c r="F822" s="2"/>
      <c r="G822" s="2"/>
      <c r="H822" s="2"/>
      <c r="I822" s="2"/>
    </row>
    <row r="823" customFormat="false" ht="12.75" hidden="false" customHeight="true" outlineLevel="0" collapsed="false">
      <c r="A823" s="2"/>
      <c r="B823" s="2"/>
      <c r="C823" s="2"/>
      <c r="D823" s="2"/>
      <c r="E823" s="2"/>
      <c r="F823" s="2"/>
      <c r="G823" s="2"/>
      <c r="H823" s="2"/>
      <c r="I823" s="2"/>
    </row>
    <row r="824" customFormat="false" ht="12.75" hidden="false" customHeight="true" outlineLevel="0" collapsed="false">
      <c r="A824" s="2"/>
      <c r="B824" s="2"/>
      <c r="C824" s="2"/>
      <c r="D824" s="2"/>
      <c r="E824" s="2"/>
      <c r="F824" s="2"/>
      <c r="G824" s="2"/>
      <c r="H824" s="2"/>
      <c r="I824" s="2"/>
    </row>
    <row r="825" customFormat="false" ht="12.75" hidden="false" customHeight="true" outlineLevel="0" collapsed="false">
      <c r="A825" s="2"/>
      <c r="B825" s="2"/>
      <c r="C825" s="2"/>
      <c r="D825" s="2"/>
      <c r="E825" s="2"/>
      <c r="F825" s="2"/>
      <c r="G825" s="2"/>
      <c r="H825" s="2"/>
      <c r="I825" s="2"/>
    </row>
    <row r="826" customFormat="false" ht="12.75" hidden="false" customHeight="true" outlineLevel="0" collapsed="false">
      <c r="A826" s="2"/>
      <c r="B826" s="2"/>
      <c r="C826" s="2"/>
      <c r="D826" s="2"/>
      <c r="E826" s="2"/>
      <c r="F826" s="2"/>
      <c r="G826" s="2"/>
      <c r="H826" s="2"/>
      <c r="I826" s="2"/>
    </row>
    <row r="827" customFormat="false" ht="12.75" hidden="false" customHeight="true" outlineLevel="0" collapsed="false">
      <c r="A827" s="2"/>
      <c r="B827" s="2"/>
      <c r="C827" s="2"/>
      <c r="D827" s="2"/>
      <c r="E827" s="2"/>
      <c r="F827" s="2"/>
      <c r="G827" s="2"/>
      <c r="H827" s="2"/>
      <c r="I827" s="2"/>
    </row>
    <row r="828" customFormat="false" ht="12.75" hidden="false" customHeight="true" outlineLevel="0" collapsed="false">
      <c r="A828" s="2"/>
      <c r="B828" s="2"/>
      <c r="C828" s="2"/>
      <c r="D828" s="2"/>
      <c r="E828" s="2"/>
      <c r="F828" s="2"/>
      <c r="G828" s="2"/>
      <c r="H828" s="2"/>
      <c r="I828" s="2"/>
    </row>
    <row r="829" customFormat="false" ht="12.75" hidden="false" customHeight="true" outlineLevel="0" collapsed="false">
      <c r="A829" s="2"/>
      <c r="B829" s="2"/>
      <c r="C829" s="2"/>
      <c r="D829" s="2"/>
      <c r="E829" s="2"/>
      <c r="F829" s="2"/>
      <c r="G829" s="2"/>
      <c r="H829" s="2"/>
      <c r="I829" s="2"/>
    </row>
    <row r="830" customFormat="false" ht="12.75" hidden="false" customHeight="true" outlineLevel="0" collapsed="false">
      <c r="A830" s="2"/>
      <c r="B830" s="2"/>
      <c r="C830" s="2"/>
      <c r="D830" s="2"/>
      <c r="E830" s="2"/>
      <c r="F830" s="2"/>
      <c r="G830" s="2"/>
      <c r="H830" s="2"/>
      <c r="I830" s="2"/>
    </row>
    <row r="831" customFormat="false" ht="12.75" hidden="false" customHeight="true" outlineLevel="0" collapsed="false">
      <c r="A831" s="2"/>
      <c r="B831" s="2"/>
      <c r="C831" s="2"/>
      <c r="D831" s="2"/>
      <c r="E831" s="2"/>
      <c r="F831" s="2"/>
      <c r="G831" s="2"/>
      <c r="H831" s="2"/>
      <c r="I831" s="2"/>
    </row>
    <row r="832" customFormat="false" ht="12.75" hidden="false" customHeight="true" outlineLevel="0" collapsed="false">
      <c r="A832" s="2"/>
      <c r="B832" s="2"/>
      <c r="C832" s="2"/>
      <c r="D832" s="2"/>
      <c r="E832" s="2"/>
      <c r="F832" s="2"/>
      <c r="G832" s="2"/>
      <c r="H832" s="2"/>
      <c r="I832" s="2"/>
    </row>
    <row r="833" customFormat="false" ht="12.75" hidden="false" customHeight="true" outlineLevel="0" collapsed="false">
      <c r="A833" s="2"/>
      <c r="B833" s="2"/>
      <c r="C833" s="2"/>
      <c r="D833" s="2"/>
      <c r="E833" s="2"/>
      <c r="F833" s="2"/>
      <c r="G833" s="2"/>
      <c r="H833" s="2"/>
      <c r="I833" s="2"/>
    </row>
    <row r="834" customFormat="false" ht="12.75" hidden="false" customHeight="true" outlineLevel="0" collapsed="false">
      <c r="A834" s="2"/>
      <c r="B834" s="2"/>
      <c r="C834" s="2"/>
      <c r="D834" s="2"/>
      <c r="E834" s="2"/>
      <c r="F834" s="2"/>
      <c r="G834" s="2"/>
      <c r="H834" s="2"/>
      <c r="I834" s="2"/>
    </row>
    <row r="835" customFormat="false" ht="12.75" hidden="false" customHeight="true" outlineLevel="0" collapsed="false">
      <c r="A835" s="2"/>
      <c r="B835" s="2"/>
      <c r="C835" s="2"/>
      <c r="D835" s="2"/>
      <c r="E835" s="2"/>
      <c r="F835" s="2"/>
      <c r="G835" s="2"/>
      <c r="H835" s="2"/>
      <c r="I835" s="2"/>
    </row>
    <row r="836" customFormat="false" ht="12.75" hidden="false" customHeight="true" outlineLevel="0" collapsed="false">
      <c r="A836" s="2"/>
      <c r="B836" s="2"/>
      <c r="C836" s="2"/>
      <c r="D836" s="2"/>
      <c r="E836" s="2"/>
      <c r="F836" s="2"/>
      <c r="G836" s="2"/>
      <c r="H836" s="2"/>
      <c r="I836" s="2"/>
    </row>
    <row r="837" customFormat="false" ht="12.75" hidden="false" customHeight="true" outlineLevel="0" collapsed="false">
      <c r="A837" s="2"/>
      <c r="B837" s="2"/>
      <c r="C837" s="2"/>
      <c r="D837" s="2"/>
      <c r="E837" s="2"/>
      <c r="F837" s="2"/>
      <c r="G837" s="2"/>
      <c r="H837" s="2"/>
      <c r="I837" s="2"/>
    </row>
    <row r="838" customFormat="false" ht="12.75" hidden="false" customHeight="true" outlineLevel="0" collapsed="false">
      <c r="A838" s="2"/>
      <c r="B838" s="2"/>
      <c r="C838" s="2"/>
      <c r="D838" s="2"/>
      <c r="E838" s="2"/>
      <c r="F838" s="2"/>
      <c r="G838" s="2"/>
      <c r="H838" s="2"/>
      <c r="I838" s="2"/>
    </row>
    <row r="839" customFormat="false" ht="12.75" hidden="false" customHeight="true" outlineLevel="0" collapsed="false">
      <c r="A839" s="2"/>
      <c r="B839" s="2"/>
      <c r="C839" s="2"/>
      <c r="D839" s="2"/>
      <c r="E839" s="2"/>
      <c r="F839" s="2"/>
      <c r="G839" s="2"/>
      <c r="H839" s="2"/>
      <c r="I839" s="2"/>
    </row>
    <row r="840" customFormat="false" ht="12.75" hidden="false" customHeight="true" outlineLevel="0" collapsed="false">
      <c r="A840" s="2"/>
      <c r="B840" s="2"/>
      <c r="C840" s="2"/>
      <c r="D840" s="2"/>
      <c r="E840" s="2"/>
      <c r="F840" s="2"/>
      <c r="G840" s="2"/>
      <c r="H840" s="2"/>
      <c r="I840" s="2"/>
    </row>
    <row r="841" customFormat="false" ht="12.75" hidden="false" customHeight="true" outlineLevel="0" collapsed="false">
      <c r="A841" s="2"/>
      <c r="B841" s="2"/>
      <c r="C841" s="2"/>
      <c r="D841" s="2"/>
      <c r="E841" s="2"/>
      <c r="F841" s="2"/>
      <c r="G841" s="2"/>
      <c r="H841" s="2"/>
      <c r="I841" s="2"/>
    </row>
    <row r="842" customFormat="false" ht="12.75" hidden="false" customHeight="true" outlineLevel="0" collapsed="false">
      <c r="A842" s="2"/>
      <c r="B842" s="2"/>
      <c r="C842" s="2"/>
      <c r="D842" s="2"/>
      <c r="E842" s="2"/>
      <c r="F842" s="2"/>
      <c r="G842" s="2"/>
      <c r="H842" s="2"/>
      <c r="I842" s="2"/>
    </row>
    <row r="843" customFormat="false" ht="12.75" hidden="false" customHeight="true" outlineLevel="0" collapsed="false">
      <c r="A843" s="2"/>
      <c r="B843" s="2"/>
      <c r="C843" s="2"/>
      <c r="D843" s="2"/>
      <c r="E843" s="2"/>
      <c r="F843" s="2"/>
      <c r="G843" s="2"/>
      <c r="H843" s="2"/>
      <c r="I843" s="2"/>
    </row>
    <row r="844" customFormat="false" ht="12.75" hidden="false" customHeight="true" outlineLevel="0" collapsed="false">
      <c r="A844" s="2"/>
      <c r="B844" s="2"/>
      <c r="C844" s="2"/>
      <c r="D844" s="2"/>
      <c r="E844" s="2"/>
      <c r="F844" s="2"/>
      <c r="G844" s="2"/>
      <c r="H844" s="2"/>
      <c r="I844" s="2"/>
    </row>
    <row r="845" customFormat="false" ht="12.75" hidden="false" customHeight="true" outlineLevel="0" collapsed="false">
      <c r="A845" s="2"/>
      <c r="B845" s="2"/>
      <c r="C845" s="2"/>
      <c r="D845" s="2"/>
      <c r="E845" s="2"/>
      <c r="F845" s="2"/>
      <c r="G845" s="2"/>
      <c r="H845" s="2"/>
      <c r="I845" s="2"/>
    </row>
    <row r="846" customFormat="false" ht="12.75" hidden="false" customHeight="true" outlineLevel="0" collapsed="false">
      <c r="A846" s="2"/>
      <c r="B846" s="2"/>
      <c r="C846" s="2"/>
      <c r="D846" s="2"/>
      <c r="E846" s="2"/>
      <c r="F846" s="2"/>
      <c r="G846" s="2"/>
      <c r="H846" s="2"/>
      <c r="I846" s="2"/>
    </row>
    <row r="847" customFormat="false" ht="12.75" hidden="false" customHeight="true" outlineLevel="0" collapsed="false">
      <c r="A847" s="2"/>
      <c r="B847" s="2"/>
      <c r="C847" s="2"/>
      <c r="D847" s="2"/>
      <c r="E847" s="2"/>
      <c r="F847" s="2"/>
      <c r="G847" s="2"/>
      <c r="H847" s="2"/>
      <c r="I847" s="2"/>
    </row>
    <row r="848" customFormat="false" ht="12.75" hidden="false" customHeight="true" outlineLevel="0" collapsed="false">
      <c r="A848" s="2"/>
      <c r="B848" s="2"/>
      <c r="C848" s="2"/>
      <c r="D848" s="2"/>
      <c r="E848" s="2"/>
      <c r="F848" s="2"/>
      <c r="G848" s="2"/>
      <c r="H848" s="2"/>
      <c r="I848" s="2"/>
    </row>
    <row r="849" customFormat="false" ht="12.75" hidden="false" customHeight="true" outlineLevel="0" collapsed="false">
      <c r="A849" s="2"/>
      <c r="B849" s="2"/>
      <c r="C849" s="2"/>
      <c r="D849" s="2"/>
      <c r="E849" s="2"/>
      <c r="F849" s="2"/>
      <c r="G849" s="2"/>
      <c r="H849" s="2"/>
      <c r="I849" s="2"/>
    </row>
    <row r="850" customFormat="false" ht="12.75" hidden="false" customHeight="true" outlineLevel="0" collapsed="false">
      <c r="A850" s="2"/>
      <c r="B850" s="2"/>
      <c r="C850" s="2"/>
      <c r="D850" s="2"/>
      <c r="E850" s="2"/>
      <c r="F850" s="2"/>
      <c r="G850" s="2"/>
      <c r="H850" s="2"/>
      <c r="I850" s="2"/>
    </row>
    <row r="851" customFormat="false" ht="12.75" hidden="false" customHeight="true" outlineLevel="0" collapsed="false">
      <c r="A851" s="2"/>
      <c r="B851" s="2"/>
      <c r="C851" s="2"/>
      <c r="D851" s="2"/>
      <c r="E851" s="2"/>
      <c r="F851" s="2"/>
      <c r="G851" s="2"/>
      <c r="H851" s="2"/>
      <c r="I851" s="2"/>
    </row>
    <row r="852" customFormat="false" ht="12.75" hidden="false" customHeight="true" outlineLevel="0" collapsed="false">
      <c r="A852" s="2"/>
      <c r="B852" s="2"/>
      <c r="C852" s="2"/>
      <c r="D852" s="2"/>
      <c r="E852" s="2"/>
      <c r="F852" s="2"/>
      <c r="G852" s="2"/>
      <c r="H852" s="2"/>
      <c r="I852" s="2"/>
    </row>
    <row r="853" customFormat="false" ht="12.75" hidden="false" customHeight="true" outlineLevel="0" collapsed="false">
      <c r="A853" s="2"/>
      <c r="B853" s="2"/>
      <c r="C853" s="2"/>
      <c r="D853" s="2"/>
      <c r="E853" s="2"/>
      <c r="F853" s="2"/>
      <c r="G853" s="2"/>
      <c r="H853" s="2"/>
      <c r="I853" s="2"/>
    </row>
    <row r="854" customFormat="false" ht="12.75" hidden="false" customHeight="true" outlineLevel="0" collapsed="false">
      <c r="A854" s="2"/>
      <c r="B854" s="2"/>
      <c r="C854" s="2"/>
      <c r="D854" s="2"/>
      <c r="E854" s="2"/>
      <c r="F854" s="2"/>
      <c r="G854" s="2"/>
      <c r="H854" s="2"/>
      <c r="I854" s="2"/>
    </row>
    <row r="855" customFormat="false" ht="12.75" hidden="false" customHeight="true" outlineLevel="0" collapsed="false">
      <c r="A855" s="2"/>
      <c r="B855" s="2"/>
      <c r="C855" s="2"/>
      <c r="D855" s="2"/>
      <c r="E855" s="2"/>
      <c r="F855" s="2"/>
      <c r="G855" s="2"/>
      <c r="H855" s="2"/>
      <c r="I855" s="2"/>
    </row>
    <row r="856" customFormat="false" ht="12.75" hidden="false" customHeight="true" outlineLevel="0" collapsed="false">
      <c r="A856" s="2"/>
      <c r="B856" s="2"/>
      <c r="C856" s="2"/>
      <c r="D856" s="2"/>
      <c r="E856" s="2"/>
      <c r="F856" s="2"/>
      <c r="G856" s="2"/>
      <c r="H856" s="2"/>
      <c r="I856" s="2"/>
    </row>
    <row r="857" customFormat="false" ht="12.75" hidden="false" customHeight="true" outlineLevel="0" collapsed="false">
      <c r="A857" s="2"/>
      <c r="B857" s="2"/>
      <c r="C857" s="2"/>
      <c r="D857" s="2"/>
      <c r="E857" s="2"/>
      <c r="F857" s="2"/>
      <c r="G857" s="2"/>
      <c r="H857" s="2"/>
      <c r="I857" s="2"/>
    </row>
    <row r="858" customFormat="false" ht="12.75" hidden="false" customHeight="true" outlineLevel="0" collapsed="false">
      <c r="A858" s="2"/>
      <c r="B858" s="2"/>
      <c r="C858" s="2"/>
      <c r="D858" s="2"/>
      <c r="E858" s="2"/>
      <c r="F858" s="2"/>
      <c r="G858" s="2"/>
      <c r="H858" s="2"/>
      <c r="I858" s="2"/>
    </row>
    <row r="859" customFormat="false" ht="12.75" hidden="false" customHeight="true" outlineLevel="0" collapsed="false">
      <c r="A859" s="2"/>
      <c r="B859" s="2"/>
      <c r="C859" s="2"/>
      <c r="D859" s="2"/>
      <c r="E859" s="2"/>
      <c r="F859" s="2"/>
      <c r="G859" s="2"/>
      <c r="H859" s="2"/>
      <c r="I859" s="2"/>
    </row>
    <row r="860" customFormat="false" ht="12.75" hidden="false" customHeight="true" outlineLevel="0" collapsed="false">
      <c r="A860" s="2"/>
      <c r="B860" s="2"/>
      <c r="C860" s="2"/>
      <c r="D860" s="2"/>
      <c r="E860" s="2"/>
      <c r="F860" s="2"/>
      <c r="G860" s="2"/>
      <c r="H860" s="2"/>
      <c r="I860" s="2"/>
    </row>
    <row r="861" customFormat="false" ht="12.75" hidden="false" customHeight="true" outlineLevel="0" collapsed="false">
      <c r="A861" s="2"/>
      <c r="B861" s="2"/>
      <c r="C861" s="2"/>
      <c r="D861" s="2"/>
      <c r="E861" s="2"/>
      <c r="F861" s="2"/>
      <c r="G861" s="2"/>
      <c r="H861" s="2"/>
      <c r="I861" s="2"/>
    </row>
    <row r="862" customFormat="false" ht="12.75" hidden="false" customHeight="true" outlineLevel="0" collapsed="false">
      <c r="A862" s="2"/>
      <c r="B862" s="2"/>
      <c r="C862" s="2"/>
      <c r="D862" s="2"/>
      <c r="E862" s="2"/>
      <c r="F862" s="2"/>
      <c r="G862" s="2"/>
      <c r="H862" s="2"/>
      <c r="I862" s="2"/>
    </row>
    <row r="863" customFormat="false" ht="12.75" hidden="false" customHeight="true" outlineLevel="0" collapsed="false">
      <c r="A863" s="2"/>
      <c r="B863" s="2"/>
      <c r="C863" s="2"/>
      <c r="D863" s="2"/>
      <c r="E863" s="2"/>
      <c r="F863" s="2"/>
      <c r="G863" s="2"/>
      <c r="H863" s="2"/>
      <c r="I863" s="2"/>
    </row>
    <row r="864" customFormat="false" ht="12.75" hidden="false" customHeight="true" outlineLevel="0" collapsed="false">
      <c r="A864" s="2"/>
      <c r="B864" s="2"/>
      <c r="C864" s="2"/>
      <c r="D864" s="2"/>
      <c r="E864" s="2"/>
      <c r="F864" s="2"/>
      <c r="G864" s="2"/>
      <c r="H864" s="2"/>
      <c r="I864" s="2"/>
    </row>
    <row r="865" customFormat="false" ht="12.75" hidden="false" customHeight="true" outlineLevel="0" collapsed="false">
      <c r="A865" s="2"/>
      <c r="B865" s="2"/>
      <c r="C865" s="2"/>
      <c r="D865" s="2"/>
      <c r="E865" s="2"/>
      <c r="F865" s="2"/>
      <c r="G865" s="2"/>
      <c r="H865" s="2"/>
      <c r="I865" s="2"/>
    </row>
    <row r="866" customFormat="false" ht="12.75" hidden="false" customHeight="true" outlineLevel="0" collapsed="false">
      <c r="A866" s="2"/>
      <c r="B866" s="2"/>
      <c r="C866" s="2"/>
      <c r="D866" s="2"/>
      <c r="E866" s="2"/>
      <c r="F866" s="2"/>
      <c r="G866" s="2"/>
      <c r="H866" s="2"/>
      <c r="I866" s="2"/>
    </row>
    <row r="867" customFormat="false" ht="12.75" hidden="false" customHeight="true" outlineLevel="0" collapsed="false">
      <c r="A867" s="2"/>
      <c r="B867" s="2"/>
      <c r="C867" s="2"/>
      <c r="D867" s="2"/>
      <c r="E867" s="2"/>
      <c r="F867" s="2"/>
      <c r="G867" s="2"/>
      <c r="H867" s="2"/>
      <c r="I867" s="2"/>
    </row>
    <row r="868" customFormat="false" ht="12.75" hidden="false" customHeight="true" outlineLevel="0" collapsed="false">
      <c r="A868" s="2"/>
      <c r="B868" s="2"/>
      <c r="C868" s="2"/>
      <c r="D868" s="2"/>
      <c r="E868" s="2"/>
      <c r="F868" s="2"/>
      <c r="G868" s="2"/>
      <c r="H868" s="2"/>
      <c r="I868" s="2"/>
    </row>
    <row r="869" customFormat="false" ht="12.75" hidden="false" customHeight="true" outlineLevel="0" collapsed="false">
      <c r="A869" s="2"/>
      <c r="B869" s="2"/>
      <c r="C869" s="2"/>
      <c r="D869" s="2"/>
      <c r="E869" s="2"/>
      <c r="F869" s="2"/>
      <c r="G869" s="2"/>
      <c r="H869" s="2"/>
      <c r="I869" s="2"/>
    </row>
    <row r="870" customFormat="false" ht="12.75" hidden="false" customHeight="true" outlineLevel="0" collapsed="false">
      <c r="A870" s="2"/>
      <c r="B870" s="2"/>
      <c r="C870" s="2"/>
      <c r="D870" s="2"/>
      <c r="E870" s="2"/>
      <c r="F870" s="2"/>
      <c r="G870" s="2"/>
      <c r="H870" s="2"/>
      <c r="I870" s="2"/>
    </row>
    <row r="871" customFormat="false" ht="12.75" hidden="false" customHeight="true" outlineLevel="0" collapsed="false">
      <c r="A871" s="2"/>
      <c r="B871" s="2"/>
      <c r="C871" s="2"/>
      <c r="D871" s="2"/>
      <c r="E871" s="2"/>
      <c r="F871" s="2"/>
      <c r="G871" s="2"/>
      <c r="H871" s="2"/>
      <c r="I871" s="2"/>
    </row>
    <row r="872" customFormat="false" ht="12.75" hidden="false" customHeight="true" outlineLevel="0" collapsed="false">
      <c r="A872" s="2"/>
      <c r="B872" s="2"/>
      <c r="C872" s="2"/>
      <c r="D872" s="2"/>
      <c r="E872" s="2"/>
      <c r="F872" s="2"/>
      <c r="G872" s="2"/>
      <c r="H872" s="2"/>
      <c r="I872" s="2"/>
    </row>
    <row r="873" customFormat="false" ht="12.75" hidden="false" customHeight="true" outlineLevel="0" collapsed="false">
      <c r="A873" s="2"/>
      <c r="B873" s="2"/>
      <c r="C873" s="2"/>
      <c r="D873" s="2"/>
      <c r="E873" s="2"/>
      <c r="F873" s="2"/>
      <c r="G873" s="2"/>
      <c r="H873" s="2"/>
      <c r="I873" s="2"/>
    </row>
    <row r="874" customFormat="false" ht="12.75" hidden="false" customHeight="true" outlineLevel="0" collapsed="false">
      <c r="A874" s="2"/>
      <c r="B874" s="2"/>
      <c r="C874" s="2"/>
      <c r="D874" s="2"/>
      <c r="E874" s="2"/>
      <c r="F874" s="2"/>
      <c r="G874" s="2"/>
      <c r="H874" s="2"/>
      <c r="I874" s="2"/>
    </row>
    <row r="875" customFormat="false" ht="12.75" hidden="false" customHeight="true" outlineLevel="0" collapsed="false">
      <c r="A875" s="2"/>
      <c r="B875" s="2"/>
      <c r="C875" s="2"/>
      <c r="D875" s="2"/>
      <c r="E875" s="2"/>
      <c r="F875" s="2"/>
      <c r="G875" s="2"/>
      <c r="H875" s="2"/>
      <c r="I875" s="2"/>
    </row>
    <row r="876" customFormat="false" ht="12.75" hidden="false" customHeight="true" outlineLevel="0" collapsed="false">
      <c r="A876" s="2"/>
      <c r="B876" s="2"/>
      <c r="C876" s="2"/>
      <c r="D876" s="2"/>
      <c r="E876" s="2"/>
      <c r="F876" s="2"/>
      <c r="G876" s="2"/>
      <c r="H876" s="2"/>
      <c r="I876" s="2"/>
    </row>
    <row r="877" customFormat="false" ht="12.75" hidden="false" customHeight="true" outlineLevel="0" collapsed="false">
      <c r="A877" s="2"/>
      <c r="B877" s="2"/>
      <c r="C877" s="2"/>
      <c r="D877" s="2"/>
      <c r="E877" s="2"/>
      <c r="F877" s="2"/>
      <c r="G877" s="2"/>
      <c r="H877" s="2"/>
      <c r="I877" s="2"/>
    </row>
    <row r="878" customFormat="false" ht="12.75" hidden="false" customHeight="true" outlineLevel="0" collapsed="false">
      <c r="A878" s="2"/>
      <c r="B878" s="2"/>
      <c r="C878" s="2"/>
      <c r="D878" s="2"/>
      <c r="E878" s="2"/>
      <c r="F878" s="2"/>
      <c r="G878" s="2"/>
      <c r="H878" s="2"/>
      <c r="I878" s="2"/>
    </row>
    <row r="879" customFormat="false" ht="12.75" hidden="false" customHeight="true" outlineLevel="0" collapsed="false">
      <c r="A879" s="2"/>
      <c r="B879" s="2"/>
      <c r="C879" s="2"/>
      <c r="D879" s="2"/>
      <c r="E879" s="2"/>
      <c r="F879" s="2"/>
      <c r="G879" s="2"/>
      <c r="H879" s="2"/>
      <c r="I879" s="2"/>
    </row>
    <row r="880" customFormat="false" ht="12.75" hidden="false" customHeight="true" outlineLevel="0" collapsed="false">
      <c r="A880" s="2"/>
      <c r="B880" s="2"/>
      <c r="C880" s="2"/>
      <c r="D880" s="2"/>
      <c r="E880" s="2"/>
      <c r="F880" s="2"/>
      <c r="G880" s="2"/>
      <c r="H880" s="2"/>
      <c r="I880" s="2"/>
    </row>
    <row r="881" customFormat="false" ht="12.75" hidden="false" customHeight="true" outlineLevel="0" collapsed="false">
      <c r="A881" s="2"/>
      <c r="B881" s="2"/>
      <c r="C881" s="2"/>
      <c r="D881" s="2"/>
      <c r="E881" s="2"/>
      <c r="F881" s="2"/>
      <c r="G881" s="2"/>
      <c r="H881" s="2"/>
      <c r="I881" s="2"/>
    </row>
    <row r="882" customFormat="false" ht="12.75" hidden="false" customHeight="true" outlineLevel="0" collapsed="false">
      <c r="A882" s="2"/>
      <c r="B882" s="2"/>
      <c r="C882" s="2"/>
      <c r="D882" s="2"/>
      <c r="E882" s="2"/>
      <c r="F882" s="2"/>
      <c r="G882" s="2"/>
      <c r="H882" s="2"/>
      <c r="I882" s="2"/>
    </row>
    <row r="883" customFormat="false" ht="12.75" hidden="false" customHeight="true" outlineLevel="0" collapsed="false">
      <c r="A883" s="2"/>
      <c r="B883" s="2"/>
      <c r="C883" s="2"/>
      <c r="D883" s="2"/>
      <c r="E883" s="2"/>
      <c r="F883" s="2"/>
      <c r="G883" s="2"/>
      <c r="H883" s="2"/>
      <c r="I883" s="2"/>
    </row>
    <row r="884" customFormat="false" ht="12.75" hidden="false" customHeight="true" outlineLevel="0" collapsed="false">
      <c r="A884" s="2"/>
      <c r="B884" s="2"/>
      <c r="C884" s="2"/>
      <c r="D884" s="2"/>
      <c r="E884" s="2"/>
      <c r="F884" s="2"/>
      <c r="G884" s="2"/>
      <c r="H884" s="2"/>
      <c r="I884" s="2"/>
    </row>
    <row r="885" customFormat="false" ht="12.75" hidden="false" customHeight="true" outlineLevel="0" collapsed="false">
      <c r="A885" s="2"/>
      <c r="B885" s="2"/>
      <c r="C885" s="2"/>
      <c r="D885" s="2"/>
      <c r="E885" s="2"/>
      <c r="F885" s="2"/>
      <c r="G885" s="2"/>
      <c r="H885" s="2"/>
      <c r="I885" s="2"/>
    </row>
    <row r="886" customFormat="false" ht="12.75" hidden="false" customHeight="true" outlineLevel="0" collapsed="false">
      <c r="A886" s="2"/>
      <c r="B886" s="2"/>
      <c r="C886" s="2"/>
      <c r="D886" s="2"/>
      <c r="E886" s="2"/>
      <c r="F886" s="2"/>
      <c r="G886" s="2"/>
      <c r="H886" s="2"/>
      <c r="I886" s="2"/>
    </row>
    <row r="887" customFormat="false" ht="12.75" hidden="false" customHeight="true" outlineLevel="0" collapsed="false">
      <c r="A887" s="2"/>
      <c r="B887" s="2"/>
      <c r="C887" s="2"/>
      <c r="D887" s="2"/>
      <c r="E887" s="2"/>
      <c r="F887" s="2"/>
      <c r="G887" s="2"/>
      <c r="H887" s="2"/>
      <c r="I887" s="2"/>
    </row>
    <row r="888" customFormat="false" ht="12.75" hidden="false" customHeight="true" outlineLevel="0" collapsed="false">
      <c r="A888" s="2"/>
      <c r="B888" s="2"/>
      <c r="C888" s="2"/>
      <c r="D888" s="2"/>
      <c r="E888" s="2"/>
      <c r="F888" s="2"/>
      <c r="G888" s="2"/>
      <c r="H888" s="2"/>
      <c r="I888" s="2"/>
    </row>
    <row r="889" customFormat="false" ht="12.75" hidden="false" customHeight="true" outlineLevel="0" collapsed="false">
      <c r="A889" s="2"/>
      <c r="B889" s="2"/>
      <c r="C889" s="2"/>
      <c r="D889" s="2"/>
      <c r="E889" s="2"/>
      <c r="F889" s="2"/>
      <c r="G889" s="2"/>
      <c r="H889" s="2"/>
      <c r="I889" s="2"/>
    </row>
    <row r="890" customFormat="false" ht="12.75" hidden="false" customHeight="true" outlineLevel="0" collapsed="false">
      <c r="A890" s="2"/>
      <c r="B890" s="2"/>
      <c r="C890" s="2"/>
      <c r="D890" s="2"/>
      <c r="E890" s="2"/>
      <c r="F890" s="2"/>
      <c r="G890" s="2"/>
      <c r="H890" s="2"/>
      <c r="I890" s="2"/>
    </row>
    <row r="891" customFormat="false" ht="12.75" hidden="false" customHeight="true" outlineLevel="0" collapsed="false">
      <c r="A891" s="2"/>
      <c r="B891" s="2"/>
      <c r="C891" s="2"/>
      <c r="D891" s="2"/>
      <c r="E891" s="2"/>
      <c r="F891" s="2"/>
      <c r="G891" s="2"/>
      <c r="H891" s="2"/>
      <c r="I891" s="2"/>
    </row>
    <row r="892" customFormat="false" ht="12.75" hidden="false" customHeight="true" outlineLevel="0" collapsed="false">
      <c r="A892" s="2"/>
      <c r="B892" s="2"/>
      <c r="C892" s="2"/>
      <c r="D892" s="2"/>
      <c r="E892" s="2"/>
      <c r="F892" s="2"/>
      <c r="G892" s="2"/>
      <c r="H892" s="2"/>
      <c r="I892" s="2"/>
    </row>
    <row r="893" customFormat="false" ht="12.75" hidden="false" customHeight="true" outlineLevel="0" collapsed="false">
      <c r="A893" s="2"/>
      <c r="B893" s="2"/>
      <c r="C893" s="2"/>
      <c r="D893" s="2"/>
      <c r="E893" s="2"/>
      <c r="F893" s="2"/>
      <c r="G893" s="2"/>
      <c r="H893" s="2"/>
      <c r="I893" s="2"/>
    </row>
    <row r="894" customFormat="false" ht="12.75" hidden="false" customHeight="true" outlineLevel="0" collapsed="false">
      <c r="A894" s="2"/>
      <c r="B894" s="2"/>
      <c r="C894" s="2"/>
      <c r="D894" s="2"/>
      <c r="E894" s="2"/>
      <c r="F894" s="2"/>
      <c r="G894" s="2"/>
      <c r="H894" s="2"/>
      <c r="I894" s="2"/>
    </row>
    <row r="895" customFormat="false" ht="12.75" hidden="false" customHeight="true" outlineLevel="0" collapsed="false">
      <c r="A895" s="2"/>
      <c r="B895" s="2"/>
      <c r="C895" s="2"/>
      <c r="D895" s="2"/>
      <c r="E895" s="2"/>
      <c r="F895" s="2"/>
      <c r="G895" s="2"/>
      <c r="H895" s="2"/>
      <c r="I895" s="2"/>
    </row>
    <row r="896" customFormat="false" ht="12.75" hidden="false" customHeight="true" outlineLevel="0" collapsed="false">
      <c r="A896" s="2"/>
      <c r="B896" s="2"/>
      <c r="C896" s="2"/>
      <c r="D896" s="2"/>
      <c r="E896" s="2"/>
      <c r="F896" s="2"/>
      <c r="G896" s="2"/>
      <c r="H896" s="2"/>
      <c r="I896" s="2"/>
    </row>
    <row r="897" customFormat="false" ht="12.75" hidden="false" customHeight="true" outlineLevel="0" collapsed="false">
      <c r="A897" s="2"/>
      <c r="B897" s="2"/>
      <c r="C897" s="2"/>
      <c r="D897" s="2"/>
      <c r="E897" s="2"/>
      <c r="F897" s="2"/>
      <c r="G897" s="2"/>
      <c r="H897" s="2"/>
      <c r="I897" s="2"/>
    </row>
    <row r="898" customFormat="false" ht="12.75" hidden="false" customHeight="true" outlineLevel="0" collapsed="false">
      <c r="A898" s="2"/>
      <c r="B898" s="2"/>
      <c r="C898" s="2"/>
      <c r="D898" s="2"/>
      <c r="E898" s="2"/>
      <c r="F898" s="2"/>
      <c r="G898" s="2"/>
      <c r="H898" s="2"/>
      <c r="I898" s="2"/>
    </row>
    <row r="899" customFormat="false" ht="12.75" hidden="false" customHeight="true" outlineLevel="0" collapsed="false">
      <c r="A899" s="2"/>
      <c r="B899" s="2"/>
      <c r="C899" s="2"/>
      <c r="D899" s="2"/>
      <c r="E899" s="2"/>
      <c r="F899" s="2"/>
      <c r="G899" s="2"/>
      <c r="H899" s="2"/>
      <c r="I899" s="2"/>
    </row>
    <row r="900" customFormat="false" ht="12.75" hidden="false" customHeight="true" outlineLevel="0" collapsed="false">
      <c r="A900" s="2"/>
      <c r="B900" s="2"/>
      <c r="C900" s="2"/>
      <c r="D900" s="2"/>
      <c r="E900" s="2"/>
      <c r="F900" s="2"/>
      <c r="G900" s="2"/>
      <c r="H900" s="2"/>
      <c r="I900" s="2"/>
    </row>
    <row r="901" customFormat="false" ht="12.75" hidden="false" customHeight="true" outlineLevel="0" collapsed="false">
      <c r="A901" s="2"/>
      <c r="B901" s="2"/>
      <c r="C901" s="2"/>
      <c r="D901" s="2"/>
      <c r="E901" s="2"/>
      <c r="F901" s="2"/>
      <c r="G901" s="2"/>
      <c r="H901" s="2"/>
      <c r="I901" s="2"/>
    </row>
    <row r="902" customFormat="false" ht="12.75" hidden="false" customHeight="true" outlineLevel="0" collapsed="false">
      <c r="A902" s="2"/>
      <c r="B902" s="2"/>
      <c r="C902" s="2"/>
      <c r="D902" s="2"/>
      <c r="E902" s="2"/>
      <c r="F902" s="2"/>
      <c r="G902" s="2"/>
      <c r="H902" s="2"/>
      <c r="I902" s="2"/>
    </row>
    <row r="903" customFormat="false" ht="12.75" hidden="false" customHeight="true" outlineLevel="0" collapsed="false">
      <c r="A903" s="2"/>
      <c r="B903" s="2"/>
      <c r="C903" s="2"/>
      <c r="D903" s="2"/>
      <c r="E903" s="2"/>
      <c r="F903" s="2"/>
      <c r="G903" s="2"/>
      <c r="H903" s="2"/>
      <c r="I903" s="2"/>
    </row>
    <row r="904" customFormat="false" ht="12.75" hidden="false" customHeight="true" outlineLevel="0" collapsed="false">
      <c r="A904" s="2"/>
      <c r="B904" s="2"/>
      <c r="C904" s="2"/>
      <c r="D904" s="2"/>
      <c r="E904" s="2"/>
      <c r="F904" s="2"/>
      <c r="G904" s="2"/>
      <c r="H904" s="2"/>
      <c r="I904" s="2"/>
    </row>
    <row r="905" customFormat="false" ht="12.75" hidden="false" customHeight="true" outlineLevel="0" collapsed="false">
      <c r="A905" s="2"/>
      <c r="B905" s="2"/>
      <c r="C905" s="2"/>
      <c r="D905" s="2"/>
      <c r="E905" s="2"/>
      <c r="F905" s="2"/>
      <c r="G905" s="2"/>
      <c r="H905" s="2"/>
      <c r="I905" s="2"/>
    </row>
    <row r="906" customFormat="false" ht="12.75" hidden="false" customHeight="true" outlineLevel="0" collapsed="false">
      <c r="A906" s="2"/>
      <c r="B906" s="2"/>
      <c r="C906" s="2"/>
      <c r="D906" s="2"/>
      <c r="E906" s="2"/>
      <c r="F906" s="2"/>
      <c r="G906" s="2"/>
      <c r="H906" s="2"/>
      <c r="I906" s="2"/>
    </row>
    <row r="907" customFormat="false" ht="12.75" hidden="false" customHeight="true" outlineLevel="0" collapsed="false">
      <c r="A907" s="2"/>
      <c r="B907" s="2"/>
      <c r="C907" s="2"/>
      <c r="D907" s="2"/>
      <c r="E907" s="2"/>
      <c r="F907" s="2"/>
      <c r="G907" s="2"/>
      <c r="H907" s="2"/>
      <c r="I907" s="2"/>
    </row>
    <row r="908" customFormat="false" ht="12.75" hidden="false" customHeight="true" outlineLevel="0" collapsed="false">
      <c r="A908" s="2"/>
      <c r="B908" s="2"/>
      <c r="C908" s="2"/>
      <c r="D908" s="2"/>
      <c r="E908" s="2"/>
      <c r="F908" s="2"/>
      <c r="G908" s="2"/>
      <c r="H908" s="2"/>
      <c r="I908" s="2"/>
    </row>
    <row r="909" customFormat="false" ht="12.75" hidden="false" customHeight="true" outlineLevel="0" collapsed="false">
      <c r="A909" s="2"/>
      <c r="B909" s="2"/>
      <c r="C909" s="2"/>
      <c r="D909" s="2"/>
      <c r="E909" s="2"/>
      <c r="F909" s="2"/>
      <c r="G909" s="2"/>
      <c r="H909" s="2"/>
      <c r="I909" s="2"/>
    </row>
    <row r="910" customFormat="false" ht="12.75" hidden="false" customHeight="true" outlineLevel="0" collapsed="false">
      <c r="A910" s="2"/>
      <c r="B910" s="2"/>
      <c r="C910" s="2"/>
      <c r="D910" s="2"/>
      <c r="E910" s="2"/>
      <c r="F910" s="2"/>
      <c r="G910" s="2"/>
      <c r="H910" s="2"/>
      <c r="I910" s="2"/>
    </row>
    <row r="911" customFormat="false" ht="12.75" hidden="false" customHeight="true" outlineLevel="0" collapsed="false">
      <c r="A911" s="2"/>
      <c r="B911" s="2"/>
      <c r="C911" s="2"/>
      <c r="D911" s="2"/>
      <c r="E911" s="2"/>
      <c r="F911" s="2"/>
      <c r="G911" s="2"/>
      <c r="H911" s="2"/>
      <c r="I911" s="2"/>
    </row>
    <row r="912" customFormat="false" ht="12.75" hidden="false" customHeight="true" outlineLevel="0" collapsed="false">
      <c r="A912" s="2"/>
      <c r="B912" s="2"/>
      <c r="C912" s="2"/>
      <c r="D912" s="2"/>
      <c r="E912" s="2"/>
      <c r="F912" s="2"/>
      <c r="G912" s="2"/>
      <c r="H912" s="2"/>
      <c r="I912" s="2"/>
    </row>
    <row r="913" customFormat="false" ht="12.75" hidden="false" customHeight="true" outlineLevel="0" collapsed="false">
      <c r="A913" s="2"/>
      <c r="B913" s="2"/>
      <c r="C913" s="2"/>
      <c r="D913" s="2"/>
      <c r="E913" s="2"/>
      <c r="F913" s="2"/>
      <c r="G913" s="2"/>
      <c r="H913" s="2"/>
      <c r="I913" s="2"/>
    </row>
    <row r="914" customFormat="false" ht="12.75" hidden="false" customHeight="true" outlineLevel="0" collapsed="false">
      <c r="A914" s="2"/>
      <c r="B914" s="2"/>
      <c r="C914" s="2"/>
      <c r="D914" s="2"/>
      <c r="E914" s="2"/>
      <c r="F914" s="2"/>
      <c r="G914" s="2"/>
      <c r="H914" s="2"/>
      <c r="I914" s="2"/>
    </row>
    <row r="915" customFormat="false" ht="12.75" hidden="false" customHeight="true" outlineLevel="0" collapsed="false">
      <c r="A915" s="2"/>
      <c r="B915" s="2"/>
      <c r="C915" s="2"/>
      <c r="D915" s="2"/>
      <c r="E915" s="2"/>
      <c r="F915" s="2"/>
      <c r="G915" s="2"/>
      <c r="H915" s="2"/>
      <c r="I915" s="2"/>
    </row>
    <row r="916" customFormat="false" ht="12.75" hidden="false" customHeight="true" outlineLevel="0" collapsed="false">
      <c r="A916" s="2"/>
      <c r="B916" s="2"/>
      <c r="C916" s="2"/>
      <c r="D916" s="2"/>
      <c r="E916" s="2"/>
      <c r="F916" s="2"/>
      <c r="G916" s="2"/>
      <c r="H916" s="2"/>
      <c r="I916" s="2"/>
    </row>
    <row r="917" customFormat="false" ht="12.75" hidden="false" customHeight="true" outlineLevel="0" collapsed="false">
      <c r="A917" s="2"/>
      <c r="B917" s="2"/>
      <c r="C917" s="2"/>
      <c r="D917" s="2"/>
      <c r="E917" s="2"/>
      <c r="F917" s="2"/>
      <c r="G917" s="2"/>
      <c r="H917" s="2"/>
      <c r="I917" s="2"/>
    </row>
    <row r="918" customFormat="false" ht="12.75" hidden="false" customHeight="true" outlineLevel="0" collapsed="false">
      <c r="A918" s="2"/>
      <c r="B918" s="2"/>
      <c r="C918" s="2"/>
      <c r="D918" s="2"/>
      <c r="E918" s="2"/>
      <c r="F918" s="2"/>
      <c r="G918" s="2"/>
      <c r="H918" s="2"/>
      <c r="I918" s="2"/>
    </row>
    <row r="919" customFormat="false" ht="12.75" hidden="false" customHeight="true" outlineLevel="0" collapsed="false">
      <c r="A919" s="2"/>
      <c r="B919" s="2"/>
      <c r="C919" s="2"/>
      <c r="D919" s="2"/>
      <c r="E919" s="2"/>
      <c r="F919" s="2"/>
      <c r="G919" s="2"/>
      <c r="H919" s="2"/>
      <c r="I919" s="2"/>
    </row>
    <row r="920" customFormat="false" ht="12.75" hidden="false" customHeight="true" outlineLevel="0" collapsed="false">
      <c r="A920" s="2"/>
      <c r="B920" s="2"/>
      <c r="C920" s="2"/>
      <c r="D920" s="2"/>
      <c r="E920" s="2"/>
      <c r="F920" s="2"/>
      <c r="G920" s="2"/>
      <c r="H920" s="2"/>
      <c r="I920" s="2"/>
    </row>
    <row r="921" customFormat="false" ht="12.75" hidden="false" customHeight="true" outlineLevel="0" collapsed="false">
      <c r="A921" s="2"/>
      <c r="B921" s="2"/>
      <c r="C921" s="2"/>
      <c r="D921" s="2"/>
      <c r="E921" s="2"/>
      <c r="F921" s="2"/>
      <c r="G921" s="2"/>
      <c r="H921" s="2"/>
      <c r="I921" s="2"/>
    </row>
    <row r="922" customFormat="false" ht="12.75" hidden="false" customHeight="true" outlineLevel="0" collapsed="false">
      <c r="A922" s="2"/>
      <c r="B922" s="2"/>
      <c r="C922" s="2"/>
      <c r="D922" s="2"/>
      <c r="E922" s="2"/>
      <c r="F922" s="2"/>
      <c r="G922" s="2"/>
      <c r="H922" s="2"/>
      <c r="I922" s="2"/>
    </row>
    <row r="923" customFormat="false" ht="12.75" hidden="false" customHeight="true" outlineLevel="0" collapsed="false">
      <c r="A923" s="2"/>
      <c r="B923" s="2"/>
      <c r="C923" s="2"/>
      <c r="D923" s="2"/>
      <c r="E923" s="2"/>
      <c r="F923" s="2"/>
      <c r="G923" s="2"/>
      <c r="H923" s="2"/>
      <c r="I923" s="2"/>
    </row>
    <row r="924" customFormat="false" ht="12.75" hidden="false" customHeight="true" outlineLevel="0" collapsed="false">
      <c r="A924" s="2"/>
      <c r="B924" s="2"/>
      <c r="C924" s="2"/>
      <c r="D924" s="2"/>
      <c r="E924" s="2"/>
      <c r="F924" s="2"/>
      <c r="G924" s="2"/>
      <c r="H924" s="2"/>
      <c r="I924" s="2"/>
    </row>
    <row r="925" customFormat="false" ht="12.75" hidden="false" customHeight="true" outlineLevel="0" collapsed="false">
      <c r="A925" s="2"/>
      <c r="B925" s="2"/>
      <c r="C925" s="2"/>
      <c r="D925" s="2"/>
      <c r="E925" s="2"/>
      <c r="F925" s="2"/>
      <c r="G925" s="2"/>
      <c r="H925" s="2"/>
      <c r="I925" s="2"/>
    </row>
    <row r="926" customFormat="false" ht="12.75" hidden="false" customHeight="true" outlineLevel="0" collapsed="false">
      <c r="A926" s="2"/>
      <c r="B926" s="2"/>
      <c r="C926" s="2"/>
      <c r="D926" s="2"/>
      <c r="E926" s="2"/>
      <c r="F926" s="2"/>
      <c r="G926" s="2"/>
      <c r="H926" s="2"/>
      <c r="I926" s="2"/>
    </row>
    <row r="927" customFormat="false" ht="12.75" hidden="false" customHeight="true" outlineLevel="0" collapsed="false">
      <c r="A927" s="2"/>
      <c r="B927" s="2"/>
      <c r="C927" s="2"/>
      <c r="D927" s="2"/>
      <c r="E927" s="2"/>
      <c r="F927" s="2"/>
      <c r="G927" s="2"/>
      <c r="H927" s="2"/>
      <c r="I927" s="2"/>
    </row>
    <row r="928" customFormat="false" ht="12.75" hidden="false" customHeight="true" outlineLevel="0" collapsed="false">
      <c r="A928" s="2"/>
      <c r="B928" s="2"/>
      <c r="C928" s="2"/>
      <c r="D928" s="2"/>
      <c r="E928" s="2"/>
      <c r="F928" s="2"/>
      <c r="G928" s="2"/>
      <c r="H928" s="2"/>
      <c r="I928" s="2"/>
    </row>
    <row r="929" customFormat="false" ht="12.75" hidden="false" customHeight="true" outlineLevel="0" collapsed="false">
      <c r="A929" s="2"/>
      <c r="B929" s="2"/>
      <c r="C929" s="2"/>
      <c r="D929" s="2"/>
      <c r="E929" s="2"/>
      <c r="F929" s="2"/>
      <c r="G929" s="2"/>
      <c r="H929" s="2"/>
      <c r="I929" s="2"/>
    </row>
    <row r="930" customFormat="false" ht="12.75" hidden="false" customHeight="true" outlineLevel="0" collapsed="false">
      <c r="A930" s="2"/>
      <c r="B930" s="2"/>
      <c r="C930" s="2"/>
      <c r="D930" s="2"/>
      <c r="E930" s="2"/>
      <c r="F930" s="2"/>
      <c r="G930" s="2"/>
      <c r="H930" s="2"/>
      <c r="I930" s="2"/>
    </row>
    <row r="931" customFormat="false" ht="12.75" hidden="false" customHeight="true" outlineLevel="0" collapsed="false">
      <c r="A931" s="2"/>
      <c r="B931" s="2"/>
      <c r="C931" s="2"/>
      <c r="D931" s="2"/>
      <c r="E931" s="2"/>
      <c r="F931" s="2"/>
      <c r="G931" s="2"/>
      <c r="H931" s="2"/>
      <c r="I931" s="2"/>
    </row>
    <row r="932" customFormat="false" ht="12.75" hidden="false" customHeight="true" outlineLevel="0" collapsed="false">
      <c r="A932" s="2"/>
      <c r="B932" s="2"/>
      <c r="C932" s="2"/>
      <c r="D932" s="2"/>
      <c r="E932" s="2"/>
      <c r="F932" s="2"/>
      <c r="G932" s="2"/>
      <c r="H932" s="2"/>
      <c r="I932" s="2"/>
    </row>
    <row r="933" customFormat="false" ht="12.75" hidden="false" customHeight="true" outlineLevel="0" collapsed="false">
      <c r="A933" s="2"/>
      <c r="B933" s="2"/>
      <c r="C933" s="2"/>
      <c r="D933" s="2"/>
      <c r="E933" s="2"/>
      <c r="F933" s="2"/>
      <c r="G933" s="2"/>
      <c r="H933" s="2"/>
      <c r="I933" s="2"/>
    </row>
    <row r="934" customFormat="false" ht="12.75" hidden="false" customHeight="true" outlineLevel="0" collapsed="false">
      <c r="A934" s="2"/>
      <c r="B934" s="2"/>
      <c r="C934" s="2"/>
      <c r="D934" s="2"/>
      <c r="E934" s="2"/>
      <c r="F934" s="2"/>
      <c r="G934" s="2"/>
      <c r="H934" s="2"/>
      <c r="I934" s="2"/>
    </row>
    <row r="935" customFormat="false" ht="12.75" hidden="false" customHeight="true" outlineLevel="0" collapsed="false">
      <c r="A935" s="2"/>
      <c r="B935" s="2"/>
      <c r="C935" s="2"/>
      <c r="D935" s="2"/>
      <c r="E935" s="2"/>
      <c r="F935" s="2"/>
      <c r="G935" s="2"/>
      <c r="H935" s="2"/>
      <c r="I935" s="2"/>
    </row>
    <row r="936" customFormat="false" ht="12.75" hidden="false" customHeight="true" outlineLevel="0" collapsed="false">
      <c r="A936" s="2"/>
      <c r="B936" s="2"/>
      <c r="C936" s="2"/>
      <c r="D936" s="2"/>
      <c r="E936" s="2"/>
      <c r="F936" s="2"/>
      <c r="G936" s="2"/>
      <c r="H936" s="2"/>
      <c r="I936" s="2"/>
    </row>
    <row r="937" customFormat="false" ht="12.75" hidden="false" customHeight="true" outlineLevel="0" collapsed="false">
      <c r="A937" s="2"/>
      <c r="B937" s="2"/>
      <c r="C937" s="2"/>
      <c r="D937" s="2"/>
      <c r="E937" s="2"/>
      <c r="F937" s="2"/>
      <c r="G937" s="2"/>
      <c r="H937" s="2"/>
      <c r="I937" s="2"/>
    </row>
    <row r="938" customFormat="false" ht="12.75" hidden="false" customHeight="true" outlineLevel="0" collapsed="false">
      <c r="A938" s="2"/>
      <c r="B938" s="2"/>
      <c r="C938" s="2"/>
      <c r="D938" s="2"/>
      <c r="E938" s="2"/>
      <c r="F938" s="2"/>
      <c r="G938" s="2"/>
      <c r="H938" s="2"/>
      <c r="I938" s="2"/>
    </row>
    <row r="939" customFormat="false" ht="12.75" hidden="false" customHeight="true" outlineLevel="0" collapsed="false">
      <c r="A939" s="2"/>
      <c r="B939" s="2"/>
      <c r="C939" s="2"/>
      <c r="D939" s="2"/>
      <c r="E939" s="2"/>
      <c r="F939" s="2"/>
      <c r="G939" s="2"/>
      <c r="H939" s="2"/>
      <c r="I939" s="2"/>
    </row>
    <row r="940" customFormat="false" ht="12.75" hidden="false" customHeight="true" outlineLevel="0" collapsed="false">
      <c r="A940" s="2"/>
      <c r="B940" s="2"/>
      <c r="C940" s="2"/>
      <c r="D940" s="2"/>
      <c r="E940" s="2"/>
      <c r="F940" s="2"/>
      <c r="G940" s="2"/>
      <c r="H940" s="2"/>
      <c r="I940" s="2"/>
    </row>
    <row r="941" customFormat="false" ht="12.75" hidden="false" customHeight="true" outlineLevel="0" collapsed="false">
      <c r="A941" s="2"/>
      <c r="B941" s="2"/>
      <c r="C941" s="2"/>
      <c r="D941" s="2"/>
      <c r="E941" s="2"/>
      <c r="F941" s="2"/>
      <c r="G941" s="2"/>
      <c r="H941" s="2"/>
      <c r="I941" s="2"/>
    </row>
    <row r="942" customFormat="false" ht="12.75" hidden="false" customHeight="true" outlineLevel="0" collapsed="false">
      <c r="A942" s="2"/>
      <c r="B942" s="2"/>
      <c r="C942" s="2"/>
      <c r="D942" s="2"/>
      <c r="E942" s="2"/>
      <c r="F942" s="2"/>
      <c r="G942" s="2"/>
      <c r="H942" s="2"/>
      <c r="I942" s="2"/>
    </row>
    <row r="943" customFormat="false" ht="12.75" hidden="false" customHeight="true" outlineLevel="0" collapsed="false">
      <c r="A943" s="2"/>
      <c r="B943" s="2"/>
      <c r="C943" s="2"/>
      <c r="D943" s="2"/>
      <c r="E943" s="2"/>
      <c r="F943" s="2"/>
      <c r="G943" s="2"/>
      <c r="H943" s="2"/>
      <c r="I943" s="2"/>
    </row>
    <row r="944" customFormat="false" ht="12.75" hidden="false" customHeight="true" outlineLevel="0" collapsed="false">
      <c r="A944" s="2"/>
      <c r="B944" s="2"/>
      <c r="C944" s="2"/>
      <c r="D944" s="2"/>
      <c r="E944" s="2"/>
      <c r="F944" s="2"/>
      <c r="G944" s="2"/>
      <c r="H944" s="2"/>
      <c r="I944" s="2"/>
    </row>
    <row r="945" customFormat="false" ht="12.75" hidden="false" customHeight="true" outlineLevel="0" collapsed="false">
      <c r="A945" s="2"/>
      <c r="B945" s="2"/>
      <c r="C945" s="2"/>
      <c r="D945" s="2"/>
      <c r="E945" s="2"/>
      <c r="F945" s="2"/>
      <c r="G945" s="2"/>
      <c r="H945" s="2"/>
      <c r="I945" s="2"/>
    </row>
    <row r="946" customFormat="false" ht="12.75" hidden="false" customHeight="true" outlineLevel="0" collapsed="false">
      <c r="A946" s="2"/>
      <c r="B946" s="2"/>
      <c r="C946" s="2"/>
      <c r="D946" s="2"/>
      <c r="E946" s="2"/>
      <c r="F946" s="2"/>
      <c r="G946" s="2"/>
      <c r="H946" s="2"/>
      <c r="I946" s="2"/>
    </row>
    <row r="947" customFormat="false" ht="12.75" hidden="false" customHeight="true" outlineLevel="0" collapsed="false">
      <c r="A947" s="2"/>
      <c r="B947" s="2"/>
      <c r="C947" s="2"/>
      <c r="D947" s="2"/>
      <c r="E947" s="2"/>
      <c r="F947" s="2"/>
      <c r="G947" s="2"/>
      <c r="H947" s="2"/>
      <c r="I947" s="2"/>
    </row>
    <row r="948" customFormat="false" ht="12.75" hidden="false" customHeight="true" outlineLevel="0" collapsed="false">
      <c r="A948" s="2"/>
      <c r="B948" s="2"/>
      <c r="C948" s="2"/>
      <c r="D948" s="2"/>
      <c r="E948" s="2"/>
      <c r="F948" s="2"/>
      <c r="G948" s="2"/>
      <c r="H948" s="2"/>
      <c r="I948" s="2"/>
    </row>
    <row r="949" customFormat="false" ht="12.75" hidden="false" customHeight="true" outlineLevel="0" collapsed="false">
      <c r="A949" s="2"/>
      <c r="B949" s="2"/>
      <c r="C949" s="2"/>
      <c r="D949" s="2"/>
      <c r="E949" s="2"/>
      <c r="F949" s="2"/>
      <c r="G949" s="2"/>
      <c r="H949" s="2"/>
      <c r="I949" s="2"/>
    </row>
    <row r="950" customFormat="false" ht="12.75" hidden="false" customHeight="true" outlineLevel="0" collapsed="false">
      <c r="A950" s="2"/>
      <c r="B950" s="2"/>
      <c r="C950" s="2"/>
      <c r="D950" s="2"/>
      <c r="E950" s="2"/>
      <c r="F950" s="2"/>
      <c r="G950" s="2"/>
      <c r="H950" s="2"/>
      <c r="I950" s="2"/>
    </row>
    <row r="951" customFormat="false" ht="12.75" hidden="false" customHeight="true" outlineLevel="0" collapsed="false">
      <c r="A951" s="2"/>
      <c r="B951" s="2"/>
      <c r="C951" s="2"/>
      <c r="D951" s="2"/>
      <c r="E951" s="2"/>
      <c r="F951" s="2"/>
      <c r="G951" s="2"/>
      <c r="H951" s="2"/>
      <c r="I951" s="2"/>
    </row>
    <row r="952" customFormat="false" ht="12.75" hidden="false" customHeight="true" outlineLevel="0" collapsed="false">
      <c r="A952" s="2"/>
      <c r="B952" s="2"/>
      <c r="C952" s="2"/>
      <c r="D952" s="2"/>
      <c r="E952" s="2"/>
      <c r="F952" s="2"/>
      <c r="G952" s="2"/>
      <c r="H952" s="2"/>
      <c r="I952" s="2"/>
    </row>
    <row r="953" customFormat="false" ht="12.75" hidden="false" customHeight="true" outlineLevel="0" collapsed="false">
      <c r="A953" s="2"/>
      <c r="B953" s="2"/>
      <c r="C953" s="2"/>
      <c r="D953" s="2"/>
      <c r="E953" s="2"/>
      <c r="F953" s="2"/>
      <c r="G953" s="2"/>
      <c r="H953" s="2"/>
      <c r="I953" s="2"/>
    </row>
    <row r="954" customFormat="false" ht="12.75" hidden="false" customHeight="true" outlineLevel="0" collapsed="false">
      <c r="A954" s="2"/>
      <c r="B954" s="2"/>
      <c r="C954" s="2"/>
      <c r="D954" s="2"/>
      <c r="E954" s="2"/>
      <c r="F954" s="2"/>
      <c r="G954" s="2"/>
      <c r="H954" s="2"/>
      <c r="I954" s="2"/>
    </row>
    <row r="955" customFormat="false" ht="12.75" hidden="false" customHeight="true" outlineLevel="0" collapsed="false">
      <c r="A955" s="2"/>
      <c r="B955" s="2"/>
      <c r="C955" s="2"/>
      <c r="D955" s="2"/>
      <c r="E955" s="2"/>
      <c r="F955" s="2"/>
      <c r="G955" s="2"/>
      <c r="H955" s="2"/>
      <c r="I955" s="2"/>
    </row>
    <row r="956" customFormat="false" ht="12.75" hidden="false" customHeight="true" outlineLevel="0" collapsed="false">
      <c r="A956" s="2"/>
      <c r="B956" s="2"/>
      <c r="C956" s="2"/>
      <c r="D956" s="2"/>
      <c r="E956" s="2"/>
      <c r="F956" s="2"/>
      <c r="G956" s="2"/>
      <c r="H956" s="2"/>
      <c r="I956" s="2"/>
    </row>
    <row r="957" customFormat="false" ht="12.75" hidden="false" customHeight="true" outlineLevel="0" collapsed="false">
      <c r="A957" s="2"/>
      <c r="B957" s="2"/>
      <c r="C957" s="2"/>
      <c r="D957" s="2"/>
      <c r="E957" s="2"/>
      <c r="F957" s="2"/>
      <c r="G957" s="2"/>
      <c r="H957" s="2"/>
      <c r="I957" s="2"/>
    </row>
    <row r="958" customFormat="false" ht="12.75" hidden="false" customHeight="true" outlineLevel="0" collapsed="false">
      <c r="A958" s="2"/>
      <c r="B958" s="2"/>
      <c r="C958" s="2"/>
      <c r="D958" s="2"/>
      <c r="E958" s="2"/>
      <c r="F958" s="2"/>
      <c r="G958" s="2"/>
      <c r="H958" s="2"/>
      <c r="I958" s="2"/>
    </row>
    <row r="959" customFormat="false" ht="12.75" hidden="false" customHeight="true" outlineLevel="0" collapsed="false">
      <c r="A959" s="2"/>
      <c r="B959" s="2"/>
      <c r="C959" s="2"/>
      <c r="D959" s="2"/>
      <c r="E959" s="2"/>
      <c r="F959" s="2"/>
      <c r="G959" s="2"/>
      <c r="H959" s="2"/>
      <c r="I959" s="2"/>
    </row>
    <row r="960" customFormat="false" ht="12.75" hidden="false" customHeight="true" outlineLevel="0" collapsed="false">
      <c r="A960" s="2"/>
      <c r="B960" s="2"/>
      <c r="C960" s="2"/>
      <c r="D960" s="2"/>
      <c r="E960" s="2"/>
      <c r="F960" s="2"/>
      <c r="G960" s="2"/>
      <c r="H960" s="2"/>
      <c r="I960" s="2"/>
    </row>
    <row r="961" customFormat="false" ht="12.75" hidden="false" customHeight="true" outlineLevel="0" collapsed="false">
      <c r="A961" s="2"/>
      <c r="B961" s="2"/>
      <c r="C961" s="2"/>
      <c r="D961" s="2"/>
      <c r="E961" s="2"/>
      <c r="F961" s="2"/>
      <c r="G961" s="2"/>
      <c r="H961" s="2"/>
      <c r="I961" s="2"/>
    </row>
    <row r="962" customFormat="false" ht="12.75" hidden="false" customHeight="true" outlineLevel="0" collapsed="false">
      <c r="A962" s="2"/>
      <c r="B962" s="2"/>
      <c r="C962" s="2"/>
      <c r="D962" s="2"/>
      <c r="E962" s="2"/>
      <c r="F962" s="2"/>
      <c r="G962" s="2"/>
      <c r="H962" s="2"/>
      <c r="I962" s="2"/>
    </row>
    <row r="963" customFormat="false" ht="12.75" hidden="false" customHeight="true" outlineLevel="0" collapsed="false">
      <c r="A963" s="2"/>
      <c r="B963" s="2"/>
      <c r="C963" s="2"/>
      <c r="D963" s="2"/>
      <c r="E963" s="2"/>
      <c r="F963" s="2"/>
      <c r="G963" s="2"/>
      <c r="H963" s="2"/>
      <c r="I963" s="2"/>
    </row>
    <row r="964" customFormat="false" ht="12.75" hidden="false" customHeight="true" outlineLevel="0" collapsed="false">
      <c r="A964" s="2"/>
      <c r="B964" s="2"/>
      <c r="C964" s="2"/>
      <c r="D964" s="2"/>
      <c r="E964" s="2"/>
      <c r="F964" s="2"/>
      <c r="G964" s="2"/>
      <c r="H964" s="2"/>
      <c r="I964" s="2"/>
    </row>
    <row r="965" customFormat="false" ht="12.75" hidden="false" customHeight="true" outlineLevel="0" collapsed="false">
      <c r="A965" s="2"/>
      <c r="B965" s="2"/>
      <c r="C965" s="2"/>
      <c r="D965" s="2"/>
      <c r="E965" s="2"/>
      <c r="F965" s="2"/>
      <c r="G965" s="2"/>
      <c r="H965" s="2"/>
      <c r="I965" s="2"/>
    </row>
    <row r="966" customFormat="false" ht="12.75" hidden="false" customHeight="true" outlineLevel="0" collapsed="false">
      <c r="A966" s="2"/>
      <c r="B966" s="2"/>
      <c r="C966" s="2"/>
      <c r="D966" s="2"/>
      <c r="E966" s="2"/>
      <c r="F966" s="2"/>
      <c r="G966" s="2"/>
      <c r="H966" s="2"/>
      <c r="I966" s="2"/>
    </row>
    <row r="967" customFormat="false" ht="12.75" hidden="false" customHeight="true" outlineLevel="0" collapsed="false">
      <c r="A967" s="2"/>
      <c r="B967" s="2"/>
      <c r="C967" s="2"/>
      <c r="D967" s="2"/>
      <c r="E967" s="2"/>
      <c r="F967" s="2"/>
      <c r="G967" s="2"/>
      <c r="H967" s="2"/>
      <c r="I967" s="2"/>
    </row>
    <row r="968" customFormat="false" ht="12.75" hidden="false" customHeight="true" outlineLevel="0" collapsed="false">
      <c r="A968" s="2"/>
      <c r="B968" s="2"/>
      <c r="C968" s="2"/>
      <c r="D968" s="2"/>
      <c r="E968" s="2"/>
      <c r="F968" s="2"/>
      <c r="G968" s="2"/>
      <c r="H968" s="2"/>
      <c r="I968" s="2"/>
    </row>
    <row r="969" customFormat="false" ht="12.75" hidden="false" customHeight="true" outlineLevel="0" collapsed="false">
      <c r="A969" s="2"/>
      <c r="B969" s="2"/>
      <c r="C969" s="2"/>
      <c r="D969" s="2"/>
      <c r="E969" s="2"/>
      <c r="F969" s="2"/>
      <c r="G969" s="2"/>
      <c r="H969" s="2"/>
      <c r="I969" s="2"/>
    </row>
    <row r="970" customFormat="false" ht="12.75" hidden="false" customHeight="true" outlineLevel="0" collapsed="false">
      <c r="A970" s="2"/>
      <c r="B970" s="2"/>
      <c r="C970" s="2"/>
      <c r="D970" s="2"/>
      <c r="E970" s="2"/>
      <c r="F970" s="2"/>
      <c r="G970" s="2"/>
      <c r="H970" s="2"/>
      <c r="I970" s="2"/>
    </row>
    <row r="971" customFormat="false" ht="12.75" hidden="false" customHeight="true" outlineLevel="0" collapsed="false">
      <c r="A971" s="2"/>
      <c r="B971" s="2"/>
      <c r="C971" s="2"/>
      <c r="D971" s="2"/>
      <c r="E971" s="2"/>
      <c r="F971" s="2"/>
      <c r="G971" s="2"/>
      <c r="H971" s="2"/>
      <c r="I971" s="2"/>
    </row>
    <row r="972" customFormat="false" ht="12.75" hidden="false" customHeight="true" outlineLevel="0" collapsed="false">
      <c r="A972" s="2"/>
      <c r="B972" s="2"/>
      <c r="C972" s="2"/>
      <c r="D972" s="2"/>
      <c r="E972" s="2"/>
      <c r="F972" s="2"/>
      <c r="G972" s="2"/>
      <c r="H972" s="2"/>
      <c r="I972" s="2"/>
    </row>
    <row r="973" customFormat="false" ht="12.75" hidden="false" customHeight="true" outlineLevel="0" collapsed="false">
      <c r="A973" s="2"/>
      <c r="B973" s="2"/>
      <c r="C973" s="2"/>
      <c r="D973" s="2"/>
      <c r="E973" s="2"/>
      <c r="F973" s="2"/>
      <c r="G973" s="2"/>
      <c r="H973" s="2"/>
      <c r="I973" s="2"/>
    </row>
    <row r="974" customFormat="false" ht="12.75" hidden="false" customHeight="true" outlineLevel="0" collapsed="false">
      <c r="A974" s="2"/>
      <c r="B974" s="2"/>
      <c r="C974" s="2"/>
      <c r="D974" s="2"/>
      <c r="E974" s="2"/>
      <c r="F974" s="2"/>
      <c r="G974" s="2"/>
      <c r="H974" s="2"/>
      <c r="I974" s="2"/>
    </row>
    <row r="975" customFormat="false" ht="12.75" hidden="false" customHeight="true" outlineLevel="0" collapsed="false">
      <c r="A975" s="2"/>
      <c r="B975" s="2"/>
      <c r="C975" s="2"/>
      <c r="D975" s="2"/>
      <c r="E975" s="2"/>
      <c r="F975" s="2"/>
      <c r="G975" s="2"/>
      <c r="H975" s="2"/>
      <c r="I975" s="2"/>
    </row>
    <row r="976" customFormat="false" ht="12.75" hidden="false" customHeight="true" outlineLevel="0" collapsed="false">
      <c r="A976" s="2"/>
      <c r="B976" s="2"/>
      <c r="C976" s="2"/>
      <c r="D976" s="2"/>
      <c r="E976" s="2"/>
      <c r="F976" s="2"/>
      <c r="G976" s="2"/>
      <c r="H976" s="2"/>
      <c r="I976" s="2"/>
    </row>
    <row r="977" customFormat="false" ht="12.75" hidden="false" customHeight="true" outlineLevel="0" collapsed="false">
      <c r="A977" s="2"/>
      <c r="B977" s="2"/>
      <c r="C977" s="2"/>
      <c r="D977" s="2"/>
      <c r="E977" s="2"/>
      <c r="F977" s="2"/>
      <c r="G977" s="2"/>
      <c r="H977" s="2"/>
      <c r="I977" s="2"/>
    </row>
    <row r="978" customFormat="false" ht="12.75" hidden="false" customHeight="true" outlineLevel="0" collapsed="false">
      <c r="A978" s="2"/>
      <c r="B978" s="2"/>
      <c r="C978" s="2"/>
      <c r="D978" s="2"/>
      <c r="E978" s="2"/>
      <c r="F978" s="2"/>
      <c r="G978" s="2"/>
      <c r="H978" s="2"/>
      <c r="I978" s="2"/>
    </row>
    <row r="979" customFormat="false" ht="12.75" hidden="false" customHeight="true" outlineLevel="0" collapsed="false">
      <c r="A979" s="2"/>
      <c r="B979" s="2"/>
      <c r="C979" s="2"/>
      <c r="D979" s="2"/>
      <c r="E979" s="2"/>
      <c r="F979" s="2"/>
      <c r="G979" s="2"/>
      <c r="H979" s="2"/>
      <c r="I979" s="2"/>
    </row>
    <row r="980" customFormat="false" ht="12.75" hidden="false" customHeight="true" outlineLevel="0" collapsed="false">
      <c r="A980" s="2"/>
      <c r="B980" s="2"/>
      <c r="C980" s="2"/>
      <c r="D980" s="2"/>
      <c r="E980" s="2"/>
      <c r="F980" s="2"/>
      <c r="G980" s="2"/>
      <c r="H980" s="2"/>
      <c r="I980" s="2"/>
    </row>
    <row r="981" customFormat="false" ht="12.75" hidden="false" customHeight="true" outlineLevel="0" collapsed="false">
      <c r="A981" s="2"/>
      <c r="B981" s="2"/>
      <c r="C981" s="2"/>
      <c r="D981" s="2"/>
      <c r="E981" s="2"/>
      <c r="F981" s="2"/>
      <c r="G981" s="2"/>
      <c r="H981" s="2"/>
      <c r="I981" s="2"/>
    </row>
    <row r="982" customFormat="false" ht="12.75" hidden="false" customHeight="true" outlineLevel="0" collapsed="false">
      <c r="A982" s="2"/>
      <c r="B982" s="2"/>
      <c r="C982" s="2"/>
      <c r="D982" s="2"/>
      <c r="E982" s="2"/>
      <c r="F982" s="2"/>
      <c r="G982" s="2"/>
      <c r="H982" s="2"/>
      <c r="I982" s="2"/>
    </row>
    <row r="983" customFormat="false" ht="12.75" hidden="false" customHeight="true" outlineLevel="0" collapsed="false">
      <c r="A983" s="2"/>
      <c r="B983" s="2"/>
      <c r="C983" s="2"/>
      <c r="D983" s="2"/>
      <c r="E983" s="2"/>
      <c r="F983" s="2"/>
      <c r="G983" s="2"/>
      <c r="H983" s="2"/>
      <c r="I983" s="2"/>
    </row>
    <row r="984" customFormat="false" ht="12.75" hidden="false" customHeight="true" outlineLevel="0" collapsed="false">
      <c r="A984" s="2"/>
      <c r="B984" s="2"/>
      <c r="C984" s="2"/>
      <c r="D984" s="2"/>
      <c r="E984" s="2"/>
      <c r="F984" s="2"/>
      <c r="G984" s="2"/>
      <c r="H984" s="2"/>
      <c r="I984" s="2"/>
    </row>
    <row r="985" customFormat="false" ht="12.75" hidden="false" customHeight="true" outlineLevel="0" collapsed="false">
      <c r="A985" s="2"/>
      <c r="B985" s="2"/>
      <c r="C985" s="2"/>
      <c r="D985" s="2"/>
      <c r="E985" s="2"/>
      <c r="F985" s="2"/>
      <c r="G985" s="2"/>
      <c r="H985" s="2"/>
      <c r="I985" s="2"/>
    </row>
    <row r="986" customFormat="false" ht="12.75" hidden="false" customHeight="true" outlineLevel="0" collapsed="false">
      <c r="A986" s="2"/>
      <c r="B986" s="2"/>
      <c r="C986" s="2"/>
      <c r="D986" s="2"/>
      <c r="E986" s="2"/>
      <c r="F986" s="2"/>
      <c r="G986" s="2"/>
      <c r="H986" s="2"/>
      <c r="I986" s="2"/>
    </row>
    <row r="987" customFormat="false" ht="12.75" hidden="false" customHeight="true" outlineLevel="0" collapsed="false">
      <c r="A987" s="2"/>
      <c r="B987" s="2"/>
      <c r="C987" s="2"/>
      <c r="D987" s="2"/>
      <c r="E987" s="2"/>
      <c r="F987" s="2"/>
      <c r="G987" s="2"/>
      <c r="H987" s="2"/>
      <c r="I987" s="2"/>
    </row>
    <row r="988" customFormat="false" ht="12.75" hidden="false" customHeight="true" outlineLevel="0" collapsed="false">
      <c r="A988" s="2"/>
      <c r="B988" s="2"/>
      <c r="C988" s="2"/>
      <c r="D988" s="2"/>
      <c r="E988" s="2"/>
      <c r="F988" s="2"/>
      <c r="G988" s="2"/>
      <c r="H988" s="2"/>
      <c r="I988" s="2"/>
    </row>
    <row r="989" customFormat="false" ht="12.75" hidden="false" customHeight="true" outlineLevel="0" collapsed="false">
      <c r="A989" s="2"/>
      <c r="B989" s="2"/>
      <c r="C989" s="2"/>
      <c r="D989" s="2"/>
      <c r="E989" s="2"/>
      <c r="F989" s="2"/>
      <c r="G989" s="2"/>
      <c r="H989" s="2"/>
      <c r="I989" s="2"/>
    </row>
    <row r="990" customFormat="false" ht="12.75" hidden="false" customHeight="true" outlineLevel="0" collapsed="false">
      <c r="A990" s="2"/>
      <c r="B990" s="2"/>
      <c r="C990" s="2"/>
      <c r="D990" s="2"/>
      <c r="E990" s="2"/>
      <c r="F990" s="2"/>
      <c r="G990" s="2"/>
      <c r="H990" s="2"/>
      <c r="I990" s="2"/>
    </row>
    <row r="991" customFormat="false" ht="12.75" hidden="false" customHeight="true" outlineLevel="0" collapsed="false">
      <c r="A991" s="2"/>
      <c r="B991" s="2"/>
      <c r="C991" s="2"/>
      <c r="D991" s="2"/>
      <c r="E991" s="2"/>
      <c r="F991" s="2"/>
      <c r="G991" s="2"/>
      <c r="H991" s="2"/>
      <c r="I991" s="2"/>
    </row>
    <row r="992" customFormat="false" ht="12.75" hidden="false" customHeight="true" outlineLevel="0" collapsed="false">
      <c r="A992" s="2"/>
      <c r="B992" s="2"/>
      <c r="C992" s="2"/>
      <c r="D992" s="2"/>
      <c r="E992" s="2"/>
      <c r="F992" s="2"/>
      <c r="G992" s="2"/>
      <c r="H992" s="2"/>
      <c r="I992" s="2"/>
    </row>
    <row r="993" customFormat="false" ht="12.75" hidden="false" customHeight="true" outlineLevel="0" collapsed="false">
      <c r="A993" s="2"/>
      <c r="B993" s="2"/>
      <c r="C993" s="2"/>
      <c r="D993" s="2"/>
      <c r="E993" s="2"/>
      <c r="F993" s="2"/>
      <c r="G993" s="2"/>
      <c r="H993" s="2"/>
      <c r="I993" s="2"/>
    </row>
    <row r="994" customFormat="false" ht="12.75" hidden="false" customHeight="true" outlineLevel="0" collapsed="false">
      <c r="A994" s="2"/>
      <c r="B994" s="2"/>
      <c r="C994" s="2"/>
      <c r="D994" s="2"/>
      <c r="E994" s="2"/>
      <c r="F994" s="2"/>
      <c r="G994" s="2"/>
      <c r="H994" s="2"/>
      <c r="I994" s="2"/>
    </row>
    <row r="995" customFormat="false" ht="12.75" hidden="false" customHeight="true" outlineLevel="0" collapsed="false">
      <c r="A995" s="2"/>
      <c r="B995" s="2"/>
      <c r="C995" s="2"/>
      <c r="D995" s="2"/>
      <c r="E995" s="2"/>
      <c r="F995" s="2"/>
      <c r="G995" s="2"/>
      <c r="H995" s="2"/>
      <c r="I995" s="2"/>
    </row>
    <row r="996" customFormat="false" ht="12.75" hidden="false" customHeight="true" outlineLevel="0" collapsed="false">
      <c r="A996" s="2"/>
      <c r="B996" s="2"/>
      <c r="C996" s="2"/>
      <c r="D996" s="2"/>
      <c r="E996" s="2"/>
      <c r="F996" s="2"/>
      <c r="G996" s="2"/>
      <c r="H996" s="2"/>
      <c r="I996" s="2"/>
    </row>
    <row r="997" customFormat="false" ht="12.75" hidden="false" customHeight="true" outlineLevel="0" collapsed="false">
      <c r="A997" s="2"/>
      <c r="B997" s="2"/>
      <c r="C997" s="2"/>
      <c r="D997" s="2"/>
      <c r="E997" s="2"/>
      <c r="F997" s="2"/>
      <c r="G997" s="2"/>
      <c r="H997" s="2"/>
      <c r="I997" s="2"/>
    </row>
    <row r="998" customFormat="false" ht="12.75" hidden="false" customHeight="true" outlineLevel="0" collapsed="false">
      <c r="A998" s="2"/>
      <c r="B998" s="2"/>
      <c r="C998" s="2"/>
      <c r="D998" s="2"/>
      <c r="E998" s="2"/>
      <c r="F998" s="2"/>
      <c r="G998" s="2"/>
      <c r="H998" s="2"/>
      <c r="I998" s="2"/>
    </row>
    <row r="999" customFormat="false" ht="12.75" hidden="false" customHeight="true" outlineLevel="0" collapsed="false">
      <c r="A999" s="2"/>
      <c r="B999" s="2"/>
      <c r="C999" s="2"/>
      <c r="D999" s="2"/>
      <c r="E999" s="2"/>
      <c r="F999" s="2"/>
      <c r="G999" s="2"/>
      <c r="H999" s="2"/>
      <c r="I999" s="2"/>
    </row>
    <row r="1000" customFormat="false" ht="12.75" hidden="false" customHeight="true" outlineLevel="0" collapsed="false">
      <c r="A1000" s="2"/>
      <c r="B1000" s="2"/>
      <c r="C1000" s="2"/>
      <c r="D1000" s="2"/>
      <c r="E1000" s="2"/>
      <c r="F1000" s="2"/>
      <c r="G1000" s="2"/>
      <c r="H1000" s="2"/>
      <c r="I1000" s="2"/>
    </row>
  </sheetData>
  <autoFilter ref="A1:I1"/>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25"/>
    <col collapsed="false" customWidth="true" hidden="false" outlineLevel="0" max="2" min="2" style="0" width="22.88"/>
    <col collapsed="false" customWidth="true" hidden="false" outlineLevel="0" max="3" min="3" style="0" width="13.5"/>
    <col collapsed="false" customWidth="true" hidden="false" outlineLevel="0" max="4" min="4" style="0" width="15.13"/>
    <col collapsed="false" customWidth="true" hidden="false" outlineLevel="0" max="5" min="5" style="0" width="11"/>
    <col collapsed="false" customWidth="true" hidden="false" outlineLevel="0" max="6" min="6" style="0" width="38.88"/>
    <col collapsed="false" customWidth="true" hidden="false" outlineLevel="0" max="7" min="7" style="0" width="29.63"/>
    <col collapsed="false" customWidth="true" hidden="false" outlineLevel="0" max="8" min="8" style="0" width="9.88"/>
    <col collapsed="false" customWidth="true" hidden="false" outlineLevel="0" max="26" min="9" style="0" width="8.63"/>
  </cols>
  <sheetData>
    <row r="1" customFormat="false" ht="12.75" hidden="false" customHeight="true" outlineLevel="0" collapsed="false">
      <c r="A1" s="2" t="s">
        <v>1238</v>
      </c>
    </row>
    <row r="2" customFormat="false" ht="12.75" hidden="false" customHeight="true" outlineLevel="0" collapsed="false"/>
    <row r="3" customFormat="false" ht="12.75" hidden="false" customHeight="true" outlineLevel="0" collapsed="false">
      <c r="A3" s="89" t="s">
        <v>145</v>
      </c>
      <c r="B3" s="90" t="s">
        <v>1015</v>
      </c>
      <c r="C3" s="90" t="s">
        <v>160</v>
      </c>
      <c r="D3" s="90" t="s">
        <v>167</v>
      </c>
      <c r="E3" s="90" t="s">
        <v>168</v>
      </c>
      <c r="F3" s="91" t="s">
        <v>1017</v>
      </c>
    </row>
    <row r="4" customFormat="false" ht="12.75" hidden="false" customHeight="true" outlineLevel="0" collapsed="false">
      <c r="A4" s="2" t="s">
        <v>1239</v>
      </c>
      <c r="D4" s="105" t="n">
        <f aca="false">L38</f>
        <v>-0.001404411765</v>
      </c>
      <c r="F4" s="40" t="s">
        <v>1240</v>
      </c>
      <c r="G4" s="96" t="s">
        <v>1241</v>
      </c>
      <c r="H4" s="40" t="s">
        <v>1242</v>
      </c>
    </row>
    <row r="5" customFormat="false" ht="12.75" hidden="false" customHeight="true" outlineLevel="0" collapsed="false">
      <c r="A5" s="40" t="s">
        <v>1243</v>
      </c>
      <c r="E5" s="105" t="n">
        <v>0.0028</v>
      </c>
      <c r="F5" s="40" t="s">
        <v>1244</v>
      </c>
      <c r="G5" s="96" t="s">
        <v>1245</v>
      </c>
    </row>
    <row r="6" customFormat="false" ht="12.75" hidden="false" customHeight="true" outlineLevel="0" collapsed="false">
      <c r="A6" s="259" t="s">
        <v>1055</v>
      </c>
      <c r="B6" s="2" t="s">
        <v>252</v>
      </c>
      <c r="C6" s="2"/>
      <c r="D6" s="2" t="s">
        <v>1246</v>
      </c>
      <c r="E6" s="2"/>
      <c r="F6" s="213" t="s">
        <v>1065</v>
      </c>
    </row>
    <row r="7" customFormat="false" ht="12.75" hidden="false" customHeight="true" outlineLevel="0" collapsed="false">
      <c r="A7" s="96"/>
      <c r="B7" s="2"/>
      <c r="C7" s="2"/>
      <c r="D7" s="2" t="n">
        <f aca="false">(0.4+2.6)/2</f>
        <v>1.5</v>
      </c>
      <c r="E7" s="2"/>
      <c r="F7" s="213"/>
    </row>
    <row r="8" customFormat="false" ht="12.75" hidden="false" customHeight="true" outlineLevel="0" collapsed="false">
      <c r="A8" s="224" t="s">
        <v>1247</v>
      </c>
      <c r="B8" s="93" t="s">
        <v>252</v>
      </c>
      <c r="C8" s="93" t="s">
        <v>1248</v>
      </c>
      <c r="D8" s="93" t="n">
        <v>7</v>
      </c>
      <c r="E8" s="260" t="str">
        <f aca="false">"1-2"</f>
        <v>1-2</v>
      </c>
      <c r="F8" s="212" t="s">
        <v>1249</v>
      </c>
    </row>
    <row r="9" customFormat="false" ht="12.75" hidden="false" customHeight="true" outlineLevel="0" collapsed="false">
      <c r="A9" s="84"/>
      <c r="B9" s="39" t="s">
        <v>252</v>
      </c>
      <c r="C9" s="39" t="n">
        <f aca="false">(0.7+3)/2</f>
        <v>1.85</v>
      </c>
      <c r="D9" s="39" t="n">
        <v>7</v>
      </c>
      <c r="E9" s="218" t="n">
        <v>1.5</v>
      </c>
      <c r="F9" s="219" t="s">
        <v>1250</v>
      </c>
    </row>
    <row r="10" customFormat="false" ht="20.25" hidden="false" customHeight="true" outlineLevel="0" collapsed="false">
      <c r="A10" s="100"/>
      <c r="B10" s="101"/>
      <c r="C10" s="101"/>
      <c r="D10" s="101"/>
      <c r="E10" s="101"/>
      <c r="F10" s="226"/>
    </row>
    <row r="11" customFormat="false" ht="12.75" hidden="false" customHeight="true" outlineLevel="0" collapsed="false">
      <c r="A11" s="217" t="s">
        <v>1251</v>
      </c>
      <c r="B11" s="2" t="s">
        <v>252</v>
      </c>
      <c r="C11" s="261" t="str">
        <f aca="false">"1-3"</f>
        <v>1-3</v>
      </c>
      <c r="D11" s="261" t="str">
        <f aca="false">"2-5"</f>
        <v>2-5</v>
      </c>
      <c r="E11" s="261" t="str">
        <f aca="false">"1-2"</f>
        <v>1-2</v>
      </c>
      <c r="F11" s="213"/>
    </row>
    <row r="12" customFormat="false" ht="12.75" hidden="false" customHeight="true" outlineLevel="0" collapsed="false">
      <c r="A12" s="217"/>
      <c r="B12" s="2"/>
      <c r="C12" s="261"/>
      <c r="D12" s="2" t="n">
        <v>0.9</v>
      </c>
      <c r="E12" s="261"/>
      <c r="F12" s="213" t="s">
        <v>1252</v>
      </c>
      <c r="G12" s="2"/>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217"/>
      <c r="B13" s="2"/>
      <c r="C13" s="261"/>
      <c r="D13" s="2" t="n">
        <v>7</v>
      </c>
      <c r="E13" s="261"/>
      <c r="F13" s="213" t="s">
        <v>1253</v>
      </c>
      <c r="G13" s="2"/>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217"/>
      <c r="B14" s="2"/>
      <c r="C14" s="261"/>
      <c r="D14" s="2"/>
      <c r="E14" s="261"/>
      <c r="F14" s="213"/>
      <c r="G14" s="2"/>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211" t="s">
        <v>1254</v>
      </c>
      <c r="B15" s="93" t="s">
        <v>252</v>
      </c>
      <c r="C15" s="262"/>
      <c r="D15" s="260" t="n">
        <v>1.5</v>
      </c>
      <c r="E15" s="262"/>
      <c r="F15" s="212" t="s">
        <v>1255</v>
      </c>
      <c r="G15" s="2"/>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217"/>
      <c r="B16" s="2"/>
      <c r="C16" s="261"/>
      <c r="D16" s="261"/>
      <c r="E16" s="261"/>
      <c r="F16" s="213"/>
      <c r="G16" s="2"/>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96"/>
      <c r="B17" s="2"/>
      <c r="C17" s="2"/>
      <c r="D17" s="2"/>
      <c r="E17" s="2"/>
      <c r="F17" s="213"/>
    </row>
    <row r="18" customFormat="false" ht="12.75" hidden="false" customHeight="true" outlineLevel="0" collapsed="false">
      <c r="A18" s="89" t="s">
        <v>63</v>
      </c>
      <c r="B18" s="90" t="s">
        <v>1015</v>
      </c>
      <c r="C18" s="90" t="s">
        <v>160</v>
      </c>
      <c r="D18" s="90" t="s">
        <v>167</v>
      </c>
      <c r="E18" s="90" t="s">
        <v>168</v>
      </c>
      <c r="F18" s="263" t="s">
        <v>1017</v>
      </c>
      <c r="G18" s="2"/>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259" t="s">
        <v>1256</v>
      </c>
      <c r="B19" s="2" t="s">
        <v>1257</v>
      </c>
      <c r="C19" s="2" t="n">
        <v>0.8</v>
      </c>
      <c r="D19" s="2" t="n">
        <v>4.6</v>
      </c>
      <c r="E19" s="2"/>
      <c r="F19" s="213" t="s">
        <v>1258</v>
      </c>
    </row>
    <row r="20" customFormat="false" ht="12.75" hidden="false" customHeight="true" outlineLevel="0" collapsed="false">
      <c r="A20" s="96"/>
      <c r="B20" s="2" t="s">
        <v>1257</v>
      </c>
      <c r="C20" s="2" t="n">
        <v>2.8</v>
      </c>
      <c r="D20" s="2" t="n">
        <v>15.4</v>
      </c>
      <c r="E20" s="2"/>
      <c r="F20" s="213" t="s">
        <v>1259</v>
      </c>
    </row>
    <row r="21" customFormat="false" ht="12.75" hidden="false" customHeight="true" outlineLevel="0" collapsed="false">
      <c r="A21" s="96"/>
      <c r="B21" s="2" t="s">
        <v>1257</v>
      </c>
      <c r="C21" s="2" t="n">
        <v>5.3</v>
      </c>
      <c r="D21" s="2" t="n">
        <v>27.6</v>
      </c>
      <c r="E21" s="2"/>
      <c r="F21" s="213" t="s">
        <v>1260</v>
      </c>
    </row>
    <row r="22" customFormat="false" ht="12.75" hidden="false" customHeight="true" outlineLevel="0" collapsed="false">
      <c r="A22" s="96"/>
      <c r="B22" s="2"/>
      <c r="C22" s="2"/>
      <c r="D22" s="2"/>
      <c r="E22" s="2" t="n">
        <f aca="false">SUM(C19:D19)/2</f>
        <v>2.7</v>
      </c>
      <c r="F22" s="213"/>
    </row>
    <row r="23" customFormat="false" ht="12.75" hidden="false" customHeight="true" outlineLevel="0" collapsed="false">
      <c r="A23" s="96"/>
      <c r="B23" s="2"/>
      <c r="C23" s="2"/>
      <c r="D23" s="2"/>
      <c r="E23" s="2" t="n">
        <f aca="false">SUM(C20:D20)/2</f>
        <v>9.1</v>
      </c>
      <c r="F23" s="98"/>
    </row>
    <row r="24" customFormat="false" ht="12.75" hidden="false" customHeight="true" outlineLevel="0" collapsed="false">
      <c r="A24" s="100"/>
      <c r="B24" s="101"/>
      <c r="C24" s="101"/>
      <c r="D24" s="101"/>
      <c r="E24" s="101" t="n">
        <f aca="false">SUM(C21:D21)/2</f>
        <v>16.45</v>
      </c>
      <c r="F24" s="102"/>
    </row>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c r="A28" s="264" t="s">
        <v>1261</v>
      </c>
      <c r="B28" s="264"/>
      <c r="C28" s="264"/>
      <c r="D28" s="264"/>
      <c r="E28" s="264"/>
      <c r="F28" s="264"/>
      <c r="G28" s="264"/>
      <c r="H28" s="264"/>
      <c r="I28" s="264"/>
      <c r="J28" s="264"/>
      <c r="K28" s="264"/>
      <c r="L28" s="264"/>
      <c r="M28" s="264"/>
      <c r="N28" s="264"/>
      <c r="O28" s="264"/>
      <c r="P28" s="264"/>
      <c r="Q28" s="264"/>
      <c r="R28" s="264"/>
      <c r="S28" s="264"/>
      <c r="T28" s="264"/>
      <c r="U28" s="264"/>
      <c r="V28" s="264"/>
      <c r="W28" s="264"/>
      <c r="X28" s="264"/>
      <c r="Y28" s="264"/>
      <c r="Z28" s="264"/>
    </row>
    <row r="29" customFormat="false" ht="12.75" hidden="false" customHeight="true" outlineLevel="0" collapsed="false"/>
    <row r="30" customFormat="false" ht="12.75" hidden="false" customHeight="true" outlineLevel="0" collapsed="false">
      <c r="B30" s="81" t="s">
        <v>1262</v>
      </c>
      <c r="C30" s="81" t="s">
        <v>1263</v>
      </c>
      <c r="D30" s="81" t="s">
        <v>1264</v>
      </c>
      <c r="E30" s="81" t="s">
        <v>1265</v>
      </c>
      <c r="F30" s="81" t="s">
        <v>1266</v>
      </c>
      <c r="G30" s="81" t="s">
        <v>1267</v>
      </c>
      <c r="H30" s="81" t="s">
        <v>1268</v>
      </c>
      <c r="I30" s="265" t="s">
        <v>1269</v>
      </c>
      <c r="J30" s="265" t="s">
        <v>1270</v>
      </c>
      <c r="K30" s="265" t="s">
        <v>1271</v>
      </c>
      <c r="L30" s="265" t="s">
        <v>1272</v>
      </c>
    </row>
    <row r="31" customFormat="false" ht="12.75" hidden="false" customHeight="true" outlineLevel="0" collapsed="false">
      <c r="A31" s="40" t="n">
        <v>3</v>
      </c>
      <c r="B31" s="40" t="s">
        <v>1273</v>
      </c>
      <c r="C31" s="97" t="n">
        <v>-0.69</v>
      </c>
      <c r="D31" s="40" t="n">
        <v>-420</v>
      </c>
      <c r="E31" s="40" t="n">
        <v>17</v>
      </c>
      <c r="F31" s="40" t="n">
        <v>-437</v>
      </c>
      <c r="G31" s="40" t="n">
        <v>608</v>
      </c>
      <c r="H31" s="40" t="s">
        <v>1274</v>
      </c>
      <c r="I31" s="40" t="n">
        <v>1900</v>
      </c>
      <c r="J31" s="40" t="n">
        <v>2016</v>
      </c>
      <c r="K31" s="40" t="n">
        <f aca="false">J31-I31</f>
        <v>116</v>
      </c>
      <c r="L31" s="266" t="n">
        <f aca="false">C31/K31</f>
        <v>-0.00594827586206897</v>
      </c>
    </row>
    <row r="32" customFormat="false" ht="12.75" hidden="false" customHeight="true" outlineLevel="0" collapsed="false">
      <c r="A32" s="40" t="n">
        <v>4</v>
      </c>
      <c r="B32" s="40" t="s">
        <v>1275</v>
      </c>
      <c r="C32" s="105" t="n">
        <v>-0.323</v>
      </c>
      <c r="D32" s="40" t="n">
        <v>-3301</v>
      </c>
      <c r="E32" s="40" t="n">
        <v>183</v>
      </c>
      <c r="F32" s="40" t="n">
        <v>-3485</v>
      </c>
      <c r="G32" s="88" t="n">
        <v>10218</v>
      </c>
      <c r="H32" s="40" t="s">
        <v>1276</v>
      </c>
      <c r="I32" s="40" t="n">
        <v>1880</v>
      </c>
      <c r="J32" s="40" t="n">
        <v>2013</v>
      </c>
      <c r="K32" s="2" t="n">
        <f aca="false">J32-I32</f>
        <v>133</v>
      </c>
      <c r="L32" s="266" t="n">
        <f aca="false">C32/K32</f>
        <v>-0.00242857142857143</v>
      </c>
    </row>
    <row r="33" customFormat="false" ht="12.75" hidden="false" customHeight="true" outlineLevel="0" collapsed="false">
      <c r="A33" s="40" t="n">
        <v>7</v>
      </c>
      <c r="B33" s="40" t="s">
        <v>1277</v>
      </c>
      <c r="C33" s="105" t="n">
        <v>-0.224</v>
      </c>
      <c r="D33" s="40" t="n">
        <v>-326</v>
      </c>
      <c r="E33" s="40" t="n">
        <v>121</v>
      </c>
      <c r="F33" s="40" t="n">
        <v>-446</v>
      </c>
      <c r="G33" s="40" t="n">
        <v>1455</v>
      </c>
      <c r="H33" s="40" t="s">
        <v>1278</v>
      </c>
      <c r="I33" s="40" t="n">
        <v>1930</v>
      </c>
      <c r="J33" s="40" t="n">
        <v>2013</v>
      </c>
      <c r="K33" s="2" t="n">
        <f aca="false">J33-I33</f>
        <v>83</v>
      </c>
      <c r="L33" s="266" t="n">
        <f aca="false">C33/K33</f>
        <v>-0.00269879518072289</v>
      </c>
    </row>
    <row r="34" customFormat="false" ht="12.75" hidden="false" customHeight="true" outlineLevel="0" collapsed="false">
      <c r="A34" s="40" t="n">
        <v>6</v>
      </c>
      <c r="B34" s="40" t="s">
        <v>1279</v>
      </c>
      <c r="C34" s="105" t="n">
        <v>-0.162</v>
      </c>
      <c r="D34" s="40" t="n">
        <v>-96</v>
      </c>
      <c r="E34" s="40" t="n">
        <v>75</v>
      </c>
      <c r="F34" s="40" t="n">
        <v>-171</v>
      </c>
      <c r="G34" s="40" t="n">
        <v>592</v>
      </c>
      <c r="H34" s="40" t="s">
        <v>1280</v>
      </c>
      <c r="I34" s="40" t="n">
        <v>1945</v>
      </c>
      <c r="J34" s="40" t="n">
        <v>2016</v>
      </c>
      <c r="K34" s="2" t="n">
        <f aca="false">J34-I34</f>
        <v>71</v>
      </c>
      <c r="L34" s="266" t="n">
        <f aca="false">C34/K34</f>
        <v>-0.00228169014084507</v>
      </c>
    </row>
    <row r="35" customFormat="false" ht="12.75" hidden="false" customHeight="true" outlineLevel="0" collapsed="false">
      <c r="A35" s="40" t="n">
        <v>5</v>
      </c>
      <c r="B35" s="40" t="s">
        <v>1281</v>
      </c>
      <c r="C35" s="105" t="n">
        <v>-0.099</v>
      </c>
      <c r="D35" s="40" t="n">
        <v>-1477</v>
      </c>
      <c r="E35" s="40" t="n">
        <v>25</v>
      </c>
      <c r="F35" s="40" t="n">
        <v>-1502</v>
      </c>
      <c r="G35" s="88" t="n">
        <v>14958</v>
      </c>
      <c r="H35" s="40" t="s">
        <v>1282</v>
      </c>
      <c r="I35" s="40" t="n">
        <v>1900</v>
      </c>
      <c r="J35" s="40" t="n">
        <v>2012</v>
      </c>
      <c r="K35" s="2" t="n">
        <f aca="false">J35-I35</f>
        <v>112</v>
      </c>
      <c r="L35" s="266" t="n">
        <f aca="false">C35/K35</f>
        <v>-0.000883928571428571</v>
      </c>
    </row>
    <row r="36" customFormat="false" ht="12.75" hidden="false" customHeight="true" outlineLevel="0" collapsed="false">
      <c r="A36" s="40" t="n">
        <v>1</v>
      </c>
      <c r="B36" s="40" t="s">
        <v>1283</v>
      </c>
      <c r="C36" s="105" t="n">
        <v>-0.006</v>
      </c>
      <c r="D36" s="40" t="n">
        <v>6</v>
      </c>
      <c r="E36" s="40" t="n">
        <v>75</v>
      </c>
      <c r="F36" s="40" t="n">
        <v>-69</v>
      </c>
      <c r="G36" s="40" t="n">
        <v>971</v>
      </c>
      <c r="H36" s="40" t="s">
        <v>1284</v>
      </c>
      <c r="I36" s="40" t="n">
        <v>1955</v>
      </c>
      <c r="J36" s="40" t="n">
        <v>2013</v>
      </c>
      <c r="K36" s="2" t="n">
        <f aca="false">J36-I36</f>
        <v>58</v>
      </c>
      <c r="L36" s="266" t="n">
        <f aca="false">C36/K36</f>
        <v>-0.000103448275862069</v>
      </c>
    </row>
    <row r="37" customFormat="false" ht="12.75" hidden="false" customHeight="true" outlineLevel="0" collapsed="false">
      <c r="A37" s="40" t="n">
        <v>2</v>
      </c>
      <c r="B37" s="40" t="s">
        <v>1285</v>
      </c>
      <c r="C37" s="105" t="n">
        <v>-0.023</v>
      </c>
      <c r="D37" s="40" t="n">
        <v>11</v>
      </c>
      <c r="E37" s="40" t="n">
        <v>57</v>
      </c>
      <c r="F37" s="40" t="n">
        <v>-46</v>
      </c>
      <c r="G37" s="40" t="n">
        <v>492</v>
      </c>
      <c r="H37" s="40" t="s">
        <v>1286</v>
      </c>
      <c r="I37" s="40" t="n">
        <v>1960</v>
      </c>
      <c r="J37" s="40" t="n">
        <v>2015</v>
      </c>
      <c r="K37" s="2" t="n">
        <f aca="false">J37-I37</f>
        <v>55</v>
      </c>
      <c r="L37" s="266" t="n">
        <f aca="false">C37/K37</f>
        <v>-0.000418181818181818</v>
      </c>
    </row>
    <row r="38" customFormat="false" ht="12.75" hidden="false" customHeight="true" outlineLevel="0" collapsed="false">
      <c r="B38" s="40" t="s">
        <v>1026</v>
      </c>
      <c r="C38" s="105" t="n">
        <v>-0.191</v>
      </c>
      <c r="D38" s="40" t="n">
        <v>-5602</v>
      </c>
      <c r="E38" s="40" t="n">
        <v>554</v>
      </c>
      <c r="F38" s="40" t="n">
        <v>-6156</v>
      </c>
      <c r="G38" s="88" t="n">
        <v>29293</v>
      </c>
      <c r="H38" s="40" t="s">
        <v>1287</v>
      </c>
      <c r="I38" s="40" t="n">
        <v>1880</v>
      </c>
      <c r="J38" s="40" t="n">
        <v>2016</v>
      </c>
      <c r="K38" s="2" t="n">
        <f aca="false">J38-I38</f>
        <v>136</v>
      </c>
      <c r="L38" s="266" t="n">
        <f aca="false">C38/K38</f>
        <v>-0.00140441176470588</v>
      </c>
    </row>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c r="C59" s="40" t="s">
        <v>1288</v>
      </c>
      <c r="D59" s="40" t="s">
        <v>1289</v>
      </c>
      <c r="E59" s="40" t="s">
        <v>1290</v>
      </c>
      <c r="F59" s="40" t="s">
        <v>1291</v>
      </c>
      <c r="G59" s="40" t="s">
        <v>1292</v>
      </c>
    </row>
    <row r="60" customFormat="false" ht="12.75" hidden="false" customHeight="true" outlineLevel="0" collapsed="false">
      <c r="B60" s="2" t="s">
        <v>183</v>
      </c>
      <c r="C60" s="40" t="n">
        <v>1</v>
      </c>
      <c r="D60" s="40" t="n">
        <v>2</v>
      </c>
      <c r="E60" s="266" t="n">
        <f aca="false">IFERROR(INDEX($L$30:$L$38,MATCH(C60,$A$30:$A$38,0),1),"")</f>
        <v>-0.000103448275862069</v>
      </c>
      <c r="F60" s="266" t="n">
        <f aca="false">IFERROR(INDEX($L$30:$L$38,MATCH(D60,$A$30:$A$38,0),1),"")</f>
        <v>-0.000418181818181818</v>
      </c>
      <c r="G60" s="266" t="n">
        <f aca="false">AVERAGE(E60:F60)</f>
        <v>-0.000260815047021944</v>
      </c>
    </row>
    <row r="61" customFormat="false" ht="12.75" hidden="false" customHeight="true" outlineLevel="0" collapsed="false">
      <c r="B61" s="2" t="s">
        <v>184</v>
      </c>
      <c r="C61" s="40" t="n">
        <v>6</v>
      </c>
      <c r="E61" s="266" t="n">
        <f aca="false">IFERROR(INDEX($L$30:$L$38,MATCH(C61,$A$30:$A$38,0),1),"")</f>
        <v>-0.00228169014084507</v>
      </c>
      <c r="F61" s="266" t="str">
        <f aca="false">IFERROR(INDEX($L$30:$L$38,MATCH(D61,$A$30:$A$38,0),1),"")</f>
        <v/>
      </c>
      <c r="G61" s="266" t="n">
        <f aca="false">AVERAGE(E61:F61)</f>
        <v>-0.00228169014084507</v>
      </c>
    </row>
    <row r="62" customFormat="false" ht="12.75" hidden="false" customHeight="true" outlineLevel="0" collapsed="false">
      <c r="B62" s="2" t="s">
        <v>185</v>
      </c>
      <c r="C62" s="40" t="n">
        <v>6</v>
      </c>
      <c r="D62" s="40" t="n">
        <v>7</v>
      </c>
      <c r="E62" s="266" t="n">
        <f aca="false">IFERROR(INDEX($L$30:$L$38,MATCH(C62,$A$30:$A$38,0),1),"")</f>
        <v>-0.00228169014084507</v>
      </c>
      <c r="F62" s="266" t="n">
        <f aca="false">IFERROR(INDEX($L$30:$L$38,MATCH(D62,$A$30:$A$38,0),1),"")</f>
        <v>-0.00269879518072289</v>
      </c>
      <c r="G62" s="266" t="n">
        <f aca="false">AVERAGE(E62:F62)</f>
        <v>-0.00249024266078398</v>
      </c>
    </row>
    <row r="63" customFormat="false" ht="12.75" hidden="false" customHeight="true" outlineLevel="0" collapsed="false">
      <c r="B63" s="2" t="s">
        <v>186</v>
      </c>
      <c r="C63" s="40" t="n">
        <v>4</v>
      </c>
      <c r="E63" s="266" t="n">
        <f aca="false">IFERROR(INDEX($L$30:$L$38,MATCH(C63,$A$30:$A$38,0),1),"")</f>
        <v>-0.00242857142857143</v>
      </c>
      <c r="F63" s="266" t="str">
        <f aca="false">IFERROR(INDEX($L$30:$L$38,MATCH(D63,$A$30:$A$38,0),1),"")</f>
        <v/>
      </c>
      <c r="G63" s="266" t="n">
        <f aca="false">AVERAGE(E63:F63)</f>
        <v>-0.00242857142857143</v>
      </c>
    </row>
    <row r="64" customFormat="false" ht="12.75" hidden="false" customHeight="true" outlineLevel="0" collapsed="false">
      <c r="B64" s="2" t="s">
        <v>187</v>
      </c>
      <c r="C64" s="40" t="n">
        <v>6</v>
      </c>
      <c r="E64" s="266" t="n">
        <f aca="false">IFERROR(INDEX($L$30:$L$38,MATCH(C64,$A$30:$A$38,0),1),"")</f>
        <v>-0.00228169014084507</v>
      </c>
      <c r="F64" s="266" t="str">
        <f aca="false">IFERROR(INDEX($L$30:$L$38,MATCH(D64,$A$30:$A$38,0),1),"")</f>
        <v/>
      </c>
      <c r="G64" s="266" t="n">
        <f aca="false">AVERAGE(E64:F64)</f>
        <v>-0.00228169014084507</v>
      </c>
    </row>
    <row r="65" customFormat="false" ht="12.75" hidden="false" customHeight="true" outlineLevel="0" collapsed="false">
      <c r="B65" s="2" t="s">
        <v>188</v>
      </c>
      <c r="C65" s="40" t="n">
        <v>4</v>
      </c>
      <c r="E65" s="266" t="n">
        <f aca="false">IFERROR(INDEX($L$30:$L$38,MATCH(C65,$A$30:$A$38,0),1),"")</f>
        <v>-0.00242857142857143</v>
      </c>
      <c r="F65" s="266" t="str">
        <f aca="false">IFERROR(INDEX($L$30:$L$38,MATCH(D65,$A$30:$A$38,0),1),"")</f>
        <v/>
      </c>
      <c r="G65" s="266" t="n">
        <f aca="false">AVERAGE(E65:F65)</f>
        <v>-0.00242857142857143</v>
      </c>
    </row>
    <row r="66" customFormat="false" ht="12.75" hidden="false" customHeight="true" outlineLevel="0" collapsed="false">
      <c r="B66" s="2" t="s">
        <v>189</v>
      </c>
      <c r="C66" s="40" t="n">
        <v>4</v>
      </c>
      <c r="E66" s="266" t="n">
        <f aca="false">IFERROR(INDEX($L$30:$L$38,MATCH(C66,$A$30:$A$38,0),1),"")</f>
        <v>-0.00242857142857143</v>
      </c>
      <c r="F66" s="266" t="str">
        <f aca="false">IFERROR(INDEX($L$30:$L$38,MATCH(D66,$A$30:$A$38,0),1),"")</f>
        <v/>
      </c>
      <c r="G66" s="266" t="n">
        <f aca="false">AVERAGE(E66:F66)</f>
        <v>-0.00242857142857143</v>
      </c>
    </row>
    <row r="67" customFormat="false" ht="12.75" hidden="false" customHeight="true" outlineLevel="0" collapsed="false">
      <c r="B67" s="2" t="s">
        <v>190</v>
      </c>
      <c r="C67" s="40" t="n">
        <v>6</v>
      </c>
      <c r="E67" s="266" t="n">
        <f aca="false">IFERROR(INDEX($L$30:$L$38,MATCH(C67,$A$30:$A$38,0),1),"")</f>
        <v>-0.00228169014084507</v>
      </c>
      <c r="F67" s="266" t="str">
        <f aca="false">IFERROR(INDEX($L$30:$L$38,MATCH(D67,$A$30:$A$38,0),1),"")</f>
        <v/>
      </c>
      <c r="G67" s="266" t="n">
        <f aca="false">AVERAGE(E67:F67)</f>
        <v>-0.00228169014084507</v>
      </c>
    </row>
    <row r="68" customFormat="false" ht="12.75" hidden="false" customHeight="true" outlineLevel="0" collapsed="false">
      <c r="B68" s="2" t="s">
        <v>191</v>
      </c>
      <c r="C68" s="40" t="n">
        <v>6</v>
      </c>
      <c r="E68" s="266" t="n">
        <f aca="false">IFERROR(INDEX($L$30:$L$38,MATCH(C68,$A$30:$A$38,0),1),"")</f>
        <v>-0.00228169014084507</v>
      </c>
      <c r="F68" s="266" t="str">
        <f aca="false">IFERROR(INDEX($L$30:$L$38,MATCH(D68,$A$30:$A$38,0),1),"")</f>
        <v/>
      </c>
      <c r="G68" s="266" t="n">
        <f aca="false">AVERAGE(E68:F68)</f>
        <v>-0.00228169014084507</v>
      </c>
    </row>
    <row r="69" customFormat="false" ht="12.75" hidden="false" customHeight="true" outlineLevel="0" collapsed="false">
      <c r="B69" s="2"/>
    </row>
    <row r="70" customFormat="false" ht="12.75" hidden="false" customHeight="true" outlineLevel="0" collapsed="false">
      <c r="B70" s="2"/>
    </row>
    <row r="71" customFormat="false" ht="12.75" hidden="false" customHeight="true" outlineLevel="0" collapsed="false">
      <c r="B71" s="2"/>
    </row>
    <row r="72" customFormat="false" ht="12.75" hidden="false" customHeight="true" outlineLevel="0" collapsed="false">
      <c r="B72" s="2"/>
    </row>
    <row r="73" customFormat="false" ht="12.75" hidden="false" customHeight="true" outlineLevel="0" collapsed="false">
      <c r="B73" s="2"/>
    </row>
    <row r="74" customFormat="false" ht="12.75" hidden="false" customHeight="true" outlineLevel="0" collapsed="false">
      <c r="B74" s="2"/>
    </row>
    <row r="75" customFormat="false" ht="12.75" hidden="false" customHeight="true" outlineLevel="0" collapsed="false">
      <c r="B75" s="2"/>
    </row>
    <row r="76" customFormat="false" ht="12.75" hidden="false" customHeight="true" outlineLevel="0" collapsed="false">
      <c r="B76" s="2"/>
    </row>
    <row r="77" customFormat="false" ht="12.75" hidden="false" customHeight="true" outlineLevel="0" collapsed="false">
      <c r="B77" s="2"/>
    </row>
    <row r="78" customFormat="false" ht="12.75" hidden="false" customHeight="true" outlineLevel="0" collapsed="false">
      <c r="B78" s="2"/>
    </row>
    <row r="79" customFormat="false" ht="12.75" hidden="false" customHeight="true" outlineLevel="0" collapsed="false">
      <c r="B79" s="2"/>
    </row>
    <row r="80" customFormat="false" ht="12.75" hidden="false" customHeight="true" outlineLevel="0" collapsed="false">
      <c r="B80" s="2"/>
    </row>
    <row r="81" customFormat="false" ht="12.75" hidden="false" customHeight="true" outlineLevel="0" collapsed="false">
      <c r="B81" s="2"/>
    </row>
    <row r="82" customFormat="false" ht="12.75" hidden="false" customHeight="true" outlineLevel="0" collapsed="false">
      <c r="B82" s="2"/>
    </row>
    <row r="83" customFormat="false" ht="12.75" hidden="false" customHeight="true" outlineLevel="0" collapsed="false">
      <c r="B83" s="2"/>
    </row>
    <row r="84" customFormat="false" ht="12.75" hidden="false" customHeight="true" outlineLevel="0" collapsed="false">
      <c r="B84" s="2"/>
    </row>
    <row r="85" customFormat="false" ht="12.75" hidden="false" customHeight="true" outlineLevel="0" collapsed="false">
      <c r="B85" s="2"/>
    </row>
    <row r="86" customFormat="false" ht="12.75" hidden="false" customHeight="true" outlineLevel="0" collapsed="false">
      <c r="B86" s="2"/>
    </row>
    <row r="87" customFormat="false" ht="12.75" hidden="false" customHeight="true" outlineLevel="0" collapsed="false">
      <c r="B87" s="2"/>
    </row>
    <row r="88" customFormat="false" ht="12.75" hidden="false" customHeight="true" outlineLevel="0" collapsed="false">
      <c r="B88" s="2"/>
    </row>
    <row r="89" customFormat="false" ht="12.75" hidden="false" customHeight="true" outlineLevel="0" collapsed="false">
      <c r="B89" s="2"/>
    </row>
    <row r="90" customFormat="false" ht="12.75" hidden="false" customHeight="true" outlineLevel="0" collapsed="false">
      <c r="B90" s="2"/>
    </row>
    <row r="91" customFormat="false" ht="12.75" hidden="false" customHeight="true" outlineLevel="0" collapsed="false">
      <c r="B91" s="2"/>
    </row>
    <row r="92" customFormat="false" ht="12.75" hidden="false" customHeight="true" outlineLevel="0" collapsed="false">
      <c r="B92" s="2"/>
    </row>
    <row r="93" customFormat="false" ht="12.75" hidden="false" customHeight="true" outlineLevel="0" collapsed="false">
      <c r="B93" s="2"/>
    </row>
    <row r="94" customFormat="false" ht="12.75" hidden="false" customHeight="true" outlineLevel="0" collapsed="false">
      <c r="B94" s="2"/>
    </row>
    <row r="95" customFormat="false" ht="12.75" hidden="false" customHeight="true" outlineLevel="0" collapsed="false">
      <c r="B95" s="2"/>
    </row>
    <row r="96" customFormat="false" ht="12.75" hidden="false" customHeight="true" outlineLevel="0" collapsed="false">
      <c r="B96" s="2"/>
    </row>
    <row r="97" customFormat="false" ht="12.75" hidden="false" customHeight="true" outlineLevel="0" collapsed="false">
      <c r="B97" s="2"/>
    </row>
    <row r="98" customFormat="false" ht="12.75" hidden="false" customHeight="true" outlineLevel="0" collapsed="false">
      <c r="B98" s="2"/>
    </row>
    <row r="99" customFormat="false" ht="12.75" hidden="false" customHeight="true" outlineLevel="0" collapsed="false">
      <c r="B99" s="2"/>
    </row>
    <row r="100" customFormat="false" ht="12.75" hidden="false" customHeight="true" outlineLevel="0" collapsed="false">
      <c r="B100" s="2"/>
    </row>
    <row r="101" customFormat="false" ht="12.75" hidden="false" customHeight="true" outlineLevel="0" collapsed="false">
      <c r="B101" s="2"/>
    </row>
    <row r="102" customFormat="false" ht="12.75" hidden="false" customHeight="true" outlineLevel="0" collapsed="false">
      <c r="B102" s="2"/>
    </row>
    <row r="103" customFormat="false" ht="12.75" hidden="false" customHeight="true" outlineLevel="0" collapsed="false">
      <c r="B103" s="2"/>
    </row>
    <row r="104" customFormat="false" ht="12.75" hidden="false" customHeight="true" outlineLevel="0" collapsed="false">
      <c r="B104" s="2"/>
    </row>
    <row r="105" customFormat="false" ht="12.75" hidden="false" customHeight="true" outlineLevel="0" collapsed="false">
      <c r="B105" s="2"/>
    </row>
    <row r="106" customFormat="false" ht="12.75" hidden="false" customHeight="true" outlineLevel="0" collapsed="false">
      <c r="B106" s="2"/>
    </row>
    <row r="107" customFormat="false" ht="12.75" hidden="false" customHeight="true" outlineLevel="0" collapsed="false">
      <c r="B107" s="2"/>
    </row>
    <row r="108" customFormat="false" ht="12.75" hidden="false" customHeight="true" outlineLevel="0" collapsed="false">
      <c r="B108" s="2"/>
    </row>
    <row r="109" customFormat="false" ht="12.75" hidden="false" customHeight="true" outlineLevel="0" collapsed="false">
      <c r="B109" s="2"/>
    </row>
    <row r="110" customFormat="false" ht="12.75" hidden="false" customHeight="true" outlineLevel="0" collapsed="false">
      <c r="B110" s="2"/>
    </row>
    <row r="111" customFormat="false" ht="12.75" hidden="false" customHeight="true" outlineLevel="0" collapsed="false">
      <c r="B111" s="2"/>
    </row>
    <row r="112" customFormat="false" ht="12.75" hidden="false" customHeight="true" outlineLevel="0" collapsed="false">
      <c r="B112" s="2"/>
    </row>
    <row r="113" customFormat="false" ht="12.75" hidden="false" customHeight="true" outlineLevel="0" collapsed="false">
      <c r="B113" s="2"/>
    </row>
    <row r="114" customFormat="false" ht="12.75" hidden="false" customHeight="true" outlineLevel="0" collapsed="false">
      <c r="B114" s="2"/>
    </row>
    <row r="115" customFormat="false" ht="12.75" hidden="false" customHeight="true" outlineLevel="0" collapsed="false">
      <c r="B115" s="2"/>
    </row>
    <row r="116" customFormat="false" ht="12.75" hidden="false" customHeight="true" outlineLevel="0" collapsed="false">
      <c r="B116" s="2"/>
    </row>
    <row r="117" customFormat="false" ht="12.75" hidden="false" customHeight="true" outlineLevel="0" collapsed="false">
      <c r="B117" s="2"/>
    </row>
    <row r="118" customFormat="false" ht="12.75" hidden="false" customHeight="true" outlineLevel="0" collapsed="false">
      <c r="B118" s="2"/>
    </row>
    <row r="119" customFormat="false" ht="12.75" hidden="false" customHeight="true" outlineLevel="0" collapsed="false">
      <c r="B119" s="2"/>
    </row>
    <row r="120" customFormat="false" ht="12.75" hidden="false" customHeight="true" outlineLevel="0" collapsed="false">
      <c r="B120" s="2"/>
    </row>
    <row r="121" customFormat="false" ht="12.75" hidden="false" customHeight="true" outlineLevel="0" collapsed="false">
      <c r="B121" s="2"/>
    </row>
    <row r="122" customFormat="false" ht="12.75" hidden="false" customHeight="true" outlineLevel="0" collapsed="false">
      <c r="B122" s="2"/>
    </row>
    <row r="123" customFormat="false" ht="12.75" hidden="false" customHeight="true" outlineLevel="0" collapsed="false">
      <c r="B123" s="2"/>
    </row>
    <row r="124" customFormat="false" ht="12.75" hidden="false" customHeight="true" outlineLevel="0" collapsed="false">
      <c r="B124" s="2"/>
    </row>
    <row r="125" customFormat="false" ht="12.75" hidden="false" customHeight="true" outlineLevel="0" collapsed="false">
      <c r="B125" s="2"/>
    </row>
    <row r="126" customFormat="false" ht="12.75" hidden="false" customHeight="true" outlineLevel="0" collapsed="false">
      <c r="B126" s="2"/>
    </row>
    <row r="127" customFormat="false" ht="12.75" hidden="false" customHeight="true" outlineLevel="0" collapsed="false">
      <c r="B127" s="2"/>
    </row>
    <row r="128" customFormat="false" ht="12.75" hidden="false" customHeight="true" outlineLevel="0" collapsed="false">
      <c r="B128" s="2"/>
    </row>
    <row r="129" customFormat="false" ht="12.75" hidden="false" customHeight="true" outlineLevel="0" collapsed="false">
      <c r="B129" s="2"/>
    </row>
    <row r="130" customFormat="false" ht="12.75" hidden="false" customHeight="true" outlineLevel="0" collapsed="false">
      <c r="B130" s="2"/>
    </row>
    <row r="131" customFormat="false" ht="12.75" hidden="false" customHeight="true" outlineLevel="0" collapsed="false">
      <c r="B131" s="2"/>
    </row>
    <row r="132" customFormat="false" ht="12.75" hidden="false" customHeight="true" outlineLevel="0" collapsed="false">
      <c r="B132" s="2"/>
    </row>
    <row r="133" customFormat="false" ht="12.75" hidden="false" customHeight="true" outlineLevel="0" collapsed="false">
      <c r="B133" s="2"/>
    </row>
    <row r="134" customFormat="false" ht="12.75" hidden="false" customHeight="true" outlineLevel="0" collapsed="false">
      <c r="B134" s="2"/>
    </row>
    <row r="135" customFormat="false" ht="12.75" hidden="false" customHeight="true" outlineLevel="0" collapsed="false">
      <c r="B135" s="2"/>
    </row>
    <row r="136" customFormat="false" ht="12.75" hidden="false" customHeight="true" outlineLevel="0" collapsed="false">
      <c r="B136" s="2"/>
    </row>
    <row r="137" customFormat="false" ht="12.75" hidden="false" customHeight="true" outlineLevel="0" collapsed="false">
      <c r="B137" s="2"/>
    </row>
    <row r="138" customFormat="false" ht="12.75" hidden="false" customHeight="true" outlineLevel="0" collapsed="false">
      <c r="B138" s="2"/>
    </row>
    <row r="139" customFormat="false" ht="12.75" hidden="false" customHeight="true" outlineLevel="0" collapsed="false">
      <c r="B139" s="2"/>
    </row>
    <row r="140" customFormat="false" ht="12.75" hidden="false" customHeight="true" outlineLevel="0" collapsed="false">
      <c r="B140" s="2"/>
    </row>
    <row r="141" customFormat="false" ht="12.75" hidden="false" customHeight="true" outlineLevel="0" collapsed="false">
      <c r="B141" s="2"/>
    </row>
    <row r="142" customFormat="false" ht="12.75" hidden="false" customHeight="true" outlineLevel="0" collapsed="false">
      <c r="B142" s="2"/>
    </row>
    <row r="143" customFormat="false" ht="12.75" hidden="false" customHeight="true" outlineLevel="0" collapsed="false">
      <c r="B143" s="2"/>
    </row>
    <row r="144" customFormat="false" ht="12.75" hidden="false" customHeight="true" outlineLevel="0" collapsed="false">
      <c r="B144" s="2"/>
    </row>
    <row r="145" customFormat="false" ht="12.75" hidden="false" customHeight="true" outlineLevel="0" collapsed="false">
      <c r="B145" s="2"/>
    </row>
    <row r="146" customFormat="false" ht="12.75" hidden="false" customHeight="true" outlineLevel="0" collapsed="false">
      <c r="B146" s="2"/>
    </row>
    <row r="147" customFormat="false" ht="12.75" hidden="false" customHeight="true" outlineLevel="0" collapsed="false">
      <c r="B147" s="2"/>
    </row>
    <row r="148" customFormat="false" ht="12.75" hidden="false" customHeight="true" outlineLevel="0" collapsed="false">
      <c r="B148" s="2"/>
    </row>
    <row r="149" customFormat="false" ht="12.75" hidden="false" customHeight="true" outlineLevel="0" collapsed="false">
      <c r="B149" s="2"/>
    </row>
    <row r="150" customFormat="false" ht="12.75" hidden="false" customHeight="true" outlineLevel="0" collapsed="false">
      <c r="B150" s="2"/>
    </row>
    <row r="151" customFormat="false" ht="12.75" hidden="false" customHeight="true" outlineLevel="0" collapsed="false">
      <c r="B151" s="2"/>
    </row>
    <row r="152" customFormat="false" ht="12.75" hidden="false" customHeight="true" outlineLevel="0" collapsed="false">
      <c r="B152" s="2"/>
    </row>
    <row r="153" customFormat="false" ht="12.75" hidden="false" customHeight="true" outlineLevel="0" collapsed="false">
      <c r="B153" s="2"/>
    </row>
    <row r="154" customFormat="false" ht="12.75" hidden="false" customHeight="true" outlineLevel="0" collapsed="false">
      <c r="B154" s="2"/>
    </row>
    <row r="155" customFormat="false" ht="12.75" hidden="false" customHeight="true" outlineLevel="0" collapsed="false">
      <c r="B155" s="2"/>
    </row>
    <row r="156" customFormat="false" ht="12.75" hidden="false" customHeight="true" outlineLevel="0" collapsed="false">
      <c r="B156" s="2"/>
    </row>
    <row r="157" customFormat="false" ht="12.75" hidden="false" customHeight="true" outlineLevel="0" collapsed="false">
      <c r="B157" s="2"/>
    </row>
    <row r="158" customFormat="false" ht="12.75" hidden="false" customHeight="true" outlineLevel="0" collapsed="false">
      <c r="B158" s="2"/>
    </row>
    <row r="159" customFormat="false" ht="12.75" hidden="false" customHeight="true" outlineLevel="0" collapsed="false">
      <c r="B159" s="2"/>
    </row>
    <row r="160" customFormat="false" ht="12.75" hidden="false" customHeight="true" outlineLevel="0" collapsed="false">
      <c r="B160" s="2"/>
    </row>
    <row r="161" customFormat="false" ht="12.75" hidden="false" customHeight="true" outlineLevel="0" collapsed="false">
      <c r="B161" s="2"/>
    </row>
    <row r="162" customFormat="false" ht="12.75" hidden="false" customHeight="true" outlineLevel="0" collapsed="false">
      <c r="B162" s="2"/>
    </row>
    <row r="163" customFormat="false" ht="12.75" hidden="false" customHeight="true" outlineLevel="0" collapsed="false">
      <c r="B163" s="2"/>
    </row>
    <row r="164" customFormat="false" ht="12.75" hidden="false" customHeight="true" outlineLevel="0" collapsed="false">
      <c r="B164" s="2"/>
    </row>
    <row r="165" customFormat="false" ht="12.75" hidden="false" customHeight="true" outlineLevel="0" collapsed="false">
      <c r="B165" s="2"/>
    </row>
    <row r="166" customFormat="false" ht="12.75" hidden="false" customHeight="true" outlineLevel="0" collapsed="false">
      <c r="B166" s="2"/>
    </row>
    <row r="167" customFormat="false" ht="12.75" hidden="false" customHeight="true" outlineLevel="0" collapsed="false">
      <c r="B167" s="2"/>
    </row>
    <row r="168" customFormat="false" ht="12.75" hidden="false" customHeight="true" outlineLevel="0" collapsed="false">
      <c r="B168" s="2"/>
    </row>
    <row r="169" customFormat="false" ht="12.75" hidden="false" customHeight="true" outlineLevel="0" collapsed="false">
      <c r="B169" s="2"/>
    </row>
    <row r="170" customFormat="false" ht="12.75" hidden="false" customHeight="true" outlineLevel="0" collapsed="false">
      <c r="B170" s="2"/>
    </row>
    <row r="171" customFormat="false" ht="12.75" hidden="false" customHeight="true" outlineLevel="0" collapsed="false">
      <c r="B171" s="2"/>
    </row>
    <row r="172" customFormat="false" ht="12.75" hidden="false" customHeight="true" outlineLevel="0" collapsed="false">
      <c r="B172" s="2"/>
    </row>
    <row r="173" customFormat="false" ht="12.75" hidden="false" customHeight="true" outlineLevel="0" collapsed="false">
      <c r="B173" s="2"/>
    </row>
    <row r="174" customFormat="false" ht="12.75" hidden="false" customHeight="true" outlineLevel="0" collapsed="false">
      <c r="B174" s="2"/>
    </row>
    <row r="175" customFormat="false" ht="12.75" hidden="false" customHeight="true" outlineLevel="0" collapsed="false">
      <c r="B175" s="2"/>
    </row>
    <row r="176" customFormat="false" ht="12.75" hidden="false" customHeight="true" outlineLevel="0" collapsed="false">
      <c r="B176" s="2"/>
    </row>
    <row r="177" customFormat="false" ht="12.75" hidden="false" customHeight="true" outlineLevel="0" collapsed="false">
      <c r="B177" s="2"/>
    </row>
    <row r="178" customFormat="false" ht="12.75" hidden="false" customHeight="true" outlineLevel="0" collapsed="false">
      <c r="B178" s="2"/>
    </row>
    <row r="179" customFormat="false" ht="12.75" hidden="false" customHeight="true" outlineLevel="0" collapsed="false">
      <c r="B179" s="2"/>
    </row>
    <row r="180" customFormat="false" ht="12.75" hidden="false" customHeight="true" outlineLevel="0" collapsed="false">
      <c r="B180" s="2"/>
    </row>
    <row r="181" customFormat="false" ht="12.75" hidden="false" customHeight="true" outlineLevel="0" collapsed="false">
      <c r="B181" s="2"/>
    </row>
    <row r="182" customFormat="false" ht="12.75" hidden="false" customHeight="true" outlineLevel="0" collapsed="false">
      <c r="B182" s="2"/>
    </row>
    <row r="183" customFormat="false" ht="12.75" hidden="false" customHeight="true" outlineLevel="0" collapsed="false">
      <c r="B183" s="2"/>
    </row>
    <row r="184" customFormat="false" ht="12.75" hidden="false" customHeight="true" outlineLevel="0" collapsed="false">
      <c r="B184" s="2"/>
    </row>
    <row r="185" customFormat="false" ht="12.75" hidden="false" customHeight="true" outlineLevel="0" collapsed="false">
      <c r="B185" s="2"/>
    </row>
    <row r="186" customFormat="false" ht="12.75" hidden="false" customHeight="true" outlineLevel="0" collapsed="false">
      <c r="B186" s="2"/>
    </row>
    <row r="187" customFormat="false" ht="12.75" hidden="false" customHeight="true" outlineLevel="0" collapsed="false">
      <c r="B187" s="2"/>
    </row>
    <row r="188" customFormat="false" ht="12.75" hidden="false" customHeight="true" outlineLevel="0" collapsed="false">
      <c r="B188" s="2"/>
    </row>
    <row r="189" customFormat="false" ht="12.75" hidden="false" customHeight="true" outlineLevel="0" collapsed="false">
      <c r="B189" s="2"/>
    </row>
    <row r="190" customFormat="false" ht="12.75" hidden="false" customHeight="true" outlineLevel="0" collapsed="false">
      <c r="B190" s="2"/>
    </row>
    <row r="191" customFormat="false" ht="12.75" hidden="false" customHeight="true" outlineLevel="0" collapsed="false">
      <c r="B191" s="2"/>
    </row>
    <row r="192" customFormat="false" ht="12.75" hidden="false" customHeight="true" outlineLevel="0" collapsed="false">
      <c r="B192" s="2"/>
    </row>
    <row r="193" customFormat="false" ht="12.75" hidden="false" customHeight="true" outlineLevel="0" collapsed="false">
      <c r="B193" s="2"/>
    </row>
    <row r="194" customFormat="false" ht="12.75" hidden="false" customHeight="true" outlineLevel="0" collapsed="false">
      <c r="B194" s="2"/>
    </row>
    <row r="195" customFormat="false" ht="12.75" hidden="false" customHeight="true" outlineLevel="0" collapsed="false">
      <c r="B195" s="2"/>
    </row>
    <row r="196" customFormat="false" ht="12.75" hidden="false" customHeight="true" outlineLevel="0" collapsed="false">
      <c r="B196" s="2"/>
    </row>
    <row r="197" customFormat="false" ht="12.75" hidden="false" customHeight="true" outlineLevel="0" collapsed="false">
      <c r="B197" s="2"/>
    </row>
    <row r="198" customFormat="false" ht="12.75" hidden="false" customHeight="true" outlineLevel="0" collapsed="false">
      <c r="B198" s="2"/>
    </row>
    <row r="199" customFormat="false" ht="12.75" hidden="false" customHeight="true" outlineLevel="0" collapsed="false">
      <c r="B199" s="2"/>
    </row>
    <row r="200" customFormat="false" ht="12.75" hidden="false" customHeight="true" outlineLevel="0" collapsed="false">
      <c r="B200" s="2"/>
    </row>
    <row r="201" customFormat="false" ht="12.75" hidden="false" customHeight="true" outlineLevel="0" collapsed="false">
      <c r="B201" s="2"/>
    </row>
    <row r="202" customFormat="false" ht="12.75" hidden="false" customHeight="true" outlineLevel="0" collapsed="false">
      <c r="B202" s="2"/>
    </row>
    <row r="203" customFormat="false" ht="12.75" hidden="false" customHeight="true" outlineLevel="0" collapsed="false">
      <c r="B203" s="2"/>
    </row>
    <row r="204" customFormat="false" ht="12.75" hidden="false" customHeight="true" outlineLevel="0" collapsed="false">
      <c r="B204" s="2"/>
    </row>
    <row r="205" customFormat="false" ht="12.75" hidden="false" customHeight="true" outlineLevel="0" collapsed="false">
      <c r="B205" s="2"/>
    </row>
    <row r="206" customFormat="false" ht="12.75" hidden="false" customHeight="true" outlineLevel="0" collapsed="false">
      <c r="B206" s="2"/>
    </row>
    <row r="207" customFormat="false" ht="12.75" hidden="false" customHeight="true" outlineLevel="0" collapsed="false">
      <c r="B207" s="2"/>
    </row>
    <row r="208" customFormat="false" ht="12.75" hidden="false" customHeight="true" outlineLevel="0" collapsed="false">
      <c r="B208" s="2"/>
    </row>
    <row r="209" customFormat="false" ht="12.75" hidden="false" customHeight="true" outlineLevel="0" collapsed="false">
      <c r="B209" s="2"/>
    </row>
    <row r="210" customFormat="false" ht="12.75" hidden="false" customHeight="true" outlineLevel="0" collapsed="false">
      <c r="B210" s="2"/>
    </row>
    <row r="211" customFormat="false" ht="12.75" hidden="false" customHeight="true" outlineLevel="0" collapsed="false">
      <c r="B211" s="2"/>
    </row>
    <row r="212" customFormat="false" ht="12.75" hidden="false" customHeight="true" outlineLevel="0" collapsed="false">
      <c r="B212" s="2"/>
    </row>
    <row r="213" customFormat="false" ht="12.75" hidden="false" customHeight="true" outlineLevel="0" collapsed="false">
      <c r="B213" s="2"/>
    </row>
    <row r="214" customFormat="false" ht="12.75" hidden="false" customHeight="true" outlineLevel="0" collapsed="false">
      <c r="B214" s="2"/>
    </row>
    <row r="215" customFormat="false" ht="12.75" hidden="false" customHeight="true" outlineLevel="0" collapsed="false">
      <c r="B215" s="2"/>
    </row>
    <row r="216" customFormat="false" ht="12.75" hidden="false" customHeight="true" outlineLevel="0" collapsed="false">
      <c r="B216" s="2"/>
    </row>
    <row r="217" customFormat="false" ht="12.75" hidden="false" customHeight="true" outlineLevel="0" collapsed="false">
      <c r="B217" s="2"/>
    </row>
    <row r="218" customFormat="false" ht="12.75" hidden="false" customHeight="true" outlineLevel="0" collapsed="false">
      <c r="B218" s="2"/>
    </row>
    <row r="219" customFormat="false" ht="12.75" hidden="false" customHeight="true" outlineLevel="0" collapsed="false">
      <c r="B219" s="2"/>
    </row>
    <row r="220" customFormat="false" ht="12.75" hidden="false" customHeight="true" outlineLevel="0" collapsed="false">
      <c r="B220" s="2"/>
    </row>
    <row r="221" customFormat="false" ht="12.75" hidden="false" customHeight="true" outlineLevel="0" collapsed="false">
      <c r="B221" s="2"/>
    </row>
    <row r="222" customFormat="false" ht="12.75" hidden="false" customHeight="true" outlineLevel="0" collapsed="false">
      <c r="B222" s="2"/>
    </row>
    <row r="223" customFormat="false" ht="12.75" hidden="false" customHeight="true" outlineLevel="0" collapsed="false">
      <c r="B223" s="2"/>
    </row>
    <row r="224" customFormat="false" ht="12.75" hidden="false" customHeight="true" outlineLevel="0" collapsed="false">
      <c r="B224" s="2"/>
    </row>
    <row r="225" customFormat="false" ht="12.75" hidden="false" customHeight="true" outlineLevel="0" collapsed="false">
      <c r="B225" s="2"/>
    </row>
    <row r="226" customFormat="false" ht="12.75" hidden="false" customHeight="true" outlineLevel="0" collapsed="false">
      <c r="B226" s="2"/>
    </row>
    <row r="227" customFormat="false" ht="12.75" hidden="false" customHeight="true" outlineLevel="0" collapsed="false">
      <c r="B227" s="2"/>
    </row>
    <row r="228" customFormat="false" ht="12.75" hidden="false" customHeight="true" outlineLevel="0" collapsed="false">
      <c r="B228" s="2"/>
    </row>
    <row r="229" customFormat="false" ht="12.75" hidden="false" customHeight="true" outlineLevel="0" collapsed="false">
      <c r="B229" s="2"/>
    </row>
    <row r="230" customFormat="false" ht="12.75" hidden="false" customHeight="true" outlineLevel="0" collapsed="false">
      <c r="B230" s="2"/>
    </row>
    <row r="231" customFormat="false" ht="12.75" hidden="false" customHeight="true" outlineLevel="0" collapsed="false">
      <c r="B231" s="2"/>
    </row>
    <row r="232" customFormat="false" ht="12.75" hidden="false" customHeight="true" outlineLevel="0" collapsed="false">
      <c r="B232" s="2"/>
    </row>
    <row r="233" customFormat="false" ht="12.75" hidden="false" customHeight="true" outlineLevel="0" collapsed="false">
      <c r="B233" s="2"/>
    </row>
    <row r="234" customFormat="false" ht="12.75" hidden="false" customHeight="true" outlineLevel="0" collapsed="false">
      <c r="B234" s="2"/>
    </row>
    <row r="235" customFormat="false" ht="12.75" hidden="false" customHeight="true" outlineLevel="0" collapsed="false">
      <c r="B235" s="2"/>
    </row>
    <row r="236" customFormat="false" ht="12.75" hidden="false" customHeight="true" outlineLevel="0" collapsed="false">
      <c r="B236" s="2"/>
    </row>
    <row r="237" customFormat="false" ht="12.75" hidden="false" customHeight="true" outlineLevel="0" collapsed="false">
      <c r="B237" s="2"/>
    </row>
    <row r="238" customFormat="false" ht="12.75" hidden="false" customHeight="true" outlineLevel="0" collapsed="false">
      <c r="B238" s="2"/>
    </row>
    <row r="239" customFormat="false" ht="12.75" hidden="false" customHeight="true" outlineLevel="0" collapsed="false">
      <c r="B239" s="2"/>
    </row>
    <row r="240" customFormat="false" ht="12.75" hidden="false" customHeight="true" outlineLevel="0" collapsed="false">
      <c r="B240" s="2"/>
    </row>
    <row r="241" customFormat="false" ht="12.75" hidden="false" customHeight="true" outlineLevel="0" collapsed="false">
      <c r="B241" s="2"/>
    </row>
    <row r="242" customFormat="false" ht="12.75" hidden="false" customHeight="true" outlineLevel="0" collapsed="false">
      <c r="B242" s="2"/>
    </row>
    <row r="243" customFormat="false" ht="12.75" hidden="false" customHeight="true" outlineLevel="0" collapsed="false">
      <c r="B243" s="2"/>
    </row>
    <row r="244" customFormat="false" ht="12.75" hidden="false" customHeight="true" outlineLevel="0" collapsed="false">
      <c r="B244" s="2"/>
    </row>
    <row r="245" customFormat="false" ht="12.75" hidden="false" customHeight="true" outlineLevel="0" collapsed="false">
      <c r="B245" s="2"/>
    </row>
    <row r="246" customFormat="false" ht="12.75" hidden="false" customHeight="true" outlineLevel="0" collapsed="false">
      <c r="B246" s="2"/>
    </row>
    <row r="247" customFormat="false" ht="12.75" hidden="false" customHeight="true" outlineLevel="0" collapsed="false">
      <c r="B247" s="2"/>
    </row>
    <row r="248" customFormat="false" ht="12.75" hidden="false" customHeight="true" outlineLevel="0" collapsed="false">
      <c r="B248" s="2"/>
    </row>
    <row r="249" customFormat="false" ht="12.75" hidden="false" customHeight="true" outlineLevel="0" collapsed="false">
      <c r="B249" s="2"/>
    </row>
    <row r="250" customFormat="false" ht="12.75" hidden="false" customHeight="true" outlineLevel="0" collapsed="false">
      <c r="B250" s="2"/>
    </row>
    <row r="251" customFormat="false" ht="12.75" hidden="false" customHeight="true" outlineLevel="0" collapsed="false">
      <c r="B251" s="2"/>
    </row>
    <row r="252" customFormat="false" ht="12.75" hidden="false" customHeight="true" outlineLevel="0" collapsed="false">
      <c r="B252" s="2"/>
    </row>
    <row r="253" customFormat="false" ht="12.75" hidden="false" customHeight="true" outlineLevel="0" collapsed="false">
      <c r="B253" s="2"/>
    </row>
    <row r="254" customFormat="false" ht="12.75" hidden="false" customHeight="true" outlineLevel="0" collapsed="false">
      <c r="B254" s="2"/>
    </row>
    <row r="255" customFormat="false" ht="12.75" hidden="false" customHeight="true" outlineLevel="0" collapsed="false">
      <c r="B255" s="2"/>
    </row>
    <row r="256" customFormat="false" ht="12.75" hidden="false" customHeight="true" outlineLevel="0" collapsed="false">
      <c r="B256" s="2"/>
    </row>
    <row r="257" customFormat="false" ht="12.75" hidden="false" customHeight="true" outlineLevel="0" collapsed="false">
      <c r="B257" s="2"/>
    </row>
    <row r="258" customFormat="false" ht="12.75" hidden="false" customHeight="true" outlineLevel="0" collapsed="false">
      <c r="B258" s="2"/>
    </row>
    <row r="259" customFormat="false" ht="12.75" hidden="false" customHeight="true" outlineLevel="0" collapsed="false">
      <c r="B259" s="2"/>
    </row>
    <row r="260" customFormat="false" ht="12.75" hidden="false" customHeight="true" outlineLevel="0" collapsed="false">
      <c r="B260" s="2"/>
    </row>
    <row r="261" customFormat="false" ht="12.75" hidden="false" customHeight="true" outlineLevel="0" collapsed="false">
      <c r="B261" s="2"/>
    </row>
    <row r="262" customFormat="false" ht="12.75" hidden="false" customHeight="true" outlineLevel="0" collapsed="false">
      <c r="B262" s="2"/>
    </row>
    <row r="263" customFormat="false" ht="12.75" hidden="false" customHeight="true" outlineLevel="0" collapsed="false">
      <c r="B263" s="2"/>
    </row>
    <row r="264" customFormat="false" ht="12.75" hidden="false" customHeight="true" outlineLevel="0" collapsed="false">
      <c r="B264" s="2"/>
    </row>
    <row r="265" customFormat="false" ht="12.75" hidden="false" customHeight="true" outlineLevel="0" collapsed="false">
      <c r="B265" s="2"/>
    </row>
    <row r="266" customFormat="false" ht="12.75" hidden="false" customHeight="true" outlineLevel="0" collapsed="false">
      <c r="B266" s="2"/>
    </row>
    <row r="267" customFormat="false" ht="12.75" hidden="false" customHeight="true" outlineLevel="0" collapsed="false">
      <c r="B267" s="2"/>
    </row>
    <row r="268" customFormat="false" ht="12.75" hidden="false" customHeight="true" outlineLevel="0" collapsed="false">
      <c r="B268" s="2"/>
    </row>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hyperlinks>
    <hyperlink ref="A6" r:id="rId1" display="Jill T. Griner et al., 2013"/>
    <hyperlink ref="A8" r:id="rId2" display="McLeod et al, 2011"/>
    <hyperlink ref="A11" r:id="rId3" display="Waycott, Duarte, 2009"/>
    <hyperlink ref="A15" r:id="rId4" display="Fourqurean, 2012"/>
    <hyperlink ref="A19" r:id="rId5" display="Buelow et al., 2022"/>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6"/>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AA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17.5"/>
    <col collapsed="false" customWidth="true" hidden="false" outlineLevel="0" max="2" min="2" style="0" width="13.13"/>
    <col collapsed="false" customWidth="true" hidden="false" outlineLevel="0" max="13" min="3" style="0" width="12.5"/>
    <col collapsed="false" customWidth="true" hidden="false" outlineLevel="0" max="24" min="14" style="0" width="11.12"/>
    <col collapsed="false" customWidth="true" hidden="false" outlineLevel="0" max="25" min="25" style="0" width="20.38"/>
    <col collapsed="false" customWidth="true" hidden="false" outlineLevel="0" max="26" min="26" style="0" width="22"/>
    <col collapsed="false" customWidth="true" hidden="false" outlineLevel="0" max="27" min="27" style="0" width="21.12"/>
  </cols>
  <sheetData>
    <row r="1" customFormat="false" ht="24.75" hidden="false" customHeight="true" outlineLevel="0" collapsed="false">
      <c r="A1" s="44" t="s">
        <v>1293</v>
      </c>
      <c r="B1" s="44"/>
      <c r="C1" s="44"/>
      <c r="D1" s="44"/>
      <c r="E1" s="44"/>
      <c r="F1" s="44"/>
      <c r="G1" s="44"/>
      <c r="H1" s="44"/>
      <c r="I1" s="2"/>
      <c r="J1" s="2"/>
      <c r="K1" s="2"/>
      <c r="L1" s="2"/>
      <c r="M1" s="2"/>
      <c r="N1" s="2"/>
      <c r="O1" s="2"/>
      <c r="P1" s="2"/>
      <c r="Q1" s="2"/>
      <c r="R1" s="2"/>
      <c r="S1" s="2"/>
      <c r="T1" s="2"/>
      <c r="U1" s="2"/>
      <c r="V1" s="2"/>
      <c r="W1" s="2"/>
      <c r="X1" s="2"/>
      <c r="Y1" s="2"/>
      <c r="Z1" s="2"/>
      <c r="AA1" s="2"/>
    </row>
    <row r="2" customFormat="false" ht="51" hidden="false" customHeight="true" outlineLevel="0" collapsed="false">
      <c r="A2" s="44" t="s">
        <v>1294</v>
      </c>
      <c r="B2" s="44"/>
      <c r="C2" s="44"/>
      <c r="D2" s="44"/>
      <c r="E2" s="44"/>
      <c r="F2" s="44"/>
      <c r="G2" s="44"/>
      <c r="H2" s="44"/>
      <c r="I2" s="2"/>
      <c r="J2" s="2"/>
      <c r="K2" s="2"/>
      <c r="L2" s="2"/>
      <c r="M2" s="2"/>
      <c r="N2" s="2"/>
      <c r="O2" s="2"/>
      <c r="P2" s="2"/>
      <c r="Q2" s="2"/>
      <c r="R2" s="2"/>
      <c r="S2" s="2"/>
      <c r="T2" s="2"/>
      <c r="U2" s="2"/>
      <c r="V2" s="2"/>
      <c r="W2" s="2"/>
      <c r="X2" s="2"/>
      <c r="Y2" s="2"/>
      <c r="Z2" s="2"/>
      <c r="AA2" s="2"/>
    </row>
    <row r="3" customFormat="false" ht="51" hidden="false" customHeight="true" outlineLevel="0" collapsed="false">
      <c r="A3" s="267" t="s">
        <v>1295</v>
      </c>
      <c r="B3" s="268" t="s">
        <v>1296</v>
      </c>
      <c r="C3" s="269" t="s">
        <v>1297</v>
      </c>
      <c r="D3" s="270"/>
      <c r="E3" s="270"/>
      <c r="F3" s="270"/>
      <c r="G3" s="270"/>
      <c r="H3" s="270"/>
      <c r="I3" s="2"/>
      <c r="J3" s="2"/>
      <c r="K3" s="2"/>
      <c r="L3" s="2"/>
      <c r="M3" s="2"/>
      <c r="N3" s="2"/>
      <c r="O3" s="2"/>
      <c r="P3" s="2"/>
      <c r="Q3" s="2"/>
      <c r="R3" s="2"/>
      <c r="S3" s="2"/>
      <c r="T3" s="2"/>
      <c r="U3" s="2"/>
      <c r="V3" s="2"/>
      <c r="W3" s="2"/>
      <c r="X3" s="2"/>
      <c r="Y3" s="2"/>
      <c r="Z3" s="2"/>
      <c r="AA3" s="2"/>
    </row>
    <row r="4" customFormat="false" ht="18" hidden="false" customHeight="true" outlineLevel="0" collapsed="false">
      <c r="A4" s="271" t="s">
        <v>124</v>
      </c>
      <c r="B4" s="271" t="s">
        <v>857</v>
      </c>
      <c r="C4" s="271" t="s">
        <v>1298</v>
      </c>
      <c r="D4" s="271" t="s">
        <v>1299</v>
      </c>
      <c r="E4" s="271" t="s">
        <v>1300</v>
      </c>
      <c r="F4" s="271" t="s">
        <v>1301</v>
      </c>
      <c r="G4" s="271" t="s">
        <v>1302</v>
      </c>
      <c r="H4" s="271" t="s">
        <v>1303</v>
      </c>
      <c r="I4" s="271" t="s">
        <v>1304</v>
      </c>
      <c r="J4" s="271" t="s">
        <v>1305</v>
      </c>
      <c r="K4" s="271" t="s">
        <v>1306</v>
      </c>
      <c r="L4" s="271" t="s">
        <v>1307</v>
      </c>
      <c r="M4" s="271" t="s">
        <v>1308</v>
      </c>
      <c r="N4" s="271" t="s">
        <v>1309</v>
      </c>
      <c r="O4" s="271" t="s">
        <v>1310</v>
      </c>
      <c r="P4" s="271" t="s">
        <v>1311</v>
      </c>
      <c r="Q4" s="271" t="s">
        <v>1312</v>
      </c>
      <c r="R4" s="271" t="s">
        <v>1297</v>
      </c>
      <c r="S4" s="271" t="s">
        <v>1313</v>
      </c>
      <c r="T4" s="271" t="s">
        <v>1314</v>
      </c>
      <c r="U4" s="271" t="s">
        <v>1315</v>
      </c>
      <c r="V4" s="271" t="s">
        <v>1316</v>
      </c>
      <c r="W4" s="271" t="s">
        <v>1317</v>
      </c>
      <c r="X4" s="271" t="s">
        <v>1296</v>
      </c>
      <c r="Y4" s="272" t="s">
        <v>1318</v>
      </c>
      <c r="Z4" s="273" t="s">
        <v>1319</v>
      </c>
      <c r="AA4" s="273" t="s">
        <v>1320</v>
      </c>
    </row>
    <row r="5" customFormat="false" ht="12.75" hidden="false" customHeight="true" outlineLevel="0" collapsed="false">
      <c r="A5" s="2" t="s">
        <v>596</v>
      </c>
      <c r="B5" s="2" t="s">
        <v>361</v>
      </c>
      <c r="C5" s="2" t="n">
        <v>553</v>
      </c>
      <c r="D5" s="2" t="n">
        <v>550</v>
      </c>
      <c r="E5" s="2" t="n">
        <v>547</v>
      </c>
      <c r="F5" s="2" t="n">
        <v>542</v>
      </c>
      <c r="G5" s="2" t="n">
        <v>546</v>
      </c>
      <c r="H5" s="2" t="n">
        <v>553</v>
      </c>
      <c r="I5" s="2" t="n">
        <v>553</v>
      </c>
      <c r="J5" s="2" t="n">
        <v>553</v>
      </c>
      <c r="K5" s="2" t="n">
        <v>553</v>
      </c>
      <c r="L5" s="2" t="n">
        <v>549</v>
      </c>
      <c r="M5" s="2" t="n">
        <v>540</v>
      </c>
      <c r="N5" s="2" t="n">
        <v>32.5992667641588</v>
      </c>
      <c r="O5" s="2" t="n">
        <v>32.4224262165071</v>
      </c>
      <c r="P5" s="2" t="n">
        <v>32.2455905035365</v>
      </c>
      <c r="Q5" s="2" t="n">
        <v>31.9508569968289</v>
      </c>
      <c r="R5" s="2" t="n">
        <v>32.1866417204178</v>
      </c>
      <c r="S5" s="2" t="n">
        <v>32.5992667641588</v>
      </c>
      <c r="T5" s="2" t="n">
        <v>32.5992667641588</v>
      </c>
      <c r="U5" s="2" t="n">
        <v>32.5992667641588</v>
      </c>
      <c r="V5" s="2" t="n">
        <v>32.5992667641588</v>
      </c>
      <c r="W5" s="2" t="n">
        <v>32.363487618019</v>
      </c>
      <c r="X5" s="2" t="n">
        <v>31.8329713780601</v>
      </c>
      <c r="Y5" s="2" t="n">
        <f aca="false">N5-X5</f>
        <v>0.766295386098737</v>
      </c>
      <c r="Z5" s="105" t="e">
        <f aca="false">rri(24,N5,X5)</f>
        <v>#NAME?</v>
      </c>
      <c r="AA5" s="105" t="e">
        <f aca="false">rri(10,R5,X5)</f>
        <v>#NAME?</v>
      </c>
    </row>
    <row r="6" customFormat="false" ht="12.75" hidden="false" customHeight="true" outlineLevel="0" collapsed="false">
      <c r="A6" s="2" t="s">
        <v>597</v>
      </c>
      <c r="B6" s="2" t="s">
        <v>362</v>
      </c>
      <c r="C6" s="2" t="n">
        <v>486422</v>
      </c>
      <c r="D6" s="2" t="n">
        <v>477278</v>
      </c>
      <c r="E6" s="2" t="n">
        <v>473487</v>
      </c>
      <c r="F6" s="2" t="n">
        <v>475356</v>
      </c>
      <c r="G6" s="2" t="n">
        <v>475205</v>
      </c>
      <c r="H6" s="2" t="n">
        <v>474332</v>
      </c>
      <c r="I6" s="2" t="n">
        <v>468034</v>
      </c>
      <c r="J6" s="2" t="n">
        <v>470120</v>
      </c>
      <c r="K6" s="2" t="n">
        <v>464755</v>
      </c>
      <c r="L6" s="2" t="n">
        <v>467847</v>
      </c>
      <c r="M6" s="2" t="n">
        <v>465382</v>
      </c>
      <c r="N6" s="2" t="n">
        <v>29325.12395503</v>
      </c>
      <c r="O6" s="2" t="n">
        <v>28775.2955454197</v>
      </c>
      <c r="P6" s="2" t="n">
        <v>28547.0907218488</v>
      </c>
      <c r="Q6" s="2" t="n">
        <v>28658.6949236212</v>
      </c>
      <c r="R6" s="2" t="n">
        <v>28649.2321723036</v>
      </c>
      <c r="S6" s="2" t="n">
        <v>28596.9485653956</v>
      </c>
      <c r="T6" s="2" t="n">
        <v>28219.2588419786</v>
      </c>
      <c r="U6" s="2" t="n">
        <v>28345.7420442658</v>
      </c>
      <c r="V6" s="2" t="n">
        <v>28023.6626330853</v>
      </c>
      <c r="W6" s="2" t="n">
        <v>28209.3994811511</v>
      </c>
      <c r="X6" s="2" t="n">
        <v>28061.1970062259</v>
      </c>
      <c r="Y6" s="2" t="n">
        <f aca="false">N6-X6</f>
        <v>1263.92694880417</v>
      </c>
      <c r="Z6" s="105" t="e">
        <f aca="false">rri(24,N6,X6)</f>
        <v>#NAME?</v>
      </c>
      <c r="AA6" s="105" t="e">
        <f aca="false">rri(10,R6,X6)</f>
        <v>#NAME?</v>
      </c>
    </row>
    <row r="7" customFormat="false" ht="12.75" hidden="false" customHeight="true" outlineLevel="0" collapsed="false">
      <c r="A7" s="2" t="s">
        <v>598</v>
      </c>
      <c r="B7" s="2" t="s">
        <v>363</v>
      </c>
      <c r="C7" s="2" t="n">
        <v>74</v>
      </c>
      <c r="D7" s="2" t="n">
        <v>53</v>
      </c>
      <c r="E7" s="2" t="n">
        <v>51</v>
      </c>
      <c r="F7" s="2" t="n">
        <v>58</v>
      </c>
      <c r="G7" s="2" t="n">
        <v>73</v>
      </c>
      <c r="H7" s="2" t="n">
        <v>83</v>
      </c>
      <c r="I7" s="2" t="n">
        <v>84</v>
      </c>
      <c r="J7" s="2" t="n">
        <v>77</v>
      </c>
      <c r="K7" s="2" t="n">
        <v>68</v>
      </c>
      <c r="L7" s="2" t="n">
        <v>61</v>
      </c>
      <c r="M7" s="2" t="n">
        <v>64</v>
      </c>
      <c r="N7" s="2" t="n">
        <v>4.27892268327213</v>
      </c>
      <c r="O7" s="2" t="n">
        <v>3.06459411385048</v>
      </c>
      <c r="P7" s="2" t="n">
        <v>2.94895126404651</v>
      </c>
      <c r="Q7" s="2" t="n">
        <v>3.35370695602609</v>
      </c>
      <c r="R7" s="2" t="n">
        <v>4.22110359882173</v>
      </c>
      <c r="S7" s="2" t="n">
        <v>4.79937704089171</v>
      </c>
      <c r="T7" s="2" t="n">
        <v>4.85720475878124</v>
      </c>
      <c r="U7" s="2" t="n">
        <v>4.4524265536644</v>
      </c>
      <c r="V7" s="2" t="n">
        <v>3.93200334266741</v>
      </c>
      <c r="W7" s="2" t="n">
        <v>3.52719348758808</v>
      </c>
      <c r="X7" s="2" t="n">
        <v>3.70067520399747</v>
      </c>
      <c r="Y7" s="2" t="n">
        <f aca="false">N7-X7</f>
        <v>0.578247479274662</v>
      </c>
      <c r="Z7" s="105" t="e">
        <f aca="false">rri(24,N7,X7)</f>
        <v>#NAME?</v>
      </c>
      <c r="AA7" s="105" t="e">
        <f aca="false">rri(10,R7,X7)</f>
        <v>#NAME?</v>
      </c>
    </row>
    <row r="8" customFormat="false" ht="12.75" hidden="false" customHeight="true" outlineLevel="0" collapsed="false">
      <c r="A8" s="2" t="s">
        <v>599</v>
      </c>
      <c r="B8" s="2" t="s">
        <v>364</v>
      </c>
      <c r="C8" s="2" t="n">
        <v>14818</v>
      </c>
      <c r="D8" s="2" t="n">
        <v>13511</v>
      </c>
      <c r="E8" s="2" t="n">
        <v>13586</v>
      </c>
      <c r="F8" s="2" t="n">
        <v>13833</v>
      </c>
      <c r="G8" s="2" t="n">
        <v>14712</v>
      </c>
      <c r="H8" s="2" t="n">
        <v>14670</v>
      </c>
      <c r="I8" s="2" t="n">
        <v>15075</v>
      </c>
      <c r="J8" s="2" t="n">
        <v>15178</v>
      </c>
      <c r="K8" s="2" t="n">
        <v>15277</v>
      </c>
      <c r="L8" s="2" t="n">
        <v>15248</v>
      </c>
      <c r="M8" s="2" t="n">
        <v>15041</v>
      </c>
      <c r="N8" s="2" t="n">
        <v>859.980296202202</v>
      </c>
      <c r="O8" s="2" t="n">
        <v>784.1609766592</v>
      </c>
      <c r="P8" s="2" t="n">
        <v>788.511130858728</v>
      </c>
      <c r="Q8" s="2" t="n">
        <v>802.834309098019</v>
      </c>
      <c r="R8" s="2" t="n">
        <v>853.838092079106</v>
      </c>
      <c r="S8" s="2" t="n">
        <v>851.406854238373</v>
      </c>
      <c r="T8" s="2" t="n">
        <v>874.896285123026</v>
      </c>
      <c r="U8" s="2" t="n">
        <v>880.859386226064</v>
      </c>
      <c r="V8" s="2" t="n">
        <v>886.597827808295</v>
      </c>
      <c r="W8" s="2" t="n">
        <v>884.914175299662</v>
      </c>
      <c r="X8" s="2" t="n">
        <v>872.898111942155</v>
      </c>
      <c r="Y8" s="2" t="n">
        <f aca="false">N8-X8</f>
        <v>-12.9178157399538</v>
      </c>
      <c r="Z8" s="105" t="e">
        <f aca="false">rri(24,N8,X8)</f>
        <v>#NAME?</v>
      </c>
      <c r="AA8" s="105" t="e">
        <f aca="false">rri(10,R8,X8)</f>
        <v>#NAME?</v>
      </c>
    </row>
    <row r="9" customFormat="false" ht="12.75" hidden="false" customHeight="true" outlineLevel="0" collapsed="false">
      <c r="A9" s="2" t="s">
        <v>600</v>
      </c>
      <c r="B9" s="2" t="s">
        <v>365</v>
      </c>
      <c r="C9" s="2" t="n">
        <v>927</v>
      </c>
      <c r="D9" s="2" t="n">
        <v>777</v>
      </c>
      <c r="E9" s="2" t="n">
        <v>716</v>
      </c>
      <c r="F9" s="2" t="n">
        <v>709</v>
      </c>
      <c r="G9" s="2" t="n">
        <v>719</v>
      </c>
      <c r="H9" s="2" t="n">
        <v>760</v>
      </c>
      <c r="I9" s="2" t="n">
        <v>760</v>
      </c>
      <c r="J9" s="2" t="n">
        <v>760</v>
      </c>
      <c r="K9" s="2" t="n">
        <v>703</v>
      </c>
      <c r="L9" s="2" t="n">
        <v>703</v>
      </c>
      <c r="M9" s="2" t="n">
        <v>760</v>
      </c>
      <c r="N9" s="2" t="n">
        <v>55.0522088617793</v>
      </c>
      <c r="O9" s="2" t="n">
        <v>46.1446449575842</v>
      </c>
      <c r="P9" s="2" t="n">
        <v>42.5222497753451</v>
      </c>
      <c r="Q9" s="2" t="n">
        <v>42.1065758599632</v>
      </c>
      <c r="R9" s="2" t="n">
        <v>42.700416003115</v>
      </c>
      <c r="S9" s="2" t="n">
        <v>45.1351123176257</v>
      </c>
      <c r="T9" s="2" t="n">
        <v>45.1351123176257</v>
      </c>
      <c r="U9" s="2" t="n">
        <v>45.1351123176257</v>
      </c>
      <c r="V9" s="2" t="n">
        <v>41.7502608220282</v>
      </c>
      <c r="W9" s="2" t="n">
        <v>41.7502608220282</v>
      </c>
      <c r="X9" s="2" t="n">
        <v>45.1351123176257</v>
      </c>
      <c r="Y9" s="2" t="n">
        <f aca="false">N9-X9</f>
        <v>9.91709654415359</v>
      </c>
      <c r="Z9" s="105" t="e">
        <f aca="false">rri(24,N9,X9)</f>
        <v>#NAME?</v>
      </c>
      <c r="AA9" s="105" t="e">
        <f aca="false">rri(10,R9,X9)</f>
        <v>#NAME?</v>
      </c>
    </row>
    <row r="10" customFormat="false" ht="12.75" hidden="false" customHeight="true" outlineLevel="0" collapsed="false">
      <c r="A10" s="2" t="s">
        <v>589</v>
      </c>
      <c r="B10" s="2" t="s">
        <v>185</v>
      </c>
      <c r="C10" s="2" t="n">
        <v>18320321</v>
      </c>
      <c r="D10" s="2" t="n">
        <v>17820912</v>
      </c>
      <c r="E10" s="2" t="n">
        <v>17507959</v>
      </c>
      <c r="F10" s="2" t="n">
        <v>17565419</v>
      </c>
      <c r="G10" s="2" t="n">
        <v>17439330</v>
      </c>
      <c r="H10" s="2" t="n">
        <v>17249577</v>
      </c>
      <c r="I10" s="2" t="n">
        <v>17132860</v>
      </c>
      <c r="J10" s="2" t="n">
        <v>17237392</v>
      </c>
      <c r="K10" s="2" t="n">
        <v>17368370</v>
      </c>
      <c r="L10" s="2" t="n">
        <v>17420411</v>
      </c>
      <c r="M10" s="2" t="n">
        <v>17280247</v>
      </c>
      <c r="N10" s="2" t="n">
        <v>1065471.83162915</v>
      </c>
      <c r="O10" s="2" t="n">
        <v>1035924.03959763</v>
      </c>
      <c r="P10" s="2" t="n">
        <v>1017572.16423516</v>
      </c>
      <c r="Q10" s="2" t="n">
        <v>1020969.70143129</v>
      </c>
      <c r="R10" s="2" t="n">
        <v>1013552.13574726</v>
      </c>
      <c r="S10" s="2" t="n">
        <v>1002444.88392998</v>
      </c>
      <c r="T10" s="2" t="n">
        <v>995643.103966142</v>
      </c>
      <c r="U10" s="2" t="n">
        <v>1001690.67751827</v>
      </c>
      <c r="V10" s="2" t="n">
        <v>1009265.09720023</v>
      </c>
      <c r="W10" s="2" t="n">
        <v>1012300.04943426</v>
      </c>
      <c r="X10" s="2" t="n">
        <v>1004148.84587316</v>
      </c>
      <c r="Y10" s="2" t="n">
        <f aca="false">N10-X10</f>
        <v>61322.9857559908</v>
      </c>
      <c r="Z10" s="105" t="e">
        <f aca="false">rri(24,N10,X10)</f>
        <v>#NAME?</v>
      </c>
      <c r="AA10" s="274" t="e">
        <f aca="false">rri(10,R10,X10)</f>
        <v>#NAME?</v>
      </c>
    </row>
    <row r="11" customFormat="false" ht="12.75" hidden="false" customHeight="true" outlineLevel="0" collapsed="false">
      <c r="A11" s="2" t="s">
        <v>590</v>
      </c>
      <c r="B11" s="2" t="s">
        <v>186</v>
      </c>
      <c r="C11" s="2" t="n">
        <v>3060125</v>
      </c>
      <c r="D11" s="2" t="n">
        <v>2848602</v>
      </c>
      <c r="E11" s="2" t="n">
        <v>2692903</v>
      </c>
      <c r="F11" s="2" t="n">
        <v>2713427</v>
      </c>
      <c r="G11" s="2" t="n">
        <v>2622312</v>
      </c>
      <c r="H11" s="2" t="n">
        <v>2590607</v>
      </c>
      <c r="I11" s="2" t="n">
        <v>2594129</v>
      </c>
      <c r="J11" s="2" t="n">
        <v>2623398</v>
      </c>
      <c r="K11" s="2" t="n">
        <v>2637495</v>
      </c>
      <c r="L11" s="2" t="n">
        <v>2678255</v>
      </c>
      <c r="M11" s="2" t="n">
        <v>2732571</v>
      </c>
      <c r="N11" s="2" t="n">
        <v>169010.177098477</v>
      </c>
      <c r="O11" s="2" t="n">
        <v>157235.200116429</v>
      </c>
      <c r="P11" s="2" t="n">
        <v>148646.289835174</v>
      </c>
      <c r="Q11" s="2" t="n">
        <v>149792.61086621</v>
      </c>
      <c r="R11" s="2" t="n">
        <v>144788.585220236</v>
      </c>
      <c r="S11" s="2" t="n">
        <v>143005.084371465</v>
      </c>
      <c r="T11" s="2" t="n">
        <v>143201.131709171</v>
      </c>
      <c r="U11" s="2" t="n">
        <v>144781.493270397</v>
      </c>
      <c r="V11" s="2" t="n">
        <v>145572.066659898</v>
      </c>
      <c r="W11" s="2" t="n">
        <v>147819.082296062</v>
      </c>
      <c r="X11" s="2" t="n">
        <v>150839.082512586</v>
      </c>
      <c r="Y11" s="2" t="n">
        <f aca="false">N11-X11</f>
        <v>18171.0945858914</v>
      </c>
      <c r="Z11" s="105" t="e">
        <f aca="false">rri(24,N11,X11)</f>
        <v>#NAME?</v>
      </c>
      <c r="AA11" s="274" t="e">
        <f aca="false">rri(10,R11,X11)</f>
        <v>#NAME?</v>
      </c>
    </row>
    <row r="12" customFormat="false" ht="12.75" hidden="false" customHeight="true" outlineLevel="0" collapsed="false">
      <c r="A12" s="2" t="s">
        <v>601</v>
      </c>
      <c r="B12" s="2" t="s">
        <v>366</v>
      </c>
      <c r="C12" s="2" t="n">
        <v>170</v>
      </c>
      <c r="D12" s="2" t="n">
        <v>865</v>
      </c>
      <c r="E12" s="2" t="n">
        <v>1013</v>
      </c>
      <c r="F12" s="2" t="n">
        <v>1032</v>
      </c>
      <c r="G12" s="2" t="n">
        <v>736</v>
      </c>
      <c r="H12" s="2" t="n">
        <v>77</v>
      </c>
      <c r="I12" s="2" t="n">
        <v>46</v>
      </c>
      <c r="J12" s="2" t="n">
        <v>55</v>
      </c>
      <c r="K12" s="2" t="n">
        <v>93</v>
      </c>
      <c r="L12" s="2" t="n">
        <v>72</v>
      </c>
      <c r="M12" s="2" t="n">
        <v>71</v>
      </c>
      <c r="N12" s="2" t="n">
        <v>9.31448801555122</v>
      </c>
      <c r="O12" s="2" t="n">
        <v>47.323810131413</v>
      </c>
      <c r="P12" s="2" t="n">
        <v>55.4288159002976</v>
      </c>
      <c r="Q12" s="2" t="n">
        <v>56.4705229012402</v>
      </c>
      <c r="R12" s="2" t="n">
        <v>40.2729444826043</v>
      </c>
      <c r="S12" s="2" t="n">
        <v>4.21626632625992</v>
      </c>
      <c r="T12" s="2" t="n">
        <v>2.51799926174688</v>
      </c>
      <c r="U12" s="2" t="n">
        <v>3.01496779715568</v>
      </c>
      <c r="V12" s="2" t="n">
        <v>5.09854784362253</v>
      </c>
      <c r="W12" s="2" t="n">
        <v>3.9465657720667</v>
      </c>
      <c r="X12" s="2" t="n">
        <v>3.88472219326363</v>
      </c>
      <c r="Y12" s="2" t="n">
        <f aca="false">N12-X12</f>
        <v>5.42976582228759</v>
      </c>
      <c r="Z12" s="105" t="e">
        <f aca="false">rri(24,N12,X12)</f>
        <v>#NAME?</v>
      </c>
      <c r="AA12" s="274" t="e">
        <f aca="false">rri(10,R12,X12)</f>
        <v>#NAME?</v>
      </c>
    </row>
    <row r="13" customFormat="false" ht="12.75" hidden="false" customHeight="true" outlineLevel="0" collapsed="false">
      <c r="A13" s="2" t="s">
        <v>602</v>
      </c>
      <c r="B13" s="2" t="s">
        <v>367</v>
      </c>
      <c r="C13" s="2" t="n">
        <v>7879554</v>
      </c>
      <c r="D13" s="2" t="n">
        <v>7965664</v>
      </c>
      <c r="E13" s="2" t="n">
        <v>7948483</v>
      </c>
      <c r="F13" s="2" t="n">
        <v>7932559</v>
      </c>
      <c r="G13" s="2" t="n">
        <v>7927353</v>
      </c>
      <c r="H13" s="2" t="n">
        <v>7894111</v>
      </c>
      <c r="I13" s="2" t="n">
        <v>7908710</v>
      </c>
      <c r="J13" s="2" t="n">
        <v>7886144</v>
      </c>
      <c r="K13" s="2" t="n">
        <v>7939948</v>
      </c>
      <c r="L13" s="2" t="n">
        <v>7921290</v>
      </c>
      <c r="M13" s="2" t="n">
        <v>7931658</v>
      </c>
      <c r="N13" s="2" t="n">
        <v>444717.124308378</v>
      </c>
      <c r="O13" s="2" t="n">
        <v>449567.986012763</v>
      </c>
      <c r="P13" s="2" t="n">
        <v>448596.942884247</v>
      </c>
      <c r="Q13" s="2" t="n">
        <v>447699.321050318</v>
      </c>
      <c r="R13" s="2" t="n">
        <v>447408.975788697</v>
      </c>
      <c r="S13" s="2" t="n">
        <v>445539.005907367</v>
      </c>
      <c r="T13" s="2" t="n">
        <v>446366.446836803</v>
      </c>
      <c r="U13" s="2" t="n">
        <v>445093.688668574</v>
      </c>
      <c r="V13" s="2" t="n">
        <v>448130.201300114</v>
      </c>
      <c r="W13" s="2" t="n">
        <v>447081.719802333</v>
      </c>
      <c r="X13" s="2" t="n">
        <v>447670.462907531</v>
      </c>
      <c r="Y13" s="2" t="n">
        <f aca="false">N13-X13</f>
        <v>-2953.33859915269</v>
      </c>
      <c r="Z13" s="105" t="e">
        <f aca="false">rri(24,N13,X13)</f>
        <v>#NAME?</v>
      </c>
      <c r="AA13" s="105" t="e">
        <f aca="false">rri(10,R13,X13)</f>
        <v>#NAME?</v>
      </c>
    </row>
    <row r="14" customFormat="false" ht="12.75" hidden="false" customHeight="true" outlineLevel="0" collapsed="false">
      <c r="A14" s="2" t="s">
        <v>603</v>
      </c>
      <c r="B14" s="2" t="s">
        <v>368</v>
      </c>
      <c r="C14" s="2" t="n">
        <v>165</v>
      </c>
      <c r="D14" s="2" t="n">
        <v>178</v>
      </c>
      <c r="E14" s="2" t="n">
        <v>183</v>
      </c>
      <c r="F14" s="2" t="n">
        <v>184</v>
      </c>
      <c r="G14" s="2" t="n">
        <v>191</v>
      </c>
      <c r="H14" s="2" t="n">
        <v>175</v>
      </c>
      <c r="I14" s="2" t="n">
        <v>164</v>
      </c>
      <c r="J14" s="2" t="n">
        <v>161</v>
      </c>
      <c r="K14" s="2" t="n">
        <v>166</v>
      </c>
      <c r="L14" s="2" t="n">
        <v>174</v>
      </c>
      <c r="M14" s="2" t="n">
        <v>186</v>
      </c>
      <c r="N14" s="2" t="n">
        <v>9.77648307904455</v>
      </c>
      <c r="O14" s="2" t="n">
        <v>10.5467738154789</v>
      </c>
      <c r="P14" s="2" t="n">
        <v>10.8430365766177</v>
      </c>
      <c r="Q14" s="2" t="n">
        <v>10.9022926011069</v>
      </c>
      <c r="R14" s="2" t="n">
        <v>11.3170551430064</v>
      </c>
      <c r="S14" s="2" t="n">
        <v>10.3690052738446</v>
      </c>
      <c r="T14" s="2" t="n">
        <v>9.71722632671559</v>
      </c>
      <c r="U14" s="2" t="n">
        <v>9.53946854543957</v>
      </c>
      <c r="V14" s="2" t="n">
        <v>9.83572995458962</v>
      </c>
      <c r="W14" s="2" t="n">
        <v>10.3097521079537</v>
      </c>
      <c r="X14" s="2" t="n">
        <v>11.0207845843208</v>
      </c>
      <c r="Y14" s="2" t="n">
        <f aca="false">N14-X14</f>
        <v>-1.24430150527627</v>
      </c>
      <c r="Z14" s="105" t="e">
        <f aca="false">rri(24,N14,X14)</f>
        <v>#NAME?</v>
      </c>
      <c r="AA14" s="105" t="e">
        <f aca="false">rri(10,R14,X14)</f>
        <v>#NAME?</v>
      </c>
    </row>
    <row r="15" customFormat="false" ht="12.75" hidden="false" customHeight="true" outlineLevel="0" collapsed="false">
      <c r="A15" s="2" t="s">
        <v>604</v>
      </c>
      <c r="B15" s="2" t="s">
        <v>369</v>
      </c>
      <c r="C15" s="2" t="n">
        <v>945604</v>
      </c>
      <c r="D15" s="2" t="n">
        <v>914553</v>
      </c>
      <c r="E15" s="2" t="n">
        <v>898924</v>
      </c>
      <c r="F15" s="2" t="n">
        <v>893411</v>
      </c>
      <c r="G15" s="2" t="n">
        <v>888219</v>
      </c>
      <c r="H15" s="2" t="n">
        <v>882448</v>
      </c>
      <c r="I15" s="2" t="n">
        <v>880003</v>
      </c>
      <c r="J15" s="2" t="n">
        <v>886754</v>
      </c>
      <c r="K15" s="2" t="n">
        <v>900612</v>
      </c>
      <c r="L15" s="2" t="n">
        <v>905884</v>
      </c>
      <c r="M15" s="2" t="n">
        <v>900675</v>
      </c>
      <c r="N15" s="2" t="n">
        <v>54901.6349459038</v>
      </c>
      <c r="O15" s="2" t="n">
        <v>53098.9913056194</v>
      </c>
      <c r="P15" s="2" t="n">
        <v>52191.5098048014</v>
      </c>
      <c r="Q15" s="2" t="n">
        <v>51872.1116187035</v>
      </c>
      <c r="R15" s="2" t="n">
        <v>51570.9356136761</v>
      </c>
      <c r="S15" s="2" t="n">
        <v>51235.9457172541</v>
      </c>
      <c r="T15" s="2" t="n">
        <v>51093.5734031623</v>
      </c>
      <c r="U15" s="2" t="n">
        <v>51484.9044930394</v>
      </c>
      <c r="V15" s="2" t="n">
        <v>52290.8849353752</v>
      </c>
      <c r="W15" s="2" t="n">
        <v>52598.4778746258</v>
      </c>
      <c r="X15" s="2" t="n">
        <v>52296.1938215282</v>
      </c>
      <c r="Y15" s="2" t="n">
        <f aca="false">N15-X15</f>
        <v>2605.44112437559</v>
      </c>
      <c r="Z15" s="105" t="e">
        <f aca="false">rri(24,N15,X15)</f>
        <v>#NAME?</v>
      </c>
      <c r="AA15" s="105" t="e">
        <f aca="false">rri(10,R15,X15)</f>
        <v>#NAME?</v>
      </c>
    </row>
    <row r="16" customFormat="false" ht="12.75" hidden="false" customHeight="true" outlineLevel="0" collapsed="false">
      <c r="A16" s="2" t="s">
        <v>605</v>
      </c>
      <c r="B16" s="2" t="s">
        <v>370</v>
      </c>
      <c r="C16" s="2" t="n">
        <v>48189</v>
      </c>
      <c r="D16" s="2" t="n">
        <v>36935</v>
      </c>
      <c r="E16" s="2" t="n">
        <v>35184</v>
      </c>
      <c r="F16" s="2" t="n">
        <v>39748</v>
      </c>
      <c r="G16" s="2" t="n">
        <v>45711</v>
      </c>
      <c r="H16" s="2" t="n">
        <v>48548</v>
      </c>
      <c r="I16" s="2" t="n">
        <v>50228</v>
      </c>
      <c r="J16" s="2" t="n">
        <v>49599</v>
      </c>
      <c r="K16" s="2" t="n">
        <v>49200</v>
      </c>
      <c r="L16" s="2" t="n">
        <v>48869</v>
      </c>
      <c r="M16" s="2" t="n">
        <v>47609</v>
      </c>
      <c r="N16" s="2" t="n">
        <v>2911.7420994867</v>
      </c>
      <c r="O16" s="2" t="n">
        <v>2231.74683404232</v>
      </c>
      <c r="P16" s="2" t="n">
        <v>2125.95388630899</v>
      </c>
      <c r="Q16" s="2" t="n">
        <v>2401.73550864517</v>
      </c>
      <c r="R16" s="2" t="n">
        <v>2762.04180557899</v>
      </c>
      <c r="S16" s="2" t="n">
        <v>2933.47462331203</v>
      </c>
      <c r="T16" s="2" t="n">
        <v>3034.9739764907</v>
      </c>
      <c r="U16" s="2" t="n">
        <v>2996.97322031433</v>
      </c>
      <c r="V16" s="2" t="n">
        <v>2972.84362333224</v>
      </c>
      <c r="W16" s="2" t="n">
        <v>2952.84291281019</v>
      </c>
      <c r="X16" s="2" t="n">
        <v>2876.69626914715</v>
      </c>
      <c r="Y16" s="2" t="n">
        <f aca="false">N16-X16</f>
        <v>35.0458303395503</v>
      </c>
      <c r="Z16" s="105" t="e">
        <f aca="false">rri(24,N16,X16)</f>
        <v>#NAME?</v>
      </c>
      <c r="AA16" s="105" t="e">
        <f aca="false">rri(10,R16,X16)</f>
        <v>#NAME?</v>
      </c>
    </row>
    <row r="17" customFormat="false" ht="12.75" hidden="false" customHeight="true" outlineLevel="0" collapsed="false">
      <c r="A17" s="2" t="s">
        <v>606</v>
      </c>
      <c r="B17" s="2" t="s">
        <v>371</v>
      </c>
      <c r="C17" s="2" t="n">
        <v>406</v>
      </c>
      <c r="D17" s="2" t="n">
        <v>406</v>
      </c>
      <c r="E17" s="2" t="n">
        <v>406</v>
      </c>
      <c r="F17" s="2" t="n">
        <v>406</v>
      </c>
      <c r="G17" s="2" t="n">
        <v>406</v>
      </c>
      <c r="H17" s="2" t="n">
        <v>406</v>
      </c>
      <c r="I17" s="2" t="n">
        <v>406</v>
      </c>
      <c r="J17" s="2" t="n">
        <v>406</v>
      </c>
      <c r="K17" s="2" t="n">
        <v>406</v>
      </c>
      <c r="L17" s="2" t="n">
        <v>406</v>
      </c>
      <c r="M17" s="2" t="n">
        <v>406</v>
      </c>
      <c r="N17" s="2" t="n">
        <v>20.9411986172305</v>
      </c>
      <c r="O17" s="2" t="n">
        <v>20.9411986172305</v>
      </c>
      <c r="P17" s="2" t="n">
        <v>20.9411986172305</v>
      </c>
      <c r="Q17" s="2" t="n">
        <v>20.9411986172305</v>
      </c>
      <c r="R17" s="2" t="n">
        <v>20.9411986172305</v>
      </c>
      <c r="S17" s="2" t="n">
        <v>20.9411986172305</v>
      </c>
      <c r="T17" s="2" t="n">
        <v>20.9411986172305</v>
      </c>
      <c r="U17" s="2" t="n">
        <v>20.9411986172305</v>
      </c>
      <c r="V17" s="2" t="n">
        <v>20.9411986172305</v>
      </c>
      <c r="W17" s="2" t="n">
        <v>20.9411986172305</v>
      </c>
      <c r="X17" s="2" t="n">
        <v>20.9411986172305</v>
      </c>
      <c r="Y17" s="2" t="n">
        <f aca="false">N17-X17</f>
        <v>0</v>
      </c>
      <c r="Z17" s="105" t="e">
        <f aca="false">rri(24,N17,X17)</f>
        <v>#NAME?</v>
      </c>
      <c r="AA17" s="105" t="e">
        <f aca="false">rri(10,R17,X17)</f>
        <v>#NAME?</v>
      </c>
    </row>
    <row r="18" customFormat="false" ht="12.75" hidden="false" customHeight="true" outlineLevel="0" collapsed="false">
      <c r="A18" s="2" t="s">
        <v>607</v>
      </c>
      <c r="B18" s="2" t="s">
        <v>372</v>
      </c>
      <c r="C18" s="2" t="n">
        <v>4166</v>
      </c>
      <c r="D18" s="2" t="n">
        <v>3538</v>
      </c>
      <c r="E18" s="2" t="n">
        <v>3347</v>
      </c>
      <c r="F18" s="2" t="n">
        <v>3298</v>
      </c>
      <c r="G18" s="2" t="n">
        <v>3214</v>
      </c>
      <c r="H18" s="2" t="n">
        <v>3141</v>
      </c>
      <c r="I18" s="2" t="n">
        <v>3092</v>
      </c>
      <c r="J18" s="2" t="n">
        <v>3133</v>
      </c>
      <c r="K18" s="2" t="n">
        <v>3098</v>
      </c>
      <c r="L18" s="2" t="n">
        <v>3082</v>
      </c>
      <c r="M18" s="2" t="n">
        <v>3127</v>
      </c>
      <c r="N18" s="2" t="n">
        <v>247.741106666709</v>
      </c>
      <c r="O18" s="2" t="n">
        <v>210.395707585071</v>
      </c>
      <c r="P18" s="2" t="n">
        <v>199.037302313807</v>
      </c>
      <c r="Q18" s="2" t="n">
        <v>196.12341114824</v>
      </c>
      <c r="R18" s="2" t="n">
        <v>191.128183533328</v>
      </c>
      <c r="S18" s="2" t="n">
        <v>186.787142452583</v>
      </c>
      <c r="T18" s="2" t="n">
        <v>183.873274620462</v>
      </c>
      <c r="U18" s="2" t="n">
        <v>186.311384810149</v>
      </c>
      <c r="V18" s="2" t="n">
        <v>184.230005882277</v>
      </c>
      <c r="W18" s="2" t="n">
        <v>183.278554754</v>
      </c>
      <c r="X18" s="2" t="n">
        <v>185.954608453669</v>
      </c>
      <c r="Y18" s="2" t="n">
        <f aca="false">N18-X18</f>
        <v>61.7864982130404</v>
      </c>
      <c r="Z18" s="105" t="e">
        <f aca="false">rri(24,N18,X18)</f>
        <v>#NAME?</v>
      </c>
      <c r="AA18" s="105" t="e">
        <f aca="false">rri(10,R18,X18)</f>
        <v>#NAME?</v>
      </c>
    </row>
    <row r="19" customFormat="false" ht="12.75" hidden="false" customHeight="true" outlineLevel="0" collapsed="false">
      <c r="A19" s="2" t="s">
        <v>608</v>
      </c>
      <c r="B19" s="2" t="s">
        <v>373</v>
      </c>
      <c r="C19" s="2" t="n">
        <v>19067198</v>
      </c>
      <c r="D19" s="2" t="n">
        <v>18843165</v>
      </c>
      <c r="E19" s="2" t="n">
        <v>18748537</v>
      </c>
      <c r="F19" s="2" t="n">
        <v>18767545</v>
      </c>
      <c r="G19" s="2" t="n">
        <v>18684232</v>
      </c>
      <c r="H19" s="2" t="n">
        <v>18603262</v>
      </c>
      <c r="I19" s="2" t="n">
        <v>18689903</v>
      </c>
      <c r="J19" s="2" t="n">
        <v>18855502</v>
      </c>
      <c r="K19" s="2" t="n">
        <v>18894607</v>
      </c>
      <c r="L19" s="2" t="n">
        <v>18893098</v>
      </c>
      <c r="M19" s="2" t="n">
        <v>18865636</v>
      </c>
      <c r="N19" s="2" t="n">
        <v>1147455.99784634</v>
      </c>
      <c r="O19" s="2" t="n">
        <v>1133924.94374502</v>
      </c>
      <c r="P19" s="2" t="n">
        <v>1128233.24417372</v>
      </c>
      <c r="Q19" s="2" t="n">
        <v>1129328.66368854</v>
      </c>
      <c r="R19" s="2" t="n">
        <v>1124294.96339718</v>
      </c>
      <c r="S19" s="2" t="n">
        <v>1119405.2283413</v>
      </c>
      <c r="T19" s="2" t="n">
        <v>1124683.54026087</v>
      </c>
      <c r="U19" s="2" t="n">
        <v>1134729.90156847</v>
      </c>
      <c r="V19" s="2" t="n">
        <v>1137130.55874184</v>
      </c>
      <c r="W19" s="2" t="n">
        <v>1137122.26357405</v>
      </c>
      <c r="X19" s="2" t="n">
        <v>1135465.60771387</v>
      </c>
      <c r="Y19" s="2" t="n">
        <f aca="false">N19-X19</f>
        <v>11990.390132474</v>
      </c>
      <c r="Z19" s="105" t="e">
        <f aca="false">rri(24,N19,X19)</f>
        <v>#NAME?</v>
      </c>
      <c r="AA19" s="105" t="e">
        <f aca="false">rri(10,R19,X19)</f>
        <v>#NAME?</v>
      </c>
    </row>
    <row r="20" customFormat="false" ht="12.75" hidden="false" customHeight="true" outlineLevel="0" collapsed="false">
      <c r="A20" s="2" t="s">
        <v>609</v>
      </c>
      <c r="B20" s="2" t="s">
        <v>944</v>
      </c>
      <c r="C20" s="2" t="n">
        <v>1594</v>
      </c>
      <c r="D20" s="2" t="n">
        <v>1472</v>
      </c>
      <c r="E20" s="2" t="n">
        <v>1474</v>
      </c>
      <c r="F20" s="2" t="n">
        <v>1567</v>
      </c>
      <c r="G20" s="2" t="n">
        <v>1621</v>
      </c>
      <c r="H20" s="2" t="n">
        <v>1660</v>
      </c>
      <c r="I20" s="2" t="n">
        <v>1698</v>
      </c>
      <c r="J20" s="2" t="n">
        <v>1711</v>
      </c>
      <c r="K20" s="2" t="n">
        <v>1737</v>
      </c>
      <c r="L20" s="2" t="n">
        <v>1668</v>
      </c>
      <c r="M20" s="2" t="n">
        <v>1740</v>
      </c>
      <c r="N20" s="2" t="n">
        <v>91.94134726181</v>
      </c>
      <c r="O20" s="2" t="n">
        <v>84.907460166727</v>
      </c>
      <c r="P20" s="2" t="n">
        <v>85.0225824572084</v>
      </c>
      <c r="Q20" s="2" t="n">
        <v>90.387385109802</v>
      </c>
      <c r="R20" s="2" t="n">
        <v>93.5021928490765</v>
      </c>
      <c r="S20" s="2" t="n">
        <v>95.7513482437123</v>
      </c>
      <c r="T20" s="2" t="n">
        <v>97.9409709890729</v>
      </c>
      <c r="U20" s="2" t="n">
        <v>98.6875876200275</v>
      </c>
      <c r="V20" s="2" t="n">
        <v>100.18640006072</v>
      </c>
      <c r="W20" s="2" t="n">
        <v>96.2072516406339</v>
      </c>
      <c r="X20" s="2" t="n">
        <v>100.357301765891</v>
      </c>
      <c r="Y20" s="2" t="n">
        <f aca="false">N20-X20</f>
        <v>-8.41595450408062</v>
      </c>
      <c r="Z20" s="105" t="e">
        <f aca="false">rri(24,N20,X20)</f>
        <v>#NAME?</v>
      </c>
      <c r="AA20" s="105" t="e">
        <f aca="false">rri(10,R20,X20)</f>
        <v>#NAME?</v>
      </c>
    </row>
    <row r="21" customFormat="false" ht="12.75" hidden="false" customHeight="true" outlineLevel="0" collapsed="false">
      <c r="A21" s="2" t="s">
        <v>610</v>
      </c>
      <c r="B21" s="2" t="s">
        <v>1321</v>
      </c>
      <c r="C21" s="2" t="n">
        <v>189224</v>
      </c>
      <c r="D21" s="2" t="n">
        <v>189288</v>
      </c>
      <c r="E21" s="2" t="n">
        <v>188936</v>
      </c>
      <c r="F21" s="2" t="n">
        <v>189833</v>
      </c>
      <c r="G21" s="2" t="n">
        <v>189412</v>
      </c>
      <c r="H21" s="2" t="n">
        <v>188641</v>
      </c>
      <c r="I21" s="2" t="n">
        <v>187882</v>
      </c>
      <c r="J21" s="2" t="n">
        <v>187997</v>
      </c>
      <c r="K21" s="2" t="n">
        <v>189106</v>
      </c>
      <c r="L21" s="2" t="n">
        <v>190504</v>
      </c>
      <c r="M21" s="2" t="n">
        <v>189642</v>
      </c>
      <c r="N21" s="2" t="n">
        <v>11462.1565514193</v>
      </c>
      <c r="O21" s="2" t="n">
        <v>11466.0334203444</v>
      </c>
      <c r="P21" s="2" t="n">
        <v>11444.7129347148</v>
      </c>
      <c r="Q21" s="2" t="n">
        <v>11499.0489969903</v>
      </c>
      <c r="R21" s="2" t="n">
        <v>11473.5477051623</v>
      </c>
      <c r="S21" s="2" t="n">
        <v>11426.8421351701</v>
      </c>
      <c r="T21" s="2" t="n">
        <v>11380.8646714072</v>
      </c>
      <c r="U21" s="2" t="n">
        <v>11387.8305837346</v>
      </c>
      <c r="V21" s="2" t="n">
        <v>11455.0072660442</v>
      </c>
      <c r="W21" s="2" t="n">
        <v>11539.6918993912</v>
      </c>
      <c r="X21" s="2" t="n">
        <v>11487.4772107793</v>
      </c>
      <c r="Y21" s="2" t="n">
        <f aca="false">N21-X21</f>
        <v>-25.3206593600207</v>
      </c>
      <c r="Z21" s="105" t="e">
        <f aca="false">rri(24,N21,X21)</f>
        <v>#NAME?</v>
      </c>
      <c r="AA21" s="105" t="e">
        <f aca="false">rri(10,R21,X21)</f>
        <v>#NAME?</v>
      </c>
    </row>
    <row r="22" customFormat="false" ht="12.75" hidden="false" customHeight="true" outlineLevel="0" collapsed="false">
      <c r="A22" s="2" t="s">
        <v>611</v>
      </c>
      <c r="B22" s="2" t="s">
        <v>376</v>
      </c>
      <c r="C22" s="2" t="n">
        <v>1083507</v>
      </c>
      <c r="D22" s="2" t="n">
        <v>1044322</v>
      </c>
      <c r="E22" s="2" t="n">
        <v>1030684</v>
      </c>
      <c r="F22" s="2" t="n">
        <v>1028562</v>
      </c>
      <c r="G22" s="2" t="n">
        <v>1027804</v>
      </c>
      <c r="H22" s="2" t="n">
        <v>1018927</v>
      </c>
      <c r="I22" s="2" t="n">
        <v>1019038</v>
      </c>
      <c r="J22" s="2" t="n">
        <v>1021825</v>
      </c>
      <c r="K22" s="2" t="n">
        <v>1025947</v>
      </c>
      <c r="L22" s="2" t="n">
        <v>1033081</v>
      </c>
      <c r="M22" s="2" t="n">
        <v>1043718</v>
      </c>
      <c r="N22" s="2" t="n">
        <v>64655.7738698532</v>
      </c>
      <c r="O22" s="2" t="n">
        <v>62315.9675940017</v>
      </c>
      <c r="P22" s="2" t="n">
        <v>61501.8811269575</v>
      </c>
      <c r="Q22" s="2" t="n">
        <v>61375.389317131</v>
      </c>
      <c r="R22" s="2" t="n">
        <v>61330.445258856</v>
      </c>
      <c r="S22" s="2" t="n">
        <v>60800.8402820548</v>
      </c>
      <c r="T22" s="2" t="n">
        <v>60807.7138431212</v>
      </c>
      <c r="U22" s="2" t="n">
        <v>60973.969779221</v>
      </c>
      <c r="V22" s="2" t="n">
        <v>61220.1996717936</v>
      </c>
      <c r="W22" s="2" t="n">
        <v>61646.0559015186</v>
      </c>
      <c r="X22" s="2" t="n">
        <v>62281.1757631778</v>
      </c>
      <c r="Y22" s="2" t="n">
        <f aca="false">N22-X22</f>
        <v>2374.59810667541</v>
      </c>
      <c r="Z22" s="105" t="e">
        <f aca="false">rri(24,N22,X22)</f>
        <v>#NAME?</v>
      </c>
      <c r="AA22" s="105" t="e">
        <f aca="false">rri(10,R22,X22)</f>
        <v>#NAME?</v>
      </c>
    </row>
    <row r="23" customFormat="false" ht="12.75" hidden="false" customHeight="true" outlineLevel="0" collapsed="false">
      <c r="A23" s="2" t="s">
        <v>612</v>
      </c>
      <c r="B23" s="2" t="s">
        <v>377</v>
      </c>
      <c r="C23" s="2" t="n">
        <v>3239222</v>
      </c>
      <c r="D23" s="2" t="n">
        <v>3253803</v>
      </c>
      <c r="E23" s="2" t="n">
        <v>3248265</v>
      </c>
      <c r="F23" s="2" t="n">
        <v>3248229</v>
      </c>
      <c r="G23" s="2" t="n">
        <v>3251756</v>
      </c>
      <c r="H23" s="2" t="n">
        <v>3260228</v>
      </c>
      <c r="I23" s="2" t="n">
        <v>3248352</v>
      </c>
      <c r="J23" s="2" t="n">
        <v>3242245</v>
      </c>
      <c r="K23" s="2" t="n">
        <v>3243793</v>
      </c>
      <c r="L23" s="2" t="n">
        <v>3254490</v>
      </c>
      <c r="M23" s="2" t="n">
        <v>3245990</v>
      </c>
      <c r="N23" s="2" t="n">
        <v>196355.88082577</v>
      </c>
      <c r="O23" s="2" t="n">
        <v>197239.669261064</v>
      </c>
      <c r="P23" s="2" t="n">
        <v>196904.063025179</v>
      </c>
      <c r="Q23" s="2" t="n">
        <v>196901.946359364</v>
      </c>
      <c r="R23" s="2" t="n">
        <v>197115.961882156</v>
      </c>
      <c r="S23" s="2" t="n">
        <v>197629.53076094</v>
      </c>
      <c r="T23" s="2" t="n">
        <v>196909.669566968</v>
      </c>
      <c r="U23" s="2" t="n">
        <v>196539.424761171</v>
      </c>
      <c r="V23" s="2" t="n">
        <v>196633.00689602</v>
      </c>
      <c r="W23" s="2" t="n">
        <v>197281.385499368</v>
      </c>
      <c r="X23" s="2" t="n">
        <v>196766.477494345</v>
      </c>
      <c r="Y23" s="2" t="n">
        <f aca="false">N23-X23</f>
        <v>-410.596668575105</v>
      </c>
      <c r="Z23" s="105" t="e">
        <f aca="false">rri(24,N23,X23)</f>
        <v>#NAME?</v>
      </c>
      <c r="AA23" s="105" t="e">
        <f aca="false">rri(10,R23,X23)</f>
        <v>#NAME?</v>
      </c>
    </row>
    <row r="24" customFormat="false" ht="12.75" hidden="false" customHeight="true" outlineLevel="0" collapsed="false">
      <c r="A24" s="2" t="s">
        <v>613</v>
      </c>
      <c r="B24" s="2" t="s">
        <v>946</v>
      </c>
      <c r="C24" s="2" t="n">
        <v>81533</v>
      </c>
      <c r="D24" s="2" t="n">
        <v>78728</v>
      </c>
      <c r="E24" s="2" t="n">
        <v>77850</v>
      </c>
      <c r="F24" s="2" t="n">
        <v>77827</v>
      </c>
      <c r="G24" s="2" t="n">
        <v>77638</v>
      </c>
      <c r="H24" s="2" t="n">
        <v>77148</v>
      </c>
      <c r="I24" s="2" t="n">
        <v>76937</v>
      </c>
      <c r="J24" s="2" t="n">
        <v>77021</v>
      </c>
      <c r="K24" s="2" t="n">
        <v>77237</v>
      </c>
      <c r="L24" s="2" t="n">
        <v>77437</v>
      </c>
      <c r="M24" s="2" t="n">
        <v>77281</v>
      </c>
      <c r="N24" s="2" t="n">
        <v>4683.59074633189</v>
      </c>
      <c r="O24" s="2" t="n">
        <v>4522.50099262504</v>
      </c>
      <c r="P24" s="2" t="n">
        <v>4472.07060595913</v>
      </c>
      <c r="Q24" s="2" t="n">
        <v>4470.75266203924</v>
      </c>
      <c r="R24" s="2" t="n">
        <v>4459.90062739286</v>
      </c>
      <c r="S24" s="2" t="n">
        <v>4431.75632749536</v>
      </c>
      <c r="T24" s="2" t="n">
        <v>4419.63605841851</v>
      </c>
      <c r="U24" s="2" t="n">
        <v>4424.46522726117</v>
      </c>
      <c r="V24" s="2" t="n">
        <v>4436.87430904046</v>
      </c>
      <c r="W24" s="2" t="n">
        <v>4448.3633883447</v>
      </c>
      <c r="X24" s="2" t="n">
        <v>4439.39895420298</v>
      </c>
      <c r="Y24" s="2" t="n">
        <f aca="false">N24-X24</f>
        <v>244.191792128913</v>
      </c>
      <c r="Z24" s="105" t="e">
        <f aca="false">rri(24,N24,X24)</f>
        <v>#NAME?</v>
      </c>
      <c r="AA24" s="105" t="e">
        <f aca="false">rri(10,R24,X24)</f>
        <v>#NAME?</v>
      </c>
    </row>
    <row r="25" customFormat="false" ht="12.75" hidden="false" customHeight="true" outlineLevel="0" collapsed="false">
      <c r="A25" s="2" t="s">
        <v>595</v>
      </c>
      <c r="B25" s="2" t="s">
        <v>191</v>
      </c>
      <c r="C25" s="2" t="n">
        <v>449511</v>
      </c>
      <c r="D25" s="2" t="n">
        <v>390649</v>
      </c>
      <c r="E25" s="2" t="n">
        <v>380628</v>
      </c>
      <c r="F25" s="2" t="n">
        <v>368443</v>
      </c>
      <c r="G25" s="2" t="n">
        <v>363196</v>
      </c>
      <c r="H25" s="2" t="n">
        <v>376831</v>
      </c>
      <c r="I25" s="2" t="n">
        <v>389650</v>
      </c>
      <c r="J25" s="2" t="n">
        <v>392228</v>
      </c>
      <c r="K25" s="2" t="n">
        <v>384859</v>
      </c>
      <c r="L25" s="2" t="n">
        <v>384390</v>
      </c>
      <c r="M25" s="2" t="n">
        <v>381015</v>
      </c>
      <c r="N25" s="2" t="n">
        <v>25480.2395823277</v>
      </c>
      <c r="O25" s="2" t="n">
        <v>22150.4132184797</v>
      </c>
      <c r="P25" s="2" t="n">
        <v>21568.8516427822</v>
      </c>
      <c r="Q25" s="2" t="n">
        <v>20886.6995999073</v>
      </c>
      <c r="R25" s="2" t="n">
        <v>20602.8803757899</v>
      </c>
      <c r="S25" s="2" t="n">
        <v>21389.825549988</v>
      </c>
      <c r="T25" s="2" t="n">
        <v>22117.2884803668</v>
      </c>
      <c r="U25" s="2" t="n">
        <v>22261.3049844438</v>
      </c>
      <c r="V25" s="2" t="n">
        <v>21839.9071580496</v>
      </c>
      <c r="W25" s="2" t="n">
        <v>21815.4022316917</v>
      </c>
      <c r="X25" s="2" t="n">
        <v>21612.9787570856</v>
      </c>
      <c r="Y25" s="2" t="n">
        <f aca="false">N25-X25</f>
        <v>3867.26082524213</v>
      </c>
      <c r="Z25" s="105" t="e">
        <f aca="false">rri(24,N25,X25)</f>
        <v>#NAME?</v>
      </c>
      <c r="AA25" s="274" t="e">
        <f aca="false">rri(10,R25,X25)</f>
        <v>#NAME?</v>
      </c>
    </row>
    <row r="26" customFormat="false" ht="12.75" hidden="false" customHeight="true" outlineLevel="0" collapsed="false">
      <c r="A26" s="2" t="s">
        <v>593</v>
      </c>
      <c r="B26" s="2" t="s">
        <v>189</v>
      </c>
      <c r="C26" s="2" t="n">
        <v>4766622</v>
      </c>
      <c r="D26" s="2" t="n">
        <v>4574788</v>
      </c>
      <c r="E26" s="2" t="n">
        <v>4547090</v>
      </c>
      <c r="F26" s="2" t="n">
        <v>4579639</v>
      </c>
      <c r="G26" s="2" t="n">
        <v>4598234</v>
      </c>
      <c r="H26" s="2" t="n">
        <v>4571711</v>
      </c>
      <c r="I26" s="2" t="n">
        <v>4557975</v>
      </c>
      <c r="J26" s="2" t="n">
        <v>4559827</v>
      </c>
      <c r="K26" s="2" t="n">
        <v>4601015</v>
      </c>
      <c r="L26" s="2" t="n">
        <v>4626388</v>
      </c>
      <c r="M26" s="2" t="n">
        <v>4615482</v>
      </c>
      <c r="N26" s="2" t="n">
        <v>288023.586906584</v>
      </c>
      <c r="O26" s="2" t="n">
        <v>276548.5326116</v>
      </c>
      <c r="P26" s="2" t="n">
        <v>274884.217466984</v>
      </c>
      <c r="Q26" s="2" t="n">
        <v>276841.225869961</v>
      </c>
      <c r="R26" s="2" t="n">
        <v>277948.783831254</v>
      </c>
      <c r="S26" s="2" t="n">
        <v>276361.841784969</v>
      </c>
      <c r="T26" s="2" t="n">
        <v>275530.995817934</v>
      </c>
      <c r="U26" s="2" t="n">
        <v>275650.23398973</v>
      </c>
      <c r="V26" s="2" t="n">
        <v>278126.849129024</v>
      </c>
      <c r="W26" s="2" t="n">
        <v>279644.589154891</v>
      </c>
      <c r="X26" s="2" t="n">
        <v>278965.054058376</v>
      </c>
      <c r="Y26" s="2" t="n">
        <f aca="false">N26-X26</f>
        <v>9058.53284820815</v>
      </c>
      <c r="Z26" s="105" t="e">
        <f aca="false">rri(24,N26,X26)</f>
        <v>#NAME?</v>
      </c>
      <c r="AA26" s="274" t="e">
        <f aca="false">rri(10,R26,X26)</f>
        <v>#NAME?</v>
      </c>
    </row>
    <row r="27" customFormat="false" ht="12.75" hidden="false" customHeight="true" outlineLevel="0" collapsed="false">
      <c r="A27" s="2" t="s">
        <v>614</v>
      </c>
      <c r="B27" s="2" t="s">
        <v>379</v>
      </c>
      <c r="C27" s="2" t="n">
        <v>1627</v>
      </c>
      <c r="D27" s="2" t="n">
        <v>1651</v>
      </c>
      <c r="E27" s="2" t="n">
        <v>1663</v>
      </c>
      <c r="F27" s="2" t="n">
        <v>1667</v>
      </c>
      <c r="G27" s="2" t="n">
        <v>1643</v>
      </c>
      <c r="H27" s="2" t="n">
        <v>1602</v>
      </c>
      <c r="I27" s="2" t="n">
        <v>1590</v>
      </c>
      <c r="J27" s="2" t="n">
        <v>1618</v>
      </c>
      <c r="K27" s="2" t="n">
        <v>1655</v>
      </c>
      <c r="L27" s="2" t="n">
        <v>1656</v>
      </c>
      <c r="M27" s="2" t="n">
        <v>1630</v>
      </c>
      <c r="N27" s="2" t="n">
        <v>96.6965305470175</v>
      </c>
      <c r="O27" s="2" t="n">
        <v>98.1225277164116</v>
      </c>
      <c r="P27" s="2" t="n">
        <v>98.8357680872662</v>
      </c>
      <c r="Q27" s="2" t="n">
        <v>99.0739111263208</v>
      </c>
      <c r="R27" s="2" t="n">
        <v>97.6476512572112</v>
      </c>
      <c r="S27" s="2" t="n">
        <v>95.2108556857368</v>
      </c>
      <c r="T27" s="2" t="n">
        <v>94.4973916785633</v>
      </c>
      <c r="U27" s="2" t="n">
        <v>96.1611925514898</v>
      </c>
      <c r="V27" s="2" t="n">
        <v>98.3604868534089</v>
      </c>
      <c r="W27" s="2" t="n">
        <v>98.4198556765623</v>
      </c>
      <c r="X27" s="2" t="n">
        <v>96.8748799206294</v>
      </c>
      <c r="Y27" s="2" t="n">
        <f aca="false">N27-X27</f>
        <v>-0.17834937361188</v>
      </c>
      <c r="Z27" s="105" t="e">
        <f aca="false">rri(24,N27,X27)</f>
        <v>#NAME?</v>
      </c>
      <c r="AA27" s="105" t="e">
        <f aca="false">rri(10,R27,X27)</f>
        <v>#NAME?</v>
      </c>
    </row>
    <row r="28" customFormat="false" ht="12.75" hidden="false" customHeight="true" outlineLevel="0" collapsed="false">
      <c r="A28" s="2" t="s">
        <v>615</v>
      </c>
      <c r="B28" s="2" t="s">
        <v>380</v>
      </c>
      <c r="C28" s="2" t="n">
        <v>57</v>
      </c>
      <c r="D28" s="2" t="n">
        <v>57</v>
      </c>
      <c r="E28" s="2" t="n">
        <v>57</v>
      </c>
      <c r="F28" s="2" t="n">
        <v>57</v>
      </c>
      <c r="G28" s="2" t="n">
        <v>57</v>
      </c>
      <c r="H28" s="2" t="n">
        <v>57</v>
      </c>
      <c r="I28" s="2" t="n">
        <v>57</v>
      </c>
      <c r="J28" s="2" t="n">
        <v>57</v>
      </c>
      <c r="K28" s="2" t="n">
        <v>57</v>
      </c>
      <c r="L28" s="2" t="n">
        <v>57</v>
      </c>
      <c r="M28" s="2" t="n">
        <v>57</v>
      </c>
      <c r="N28" s="2" t="n">
        <v>3.27153754745739</v>
      </c>
      <c r="O28" s="2" t="n">
        <v>3.27153754745739</v>
      </c>
      <c r="P28" s="2" t="n">
        <v>3.27153754745739</v>
      </c>
      <c r="Q28" s="2" t="n">
        <v>3.27153754745739</v>
      </c>
      <c r="R28" s="2" t="n">
        <v>3.27153754745739</v>
      </c>
      <c r="S28" s="2" t="n">
        <v>3.27153754745739</v>
      </c>
      <c r="T28" s="2" t="n">
        <v>3.27153754745739</v>
      </c>
      <c r="U28" s="2" t="n">
        <v>3.27153754745739</v>
      </c>
      <c r="V28" s="2" t="n">
        <v>3.27153754745739</v>
      </c>
      <c r="W28" s="2" t="n">
        <v>3.27153754745739</v>
      </c>
      <c r="X28" s="2" t="n">
        <v>3.27153754745739</v>
      </c>
      <c r="Y28" s="2" t="n">
        <f aca="false">N28-X28</f>
        <v>0</v>
      </c>
      <c r="Z28" s="105" t="e">
        <f aca="false">rri(24,N28,X28)</f>
        <v>#NAME?</v>
      </c>
      <c r="AA28" s="105" t="e">
        <f aca="false">rri(10,R28,X28)</f>
        <v>#NAME?</v>
      </c>
    </row>
    <row r="29" customFormat="false" ht="12.75" hidden="false" customHeight="true" outlineLevel="0" collapsed="false">
      <c r="A29" s="2" t="s">
        <v>616</v>
      </c>
      <c r="B29" s="2" t="s">
        <v>381</v>
      </c>
      <c r="C29" s="2" t="n">
        <v>632560</v>
      </c>
      <c r="D29" s="2" t="n">
        <v>639215</v>
      </c>
      <c r="E29" s="2" t="n">
        <v>638337</v>
      </c>
      <c r="F29" s="2" t="n">
        <v>639075</v>
      </c>
      <c r="G29" s="2" t="n">
        <v>638047</v>
      </c>
      <c r="H29" s="2" t="n">
        <v>635655</v>
      </c>
      <c r="I29" s="2" t="n">
        <v>635221</v>
      </c>
      <c r="J29" s="2" t="n">
        <v>635563</v>
      </c>
      <c r="K29" s="2" t="n">
        <v>630333</v>
      </c>
      <c r="L29" s="2" t="n">
        <v>618646</v>
      </c>
      <c r="M29" s="2" t="n">
        <v>607283</v>
      </c>
      <c r="N29" s="2" t="n">
        <v>37939.1324082629</v>
      </c>
      <c r="O29" s="2" t="n">
        <v>38338.703274143</v>
      </c>
      <c r="P29" s="2" t="n">
        <v>38286.2610043824</v>
      </c>
      <c r="Q29" s="2" t="n">
        <v>38330.6491345219</v>
      </c>
      <c r="R29" s="2" t="n">
        <v>38268.9701210557</v>
      </c>
      <c r="S29" s="2" t="n">
        <v>38125.3824480855</v>
      </c>
      <c r="T29" s="2" t="n">
        <v>38099.3556296371</v>
      </c>
      <c r="U29" s="2" t="n">
        <v>38119.8991588358</v>
      </c>
      <c r="V29" s="2" t="n">
        <v>37806.2804587343</v>
      </c>
      <c r="W29" s="2" t="n">
        <v>37105.8136581206</v>
      </c>
      <c r="X29" s="2" t="n">
        <v>36425.1448184068</v>
      </c>
      <c r="Y29" s="2" t="n">
        <f aca="false">N29-X29</f>
        <v>1513.98758985609</v>
      </c>
      <c r="Z29" s="105" t="e">
        <f aca="false">rri(24,N29,X29)</f>
        <v>#NAME?</v>
      </c>
      <c r="AA29" s="105" t="e">
        <f aca="false">rri(10,R29,X29)</f>
        <v>#NAME?</v>
      </c>
    </row>
    <row r="30" customFormat="false" ht="12.75" hidden="false" customHeight="true" outlineLevel="0" collapsed="false">
      <c r="A30" s="2" t="s">
        <v>617</v>
      </c>
      <c r="B30" s="2" t="s">
        <v>382</v>
      </c>
      <c r="C30" s="2" t="n">
        <v>95509</v>
      </c>
      <c r="D30" s="2" t="n">
        <v>95495</v>
      </c>
      <c r="E30" s="2" t="n">
        <v>95500</v>
      </c>
      <c r="F30" s="2" t="n">
        <v>95750</v>
      </c>
      <c r="G30" s="2" t="n">
        <v>94973</v>
      </c>
      <c r="H30" s="2" t="n">
        <v>90281</v>
      </c>
      <c r="I30" s="2" t="n">
        <v>87817</v>
      </c>
      <c r="J30" s="2" t="n">
        <v>87163</v>
      </c>
      <c r="K30" s="2" t="n">
        <v>87964</v>
      </c>
      <c r="L30" s="2" t="n">
        <v>88535</v>
      </c>
      <c r="M30" s="2" t="n">
        <v>88733</v>
      </c>
      <c r="N30" s="2" t="n">
        <v>5784.5653143017</v>
      </c>
      <c r="O30" s="2" t="n">
        <v>5783.68619865445</v>
      </c>
      <c r="P30" s="2" t="n">
        <v>5783.97728623169</v>
      </c>
      <c r="Q30" s="2" t="n">
        <v>5799.14121036767</v>
      </c>
      <c r="R30" s="2" t="n">
        <v>5752.09381519062</v>
      </c>
      <c r="S30" s="2" t="n">
        <v>5467.95025488452</v>
      </c>
      <c r="T30" s="2" t="n">
        <v>5318.7241655813</v>
      </c>
      <c r="U30" s="2" t="n">
        <v>5279.1171224084</v>
      </c>
      <c r="V30" s="2" t="n">
        <v>5327.63154019686</v>
      </c>
      <c r="W30" s="2" t="n">
        <v>5362.21347948759</v>
      </c>
      <c r="X30" s="2" t="n">
        <v>5374.21112107902</v>
      </c>
      <c r="Y30" s="2" t="n">
        <f aca="false">N30-X30</f>
        <v>410.35419322268</v>
      </c>
      <c r="Z30" s="105" t="e">
        <f aca="false">rri(24,N30,X30)</f>
        <v>#NAME?</v>
      </c>
      <c r="AA30" s="105" t="e">
        <f aca="false">rri(10,R30,X30)</f>
        <v>#NAME?</v>
      </c>
    </row>
    <row r="31" customFormat="false" ht="12.75" hidden="false" customHeight="true" outlineLevel="0" collapsed="false">
      <c r="A31" s="2" t="s">
        <v>618</v>
      </c>
      <c r="B31" s="2" t="s">
        <v>383</v>
      </c>
      <c r="C31" s="2" t="n">
        <v>6885441</v>
      </c>
      <c r="D31" s="2" t="n">
        <v>6504821</v>
      </c>
      <c r="E31" s="2" t="n">
        <v>6382315</v>
      </c>
      <c r="F31" s="2" t="n">
        <v>6408747</v>
      </c>
      <c r="G31" s="2" t="n">
        <v>6345620</v>
      </c>
      <c r="H31" s="2" t="n">
        <v>6176494</v>
      </c>
      <c r="I31" s="2" t="n">
        <v>6117689</v>
      </c>
      <c r="J31" s="2" t="n">
        <v>6158996</v>
      </c>
      <c r="K31" s="2" t="n">
        <v>6226619</v>
      </c>
      <c r="L31" s="2" t="n">
        <v>6237490</v>
      </c>
      <c r="M31" s="2" t="n">
        <v>6223303</v>
      </c>
      <c r="N31" s="2" t="n">
        <v>388882.385353785</v>
      </c>
      <c r="O31" s="2" t="n">
        <v>367361.84806503</v>
      </c>
      <c r="P31" s="2" t="n">
        <v>360434.032295627</v>
      </c>
      <c r="Q31" s="2" t="n">
        <v>361917.098546683</v>
      </c>
      <c r="R31" s="2" t="n">
        <v>358342.05230516</v>
      </c>
      <c r="S31" s="2" t="n">
        <v>348774.324686459</v>
      </c>
      <c r="T31" s="2" t="n">
        <v>345445.076227588</v>
      </c>
      <c r="U31" s="2" t="n">
        <v>347770.264060334</v>
      </c>
      <c r="V31" s="2" t="n">
        <v>351584.297674232</v>
      </c>
      <c r="W31" s="2" t="n">
        <v>352198.866218447</v>
      </c>
      <c r="X31" s="2" t="n">
        <v>351402.956568908</v>
      </c>
      <c r="Y31" s="2" t="n">
        <f aca="false">N31-X31</f>
        <v>37479.4287848771</v>
      </c>
      <c r="Z31" s="105" t="e">
        <f aca="false">rri(24,N31,X31)</f>
        <v>#NAME?</v>
      </c>
      <c r="AA31" s="105" t="e">
        <f aca="false">rri(10,R31,X31)</f>
        <v>#NAME?</v>
      </c>
    </row>
    <row r="32" customFormat="false" ht="12.75" hidden="false" customHeight="true" outlineLevel="0" collapsed="false">
      <c r="A32" s="2" t="s">
        <v>619</v>
      </c>
      <c r="B32" s="2" t="s">
        <v>384</v>
      </c>
      <c r="C32" s="2" t="n">
        <v>749</v>
      </c>
      <c r="D32" s="2" t="n">
        <v>747</v>
      </c>
      <c r="E32" s="2" t="n">
        <v>747</v>
      </c>
      <c r="F32" s="2" t="n">
        <v>747</v>
      </c>
      <c r="G32" s="2" t="n">
        <v>746</v>
      </c>
      <c r="H32" s="2" t="n">
        <v>746</v>
      </c>
      <c r="I32" s="2" t="n">
        <v>745</v>
      </c>
      <c r="J32" s="2" t="n">
        <v>747</v>
      </c>
      <c r="K32" s="2" t="n">
        <v>748</v>
      </c>
      <c r="L32" s="2" t="n">
        <v>749</v>
      </c>
      <c r="M32" s="2" t="n">
        <v>749</v>
      </c>
      <c r="N32" s="2" t="n">
        <v>44.5338516352664</v>
      </c>
      <c r="O32" s="2" t="n">
        <v>44.4149015904182</v>
      </c>
      <c r="P32" s="2" t="n">
        <v>44.4149015904182</v>
      </c>
      <c r="Q32" s="2" t="n">
        <v>44.4149029373436</v>
      </c>
      <c r="R32" s="2" t="n">
        <v>44.3554291415935</v>
      </c>
      <c r="S32" s="2" t="n">
        <v>44.3554291415935</v>
      </c>
      <c r="T32" s="2" t="n">
        <v>44.2959529405889</v>
      </c>
      <c r="U32" s="2" t="n">
        <v>44.4149029854354</v>
      </c>
      <c r="V32" s="2" t="n">
        <v>44.4743766368882</v>
      </c>
      <c r="W32" s="2" t="n">
        <v>44.5338516352664</v>
      </c>
      <c r="X32" s="2" t="n">
        <v>44.5338516352664</v>
      </c>
      <c r="Y32" s="2" t="n">
        <f aca="false">N32-X32</f>
        <v>0</v>
      </c>
      <c r="Z32" s="105" t="e">
        <f aca="false">rri(24,N32,X32)</f>
        <v>#NAME?</v>
      </c>
      <c r="AA32" s="105" t="e">
        <f aca="false">rri(10,R32,X32)</f>
        <v>#NAME?</v>
      </c>
    </row>
    <row r="33" customFormat="false" ht="12.75" hidden="false" customHeight="true" outlineLevel="0" collapsed="false">
      <c r="A33" s="2" t="s">
        <v>620</v>
      </c>
      <c r="B33" s="2" t="s">
        <v>832</v>
      </c>
      <c r="C33" s="2" t="n">
        <v>393620</v>
      </c>
      <c r="D33" s="2" t="n">
        <v>392413</v>
      </c>
      <c r="E33" s="2" t="n">
        <v>390378</v>
      </c>
      <c r="F33" s="2" t="n">
        <v>390660</v>
      </c>
      <c r="G33" s="2" t="n">
        <v>388885</v>
      </c>
      <c r="H33" s="2" t="n">
        <v>388793</v>
      </c>
      <c r="I33" s="2" t="n">
        <v>388209</v>
      </c>
      <c r="J33" s="2" t="n">
        <v>388880</v>
      </c>
      <c r="K33" s="2" t="n">
        <v>389460</v>
      </c>
      <c r="L33" s="2" t="n">
        <v>390843</v>
      </c>
      <c r="M33" s="2" t="n">
        <v>389626</v>
      </c>
      <c r="N33" s="2" t="n">
        <v>23799.7174342978</v>
      </c>
      <c r="O33" s="2" t="n">
        <v>23726.7353399577</v>
      </c>
      <c r="P33" s="2" t="n">
        <v>23603.6886427559</v>
      </c>
      <c r="Q33" s="2" t="n">
        <v>23620.7392492739</v>
      </c>
      <c r="R33" s="2" t="n">
        <v>23513.414706042</v>
      </c>
      <c r="S33" s="2" t="n">
        <v>23507.8538894354</v>
      </c>
      <c r="T33" s="2" t="n">
        <v>23472.5430218859</v>
      </c>
      <c r="U33" s="2" t="n">
        <v>23513.1128567824</v>
      </c>
      <c r="V33" s="2" t="n">
        <v>23548.182771383</v>
      </c>
      <c r="W33" s="2" t="n">
        <v>23631.8065463667</v>
      </c>
      <c r="X33" s="2" t="n">
        <v>23558.2248078502</v>
      </c>
      <c r="Y33" s="2" t="n">
        <f aca="false">N33-X33</f>
        <v>241.492626447649</v>
      </c>
      <c r="Z33" s="105" t="e">
        <f aca="false">rri(24,N33,X33)</f>
        <v>#NAME?</v>
      </c>
      <c r="AA33" s="105" t="e">
        <f aca="false">rri(10,R33,X33)</f>
        <v>#NAME?</v>
      </c>
    </row>
    <row r="34" customFormat="false" ht="12.75" hidden="false" customHeight="true" outlineLevel="0" collapsed="false">
      <c r="A34" s="2" t="s">
        <v>621</v>
      </c>
      <c r="B34" s="2" t="s">
        <v>386</v>
      </c>
      <c r="C34" s="2" t="n">
        <v>14943</v>
      </c>
      <c r="D34" s="2" t="n">
        <v>11647</v>
      </c>
      <c r="E34" s="2" t="n">
        <v>10579</v>
      </c>
      <c r="F34" s="2" t="n">
        <v>10420</v>
      </c>
      <c r="G34" s="2" t="n">
        <v>10603</v>
      </c>
      <c r="H34" s="2" t="n">
        <v>11360</v>
      </c>
      <c r="I34" s="2" t="n">
        <v>11775</v>
      </c>
      <c r="J34" s="2" t="n">
        <v>11657</v>
      </c>
      <c r="K34" s="2" t="n">
        <v>11785</v>
      </c>
      <c r="L34" s="2" t="n">
        <v>11887</v>
      </c>
      <c r="M34" s="2" t="n">
        <v>12027</v>
      </c>
      <c r="N34" s="2" t="n">
        <v>888.813367072164</v>
      </c>
      <c r="O34" s="2" t="n">
        <v>692.624461903495</v>
      </c>
      <c r="P34" s="2" t="n">
        <v>629.107189647572</v>
      </c>
      <c r="Q34" s="2" t="n">
        <v>619.670115062759</v>
      </c>
      <c r="R34" s="2" t="n">
        <v>630.583031441258</v>
      </c>
      <c r="S34" s="2" t="n">
        <v>675.678831949154</v>
      </c>
      <c r="T34" s="2" t="n">
        <v>700.415164436579</v>
      </c>
      <c r="U34" s="2" t="n">
        <v>693.410467031246</v>
      </c>
      <c r="V34" s="2" t="n">
        <v>701.03288849081</v>
      </c>
      <c r="W34" s="2" t="n">
        <v>707.097681279006</v>
      </c>
      <c r="X34" s="2" t="n">
        <v>715.42499837001</v>
      </c>
      <c r="Y34" s="2" t="n">
        <f aca="false">N34-X34</f>
        <v>173.388368702154</v>
      </c>
      <c r="Z34" s="105" t="e">
        <f aca="false">rri(24,N34,X34)</f>
        <v>#NAME?</v>
      </c>
      <c r="AA34" s="105" t="e">
        <f aca="false">rri(10,R34,X34)</f>
        <v>#NAME?</v>
      </c>
    </row>
    <row r="35" customFormat="false" ht="12.75" hidden="false" customHeight="true" outlineLevel="0" collapsed="false">
      <c r="A35" s="2" t="s">
        <v>622</v>
      </c>
      <c r="B35" s="2" t="s">
        <v>387</v>
      </c>
      <c r="C35" s="2" t="n">
        <v>22</v>
      </c>
      <c r="D35" s="2" t="n">
        <v>21</v>
      </c>
      <c r="E35" s="2" t="n">
        <v>20</v>
      </c>
      <c r="F35" s="2" t="n">
        <v>21</v>
      </c>
      <c r="G35" s="2" t="n">
        <v>20</v>
      </c>
      <c r="H35" s="2" t="n">
        <v>21</v>
      </c>
      <c r="I35" s="2" t="n">
        <v>24</v>
      </c>
      <c r="J35" s="2" t="n">
        <v>23</v>
      </c>
      <c r="K35" s="2" t="n">
        <v>23</v>
      </c>
      <c r="L35" s="2" t="n">
        <v>24</v>
      </c>
      <c r="M35" s="2" t="n">
        <v>25</v>
      </c>
      <c r="N35" s="2" t="n">
        <v>1.28933291749457</v>
      </c>
      <c r="O35" s="2" t="n">
        <v>1.23072707818601</v>
      </c>
      <c r="P35" s="2" t="n">
        <v>1.17212123887744</v>
      </c>
      <c r="Q35" s="2" t="n">
        <v>1.23072707818601</v>
      </c>
      <c r="R35" s="2" t="n">
        <v>1.17212123887744</v>
      </c>
      <c r="S35" s="2" t="n">
        <v>1.23072707818601</v>
      </c>
      <c r="T35" s="2" t="n">
        <v>1.40654453426572</v>
      </c>
      <c r="U35" s="2" t="n">
        <v>1.34793869495715</v>
      </c>
      <c r="V35" s="2" t="n">
        <v>1.34793875680314</v>
      </c>
      <c r="W35" s="2" t="n">
        <v>1.4065445961117</v>
      </c>
      <c r="X35" s="2" t="n">
        <v>1.46515043542027</v>
      </c>
      <c r="Y35" s="2" t="n">
        <f aca="false">N35-X35</f>
        <v>-0.175817517925697</v>
      </c>
      <c r="Z35" s="105" t="e">
        <f aca="false">rri(24,N35,X35)</f>
        <v>#NAME?</v>
      </c>
      <c r="AA35" s="105" t="e">
        <f aca="false">rri(10,R35,X35)</f>
        <v>#NAME?</v>
      </c>
    </row>
    <row r="36" customFormat="false" ht="12.75" hidden="false" customHeight="true" outlineLevel="0" collapsed="false">
      <c r="A36" s="2" t="s">
        <v>623</v>
      </c>
      <c r="B36" s="2" t="s">
        <v>950</v>
      </c>
      <c r="C36" s="2" t="n">
        <v>341538</v>
      </c>
      <c r="D36" s="2" t="n">
        <v>340442</v>
      </c>
      <c r="E36" s="2" t="n">
        <v>337396</v>
      </c>
      <c r="F36" s="2" t="n">
        <v>337033</v>
      </c>
      <c r="G36" s="2" t="n">
        <v>332441</v>
      </c>
      <c r="H36" s="2" t="n">
        <v>328925</v>
      </c>
      <c r="I36" s="2" t="n">
        <v>326423</v>
      </c>
      <c r="J36" s="2" t="n">
        <v>327149</v>
      </c>
      <c r="K36" s="2" t="n">
        <v>329210</v>
      </c>
      <c r="L36" s="2" t="n">
        <v>331084</v>
      </c>
      <c r="M36" s="2" t="n">
        <v>331750</v>
      </c>
      <c r="N36" s="2" t="n">
        <v>19641.5020646035</v>
      </c>
      <c r="O36" s="2" t="n">
        <v>19578.0108761102</v>
      </c>
      <c r="P36" s="2" t="n">
        <v>19402.6065200448</v>
      </c>
      <c r="Q36" s="2" t="n">
        <v>19381.9778040183</v>
      </c>
      <c r="R36" s="2" t="n">
        <v>19118.3682371205</v>
      </c>
      <c r="S36" s="2" t="n">
        <v>18916.5404768448</v>
      </c>
      <c r="T36" s="2" t="n">
        <v>18772.777056351</v>
      </c>
      <c r="U36" s="2" t="n">
        <v>18814.686964862</v>
      </c>
      <c r="V36" s="2" t="n">
        <v>18932.9902843281</v>
      </c>
      <c r="W36" s="2" t="n">
        <v>19040.5808334982</v>
      </c>
      <c r="X36" s="2" t="n">
        <v>19078.7526644811</v>
      </c>
      <c r="Y36" s="2" t="n">
        <f aca="false">N36-X36</f>
        <v>562.74940012243</v>
      </c>
      <c r="Z36" s="105" t="e">
        <f aca="false">rri(24,N36,X36)</f>
        <v>#NAME?</v>
      </c>
      <c r="AA36" s="105" t="e">
        <f aca="false">rri(10,R36,X36)</f>
        <v>#NAME?</v>
      </c>
    </row>
    <row r="37" customFormat="false" ht="12.75" hidden="false" customHeight="true" outlineLevel="0" collapsed="false">
      <c r="A37" s="2" t="s">
        <v>624</v>
      </c>
      <c r="B37" s="2" t="s">
        <v>316</v>
      </c>
      <c r="C37" s="2" t="n">
        <v>2624696</v>
      </c>
      <c r="D37" s="2" t="n">
        <v>2521448</v>
      </c>
      <c r="E37" s="2" t="n">
        <v>2472087</v>
      </c>
      <c r="F37" s="2" t="n">
        <v>2463847</v>
      </c>
      <c r="G37" s="2" t="n">
        <v>2460542</v>
      </c>
      <c r="H37" s="2" t="n">
        <v>2480205</v>
      </c>
      <c r="I37" s="2" t="n">
        <v>2483828</v>
      </c>
      <c r="J37" s="2" t="n">
        <v>2484969</v>
      </c>
      <c r="K37" s="2" t="n">
        <v>2490579</v>
      </c>
      <c r="L37" s="2" t="n">
        <v>2509314</v>
      </c>
      <c r="M37" s="2" t="n">
        <v>2506686</v>
      </c>
      <c r="N37" s="2" t="n">
        <v>159400.573808307</v>
      </c>
      <c r="O37" s="2" t="n">
        <v>153132.120683484</v>
      </c>
      <c r="P37" s="2" t="n">
        <v>150135.056521456</v>
      </c>
      <c r="Q37" s="2" t="n">
        <v>149634.784746103</v>
      </c>
      <c r="R37" s="2" t="n">
        <v>149434.27298878</v>
      </c>
      <c r="S37" s="2" t="n">
        <v>150628.430299561</v>
      </c>
      <c r="T37" s="2" t="n">
        <v>150848.101116809</v>
      </c>
      <c r="U37" s="2" t="n">
        <v>150917.31463913</v>
      </c>
      <c r="V37" s="2" t="n">
        <v>151257.880313375</v>
      </c>
      <c r="W37" s="2" t="n">
        <v>152395.785212091</v>
      </c>
      <c r="X37" s="2" t="n">
        <v>152236.21170876</v>
      </c>
      <c r="Y37" s="2" t="n">
        <f aca="false">N37-X37</f>
        <v>7164.36209954679</v>
      </c>
      <c r="Z37" s="105" t="e">
        <f aca="false">rri(24,N37,X37)</f>
        <v>#NAME?</v>
      </c>
      <c r="AA37" s="105" t="e">
        <f aca="false">rri(10,R37,X37)</f>
        <v>#NAME?</v>
      </c>
    </row>
    <row r="38" customFormat="false" ht="12.75" hidden="false" customHeight="true" outlineLevel="0" collapsed="false">
      <c r="A38" s="2" t="s">
        <v>625</v>
      </c>
      <c r="B38" s="2" t="s">
        <v>389</v>
      </c>
      <c r="C38" s="2" t="n">
        <v>5350</v>
      </c>
      <c r="D38" s="2" t="n">
        <v>3547</v>
      </c>
      <c r="E38" s="2" t="n">
        <v>3204</v>
      </c>
      <c r="F38" s="2" t="n">
        <v>3245</v>
      </c>
      <c r="G38" s="2" t="n">
        <v>3246</v>
      </c>
      <c r="H38" s="2" t="n">
        <v>3189</v>
      </c>
      <c r="I38" s="2" t="n">
        <v>3267</v>
      </c>
      <c r="J38" s="2" t="n">
        <v>3304</v>
      </c>
      <c r="K38" s="2" t="n">
        <v>3375</v>
      </c>
      <c r="L38" s="2" t="n">
        <v>3424</v>
      </c>
      <c r="M38" s="2" t="n">
        <v>3772</v>
      </c>
      <c r="N38" s="2" t="n">
        <v>293.913499013763</v>
      </c>
      <c r="O38" s="2" t="n">
        <v>194.239380778241</v>
      </c>
      <c r="P38" s="2" t="n">
        <v>175.304535373857</v>
      </c>
      <c r="Q38" s="2" t="n">
        <v>177.551848099762</v>
      </c>
      <c r="R38" s="2" t="n">
        <v>177.61369505941</v>
      </c>
      <c r="S38" s="2" t="n">
        <v>174.451342117047</v>
      </c>
      <c r="T38" s="2" t="n">
        <v>178.789638387587</v>
      </c>
      <c r="U38" s="2" t="n">
        <v>180.848421246834</v>
      </c>
      <c r="V38" s="2" t="n">
        <v>184.778159078233</v>
      </c>
      <c r="W38" s="2" t="n">
        <v>187.49023179812</v>
      </c>
      <c r="X38" s="2" t="n">
        <v>206.809126094568</v>
      </c>
      <c r="Y38" s="2" t="n">
        <f aca="false">N38-X38</f>
        <v>87.1043729191955</v>
      </c>
      <c r="Z38" s="105" t="e">
        <f aca="false">rri(24,N38,X38)</f>
        <v>#NAME?</v>
      </c>
      <c r="AA38" s="105" t="e">
        <f aca="false">rri(10,R38,X38)</f>
        <v>#NAME?</v>
      </c>
    </row>
    <row r="39" customFormat="false" ht="12.75" hidden="false" customHeight="true" outlineLevel="0" collapsed="false">
      <c r="A39" s="2" t="s">
        <v>626</v>
      </c>
      <c r="B39" s="2" t="s">
        <v>390</v>
      </c>
      <c r="C39" s="2" t="n">
        <v>635857</v>
      </c>
      <c r="D39" s="2" t="n">
        <v>640279</v>
      </c>
      <c r="E39" s="2" t="n">
        <v>642808</v>
      </c>
      <c r="F39" s="2" t="n">
        <v>642861</v>
      </c>
      <c r="G39" s="2" t="n">
        <v>639720</v>
      </c>
      <c r="H39" s="2" t="n">
        <v>633442</v>
      </c>
      <c r="I39" s="2" t="n">
        <v>632047</v>
      </c>
      <c r="J39" s="2" t="n">
        <v>636362</v>
      </c>
      <c r="K39" s="2" t="n">
        <v>636174</v>
      </c>
      <c r="L39" s="2" t="n">
        <v>631172</v>
      </c>
      <c r="M39" s="2" t="n">
        <v>626535</v>
      </c>
      <c r="N39" s="2" t="n">
        <v>37637.9127459781</v>
      </c>
      <c r="O39" s="2" t="n">
        <v>37899.7142303471</v>
      </c>
      <c r="P39" s="2" t="n">
        <v>38049.4228964674</v>
      </c>
      <c r="Q39" s="2" t="n">
        <v>38052.5392986242</v>
      </c>
      <c r="R39" s="2" t="n">
        <v>37866.6030097965</v>
      </c>
      <c r="S39" s="2" t="n">
        <v>37494.9674751789</v>
      </c>
      <c r="T39" s="2" t="n">
        <v>37412.3848331739</v>
      </c>
      <c r="U39" s="2" t="n">
        <v>37667.8360890131</v>
      </c>
      <c r="V39" s="2" t="n">
        <v>37656.7044358764</v>
      </c>
      <c r="W39" s="2" t="n">
        <v>37360.6018653111</v>
      </c>
      <c r="X39" s="2" t="n">
        <v>37086.2083977034</v>
      </c>
      <c r="Y39" s="2" t="n">
        <f aca="false">N39-X39</f>
        <v>551.704348274783</v>
      </c>
      <c r="Z39" s="105" t="e">
        <f aca="false">rri(24,N39,X39)</f>
        <v>#NAME?</v>
      </c>
      <c r="AA39" s="105" t="e">
        <f aca="false">rri(10,R39,X39)</f>
        <v>#NAME?</v>
      </c>
    </row>
    <row r="40" customFormat="false" ht="12.75" hidden="false" customHeight="true" outlineLevel="0" collapsed="false">
      <c r="A40" s="2" t="s">
        <v>627</v>
      </c>
      <c r="B40" s="2" t="s">
        <v>391</v>
      </c>
      <c r="C40" s="2" t="n">
        <v>421810</v>
      </c>
      <c r="D40" s="2" t="n">
        <v>421906</v>
      </c>
      <c r="E40" s="2" t="n">
        <v>420845</v>
      </c>
      <c r="F40" s="2" t="n">
        <v>422677</v>
      </c>
      <c r="G40" s="2" t="n">
        <v>422637</v>
      </c>
      <c r="H40" s="2" t="n">
        <v>421976</v>
      </c>
      <c r="I40" s="2" t="n">
        <v>418843</v>
      </c>
      <c r="J40" s="2" t="n">
        <v>418451</v>
      </c>
      <c r="K40" s="2" t="n">
        <v>418367</v>
      </c>
      <c r="L40" s="2" t="n">
        <v>419808</v>
      </c>
      <c r="M40" s="2" t="n">
        <v>420192</v>
      </c>
      <c r="N40" s="2" t="n">
        <v>25633.7306489339</v>
      </c>
      <c r="O40" s="2" t="n">
        <v>25639.5681818653</v>
      </c>
      <c r="P40" s="2" t="n">
        <v>25575.0933544972</v>
      </c>
      <c r="Q40" s="2" t="n">
        <v>25686.4283799724</v>
      </c>
      <c r="R40" s="2" t="n">
        <v>25683.9984675653</v>
      </c>
      <c r="S40" s="2" t="n">
        <v>25643.8294312813</v>
      </c>
      <c r="T40" s="2" t="n">
        <v>25453.433926456</v>
      </c>
      <c r="U40" s="2" t="n">
        <v>25429.6108093483</v>
      </c>
      <c r="V40" s="2" t="n">
        <v>25424.5045488794</v>
      </c>
      <c r="W40" s="2" t="n">
        <v>25512.0771480166</v>
      </c>
      <c r="X40" s="2" t="n">
        <v>25535.4175815422</v>
      </c>
      <c r="Y40" s="2" t="n">
        <f aca="false">N40-X40</f>
        <v>98.3130673917003</v>
      </c>
      <c r="Z40" s="105" t="e">
        <f aca="false">rri(24,N40,X40)</f>
        <v>#NAME?</v>
      </c>
      <c r="AA40" s="105" t="e">
        <f aca="false">rri(10,R40,X40)</f>
        <v>#NAME?</v>
      </c>
    </row>
    <row r="41" customFormat="false" ht="12.75" hidden="false" customHeight="true" outlineLevel="0" collapsed="false">
      <c r="A41" s="2" t="s">
        <v>628</v>
      </c>
      <c r="B41" s="2" t="s">
        <v>392</v>
      </c>
      <c r="C41" s="2" t="n">
        <v>158646</v>
      </c>
      <c r="D41" s="2" t="n">
        <v>133048</v>
      </c>
      <c r="E41" s="2" t="n">
        <v>122745</v>
      </c>
      <c r="F41" s="2" t="n">
        <v>125920</v>
      </c>
      <c r="G41" s="2" t="n">
        <v>126033</v>
      </c>
      <c r="H41" s="2" t="n">
        <v>127234</v>
      </c>
      <c r="I41" s="2" t="n">
        <v>126472</v>
      </c>
      <c r="J41" s="2" t="n">
        <v>128845</v>
      </c>
      <c r="K41" s="2" t="n">
        <v>129411</v>
      </c>
      <c r="L41" s="2" t="n">
        <v>127282</v>
      </c>
      <c r="M41" s="2" t="n">
        <v>125648</v>
      </c>
      <c r="N41" s="2" t="n">
        <v>9336.63814801782</v>
      </c>
      <c r="O41" s="2" t="n">
        <v>7831.07932639885</v>
      </c>
      <c r="P41" s="2" t="n">
        <v>7224.39636672211</v>
      </c>
      <c r="Q41" s="2" t="n">
        <v>7410.92694511881</v>
      </c>
      <c r="R41" s="2" t="n">
        <v>7417.25850006606</v>
      </c>
      <c r="S41" s="2" t="n">
        <v>7488.45828459563</v>
      </c>
      <c r="T41" s="2" t="n">
        <v>7443.52381744056</v>
      </c>
      <c r="U41" s="2" t="n">
        <v>7582.99461658444</v>
      </c>
      <c r="V41" s="2" t="n">
        <v>7616.09763752423</v>
      </c>
      <c r="W41" s="2" t="n">
        <v>7491.46028710825</v>
      </c>
      <c r="X41" s="2" t="n">
        <v>7395.49754034065</v>
      </c>
      <c r="Y41" s="2" t="n">
        <f aca="false">N41-X41</f>
        <v>1941.14060767717</v>
      </c>
      <c r="Z41" s="105" t="e">
        <f aca="false">rri(24,N41,X41)</f>
        <v>#NAME?</v>
      </c>
      <c r="AA41" s="105" t="e">
        <f aca="false">rri(10,R41,X41)</f>
        <v>#NAME?</v>
      </c>
    </row>
    <row r="42" customFormat="false" ht="12.75" hidden="false" customHeight="true" outlineLevel="0" collapsed="false">
      <c r="A42" s="2" t="s">
        <v>629</v>
      </c>
      <c r="B42" s="2" t="s">
        <v>393</v>
      </c>
      <c r="C42" s="2" t="n">
        <v>835734</v>
      </c>
      <c r="D42" s="2" t="n">
        <v>836256</v>
      </c>
      <c r="E42" s="2" t="n">
        <v>839591</v>
      </c>
      <c r="F42" s="2" t="n">
        <v>842057</v>
      </c>
      <c r="G42" s="2" t="n">
        <v>841827</v>
      </c>
      <c r="H42" s="2" t="n">
        <v>846350</v>
      </c>
      <c r="I42" s="2" t="n">
        <v>841332</v>
      </c>
      <c r="J42" s="2" t="n">
        <v>842107</v>
      </c>
      <c r="K42" s="2" t="n">
        <v>840292</v>
      </c>
      <c r="L42" s="2" t="n">
        <v>843873</v>
      </c>
      <c r="M42" s="2" t="n">
        <v>841431</v>
      </c>
      <c r="N42" s="2" t="n">
        <v>48572.4026840235</v>
      </c>
      <c r="O42" s="2" t="n">
        <v>48602.6630685683</v>
      </c>
      <c r="P42" s="2" t="n">
        <v>48796.8994203501</v>
      </c>
      <c r="Q42" s="2" t="n">
        <v>48941.0645535946</v>
      </c>
      <c r="R42" s="2" t="n">
        <v>48927.7797104072</v>
      </c>
      <c r="S42" s="2" t="n">
        <v>49191.1849085916</v>
      </c>
      <c r="T42" s="2" t="n">
        <v>48898.3564128229</v>
      </c>
      <c r="U42" s="2" t="n">
        <v>48941.9710567591</v>
      </c>
      <c r="V42" s="2" t="n">
        <v>48836.0564559066</v>
      </c>
      <c r="W42" s="2" t="n">
        <v>49045.5531072313</v>
      </c>
      <c r="X42" s="2" t="n">
        <v>48904.2226718718</v>
      </c>
      <c r="Y42" s="2" t="n">
        <f aca="false">N42-X42</f>
        <v>-331.819987848336</v>
      </c>
      <c r="Z42" s="105" t="e">
        <f aca="false">rri(24,N42,X42)</f>
        <v>#NAME?</v>
      </c>
      <c r="AA42" s="105" t="e">
        <f aca="false">rri(10,R42,X42)</f>
        <v>#NAME?</v>
      </c>
    </row>
    <row r="43" customFormat="false" ht="12.75" hidden="false" customHeight="true" outlineLevel="0" collapsed="false">
      <c r="A43" s="2" t="s">
        <v>630</v>
      </c>
      <c r="B43" s="2" t="s">
        <v>394</v>
      </c>
      <c r="C43" s="2" t="n">
        <v>981838</v>
      </c>
      <c r="D43" s="2" t="n">
        <v>961927</v>
      </c>
      <c r="E43" s="2" t="n">
        <v>971229</v>
      </c>
      <c r="F43" s="2" t="n">
        <v>985298</v>
      </c>
      <c r="G43" s="2" t="n">
        <v>991201</v>
      </c>
      <c r="H43" s="2" t="n">
        <v>1025837</v>
      </c>
      <c r="I43" s="2" t="n">
        <v>1042529</v>
      </c>
      <c r="J43" s="2" t="n">
        <v>1052592</v>
      </c>
      <c r="K43" s="2" t="n">
        <v>1050423</v>
      </c>
      <c r="L43" s="2" t="n">
        <v>1043173</v>
      </c>
      <c r="M43" s="2" t="n">
        <v>1051041</v>
      </c>
      <c r="N43" s="2" t="n">
        <v>59444.0490102562</v>
      </c>
      <c r="O43" s="2" t="n">
        <v>58240.1548707737</v>
      </c>
      <c r="P43" s="2" t="n">
        <v>58803.3285924776</v>
      </c>
      <c r="Q43" s="2" t="n">
        <v>59654.7389333882</v>
      </c>
      <c r="R43" s="2" t="n">
        <v>60011.6704645753</v>
      </c>
      <c r="S43" s="2" t="n">
        <v>62107.9866393537</v>
      </c>
      <c r="T43" s="2" t="n">
        <v>63118.5698854803</v>
      </c>
      <c r="U43" s="2" t="n">
        <v>63728.2836406856</v>
      </c>
      <c r="V43" s="2" t="n">
        <v>63597.1040539427</v>
      </c>
      <c r="W43" s="2" t="n">
        <v>63157.8172610595</v>
      </c>
      <c r="X43" s="2" t="n">
        <v>63634.0688157886</v>
      </c>
      <c r="Y43" s="2" t="n">
        <f aca="false">N43-X43</f>
        <v>-4190.0198055324</v>
      </c>
      <c r="Z43" s="105" t="e">
        <f aca="false">rri(24,N43,X43)</f>
        <v>#NAME?</v>
      </c>
      <c r="AA43" s="105" t="e">
        <f aca="false">rri(10,R43,X43)</f>
        <v>#NAME?</v>
      </c>
    </row>
    <row r="44" customFormat="false" ht="12.75" hidden="false" customHeight="true" outlineLevel="0" collapsed="false">
      <c r="A44" s="2" t="s">
        <v>631</v>
      </c>
      <c r="B44" s="2" t="s">
        <v>395</v>
      </c>
      <c r="C44" s="2" t="n">
        <v>2100</v>
      </c>
      <c r="D44" s="2" t="n">
        <v>2086</v>
      </c>
      <c r="E44" s="2" t="n">
        <v>2084</v>
      </c>
      <c r="F44" s="2" t="n">
        <v>2079</v>
      </c>
      <c r="G44" s="2" t="n">
        <v>2061</v>
      </c>
      <c r="H44" s="2" t="n">
        <v>2085</v>
      </c>
      <c r="I44" s="2" t="n">
        <v>2094</v>
      </c>
      <c r="J44" s="2" t="n">
        <v>2101</v>
      </c>
      <c r="K44" s="2" t="n">
        <v>2120</v>
      </c>
      <c r="L44" s="2" t="n">
        <v>2200</v>
      </c>
      <c r="M44" s="2" t="n">
        <v>2214</v>
      </c>
      <c r="N44" s="2" t="n">
        <v>122.217147573287</v>
      </c>
      <c r="O44" s="2" t="n">
        <v>121.405070051077</v>
      </c>
      <c r="P44" s="2" t="n">
        <v>121.288764346466</v>
      </c>
      <c r="Q44" s="2" t="n">
        <v>120.999107531273</v>
      </c>
      <c r="R44" s="2" t="n">
        <v>119.955271426456</v>
      </c>
      <c r="S44" s="2" t="n">
        <v>121.347312794058</v>
      </c>
      <c r="T44" s="2" t="n">
        <v>121.869524378427</v>
      </c>
      <c r="U44" s="2" t="n">
        <v>122.276557634784</v>
      </c>
      <c r="V44" s="2" t="n">
        <v>123.378356159355</v>
      </c>
      <c r="W44" s="2" t="n">
        <v>128.017729234862</v>
      </c>
      <c r="X44" s="2" t="n">
        <v>128.829633674891</v>
      </c>
      <c r="Y44" s="2" t="n">
        <f aca="false">N44-X44</f>
        <v>-6.61248610160359</v>
      </c>
      <c r="Z44" s="105" t="e">
        <f aca="false">rri(24,N44,X44)</f>
        <v>#NAME?</v>
      </c>
      <c r="AA44" s="105" t="e">
        <f aca="false">rri(10,R44,X44)</f>
        <v>#NAME?</v>
      </c>
    </row>
    <row r="45" customFormat="false" ht="12.75" hidden="false" customHeight="true" outlineLevel="0" collapsed="false">
      <c r="A45" s="2" t="s">
        <v>632</v>
      </c>
      <c r="B45" s="2" t="s">
        <v>396</v>
      </c>
      <c r="C45" s="2" t="n">
        <v>11937</v>
      </c>
      <c r="D45" s="2" t="n">
        <v>11937</v>
      </c>
      <c r="E45" s="2" t="n">
        <v>11937</v>
      </c>
      <c r="F45" s="2" t="n">
        <v>11937</v>
      </c>
      <c r="G45" s="2" t="n">
        <v>11937</v>
      </c>
      <c r="H45" s="2" t="n">
        <v>11937</v>
      </c>
      <c r="I45" s="2" t="n">
        <v>11937</v>
      </c>
      <c r="J45" s="2" t="n">
        <v>11937</v>
      </c>
      <c r="K45" s="2" t="n">
        <v>11937</v>
      </c>
      <c r="L45" s="2" t="n">
        <v>11937</v>
      </c>
      <c r="M45" s="2" t="n">
        <v>11937</v>
      </c>
      <c r="N45" s="2" t="n">
        <v>672.301757623393</v>
      </c>
      <c r="O45" s="2" t="n">
        <v>672.301757623393</v>
      </c>
      <c r="P45" s="2" t="n">
        <v>672.301757623393</v>
      </c>
      <c r="Q45" s="2" t="n">
        <v>672.301757623393</v>
      </c>
      <c r="R45" s="2" t="n">
        <v>672.301757623393</v>
      </c>
      <c r="S45" s="2" t="n">
        <v>672.301757623393</v>
      </c>
      <c r="T45" s="2" t="n">
        <v>672.301757623393</v>
      </c>
      <c r="U45" s="2" t="n">
        <v>672.301757623393</v>
      </c>
      <c r="V45" s="2" t="n">
        <v>672.301757623393</v>
      </c>
      <c r="W45" s="2" t="n">
        <v>672.301757623393</v>
      </c>
      <c r="X45" s="2" t="n">
        <v>672.301757623393</v>
      </c>
      <c r="Y45" s="2" t="n">
        <f aca="false">N45-X45</f>
        <v>0</v>
      </c>
      <c r="Z45" s="105" t="e">
        <f aca="false">rri(24,N45,X45)</f>
        <v>#NAME?</v>
      </c>
      <c r="AA45" s="105" t="e">
        <f aca="false">rri(10,R45,X45)</f>
        <v>#NAME?</v>
      </c>
    </row>
    <row r="46" customFormat="false" ht="12.75" hidden="false" customHeight="true" outlineLevel="0" collapsed="false">
      <c r="A46" s="2" t="s">
        <v>633</v>
      </c>
      <c r="B46" s="2" t="s">
        <v>397</v>
      </c>
      <c r="C46" s="2" t="n">
        <v>2894746</v>
      </c>
      <c r="D46" s="2" t="n">
        <v>2884672</v>
      </c>
      <c r="E46" s="2" t="n">
        <v>2877030</v>
      </c>
      <c r="F46" s="2" t="n">
        <v>2883047</v>
      </c>
      <c r="G46" s="2" t="n">
        <v>2880420</v>
      </c>
      <c r="H46" s="2" t="n">
        <v>2875217</v>
      </c>
      <c r="I46" s="2" t="n">
        <v>2863504</v>
      </c>
      <c r="J46" s="2" t="n">
        <v>2867562</v>
      </c>
      <c r="K46" s="2" t="n">
        <v>2870292</v>
      </c>
      <c r="L46" s="2" t="n">
        <v>2872672</v>
      </c>
      <c r="M46" s="2" t="n">
        <v>2864260</v>
      </c>
      <c r="N46" s="2" t="n">
        <v>175945.575875324</v>
      </c>
      <c r="O46" s="2" t="n">
        <v>175333.28371591</v>
      </c>
      <c r="P46" s="2" t="n">
        <v>174868.813353022</v>
      </c>
      <c r="Q46" s="2" t="n">
        <v>175234.552672163</v>
      </c>
      <c r="R46" s="2" t="n">
        <v>175074.892745058</v>
      </c>
      <c r="S46" s="2" t="n">
        <v>174758.63162886</v>
      </c>
      <c r="T46" s="2" t="n">
        <v>174046.711834</v>
      </c>
      <c r="U46" s="2" t="n">
        <v>174293.332572662</v>
      </c>
      <c r="V46" s="2" t="n">
        <v>174459.280175752</v>
      </c>
      <c r="W46" s="2" t="n">
        <v>174603.934209197</v>
      </c>
      <c r="X46" s="2" t="n">
        <v>174092.659175179</v>
      </c>
      <c r="Y46" s="2" t="n">
        <f aca="false">N46-X46</f>
        <v>1852.91670014459</v>
      </c>
      <c r="Z46" s="105" t="e">
        <f aca="false">rri(24,N46,X46)</f>
        <v>#NAME?</v>
      </c>
      <c r="AA46" s="105" t="e">
        <f aca="false">rri(10,R46,X46)</f>
        <v>#NAME?</v>
      </c>
    </row>
    <row r="47" customFormat="false" ht="12.75" hidden="false" customHeight="true" outlineLevel="0" collapsed="false">
      <c r="A47" s="2" t="s">
        <v>634</v>
      </c>
      <c r="B47" s="2" t="s">
        <v>398</v>
      </c>
      <c r="C47" s="2" t="n">
        <v>1027042</v>
      </c>
      <c r="D47" s="2" t="n">
        <v>1040325</v>
      </c>
      <c r="E47" s="2" t="n">
        <v>1036807</v>
      </c>
      <c r="F47" s="2" t="n">
        <v>1039982</v>
      </c>
      <c r="G47" s="2" t="n">
        <v>1037027</v>
      </c>
      <c r="H47" s="2" t="n">
        <v>1026418</v>
      </c>
      <c r="I47" s="2" t="n">
        <v>1017094</v>
      </c>
      <c r="J47" s="2" t="n">
        <v>1025109</v>
      </c>
      <c r="K47" s="2" t="n">
        <v>1034025</v>
      </c>
      <c r="L47" s="2" t="n">
        <v>1036772</v>
      </c>
      <c r="M47" s="2" t="n">
        <v>1027982</v>
      </c>
      <c r="N47" s="2" t="n">
        <v>60772.0779581003</v>
      </c>
      <c r="O47" s="2" t="n">
        <v>61557.9148407289</v>
      </c>
      <c r="P47" s="2" t="n">
        <v>61349.6956572978</v>
      </c>
      <c r="Q47" s="2" t="n">
        <v>61537.5299413977</v>
      </c>
      <c r="R47" s="2" t="n">
        <v>61362.6761564311</v>
      </c>
      <c r="S47" s="2" t="n">
        <v>60735.0717012185</v>
      </c>
      <c r="T47" s="2" t="n">
        <v>60183.3889713459</v>
      </c>
      <c r="U47" s="2" t="n">
        <v>60657.5608275953</v>
      </c>
      <c r="V47" s="2" t="n">
        <v>61185.0946618046</v>
      </c>
      <c r="W47" s="2" t="n">
        <v>61347.7386822897</v>
      </c>
      <c r="X47" s="2" t="n">
        <v>60827.640776401</v>
      </c>
      <c r="Y47" s="2" t="n">
        <f aca="false">N47-X47</f>
        <v>-55.5628183007648</v>
      </c>
      <c r="Z47" s="105" t="e">
        <f aca="false">rri(24,N47,X47)</f>
        <v>#NAME?</v>
      </c>
      <c r="AA47" s="105" t="e">
        <f aca="false">rri(10,R47,X47)</f>
        <v>#NAME?</v>
      </c>
    </row>
    <row r="48" customFormat="false" ht="12.75" hidden="false" customHeight="true" outlineLevel="0" collapsed="false">
      <c r="A48" s="2" t="s">
        <v>635</v>
      </c>
      <c r="B48" s="2" t="s">
        <v>399</v>
      </c>
      <c r="C48" s="2" t="n">
        <v>298629</v>
      </c>
      <c r="D48" s="2" t="n">
        <v>238680</v>
      </c>
      <c r="E48" s="2" t="n">
        <v>245584</v>
      </c>
      <c r="F48" s="2" t="n">
        <v>264483</v>
      </c>
      <c r="G48" s="2" t="n">
        <v>290331</v>
      </c>
      <c r="H48" s="2" t="n">
        <v>301039</v>
      </c>
      <c r="I48" s="2" t="n">
        <v>301135</v>
      </c>
      <c r="J48" s="2" t="n">
        <v>296639</v>
      </c>
      <c r="K48" s="2" t="n">
        <v>291366</v>
      </c>
      <c r="L48" s="2" t="n">
        <v>292978</v>
      </c>
      <c r="M48" s="2" t="n">
        <v>292952</v>
      </c>
      <c r="N48" s="2" t="n">
        <v>18067.1238600191</v>
      </c>
      <c r="O48" s="2" t="n">
        <v>14441.3493315186</v>
      </c>
      <c r="P48" s="2" t="n">
        <v>14858.8652065928</v>
      </c>
      <c r="Q48" s="2" t="n">
        <v>16001.951436249</v>
      </c>
      <c r="R48" s="2" t="n">
        <v>17565.2439215032</v>
      </c>
      <c r="S48" s="2" t="n">
        <v>18212.7994721359</v>
      </c>
      <c r="T48" s="2" t="n">
        <v>18218.5167010205</v>
      </c>
      <c r="U48" s="2" t="n">
        <v>17946.621771087</v>
      </c>
      <c r="V48" s="2" t="n">
        <v>17627.7533308626</v>
      </c>
      <c r="W48" s="2" t="n">
        <v>17725.2456122847</v>
      </c>
      <c r="X48" s="2" t="n">
        <v>17723.6033663649</v>
      </c>
      <c r="Y48" s="2" t="n">
        <f aca="false">N48-X48</f>
        <v>343.520493654189</v>
      </c>
      <c r="Z48" s="105" t="e">
        <f aca="false">rri(24,N48,X48)</f>
        <v>#NAME?</v>
      </c>
      <c r="AA48" s="105" t="e">
        <f aca="false">rri(10,R48,X48)</f>
        <v>#NAME?</v>
      </c>
    </row>
    <row r="49" customFormat="false" ht="12.75" hidden="false" customHeight="true" outlineLevel="0" collapsed="false">
      <c r="A49" s="2" t="s">
        <v>636</v>
      </c>
      <c r="B49" s="2" t="s">
        <v>400</v>
      </c>
      <c r="C49" s="2" t="n">
        <v>3261</v>
      </c>
      <c r="D49" s="2" t="n">
        <v>3282</v>
      </c>
      <c r="E49" s="2" t="n">
        <v>3287</v>
      </c>
      <c r="F49" s="2" t="n">
        <v>3273</v>
      </c>
      <c r="G49" s="2" t="n">
        <v>3276</v>
      </c>
      <c r="H49" s="2" t="n">
        <v>3254</v>
      </c>
      <c r="I49" s="2" t="n">
        <v>3230</v>
      </c>
      <c r="J49" s="2" t="n">
        <v>3215</v>
      </c>
      <c r="K49" s="2" t="n">
        <v>3258</v>
      </c>
      <c r="L49" s="2" t="n">
        <v>3284</v>
      </c>
      <c r="M49" s="2" t="n">
        <v>3270</v>
      </c>
      <c r="N49" s="2" t="n">
        <v>193.80015542622</v>
      </c>
      <c r="O49" s="2" t="n">
        <v>195.047109078173</v>
      </c>
      <c r="P49" s="2" t="n">
        <v>195.345075401459</v>
      </c>
      <c r="Q49" s="2" t="n">
        <v>194.513624654408</v>
      </c>
      <c r="R49" s="2" t="n">
        <v>194.692262192543</v>
      </c>
      <c r="S49" s="2" t="n">
        <v>193.384907953552</v>
      </c>
      <c r="T49" s="2" t="n">
        <v>191.958630925677</v>
      </c>
      <c r="U49" s="2" t="n">
        <v>191.068469689591</v>
      </c>
      <c r="V49" s="2" t="n">
        <v>193.623633619624</v>
      </c>
      <c r="W49" s="2" t="n">
        <v>195.169028291563</v>
      </c>
      <c r="X49" s="2" t="n">
        <v>194.336359063913</v>
      </c>
      <c r="Y49" s="2" t="n">
        <f aca="false">N49-X49</f>
        <v>-0.536203637692921</v>
      </c>
      <c r="Z49" s="105" t="e">
        <f aca="false">rri(24,N49,X49)</f>
        <v>#NAME?</v>
      </c>
      <c r="AA49" s="105" t="e">
        <f aca="false">rri(10,R49,X49)</f>
        <v>#NAME?</v>
      </c>
    </row>
    <row r="50" customFormat="false" ht="12.75" hidden="false" customHeight="true" outlineLevel="0" collapsed="false">
      <c r="A50" s="2" t="s">
        <v>637</v>
      </c>
      <c r="B50" s="2" t="s">
        <v>401</v>
      </c>
      <c r="C50" s="2" t="n">
        <v>58507</v>
      </c>
      <c r="D50" s="2" t="n">
        <v>58630</v>
      </c>
      <c r="E50" s="2" t="n">
        <v>58711</v>
      </c>
      <c r="F50" s="2" t="n">
        <v>59032</v>
      </c>
      <c r="G50" s="2" t="n">
        <v>58799</v>
      </c>
      <c r="H50" s="2" t="n">
        <v>58721</v>
      </c>
      <c r="I50" s="2" t="n">
        <v>58799</v>
      </c>
      <c r="J50" s="2" t="n">
        <v>58766</v>
      </c>
      <c r="K50" s="2" t="n">
        <v>58858</v>
      </c>
      <c r="L50" s="2" t="n">
        <v>58721</v>
      </c>
      <c r="M50" s="2" t="n">
        <v>58550</v>
      </c>
      <c r="N50" s="2" t="n">
        <v>3416.78730705275</v>
      </c>
      <c r="O50" s="2" t="n">
        <v>3423.97068899483</v>
      </c>
      <c r="P50" s="2" t="n">
        <v>3428.70175271191</v>
      </c>
      <c r="Q50" s="2" t="n">
        <v>3447.44850294606</v>
      </c>
      <c r="R50" s="2" t="n">
        <v>3433.84093373569</v>
      </c>
      <c r="S50" s="2" t="n">
        <v>3429.27967382219</v>
      </c>
      <c r="T50" s="2" t="n">
        <v>3433.83147411896</v>
      </c>
      <c r="U50" s="2" t="n">
        <v>3431.90547931545</v>
      </c>
      <c r="V50" s="2" t="n">
        <v>3437.28182290062</v>
      </c>
      <c r="W50" s="2" t="n">
        <v>3429.2863168437</v>
      </c>
      <c r="X50" s="2" t="n">
        <v>3419.3016035761</v>
      </c>
      <c r="Y50" s="2" t="n">
        <f aca="false">N50-X50</f>
        <v>-2.5142965233531</v>
      </c>
      <c r="Z50" s="105" t="e">
        <f aca="false">rri(24,N50,X50)</f>
        <v>#NAME?</v>
      </c>
      <c r="AA50" s="105" t="e">
        <f aca="false">rri(10,R50,X50)</f>
        <v>#NAME?</v>
      </c>
    </row>
    <row r="51" customFormat="false" ht="12.75" hidden="false" customHeight="true" outlineLevel="0" collapsed="false">
      <c r="A51" s="2" t="s">
        <v>638</v>
      </c>
      <c r="B51" s="2" t="s">
        <v>402</v>
      </c>
      <c r="C51" s="2" t="n">
        <v>876</v>
      </c>
      <c r="D51" s="2" t="n">
        <v>876</v>
      </c>
      <c r="E51" s="2" t="n">
        <v>876</v>
      </c>
      <c r="F51" s="2" t="n">
        <v>876</v>
      </c>
      <c r="G51" s="2" t="n">
        <v>876</v>
      </c>
      <c r="H51" s="2" t="n">
        <v>883</v>
      </c>
      <c r="I51" s="2" t="n">
        <v>887</v>
      </c>
      <c r="J51" s="2" t="n">
        <v>860</v>
      </c>
      <c r="K51" s="2" t="n">
        <v>873</v>
      </c>
      <c r="L51" s="2" t="n">
        <v>897</v>
      </c>
      <c r="M51" s="2" t="n">
        <v>900</v>
      </c>
      <c r="N51" s="2" t="n">
        <v>51.8335945390847</v>
      </c>
      <c r="O51" s="2" t="n">
        <v>51.8335945390847</v>
      </c>
      <c r="P51" s="2" t="n">
        <v>51.8335945390847</v>
      </c>
      <c r="Q51" s="2" t="n">
        <v>51.8335945390847</v>
      </c>
      <c r="R51" s="2" t="n">
        <v>51.8335945390847</v>
      </c>
      <c r="S51" s="2" t="n">
        <v>52.2476750609862</v>
      </c>
      <c r="T51" s="2" t="n">
        <v>52.484326118582</v>
      </c>
      <c r="U51" s="2" t="n">
        <v>50.8871341100433</v>
      </c>
      <c r="V51" s="2" t="n">
        <v>51.656459303278</v>
      </c>
      <c r="W51" s="2" t="n">
        <v>53.0766329229422</v>
      </c>
      <c r="X51" s="2" t="n">
        <v>53.2542860314674</v>
      </c>
      <c r="Y51" s="2" t="n">
        <f aca="false">N51-X51</f>
        <v>-1.42069149238266</v>
      </c>
      <c r="Z51" s="105" t="e">
        <f aca="false">rri(24,N51,X51)</f>
        <v>#NAME?</v>
      </c>
      <c r="AA51" s="105" t="e">
        <f aca="false">rri(10,R51,X51)</f>
        <v>#NAME?</v>
      </c>
    </row>
    <row r="52" customFormat="false" ht="12.75" hidden="false" customHeight="true" outlineLevel="0" collapsed="false">
      <c r="A52" s="2" t="s">
        <v>639</v>
      </c>
      <c r="B52" s="2" t="s">
        <v>403</v>
      </c>
      <c r="C52" s="2" t="n">
        <v>423898</v>
      </c>
      <c r="D52" s="2" t="n">
        <v>413722</v>
      </c>
      <c r="E52" s="2" t="n">
        <v>413808</v>
      </c>
      <c r="F52" s="2" t="n">
        <v>418261</v>
      </c>
      <c r="G52" s="2" t="n">
        <v>418734</v>
      </c>
      <c r="H52" s="2" t="n">
        <v>417337</v>
      </c>
      <c r="I52" s="2" t="n">
        <v>418728</v>
      </c>
      <c r="J52" s="2" t="n">
        <v>422280</v>
      </c>
      <c r="K52" s="2" t="n">
        <v>424297</v>
      </c>
      <c r="L52" s="2" t="n">
        <v>423488</v>
      </c>
      <c r="M52" s="2" t="n">
        <v>423256</v>
      </c>
      <c r="N52" s="2" t="n">
        <v>25000.0486526583</v>
      </c>
      <c r="O52" s="2" t="n">
        <v>24399.9653091008</v>
      </c>
      <c r="P52" s="2" t="n">
        <v>24405.1075879831</v>
      </c>
      <c r="Q52" s="2" t="n">
        <v>24667.9540560698</v>
      </c>
      <c r="R52" s="2" t="n">
        <v>24695.8299198057</v>
      </c>
      <c r="S52" s="2" t="n">
        <v>24613.2214619546</v>
      </c>
      <c r="T52" s="2" t="n">
        <v>24695.3059140677</v>
      </c>
      <c r="U52" s="2" t="n">
        <v>24904.8227115496</v>
      </c>
      <c r="V52" s="2" t="n">
        <v>25023.5377630824</v>
      </c>
      <c r="W52" s="2" t="n">
        <v>24975.4746321939</v>
      </c>
      <c r="X52" s="2" t="n">
        <v>24961.7259939762</v>
      </c>
      <c r="Y52" s="2" t="n">
        <f aca="false">N52-X52</f>
        <v>38.3226586820492</v>
      </c>
      <c r="Z52" s="105" t="e">
        <f aca="false">rri(24,N52,X52)</f>
        <v>#NAME?</v>
      </c>
      <c r="AA52" s="105" t="e">
        <f aca="false">rri(10,R52,X52)</f>
        <v>#NAME?</v>
      </c>
    </row>
    <row r="53" customFormat="false" ht="12.75" hidden="false" customHeight="true" outlineLevel="0" collapsed="false">
      <c r="A53" s="2" t="s">
        <v>640</v>
      </c>
      <c r="B53" s="2" t="s">
        <v>404</v>
      </c>
      <c r="C53" s="2" t="n">
        <v>3806415</v>
      </c>
      <c r="D53" s="2" t="n">
        <v>3795177</v>
      </c>
      <c r="E53" s="2" t="n">
        <v>3739545</v>
      </c>
      <c r="F53" s="2" t="n">
        <v>3768206</v>
      </c>
      <c r="G53" s="2" t="n">
        <v>3746907</v>
      </c>
      <c r="H53" s="2" t="n">
        <v>3730606</v>
      </c>
      <c r="I53" s="2" t="n">
        <v>3687320</v>
      </c>
      <c r="J53" s="2" t="n">
        <v>3698272</v>
      </c>
      <c r="K53" s="2" t="n">
        <v>3691004</v>
      </c>
      <c r="L53" s="2" t="n">
        <v>3669539</v>
      </c>
      <c r="M53" s="2" t="n">
        <v>3643289</v>
      </c>
      <c r="N53" s="2" t="n">
        <v>227875.176745862</v>
      </c>
      <c r="O53" s="2" t="n">
        <v>227201.194785137</v>
      </c>
      <c r="P53" s="2" t="n">
        <v>223869.521422946</v>
      </c>
      <c r="Q53" s="2" t="n">
        <v>225587.688119011</v>
      </c>
      <c r="R53" s="2" t="n">
        <v>224310.761965799</v>
      </c>
      <c r="S53" s="2" t="n">
        <v>223333.830912703</v>
      </c>
      <c r="T53" s="2" t="n">
        <v>220740.332877388</v>
      </c>
      <c r="U53" s="2" t="n">
        <v>221397.822180215</v>
      </c>
      <c r="V53" s="2" t="n">
        <v>220960.97832686</v>
      </c>
      <c r="W53" s="2" t="n">
        <v>219673.313227724</v>
      </c>
      <c r="X53" s="2" t="n">
        <v>218099.86128691</v>
      </c>
      <c r="Y53" s="2" t="n">
        <f aca="false">N53-X53</f>
        <v>9775.31545895219</v>
      </c>
      <c r="Z53" s="105" t="e">
        <f aca="false">rri(24,N53,X53)</f>
        <v>#NAME?</v>
      </c>
      <c r="AA53" s="105" t="e">
        <f aca="false">rri(10,R53,X53)</f>
        <v>#NAME?</v>
      </c>
    </row>
    <row r="54" customFormat="false" ht="12.75" hidden="false" customHeight="true" outlineLevel="0" collapsed="false">
      <c r="A54" s="2" t="s">
        <v>641</v>
      </c>
      <c r="B54" s="2" t="s">
        <v>405</v>
      </c>
      <c r="C54" s="2" t="n">
        <v>4606352</v>
      </c>
      <c r="D54" s="2" t="n">
        <v>4609850</v>
      </c>
      <c r="E54" s="2" t="n">
        <v>4544343</v>
      </c>
      <c r="F54" s="2" t="n">
        <v>4527284</v>
      </c>
      <c r="G54" s="2" t="n">
        <v>4526849</v>
      </c>
      <c r="H54" s="2" t="n">
        <v>4534586</v>
      </c>
      <c r="I54" s="2" t="n">
        <v>4496675</v>
      </c>
      <c r="J54" s="2" t="n">
        <v>4480844</v>
      </c>
      <c r="K54" s="2" t="n">
        <v>4507716</v>
      </c>
      <c r="L54" s="2" t="n">
        <v>4532327</v>
      </c>
      <c r="M54" s="2" t="n">
        <v>4478068</v>
      </c>
      <c r="N54" s="2" t="n">
        <v>274292.261336341</v>
      </c>
      <c r="O54" s="2" t="n">
        <v>274497.674098547</v>
      </c>
      <c r="P54" s="2" t="n">
        <v>270597.003102247</v>
      </c>
      <c r="Q54" s="2" t="n">
        <v>269581.514575121</v>
      </c>
      <c r="R54" s="2" t="n">
        <v>269555.612296768</v>
      </c>
      <c r="S54" s="2" t="n">
        <v>270016.416778185</v>
      </c>
      <c r="T54" s="2" t="n">
        <v>267759.008065617</v>
      </c>
      <c r="U54" s="2" t="n">
        <v>266815.37532033</v>
      </c>
      <c r="V54" s="2" t="n">
        <v>268416.086215294</v>
      </c>
      <c r="W54" s="2" t="n">
        <v>269880.744642432</v>
      </c>
      <c r="X54" s="2" t="n">
        <v>266648.535658995</v>
      </c>
      <c r="Y54" s="2" t="n">
        <f aca="false">N54-X54</f>
        <v>7643.725677346</v>
      </c>
      <c r="Z54" s="105" t="e">
        <f aca="false">rri(24,N54,X54)</f>
        <v>#NAME?</v>
      </c>
      <c r="AA54" s="105" t="e">
        <f aca="false">rri(10,R54,X54)</f>
        <v>#NAME?</v>
      </c>
    </row>
    <row r="55" customFormat="false" ht="12.75" hidden="false" customHeight="true" outlineLevel="0" collapsed="false">
      <c r="A55" s="2" t="s">
        <v>642</v>
      </c>
      <c r="B55" s="2" t="s">
        <v>406</v>
      </c>
      <c r="C55" s="2" t="n">
        <v>511445</v>
      </c>
      <c r="D55" s="2" t="n">
        <v>501990</v>
      </c>
      <c r="E55" s="2" t="n">
        <v>497664</v>
      </c>
      <c r="F55" s="2" t="n">
        <v>495171</v>
      </c>
      <c r="G55" s="2" t="n">
        <v>494362</v>
      </c>
      <c r="H55" s="2" t="n">
        <v>484719</v>
      </c>
      <c r="I55" s="2" t="n">
        <v>485648</v>
      </c>
      <c r="J55" s="2" t="n">
        <v>483180</v>
      </c>
      <c r="K55" s="2" t="n">
        <v>477982</v>
      </c>
      <c r="L55" s="2" t="n">
        <v>473084</v>
      </c>
      <c r="M55" s="2" t="n">
        <v>468012</v>
      </c>
      <c r="N55" s="2" t="n">
        <v>30807.8265051246</v>
      </c>
      <c r="O55" s="2" t="n">
        <v>30237.2702217121</v>
      </c>
      <c r="P55" s="2" t="n">
        <v>29975.9974586899</v>
      </c>
      <c r="Q55" s="2" t="n">
        <v>29825.4920296572</v>
      </c>
      <c r="R55" s="2" t="n">
        <v>29776.7428163232</v>
      </c>
      <c r="S55" s="2" t="n">
        <v>29196.7008116121</v>
      </c>
      <c r="T55" s="2" t="n">
        <v>29253.2389384191</v>
      </c>
      <c r="U55" s="2" t="n">
        <v>29104.5164019443</v>
      </c>
      <c r="V55" s="2" t="n">
        <v>28791.0378811539</v>
      </c>
      <c r="W55" s="2" t="n">
        <v>28495.6397812095</v>
      </c>
      <c r="X55" s="2" t="n">
        <v>28189.5568811373</v>
      </c>
      <c r="Y55" s="2" t="n">
        <f aca="false">N55-X55</f>
        <v>2618.26962398727</v>
      </c>
      <c r="Z55" s="105" t="e">
        <f aca="false">rri(24,N55,X55)</f>
        <v>#NAME?</v>
      </c>
      <c r="AA55" s="105" t="e">
        <f aca="false">rri(10,R55,X55)</f>
        <v>#NAME?</v>
      </c>
    </row>
    <row r="56" customFormat="false" ht="12.75" hidden="false" customHeight="true" outlineLevel="0" collapsed="false">
      <c r="A56" s="2" t="s">
        <v>643</v>
      </c>
      <c r="B56" s="2" t="s">
        <v>407</v>
      </c>
      <c r="C56" s="2" t="n">
        <v>290225</v>
      </c>
      <c r="D56" s="2" t="n">
        <v>270545</v>
      </c>
      <c r="E56" s="2" t="n">
        <v>265969</v>
      </c>
      <c r="F56" s="2" t="n">
        <v>267344</v>
      </c>
      <c r="G56" s="2" t="n">
        <v>262762</v>
      </c>
      <c r="H56" s="2" t="n">
        <v>256059</v>
      </c>
      <c r="I56" s="2" t="n">
        <v>252616</v>
      </c>
      <c r="J56" s="2" t="n">
        <v>255146</v>
      </c>
      <c r="K56" s="2" t="n">
        <v>260208</v>
      </c>
      <c r="L56" s="2" t="n">
        <v>262330</v>
      </c>
      <c r="M56" s="2" t="n">
        <v>261812</v>
      </c>
      <c r="N56" s="2" t="n">
        <v>16680.5482986096</v>
      </c>
      <c r="O56" s="2" t="n">
        <v>15548.7820930771</v>
      </c>
      <c r="P56" s="2" t="n">
        <v>15285.7277229772</v>
      </c>
      <c r="Q56" s="2" t="n">
        <v>15364.7724068799</v>
      </c>
      <c r="R56" s="2" t="n">
        <v>15101.0153834789</v>
      </c>
      <c r="S56" s="2" t="n">
        <v>14715.2196550014</v>
      </c>
      <c r="T56" s="2" t="n">
        <v>14517.1698349569</v>
      </c>
      <c r="U56" s="2" t="n">
        <v>14662.3268663886</v>
      </c>
      <c r="V56" s="2" t="n">
        <v>14953.2197115245</v>
      </c>
      <c r="W56" s="2" t="n">
        <v>15074.8986410661</v>
      </c>
      <c r="X56" s="2" t="n">
        <v>15044.9494186593</v>
      </c>
      <c r="Y56" s="2" t="n">
        <f aca="false">N56-X56</f>
        <v>1635.59887995026</v>
      </c>
      <c r="Z56" s="105" t="e">
        <f aca="false">rri(24,N56,X56)</f>
        <v>#NAME?</v>
      </c>
      <c r="AA56" s="105" t="e">
        <f aca="false">rri(10,R56,X56)</f>
        <v>#NAME?</v>
      </c>
    </row>
    <row r="57" customFormat="false" ht="12.75" hidden="false" customHeight="true" outlineLevel="0" collapsed="false">
      <c r="A57" s="2" t="s">
        <v>644</v>
      </c>
      <c r="B57" s="2" t="s">
        <v>408</v>
      </c>
      <c r="C57" s="2" t="n">
        <v>1058632</v>
      </c>
      <c r="D57" s="2" t="n">
        <v>1078646</v>
      </c>
      <c r="E57" s="2" t="n">
        <v>1085689</v>
      </c>
      <c r="F57" s="2" t="n">
        <v>1094496</v>
      </c>
      <c r="G57" s="2" t="n">
        <v>1088221</v>
      </c>
      <c r="H57" s="2" t="n">
        <v>1053112</v>
      </c>
      <c r="I57" s="2" t="n">
        <v>1041307</v>
      </c>
      <c r="J57" s="2" t="n">
        <v>1052242</v>
      </c>
      <c r="K57" s="2" t="n">
        <v>1054436</v>
      </c>
      <c r="L57" s="2" t="n">
        <v>1035243</v>
      </c>
      <c r="M57" s="2" t="n">
        <v>1017878</v>
      </c>
      <c r="N57" s="2" t="n">
        <v>62417.0637949925</v>
      </c>
      <c r="O57" s="2" t="n">
        <v>63607.0054155968</v>
      </c>
      <c r="P57" s="2" t="n">
        <v>64026.717343102</v>
      </c>
      <c r="Q57" s="2" t="n">
        <v>64548.1773296659</v>
      </c>
      <c r="R57" s="2" t="n">
        <v>64177.2134816563</v>
      </c>
      <c r="S57" s="2" t="n">
        <v>62098.1110861487</v>
      </c>
      <c r="T57" s="2" t="n">
        <v>61398.7936977521</v>
      </c>
      <c r="U57" s="2" t="n">
        <v>62042.743248335</v>
      </c>
      <c r="V57" s="2" t="n">
        <v>62167.3022300567</v>
      </c>
      <c r="W57" s="2" t="n">
        <v>61030.4306940371</v>
      </c>
      <c r="X57" s="2" t="n">
        <v>60006.0792316315</v>
      </c>
      <c r="Y57" s="2" t="n">
        <f aca="false">N57-X57</f>
        <v>2410.98456336095</v>
      </c>
      <c r="Z57" s="105" t="e">
        <f aca="false">rri(24,N57,X57)</f>
        <v>#NAME?</v>
      </c>
      <c r="AA57" s="105" t="e">
        <f aca="false">rri(10,R57,X57)</f>
        <v>#NAME?</v>
      </c>
    </row>
    <row r="58" customFormat="false" ht="12.75" hidden="false" customHeight="true" outlineLevel="0" collapsed="false">
      <c r="A58" s="2" t="s">
        <v>594</v>
      </c>
      <c r="B58" s="2" t="s">
        <v>190</v>
      </c>
      <c r="C58" s="2" t="n">
        <v>7180190</v>
      </c>
      <c r="D58" s="2" t="n">
        <v>7042456</v>
      </c>
      <c r="E58" s="2" t="n">
        <v>6970293</v>
      </c>
      <c r="F58" s="2" t="n">
        <v>6994107</v>
      </c>
      <c r="G58" s="2" t="n">
        <v>6976797</v>
      </c>
      <c r="H58" s="2" t="n">
        <v>7066242</v>
      </c>
      <c r="I58" s="2" t="n">
        <v>7103081</v>
      </c>
      <c r="J58" s="2" t="n">
        <v>7122243</v>
      </c>
      <c r="K58" s="2" t="n">
        <v>7137539</v>
      </c>
      <c r="L58" s="2" t="n">
        <v>7102065</v>
      </c>
      <c r="M58" s="2" t="n">
        <v>6987714</v>
      </c>
      <c r="N58" s="2" t="n">
        <v>411118.557680332</v>
      </c>
      <c r="O58" s="2" t="n">
        <v>403036.60584982</v>
      </c>
      <c r="P58" s="2" t="n">
        <v>398817.81676943</v>
      </c>
      <c r="Q58" s="2" t="n">
        <v>400115.495554873</v>
      </c>
      <c r="R58" s="2" t="n">
        <v>399155.482001968</v>
      </c>
      <c r="S58" s="2" t="n">
        <v>404277.583464295</v>
      </c>
      <c r="T58" s="2" t="n">
        <v>406443.174378046</v>
      </c>
      <c r="U58" s="2" t="n">
        <v>407537.435193767</v>
      </c>
      <c r="V58" s="2" t="n">
        <v>408483.458181496</v>
      </c>
      <c r="W58" s="2" t="n">
        <v>406449.591514256</v>
      </c>
      <c r="X58" s="2" t="n">
        <v>399901.524306087</v>
      </c>
      <c r="Y58" s="2" t="n">
        <f aca="false">N58-X58</f>
        <v>11217.033374245</v>
      </c>
      <c r="Z58" s="105" t="e">
        <f aca="false">rri(24,N58,X58)</f>
        <v>#NAME?</v>
      </c>
      <c r="AA58" s="274" t="e">
        <f aca="false">rri(10,R58,X58)</f>
        <v>#NAME?</v>
      </c>
    </row>
    <row r="59" customFormat="false" ht="12.75" hidden="false" customHeight="true" outlineLevel="0" collapsed="false">
      <c r="A59" s="2" t="s">
        <v>588</v>
      </c>
      <c r="B59" s="2" t="s">
        <v>184</v>
      </c>
      <c r="C59" s="2" t="n">
        <v>51581216</v>
      </c>
      <c r="D59" s="2" t="n">
        <v>49386419</v>
      </c>
      <c r="E59" s="2" t="n">
        <v>48522466</v>
      </c>
      <c r="F59" s="2" t="n">
        <v>48441630</v>
      </c>
      <c r="G59" s="2" t="n">
        <v>48337569</v>
      </c>
      <c r="H59" s="2" t="n">
        <v>47957345</v>
      </c>
      <c r="I59" s="2" t="n">
        <v>47743111</v>
      </c>
      <c r="J59" s="2" t="n">
        <v>47661544</v>
      </c>
      <c r="K59" s="2" t="n">
        <v>47708087</v>
      </c>
      <c r="L59" s="2" t="n">
        <v>47752991</v>
      </c>
      <c r="M59" s="2" t="n">
        <v>47863270</v>
      </c>
      <c r="N59" s="2" t="n">
        <v>3127302.25923462</v>
      </c>
      <c r="O59" s="2" t="n">
        <v>2994160.68786589</v>
      </c>
      <c r="P59" s="2" t="n">
        <v>2941750.64605337</v>
      </c>
      <c r="Q59" s="2" t="n">
        <v>2936837.69681706</v>
      </c>
      <c r="R59" s="2" t="n">
        <v>2930508.08603362</v>
      </c>
      <c r="S59" s="2" t="n">
        <v>2907416.06511631</v>
      </c>
      <c r="T59" s="2" t="n">
        <v>2894391.98022206</v>
      </c>
      <c r="U59" s="2" t="n">
        <v>2889431.1841818</v>
      </c>
      <c r="V59" s="2" t="n">
        <v>2892242.13516647</v>
      </c>
      <c r="W59" s="2" t="n">
        <v>2894962.57701323</v>
      </c>
      <c r="X59" s="2" t="n">
        <v>2901690.30720387</v>
      </c>
      <c r="Y59" s="2" t="n">
        <f aca="false">N59-X59</f>
        <v>225611.952030751</v>
      </c>
      <c r="Z59" s="105" t="e">
        <f aca="false">rri(24,N59,X59)</f>
        <v>#NAME?</v>
      </c>
      <c r="AA59" s="274" t="e">
        <f aca="false">rri(10,R59,X59)</f>
        <v>#NAME?</v>
      </c>
    </row>
    <row r="60" customFormat="false" ht="12.75" hidden="false" customHeight="true" outlineLevel="0" collapsed="false">
      <c r="A60" s="2" t="s">
        <v>645</v>
      </c>
      <c r="B60" s="2" t="s">
        <v>1322</v>
      </c>
      <c r="C60" s="2" t="n">
        <v>262103</v>
      </c>
      <c r="D60" s="2" t="n">
        <v>212588</v>
      </c>
      <c r="E60" s="2" t="n">
        <v>189340</v>
      </c>
      <c r="F60" s="2" t="n">
        <v>195525</v>
      </c>
      <c r="G60" s="2" t="n">
        <v>199121</v>
      </c>
      <c r="H60" s="2" t="n">
        <v>205482</v>
      </c>
      <c r="I60" s="2" t="n">
        <v>193060</v>
      </c>
      <c r="J60" s="2" t="n">
        <v>192338</v>
      </c>
      <c r="K60" s="2" t="n">
        <v>194871</v>
      </c>
      <c r="L60" s="2" t="n">
        <v>203134</v>
      </c>
      <c r="M60" s="2" t="n">
        <v>189959</v>
      </c>
      <c r="N60" s="2" t="n">
        <v>14269.076523208</v>
      </c>
      <c r="O60" s="2" t="n">
        <v>11572.3949510676</v>
      </c>
      <c r="P60" s="2" t="n">
        <v>10307.4101240254</v>
      </c>
      <c r="Q60" s="2" t="n">
        <v>10643.729742356</v>
      </c>
      <c r="R60" s="2" t="n">
        <v>10839.4697648283</v>
      </c>
      <c r="S60" s="2" t="n">
        <v>11186.1120556769</v>
      </c>
      <c r="T60" s="2" t="n">
        <v>10511.106184165</v>
      </c>
      <c r="U60" s="2" t="n">
        <v>10472.6188734674</v>
      </c>
      <c r="V60" s="2" t="n">
        <v>10610.8234766738</v>
      </c>
      <c r="W60" s="2" t="n">
        <v>11059.6198998362</v>
      </c>
      <c r="X60" s="2" t="n">
        <v>10342.6143496676</v>
      </c>
      <c r="Y60" s="2" t="n">
        <f aca="false">N60-X60</f>
        <v>3926.46217354043</v>
      </c>
      <c r="Z60" s="105" t="e">
        <f aca="false">rri(24,N60,X60)</f>
        <v>#NAME?</v>
      </c>
      <c r="AA60" s="105" t="e">
        <f aca="false">rri(10,R60,X60)</f>
        <v>#NAME?</v>
      </c>
    </row>
    <row r="61" customFormat="false" ht="12.75" hidden="false" customHeight="true" outlineLevel="0" collapsed="false">
      <c r="A61" s="2" t="s">
        <v>646</v>
      </c>
      <c r="B61" s="2" t="s">
        <v>410</v>
      </c>
      <c r="C61" s="2" t="n">
        <v>182238</v>
      </c>
      <c r="D61" s="2" t="n">
        <v>189576</v>
      </c>
      <c r="E61" s="2" t="n">
        <v>189641</v>
      </c>
      <c r="F61" s="2" t="n">
        <v>188109</v>
      </c>
      <c r="G61" s="2" t="n">
        <v>182319</v>
      </c>
      <c r="H61" s="2" t="n">
        <v>171650</v>
      </c>
      <c r="I61" s="2" t="n">
        <v>167504</v>
      </c>
      <c r="J61" s="2" t="n">
        <v>167166</v>
      </c>
      <c r="K61" s="2" t="n">
        <v>168429</v>
      </c>
      <c r="L61" s="2" t="n">
        <v>168849</v>
      </c>
      <c r="M61" s="2" t="n">
        <v>168686</v>
      </c>
      <c r="N61" s="2" t="n">
        <v>10550.8423989501</v>
      </c>
      <c r="O61" s="2" t="n">
        <v>10975.8417689196</v>
      </c>
      <c r="P61" s="2" t="n">
        <v>10979.5988759981</v>
      </c>
      <c r="Q61" s="2" t="n">
        <v>10890.9326743063</v>
      </c>
      <c r="R61" s="2" t="n">
        <v>10555.5750280989</v>
      </c>
      <c r="S61" s="2" t="n">
        <v>9937.55668613888</v>
      </c>
      <c r="T61" s="2" t="n">
        <v>9697.39952091396</v>
      </c>
      <c r="U61" s="2" t="n">
        <v>9677.77626996792</v>
      </c>
      <c r="V61" s="2" t="n">
        <v>9750.89984911683</v>
      </c>
      <c r="W61" s="2" t="n">
        <v>9775.19567218512</v>
      </c>
      <c r="X61" s="2" t="n">
        <v>9765.75373702316</v>
      </c>
      <c r="Y61" s="2" t="n">
        <f aca="false">N61-X61</f>
        <v>785.088661926902</v>
      </c>
      <c r="Z61" s="105" t="e">
        <f aca="false">rri(24,N61,X61)</f>
        <v>#NAME?</v>
      </c>
      <c r="AA61" s="105" t="e">
        <f aca="false">rri(10,R61,X61)</f>
        <v>#NAME?</v>
      </c>
    </row>
    <row r="62" customFormat="false" ht="12.75" hidden="false" customHeight="true" outlineLevel="0" collapsed="false">
      <c r="A62" s="2" t="s">
        <v>647</v>
      </c>
      <c r="B62" s="2" t="s">
        <v>411</v>
      </c>
      <c r="C62" s="2" t="n">
        <v>18722</v>
      </c>
      <c r="D62" s="2" t="n">
        <v>18650</v>
      </c>
      <c r="E62" s="2" t="n">
        <v>18549</v>
      </c>
      <c r="F62" s="2" t="n">
        <v>18509</v>
      </c>
      <c r="G62" s="2" t="n">
        <v>18424</v>
      </c>
      <c r="H62" s="2" t="n">
        <v>18319</v>
      </c>
      <c r="I62" s="2" t="n">
        <v>18208</v>
      </c>
      <c r="J62" s="2" t="n">
        <v>18199</v>
      </c>
      <c r="K62" s="2" t="n">
        <v>18512</v>
      </c>
      <c r="L62" s="2" t="n">
        <v>18806</v>
      </c>
      <c r="M62" s="2" t="n">
        <v>18805</v>
      </c>
      <c r="N62" s="2" t="n">
        <v>1036.0042712306</v>
      </c>
      <c r="O62" s="2" t="n">
        <v>1032.04270330359</v>
      </c>
      <c r="P62" s="2" t="n">
        <v>1026.48755473447</v>
      </c>
      <c r="Q62" s="2" t="n">
        <v>1024.28565232735</v>
      </c>
      <c r="R62" s="2" t="n">
        <v>1019.62928416507</v>
      </c>
      <c r="S62" s="2" t="n">
        <v>1013.91837443625</v>
      </c>
      <c r="T62" s="2" t="n">
        <v>1007.88671119867</v>
      </c>
      <c r="U62" s="2" t="n">
        <v>1007.33105296545</v>
      </c>
      <c r="V62" s="2" t="n">
        <v>1024.61956355813</v>
      </c>
      <c r="W62" s="2" t="n">
        <v>1040.88133461507</v>
      </c>
      <c r="X62" s="2" t="n">
        <v>1040.8220552317</v>
      </c>
      <c r="Y62" s="2" t="n">
        <f aca="false">N62-X62</f>
        <v>-4.81778400109897</v>
      </c>
      <c r="Z62" s="105" t="e">
        <f aca="false">rri(24,N62,X62)</f>
        <v>#NAME?</v>
      </c>
      <c r="AA62" s="105" t="e">
        <f aca="false">rri(10,R62,X62)</f>
        <v>#NAME?</v>
      </c>
    </row>
    <row r="63" customFormat="false" ht="12.75" hidden="false" customHeight="true" outlineLevel="0" collapsed="false">
      <c r="A63" s="2" t="s">
        <v>591</v>
      </c>
      <c r="B63" s="2" t="s">
        <v>187</v>
      </c>
      <c r="C63" s="2" t="n">
        <v>905777</v>
      </c>
      <c r="D63" s="2" t="n">
        <v>888791</v>
      </c>
      <c r="E63" s="2" t="n">
        <v>880761</v>
      </c>
      <c r="F63" s="2" t="n">
        <v>889693</v>
      </c>
      <c r="G63" s="2" t="n">
        <v>890774</v>
      </c>
      <c r="H63" s="2" t="n">
        <v>883968</v>
      </c>
      <c r="I63" s="2" t="n">
        <v>877364</v>
      </c>
      <c r="J63" s="2" t="n">
        <v>881619</v>
      </c>
      <c r="K63" s="2" t="n">
        <v>890795</v>
      </c>
      <c r="L63" s="2" t="n">
        <v>894775</v>
      </c>
      <c r="M63" s="2" t="n">
        <v>891455</v>
      </c>
      <c r="N63" s="2" t="n">
        <v>54990.4480985768</v>
      </c>
      <c r="O63" s="2" t="n">
        <v>53959.7329357181</v>
      </c>
      <c r="P63" s="2" t="n">
        <v>53472.37157697</v>
      </c>
      <c r="Q63" s="2" t="n">
        <v>54014.7932072538</v>
      </c>
      <c r="R63" s="2" t="n">
        <v>54080.0103143494</v>
      </c>
      <c r="S63" s="2" t="n">
        <v>53667.0848370337</v>
      </c>
      <c r="T63" s="2" t="n">
        <v>53266.2356697749</v>
      </c>
      <c r="U63" s="2" t="n">
        <v>53524.7065452084</v>
      </c>
      <c r="V63" s="2" t="n">
        <v>54081.4429636873</v>
      </c>
      <c r="W63" s="2" t="n">
        <v>54322.9617690761</v>
      </c>
      <c r="X63" s="2" t="n">
        <v>54121.5005759613</v>
      </c>
      <c r="Y63" s="2" t="n">
        <f aca="false">N63-X63</f>
        <v>868.947522615468</v>
      </c>
      <c r="Z63" s="105" t="e">
        <f aca="false">rri(24,N63,X63)</f>
        <v>#NAME?</v>
      </c>
      <c r="AA63" s="274" t="e">
        <f aca="false">rri(10,R63,X63)</f>
        <v>#NAME?</v>
      </c>
    </row>
    <row r="64" customFormat="false" ht="12.75" hidden="false" customHeight="true" outlineLevel="0" collapsed="false">
      <c r="A64" s="2" t="s">
        <v>648</v>
      </c>
      <c r="B64" s="2" t="s">
        <v>412</v>
      </c>
      <c r="C64" s="2" t="n">
        <v>2413</v>
      </c>
      <c r="D64" s="2" t="n">
        <v>2413</v>
      </c>
      <c r="E64" s="2" t="n">
        <v>2413</v>
      </c>
      <c r="F64" s="2" t="n">
        <v>2413</v>
      </c>
      <c r="G64" s="2" t="n">
        <v>2413</v>
      </c>
      <c r="H64" s="2" t="n">
        <v>2413</v>
      </c>
      <c r="I64" s="2" t="n">
        <v>2413</v>
      </c>
      <c r="J64" s="2" t="n">
        <v>2413</v>
      </c>
      <c r="K64" s="2" t="n">
        <v>2413</v>
      </c>
      <c r="L64" s="2" t="n">
        <v>2413</v>
      </c>
      <c r="M64" s="2" t="n">
        <v>2413</v>
      </c>
      <c r="N64" s="2" t="n">
        <v>146.482619017108</v>
      </c>
      <c r="O64" s="2" t="n">
        <v>146.482619017108</v>
      </c>
      <c r="P64" s="2" t="n">
        <v>146.482619017108</v>
      </c>
      <c r="Q64" s="2" t="n">
        <v>146.482619017108</v>
      </c>
      <c r="R64" s="2" t="n">
        <v>146.482619017108</v>
      </c>
      <c r="S64" s="2" t="n">
        <v>146.482619017108</v>
      </c>
      <c r="T64" s="2" t="n">
        <v>146.482619017108</v>
      </c>
      <c r="U64" s="2" t="n">
        <v>146.482619017108</v>
      </c>
      <c r="V64" s="2" t="n">
        <v>146.482619017108</v>
      </c>
      <c r="W64" s="2" t="n">
        <v>146.482619017108</v>
      </c>
      <c r="X64" s="2" t="n">
        <v>146.482619017108</v>
      </c>
      <c r="Y64" s="2" t="n">
        <f aca="false">N64-X64</f>
        <v>0</v>
      </c>
      <c r="Z64" s="105" t="e">
        <f aca="false">rri(24,N64,X64)</f>
        <v>#NAME?</v>
      </c>
      <c r="AA64" s="105" t="e">
        <f aca="false">rri(10,R64,X64)</f>
        <v>#NAME?</v>
      </c>
    </row>
    <row r="65" customFormat="false" ht="12.75" hidden="false" customHeight="true" outlineLevel="0" collapsed="false">
      <c r="A65" s="2" t="s">
        <v>649</v>
      </c>
      <c r="B65" s="2" t="s">
        <v>413</v>
      </c>
      <c r="C65" s="2" t="n">
        <v>308817</v>
      </c>
      <c r="D65" s="2" t="n">
        <v>311536</v>
      </c>
      <c r="E65" s="2" t="n">
        <v>310876</v>
      </c>
      <c r="F65" s="2" t="n">
        <v>311657</v>
      </c>
      <c r="G65" s="2" t="n">
        <v>311913</v>
      </c>
      <c r="H65" s="2" t="n">
        <v>310505</v>
      </c>
      <c r="I65" s="2" t="n">
        <v>308017</v>
      </c>
      <c r="J65" s="2" t="n">
        <v>309197</v>
      </c>
      <c r="K65" s="2" t="n">
        <v>307500</v>
      </c>
      <c r="L65" s="2" t="n">
        <v>305482</v>
      </c>
      <c r="M65" s="2" t="n">
        <v>298533</v>
      </c>
      <c r="N65" s="2" t="n">
        <v>18681.7554377544</v>
      </c>
      <c r="O65" s="2" t="n">
        <v>18846.1622722338</v>
      </c>
      <c r="P65" s="2" t="n">
        <v>18806.237917821</v>
      </c>
      <c r="Q65" s="2" t="n">
        <v>18853.4460091362</v>
      </c>
      <c r="R65" s="2" t="n">
        <v>18868.8827768528</v>
      </c>
      <c r="S65" s="2" t="n">
        <v>18783.6868651394</v>
      </c>
      <c r="T65" s="2" t="n">
        <v>18633.1681573421</v>
      </c>
      <c r="U65" s="2" t="n">
        <v>18704.4878464652</v>
      </c>
      <c r="V65" s="2" t="n">
        <v>18601.9350545359</v>
      </c>
      <c r="W65" s="2" t="n">
        <v>18479.9970358356</v>
      </c>
      <c r="X65" s="2" t="n">
        <v>18059.8364511568</v>
      </c>
      <c r="Y65" s="2" t="n">
        <f aca="false">N65-X65</f>
        <v>621.91898659763</v>
      </c>
      <c r="Z65" s="105" t="e">
        <f aca="false">rri(24,N65,X65)</f>
        <v>#NAME?</v>
      </c>
      <c r="AA65" s="105" t="e">
        <f aca="false">rri(10,R65,X65)</f>
        <v>#NAME?</v>
      </c>
    </row>
    <row r="66" customFormat="false" ht="12.75" hidden="false" customHeight="true" outlineLevel="0" collapsed="false">
      <c r="A66" s="2" t="s">
        <v>650</v>
      </c>
      <c r="B66" s="2" t="s">
        <v>414</v>
      </c>
      <c r="C66" s="2" t="n">
        <v>4847164</v>
      </c>
      <c r="D66" s="2" t="n">
        <v>4756251</v>
      </c>
      <c r="E66" s="2" t="n">
        <v>4717919</v>
      </c>
      <c r="F66" s="2" t="n">
        <v>4725081</v>
      </c>
      <c r="G66" s="2" t="n">
        <v>4716423</v>
      </c>
      <c r="H66" s="2" t="n">
        <v>4710951</v>
      </c>
      <c r="I66" s="2" t="n">
        <v>4693125</v>
      </c>
      <c r="J66" s="2" t="n">
        <v>4701753</v>
      </c>
      <c r="K66" s="2" t="n">
        <v>4728209</v>
      </c>
      <c r="L66" s="2" t="n">
        <v>4747641</v>
      </c>
      <c r="M66" s="2" t="n">
        <v>4734747</v>
      </c>
      <c r="N66" s="2" t="n">
        <v>282644.238458444</v>
      </c>
      <c r="O66" s="2" t="n">
        <v>277405.603846722</v>
      </c>
      <c r="P66" s="2" t="n">
        <v>275192.626425084</v>
      </c>
      <c r="Q66" s="2" t="n">
        <v>275614.826844636</v>
      </c>
      <c r="R66" s="2" t="n">
        <v>275106.60672472</v>
      </c>
      <c r="S66" s="2" t="n">
        <v>274786.728047077</v>
      </c>
      <c r="T66" s="2" t="n">
        <v>273747.385552443</v>
      </c>
      <c r="U66" s="2" t="n">
        <v>274253.491960355</v>
      </c>
      <c r="V66" s="2" t="n">
        <v>275803.961228446</v>
      </c>
      <c r="W66" s="2" t="n">
        <v>276939.143619062</v>
      </c>
      <c r="X66" s="2" t="n">
        <v>276192.511439597</v>
      </c>
      <c r="Y66" s="2" t="n">
        <f aca="false">N66-X66</f>
        <v>6451.72701884719</v>
      </c>
      <c r="Z66" s="105" t="e">
        <f aca="false">rri(24,N66,X66)</f>
        <v>#NAME?</v>
      </c>
      <c r="AA66" s="105" t="e">
        <f aca="false">rri(10,R66,X66)</f>
        <v>#NAME?</v>
      </c>
    </row>
    <row r="67" customFormat="false" ht="12.75" hidden="false" customHeight="true" outlineLevel="0" collapsed="false">
      <c r="A67" s="2" t="s">
        <v>651</v>
      </c>
      <c r="B67" s="2" t="s">
        <v>415</v>
      </c>
      <c r="C67" s="2" t="n">
        <v>8773168</v>
      </c>
      <c r="D67" s="2" t="n">
        <v>8720344</v>
      </c>
      <c r="E67" s="2" t="n">
        <v>8676531</v>
      </c>
      <c r="F67" s="2" t="n">
        <v>8695292</v>
      </c>
      <c r="G67" s="2" t="n">
        <v>8686485</v>
      </c>
      <c r="H67" s="2" t="n">
        <v>8637016</v>
      </c>
      <c r="I67" s="2" t="n">
        <v>8600945</v>
      </c>
      <c r="J67" s="2" t="n">
        <v>8610997</v>
      </c>
      <c r="K67" s="2" t="n">
        <v>8633227</v>
      </c>
      <c r="L67" s="2" t="n">
        <v>8642904</v>
      </c>
      <c r="M67" s="2" t="n">
        <v>8610729</v>
      </c>
      <c r="N67" s="2" t="n">
        <v>531481.701373604</v>
      </c>
      <c r="O67" s="2" t="n">
        <v>528270.37924772</v>
      </c>
      <c r="P67" s="2" t="n">
        <v>525612.796219184</v>
      </c>
      <c r="Q67" s="2" t="n">
        <v>526749.658437376</v>
      </c>
      <c r="R67" s="2" t="n">
        <v>526216.475896096</v>
      </c>
      <c r="S67" s="2" t="n">
        <v>523216.022726482</v>
      </c>
      <c r="T67" s="2" t="n">
        <v>521030.400387252</v>
      </c>
      <c r="U67" s="2" t="n">
        <v>521638.95083402</v>
      </c>
      <c r="V67" s="2" t="n">
        <v>522983.295177173</v>
      </c>
      <c r="W67" s="2" t="n">
        <v>523566.630912873</v>
      </c>
      <c r="X67" s="2" t="n">
        <v>521617.794052728</v>
      </c>
      <c r="Y67" s="2" t="n">
        <f aca="false">N67-X67</f>
        <v>9863.90732087655</v>
      </c>
      <c r="Z67" s="105" t="e">
        <f aca="false">rri(24,N67,X67)</f>
        <v>#NAME?</v>
      </c>
      <c r="AA67" s="105" t="e">
        <f aca="false">rri(10,R67,X67)</f>
        <v>#NAME?</v>
      </c>
    </row>
    <row r="68" customFormat="false" ht="12.75" hidden="false" customHeight="true" outlineLevel="0" collapsed="false">
      <c r="A68" s="2" t="s">
        <v>652</v>
      </c>
      <c r="B68" s="2" t="s">
        <v>416</v>
      </c>
      <c r="C68" s="2" t="n">
        <v>1610</v>
      </c>
      <c r="D68" s="2" t="n">
        <v>1610</v>
      </c>
      <c r="E68" s="2" t="n">
        <v>1610</v>
      </c>
      <c r="F68" s="2" t="n">
        <v>1610</v>
      </c>
      <c r="G68" s="2" t="n">
        <v>1610</v>
      </c>
      <c r="H68" s="2" t="n">
        <v>1610</v>
      </c>
      <c r="I68" s="2" t="n">
        <v>1610</v>
      </c>
      <c r="J68" s="2" t="n">
        <v>1610</v>
      </c>
      <c r="K68" s="2" t="n">
        <v>1610</v>
      </c>
      <c r="L68" s="2" t="n">
        <v>1610</v>
      </c>
      <c r="M68" s="2" t="n">
        <v>1610</v>
      </c>
      <c r="N68" s="2" t="n">
        <v>97.3440665601131</v>
      </c>
      <c r="O68" s="2" t="n">
        <v>97.3440665601131</v>
      </c>
      <c r="P68" s="2" t="n">
        <v>97.3440665601131</v>
      </c>
      <c r="Q68" s="2" t="n">
        <v>97.3440665601131</v>
      </c>
      <c r="R68" s="2" t="n">
        <v>97.3440665601131</v>
      </c>
      <c r="S68" s="2" t="n">
        <v>97.3440665601131</v>
      </c>
      <c r="T68" s="2" t="n">
        <v>97.3440665601131</v>
      </c>
      <c r="U68" s="2" t="n">
        <v>97.3440665601131</v>
      </c>
      <c r="V68" s="2" t="n">
        <v>97.3440665601131</v>
      </c>
      <c r="W68" s="2" t="n">
        <v>97.3440665601131</v>
      </c>
      <c r="X68" s="2" t="n">
        <v>97.3440665601131</v>
      </c>
      <c r="Y68" s="2" t="n">
        <f aca="false">N68-X68</f>
        <v>0</v>
      </c>
      <c r="Z68" s="105" t="e">
        <f aca="false">rri(24,N68,X68)</f>
        <v>#NAME?</v>
      </c>
      <c r="AA68" s="105" t="e">
        <f aca="false">rri(10,R68,X68)</f>
        <v>#NAME?</v>
      </c>
    </row>
    <row r="69" customFormat="false" ht="12.75" hidden="false" customHeight="true" outlineLevel="0" collapsed="false">
      <c r="A69" s="2" t="s">
        <v>653</v>
      </c>
      <c r="B69" s="2" t="s">
        <v>417</v>
      </c>
      <c r="C69" s="2" t="n">
        <v>538</v>
      </c>
      <c r="D69" s="2" t="n">
        <v>538</v>
      </c>
      <c r="E69" s="2" t="n">
        <v>538</v>
      </c>
      <c r="F69" s="2" t="n">
        <v>538</v>
      </c>
      <c r="G69" s="2" t="n">
        <v>538</v>
      </c>
      <c r="H69" s="2" t="n">
        <v>538</v>
      </c>
      <c r="I69" s="2" t="n">
        <v>538</v>
      </c>
      <c r="J69" s="2" t="n">
        <v>538</v>
      </c>
      <c r="K69" s="2" t="n">
        <v>538</v>
      </c>
      <c r="L69" s="2" t="n">
        <v>538</v>
      </c>
      <c r="M69" s="2" t="n">
        <v>538</v>
      </c>
      <c r="N69" s="2" t="n">
        <v>32.5446447060772</v>
      </c>
      <c r="O69" s="2" t="n">
        <v>32.5446447060772</v>
      </c>
      <c r="P69" s="2" t="n">
        <v>32.5446447060772</v>
      </c>
      <c r="Q69" s="2" t="n">
        <v>32.5446447060772</v>
      </c>
      <c r="R69" s="2" t="n">
        <v>32.5446447060772</v>
      </c>
      <c r="S69" s="2" t="n">
        <v>32.5446447060772</v>
      </c>
      <c r="T69" s="2" t="n">
        <v>32.5446447060772</v>
      </c>
      <c r="U69" s="2" t="n">
        <v>32.5446447060772</v>
      </c>
      <c r="V69" s="2" t="n">
        <v>32.5446447060772</v>
      </c>
      <c r="W69" s="2" t="n">
        <v>32.5446447060772</v>
      </c>
      <c r="X69" s="2" t="n">
        <v>32.5446447060772</v>
      </c>
      <c r="Y69" s="2" t="n">
        <f aca="false">N69-X69</f>
        <v>0</v>
      </c>
      <c r="Z69" s="105" t="e">
        <f aca="false">rri(24,N69,X69)</f>
        <v>#NAME?</v>
      </c>
      <c r="AA69" s="105" t="e">
        <f aca="false">rri(10,R69,X69)</f>
        <v>#NAME?</v>
      </c>
    </row>
    <row r="70" customFormat="false" ht="12.75" hidden="false" customHeight="true" outlineLevel="0" collapsed="false">
      <c r="A70" s="2" t="s">
        <v>654</v>
      </c>
      <c r="B70" s="2" t="s">
        <v>418</v>
      </c>
      <c r="C70" s="2" t="n">
        <v>32623</v>
      </c>
      <c r="D70" s="2" t="n">
        <v>32672</v>
      </c>
      <c r="E70" s="2" t="n">
        <v>32680</v>
      </c>
      <c r="F70" s="2" t="n">
        <v>32959</v>
      </c>
      <c r="G70" s="2" t="n">
        <v>32856</v>
      </c>
      <c r="H70" s="2" t="n">
        <v>32909</v>
      </c>
      <c r="I70" s="2" t="n">
        <v>32434</v>
      </c>
      <c r="J70" s="2" t="n">
        <v>32512</v>
      </c>
      <c r="K70" s="2" t="n">
        <v>32735</v>
      </c>
      <c r="L70" s="2" t="n">
        <v>33297</v>
      </c>
      <c r="M70" s="2" t="n">
        <v>33235</v>
      </c>
      <c r="N70" s="2" t="n">
        <v>1920.97209729858</v>
      </c>
      <c r="O70" s="2" t="n">
        <v>1923.85693559921</v>
      </c>
      <c r="P70" s="2" t="n">
        <v>1924.32665103595</v>
      </c>
      <c r="Q70" s="2" t="n">
        <v>1940.75718116045</v>
      </c>
      <c r="R70" s="2" t="n">
        <v>1934.69200178517</v>
      </c>
      <c r="S70" s="2" t="n">
        <v>1937.81255022203</v>
      </c>
      <c r="T70" s="2" t="n">
        <v>1909.84103911475</v>
      </c>
      <c r="U70" s="2" t="n">
        <v>1914.43336332872</v>
      </c>
      <c r="V70" s="2" t="n">
        <v>1927.56350583531</v>
      </c>
      <c r="W70" s="2" t="n">
        <v>1960.65474842007</v>
      </c>
      <c r="X70" s="2" t="n">
        <v>1957.00461167507</v>
      </c>
      <c r="Y70" s="2" t="n">
        <f aca="false">N70-X70</f>
        <v>-36.0325143764851</v>
      </c>
      <c r="Z70" s="105" t="e">
        <f aca="false">rri(24,N70,X70)</f>
        <v>#NAME?</v>
      </c>
      <c r="AA70" s="105" t="e">
        <f aca="false">rri(10,R70,X70)</f>
        <v>#NAME?</v>
      </c>
    </row>
    <row r="71" customFormat="false" ht="12.75" hidden="false" customHeight="true" outlineLevel="0" collapsed="false">
      <c r="A71" s="2" t="s">
        <v>655</v>
      </c>
      <c r="B71" s="2" t="s">
        <v>419</v>
      </c>
      <c r="C71" s="2" t="n">
        <v>5567</v>
      </c>
      <c r="D71" s="2" t="n">
        <v>5447</v>
      </c>
      <c r="E71" s="2" t="n">
        <v>5291</v>
      </c>
      <c r="F71" s="2" t="n">
        <v>5170</v>
      </c>
      <c r="G71" s="2" t="n">
        <v>4964</v>
      </c>
      <c r="H71" s="2" t="n">
        <v>5411</v>
      </c>
      <c r="I71" s="2" t="n">
        <v>5022</v>
      </c>
      <c r="J71" s="2" t="n">
        <v>4895</v>
      </c>
      <c r="K71" s="2" t="n">
        <v>4737</v>
      </c>
      <c r="L71" s="2" t="n">
        <v>5551</v>
      </c>
      <c r="M71" s="2" t="n">
        <v>6096</v>
      </c>
      <c r="N71" s="2" t="n">
        <v>325.37157907373</v>
      </c>
      <c r="O71" s="2" t="n">
        <v>318.344871160141</v>
      </c>
      <c r="P71" s="2" t="n">
        <v>309.224760321374</v>
      </c>
      <c r="Q71" s="2" t="n">
        <v>302.155924838578</v>
      </c>
      <c r="R71" s="2" t="n">
        <v>290.116621959252</v>
      </c>
      <c r="S71" s="2" t="n">
        <v>316.248358202036</v>
      </c>
      <c r="T71" s="2" t="n">
        <v>293.507734862033</v>
      </c>
      <c r="U71" s="2" t="n">
        <v>286.082201978786</v>
      </c>
      <c r="V71" s="2" t="n">
        <v>276.871451798394</v>
      </c>
      <c r="W71" s="2" t="n">
        <v>324.475707733857</v>
      </c>
      <c r="X71" s="2" t="n">
        <v>356.311429787909</v>
      </c>
      <c r="Y71" s="2" t="n">
        <f aca="false">N71-X71</f>
        <v>-30.9398507141791</v>
      </c>
      <c r="Z71" s="105" t="e">
        <f aca="false">rri(24,N71,X71)</f>
        <v>#NAME?</v>
      </c>
      <c r="AA71" s="105" t="e">
        <f aca="false">rri(10,R71,X71)</f>
        <v>#NAME?</v>
      </c>
    </row>
    <row r="72" customFormat="false" ht="12.75" hidden="false" customHeight="true" outlineLevel="0" collapsed="false">
      <c r="A72" s="2" t="s">
        <v>656</v>
      </c>
      <c r="B72" s="2" t="s">
        <v>420</v>
      </c>
      <c r="C72" s="2" t="n">
        <v>9680</v>
      </c>
      <c r="D72" s="2" t="n">
        <v>7497</v>
      </c>
      <c r="E72" s="2" t="n">
        <v>7143</v>
      </c>
      <c r="F72" s="2" t="n">
        <v>7065</v>
      </c>
      <c r="G72" s="2" t="n">
        <v>7006</v>
      </c>
      <c r="H72" s="2" t="n">
        <v>7010</v>
      </c>
      <c r="I72" s="2" t="n">
        <v>6984</v>
      </c>
      <c r="J72" s="2" t="n">
        <v>6778</v>
      </c>
      <c r="K72" s="2" t="n">
        <v>6912</v>
      </c>
      <c r="L72" s="2" t="n">
        <v>7173</v>
      </c>
      <c r="M72" s="2" t="n">
        <v>7275</v>
      </c>
      <c r="N72" s="2" t="n">
        <v>552.933216373977</v>
      </c>
      <c r="O72" s="2" t="n">
        <v>428.251122755714</v>
      </c>
      <c r="P72" s="2" t="n">
        <v>408.029990308676</v>
      </c>
      <c r="Q72" s="2" t="n">
        <v>403.574391107678</v>
      </c>
      <c r="R72" s="2" t="n">
        <v>400.198670587286</v>
      </c>
      <c r="S72" s="2" t="n">
        <v>400.421571444605</v>
      </c>
      <c r="T72" s="2" t="n">
        <v>398.933879026374</v>
      </c>
      <c r="U72" s="2" t="n">
        <v>387.175381512153</v>
      </c>
      <c r="V72" s="2" t="n">
        <v>394.828723726343</v>
      </c>
      <c r="W72" s="2" t="n">
        <v>409.731810809342</v>
      </c>
      <c r="X72" s="2" t="n">
        <v>415.556512365117</v>
      </c>
      <c r="Y72" s="2" t="n">
        <f aca="false">N72-X72</f>
        <v>137.37670400886</v>
      </c>
      <c r="Z72" s="105" t="e">
        <f aca="false">rri(24,N72,X72)</f>
        <v>#NAME?</v>
      </c>
      <c r="AA72" s="105" t="e">
        <f aca="false">rri(10,R72,X72)</f>
        <v>#NAME?</v>
      </c>
    </row>
    <row r="73" customFormat="false" ht="12.75" hidden="false" customHeight="true" outlineLevel="0" collapsed="false">
      <c r="A73" s="2" t="s">
        <v>657</v>
      </c>
      <c r="B73" s="2" t="s">
        <v>421</v>
      </c>
      <c r="C73" s="2" t="n">
        <v>11411</v>
      </c>
      <c r="D73" s="2" t="n">
        <v>11690</v>
      </c>
      <c r="E73" s="2" t="n">
        <v>11827</v>
      </c>
      <c r="F73" s="2" t="n">
        <v>11791</v>
      </c>
      <c r="G73" s="2" t="n">
        <v>11707</v>
      </c>
      <c r="H73" s="2" t="n">
        <v>11495</v>
      </c>
      <c r="I73" s="2" t="n">
        <v>11386</v>
      </c>
      <c r="J73" s="2" t="n">
        <v>11419</v>
      </c>
      <c r="K73" s="2" t="n">
        <v>11601</v>
      </c>
      <c r="L73" s="2" t="n">
        <v>11640</v>
      </c>
      <c r="M73" s="2" t="n">
        <v>11438</v>
      </c>
      <c r="N73" s="2" t="n">
        <v>676.752720998933</v>
      </c>
      <c r="O73" s="2" t="n">
        <v>693.293758071065</v>
      </c>
      <c r="P73" s="2" t="n">
        <v>701.417804053545</v>
      </c>
      <c r="Q73" s="2" t="n">
        <v>699.283922946668</v>
      </c>
      <c r="R73" s="2" t="n">
        <v>694.30442215976</v>
      </c>
      <c r="S73" s="2" t="n">
        <v>681.73580588641</v>
      </c>
      <c r="T73" s="2" t="n">
        <v>675.272657856188</v>
      </c>
      <c r="U73" s="2" t="n">
        <v>677.228021197075</v>
      </c>
      <c r="V73" s="2" t="n">
        <v>688.021149666373</v>
      </c>
      <c r="W73" s="2" t="n">
        <v>690.335851513709</v>
      </c>
      <c r="X73" s="2" t="n">
        <v>678.358183143493</v>
      </c>
      <c r="Y73" s="2" t="n">
        <f aca="false">N73-X73</f>
        <v>-1.60546214455985</v>
      </c>
      <c r="Z73" s="105" t="e">
        <f aca="false">rri(24,N73,X73)</f>
        <v>#NAME?</v>
      </c>
      <c r="AA73" s="105" t="e">
        <f aca="false">rri(10,R73,X73)</f>
        <v>#NAME?</v>
      </c>
    </row>
    <row r="74" customFormat="false" ht="12.75" hidden="false" customHeight="true" outlineLevel="0" collapsed="false">
      <c r="A74" s="2" t="s">
        <v>592</v>
      </c>
      <c r="B74" s="2" t="s">
        <v>188</v>
      </c>
      <c r="C74" s="2" t="n">
        <v>18414632</v>
      </c>
      <c r="D74" s="2" t="n">
        <v>17849023</v>
      </c>
      <c r="E74" s="2" t="n">
        <v>17538884</v>
      </c>
      <c r="F74" s="2" t="n">
        <v>17378797</v>
      </c>
      <c r="G74" s="2" t="n">
        <v>17324371</v>
      </c>
      <c r="H74" s="2" t="n">
        <v>17224288</v>
      </c>
      <c r="I74" s="2" t="n">
        <v>17243863</v>
      </c>
      <c r="J74" s="2" t="n">
        <v>17369586</v>
      </c>
      <c r="K74" s="2" t="n">
        <v>17588953</v>
      </c>
      <c r="L74" s="2" t="n">
        <v>17616476</v>
      </c>
      <c r="M74" s="2" t="n">
        <v>17385870</v>
      </c>
      <c r="N74" s="2" t="n">
        <v>1050306.21072538</v>
      </c>
      <c r="O74" s="2" t="n">
        <v>1018484.95649534</v>
      </c>
      <c r="P74" s="2" t="n">
        <v>1000915.34826274</v>
      </c>
      <c r="Q74" s="2" t="n">
        <v>991789.588220558</v>
      </c>
      <c r="R74" s="2" t="n">
        <v>988644.555843778</v>
      </c>
      <c r="S74" s="2" t="n">
        <v>982901.32204745</v>
      </c>
      <c r="T74" s="2" t="n">
        <v>984000.669795301</v>
      </c>
      <c r="U74" s="2" t="n">
        <v>991128.552617029</v>
      </c>
      <c r="V74" s="2" t="n">
        <v>1003539.54124269</v>
      </c>
      <c r="W74" s="2" t="n">
        <v>1005055.93782916</v>
      </c>
      <c r="X74" s="2" t="n">
        <v>991795.505255617</v>
      </c>
      <c r="Y74" s="2" t="n">
        <f aca="false">N74-X74</f>
        <v>58510.7054697658</v>
      </c>
      <c r="Z74" s="105" t="e">
        <f aca="false">rri(24,N74,X74)</f>
        <v>#NAME?</v>
      </c>
      <c r="AA74" s="274" t="e">
        <f aca="false">rri(10,R74,X74)</f>
        <v>#NAME?</v>
      </c>
    </row>
    <row r="75" customFormat="false" ht="12.75" hidden="false" customHeight="true" outlineLevel="0" collapsed="false">
      <c r="A75" s="2" t="s">
        <v>658</v>
      </c>
      <c r="B75" s="2" t="s">
        <v>952</v>
      </c>
      <c r="C75" s="2" t="n">
        <v>150562</v>
      </c>
      <c r="D75" s="2" t="n">
        <v>144703</v>
      </c>
      <c r="E75" s="2" t="n">
        <v>144360</v>
      </c>
      <c r="F75" s="2" t="n">
        <v>144300</v>
      </c>
      <c r="G75" s="2" t="n">
        <v>149481</v>
      </c>
      <c r="H75" s="2" t="n">
        <v>150562</v>
      </c>
      <c r="I75" s="2" t="n">
        <v>150562</v>
      </c>
      <c r="J75" s="2" t="n">
        <v>150562</v>
      </c>
      <c r="K75" s="2" t="n">
        <v>150562</v>
      </c>
      <c r="L75" s="2" t="n">
        <v>145009</v>
      </c>
      <c r="M75" s="2" t="n">
        <v>144261</v>
      </c>
      <c r="N75" s="2" t="n">
        <v>9083.57579591039</v>
      </c>
      <c r="O75" s="2" t="n">
        <v>8730.49357745133</v>
      </c>
      <c r="P75" s="2" t="n">
        <v>8709.92506540355</v>
      </c>
      <c r="Q75" s="2" t="n">
        <v>8706.24323992135</v>
      </c>
      <c r="R75" s="2" t="n">
        <v>9018.75234556202</v>
      </c>
      <c r="S75" s="2" t="n">
        <v>9083.57579591038</v>
      </c>
      <c r="T75" s="2" t="n">
        <v>9083.57579591039</v>
      </c>
      <c r="U75" s="2" t="n">
        <v>9083.57579591039</v>
      </c>
      <c r="V75" s="2" t="n">
        <v>9083.57579591038</v>
      </c>
      <c r="W75" s="2" t="n">
        <v>8748.47975740249</v>
      </c>
      <c r="X75" s="2" t="n">
        <v>8703.3395686902</v>
      </c>
      <c r="Y75" s="2" t="n">
        <f aca="false">N75-X75</f>
        <v>380.236227220181</v>
      </c>
      <c r="Z75" s="105" t="e">
        <f aca="false">rri(24,N75,X75)</f>
        <v>#NAME?</v>
      </c>
      <c r="AA75" s="105" t="e">
        <f aca="false">rri(10,R75,X75)</f>
        <v>#NAME?</v>
      </c>
    </row>
    <row r="76" customFormat="false" ht="12.75" hidden="false" customHeight="true" outlineLevel="0" collapsed="false">
      <c r="A76" s="2" t="s">
        <v>659</v>
      </c>
      <c r="B76" s="2" t="s">
        <v>423</v>
      </c>
      <c r="C76" s="2" t="n">
        <v>5512104</v>
      </c>
      <c r="D76" s="2" t="n">
        <v>5444943</v>
      </c>
      <c r="E76" s="2" t="n">
        <v>5322643</v>
      </c>
      <c r="F76" s="2" t="n">
        <v>5290751</v>
      </c>
      <c r="G76" s="2" t="n">
        <v>5286504</v>
      </c>
      <c r="H76" s="2" t="n">
        <v>5292083</v>
      </c>
      <c r="I76" s="2" t="n">
        <v>5283696</v>
      </c>
      <c r="J76" s="2" t="n">
        <v>5303524</v>
      </c>
      <c r="K76" s="2" t="n">
        <v>5292346</v>
      </c>
      <c r="L76" s="2" t="n">
        <v>5224014</v>
      </c>
      <c r="M76" s="2" t="n">
        <v>5106779</v>
      </c>
      <c r="N76" s="2" t="n">
        <v>318644.687674461</v>
      </c>
      <c r="O76" s="2" t="n">
        <v>314768.033068857</v>
      </c>
      <c r="P76" s="2" t="n">
        <v>307717.518882438</v>
      </c>
      <c r="Q76" s="2" t="n">
        <v>305885.933573926</v>
      </c>
      <c r="R76" s="2" t="n">
        <v>305644.304369347</v>
      </c>
      <c r="S76" s="2" t="n">
        <v>305960.878269248</v>
      </c>
      <c r="T76" s="2" t="n">
        <v>305469.084159609</v>
      </c>
      <c r="U76" s="2" t="n">
        <v>306615.884668819</v>
      </c>
      <c r="V76" s="2" t="n">
        <v>306005.762359063</v>
      </c>
      <c r="W76" s="2" t="n">
        <v>302061.899392281</v>
      </c>
      <c r="X76" s="2" t="n">
        <v>295290.179948744</v>
      </c>
      <c r="Y76" s="2" t="n">
        <f aca="false">N76-X76</f>
        <v>23354.507725717</v>
      </c>
      <c r="Z76" s="105" t="e">
        <f aca="false">rri(24,N76,X76)</f>
        <v>#NAME?</v>
      </c>
      <c r="AA76" s="105" t="e">
        <f aca="false">rri(10,R76,X76)</f>
        <v>#NAME?</v>
      </c>
    </row>
    <row r="77" customFormat="false" ht="12.75" hidden="false" customHeight="true" outlineLevel="0" collapsed="false">
      <c r="A77" s="2" t="s">
        <v>660</v>
      </c>
      <c r="B77" s="2" t="s">
        <v>424</v>
      </c>
      <c r="C77" s="2" t="n">
        <v>9956356</v>
      </c>
      <c r="D77" s="2" t="n">
        <v>9354074</v>
      </c>
      <c r="E77" s="2" t="n">
        <v>9190491</v>
      </c>
      <c r="F77" s="2" t="n">
        <v>9278061</v>
      </c>
      <c r="G77" s="2" t="n">
        <v>9178718</v>
      </c>
      <c r="H77" s="2" t="n">
        <v>8932414</v>
      </c>
      <c r="I77" s="2" t="n">
        <v>8903136</v>
      </c>
      <c r="J77" s="2" t="n">
        <v>8974356</v>
      </c>
      <c r="K77" s="2" t="n">
        <v>8967569</v>
      </c>
      <c r="L77" s="2" t="n">
        <v>8962611</v>
      </c>
      <c r="M77" s="2" t="n">
        <v>9077823</v>
      </c>
      <c r="N77" s="2" t="n">
        <v>582120.461610422</v>
      </c>
      <c r="O77" s="2" t="n">
        <v>547646.460041135</v>
      </c>
      <c r="P77" s="2" t="n">
        <v>538218.649763598</v>
      </c>
      <c r="Q77" s="2" t="n">
        <v>543248.27369217</v>
      </c>
      <c r="R77" s="2" t="n">
        <v>537504.876309215</v>
      </c>
      <c r="S77" s="2" t="n">
        <v>523246.968338248</v>
      </c>
      <c r="T77" s="2" t="n">
        <v>521546.094754128</v>
      </c>
      <c r="U77" s="2" t="n">
        <v>525653.24786417</v>
      </c>
      <c r="V77" s="2" t="n">
        <v>525228.430323514</v>
      </c>
      <c r="W77" s="2" t="n">
        <v>524883.450682067</v>
      </c>
      <c r="X77" s="2" t="n">
        <v>531436.415235332</v>
      </c>
      <c r="Y77" s="2" t="n">
        <f aca="false">N77-X77</f>
        <v>50684.0463750898</v>
      </c>
      <c r="Z77" s="105" t="e">
        <f aca="false">rri(24,N77,X77)</f>
        <v>#NAME?</v>
      </c>
      <c r="AA77" s="105" t="e">
        <f aca="false">rri(10,R77,X77)</f>
        <v>#NAME?</v>
      </c>
    </row>
    <row r="78" customFormat="false" ht="12.75" hidden="false" customHeight="true" outlineLevel="0" collapsed="false">
      <c r="A78" s="2" t="s">
        <v>661</v>
      </c>
      <c r="B78" s="2" t="s">
        <v>425</v>
      </c>
      <c r="C78" s="2" t="n">
        <v>581439</v>
      </c>
      <c r="D78" s="2" t="n">
        <v>572780</v>
      </c>
      <c r="E78" s="2" t="n">
        <v>571185</v>
      </c>
      <c r="F78" s="2" t="n">
        <v>567596</v>
      </c>
      <c r="G78" s="2" t="n">
        <v>568357</v>
      </c>
      <c r="H78" s="2" t="n">
        <v>567252</v>
      </c>
      <c r="I78" s="2" t="n">
        <v>570982</v>
      </c>
      <c r="J78" s="2" t="n">
        <v>572709</v>
      </c>
      <c r="K78" s="2" t="n">
        <v>580798</v>
      </c>
      <c r="L78" s="2" t="n">
        <v>591505</v>
      </c>
      <c r="M78" s="2" t="n">
        <v>593768</v>
      </c>
      <c r="N78" s="2" t="n">
        <v>33007.9947883527</v>
      </c>
      <c r="O78" s="2" t="n">
        <v>32518.5030884799</v>
      </c>
      <c r="P78" s="2" t="n">
        <v>32427.7455013957</v>
      </c>
      <c r="Q78" s="2" t="n">
        <v>32220.7648535307</v>
      </c>
      <c r="R78" s="2" t="n">
        <v>32262.8083762116</v>
      </c>
      <c r="S78" s="2" t="n">
        <v>32200.9761671113</v>
      </c>
      <c r="T78" s="2" t="n">
        <v>32413.5236363923</v>
      </c>
      <c r="U78" s="2" t="n">
        <v>32512.1404056477</v>
      </c>
      <c r="V78" s="2" t="n">
        <v>32971.4549196453</v>
      </c>
      <c r="W78" s="2" t="n">
        <v>33578.7357764993</v>
      </c>
      <c r="X78" s="2" t="n">
        <v>33706.6653315617</v>
      </c>
      <c r="Y78" s="2" t="n">
        <f aca="false">N78-X78</f>
        <v>-698.670543208958</v>
      </c>
      <c r="Z78" s="105" t="e">
        <f aca="false">rri(24,N78,X78)</f>
        <v>#NAME?</v>
      </c>
      <c r="AA78" s="105" t="e">
        <f aca="false">rri(10,R78,X78)</f>
        <v>#NAME?</v>
      </c>
    </row>
    <row r="79" customFormat="false" ht="12.75" hidden="false" customHeight="true" outlineLevel="0" collapsed="false">
      <c r="A79" s="2" t="s">
        <v>662</v>
      </c>
      <c r="B79" s="2" t="s">
        <v>426</v>
      </c>
      <c r="C79" s="2" t="n">
        <v>588130</v>
      </c>
      <c r="D79" s="2" t="n">
        <v>608355</v>
      </c>
      <c r="E79" s="2" t="n">
        <v>607225</v>
      </c>
      <c r="F79" s="2" t="n">
        <v>611820</v>
      </c>
      <c r="G79" s="2" t="n">
        <v>611669</v>
      </c>
      <c r="H79" s="2" t="n">
        <v>612795</v>
      </c>
      <c r="I79" s="2" t="n">
        <v>610724</v>
      </c>
      <c r="J79" s="2" t="n">
        <v>612199</v>
      </c>
      <c r="K79" s="2" t="n">
        <v>613735</v>
      </c>
      <c r="L79" s="2" t="n">
        <v>610799</v>
      </c>
      <c r="M79" s="2" t="n">
        <v>600364</v>
      </c>
      <c r="N79" s="2" t="n">
        <v>29027.3116777489</v>
      </c>
      <c r="O79" s="2" t="n">
        <v>30025.9014674311</v>
      </c>
      <c r="P79" s="2" t="n">
        <v>29967.6666713408</v>
      </c>
      <c r="Q79" s="2" t="n">
        <v>30190.721857462</v>
      </c>
      <c r="R79" s="2" t="n">
        <v>30181.2661095125</v>
      </c>
      <c r="S79" s="2" t="n">
        <v>30239.4725151205</v>
      </c>
      <c r="T79" s="2" t="n">
        <v>30141.0363565614</v>
      </c>
      <c r="U79" s="2" t="n">
        <v>30214.5593141688</v>
      </c>
      <c r="V79" s="2" t="n">
        <v>30293.1607225505</v>
      </c>
      <c r="W79" s="2" t="n">
        <v>30145.6449051968</v>
      </c>
      <c r="X79" s="2" t="n">
        <v>29625.6422659122</v>
      </c>
      <c r="Y79" s="2" t="n">
        <f aca="false">N79-X79</f>
        <v>-598.330588163339</v>
      </c>
      <c r="Z79" s="105" t="e">
        <f aca="false">rri(24,N79,X79)</f>
        <v>#NAME?</v>
      </c>
      <c r="AA79" s="105" t="e">
        <f aca="false">rri(10,R79,X79)</f>
        <v>#NAME?</v>
      </c>
    </row>
    <row r="80" customFormat="false" ht="12.75" hidden="false" customHeight="true" outlineLevel="0" collapsed="false">
      <c r="A80" s="2" t="s">
        <v>663</v>
      </c>
      <c r="B80" s="2" t="s">
        <v>427</v>
      </c>
      <c r="C80" s="2" t="n">
        <v>1289312</v>
      </c>
      <c r="D80" s="2" t="n">
        <v>1303886</v>
      </c>
      <c r="E80" s="2" t="n">
        <v>1308727</v>
      </c>
      <c r="F80" s="2" t="n">
        <v>1320791</v>
      </c>
      <c r="G80" s="2" t="n">
        <v>1313346</v>
      </c>
      <c r="H80" s="2" t="n">
        <v>1285261</v>
      </c>
      <c r="I80" s="2" t="n">
        <v>1274248</v>
      </c>
      <c r="J80" s="2" t="n">
        <v>1282449</v>
      </c>
      <c r="K80" s="2" t="n">
        <v>1287062</v>
      </c>
      <c r="L80" s="2" t="n">
        <v>1272502</v>
      </c>
      <c r="M80" s="2" t="n">
        <v>1253493</v>
      </c>
      <c r="N80" s="2" t="n">
        <v>76303.700527152</v>
      </c>
      <c r="O80" s="2" t="n">
        <v>77168.4824003434</v>
      </c>
      <c r="P80" s="2" t="n">
        <v>77456.0512183667</v>
      </c>
      <c r="Q80" s="2" t="n">
        <v>78171.0910516933</v>
      </c>
      <c r="R80" s="2" t="n">
        <v>77730.8781312833</v>
      </c>
      <c r="S80" s="2" t="n">
        <v>76066.9144840172</v>
      </c>
      <c r="T80" s="2" t="n">
        <v>75414.6670162736</v>
      </c>
      <c r="U80" s="2" t="n">
        <v>75900.0045042126</v>
      </c>
      <c r="V80" s="2" t="n">
        <v>76171.1655284261</v>
      </c>
      <c r="W80" s="2" t="n">
        <v>75307.032234683</v>
      </c>
      <c r="X80" s="2" t="n">
        <v>74182.6747566854</v>
      </c>
      <c r="Y80" s="2" t="n">
        <f aca="false">N80-X80</f>
        <v>2121.02577046657</v>
      </c>
      <c r="Z80" s="105" t="e">
        <f aca="false">rri(24,N80,X80)</f>
        <v>#NAME?</v>
      </c>
      <c r="AA80" s="105" t="e">
        <f aca="false">rri(10,R80,X80)</f>
        <v>#NAME?</v>
      </c>
    </row>
    <row r="81" customFormat="false" ht="12.75" hidden="false" customHeight="true" outlineLevel="0" collapsed="false">
      <c r="A81" s="2" t="s">
        <v>664</v>
      </c>
      <c r="B81" s="2" t="s">
        <v>428</v>
      </c>
      <c r="C81" s="2" t="n">
        <v>14207637</v>
      </c>
      <c r="D81" s="2" t="n">
        <v>14062746</v>
      </c>
      <c r="E81" s="2" t="n">
        <v>13986074</v>
      </c>
      <c r="F81" s="2" t="n">
        <v>13987374</v>
      </c>
      <c r="G81" s="2" t="n">
        <v>13963682</v>
      </c>
      <c r="H81" s="2" t="n">
        <v>13911347</v>
      </c>
      <c r="I81" s="2" t="n">
        <v>13842148</v>
      </c>
      <c r="J81" s="2" t="n">
        <v>13866836</v>
      </c>
      <c r="K81" s="2" t="n">
        <v>13862354</v>
      </c>
      <c r="L81" s="2" t="n">
        <v>13887322</v>
      </c>
      <c r="M81" s="2" t="n">
        <v>13844242</v>
      </c>
      <c r="N81" s="2" t="n">
        <v>860432.662075763</v>
      </c>
      <c r="O81" s="2" t="n">
        <v>851665.792723517</v>
      </c>
      <c r="P81" s="2" t="n">
        <v>847024.713427342</v>
      </c>
      <c r="Q81" s="2" t="n">
        <v>847102.618248079</v>
      </c>
      <c r="R81" s="2" t="n">
        <v>845664.716820571</v>
      </c>
      <c r="S81" s="2" t="n">
        <v>842493.896158854</v>
      </c>
      <c r="T81" s="2" t="n">
        <v>838302.240961272</v>
      </c>
      <c r="U81" s="2" t="n">
        <v>839797.138645915</v>
      </c>
      <c r="V81" s="2" t="n">
        <v>839524.527445228</v>
      </c>
      <c r="W81" s="2" t="n">
        <v>841036.452330553</v>
      </c>
      <c r="X81" s="2" t="n">
        <v>838431.044845641</v>
      </c>
      <c r="Y81" s="2" t="n">
        <f aca="false">N81-X81</f>
        <v>22001.6172301214</v>
      </c>
      <c r="Z81" s="105" t="e">
        <f aca="false">rri(24,N81,X81)</f>
        <v>#NAME?</v>
      </c>
      <c r="AA81" s="105" t="e">
        <f aca="false">rri(10,R81,X81)</f>
        <v>#NAME?</v>
      </c>
    </row>
    <row r="82" customFormat="false" ht="12.75" hidden="false" customHeight="true" outlineLevel="0" collapsed="false">
      <c r="A82" s="2" t="s">
        <v>665</v>
      </c>
      <c r="B82" s="2" t="s">
        <v>429</v>
      </c>
      <c r="C82" s="2" t="n">
        <v>2995</v>
      </c>
      <c r="D82" s="2" t="n">
        <v>2498</v>
      </c>
      <c r="E82" s="2" t="n">
        <v>2281</v>
      </c>
      <c r="F82" s="2" t="n">
        <v>2436</v>
      </c>
      <c r="G82" s="2" t="n">
        <v>2486</v>
      </c>
      <c r="H82" s="2" t="n">
        <v>2495</v>
      </c>
      <c r="I82" s="2" t="n">
        <v>2422</v>
      </c>
      <c r="J82" s="2" t="n">
        <v>2261</v>
      </c>
      <c r="K82" s="2" t="n">
        <v>2271</v>
      </c>
      <c r="L82" s="2" t="n">
        <v>2378</v>
      </c>
      <c r="M82" s="2" t="n">
        <v>2519</v>
      </c>
      <c r="N82" s="2" t="n">
        <v>168.35870155866</v>
      </c>
      <c r="O82" s="2" t="n">
        <v>140.533963903105</v>
      </c>
      <c r="P82" s="2" t="n">
        <v>128.582307794502</v>
      </c>
      <c r="Q82" s="2" t="n">
        <v>137.491254010909</v>
      </c>
      <c r="R82" s="2" t="n">
        <v>140.347465810628</v>
      </c>
      <c r="S82" s="2" t="n">
        <v>140.544053594004</v>
      </c>
      <c r="T82" s="2" t="n">
        <v>136.235703990429</v>
      </c>
      <c r="U82" s="2" t="n">
        <v>126.888384847066</v>
      </c>
      <c r="V82" s="2" t="n">
        <v>127.291715575816</v>
      </c>
      <c r="W82" s="2" t="n">
        <v>133.293438814757</v>
      </c>
      <c r="X82" s="2" t="n">
        <v>141.328485933267</v>
      </c>
      <c r="Y82" s="2" t="n">
        <f aca="false">N82-X82</f>
        <v>27.0302156253928</v>
      </c>
      <c r="Z82" s="105" t="e">
        <f aca="false">rri(24,N82,X82)</f>
        <v>#NAME?</v>
      </c>
      <c r="AA82" s="105" t="e">
        <f aca="false">rri(10,R82,X82)</f>
        <v>#NAME?</v>
      </c>
    </row>
    <row r="83" customFormat="false" ht="12.75" hidden="false" customHeight="true" outlineLevel="0" collapsed="false">
      <c r="A83" s="2" t="s">
        <v>666</v>
      </c>
      <c r="B83" s="2" t="s">
        <v>430</v>
      </c>
      <c r="C83" s="2" t="n">
        <v>1802497</v>
      </c>
      <c r="D83" s="2" t="n">
        <v>1642957</v>
      </c>
      <c r="E83" s="2" t="n">
        <v>1592928</v>
      </c>
      <c r="F83" s="2" t="n">
        <v>1581194</v>
      </c>
      <c r="G83" s="2" t="n">
        <v>1551737</v>
      </c>
      <c r="H83" s="2" t="n">
        <v>1537446</v>
      </c>
      <c r="I83" s="2" t="n">
        <v>1571403</v>
      </c>
      <c r="J83" s="2" t="n">
        <v>1626052</v>
      </c>
      <c r="K83" s="2" t="n">
        <v>1640970</v>
      </c>
      <c r="L83" s="2" t="n">
        <v>1565308</v>
      </c>
      <c r="M83" s="2" t="n">
        <v>1391481</v>
      </c>
      <c r="N83" s="2" t="n">
        <v>100002.19203535</v>
      </c>
      <c r="O83" s="2" t="n">
        <v>91145.3210219012</v>
      </c>
      <c r="P83" s="2" t="n">
        <v>88367.1350416658</v>
      </c>
      <c r="Q83" s="2" t="n">
        <v>87711.3344827361</v>
      </c>
      <c r="R83" s="2" t="n">
        <v>86070.6046575999</v>
      </c>
      <c r="S83" s="2" t="n">
        <v>85273.3220293676</v>
      </c>
      <c r="T83" s="2" t="n">
        <v>87159.0285671628</v>
      </c>
      <c r="U83" s="2" t="n">
        <v>90192.5695637643</v>
      </c>
      <c r="V83" s="2" t="n">
        <v>91018.7429456896</v>
      </c>
      <c r="W83" s="2" t="n">
        <v>86814.3801444036</v>
      </c>
      <c r="X83" s="2" t="n">
        <v>77159.6518599104</v>
      </c>
      <c r="Y83" s="2" t="n">
        <f aca="false">N83-X83</f>
        <v>22842.5401754395</v>
      </c>
      <c r="Z83" s="105" t="e">
        <f aca="false">rri(24,N83,X83)</f>
        <v>#NAME?</v>
      </c>
      <c r="AA83" s="105" t="e">
        <f aca="false">rri(10,R83,X83)</f>
        <v>#NAME?</v>
      </c>
    </row>
    <row r="84" customFormat="false" ht="12.75" hidden="false" customHeight="true" outlineLevel="0" collapsed="false">
      <c r="A84" s="2" t="s">
        <v>667</v>
      </c>
      <c r="B84" s="2" t="s">
        <v>431</v>
      </c>
      <c r="C84" s="2" t="n">
        <v>93912</v>
      </c>
      <c r="D84" s="2" t="n">
        <v>94739</v>
      </c>
      <c r="E84" s="2" t="n">
        <v>94881</v>
      </c>
      <c r="F84" s="2" t="n">
        <v>94603</v>
      </c>
      <c r="G84" s="2" t="n">
        <v>94639</v>
      </c>
      <c r="H84" s="2" t="n">
        <v>94680</v>
      </c>
      <c r="I84" s="2" t="n">
        <v>94732</v>
      </c>
      <c r="J84" s="2" t="n">
        <v>95507</v>
      </c>
      <c r="K84" s="2" t="n">
        <v>95511</v>
      </c>
      <c r="L84" s="2" t="n">
        <v>94824</v>
      </c>
      <c r="M84" s="2" t="n">
        <v>94374</v>
      </c>
      <c r="N84" s="2" t="n">
        <v>5661.80182370935</v>
      </c>
      <c r="O84" s="2" t="n">
        <v>5711.63817698252</v>
      </c>
      <c r="P84" s="2" t="n">
        <v>5720.20068520122</v>
      </c>
      <c r="Q84" s="2" t="n">
        <v>5703.45869926267</v>
      </c>
      <c r="R84" s="2" t="n">
        <v>5705.62690660788</v>
      </c>
      <c r="S84" s="2" t="n">
        <v>5708.09921898241</v>
      </c>
      <c r="T84" s="2" t="n">
        <v>5711.23133274126</v>
      </c>
      <c r="U84" s="2" t="n">
        <v>5757.94998211837</v>
      </c>
      <c r="V84" s="2" t="n">
        <v>5758.19312402404</v>
      </c>
      <c r="W84" s="2" t="n">
        <v>5716.78820088862</v>
      </c>
      <c r="X84" s="2" t="n">
        <v>5689.66585032273</v>
      </c>
      <c r="Y84" s="2" t="n">
        <f aca="false">N84-X84</f>
        <v>-27.864026613378</v>
      </c>
      <c r="Z84" s="105" t="e">
        <f aca="false">rri(24,N84,X84)</f>
        <v>#NAME?</v>
      </c>
      <c r="AA84" s="105" t="e">
        <f aca="false">rri(10,R84,X84)</f>
        <v>#NAME?</v>
      </c>
    </row>
    <row r="85" customFormat="false" ht="12.75" hidden="false" customHeight="true" outlineLevel="0" collapsed="false">
      <c r="A85" s="2" t="s">
        <v>668</v>
      </c>
      <c r="B85" s="2" t="s">
        <v>432</v>
      </c>
      <c r="C85" s="2" t="n">
        <v>2590200</v>
      </c>
      <c r="D85" s="2" t="n">
        <v>2602298</v>
      </c>
      <c r="E85" s="2" t="n">
        <v>2598030</v>
      </c>
      <c r="F85" s="2" t="n">
        <v>2601760</v>
      </c>
      <c r="G85" s="2" t="n">
        <v>2596188</v>
      </c>
      <c r="H85" s="2" t="n">
        <v>2591064</v>
      </c>
      <c r="I85" s="2" t="n">
        <v>2584528</v>
      </c>
      <c r="J85" s="2" t="n">
        <v>2584359</v>
      </c>
      <c r="K85" s="2" t="n">
        <v>2576287</v>
      </c>
      <c r="L85" s="2" t="n">
        <v>2559030</v>
      </c>
      <c r="M85" s="2" t="n">
        <v>2531862</v>
      </c>
      <c r="N85" s="2" t="n">
        <v>155821.904743171</v>
      </c>
      <c r="O85" s="2" t="n">
        <v>156548.942089805</v>
      </c>
      <c r="P85" s="2" t="n">
        <v>156292.016230699</v>
      </c>
      <c r="Q85" s="2" t="n">
        <v>156516.165251462</v>
      </c>
      <c r="R85" s="2" t="n">
        <v>156181.045917646</v>
      </c>
      <c r="S85" s="2" t="n">
        <v>155873.000872139</v>
      </c>
      <c r="T85" s="2" t="n">
        <v>155480.025286654</v>
      </c>
      <c r="U85" s="2" t="n">
        <v>155469.655262186</v>
      </c>
      <c r="V85" s="2" t="n">
        <v>154983.941692254</v>
      </c>
      <c r="W85" s="2" t="n">
        <v>153945.954407147</v>
      </c>
      <c r="X85" s="2" t="n">
        <v>152312.30603412</v>
      </c>
      <c r="Y85" s="2" t="n">
        <f aca="false">N85-X85</f>
        <v>3509.59870905141</v>
      </c>
      <c r="Z85" s="105" t="e">
        <f aca="false">rri(24,N85,X85)</f>
        <v>#NAME?</v>
      </c>
      <c r="AA85" s="105" t="e">
        <f aca="false">rri(10,R85,X85)</f>
        <v>#NAME?</v>
      </c>
    </row>
    <row r="86" customFormat="false" ht="12.75" hidden="false" customHeight="true" outlineLevel="0" collapsed="false">
      <c r="A86" s="2" t="s">
        <v>669</v>
      </c>
      <c r="B86" s="2" t="s">
        <v>433</v>
      </c>
      <c r="C86" s="2" t="n">
        <v>7596299</v>
      </c>
      <c r="D86" s="2" t="n">
        <v>7613372</v>
      </c>
      <c r="E86" s="2" t="n">
        <v>7600044</v>
      </c>
      <c r="F86" s="2" t="n">
        <v>7599481</v>
      </c>
      <c r="G86" s="2" t="n">
        <v>7579597</v>
      </c>
      <c r="H86" s="2" t="n">
        <v>7546239</v>
      </c>
      <c r="I86" s="2" t="n">
        <v>7526204</v>
      </c>
      <c r="J86" s="2" t="n">
        <v>7528621</v>
      </c>
      <c r="K86" s="2" t="n">
        <v>7528594</v>
      </c>
      <c r="L86" s="2" t="n">
        <v>7511790</v>
      </c>
      <c r="M86" s="2" t="n">
        <v>7479246</v>
      </c>
      <c r="N86" s="2" t="n">
        <v>457347.649404622</v>
      </c>
      <c r="O86" s="2" t="n">
        <v>458382.686976154</v>
      </c>
      <c r="P86" s="2" t="n">
        <v>457581.893305611</v>
      </c>
      <c r="Q86" s="2" t="n">
        <v>457547.113618931</v>
      </c>
      <c r="R86" s="2" t="n">
        <v>456349.374761421</v>
      </c>
      <c r="S86" s="2" t="n">
        <v>454342.086816559</v>
      </c>
      <c r="T86" s="2" t="n">
        <v>453136.520276247</v>
      </c>
      <c r="U86" s="2" t="n">
        <v>453283.151980719</v>
      </c>
      <c r="V86" s="2" t="n">
        <v>453283.688271349</v>
      </c>
      <c r="W86" s="2" t="n">
        <v>452272.221270636</v>
      </c>
      <c r="X86" s="2" t="n">
        <v>450312.94185846</v>
      </c>
      <c r="Y86" s="2" t="n">
        <f aca="false">N86-X86</f>
        <v>7034.70754616137</v>
      </c>
      <c r="Z86" s="105" t="e">
        <f aca="false">rri(24,N86,X86)</f>
        <v>#NAME?</v>
      </c>
      <c r="AA86" s="105" t="e">
        <f aca="false">rri(10,R86,X86)</f>
        <v>#NAME?</v>
      </c>
    </row>
    <row r="87" customFormat="false" ht="12.75" hidden="false" customHeight="true" outlineLevel="0" collapsed="false">
      <c r="A87" s="2" t="s">
        <v>670</v>
      </c>
      <c r="B87" s="2" t="s">
        <v>434</v>
      </c>
      <c r="C87" s="2" t="n">
        <v>93541</v>
      </c>
      <c r="D87" s="2" t="n">
        <v>85554</v>
      </c>
      <c r="E87" s="2" t="n">
        <v>83160</v>
      </c>
      <c r="F87" s="2" t="n">
        <v>84184</v>
      </c>
      <c r="G87" s="2" t="n">
        <v>84893</v>
      </c>
      <c r="H87" s="2" t="n">
        <v>85116</v>
      </c>
      <c r="I87" s="2" t="n">
        <v>85809</v>
      </c>
      <c r="J87" s="2" t="n">
        <v>87484</v>
      </c>
      <c r="K87" s="2" t="n">
        <v>89980</v>
      </c>
      <c r="L87" s="2" t="n">
        <v>90578</v>
      </c>
      <c r="M87" s="2" t="n">
        <v>89899</v>
      </c>
      <c r="N87" s="2" t="n">
        <v>5675.61139538431</v>
      </c>
      <c r="O87" s="2" t="n">
        <v>5191.03211410518</v>
      </c>
      <c r="P87" s="2" t="n">
        <v>5045.76578734577</v>
      </c>
      <c r="Q87" s="2" t="n">
        <v>5107.87369844126</v>
      </c>
      <c r="R87" s="2" t="n">
        <v>5150.89935784342</v>
      </c>
      <c r="S87" s="2" t="n">
        <v>5164.42101454935</v>
      </c>
      <c r="T87" s="2" t="n">
        <v>5206.45521400629</v>
      </c>
      <c r="U87" s="2" t="n">
        <v>5308.06184851561</v>
      </c>
      <c r="V87" s="2" t="n">
        <v>5459.47931094933</v>
      </c>
      <c r="W87" s="2" t="n">
        <v>5495.77703362925</v>
      </c>
      <c r="X87" s="2" t="n">
        <v>5454.62278167308</v>
      </c>
      <c r="Y87" s="2" t="n">
        <f aca="false">N87-X87</f>
        <v>220.988613711238</v>
      </c>
      <c r="Z87" s="105" t="e">
        <f aca="false">rri(24,N87,X87)</f>
        <v>#NAME?</v>
      </c>
      <c r="AA87" s="105" t="e">
        <f aca="false">rri(10,R87,X87)</f>
        <v>#NAME?</v>
      </c>
    </row>
    <row r="88" customFormat="false" ht="12.75" hidden="false" customHeight="true" outlineLevel="0" collapsed="false">
      <c r="A88" s="2" t="s">
        <v>671</v>
      </c>
      <c r="B88" s="2" t="s">
        <v>435</v>
      </c>
      <c r="C88" s="2" t="n">
        <v>4897595</v>
      </c>
      <c r="D88" s="2" t="n">
        <v>4749061</v>
      </c>
      <c r="E88" s="2" t="n">
        <v>4665419</v>
      </c>
      <c r="F88" s="2" t="n">
        <v>4664194</v>
      </c>
      <c r="G88" s="2" t="n">
        <v>4658108</v>
      </c>
      <c r="H88" s="2" t="n">
        <v>4659097</v>
      </c>
      <c r="I88" s="2" t="n">
        <v>4659050</v>
      </c>
      <c r="J88" s="2" t="n">
        <v>4670235</v>
      </c>
      <c r="K88" s="2" t="n">
        <v>4721226</v>
      </c>
      <c r="L88" s="2" t="n">
        <v>4753098</v>
      </c>
      <c r="M88" s="2" t="n">
        <v>4739127</v>
      </c>
      <c r="N88" s="2" t="n">
        <v>292732.200619759</v>
      </c>
      <c r="O88" s="2" t="n">
        <v>283843.175887603</v>
      </c>
      <c r="P88" s="2" t="n">
        <v>278843.132510017</v>
      </c>
      <c r="Q88" s="2" t="n">
        <v>278765.480130021</v>
      </c>
      <c r="R88" s="2" t="n">
        <v>278410.23416558</v>
      </c>
      <c r="S88" s="2" t="n">
        <v>278478.952847736</v>
      </c>
      <c r="T88" s="2" t="n">
        <v>278479.749742539</v>
      </c>
      <c r="U88" s="2" t="n">
        <v>279146.327200725</v>
      </c>
      <c r="V88" s="2" t="n">
        <v>282191.836979169</v>
      </c>
      <c r="W88" s="2" t="n">
        <v>284088.880467508</v>
      </c>
      <c r="X88" s="2" t="n">
        <v>283247.578383818</v>
      </c>
      <c r="Y88" s="2" t="n">
        <f aca="false">N88-X88</f>
        <v>9484.622235941</v>
      </c>
      <c r="Z88" s="105" t="e">
        <f aca="false">rri(24,N88,X88)</f>
        <v>#NAME?</v>
      </c>
      <c r="AA88" s="105" t="e">
        <f aca="false">rri(10,R88,X88)</f>
        <v>#NAME?</v>
      </c>
    </row>
    <row r="89" customFormat="false" ht="12.75" hidden="false" customHeight="true" outlineLevel="0" collapsed="false">
      <c r="A89" s="2" t="s">
        <v>672</v>
      </c>
      <c r="B89" s="2" t="s">
        <v>436</v>
      </c>
      <c r="C89" s="2" t="n">
        <v>147884</v>
      </c>
      <c r="D89" s="2" t="n">
        <v>154111</v>
      </c>
      <c r="E89" s="2" t="n">
        <v>154482</v>
      </c>
      <c r="F89" s="2" t="n">
        <v>150535</v>
      </c>
      <c r="G89" s="2" t="n">
        <v>148862</v>
      </c>
      <c r="H89" s="2" t="n">
        <v>147947</v>
      </c>
      <c r="I89" s="2" t="n">
        <v>148264</v>
      </c>
      <c r="J89" s="2" t="n">
        <v>149136</v>
      </c>
      <c r="K89" s="2" t="n">
        <v>148533</v>
      </c>
      <c r="L89" s="2" t="n">
        <v>145354</v>
      </c>
      <c r="M89" s="2" t="n">
        <v>141906</v>
      </c>
      <c r="N89" s="2" t="n">
        <v>8549.91169996319</v>
      </c>
      <c r="O89" s="2" t="n">
        <v>8909.90845904172</v>
      </c>
      <c r="P89" s="2" t="n">
        <v>8931.39162599548</v>
      </c>
      <c r="Q89" s="2" t="n">
        <v>8703.34634238492</v>
      </c>
      <c r="R89" s="2" t="n">
        <v>8606.64690363416</v>
      </c>
      <c r="S89" s="2" t="n">
        <v>8553.70882493177</v>
      </c>
      <c r="T89" s="2" t="n">
        <v>8572.02187083721</v>
      </c>
      <c r="U89" s="2" t="n">
        <v>8622.46538003052</v>
      </c>
      <c r="V89" s="2" t="n">
        <v>8587.68532506504</v>
      </c>
      <c r="W89" s="2" t="n">
        <v>8403.76249633494</v>
      </c>
      <c r="X89" s="2" t="n">
        <v>8204.18678714443</v>
      </c>
      <c r="Y89" s="2" t="n">
        <f aca="false">N89-X89</f>
        <v>345.724912818756</v>
      </c>
      <c r="Z89" s="105" t="e">
        <f aca="false">rri(24,N89,X89)</f>
        <v>#NAME?</v>
      </c>
      <c r="AA89" s="105" t="e">
        <f aca="false">rri(10,R89,X89)</f>
        <v>#NAME?</v>
      </c>
    </row>
    <row r="90" customFormat="false" ht="12.75" hidden="false" customHeight="true" outlineLevel="0" collapsed="false">
      <c r="A90" s="2" t="s">
        <v>673</v>
      </c>
      <c r="B90" s="2" t="s">
        <v>437</v>
      </c>
      <c r="C90" s="2" t="n">
        <v>274</v>
      </c>
      <c r="D90" s="2" t="n">
        <v>615</v>
      </c>
      <c r="E90" s="2" t="n">
        <v>847</v>
      </c>
      <c r="F90" s="2" t="n">
        <v>601</v>
      </c>
      <c r="G90" s="2" t="n">
        <v>552</v>
      </c>
      <c r="H90" s="2" t="n">
        <v>426</v>
      </c>
      <c r="I90" s="2" t="n">
        <v>692</v>
      </c>
      <c r="J90" s="2" t="n">
        <v>699</v>
      </c>
      <c r="K90" s="2" t="n">
        <v>1120</v>
      </c>
      <c r="L90" s="2" t="n">
        <v>1177</v>
      </c>
      <c r="M90" s="2" t="n">
        <v>1138</v>
      </c>
      <c r="N90" s="2" t="n">
        <v>15.0471733902603</v>
      </c>
      <c r="O90" s="2" t="n">
        <v>33.7632995036706</v>
      </c>
      <c r="P90" s="2" t="n">
        <v>46.5033935007094</v>
      </c>
      <c r="Q90" s="2" t="n">
        <v>33.0118286513707</v>
      </c>
      <c r="R90" s="2" t="n">
        <v>30.3274361218823</v>
      </c>
      <c r="S90" s="2" t="n">
        <v>23.3920414930893</v>
      </c>
      <c r="T90" s="2" t="n">
        <v>38.0100507077654</v>
      </c>
      <c r="U90" s="2" t="n">
        <v>38.3579089620127</v>
      </c>
      <c r="V90" s="2" t="n">
        <v>61.5038367763993</v>
      </c>
      <c r="W90" s="2" t="n">
        <v>64.6331111642718</v>
      </c>
      <c r="X90" s="2" t="n">
        <v>62.5027421263995</v>
      </c>
      <c r="Y90" s="2" t="n">
        <f aca="false">N90-X90</f>
        <v>-47.4555687361392</v>
      </c>
      <c r="Z90" s="105" t="e">
        <f aca="false">rri(24,N90,X90)</f>
        <v>#NAME?</v>
      </c>
      <c r="AA90" s="105" t="e">
        <f aca="false">rri(10,R90,X90)</f>
        <v>#NAME?</v>
      </c>
    </row>
    <row r="91" customFormat="false" ht="12.75" hidden="false" customHeight="true" outlineLevel="0" collapsed="false">
      <c r="A91" s="2" t="s">
        <v>674</v>
      </c>
      <c r="B91" s="2" t="s">
        <v>1323</v>
      </c>
      <c r="C91" s="2" t="n">
        <v>33285</v>
      </c>
      <c r="D91" s="2" t="n">
        <v>33351</v>
      </c>
      <c r="E91" s="2" t="n">
        <v>33241</v>
      </c>
      <c r="F91" s="2" t="n">
        <v>33318</v>
      </c>
      <c r="G91" s="2" t="n">
        <v>33199</v>
      </c>
      <c r="H91" s="2" t="n">
        <v>32951</v>
      </c>
      <c r="I91" s="2" t="n">
        <v>32844</v>
      </c>
      <c r="J91" s="2" t="n">
        <v>32900</v>
      </c>
      <c r="K91" s="2" t="n">
        <v>33104</v>
      </c>
      <c r="L91" s="2" t="n">
        <v>33311</v>
      </c>
      <c r="M91" s="2" t="n">
        <v>33282</v>
      </c>
      <c r="N91" s="2" t="n">
        <v>2017.57135455443</v>
      </c>
      <c r="O91" s="2" t="n">
        <v>2021.57238571946</v>
      </c>
      <c r="P91" s="2" t="n">
        <v>2014.90499029347</v>
      </c>
      <c r="Q91" s="2" t="n">
        <v>2019.57395512488</v>
      </c>
      <c r="R91" s="2" t="n">
        <v>2012.362443569</v>
      </c>
      <c r="S91" s="2" t="n">
        <v>1997.32935555377</v>
      </c>
      <c r="T91" s="2" t="n">
        <v>1990.84343738982</v>
      </c>
      <c r="U91" s="2" t="n">
        <v>1994.2382679215</v>
      </c>
      <c r="V91" s="2" t="n">
        <v>2006.60513611969</v>
      </c>
      <c r="W91" s="2" t="n">
        <v>2019.15421151083</v>
      </c>
      <c r="X91" s="2" t="n">
        <v>2017.39760688577</v>
      </c>
      <c r="Y91" s="2" t="n">
        <f aca="false">N91-X91</f>
        <v>0.173747668659189</v>
      </c>
      <c r="Z91" s="105" t="e">
        <f aca="false">rri(24,N91,X91)</f>
        <v>#NAME?</v>
      </c>
      <c r="AA91" s="105" t="e">
        <f aca="false">rri(10,R91,X91)</f>
        <v>#NAME?</v>
      </c>
    </row>
    <row r="92" customFormat="false" ht="12.75" hidden="false" customHeight="true" outlineLevel="0" collapsed="false">
      <c r="A92" s="2" t="s">
        <v>675</v>
      </c>
      <c r="B92" s="2" t="s">
        <v>439</v>
      </c>
      <c r="C92" s="2" t="n">
        <v>581</v>
      </c>
      <c r="D92" s="2" t="n">
        <v>612</v>
      </c>
      <c r="E92" s="2" t="n">
        <v>630</v>
      </c>
      <c r="F92" s="2" t="n">
        <v>621</v>
      </c>
      <c r="G92" s="2" t="n">
        <v>608</v>
      </c>
      <c r="H92" s="2" t="n">
        <v>580</v>
      </c>
      <c r="I92" s="2" t="n">
        <v>564</v>
      </c>
      <c r="J92" s="2" t="n">
        <v>563</v>
      </c>
      <c r="K92" s="2" t="n">
        <v>578</v>
      </c>
      <c r="L92" s="2" t="n">
        <v>596</v>
      </c>
      <c r="M92" s="2" t="n">
        <v>597</v>
      </c>
      <c r="N92" s="2" t="n">
        <v>33.7573268494942</v>
      </c>
      <c r="O92" s="2" t="n">
        <v>35.5583395438472</v>
      </c>
      <c r="P92" s="2" t="n">
        <v>36.604012600522</v>
      </c>
      <c r="Q92" s="2" t="n">
        <v>36.0811266078503</v>
      </c>
      <c r="R92" s="2" t="n">
        <v>35.3258210739465</v>
      </c>
      <c r="S92" s="2" t="n">
        <v>33.6991194301281</v>
      </c>
      <c r="T92" s="2" t="n">
        <v>32.7695717441237</v>
      </c>
      <c r="U92" s="2" t="n">
        <v>32.7114484339684</v>
      </c>
      <c r="V92" s="2" t="n">
        <v>33.5829603451177</v>
      </c>
      <c r="W92" s="2" t="n">
        <v>34.6289712156602</v>
      </c>
      <c r="X92" s="2" t="n">
        <v>34.6871546945357</v>
      </c>
      <c r="Y92" s="2" t="n">
        <f aca="false">N92-X92</f>
        <v>-0.929827845041494</v>
      </c>
      <c r="Z92" s="105" t="e">
        <f aca="false">rri(24,N92,X92)</f>
        <v>#NAME?</v>
      </c>
      <c r="AA92" s="105" t="e">
        <f aca="false">rri(10,R92,X92)</f>
        <v>#NAME?</v>
      </c>
    </row>
    <row r="93" customFormat="false" ht="12.75" hidden="false" customHeight="true" outlineLevel="0" collapsed="false">
      <c r="A93" s="2" t="s">
        <v>676</v>
      </c>
      <c r="B93" s="2" t="s">
        <v>440</v>
      </c>
      <c r="C93" s="2" t="n">
        <v>2759</v>
      </c>
      <c r="D93" s="2" t="n">
        <v>2768</v>
      </c>
      <c r="E93" s="2" t="n">
        <v>2755</v>
      </c>
      <c r="F93" s="2" t="n">
        <v>2747</v>
      </c>
      <c r="G93" s="2" t="n">
        <v>2749</v>
      </c>
      <c r="H93" s="2" t="n">
        <v>2744</v>
      </c>
      <c r="I93" s="2" t="n">
        <v>2730</v>
      </c>
      <c r="J93" s="2" t="n">
        <v>2716</v>
      </c>
      <c r="K93" s="2" t="n">
        <v>2738</v>
      </c>
      <c r="L93" s="2" t="n">
        <v>2766</v>
      </c>
      <c r="M93" s="2" t="n">
        <v>2752</v>
      </c>
      <c r="N93" s="2" t="n">
        <v>162.980698162084</v>
      </c>
      <c r="O93" s="2" t="n">
        <v>163.51258384739</v>
      </c>
      <c r="P93" s="2" t="n">
        <v>162.744665435082</v>
      </c>
      <c r="Q93" s="2" t="n">
        <v>162.272062265821</v>
      </c>
      <c r="R93" s="2" t="n">
        <v>162.390155172553</v>
      </c>
      <c r="S93" s="2" t="n">
        <v>162.094708270917</v>
      </c>
      <c r="T93" s="2" t="n">
        <v>161.26720531857</v>
      </c>
      <c r="U93" s="2" t="n">
        <v>160.440092507506</v>
      </c>
      <c r="V93" s="2" t="n">
        <v>161.739855272857</v>
      </c>
      <c r="W93" s="2" t="n">
        <v>163.394223497778</v>
      </c>
      <c r="X93" s="2" t="n">
        <v>162.567170338566</v>
      </c>
      <c r="Y93" s="2" t="n">
        <f aca="false">N93-X93</f>
        <v>0.413527823517626</v>
      </c>
      <c r="Z93" s="105" t="e">
        <f aca="false">rri(24,N93,X93)</f>
        <v>#NAME?</v>
      </c>
      <c r="AA93" s="105" t="e">
        <f aca="false">rri(10,R93,X93)</f>
        <v>#NAME?</v>
      </c>
    </row>
    <row r="94" customFormat="false" ht="12.75" hidden="false" customHeight="true" outlineLevel="0" collapsed="false">
      <c r="A94" s="2" t="s">
        <v>677</v>
      </c>
      <c r="B94" s="2" t="s">
        <v>441</v>
      </c>
      <c r="C94" s="2" t="n">
        <v>542</v>
      </c>
      <c r="D94" s="2" t="n">
        <v>528</v>
      </c>
      <c r="E94" s="2" t="n">
        <v>536</v>
      </c>
      <c r="F94" s="2" t="n">
        <v>550</v>
      </c>
      <c r="G94" s="2" t="n">
        <v>546</v>
      </c>
      <c r="H94" s="2" t="n">
        <v>542</v>
      </c>
      <c r="I94" s="2" t="n">
        <v>522</v>
      </c>
      <c r="J94" s="2" t="n">
        <v>535</v>
      </c>
      <c r="K94" s="2" t="n">
        <v>541</v>
      </c>
      <c r="L94" s="2" t="n">
        <v>554</v>
      </c>
      <c r="M94" s="2" t="n">
        <v>557</v>
      </c>
      <c r="N94" s="2" t="n">
        <v>32.1421355045222</v>
      </c>
      <c r="O94" s="2" t="n">
        <v>31.3115091774054</v>
      </c>
      <c r="P94" s="2" t="n">
        <v>31.7861523964381</v>
      </c>
      <c r="Q94" s="2" t="n">
        <v>32.6161490257065</v>
      </c>
      <c r="R94" s="2" t="n">
        <v>32.379601550212</v>
      </c>
      <c r="S94" s="2" t="n">
        <v>32.1421773160597</v>
      </c>
      <c r="T94" s="2" t="n">
        <v>30.9553542527561</v>
      </c>
      <c r="U94" s="2" t="n">
        <v>31.7271864098643</v>
      </c>
      <c r="V94" s="2" t="n">
        <v>32.0830620128908</v>
      </c>
      <c r="W94" s="2" t="n">
        <v>32.8539339537605</v>
      </c>
      <c r="X94" s="2" t="n">
        <v>33.0307946085153</v>
      </c>
      <c r="Y94" s="2" t="n">
        <f aca="false">N94-X94</f>
        <v>-0.88865910399312</v>
      </c>
      <c r="Z94" s="105" t="e">
        <f aca="false">rri(24,N94,X94)</f>
        <v>#NAME?</v>
      </c>
      <c r="AA94" s="105" t="e">
        <f aca="false">rri(10,R94,X94)</f>
        <v>#NAME?</v>
      </c>
    </row>
    <row r="95" customFormat="false" ht="12.75" hidden="false" customHeight="true" outlineLevel="0" collapsed="false">
      <c r="A95" s="2" t="s">
        <v>678</v>
      </c>
      <c r="B95" s="2" t="s">
        <v>1324</v>
      </c>
      <c r="C95" s="2" t="n">
        <v>21</v>
      </c>
      <c r="D95" s="2" t="n">
        <v>23</v>
      </c>
      <c r="E95" s="2" t="n">
        <v>24</v>
      </c>
      <c r="F95" s="2" t="n">
        <v>28</v>
      </c>
      <c r="G95" s="2" t="n">
        <v>27</v>
      </c>
      <c r="H95" s="2" t="n">
        <v>26</v>
      </c>
      <c r="I95" s="2" t="n">
        <v>26</v>
      </c>
      <c r="J95" s="2" t="n">
        <v>26</v>
      </c>
      <c r="K95" s="2" t="n">
        <v>23</v>
      </c>
      <c r="L95" s="2" t="n">
        <v>20</v>
      </c>
      <c r="M95" s="2" t="n">
        <v>18</v>
      </c>
      <c r="N95" s="2" t="n">
        <v>1.21502841627381</v>
      </c>
      <c r="O95" s="2" t="n">
        <v>1.33074427586556</v>
      </c>
      <c r="P95" s="2" t="n">
        <v>1.38860238440767</v>
      </c>
      <c r="Q95" s="2" t="n">
        <v>1.62003388909568</v>
      </c>
      <c r="R95" s="2" t="n">
        <v>1.5621759235497</v>
      </c>
      <c r="S95" s="2" t="n">
        <v>1.50431802950222</v>
      </c>
      <c r="T95" s="2" t="n">
        <v>1.50431802950222</v>
      </c>
      <c r="U95" s="2" t="n">
        <v>1.5043178865078</v>
      </c>
      <c r="V95" s="2" t="n">
        <v>1.33074434736234</v>
      </c>
      <c r="W95" s="2" t="n">
        <v>1.15717095121473</v>
      </c>
      <c r="X95" s="2" t="n">
        <v>1.04145509162298</v>
      </c>
      <c r="Y95" s="2" t="n">
        <f aca="false">N95-X95</f>
        <v>0.173573324650822</v>
      </c>
      <c r="Z95" s="105" t="e">
        <f aca="false">rri(24,N95,X95)</f>
        <v>#NAME?</v>
      </c>
      <c r="AA95" s="105" t="e">
        <f aca="false">rri(10,R95,X95)</f>
        <v>#NAME?</v>
      </c>
    </row>
    <row r="96" customFormat="false" ht="12.75" hidden="false" customHeight="true" outlineLevel="0" collapsed="false">
      <c r="A96" s="2" t="s">
        <v>679</v>
      </c>
      <c r="B96" s="2" t="s">
        <v>443</v>
      </c>
      <c r="C96" s="2" t="n">
        <v>3962</v>
      </c>
      <c r="D96" s="2" t="n">
        <v>4094</v>
      </c>
      <c r="E96" s="2" t="n">
        <v>4170</v>
      </c>
      <c r="F96" s="2" t="n">
        <v>4154</v>
      </c>
      <c r="G96" s="2" t="n">
        <v>4091</v>
      </c>
      <c r="H96" s="2" t="n">
        <v>4039</v>
      </c>
      <c r="I96" s="2" t="n">
        <v>4003</v>
      </c>
      <c r="J96" s="2" t="n">
        <v>3955</v>
      </c>
      <c r="K96" s="2" t="n">
        <v>3918</v>
      </c>
      <c r="L96" s="2" t="n">
        <v>3975</v>
      </c>
      <c r="M96" s="2" t="n">
        <v>3982</v>
      </c>
      <c r="N96" s="2" t="n">
        <v>233.951067341056</v>
      </c>
      <c r="O96" s="2" t="n">
        <v>241.745960875506</v>
      </c>
      <c r="P96" s="2" t="n">
        <v>246.234552651227</v>
      </c>
      <c r="Q96" s="2" t="n">
        <v>245.289243061668</v>
      </c>
      <c r="R96" s="2" t="n">
        <v>241.569397778659</v>
      </c>
      <c r="S96" s="2" t="n">
        <v>238.49676792687</v>
      </c>
      <c r="T96" s="2" t="n">
        <v>236.370371913522</v>
      </c>
      <c r="U96" s="2" t="n">
        <v>233.536165245165</v>
      </c>
      <c r="V96" s="2" t="n">
        <v>231.354341747285</v>
      </c>
      <c r="W96" s="2" t="n">
        <v>234.724476918225</v>
      </c>
      <c r="X96" s="2" t="n">
        <v>235.137994920777</v>
      </c>
      <c r="Y96" s="2" t="n">
        <f aca="false">N96-X96</f>
        <v>-1.18692757972178</v>
      </c>
      <c r="Z96" s="105" t="e">
        <f aca="false">rri(24,N96,X96)</f>
        <v>#NAME?</v>
      </c>
      <c r="AA96" s="105" t="e">
        <f aca="false">rri(10,R96,X96)</f>
        <v>#NAME?</v>
      </c>
    </row>
    <row r="97" customFormat="false" ht="12.75" hidden="false" customHeight="true" outlineLevel="0" collapsed="false">
      <c r="A97" s="2" t="s">
        <v>680</v>
      </c>
      <c r="B97" s="2" t="s">
        <v>1325</v>
      </c>
      <c r="C97" s="2" t="n">
        <v>796</v>
      </c>
      <c r="D97" s="2" t="n">
        <v>796</v>
      </c>
      <c r="E97" s="2" t="n">
        <v>796</v>
      </c>
      <c r="F97" s="2" t="n">
        <v>796</v>
      </c>
      <c r="G97" s="2" t="n">
        <v>796</v>
      </c>
      <c r="H97" s="2" t="n">
        <v>796</v>
      </c>
      <c r="I97" s="2" t="n">
        <v>796</v>
      </c>
      <c r="J97" s="2" t="n">
        <v>796</v>
      </c>
      <c r="K97" s="2" t="n">
        <v>796</v>
      </c>
      <c r="L97" s="2" t="n">
        <v>796</v>
      </c>
      <c r="M97" s="2" t="n">
        <v>796</v>
      </c>
      <c r="N97" s="2" t="n">
        <v>48.3852066009718</v>
      </c>
      <c r="O97" s="2" t="n">
        <v>48.3852066009718</v>
      </c>
      <c r="P97" s="2" t="n">
        <v>48.3852066009718</v>
      </c>
      <c r="Q97" s="2" t="n">
        <v>48.3852066009718</v>
      </c>
      <c r="R97" s="2" t="n">
        <v>48.3852066009718</v>
      </c>
      <c r="S97" s="2" t="n">
        <v>48.3852066009718</v>
      </c>
      <c r="T97" s="2" t="n">
        <v>48.3852066009718</v>
      </c>
      <c r="U97" s="2" t="n">
        <v>48.3852066009718</v>
      </c>
      <c r="V97" s="2" t="n">
        <v>48.3852066009718</v>
      </c>
      <c r="W97" s="2" t="n">
        <v>48.3852066009718</v>
      </c>
      <c r="X97" s="2" t="n">
        <v>48.3852066009718</v>
      </c>
      <c r="Y97" s="2" t="n">
        <f aca="false">N97-X97</f>
        <v>0</v>
      </c>
      <c r="Z97" s="105" t="e">
        <f aca="false">rri(24,N97,X97)</f>
        <v>#NAME?</v>
      </c>
      <c r="AA97" s="105" t="e">
        <f aca="false">rri(10,R97,X97)</f>
        <v>#NAME?</v>
      </c>
    </row>
    <row r="98" customFormat="false" ht="12.75" hidden="false" customHeight="true" outlineLevel="0" collapsed="false">
      <c r="A98" s="2" t="s">
        <v>681</v>
      </c>
      <c r="B98" s="2" t="s">
        <v>445</v>
      </c>
      <c r="C98" s="2" t="n">
        <v>160502</v>
      </c>
      <c r="D98" s="2" t="n">
        <v>191005</v>
      </c>
      <c r="E98" s="2" t="n">
        <v>191213</v>
      </c>
      <c r="F98" s="2" t="n">
        <v>183273</v>
      </c>
      <c r="G98" s="2" t="n">
        <v>146881</v>
      </c>
      <c r="H98" s="2" t="n">
        <v>114461</v>
      </c>
      <c r="I98" s="2" t="n">
        <v>108406</v>
      </c>
      <c r="J98" s="2" t="n">
        <v>111743</v>
      </c>
      <c r="K98" s="2" t="n">
        <v>109992</v>
      </c>
      <c r="L98" s="2" t="n">
        <v>109269</v>
      </c>
      <c r="M98" s="2" t="n">
        <v>110397</v>
      </c>
      <c r="N98" s="2" t="n">
        <v>9147.96967242749</v>
      </c>
      <c r="O98" s="2" t="n">
        <v>10741.6841254974</v>
      </c>
      <c r="P98" s="2" t="n">
        <v>10711.6430338557</v>
      </c>
      <c r="Q98" s="2" t="n">
        <v>10286.4195723108</v>
      </c>
      <c r="R98" s="2" t="n">
        <v>8283.26288515275</v>
      </c>
      <c r="S98" s="2" t="n">
        <v>6492.8291798038</v>
      </c>
      <c r="T98" s="2" t="n">
        <v>6149.74951921477</v>
      </c>
      <c r="U98" s="2" t="n">
        <v>6338.06644963132</v>
      </c>
      <c r="V98" s="2" t="n">
        <v>6242.46274122417</v>
      </c>
      <c r="W98" s="2" t="n">
        <v>6203.63020449804</v>
      </c>
      <c r="X98" s="2" t="n">
        <v>6270.01891204629</v>
      </c>
      <c r="Y98" s="2" t="n">
        <f aca="false">N98-X98</f>
        <v>2877.9507603812</v>
      </c>
      <c r="Z98" s="105" t="e">
        <f aca="false">rri(24,N98,X98)</f>
        <v>#NAME?</v>
      </c>
      <c r="AA98" s="105" t="e">
        <f aca="false">rri(10,R98,X98)</f>
        <v>#NAME?</v>
      </c>
    </row>
    <row r="99" customFormat="false" ht="12.75" hidden="false" customHeight="true" outlineLevel="0" collapsed="false">
      <c r="A99" s="2" t="s">
        <v>682</v>
      </c>
      <c r="B99" s="2" t="s">
        <v>446</v>
      </c>
      <c r="C99" s="2" t="n">
        <v>2138254</v>
      </c>
      <c r="D99" s="2" t="n">
        <v>2180489</v>
      </c>
      <c r="E99" s="2" t="n">
        <v>2170379</v>
      </c>
      <c r="F99" s="2" t="n">
        <v>2170860</v>
      </c>
      <c r="G99" s="2" t="n">
        <v>2155108</v>
      </c>
      <c r="H99" s="2" t="n">
        <v>2145401</v>
      </c>
      <c r="I99" s="2" t="n">
        <v>2129199</v>
      </c>
      <c r="J99" s="2" t="n">
        <v>2134702</v>
      </c>
      <c r="K99" s="2" t="n">
        <v>2142481</v>
      </c>
      <c r="L99" s="2" t="n">
        <v>2151204</v>
      </c>
      <c r="M99" s="2" t="n">
        <v>2133726</v>
      </c>
      <c r="N99" s="2" t="n">
        <v>126602.833807934</v>
      </c>
      <c r="O99" s="2" t="n">
        <v>129099.699105143</v>
      </c>
      <c r="P99" s="2" t="n">
        <v>128500.69023054</v>
      </c>
      <c r="Q99" s="2" t="n">
        <v>128529.737934111</v>
      </c>
      <c r="R99" s="2" t="n">
        <v>127597.062927508</v>
      </c>
      <c r="S99" s="2" t="n">
        <v>127021.054173661</v>
      </c>
      <c r="T99" s="2" t="n">
        <v>126061.823852671</v>
      </c>
      <c r="U99" s="2" t="n">
        <v>126387.866281857</v>
      </c>
      <c r="V99" s="2" t="n">
        <v>126848.273630761</v>
      </c>
      <c r="W99" s="2" t="n">
        <v>127364.621370401</v>
      </c>
      <c r="X99" s="2" t="n">
        <v>126329.755378675</v>
      </c>
      <c r="Y99" s="2" t="n">
        <f aca="false">N99-X99</f>
        <v>273.078429259593</v>
      </c>
      <c r="Z99" s="105" t="e">
        <f aca="false">rri(24,N99,X99)</f>
        <v>#NAME?</v>
      </c>
      <c r="AA99" s="105" t="e">
        <f aca="false">rri(10,R99,X99)</f>
        <v>#NAME?</v>
      </c>
    </row>
    <row r="100" customFormat="false" ht="12.75" hidden="false" customHeight="true" outlineLevel="0" collapsed="false">
      <c r="A100" s="2" t="s">
        <v>683</v>
      </c>
      <c r="B100" s="2" t="s">
        <v>447</v>
      </c>
      <c r="C100" s="2" t="n">
        <v>6375</v>
      </c>
      <c r="D100" s="2" t="n">
        <v>6406</v>
      </c>
      <c r="E100" s="2" t="n">
        <v>6406</v>
      </c>
      <c r="F100" s="2" t="n">
        <v>6406</v>
      </c>
      <c r="G100" s="2" t="n">
        <v>6395</v>
      </c>
      <c r="H100" s="2" t="n">
        <v>6382</v>
      </c>
      <c r="I100" s="2" t="n">
        <v>6355</v>
      </c>
      <c r="J100" s="2" t="n">
        <v>6360</v>
      </c>
      <c r="K100" s="2" t="n">
        <v>6373</v>
      </c>
      <c r="L100" s="2" t="n">
        <v>6396</v>
      </c>
      <c r="M100" s="2" t="n">
        <v>6397</v>
      </c>
      <c r="N100" s="2" t="n">
        <v>383.163352687792</v>
      </c>
      <c r="O100" s="2" t="n">
        <v>385.04150421873</v>
      </c>
      <c r="P100" s="2" t="n">
        <v>385.04150421873</v>
      </c>
      <c r="Q100" s="2" t="n">
        <v>385.041534529759</v>
      </c>
      <c r="R100" s="2" t="n">
        <v>384.375205956123</v>
      </c>
      <c r="S100" s="2" t="n">
        <v>383.587643510733</v>
      </c>
      <c r="T100" s="2" t="n">
        <v>381.951513226183</v>
      </c>
      <c r="U100" s="2" t="n">
        <v>382.25426528062</v>
      </c>
      <c r="V100" s="2" t="n">
        <v>383.041790309676</v>
      </c>
      <c r="W100" s="2" t="n">
        <v>384.435560195381</v>
      </c>
      <c r="X100" s="2" t="n">
        <v>384.496152388445</v>
      </c>
      <c r="Y100" s="2" t="n">
        <f aca="false">N100-X100</f>
        <v>-1.3327997006532</v>
      </c>
      <c r="Z100" s="105" t="e">
        <f aca="false">rri(24,N100,X100)</f>
        <v>#NAME?</v>
      </c>
      <c r="AA100" s="105" t="e">
        <f aca="false">rri(10,R100,X100)</f>
        <v>#NAME?</v>
      </c>
    </row>
    <row r="101" customFormat="false" ht="12.75" hidden="false" customHeight="true" outlineLevel="0" collapsed="false">
      <c r="A101" s="2" t="s">
        <v>684</v>
      </c>
      <c r="B101" s="2" t="s">
        <v>448</v>
      </c>
      <c r="C101" s="2" t="n">
        <v>2658238</v>
      </c>
      <c r="D101" s="2" t="n">
        <v>2642902</v>
      </c>
      <c r="E101" s="2" t="n">
        <v>2605088</v>
      </c>
      <c r="F101" s="2" t="n">
        <v>2622424</v>
      </c>
      <c r="G101" s="2" t="n">
        <v>2613472</v>
      </c>
      <c r="H101" s="2" t="n">
        <v>2621715</v>
      </c>
      <c r="I101" s="2" t="n">
        <v>2609992</v>
      </c>
      <c r="J101" s="2" t="n">
        <v>2618601</v>
      </c>
      <c r="K101" s="2" t="n">
        <v>2596617</v>
      </c>
      <c r="L101" s="2" t="n">
        <v>2538968</v>
      </c>
      <c r="M101" s="2" t="n">
        <v>2484380</v>
      </c>
      <c r="N101" s="2" t="n">
        <v>160047.044418802</v>
      </c>
      <c r="O101" s="2" t="n">
        <v>159123.77288863</v>
      </c>
      <c r="P101" s="2" t="n">
        <v>156848.092149163</v>
      </c>
      <c r="Q101" s="2" t="n">
        <v>157890.223725265</v>
      </c>
      <c r="R101" s="2" t="n">
        <v>157351.556152473</v>
      </c>
      <c r="S101" s="2" t="n">
        <v>157846.900054078</v>
      </c>
      <c r="T101" s="2" t="n">
        <v>157141.783574965</v>
      </c>
      <c r="U101" s="2" t="n">
        <v>157659.298277598</v>
      </c>
      <c r="V101" s="2" t="n">
        <v>156336.809858544</v>
      </c>
      <c r="W101" s="2" t="n">
        <v>152867.84821591</v>
      </c>
      <c r="X101" s="2" t="n">
        <v>149581.13101614</v>
      </c>
      <c r="Y101" s="2" t="n">
        <f aca="false">N101-X101</f>
        <v>10465.9134026621</v>
      </c>
      <c r="Z101" s="105" t="e">
        <f aca="false">rri(24,N101,X101)</f>
        <v>#NAME?</v>
      </c>
      <c r="AA101" s="105" t="e">
        <f aca="false">rri(10,R101,X101)</f>
        <v>#NAME?</v>
      </c>
    </row>
    <row r="102" customFormat="false" ht="12.75" hidden="false" customHeight="true" outlineLevel="0" collapsed="false">
      <c r="A102" s="2" t="s">
        <v>685</v>
      </c>
      <c r="B102" s="2" t="s">
        <v>449</v>
      </c>
      <c r="C102" s="2" t="n">
        <v>13829</v>
      </c>
      <c r="D102" s="2" t="n">
        <v>12534</v>
      </c>
      <c r="E102" s="2" t="n">
        <v>11951</v>
      </c>
      <c r="F102" s="2" t="n">
        <v>12301</v>
      </c>
      <c r="G102" s="2" t="n">
        <v>12438</v>
      </c>
      <c r="H102" s="2" t="n">
        <v>12039</v>
      </c>
      <c r="I102" s="2" t="n">
        <v>11679</v>
      </c>
      <c r="J102" s="2" t="n">
        <v>11550</v>
      </c>
      <c r="K102" s="2" t="n">
        <v>11627</v>
      </c>
      <c r="L102" s="2" t="n">
        <v>11625</v>
      </c>
      <c r="M102" s="2" t="n">
        <v>11613</v>
      </c>
      <c r="N102" s="2" t="n">
        <v>840.367339059013</v>
      </c>
      <c r="O102" s="2" t="n">
        <v>761.671789578242</v>
      </c>
      <c r="P102" s="2" t="n">
        <v>726.243167629111</v>
      </c>
      <c r="Q102" s="2" t="n">
        <v>747.512293920838</v>
      </c>
      <c r="R102" s="2" t="n">
        <v>755.838261008519</v>
      </c>
      <c r="S102" s="2" t="n">
        <v>731.59237732266</v>
      </c>
      <c r="T102" s="2" t="n">
        <v>709.715741046235</v>
      </c>
      <c r="U102" s="2" t="n">
        <v>701.87651324157</v>
      </c>
      <c r="V102" s="2" t="n">
        <v>706.555815934155</v>
      </c>
      <c r="W102" s="2" t="n">
        <v>706.4344702245</v>
      </c>
      <c r="X102" s="2" t="n">
        <v>705.705072042378</v>
      </c>
      <c r="Y102" s="2" t="n">
        <f aca="false">N102-X102</f>
        <v>134.662267016635</v>
      </c>
      <c r="Z102" s="105" t="e">
        <f aca="false">rri(24,N102,X102)</f>
        <v>#NAME?</v>
      </c>
      <c r="AA102" s="105" t="e">
        <f aca="false">rri(10,R102,X102)</f>
        <v>#NAME?</v>
      </c>
    </row>
    <row r="103" customFormat="false" ht="12.75" hidden="false" customHeight="true" outlineLevel="0" collapsed="false">
      <c r="A103" s="2" t="s">
        <v>686</v>
      </c>
      <c r="B103" s="2" t="s">
        <v>1326</v>
      </c>
      <c r="C103" s="2" t="n">
        <v>93</v>
      </c>
      <c r="D103" s="2" t="n">
        <v>93</v>
      </c>
      <c r="E103" s="2" t="n">
        <v>93</v>
      </c>
      <c r="F103" s="2" t="n">
        <v>93</v>
      </c>
      <c r="G103" s="2" t="n">
        <v>93</v>
      </c>
      <c r="H103" s="2" t="n">
        <v>93</v>
      </c>
      <c r="I103" s="2" t="n">
        <v>93</v>
      </c>
      <c r="J103" s="2" t="n">
        <v>93</v>
      </c>
      <c r="K103" s="2" t="n">
        <v>93</v>
      </c>
      <c r="L103" s="2" t="n">
        <v>93</v>
      </c>
      <c r="M103" s="2" t="n">
        <v>93</v>
      </c>
      <c r="N103" s="2" t="n">
        <v>5.38228058452193</v>
      </c>
      <c r="O103" s="2" t="n">
        <v>5.38228058452193</v>
      </c>
      <c r="P103" s="2" t="n">
        <v>5.38228058452193</v>
      </c>
      <c r="Q103" s="2" t="n">
        <v>5.38228058452193</v>
      </c>
      <c r="R103" s="2" t="n">
        <v>5.38228058452193</v>
      </c>
      <c r="S103" s="2" t="n">
        <v>5.38228058452193</v>
      </c>
      <c r="T103" s="2" t="n">
        <v>5.38228058452193</v>
      </c>
      <c r="U103" s="2" t="n">
        <v>5.38228058452193</v>
      </c>
      <c r="V103" s="2" t="n">
        <v>5.38228058452193</v>
      </c>
      <c r="W103" s="2" t="n">
        <v>5.38228058452193</v>
      </c>
      <c r="X103" s="2" t="n">
        <v>5.38228058452193</v>
      </c>
      <c r="Y103" s="2" t="n">
        <f aca="false">N103-X103</f>
        <v>0</v>
      </c>
      <c r="Z103" s="105" t="e">
        <f aca="false">rri(24,N103,X103)</f>
        <v>#NAME?</v>
      </c>
      <c r="AA103" s="105" t="e">
        <f aca="false">rri(10,R103,X103)</f>
        <v>#NAME?</v>
      </c>
    </row>
    <row r="104" customFormat="false" ht="12.75" hidden="false" customHeight="true" outlineLevel="0" collapsed="false">
      <c r="A104" s="2" t="s">
        <v>687</v>
      </c>
      <c r="B104" s="2" t="s">
        <v>451</v>
      </c>
      <c r="C104" s="2" t="n">
        <v>876753</v>
      </c>
      <c r="D104" s="2" t="n">
        <v>882846</v>
      </c>
      <c r="E104" s="2" t="n">
        <v>883925</v>
      </c>
      <c r="F104" s="2" t="n">
        <v>885764</v>
      </c>
      <c r="G104" s="2" t="n">
        <v>880270</v>
      </c>
      <c r="H104" s="2" t="n">
        <v>872870</v>
      </c>
      <c r="I104" s="2" t="n">
        <v>869466</v>
      </c>
      <c r="J104" s="2" t="n">
        <v>867625</v>
      </c>
      <c r="K104" s="2" t="n">
        <v>875137</v>
      </c>
      <c r="L104" s="2" t="n">
        <v>880404</v>
      </c>
      <c r="M104" s="2" t="n">
        <v>877195</v>
      </c>
      <c r="N104" s="2" t="n">
        <v>52730.5215220719</v>
      </c>
      <c r="O104" s="2" t="n">
        <v>53097.4514632603</v>
      </c>
      <c r="P104" s="2" t="n">
        <v>53162.3165833254</v>
      </c>
      <c r="Q104" s="2" t="n">
        <v>53272.6506958074</v>
      </c>
      <c r="R104" s="2" t="n">
        <v>52941.8373046553</v>
      </c>
      <c r="S104" s="2" t="n">
        <v>52496.6650270522</v>
      </c>
      <c r="T104" s="2" t="n">
        <v>52291.9529788294</v>
      </c>
      <c r="U104" s="2" t="n">
        <v>52181.1093326487</v>
      </c>
      <c r="V104" s="2" t="n">
        <v>52632.8877333527</v>
      </c>
      <c r="W104" s="2" t="n">
        <v>52949.9949519856</v>
      </c>
      <c r="X104" s="2" t="n">
        <v>52757.1682936497</v>
      </c>
      <c r="Y104" s="2" t="n">
        <f aca="false">N104-X104</f>
        <v>-26.6467715778708</v>
      </c>
      <c r="Z104" s="105" t="e">
        <f aca="false">rri(24,N104,X104)</f>
        <v>#NAME?</v>
      </c>
      <c r="AA104" s="105" t="e">
        <f aca="false">rri(10,R104,X104)</f>
        <v>#NAME?</v>
      </c>
    </row>
    <row r="105" customFormat="false" ht="12.75" hidden="false" customHeight="true" outlineLevel="0" collapsed="false">
      <c r="A105" s="2" t="s">
        <v>688</v>
      </c>
      <c r="B105" s="2" t="s">
        <v>452</v>
      </c>
      <c r="C105" s="2" t="n">
        <v>60861</v>
      </c>
      <c r="D105" s="2" t="n">
        <v>59049</v>
      </c>
      <c r="E105" s="2" t="n">
        <v>58444</v>
      </c>
      <c r="F105" s="2" t="n">
        <v>58636</v>
      </c>
      <c r="G105" s="2" t="n">
        <v>58541</v>
      </c>
      <c r="H105" s="2" t="n">
        <v>58284</v>
      </c>
      <c r="I105" s="2" t="n">
        <v>58267</v>
      </c>
      <c r="J105" s="2" t="n">
        <v>58289</v>
      </c>
      <c r="K105" s="2" t="n">
        <v>58349</v>
      </c>
      <c r="L105" s="2" t="n">
        <v>57893</v>
      </c>
      <c r="M105" s="2" t="n">
        <v>57270</v>
      </c>
      <c r="N105" s="2" t="n">
        <v>3679.39406360962</v>
      </c>
      <c r="O105" s="2" t="n">
        <v>3570.76750715821</v>
      </c>
      <c r="P105" s="2" t="n">
        <v>3534.44575418965</v>
      </c>
      <c r="Q105" s="2" t="n">
        <v>3546.14668115713</v>
      </c>
      <c r="R105" s="2" t="n">
        <v>3540.46258013543</v>
      </c>
      <c r="S105" s="2" t="n">
        <v>3525.07983059848</v>
      </c>
      <c r="T105" s="2" t="n">
        <v>3523.9264698463</v>
      </c>
      <c r="U105" s="2" t="n">
        <v>3525.34747216152</v>
      </c>
      <c r="V105" s="2" t="n">
        <v>3528.89800831558</v>
      </c>
      <c r="W105" s="2" t="n">
        <v>3501.38417994697</v>
      </c>
      <c r="X105" s="2" t="n">
        <v>3463.67827414912</v>
      </c>
      <c r="Y105" s="2" t="n">
        <f aca="false">N105-X105</f>
        <v>215.715789460499</v>
      </c>
      <c r="Z105" s="105" t="e">
        <f aca="false">rri(24,N105,X105)</f>
        <v>#NAME?</v>
      </c>
      <c r="AA105" s="105" t="e">
        <f aca="false">rri(10,R105,X105)</f>
        <v>#NAME?</v>
      </c>
    </row>
    <row r="106" customFormat="false" ht="12.75" hidden="false" customHeight="true" outlineLevel="0" collapsed="false">
      <c r="A106" s="2" t="s">
        <v>689</v>
      </c>
      <c r="B106" s="2" t="s">
        <v>453</v>
      </c>
      <c r="C106" s="2" t="n">
        <v>48411</v>
      </c>
      <c r="D106" s="2" t="n">
        <v>49570</v>
      </c>
      <c r="E106" s="2" t="n">
        <v>49117</v>
      </c>
      <c r="F106" s="2" t="n">
        <v>49192</v>
      </c>
      <c r="G106" s="2" t="n">
        <v>49537</v>
      </c>
      <c r="H106" s="2" t="n">
        <v>50250</v>
      </c>
      <c r="I106" s="2" t="n">
        <v>49800</v>
      </c>
      <c r="J106" s="2" t="n">
        <v>50191</v>
      </c>
      <c r="K106" s="2" t="n">
        <v>50451</v>
      </c>
      <c r="L106" s="2" t="n">
        <v>50866</v>
      </c>
      <c r="M106" s="2" t="n">
        <v>50340</v>
      </c>
      <c r="N106" s="2" t="n">
        <v>2565.97759236102</v>
      </c>
      <c r="O106" s="2" t="n">
        <v>2627.94795126336</v>
      </c>
      <c r="P106" s="2" t="n">
        <v>2603.81045522251</v>
      </c>
      <c r="Q106" s="2" t="n">
        <v>2607.83519170871</v>
      </c>
      <c r="R106" s="2" t="n">
        <v>2625.94882544854</v>
      </c>
      <c r="S106" s="2" t="n">
        <v>2664.30137909387</v>
      </c>
      <c r="T106" s="2" t="n">
        <v>2640.6765760528</v>
      </c>
      <c r="U106" s="2" t="n">
        <v>2662.43468910052</v>
      </c>
      <c r="V106" s="2" t="n">
        <v>2676.70461033398</v>
      </c>
      <c r="W106" s="2" t="n">
        <v>2698.57421597959</v>
      </c>
      <c r="X106" s="2" t="n">
        <v>2670.18740802476</v>
      </c>
      <c r="Y106" s="2" t="n">
        <f aca="false">N106-X106</f>
        <v>-104.209815663737</v>
      </c>
      <c r="Z106" s="105" t="e">
        <f aca="false">rri(24,N106,X106)</f>
        <v>#NAME?</v>
      </c>
      <c r="AA106" s="105" t="e">
        <f aca="false">rri(10,R106,X106)</f>
        <v>#NAME?</v>
      </c>
    </row>
    <row r="107" customFormat="false" ht="12.75" hidden="false" customHeight="true" outlineLevel="0" collapsed="false">
      <c r="A107" s="2" t="s">
        <v>690</v>
      </c>
      <c r="B107" s="2" t="s">
        <v>454</v>
      </c>
      <c r="C107" s="2" t="n">
        <v>430164</v>
      </c>
      <c r="D107" s="2" t="n">
        <v>376561</v>
      </c>
      <c r="E107" s="2" t="n">
        <v>327609</v>
      </c>
      <c r="F107" s="2" t="n">
        <v>303650</v>
      </c>
      <c r="G107" s="2" t="n">
        <v>300698</v>
      </c>
      <c r="H107" s="2" t="n">
        <v>317943</v>
      </c>
      <c r="I107" s="2" t="n">
        <v>333176</v>
      </c>
      <c r="J107" s="2" t="n">
        <v>337601</v>
      </c>
      <c r="K107" s="2" t="n">
        <v>332699</v>
      </c>
      <c r="L107" s="2" t="n">
        <v>316007</v>
      </c>
      <c r="M107" s="2" t="n">
        <v>305677</v>
      </c>
      <c r="N107" s="2" t="n">
        <v>25861.2453731854</v>
      </c>
      <c r="O107" s="2" t="n">
        <v>22640.8698715392</v>
      </c>
      <c r="P107" s="2" t="n">
        <v>19700.3842842626</v>
      </c>
      <c r="Q107" s="2" t="n">
        <v>18259.9872140217</v>
      </c>
      <c r="R107" s="2" t="n">
        <v>18082.2707227583</v>
      </c>
      <c r="S107" s="2" t="n">
        <v>19117.7553441743</v>
      </c>
      <c r="T107" s="2" t="n">
        <v>20034.2565831227</v>
      </c>
      <c r="U107" s="2" t="n">
        <v>20300.4655461533</v>
      </c>
      <c r="V107" s="2" t="n">
        <v>20005.5303029411</v>
      </c>
      <c r="W107" s="2" t="n">
        <v>18999.9106201875</v>
      </c>
      <c r="X107" s="2" t="n">
        <v>18378.4525377632</v>
      </c>
      <c r="Y107" s="2" t="n">
        <f aca="false">N107-X107</f>
        <v>7482.79283542219</v>
      </c>
      <c r="Z107" s="105" t="e">
        <f aca="false">rri(24,N107,X107)</f>
        <v>#NAME?</v>
      </c>
      <c r="AA107" s="105" t="e">
        <f aca="false">rri(10,R107,X107)</f>
        <v>#NAME?</v>
      </c>
    </row>
    <row r="108" customFormat="false" ht="12.75" hidden="false" customHeight="true" outlineLevel="0" collapsed="false">
      <c r="A108" s="2" t="s">
        <v>691</v>
      </c>
      <c r="B108" s="2" t="s">
        <v>455</v>
      </c>
      <c r="C108" s="2" t="n">
        <v>30879</v>
      </c>
      <c r="D108" s="2" t="n">
        <v>20951</v>
      </c>
      <c r="E108" s="2" t="n">
        <v>17447</v>
      </c>
      <c r="F108" s="2" t="n">
        <v>16910</v>
      </c>
      <c r="G108" s="2" t="n">
        <v>15611</v>
      </c>
      <c r="H108" s="2" t="n">
        <v>13800</v>
      </c>
      <c r="I108" s="2" t="n">
        <v>12998</v>
      </c>
      <c r="J108" s="2" t="n">
        <v>14000</v>
      </c>
      <c r="K108" s="2" t="n">
        <v>13817</v>
      </c>
      <c r="L108" s="2" t="n">
        <v>12778</v>
      </c>
      <c r="M108" s="2" t="n">
        <v>12587</v>
      </c>
      <c r="N108" s="2" t="n">
        <v>1770.47298818745</v>
      </c>
      <c r="O108" s="2" t="n">
        <v>1201.7397422467</v>
      </c>
      <c r="P108" s="2" t="n">
        <v>1001.3116726099</v>
      </c>
      <c r="Q108" s="2" t="n">
        <v>970.914805883687</v>
      </c>
      <c r="R108" s="2" t="n">
        <v>897.19674971605</v>
      </c>
      <c r="S108" s="2" t="n">
        <v>793.46316184594</v>
      </c>
      <c r="T108" s="2" t="n">
        <v>747.555655275857</v>
      </c>
      <c r="U108" s="2" t="n">
        <v>805.263036279248</v>
      </c>
      <c r="V108" s="2" t="n">
        <v>794.608797389957</v>
      </c>
      <c r="W108" s="2" t="n">
        <v>734.986799075954</v>
      </c>
      <c r="X108" s="2" t="n">
        <v>723.955963634603</v>
      </c>
      <c r="Y108" s="2" t="n">
        <f aca="false">N108-X108</f>
        <v>1046.51702455285</v>
      </c>
      <c r="Z108" s="105" t="e">
        <f aca="false">rri(24,N108,X108)</f>
        <v>#NAME?</v>
      </c>
      <c r="AA108" s="105" t="e">
        <f aca="false">rri(10,R108,X108)</f>
        <v>#NAME?</v>
      </c>
    </row>
    <row r="109" customFormat="false" ht="12.75" hidden="false" customHeight="true" outlineLevel="0" collapsed="false">
      <c r="A109" s="2" t="s">
        <v>692</v>
      </c>
      <c r="B109" s="2" t="s">
        <v>456</v>
      </c>
      <c r="C109" s="2" t="n">
        <v>1256614</v>
      </c>
      <c r="D109" s="2" t="n">
        <v>1248238</v>
      </c>
      <c r="E109" s="2" t="n">
        <v>1266816</v>
      </c>
      <c r="F109" s="2" t="n">
        <v>1277007</v>
      </c>
      <c r="G109" s="2" t="n">
        <v>1314286</v>
      </c>
      <c r="H109" s="2" t="n">
        <v>1361961</v>
      </c>
      <c r="I109" s="2" t="n">
        <v>1374303</v>
      </c>
      <c r="J109" s="2" t="n">
        <v>1358563</v>
      </c>
      <c r="K109" s="2" t="n">
        <v>1355231</v>
      </c>
      <c r="L109" s="2" t="n">
        <v>1351718</v>
      </c>
      <c r="M109" s="2" t="n">
        <v>1328987</v>
      </c>
      <c r="N109" s="2" t="n">
        <v>75985.2906927951</v>
      </c>
      <c r="O109" s="2" t="n">
        <v>75478.8711005347</v>
      </c>
      <c r="P109" s="2" t="n">
        <v>76602.231983159</v>
      </c>
      <c r="Q109" s="2" t="n">
        <v>77218.4789422067</v>
      </c>
      <c r="R109" s="2" t="n">
        <v>79472.6397456394</v>
      </c>
      <c r="S109" s="2" t="n">
        <v>82355.4444067945</v>
      </c>
      <c r="T109" s="2" t="n">
        <v>83101.6992327346</v>
      </c>
      <c r="U109" s="2" t="n">
        <v>82149.8603038495</v>
      </c>
      <c r="V109" s="2" t="n">
        <v>81948.3471506273</v>
      </c>
      <c r="W109" s="2" t="n">
        <v>81735.9081026823</v>
      </c>
      <c r="X109" s="2" t="n">
        <v>80361.4731830277</v>
      </c>
      <c r="Y109" s="2" t="n">
        <f aca="false">N109-X109</f>
        <v>-4376.18249023259</v>
      </c>
      <c r="Z109" s="105" t="e">
        <f aca="false">rri(24,N109,X109)</f>
        <v>#NAME?</v>
      </c>
      <c r="AA109" s="105" t="e">
        <f aca="false">rri(10,R109,X109)</f>
        <v>#NAME?</v>
      </c>
    </row>
    <row r="110" customFormat="false" ht="12.75" hidden="false" customHeight="true" outlineLevel="0" collapsed="false">
      <c r="A110" s="2" t="s">
        <v>693</v>
      </c>
      <c r="B110" s="2" t="s">
        <v>457</v>
      </c>
      <c r="C110" s="2" t="n">
        <v>3347</v>
      </c>
      <c r="D110" s="2" t="n">
        <v>3734</v>
      </c>
      <c r="E110" s="2" t="n">
        <v>3843</v>
      </c>
      <c r="F110" s="2" t="n">
        <v>3797</v>
      </c>
      <c r="G110" s="2" t="n">
        <v>3915</v>
      </c>
      <c r="H110" s="2" t="n">
        <v>3885</v>
      </c>
      <c r="I110" s="2" t="n">
        <v>3540</v>
      </c>
      <c r="J110" s="2" t="n">
        <v>3305</v>
      </c>
      <c r="K110" s="2" t="n">
        <v>3048</v>
      </c>
      <c r="L110" s="2" t="n">
        <v>2879</v>
      </c>
      <c r="M110" s="2" t="n">
        <v>2918</v>
      </c>
      <c r="N110" s="2" t="n">
        <v>185.103856884256</v>
      </c>
      <c r="O110" s="2" t="n">
        <v>206.656898907517</v>
      </c>
      <c r="P110" s="2" t="n">
        <v>212.73113598467</v>
      </c>
      <c r="Q110" s="2" t="n">
        <v>210.177451234166</v>
      </c>
      <c r="R110" s="2" t="n">
        <v>216.659399724432</v>
      </c>
      <c r="S110" s="2" t="n">
        <v>215.002686413815</v>
      </c>
      <c r="T110" s="2" t="n">
        <v>195.864000834597</v>
      </c>
      <c r="U110" s="2" t="n">
        <v>182.851536184561</v>
      </c>
      <c r="V110" s="2" t="n">
        <v>168.591250240464</v>
      </c>
      <c r="W110" s="2" t="n">
        <v>159.180806410663</v>
      </c>
      <c r="X110" s="2" t="n">
        <v>161.287614578355</v>
      </c>
      <c r="Y110" s="2" t="n">
        <f aca="false">N110-X110</f>
        <v>23.8162423059008</v>
      </c>
      <c r="Z110" s="105" t="e">
        <f aca="false">rri(24,N110,X110)</f>
        <v>#NAME?</v>
      </c>
      <c r="AA110" s="105" t="e">
        <f aca="false">rri(10,R110,X110)</f>
        <v>#NAME?</v>
      </c>
    </row>
    <row r="111" customFormat="false" ht="12.75" hidden="false" customHeight="true" outlineLevel="0" collapsed="false">
      <c r="A111" s="2" t="s">
        <v>694</v>
      </c>
      <c r="B111" s="2" t="s">
        <v>1327</v>
      </c>
      <c r="C111" s="2" t="n">
        <v>1887949</v>
      </c>
      <c r="D111" s="2" t="n">
        <v>1853825</v>
      </c>
      <c r="E111" s="2" t="n">
        <v>1833444</v>
      </c>
      <c r="F111" s="2" t="n">
        <v>1846343</v>
      </c>
      <c r="G111" s="2" t="n">
        <v>1840372</v>
      </c>
      <c r="H111" s="2" t="n">
        <v>1835434</v>
      </c>
      <c r="I111" s="2" t="n">
        <v>1824060</v>
      </c>
      <c r="J111" s="2" t="n">
        <v>1825587</v>
      </c>
      <c r="K111" s="2" t="n">
        <v>1843121</v>
      </c>
      <c r="L111" s="2" t="n">
        <v>1847550</v>
      </c>
      <c r="M111" s="2" t="n">
        <v>1820324</v>
      </c>
      <c r="N111" s="2" t="n">
        <v>113695.557834029</v>
      </c>
      <c r="O111" s="2" t="n">
        <v>111638.71137711</v>
      </c>
      <c r="P111" s="2" t="n">
        <v>110410.883139406</v>
      </c>
      <c r="Q111" s="2" t="n">
        <v>111187.273448282</v>
      </c>
      <c r="R111" s="2" t="n">
        <v>110828.530558535</v>
      </c>
      <c r="S111" s="2" t="n">
        <v>110530.022600262</v>
      </c>
      <c r="T111" s="2" t="n">
        <v>109845.540678404</v>
      </c>
      <c r="U111" s="2" t="n">
        <v>109937.313637026</v>
      </c>
      <c r="V111" s="2" t="n">
        <v>110993.426564701</v>
      </c>
      <c r="W111" s="2" t="n">
        <v>111259.891052292</v>
      </c>
      <c r="X111" s="2" t="n">
        <v>109619.894396156</v>
      </c>
      <c r="Y111" s="2" t="n">
        <f aca="false">N111-X111</f>
        <v>4075.6634378724</v>
      </c>
      <c r="Z111" s="105" t="e">
        <f aca="false">rri(24,N111,X111)</f>
        <v>#NAME?</v>
      </c>
      <c r="AA111" s="105" t="e">
        <f aca="false">rri(10,R111,X111)</f>
        <v>#NAME?</v>
      </c>
    </row>
    <row r="112" customFormat="false" ht="12.75" hidden="false" customHeight="true" outlineLevel="0" collapsed="false">
      <c r="A112" s="2" t="s">
        <v>695</v>
      </c>
      <c r="B112" s="2" t="s">
        <v>459</v>
      </c>
      <c r="C112" s="2" t="n">
        <v>4331321</v>
      </c>
      <c r="D112" s="2" t="n">
        <v>4164146</v>
      </c>
      <c r="E112" s="2" t="n">
        <v>4068641</v>
      </c>
      <c r="F112" s="2" t="n">
        <v>4065120</v>
      </c>
      <c r="G112" s="2" t="n">
        <v>4081883</v>
      </c>
      <c r="H112" s="2" t="n">
        <v>4087290</v>
      </c>
      <c r="I112" s="2" t="n">
        <v>4092803</v>
      </c>
      <c r="J112" s="2" t="n">
        <v>4122784</v>
      </c>
      <c r="K112" s="2" t="n">
        <v>4112495</v>
      </c>
      <c r="L112" s="2" t="n">
        <v>4148375</v>
      </c>
      <c r="M112" s="2" t="n">
        <v>4194520</v>
      </c>
      <c r="N112" s="2" t="n">
        <v>259818.620920129</v>
      </c>
      <c r="O112" s="2" t="n">
        <v>249870.90076825</v>
      </c>
      <c r="P112" s="2" t="n">
        <v>244172.771711535</v>
      </c>
      <c r="Q112" s="2" t="n">
        <v>243961.91726767</v>
      </c>
      <c r="R112" s="2" t="n">
        <v>244959.135426676</v>
      </c>
      <c r="S112" s="2" t="n">
        <v>245278.974394618</v>
      </c>
      <c r="T112" s="2" t="n">
        <v>245601.101156999</v>
      </c>
      <c r="U112" s="2" t="n">
        <v>247389.273848418</v>
      </c>
      <c r="V112" s="2" t="n">
        <v>246794.691262305</v>
      </c>
      <c r="W112" s="2" t="n">
        <v>248932.941326196</v>
      </c>
      <c r="X112" s="2" t="n">
        <v>251665.595886225</v>
      </c>
      <c r="Y112" s="2" t="n">
        <f aca="false">N112-X112</f>
        <v>8153.02503390398</v>
      </c>
      <c r="Z112" s="105" t="e">
        <f aca="false">rri(24,N112,X112)</f>
        <v>#NAME?</v>
      </c>
      <c r="AA112" s="105" t="e">
        <f aca="false">rri(10,R112,X112)</f>
        <v>#NAME?</v>
      </c>
    </row>
    <row r="113" customFormat="false" ht="12.75" hidden="false" customHeight="true" outlineLevel="0" collapsed="false">
      <c r="A113" s="2" t="s">
        <v>696</v>
      </c>
      <c r="B113" s="2" t="s">
        <v>460</v>
      </c>
      <c r="C113" s="2" t="n">
        <v>17417</v>
      </c>
      <c r="D113" s="2" t="n">
        <v>17544</v>
      </c>
      <c r="E113" s="2" t="n">
        <v>17328</v>
      </c>
      <c r="F113" s="2" t="n">
        <v>17373</v>
      </c>
      <c r="G113" s="2" t="n">
        <v>17322</v>
      </c>
      <c r="H113" s="2" t="n">
        <v>17526</v>
      </c>
      <c r="I113" s="2" t="n">
        <v>17428</v>
      </c>
      <c r="J113" s="2" t="n">
        <v>17551</v>
      </c>
      <c r="K113" s="2" t="n">
        <v>17496</v>
      </c>
      <c r="L113" s="2" t="n">
        <v>17617</v>
      </c>
      <c r="M113" s="2" t="n">
        <v>17542</v>
      </c>
      <c r="N113" s="2" t="n">
        <v>1046.55871285039</v>
      </c>
      <c r="O113" s="2" t="n">
        <v>1054.21503682682</v>
      </c>
      <c r="P113" s="2" t="n">
        <v>1041.23466806832</v>
      </c>
      <c r="Q113" s="2" t="n">
        <v>1043.93936712968</v>
      </c>
      <c r="R113" s="2" t="n">
        <v>1040.8785558527</v>
      </c>
      <c r="S113" s="2" t="n">
        <v>1053.14492778155</v>
      </c>
      <c r="T113" s="2" t="n">
        <v>1047.25363285261</v>
      </c>
      <c r="U113" s="2" t="n">
        <v>1054.64783566109</v>
      </c>
      <c r="V113" s="2" t="n">
        <v>1051.33781366168</v>
      </c>
      <c r="W113" s="2" t="n">
        <v>1058.60966494209</v>
      </c>
      <c r="X113" s="2" t="n">
        <v>1054.10165279591</v>
      </c>
      <c r="Y113" s="2" t="n">
        <f aca="false">N113-X113</f>
        <v>-7.54293994552199</v>
      </c>
      <c r="Z113" s="105" t="e">
        <f aca="false">rri(24,N113,X113)</f>
        <v>#NAME?</v>
      </c>
      <c r="AA113" s="105" t="e">
        <f aca="false">rri(10,R113,X113)</f>
        <v>#NAME?</v>
      </c>
    </row>
    <row r="114" customFormat="false" ht="12.75" hidden="false" customHeight="true" outlineLevel="0" collapsed="false">
      <c r="A114" s="2" t="s">
        <v>697</v>
      </c>
      <c r="B114" s="2" t="s">
        <v>461</v>
      </c>
      <c r="C114" s="2" t="n">
        <v>883</v>
      </c>
      <c r="D114" s="2" t="n">
        <v>703</v>
      </c>
      <c r="E114" s="2" t="n">
        <v>627</v>
      </c>
      <c r="F114" s="2" t="n">
        <v>666</v>
      </c>
      <c r="G114" s="2" t="n">
        <v>713</v>
      </c>
      <c r="H114" s="2" t="n">
        <v>687</v>
      </c>
      <c r="I114" s="2" t="n">
        <v>681</v>
      </c>
      <c r="J114" s="2" t="n">
        <v>688</v>
      </c>
      <c r="K114" s="2" t="n">
        <v>717</v>
      </c>
      <c r="L114" s="2" t="n">
        <v>805</v>
      </c>
      <c r="M114" s="2" t="n">
        <v>882</v>
      </c>
      <c r="N114" s="2" t="n">
        <v>53.3617453702512</v>
      </c>
      <c r="O114" s="2" t="n">
        <v>42.4839306703431</v>
      </c>
      <c r="P114" s="2" t="n">
        <v>37.8911245137352</v>
      </c>
      <c r="Q114" s="2" t="n">
        <v>40.2479891842685</v>
      </c>
      <c r="R114" s="2" t="n">
        <v>43.0882357036966</v>
      </c>
      <c r="S114" s="2" t="n">
        <v>41.5169627340021</v>
      </c>
      <c r="T114" s="2" t="n">
        <v>41.1544154234673</v>
      </c>
      <c r="U114" s="2" t="n">
        <v>41.577472692156</v>
      </c>
      <c r="V114" s="2" t="n">
        <v>43.3300380891562</v>
      </c>
      <c r="W114" s="2" t="n">
        <v>48.6481390962172</v>
      </c>
      <c r="X114" s="2" t="n">
        <v>53.3014930897418</v>
      </c>
      <c r="Y114" s="2" t="n">
        <f aca="false">N114-X114</f>
        <v>0.0602522805094381</v>
      </c>
      <c r="Z114" s="105" t="e">
        <f aca="false">rri(24,N114,X114)</f>
        <v>#NAME?</v>
      </c>
      <c r="AA114" s="105" t="e">
        <f aca="false">rri(10,R114,X114)</f>
        <v>#NAME?</v>
      </c>
    </row>
    <row r="115" customFormat="false" ht="12.75" hidden="false" customHeight="true" outlineLevel="0" collapsed="false">
      <c r="A115" s="2" t="s">
        <v>698</v>
      </c>
      <c r="B115" s="2" t="s">
        <v>462</v>
      </c>
      <c r="C115" s="2" t="n">
        <v>18493</v>
      </c>
      <c r="D115" s="2" t="n">
        <v>18388</v>
      </c>
      <c r="E115" s="2" t="n">
        <v>18607</v>
      </c>
      <c r="F115" s="2" t="n">
        <v>18908</v>
      </c>
      <c r="G115" s="2" t="n">
        <v>18992</v>
      </c>
      <c r="H115" s="2" t="n">
        <v>19251</v>
      </c>
      <c r="I115" s="2" t="n">
        <v>19205</v>
      </c>
      <c r="J115" s="2" t="n">
        <v>19025</v>
      </c>
      <c r="K115" s="2" t="n">
        <v>18863</v>
      </c>
      <c r="L115" s="2" t="n">
        <v>18626</v>
      </c>
      <c r="M115" s="2" t="n">
        <v>18336</v>
      </c>
      <c r="N115" s="2" t="n">
        <v>1055.18597673185</v>
      </c>
      <c r="O115" s="2" t="n">
        <v>1049.26426393719</v>
      </c>
      <c r="P115" s="2" t="n">
        <v>1061.95646298284</v>
      </c>
      <c r="Q115" s="2" t="n">
        <v>1079.04488160856</v>
      </c>
      <c r="R115" s="2" t="n">
        <v>1083.6460302051</v>
      </c>
      <c r="S115" s="2" t="n">
        <v>1098.24602768843</v>
      </c>
      <c r="T115" s="2" t="n">
        <v>1095.60565138314</v>
      </c>
      <c r="U115" s="2" t="n">
        <v>1085.47577119895</v>
      </c>
      <c r="V115" s="2" t="n">
        <v>1076.26583021742</v>
      </c>
      <c r="W115" s="2" t="n">
        <v>1062.81303545961</v>
      </c>
      <c r="X115" s="2" t="n">
        <v>1046.26878520934</v>
      </c>
      <c r="Y115" s="2" t="n">
        <f aca="false">N115-X115</f>
        <v>8.91719152250994</v>
      </c>
      <c r="Z115" s="105" t="e">
        <f aca="false">rri(24,N115,X115)</f>
        <v>#NAME?</v>
      </c>
      <c r="AA115" s="105" t="e">
        <f aca="false">rri(10,R115,X115)</f>
        <v>#NAME?</v>
      </c>
    </row>
    <row r="116" customFormat="false" ht="12.75" hidden="false" customHeight="true" outlineLevel="0" collapsed="false">
      <c r="A116" s="2" t="s">
        <v>699</v>
      </c>
      <c r="B116" s="2" t="s">
        <v>463</v>
      </c>
      <c r="C116" s="2" t="n">
        <v>138910</v>
      </c>
      <c r="D116" s="2" t="n">
        <v>137550</v>
      </c>
      <c r="E116" s="2" t="n">
        <v>136935</v>
      </c>
      <c r="F116" s="2" t="n">
        <v>137049</v>
      </c>
      <c r="G116" s="2" t="n">
        <v>137505</v>
      </c>
      <c r="H116" s="2" t="n">
        <v>137178</v>
      </c>
      <c r="I116" s="2" t="n">
        <v>136731</v>
      </c>
      <c r="J116" s="2" t="n">
        <v>136594</v>
      </c>
      <c r="K116" s="2" t="n">
        <v>138663</v>
      </c>
      <c r="L116" s="2" t="n">
        <v>139168</v>
      </c>
      <c r="M116" s="2" t="n">
        <v>136225</v>
      </c>
      <c r="N116" s="2" t="n">
        <v>8307.31948699639</v>
      </c>
      <c r="O116" s="2" t="n">
        <v>8225.93395244721</v>
      </c>
      <c r="P116" s="2" t="n">
        <v>8189.13562369326</v>
      </c>
      <c r="Q116" s="2" t="n">
        <v>8195.9458979137</v>
      </c>
      <c r="R116" s="2" t="n">
        <v>8223.25102410641</v>
      </c>
      <c r="S116" s="2" t="n">
        <v>8203.71037438015</v>
      </c>
      <c r="T116" s="2" t="n">
        <v>8176.99139714638</v>
      </c>
      <c r="U116" s="2" t="n">
        <v>8168.79320790642</v>
      </c>
      <c r="V116" s="2" t="n">
        <v>8292.50470673821</v>
      </c>
      <c r="W116" s="2" t="n">
        <v>8322.66125759306</v>
      </c>
      <c r="X116" s="2" t="n">
        <v>8146.60367354172</v>
      </c>
      <c r="Y116" s="2" t="n">
        <f aca="false">N116-X116</f>
        <v>160.715813454673</v>
      </c>
      <c r="Z116" s="105" t="e">
        <f aca="false">rri(24,N116,X116)</f>
        <v>#NAME?</v>
      </c>
      <c r="AA116" s="105" t="e">
        <f aca="false">rri(10,R116,X116)</f>
        <v>#NAME?</v>
      </c>
    </row>
    <row r="117" customFormat="false" ht="12.75" hidden="false" customHeight="true" outlineLevel="0" collapsed="false">
      <c r="A117" s="2" t="s">
        <v>700</v>
      </c>
      <c r="B117" s="2" t="s">
        <v>464</v>
      </c>
      <c r="C117" s="2" t="n">
        <v>368815</v>
      </c>
      <c r="D117" s="2" t="n">
        <v>255375</v>
      </c>
      <c r="E117" s="2" t="n">
        <v>226507</v>
      </c>
      <c r="F117" s="2" t="n">
        <v>231888</v>
      </c>
      <c r="G117" s="2" t="n">
        <v>222775</v>
      </c>
      <c r="H117" s="2" t="n">
        <v>244485</v>
      </c>
      <c r="I117" s="2" t="n">
        <v>256123</v>
      </c>
      <c r="J117" s="2" t="n">
        <v>266965</v>
      </c>
      <c r="K117" s="2" t="n">
        <v>253934</v>
      </c>
      <c r="L117" s="2" t="n">
        <v>257977</v>
      </c>
      <c r="M117" s="2" t="n">
        <v>270883</v>
      </c>
      <c r="N117" s="2" t="n">
        <v>20858.6464947381</v>
      </c>
      <c r="O117" s="2" t="n">
        <v>14441.6203784816</v>
      </c>
      <c r="P117" s="2" t="n">
        <v>12808.7177178678</v>
      </c>
      <c r="Q117" s="2" t="n">
        <v>13113.1270035279</v>
      </c>
      <c r="R117" s="2" t="n">
        <v>12597.7223797784</v>
      </c>
      <c r="S117" s="2" t="n">
        <v>13825.547891309</v>
      </c>
      <c r="T117" s="2" t="n">
        <v>14483.8246498078</v>
      </c>
      <c r="U117" s="2" t="n">
        <v>15096.9814718858</v>
      </c>
      <c r="V117" s="2" t="n">
        <v>14360.169676991</v>
      </c>
      <c r="W117" s="2" t="n">
        <v>14588.799939555</v>
      </c>
      <c r="X117" s="2" t="n">
        <v>15318.526160457</v>
      </c>
      <c r="Y117" s="2" t="n">
        <f aca="false">N117-X117</f>
        <v>5540.12033428115</v>
      </c>
      <c r="Z117" s="105" t="e">
        <f aca="false">rri(24,N117,X117)</f>
        <v>#NAME?</v>
      </c>
      <c r="AA117" s="105" t="e">
        <f aca="false">rri(10,R117,X117)</f>
        <v>#NAME?</v>
      </c>
    </row>
    <row r="118" customFormat="false" ht="12.75" hidden="false" customHeight="true" outlineLevel="0" collapsed="false">
      <c r="A118" s="2" t="s">
        <v>701</v>
      </c>
      <c r="B118" s="2" t="s">
        <v>465</v>
      </c>
      <c r="C118" s="2" t="n">
        <v>148</v>
      </c>
      <c r="D118" s="2" t="n">
        <v>148</v>
      </c>
      <c r="E118" s="2" t="n">
        <v>148</v>
      </c>
      <c r="F118" s="2" t="n">
        <v>148</v>
      </c>
      <c r="G118" s="2" t="n">
        <v>148</v>
      </c>
      <c r="H118" s="2" t="n">
        <v>148</v>
      </c>
      <c r="I118" s="2" t="n">
        <v>148</v>
      </c>
      <c r="J118" s="2" t="n">
        <v>148</v>
      </c>
      <c r="K118" s="2" t="n">
        <v>148</v>
      </c>
      <c r="L118" s="2" t="n">
        <v>148</v>
      </c>
      <c r="M118" s="2" t="n">
        <v>148</v>
      </c>
      <c r="N118" s="2" t="n">
        <v>8.91171500260011</v>
      </c>
      <c r="O118" s="2" t="n">
        <v>8.91171500260011</v>
      </c>
      <c r="P118" s="2" t="n">
        <v>8.91171500260011</v>
      </c>
      <c r="Q118" s="2" t="n">
        <v>8.91171500260011</v>
      </c>
      <c r="R118" s="2" t="n">
        <v>8.91171500260011</v>
      </c>
      <c r="S118" s="2" t="n">
        <v>8.91171500260011</v>
      </c>
      <c r="T118" s="2" t="n">
        <v>8.91171500260011</v>
      </c>
      <c r="U118" s="2" t="n">
        <v>8.91171500260011</v>
      </c>
      <c r="V118" s="2" t="n">
        <v>8.91171500260011</v>
      </c>
      <c r="W118" s="2" t="n">
        <v>8.91171500260011</v>
      </c>
      <c r="X118" s="2" t="n">
        <v>8.91171500260011</v>
      </c>
      <c r="Y118" s="2" t="n">
        <f aca="false">N118-X118</f>
        <v>0</v>
      </c>
      <c r="Z118" s="105" t="e">
        <f aca="false">rri(24,N118,X118)</f>
        <v>#NAME?</v>
      </c>
      <c r="AA118" s="105" t="e">
        <f aca="false">rri(10,R118,X118)</f>
        <v>#NAME?</v>
      </c>
    </row>
    <row r="119" customFormat="false" ht="12.75" hidden="false" customHeight="true" outlineLevel="0" collapsed="false">
      <c r="A119" s="2" t="s">
        <v>702</v>
      </c>
      <c r="B119" s="2" t="s">
        <v>466</v>
      </c>
      <c r="C119" s="2" t="n">
        <v>37331</v>
      </c>
      <c r="D119" s="2" t="n">
        <v>52844</v>
      </c>
      <c r="E119" s="2" t="n">
        <v>67112</v>
      </c>
      <c r="F119" s="2" t="n">
        <v>59131</v>
      </c>
      <c r="G119" s="2" t="n">
        <v>43304</v>
      </c>
      <c r="H119" s="2" t="n">
        <v>31595</v>
      </c>
      <c r="I119" s="2" t="n">
        <v>29731</v>
      </c>
      <c r="J119" s="2" t="n">
        <v>35392</v>
      </c>
      <c r="K119" s="2" t="n">
        <v>37675</v>
      </c>
      <c r="L119" s="2" t="n">
        <v>37435</v>
      </c>
      <c r="M119" s="2" t="n">
        <v>37288</v>
      </c>
      <c r="N119" s="2" t="n">
        <v>2056.76290852305</v>
      </c>
      <c r="O119" s="2" t="n">
        <v>2919.49606857058</v>
      </c>
      <c r="P119" s="2" t="n">
        <v>3711.80743722039</v>
      </c>
      <c r="Q119" s="2" t="n">
        <v>3267.91153700445</v>
      </c>
      <c r="R119" s="2" t="n">
        <v>2390.23706050868</v>
      </c>
      <c r="S119" s="2" t="n">
        <v>1740.07026537229</v>
      </c>
      <c r="T119" s="2" t="n">
        <v>1636.63890368734</v>
      </c>
      <c r="U119" s="2" t="n">
        <v>1950.34114629808</v>
      </c>
      <c r="V119" s="2" t="n">
        <v>2076.48753636942</v>
      </c>
      <c r="W119" s="2" t="n">
        <v>2062.94296178757</v>
      </c>
      <c r="X119" s="2" t="n">
        <v>2055.54460097474</v>
      </c>
      <c r="Y119" s="2" t="n">
        <f aca="false">N119-X119</f>
        <v>1.21830754831763</v>
      </c>
      <c r="Z119" s="105" t="e">
        <f aca="false">rri(24,N119,X119)</f>
        <v>#NAME?</v>
      </c>
      <c r="AA119" s="105" t="e">
        <f aca="false">rri(10,R119,X119)</f>
        <v>#NAME?</v>
      </c>
    </row>
    <row r="120" customFormat="false" ht="12.75" hidden="false" customHeight="true" outlineLevel="0" collapsed="false">
      <c r="A120" s="2" t="s">
        <v>586</v>
      </c>
      <c r="B120" s="2" t="s">
        <v>183</v>
      </c>
      <c r="C120" s="2" t="n">
        <v>4372779</v>
      </c>
      <c r="D120" s="2" t="n">
        <v>4327975</v>
      </c>
      <c r="E120" s="2" t="n">
        <v>4269154</v>
      </c>
      <c r="F120" s="2" t="n">
        <v>4282044</v>
      </c>
      <c r="G120" s="2" t="n">
        <v>4214133</v>
      </c>
      <c r="H120" s="2" t="n">
        <v>4145767</v>
      </c>
      <c r="I120" s="2" t="n">
        <v>4124949</v>
      </c>
      <c r="J120" s="2" t="n">
        <v>4127906</v>
      </c>
      <c r="K120" s="2" t="n">
        <v>4153233</v>
      </c>
      <c r="L120" s="2" t="n">
        <v>4195070</v>
      </c>
      <c r="M120" s="2" t="n">
        <v>4217727</v>
      </c>
      <c r="N120" s="2" t="n">
        <v>239990.036903591</v>
      </c>
      <c r="O120" s="2" t="n">
        <v>237513.045634195</v>
      </c>
      <c r="P120" s="2" t="n">
        <v>234277.591095843</v>
      </c>
      <c r="Q120" s="2" t="n">
        <v>234979.477167259</v>
      </c>
      <c r="R120" s="2" t="n">
        <v>231272.524303017</v>
      </c>
      <c r="S120" s="2" t="n">
        <v>227551.47245196</v>
      </c>
      <c r="T120" s="2" t="n">
        <v>226424.91612309</v>
      </c>
      <c r="U120" s="2" t="n">
        <v>226586.016828272</v>
      </c>
      <c r="V120" s="2" t="n">
        <v>227993.264591243</v>
      </c>
      <c r="W120" s="2" t="n">
        <v>230271.894184372</v>
      </c>
      <c r="X120" s="2" t="n">
        <v>231505.448222201</v>
      </c>
      <c r="Y120" s="2" t="n">
        <f aca="false">N120-X120</f>
        <v>8484.58868138999</v>
      </c>
      <c r="Z120" s="105" t="e">
        <f aca="false">rri(24,N120,X120)</f>
        <v>#NAME?</v>
      </c>
      <c r="AA120" s="274" t="e">
        <f aca="false">rri(10,R120,X120)</f>
        <v>#NAME?</v>
      </c>
    </row>
    <row r="121" customFormat="false" ht="12.75" hidden="false" customHeight="true" outlineLevel="0" collapsed="false">
      <c r="A121" s="2" t="s">
        <v>703</v>
      </c>
      <c r="B121" s="2" t="s">
        <v>467</v>
      </c>
      <c r="C121" s="2" t="n">
        <v>27805</v>
      </c>
      <c r="D121" s="2" t="n">
        <v>28006</v>
      </c>
      <c r="E121" s="2" t="n">
        <v>28068</v>
      </c>
      <c r="F121" s="2" t="n">
        <v>28244</v>
      </c>
      <c r="G121" s="2" t="n">
        <v>28122</v>
      </c>
      <c r="H121" s="2" t="n">
        <v>28133</v>
      </c>
      <c r="I121" s="2" t="n">
        <v>27902</v>
      </c>
      <c r="J121" s="2" t="n">
        <v>28142</v>
      </c>
      <c r="K121" s="2" t="n">
        <v>28159</v>
      </c>
      <c r="L121" s="2" t="n">
        <v>28128</v>
      </c>
      <c r="M121" s="2" t="n">
        <v>26928</v>
      </c>
      <c r="N121" s="2" t="n">
        <v>1623.02993307314</v>
      </c>
      <c r="O121" s="2" t="n">
        <v>1634.76665241981</v>
      </c>
      <c r="P121" s="2" t="n">
        <v>1638.39840381005</v>
      </c>
      <c r="Q121" s="2" t="n">
        <v>1648.67442899968</v>
      </c>
      <c r="R121" s="2" t="n">
        <v>1641.54637796121</v>
      </c>
      <c r="S121" s="2" t="n">
        <v>1642.19216205833</v>
      </c>
      <c r="T121" s="2" t="n">
        <v>1628.71337226426</v>
      </c>
      <c r="U121" s="2" t="n">
        <v>1642.72242859862</v>
      </c>
      <c r="V121" s="2" t="n">
        <v>1643.66101925916</v>
      </c>
      <c r="W121" s="2" t="n">
        <v>1641.84221249045</v>
      </c>
      <c r="X121" s="2" t="n">
        <v>1571.76863045337</v>
      </c>
      <c r="Y121" s="2" t="n">
        <f aca="false">N121-X121</f>
        <v>51.2613026197651</v>
      </c>
      <c r="Z121" s="105" t="e">
        <f aca="false">rri(24,N121,X121)</f>
        <v>#NAME?</v>
      </c>
      <c r="AA121" s="105" t="e">
        <f aca="false">rri(10,R121,X121)</f>
        <v>#NAME?</v>
      </c>
    </row>
    <row r="122" customFormat="false" ht="12.75" hidden="false" customHeight="true" outlineLevel="0" collapsed="false">
      <c r="A122" s="2" t="s">
        <v>704</v>
      </c>
      <c r="B122" s="2" t="s">
        <v>1328</v>
      </c>
      <c r="C122" s="2" t="n">
        <v>4758018</v>
      </c>
      <c r="D122" s="2" t="n">
        <v>4729859</v>
      </c>
      <c r="E122" s="2" t="n">
        <v>4707631</v>
      </c>
      <c r="F122" s="2" t="n">
        <v>4710129</v>
      </c>
      <c r="G122" s="2" t="n">
        <v>4709564</v>
      </c>
      <c r="H122" s="2" t="n">
        <v>4716281</v>
      </c>
      <c r="I122" s="2" t="n">
        <v>4713569</v>
      </c>
      <c r="J122" s="2" t="n">
        <v>4732193</v>
      </c>
      <c r="K122" s="2" t="n">
        <v>4749031</v>
      </c>
      <c r="L122" s="2" t="n">
        <v>4758738</v>
      </c>
      <c r="M122" s="2" t="n">
        <v>4749679</v>
      </c>
      <c r="N122" s="2" t="n">
        <v>284856.099917578</v>
      </c>
      <c r="O122" s="2" t="n">
        <v>283191.501550484</v>
      </c>
      <c r="P122" s="2" t="n">
        <v>281867.055773218</v>
      </c>
      <c r="Q122" s="2" t="n">
        <v>282017.667348258</v>
      </c>
      <c r="R122" s="2" t="n">
        <v>281984.127032068</v>
      </c>
      <c r="S122" s="2" t="n">
        <v>282387.783545528</v>
      </c>
      <c r="T122" s="2" t="n">
        <v>282226.8507572</v>
      </c>
      <c r="U122" s="2" t="n">
        <v>283343.263961979</v>
      </c>
      <c r="V122" s="2" t="n">
        <v>284352.991232867</v>
      </c>
      <c r="W122" s="2" t="n">
        <v>284934.874341849</v>
      </c>
      <c r="X122" s="2" t="n">
        <v>284392.096306692</v>
      </c>
      <c r="Y122" s="2" t="n">
        <f aca="false">N122-X122</f>
        <v>464.003610885527</v>
      </c>
      <c r="Z122" s="105" t="e">
        <f aca="false">rri(24,N122,X122)</f>
        <v>#NAME?</v>
      </c>
      <c r="AA122" s="105" t="e">
        <f aca="false">rri(10,R122,X122)</f>
        <v>#NAME?</v>
      </c>
    </row>
    <row r="123" customFormat="false" ht="12.75" hidden="false" customHeight="true" outlineLevel="0" collapsed="false">
      <c r="A123" s="2" t="s">
        <v>705</v>
      </c>
      <c r="B123" s="2" t="s">
        <v>1329</v>
      </c>
      <c r="C123" s="2" t="n">
        <v>3304860</v>
      </c>
      <c r="D123" s="2" t="n">
        <v>3185344</v>
      </c>
      <c r="E123" s="2" t="n">
        <v>3123770</v>
      </c>
      <c r="F123" s="2" t="n">
        <v>3127003</v>
      </c>
      <c r="G123" s="2" t="n">
        <v>3122121</v>
      </c>
      <c r="H123" s="2" t="n">
        <v>3095209</v>
      </c>
      <c r="I123" s="2" t="n">
        <v>3066121</v>
      </c>
      <c r="J123" s="2" t="n">
        <v>3071589</v>
      </c>
      <c r="K123" s="2" t="n">
        <v>3108974</v>
      </c>
      <c r="L123" s="2" t="n">
        <v>3114304</v>
      </c>
      <c r="M123" s="2" t="n">
        <v>3109122</v>
      </c>
      <c r="N123" s="2" t="n">
        <v>196419.491282376</v>
      </c>
      <c r="O123" s="2" t="n">
        <v>189350.336711619</v>
      </c>
      <c r="P123" s="2" t="n">
        <v>185649.783960661</v>
      </c>
      <c r="Q123" s="2" t="n">
        <v>185810.885926047</v>
      </c>
      <c r="R123" s="2" t="n">
        <v>185513.242604527</v>
      </c>
      <c r="S123" s="2" t="n">
        <v>183902.537666997</v>
      </c>
      <c r="T123" s="2" t="n">
        <v>182160.974152294</v>
      </c>
      <c r="U123" s="2" t="n">
        <v>182506.04596212</v>
      </c>
      <c r="V123" s="2" t="n">
        <v>184807.287495396</v>
      </c>
      <c r="W123" s="2" t="n">
        <v>185103.199044576</v>
      </c>
      <c r="X123" s="2" t="n">
        <v>184654.886200489</v>
      </c>
      <c r="Y123" s="2" t="n">
        <f aca="false">N123-X123</f>
        <v>11764.6050818873</v>
      </c>
      <c r="Z123" s="105" t="e">
        <f aca="false">rri(24,N123,X123)</f>
        <v>#NAME?</v>
      </c>
      <c r="AA123" s="105" t="e">
        <f aca="false">rri(10,R123,X123)</f>
        <v>#NAME?</v>
      </c>
    </row>
    <row r="124" customFormat="false" ht="12.75" hidden="false" customHeight="true" outlineLevel="0" collapsed="false">
      <c r="A124" s="2" t="s">
        <v>706</v>
      </c>
      <c r="B124" s="2" t="s">
        <v>470</v>
      </c>
      <c r="C124" s="2" t="n">
        <v>4572</v>
      </c>
      <c r="D124" s="2" t="n">
        <v>4369</v>
      </c>
      <c r="E124" s="2" t="n">
        <v>4375</v>
      </c>
      <c r="F124" s="2" t="n">
        <v>4409</v>
      </c>
      <c r="G124" s="2" t="n">
        <v>4475</v>
      </c>
      <c r="H124" s="2" t="n">
        <v>4654</v>
      </c>
      <c r="I124" s="2" t="n">
        <v>4596</v>
      </c>
      <c r="J124" s="2" t="n">
        <v>4647</v>
      </c>
      <c r="K124" s="2" t="n">
        <v>4598</v>
      </c>
      <c r="L124" s="2" t="n">
        <v>4620</v>
      </c>
      <c r="M124" s="2" t="n">
        <v>4542</v>
      </c>
      <c r="N124" s="2" t="n">
        <v>264.879645767194</v>
      </c>
      <c r="O124" s="2" t="n">
        <v>253.105507908792</v>
      </c>
      <c r="P124" s="2" t="n">
        <v>253.451914652694</v>
      </c>
      <c r="Q124" s="2" t="n">
        <v>255.423453124348</v>
      </c>
      <c r="R124" s="2" t="n">
        <v>259.251495162569</v>
      </c>
      <c r="S124" s="2" t="n">
        <v>269.627739795649</v>
      </c>
      <c r="T124" s="2" t="n">
        <v>266.269034906834</v>
      </c>
      <c r="U124" s="2" t="n">
        <v>269.225266827033</v>
      </c>
      <c r="V124" s="2" t="n">
        <v>266.381847157015</v>
      </c>
      <c r="W124" s="2" t="n">
        <v>267.659658874009</v>
      </c>
      <c r="X124" s="2" t="n">
        <v>263.144199110191</v>
      </c>
      <c r="Y124" s="2" t="n">
        <f aca="false">N124-X124</f>
        <v>1.73544665700251</v>
      </c>
      <c r="Z124" s="105" t="e">
        <f aca="false">rri(24,N124,X124)</f>
        <v>#NAME?</v>
      </c>
      <c r="AA124" s="105" t="e">
        <f aca="false">rri(10,R124,X124)</f>
        <v>#NAME?</v>
      </c>
    </row>
    <row r="125" customFormat="false" ht="12.75" hidden="false" customHeight="true" outlineLevel="0" collapsed="false">
      <c r="A125" s="2" t="s">
        <v>707</v>
      </c>
      <c r="B125" s="2" t="s">
        <v>471</v>
      </c>
      <c r="C125" s="2" t="n">
        <v>496</v>
      </c>
      <c r="D125" s="2" t="n">
        <v>496</v>
      </c>
      <c r="E125" s="2" t="n">
        <v>496</v>
      </c>
      <c r="F125" s="2" t="n">
        <v>496</v>
      </c>
      <c r="G125" s="2" t="n">
        <v>496</v>
      </c>
      <c r="H125" s="2" t="n">
        <v>496</v>
      </c>
      <c r="I125" s="2" t="n">
        <v>496</v>
      </c>
      <c r="J125" s="2" t="n">
        <v>496</v>
      </c>
      <c r="K125" s="2" t="n">
        <v>496</v>
      </c>
      <c r="L125" s="2" t="n">
        <v>496</v>
      </c>
      <c r="M125" s="2" t="n">
        <v>496</v>
      </c>
      <c r="N125" s="2" t="n">
        <v>29.3624138209446</v>
      </c>
      <c r="O125" s="2" t="n">
        <v>29.3624138209446</v>
      </c>
      <c r="P125" s="2" t="n">
        <v>29.3624138209446</v>
      </c>
      <c r="Q125" s="2" t="n">
        <v>29.3624138209446</v>
      </c>
      <c r="R125" s="2" t="n">
        <v>29.3624138209446</v>
      </c>
      <c r="S125" s="2" t="n">
        <v>29.3624138209446</v>
      </c>
      <c r="T125" s="2" t="n">
        <v>29.3624138209446</v>
      </c>
      <c r="U125" s="2" t="n">
        <v>29.3624138209446</v>
      </c>
      <c r="V125" s="2" t="n">
        <v>29.3624138209446</v>
      </c>
      <c r="W125" s="2" t="n">
        <v>29.3624138209446</v>
      </c>
      <c r="X125" s="2" t="n">
        <v>29.3624138209446</v>
      </c>
      <c r="Y125" s="2" t="n">
        <f aca="false">N125-X125</f>
        <v>0</v>
      </c>
      <c r="Z125" s="105" t="e">
        <f aca="false">rri(24,N125,X125)</f>
        <v>#NAME?</v>
      </c>
      <c r="AA125" s="105" t="e">
        <f aca="false">rri(10,R125,X125)</f>
        <v>#NAME?</v>
      </c>
    </row>
    <row r="126" customFormat="false" ht="12.75" hidden="false" customHeight="true" outlineLevel="0" collapsed="false">
      <c r="A126" s="2" t="s">
        <v>708</v>
      </c>
      <c r="B126" s="2" t="s">
        <v>472</v>
      </c>
      <c r="C126" s="2" t="n">
        <v>32405</v>
      </c>
      <c r="D126" s="2" t="n">
        <v>28531</v>
      </c>
      <c r="E126" s="2" t="n">
        <v>26658</v>
      </c>
      <c r="F126" s="2" t="n">
        <v>27238</v>
      </c>
      <c r="G126" s="2" t="n">
        <v>27225</v>
      </c>
      <c r="H126" s="2" t="n">
        <v>26902</v>
      </c>
      <c r="I126" s="2" t="n">
        <v>26112</v>
      </c>
      <c r="J126" s="2" t="n">
        <v>26030</v>
      </c>
      <c r="K126" s="2" t="n">
        <v>25597</v>
      </c>
      <c r="L126" s="2" t="n">
        <v>25915</v>
      </c>
      <c r="M126" s="2" t="n">
        <v>25003</v>
      </c>
      <c r="N126" s="2" t="n">
        <v>1899.15630978132</v>
      </c>
      <c r="O126" s="2" t="n">
        <v>1672.15253540063</v>
      </c>
      <c r="P126" s="2" t="n">
        <v>1562.35425750201</v>
      </c>
      <c r="Q126" s="2" t="n">
        <v>1596.36514410005</v>
      </c>
      <c r="R126" s="2" t="n">
        <v>1595.58752502872</v>
      </c>
      <c r="S126" s="2" t="n">
        <v>1576.52889364372</v>
      </c>
      <c r="T126" s="2" t="n">
        <v>1530.22407460214</v>
      </c>
      <c r="U126" s="2" t="n">
        <v>1525.42203949901</v>
      </c>
      <c r="V126" s="2" t="n">
        <v>1500.11229990031</v>
      </c>
      <c r="W126" s="2" t="n">
        <v>1518.92114311935</v>
      </c>
      <c r="X126" s="2" t="n">
        <v>1465.37863413311</v>
      </c>
      <c r="Y126" s="2" t="n">
        <f aca="false">N126-X126</f>
        <v>433.777675648212</v>
      </c>
      <c r="Z126" s="105" t="e">
        <f aca="false">rri(24,N126,X126)</f>
        <v>#NAME?</v>
      </c>
      <c r="AA126" s="105" t="e">
        <f aca="false">rri(10,R126,X126)</f>
        <v>#NAME?</v>
      </c>
    </row>
    <row r="127" customFormat="false" ht="12.75" hidden="false" customHeight="true" outlineLevel="0" collapsed="false">
      <c r="A127" s="2" t="s">
        <v>169</v>
      </c>
      <c r="B127" s="2" t="s">
        <v>169</v>
      </c>
      <c r="C127" s="2" t="n">
        <f aca="false">SUM(C5:C126)</f>
        <v>257741041</v>
      </c>
      <c r="D127" s="2" t="n">
        <f aca="false">SUM(D5:D126)</f>
        <v>251271221</v>
      </c>
      <c r="E127" s="2" t="n">
        <f aca="false">SUM(E5:E126)</f>
        <v>248076611</v>
      </c>
      <c r="F127" s="2" t="n">
        <f aca="false">SUM(F5:F126)</f>
        <v>248175523</v>
      </c>
      <c r="G127" s="2" t="n">
        <f aca="false">SUM(G5:G126)</f>
        <v>247295943</v>
      </c>
      <c r="H127" s="2" t="n">
        <f aca="false">SUM(H5:H126)</f>
        <v>245861210</v>
      </c>
      <c r="I127" s="2" t="n">
        <f aca="false">SUM(I5:I126)</f>
        <v>245251100</v>
      </c>
      <c r="J127" s="2" t="n">
        <f aca="false">SUM(J5:J126)</f>
        <v>245980369</v>
      </c>
      <c r="K127" s="2" t="n">
        <f aca="false">SUM(K5:K126)</f>
        <v>246820291</v>
      </c>
      <c r="L127" s="2" t="n">
        <f aca="false">SUM(L5:L126)</f>
        <v>246918130</v>
      </c>
      <c r="M127" s="2" t="n">
        <f aca="false">SUM(M5:M126)</f>
        <v>245941573</v>
      </c>
      <c r="N127" s="2" t="n">
        <f aca="false">SUM(N5:N126)</f>
        <v>15254548.5752832</v>
      </c>
      <c r="O127" s="2" t="n">
        <f aca="false">SUM(O5:O126)</f>
        <v>14872894.3892974</v>
      </c>
      <c r="P127" s="2" t="n">
        <f aca="false">SUM(P5:P126)</f>
        <v>14684917.5635261</v>
      </c>
      <c r="Q127" s="2" t="n">
        <f aca="false">SUM(Q5:Q126)</f>
        <v>14690785.0419702</v>
      </c>
      <c r="R127" s="2" t="n">
        <f aca="false">SUM(R5:R126)</f>
        <v>14640034.912881</v>
      </c>
      <c r="S127" s="2" t="n">
        <f aca="false">SUM(S5:S126)</f>
        <v>14555894.1247358</v>
      </c>
      <c r="T127" s="2" t="n">
        <f aca="false">SUM(T5:T126)</f>
        <v>14519536.7103593</v>
      </c>
      <c r="U127" s="2" t="n">
        <f aca="false">SUM(U5:U126)</f>
        <v>14561780.0557423</v>
      </c>
      <c r="V127" s="2" t="n">
        <f aca="false">SUM(V5:V126)</f>
        <v>14610585.4283337</v>
      </c>
      <c r="W127" s="2" t="n">
        <f aca="false">SUM(W5:W126)</f>
        <v>14616338.6825591</v>
      </c>
      <c r="X127" s="2" t="n">
        <f aca="false">SUM(X5:X126)</f>
        <v>14559296.5961689</v>
      </c>
      <c r="Y127" s="275"/>
      <c r="Z127" s="275"/>
      <c r="AA127" s="105" t="e">
        <f aca="false">rri(10,R127,X127)</f>
        <v>#NAME?</v>
      </c>
    </row>
    <row r="128" customFormat="false" ht="12.75" hidden="false" customHeight="true" outlineLevel="0" collapsed="false">
      <c r="AA128" s="105" t="n">
        <f aca="false">AVERAGE(AA5:AA126)</f>
        <v>-0.001815866383</v>
      </c>
    </row>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2">
    <mergeCell ref="A1:H1"/>
    <mergeCell ref="A2:H2"/>
  </mergeCells>
  <conditionalFormatting sqref="AA5:AA128">
    <cfRule type="colorScale" priority="2">
      <colorScale>
        <cfvo type="min" val="0"/>
        <cfvo type="percentile" val="50"/>
        <cfvo type="max" val="0"/>
        <color rgb="FFF8696B"/>
        <color rgb="FFFCFCFF"/>
        <color rgb="FF63BE7B"/>
      </colorScale>
    </cfRule>
    <cfRule type="colorScale" priority="3">
      <colorScale>
        <cfvo type="min" val="0"/>
        <cfvo type="max" val="0"/>
        <color rgb="FFF8696B"/>
        <color rgb="FFFCFCFF"/>
      </colorScale>
    </cfRule>
  </conditionalFormatting>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AG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29.13"/>
    <col collapsed="false" customWidth="true" hidden="false" outlineLevel="0" max="2" min="2" style="0" width="17.63"/>
    <col collapsed="false" customWidth="true" hidden="false" outlineLevel="0" max="32" min="3" style="0" width="13.5"/>
    <col collapsed="false" customWidth="true" hidden="false" outlineLevel="0" max="33" min="33" style="0" width="26.63"/>
  </cols>
  <sheetData>
    <row r="1" customFormat="false" ht="27" hidden="false" customHeight="true" outlineLevel="0" collapsed="false">
      <c r="A1" s="44" t="s">
        <v>1330</v>
      </c>
      <c r="B1" s="44"/>
      <c r="C1" s="44"/>
      <c r="D1" s="44"/>
      <c r="E1" s="44"/>
      <c r="F1" s="44"/>
      <c r="G1" s="44"/>
      <c r="H1" s="44"/>
      <c r="I1" s="2"/>
      <c r="J1" s="2"/>
      <c r="K1" s="2"/>
      <c r="L1" s="2"/>
      <c r="M1" s="2"/>
      <c r="N1" s="2"/>
      <c r="O1" s="2"/>
      <c r="P1" s="2"/>
      <c r="Q1" s="2"/>
      <c r="R1" s="2"/>
      <c r="S1" s="2"/>
      <c r="T1" s="2"/>
      <c r="U1" s="2"/>
      <c r="V1" s="2"/>
      <c r="W1" s="2"/>
      <c r="X1" s="2"/>
      <c r="Y1" s="2"/>
      <c r="Z1" s="2"/>
      <c r="AA1" s="2"/>
      <c r="AB1" s="2"/>
      <c r="AC1" s="2"/>
      <c r="AD1" s="2"/>
      <c r="AE1" s="2"/>
      <c r="AF1" s="2"/>
      <c r="AG1" s="2"/>
    </row>
    <row r="2" customFormat="false" ht="53.25" hidden="false" customHeight="true" outlineLevel="0" collapsed="false">
      <c r="A2" s="44" t="s">
        <v>1294</v>
      </c>
      <c r="B2" s="44"/>
      <c r="C2" s="44"/>
      <c r="D2" s="44"/>
      <c r="E2" s="44"/>
      <c r="F2" s="44"/>
      <c r="G2" s="44"/>
      <c r="H2" s="44"/>
      <c r="I2" s="2"/>
      <c r="J2" s="2"/>
      <c r="K2" s="2"/>
      <c r="L2" s="2"/>
      <c r="M2" s="2"/>
      <c r="N2" s="2"/>
      <c r="O2" s="2"/>
      <c r="P2" s="2"/>
      <c r="Q2" s="2"/>
      <c r="R2" s="2"/>
      <c r="S2" s="2"/>
      <c r="T2" s="2"/>
      <c r="U2" s="2"/>
      <c r="V2" s="2"/>
      <c r="W2" s="2"/>
      <c r="X2" s="2"/>
      <c r="Y2" s="2"/>
      <c r="Z2" s="2"/>
      <c r="AA2" s="2"/>
      <c r="AB2" s="2"/>
      <c r="AC2" s="2"/>
      <c r="AD2" s="2"/>
      <c r="AE2" s="2"/>
      <c r="AF2" s="2"/>
      <c r="AG2" s="2"/>
    </row>
    <row r="3" customFormat="false" ht="40.5" hidden="false" customHeight="true" outlineLevel="0" collapsed="false">
      <c r="A3" s="276" t="s">
        <v>1295</v>
      </c>
      <c r="B3" s="277" t="s">
        <v>1331</v>
      </c>
      <c r="C3" s="277" t="s">
        <v>1332</v>
      </c>
      <c r="D3" s="215"/>
      <c r="E3" s="215"/>
      <c r="F3" s="215"/>
      <c r="G3" s="215"/>
      <c r="H3" s="215"/>
      <c r="I3" s="2"/>
      <c r="J3" s="2"/>
      <c r="K3" s="2"/>
      <c r="L3" s="2"/>
      <c r="M3" s="2"/>
      <c r="N3" s="2"/>
      <c r="O3" s="2"/>
      <c r="P3" s="2"/>
      <c r="Q3" s="2"/>
      <c r="R3" s="2"/>
      <c r="S3" s="2"/>
      <c r="T3" s="2"/>
      <c r="U3" s="2"/>
      <c r="V3" s="2"/>
      <c r="W3" s="2"/>
      <c r="X3" s="2"/>
      <c r="Y3" s="2"/>
      <c r="Z3" s="2"/>
      <c r="AA3" s="2"/>
      <c r="AB3" s="2"/>
      <c r="AC3" s="2"/>
      <c r="AD3" s="2"/>
      <c r="AE3" s="2"/>
      <c r="AF3" s="2"/>
      <c r="AG3" s="2"/>
    </row>
    <row r="4" customFormat="false" ht="12.75" hidden="false" customHeight="true" outlineLevel="0" collapsed="false">
      <c r="A4" s="39" t="s">
        <v>111</v>
      </c>
      <c r="B4" s="39" t="s">
        <v>124</v>
      </c>
      <c r="C4" s="278" t="s">
        <v>1333</v>
      </c>
      <c r="D4" s="278" t="s">
        <v>1334</v>
      </c>
      <c r="E4" s="278" t="s">
        <v>1335</v>
      </c>
      <c r="F4" s="278" t="s">
        <v>1336</v>
      </c>
      <c r="G4" s="278" t="s">
        <v>1337</v>
      </c>
      <c r="H4" s="278" t="s">
        <v>1338</v>
      </c>
      <c r="I4" s="278" t="s">
        <v>1339</v>
      </c>
      <c r="J4" s="278" t="s">
        <v>1340</v>
      </c>
      <c r="K4" s="278" t="s">
        <v>1341</v>
      </c>
      <c r="L4" s="278" t="s">
        <v>1342</v>
      </c>
      <c r="M4" s="278" t="s">
        <v>1343</v>
      </c>
      <c r="N4" s="278" t="s">
        <v>1331</v>
      </c>
      <c r="O4" s="278" t="s">
        <v>1344</v>
      </c>
      <c r="P4" s="278" t="s">
        <v>1345</v>
      </c>
      <c r="Q4" s="278" t="s">
        <v>1346</v>
      </c>
      <c r="R4" s="278" t="s">
        <v>1347</v>
      </c>
      <c r="S4" s="278" t="s">
        <v>1348</v>
      </c>
      <c r="T4" s="278" t="s">
        <v>1349</v>
      </c>
      <c r="U4" s="278" t="s">
        <v>1350</v>
      </c>
      <c r="V4" s="278" t="s">
        <v>1351</v>
      </c>
      <c r="W4" s="278" t="s">
        <v>1352</v>
      </c>
      <c r="X4" s="278" t="s">
        <v>1353</v>
      </c>
      <c r="Y4" s="278" t="s">
        <v>1354</v>
      </c>
      <c r="Z4" s="278" t="s">
        <v>1355</v>
      </c>
      <c r="AA4" s="279" t="s">
        <v>1356</v>
      </c>
      <c r="AB4" s="278" t="s">
        <v>1357</v>
      </c>
      <c r="AC4" s="278" t="s">
        <v>1358</v>
      </c>
      <c r="AD4" s="278" t="s">
        <v>1359</v>
      </c>
      <c r="AE4" s="279" t="s">
        <v>1360</v>
      </c>
      <c r="AF4" s="278" t="s">
        <v>1346</v>
      </c>
      <c r="AG4" s="280" t="s">
        <v>1332</v>
      </c>
    </row>
    <row r="5" customFormat="false" ht="12.75" hidden="false" customHeight="true" outlineLevel="0" collapsed="false">
      <c r="A5" s="2" t="s">
        <v>361</v>
      </c>
      <c r="B5" s="2" t="str">
        <f aca="false" t="array" ref="B5:B5">INDEX(Countries!D5:D265, MATCH(A5, Countries!B5:B265, 0))</f>
        <v>ASM</v>
      </c>
      <c r="C5" s="41" t="n">
        <v>0.187447</v>
      </c>
      <c r="D5" s="41" t="n">
        <v>0</v>
      </c>
      <c r="E5" s="41" t="n">
        <v>0.187447</v>
      </c>
      <c r="F5" s="41" t="n">
        <v>0</v>
      </c>
      <c r="G5" s="41" t="n">
        <v>0.187447</v>
      </c>
      <c r="H5" s="41" t="n">
        <v>0</v>
      </c>
      <c r="I5" s="41" t="n">
        <v>0.187447</v>
      </c>
      <c r="J5" s="41" t="n">
        <v>0</v>
      </c>
      <c r="K5" s="41" t="n">
        <v>0.187447</v>
      </c>
      <c r="L5" s="41" t="n">
        <v>0</v>
      </c>
      <c r="M5" s="41" t="n">
        <f aca="false">K5-L5</f>
        <v>0.187447</v>
      </c>
      <c r="N5" s="41" t="n">
        <f aca="false">M5*100</f>
        <v>18.7447</v>
      </c>
      <c r="O5" s="41" t="n">
        <f aca="false">E5-K5</f>
        <v>0</v>
      </c>
      <c r="P5" s="41" t="n">
        <f aca="false">F5-L5</f>
        <v>0</v>
      </c>
      <c r="Q5" s="105" t="n">
        <f aca="false">L5/K5</f>
        <v>0</v>
      </c>
      <c r="R5" s="105" t="n">
        <f aca="false">O5/E5</f>
        <v>0</v>
      </c>
      <c r="S5" s="281" t="n">
        <f aca="false">((E5-F5)-(K5-L5))/(E5-F5)</f>
        <v>0</v>
      </c>
      <c r="T5" s="105" t="e">
        <f aca="false">P5/F5</f>
        <v>#DIV/0!</v>
      </c>
      <c r="U5" s="281" t="n">
        <f aca="false">K5/$K$113</f>
        <v>1.37961004567916E-006</v>
      </c>
      <c r="V5" s="97" t="e">
        <f aca="false">P5/O5</f>
        <v>#DIV/0!</v>
      </c>
      <c r="W5" s="41" t="n">
        <f aca="false">O5/21</f>
        <v>0</v>
      </c>
      <c r="X5" s="2" t="n">
        <f aca="false">(O5-P5)/21</f>
        <v>0</v>
      </c>
      <c r="Y5" s="2" t="n">
        <f aca="false">P5/21</f>
        <v>0</v>
      </c>
      <c r="Z5" s="105" t="n">
        <f aca="false">W5/C5</f>
        <v>0</v>
      </c>
      <c r="AA5" s="282" t="n">
        <f aca="false">X5/(C5-D5)</f>
        <v>0</v>
      </c>
      <c r="AB5" s="105" t="e">
        <f aca="false">Y5/D5</f>
        <v>#DIV/0!</v>
      </c>
      <c r="AC5" s="105" t="e">
        <f aca="false">rri(20,E5,K5)</f>
        <v>#NAME?</v>
      </c>
      <c r="AD5" s="105" t="e">
        <f aca="false">rri(20,F5,L5)</f>
        <v>#NAME?</v>
      </c>
      <c r="AE5" s="282" t="e">
        <f aca="false">rri(20,(E5-F5),(K5-L5))</f>
        <v>#NAME?</v>
      </c>
      <c r="AF5" s="105" t="n">
        <f aca="false">Q5</f>
        <v>0</v>
      </c>
      <c r="AG5" s="283" t="n">
        <f aca="false">IF(ISNUMBER(AE5),AE5,0)</f>
        <v>0</v>
      </c>
    </row>
    <row r="6" customFormat="false" ht="12.75" hidden="false" customHeight="true" outlineLevel="0" collapsed="false">
      <c r="A6" s="2" t="s">
        <v>362</v>
      </c>
      <c r="B6" s="2" t="str">
        <f aca="false" t="array" ref="B6:B6">INDEX(Countries!D6:D266, MATCH(A6, Countries!B6:B266, 0))</f>
        <v>AGO</v>
      </c>
      <c r="C6" s="41" t="n">
        <v>139.542529</v>
      </c>
      <c r="D6" s="41" t="n">
        <v>1.769203</v>
      </c>
      <c r="E6" s="41" t="n">
        <v>136.884844</v>
      </c>
      <c r="F6" s="41" t="n">
        <v>1.725696</v>
      </c>
      <c r="G6" s="41" t="n">
        <v>133.431203</v>
      </c>
      <c r="H6" s="41" t="n">
        <v>1.7158</v>
      </c>
      <c r="I6" s="41" t="n">
        <v>129.15541</v>
      </c>
      <c r="J6" s="41" t="n">
        <v>1.611917</v>
      </c>
      <c r="K6" s="41" t="n">
        <v>132.828293</v>
      </c>
      <c r="L6" s="41" t="n">
        <v>1.687598</v>
      </c>
      <c r="M6" s="41" t="n">
        <f aca="false">K6-L6</f>
        <v>131.140695</v>
      </c>
      <c r="N6" s="41" t="n">
        <f aca="false">M6*100</f>
        <v>13114.0695</v>
      </c>
      <c r="O6" s="41" t="n">
        <f aca="false">E6-K6</f>
        <v>4.05655099999999</v>
      </c>
      <c r="P6" s="41" t="n">
        <f aca="false">F6-L6</f>
        <v>0.038098</v>
      </c>
      <c r="Q6" s="105" t="n">
        <f aca="false">L6/K6</f>
        <v>0.0127051094453198</v>
      </c>
      <c r="R6" s="105" t="n">
        <f aca="false">O6/E6</f>
        <v>0.0296347709612029</v>
      </c>
      <c r="S6" s="281" t="n">
        <f aca="false">((E6-F6)-(K6-L6))/(E6-F6)</f>
        <v>0.0297312690961917</v>
      </c>
      <c r="T6" s="105" t="n">
        <f aca="false">P6/F6</f>
        <v>0.0220768895564456</v>
      </c>
      <c r="U6" s="281" t="n">
        <f aca="false">K6/$K$113</f>
        <v>0.000977616325538501</v>
      </c>
      <c r="V6" s="97" t="n">
        <f aca="false">P6/O6</f>
        <v>0.00939172217975322</v>
      </c>
      <c r="W6" s="41" t="n">
        <f aca="false">O6/21</f>
        <v>0.193169095238095</v>
      </c>
      <c r="X6" s="2" t="n">
        <f aca="false">(O6-P6)/21</f>
        <v>0.191354904761904</v>
      </c>
      <c r="Y6" s="2" t="n">
        <f aca="false">P6/21</f>
        <v>0.00181419047619047</v>
      </c>
      <c r="Z6" s="105" t="n">
        <f aca="false">W6/C6</f>
        <v>0.00138430266831479</v>
      </c>
      <c r="AA6" s="284" t="n">
        <f aca="false">X6/(C6-D6)</f>
        <v>0.00138891112175011</v>
      </c>
      <c r="AB6" s="105" t="n">
        <f aca="false">Y6/D6</f>
        <v>0.00102542810304441</v>
      </c>
      <c r="AC6" s="105" t="e">
        <f aca="false">rri(20,E6,K6)</f>
        <v>#NAME?</v>
      </c>
      <c r="AD6" s="105" t="e">
        <f aca="false">rri(20,F6,L6)</f>
        <v>#NAME?</v>
      </c>
      <c r="AE6" s="282" t="e">
        <f aca="false">rri(20,(E6-F6),(K6-L6))</f>
        <v>#NAME?</v>
      </c>
      <c r="AF6" s="105" t="n">
        <f aca="false">Q6</f>
        <v>0.0127051094453198</v>
      </c>
      <c r="AG6" s="283" t="n">
        <f aca="false">IF(ISNUMBER(AE6),AE6,0)</f>
        <v>0</v>
      </c>
    </row>
    <row r="7" customFormat="false" ht="12.75" hidden="false" customHeight="true" outlineLevel="0" collapsed="false">
      <c r="A7" s="2" t="s">
        <v>363</v>
      </c>
      <c r="B7" s="2" t="str">
        <f aca="false" t="array" ref="B7:B7">INDEX(Countries!D7:D267, MATCH(A7, Countries!B7:B267, 0))</f>
        <v>AIA</v>
      </c>
      <c r="C7" s="41" t="n">
        <v>0.021393</v>
      </c>
      <c r="D7" s="41" t="n">
        <v>0</v>
      </c>
      <c r="E7" s="41" t="n">
        <v>0.021393</v>
      </c>
      <c r="F7" s="41" t="n">
        <v>0</v>
      </c>
      <c r="G7" s="41" t="n">
        <v>0.021393</v>
      </c>
      <c r="H7" s="41" t="n">
        <v>0</v>
      </c>
      <c r="I7" s="41" t="n">
        <v>0.008674</v>
      </c>
      <c r="J7" s="41" t="n">
        <v>0</v>
      </c>
      <c r="K7" s="41" t="n">
        <v>0.008674</v>
      </c>
      <c r="L7" s="41" t="n">
        <v>0</v>
      </c>
      <c r="M7" s="41" t="n">
        <f aca="false">K7-L7</f>
        <v>0.008674</v>
      </c>
      <c r="N7" s="41" t="n">
        <f aca="false">M7*100</f>
        <v>0.8674</v>
      </c>
      <c r="O7" s="41" t="n">
        <f aca="false">E7-K7</f>
        <v>0.012719</v>
      </c>
      <c r="P7" s="41" t="n">
        <f aca="false">F7-L7</f>
        <v>0</v>
      </c>
      <c r="Q7" s="105" t="n">
        <f aca="false">L7/K7</f>
        <v>0</v>
      </c>
      <c r="R7" s="105" t="n">
        <f aca="false">O7/E7</f>
        <v>0.594540270181835</v>
      </c>
      <c r="S7" s="281" t="n">
        <f aca="false">((E7-F7)-(K7-L7))/(E7-F7)</f>
        <v>0.594540270181835</v>
      </c>
      <c r="T7" s="105" t="e">
        <f aca="false">P7/F7</f>
        <v>#DIV/0!</v>
      </c>
      <c r="U7" s="281" t="n">
        <f aca="false">K7/$K$113</f>
        <v>6.38406458157296E-008</v>
      </c>
      <c r="V7" s="97" t="n">
        <f aca="false">P7/O7</f>
        <v>0</v>
      </c>
      <c r="W7" s="41" t="n">
        <f aca="false">O7/21</f>
        <v>0.000605666666666667</v>
      </c>
      <c r="X7" s="2" t="n">
        <f aca="false">(O7-P7)/21</f>
        <v>0.000605666666666667</v>
      </c>
      <c r="Y7" s="2" t="n">
        <f aca="false">P7/21</f>
        <v>0</v>
      </c>
      <c r="Z7" s="105" t="n">
        <f aca="false">W7/C7</f>
        <v>0.0283114414372302</v>
      </c>
      <c r="AA7" s="282" t="n">
        <f aca="false">X7/(C7-D7)</f>
        <v>0.0283114414372302</v>
      </c>
      <c r="AB7" s="105" t="e">
        <f aca="false">Y7/D7</f>
        <v>#DIV/0!</v>
      </c>
      <c r="AC7" s="105" t="e">
        <f aca="false">rri(20,E7,K7)</f>
        <v>#NAME?</v>
      </c>
      <c r="AD7" s="105" t="e">
        <f aca="false">rri(20,F7,L7)</f>
        <v>#NAME?</v>
      </c>
      <c r="AE7" s="282" t="e">
        <f aca="false">rri(20,(E7-F7),(K7-L7))</f>
        <v>#NAME?</v>
      </c>
      <c r="AF7" s="105" t="n">
        <f aca="false">Q7</f>
        <v>0</v>
      </c>
      <c r="AG7" s="283" t="n">
        <f aca="false">IF(ISNUMBER(AE7),AE7,0)</f>
        <v>0</v>
      </c>
    </row>
    <row r="8" customFormat="false" ht="12.75" hidden="false" customHeight="true" outlineLevel="0" collapsed="false">
      <c r="A8" s="2" t="s">
        <v>364</v>
      </c>
      <c r="B8" s="2" t="str">
        <f aca="false" t="array" ref="B8:B8">INDEX(Countries!D8:D268, MATCH(A8, Countries!B8:B268, 0))</f>
        <v>ATG</v>
      </c>
      <c r="C8" s="41" t="n">
        <v>9.064915</v>
      </c>
      <c r="D8" s="41" t="n">
        <v>4.494175</v>
      </c>
      <c r="E8" s="41" t="n">
        <v>9.048649</v>
      </c>
      <c r="F8" s="41" t="n">
        <v>4.479555</v>
      </c>
      <c r="G8" s="41" t="n">
        <v>9.048649</v>
      </c>
      <c r="H8" s="41" t="n">
        <v>4.479555</v>
      </c>
      <c r="I8" s="41" t="n">
        <v>8.856625</v>
      </c>
      <c r="J8" s="41" t="n">
        <v>4.435916</v>
      </c>
      <c r="K8" s="41" t="n">
        <v>8.863024</v>
      </c>
      <c r="L8" s="41" t="n">
        <v>4.444657</v>
      </c>
      <c r="M8" s="41" t="n">
        <f aca="false">K8-L8</f>
        <v>4.418367</v>
      </c>
      <c r="N8" s="41" t="n">
        <f aca="false">M8*100</f>
        <v>441.8367</v>
      </c>
      <c r="O8" s="41" t="n">
        <f aca="false">E8-K8</f>
        <v>0.185625</v>
      </c>
      <c r="P8" s="41" t="n">
        <f aca="false">F8-L8</f>
        <v>0.0348980000000001</v>
      </c>
      <c r="Q8" s="105" t="n">
        <f aca="false">L8/K8</f>
        <v>0.501483128106163</v>
      </c>
      <c r="R8" s="105" t="n">
        <f aca="false">O8/E8</f>
        <v>0.0205141121066802</v>
      </c>
      <c r="S8" s="281" t="n">
        <f aca="false">((E8-F8)-(K8-L8))/(E8-F8)</f>
        <v>0.032988378002291</v>
      </c>
      <c r="T8" s="105" t="n">
        <f aca="false">P8/F8</f>
        <v>0.00779050597659814</v>
      </c>
      <c r="U8" s="281" t="n">
        <f aca="false">K8/$K$113</f>
        <v>6.52318625824661E-005</v>
      </c>
      <c r="V8" s="97" t="n">
        <f aca="false">P8/O8</f>
        <v>0.188002693602694</v>
      </c>
      <c r="W8" s="41" t="n">
        <f aca="false">O8/21</f>
        <v>0.00883928571428571</v>
      </c>
      <c r="X8" s="2" t="n">
        <f aca="false">(O8-P8)/21</f>
        <v>0.00717747619047618</v>
      </c>
      <c r="Y8" s="2" t="n">
        <f aca="false">P8/21</f>
        <v>0.00166180952380953</v>
      </c>
      <c r="Z8" s="105" t="n">
        <f aca="false">W8/C8</f>
        <v>0.00097510960822972</v>
      </c>
      <c r="AA8" s="282" t="n">
        <f aca="false">X8/(C8-D8)</f>
        <v>0.00157030944452675</v>
      </c>
      <c r="AB8" s="105" t="n">
        <f aca="false">Y8/D8</f>
        <v>0.000369769651562195</v>
      </c>
      <c r="AC8" s="105" t="e">
        <f aca="false">rri(20,E8,K8)</f>
        <v>#NAME?</v>
      </c>
      <c r="AD8" s="105" t="e">
        <f aca="false">rri(20,F8,L8)</f>
        <v>#NAME?</v>
      </c>
      <c r="AE8" s="282" t="e">
        <f aca="false">rri(20,(E8-F8),(K8-L8))</f>
        <v>#NAME?</v>
      </c>
      <c r="AF8" s="105" t="n">
        <f aca="false">Q8</f>
        <v>0.501483128106163</v>
      </c>
      <c r="AG8" s="283" t="n">
        <f aca="false">IF(ISNUMBER(AE8),AE8,0)</f>
        <v>0</v>
      </c>
    </row>
    <row r="9" customFormat="false" ht="12.75" hidden="false" customHeight="true" outlineLevel="0" collapsed="false">
      <c r="A9" s="2" t="s">
        <v>365</v>
      </c>
      <c r="B9" s="2" t="str">
        <f aca="false" t="array" ref="B9:B9">INDEX(Countries!D9:D269, MATCH(A9, Countries!B9:B269, 0))</f>
        <v>ABW</v>
      </c>
      <c r="C9" s="41" t="n">
        <v>0.543387</v>
      </c>
      <c r="D9" s="41" t="n">
        <v>0.008297</v>
      </c>
      <c r="E9" s="41" t="n">
        <v>0.543387</v>
      </c>
      <c r="F9" s="41" t="n">
        <v>0.008297</v>
      </c>
      <c r="G9" s="41" t="n">
        <v>0.337894</v>
      </c>
      <c r="H9" s="41" t="n">
        <v>0.008297</v>
      </c>
      <c r="I9" s="41" t="n">
        <v>0.337894</v>
      </c>
      <c r="J9" s="41" t="n">
        <v>0.008297</v>
      </c>
      <c r="K9" s="41" t="n">
        <v>0.337894</v>
      </c>
      <c r="L9" s="41" t="n">
        <v>0.008297</v>
      </c>
      <c r="M9" s="41" t="n">
        <f aca="false">K9-L9</f>
        <v>0.329597</v>
      </c>
      <c r="N9" s="41" t="n">
        <f aca="false">M9*100</f>
        <v>32.9597</v>
      </c>
      <c r="O9" s="41" t="n">
        <f aca="false">E9-K9</f>
        <v>0.205493</v>
      </c>
      <c r="P9" s="41" t="n">
        <f aca="false">F9-L9</f>
        <v>0</v>
      </c>
      <c r="Q9" s="105" t="n">
        <f aca="false">L9/K9</f>
        <v>0.0245550379704878</v>
      </c>
      <c r="R9" s="105" t="n">
        <f aca="false">O9/E9</f>
        <v>0.378170622410915</v>
      </c>
      <c r="S9" s="281" t="n">
        <f aca="false">((E9-F9)-(K9-L9))/(E9-F9)</f>
        <v>0.384034461492459</v>
      </c>
      <c r="T9" s="105" t="n">
        <f aca="false">P9/F9</f>
        <v>0</v>
      </c>
      <c r="U9" s="281" t="n">
        <f aca="false">K9/$K$113</f>
        <v>2.48690006655063E-006</v>
      </c>
      <c r="V9" s="97" t="n">
        <f aca="false">P9/O9</f>
        <v>0</v>
      </c>
      <c r="W9" s="41" t="n">
        <f aca="false">O9/21</f>
        <v>0.00978538095238095</v>
      </c>
      <c r="X9" s="2" t="n">
        <f aca="false">(O9-P9)/21</f>
        <v>0.00978538095238095</v>
      </c>
      <c r="Y9" s="2" t="n">
        <f aca="false">P9/21</f>
        <v>0</v>
      </c>
      <c r="Z9" s="105" t="n">
        <f aca="false">W9/C9</f>
        <v>0.0180081248767102</v>
      </c>
      <c r="AA9" s="282" t="n">
        <f aca="false">X9/(C9-D9)</f>
        <v>0.0182873553091647</v>
      </c>
      <c r="AB9" s="105" t="n">
        <f aca="false">Y9/D9</f>
        <v>0</v>
      </c>
      <c r="AC9" s="105" t="e">
        <f aca="false">rri(20,E9,K9)</f>
        <v>#NAME?</v>
      </c>
      <c r="AD9" s="105" t="e">
        <f aca="false">rri(20,F9,L9)</f>
        <v>#NAME?</v>
      </c>
      <c r="AE9" s="282" t="e">
        <f aca="false">rri(20,(E9-F9),(K9-L9))</f>
        <v>#NAME?</v>
      </c>
      <c r="AF9" s="105" t="n">
        <f aca="false">Q9</f>
        <v>0.0245550379704878</v>
      </c>
      <c r="AG9" s="283" t="n">
        <f aca="false">IF(ISNUMBER(AE9),AE9,0)</f>
        <v>0</v>
      </c>
    </row>
    <row r="10" customFormat="false" ht="12.75" hidden="false" customHeight="true" outlineLevel="0" collapsed="false">
      <c r="A10" s="49" t="s">
        <v>185</v>
      </c>
      <c r="B10" s="2" t="str">
        <f aca="false" t="array" ref="B10:B10">INDEX(Countries!D10:D270, MATCH(A10, Countries!B10:B270, 0))</f>
        <v>AUS</v>
      </c>
      <c r="C10" s="285" t="n">
        <v>10092.357902</v>
      </c>
      <c r="D10" s="285" t="n">
        <v>5038.730573</v>
      </c>
      <c r="E10" s="285" t="n">
        <v>9951.484408</v>
      </c>
      <c r="F10" s="285" t="n">
        <v>4976.177233</v>
      </c>
      <c r="G10" s="285" t="n">
        <v>9857.920227</v>
      </c>
      <c r="H10" s="285" t="n">
        <v>4946.605567</v>
      </c>
      <c r="I10" s="285" t="n">
        <v>9892.705637</v>
      </c>
      <c r="J10" s="285" t="n">
        <v>4939.60614</v>
      </c>
      <c r="K10" s="285" t="n">
        <v>9671.315681</v>
      </c>
      <c r="L10" s="285" t="n">
        <v>4842.996015</v>
      </c>
      <c r="M10" s="41" t="n">
        <f aca="false">K10-L10</f>
        <v>4828.319666</v>
      </c>
      <c r="N10" s="41" t="n">
        <f aca="false">M10*100</f>
        <v>482831.9666</v>
      </c>
      <c r="O10" s="285" t="n">
        <f aca="false">E10-K10</f>
        <v>280.168727</v>
      </c>
      <c r="P10" s="285" t="n">
        <f aca="false">F10-L10</f>
        <v>133.181218000001</v>
      </c>
      <c r="Q10" s="83" t="n">
        <f aca="false">L10/K10</f>
        <v>0.500758756589284</v>
      </c>
      <c r="R10" s="83" t="n">
        <f aca="false">O10/E10</f>
        <v>0.0281534608821547</v>
      </c>
      <c r="S10" s="77" t="n">
        <f aca="false">((E10-F10)-(K10-L10))/(E10-F10)</f>
        <v>0.0295434038200867</v>
      </c>
      <c r="T10" s="83" t="n">
        <f aca="false">P10/F10</f>
        <v>0.0267637609683185</v>
      </c>
      <c r="U10" s="77" t="n">
        <f aca="false">K10/$K$113</f>
        <v>0.0711808898965683</v>
      </c>
      <c r="V10" s="286" t="n">
        <f aca="false">P10/O10</f>
        <v>0.47536075644874</v>
      </c>
      <c r="W10" s="285" t="n">
        <f aca="false">O10/21</f>
        <v>13.341367952381</v>
      </c>
      <c r="X10" s="49" t="n">
        <f aca="false">(O10-P10)/21</f>
        <v>6.99940519047617</v>
      </c>
      <c r="Y10" s="49" t="n">
        <f aca="false">P10/21</f>
        <v>6.34196276190479</v>
      </c>
      <c r="Z10" s="83" t="n">
        <f aca="false">W10/C10</f>
        <v>0.00132192774789894</v>
      </c>
      <c r="AA10" s="83" t="n">
        <f aca="false">X10/(C10-D10)</f>
        <v>0.00138502598921579</v>
      </c>
      <c r="AB10" s="83" t="n">
        <f aca="false">Y10/D10</f>
        <v>0.00125864295977407</v>
      </c>
      <c r="AC10" s="83" t="e">
        <f aca="false">rri(20,E10,K10)</f>
        <v>#NAME?</v>
      </c>
      <c r="AD10" s="83" t="e">
        <f aca="false">rri(20,F10,L10)</f>
        <v>#NAME?</v>
      </c>
      <c r="AE10" s="282" t="e">
        <f aca="false">rri(20,(E10-F10),(K10-L10))</f>
        <v>#NAME?</v>
      </c>
      <c r="AF10" s="83" t="n">
        <f aca="false">Q10</f>
        <v>0.500758756589284</v>
      </c>
      <c r="AG10" s="283" t="n">
        <f aca="false">IF(ISNUMBER(AE10),AE10,0)</f>
        <v>0</v>
      </c>
    </row>
    <row r="11" customFormat="false" ht="12.75" hidden="false" customHeight="true" outlineLevel="0" collapsed="false">
      <c r="A11" s="287" t="s">
        <v>277</v>
      </c>
      <c r="B11" s="2" t="str">
        <f aca="false" t="array" ref="B11:B11">INDEX(Countries!D11:D271, MATCH(A11, Countries!B11:B271, 0))</f>
        <v>BHS</v>
      </c>
      <c r="C11" s="285" t="n">
        <v>1087.75381</v>
      </c>
      <c r="D11" s="285" t="n">
        <v>689.488613</v>
      </c>
      <c r="E11" s="285" t="n">
        <v>1078.913006</v>
      </c>
      <c r="F11" s="285" t="n">
        <v>684.676938</v>
      </c>
      <c r="G11" s="285" t="n">
        <v>1030.588846</v>
      </c>
      <c r="H11" s="285" t="n">
        <v>656.930166</v>
      </c>
      <c r="I11" s="285" t="n">
        <v>988.669217</v>
      </c>
      <c r="J11" s="285" t="n">
        <v>631.735577</v>
      </c>
      <c r="K11" s="285" t="n">
        <v>969.685325</v>
      </c>
      <c r="L11" s="285" t="n">
        <v>629.326459</v>
      </c>
      <c r="M11" s="41" t="n">
        <f aca="false">K11-L11</f>
        <v>340.358866</v>
      </c>
      <c r="N11" s="41" t="n">
        <f aca="false">M11*100</f>
        <v>34035.8866</v>
      </c>
      <c r="O11" s="285" t="n">
        <f aca="false">E11-K11</f>
        <v>109.227681</v>
      </c>
      <c r="P11" s="285" t="n">
        <f aca="false">F11-L11</f>
        <v>55.350479</v>
      </c>
      <c r="Q11" s="83" t="n">
        <f aca="false">L11/K11</f>
        <v>0.649000704429553</v>
      </c>
      <c r="R11" s="83" t="n">
        <f aca="false">O11/E11</f>
        <v>0.10123863591649</v>
      </c>
      <c r="S11" s="77" t="n">
        <f aca="false">((E11-F11)-(K11-L11))/(E11-F11)</f>
        <v>0.136662285298564</v>
      </c>
      <c r="T11" s="83" t="n">
        <f aca="false">P11/F11</f>
        <v>0.0808417458337117</v>
      </c>
      <c r="U11" s="77" t="n">
        <f aca="false">K11/$K$113</f>
        <v>0.00713688464215306</v>
      </c>
      <c r="V11" s="286" t="n">
        <f aca="false">P11/O11</f>
        <v>0.506744064263343</v>
      </c>
      <c r="W11" s="285" t="n">
        <f aca="false">O11/21</f>
        <v>5.20131814285714</v>
      </c>
      <c r="X11" s="49" t="n">
        <f aca="false">(O11-P11)/21</f>
        <v>2.56558104761905</v>
      </c>
      <c r="Y11" s="49" t="n">
        <f aca="false">P11/21</f>
        <v>2.63573709523809</v>
      </c>
      <c r="Z11" s="83" t="n">
        <f aca="false">W11/C11</f>
        <v>0.00478170528573662</v>
      </c>
      <c r="AA11" s="83" t="n">
        <f aca="false">X11/(C11-D11)</f>
        <v>0.00644189114927622</v>
      </c>
      <c r="AB11" s="83" t="n">
        <f aca="false">Y11/D11</f>
        <v>0.00382274202291734</v>
      </c>
      <c r="AC11" s="83" t="e">
        <f aca="false">rri(20,E11,K11)</f>
        <v>#NAME?</v>
      </c>
      <c r="AD11" s="83" t="e">
        <f aca="false">rri(20,F11,L11)</f>
        <v>#NAME?</v>
      </c>
      <c r="AE11" s="282" t="e">
        <f aca="false">rri(20,(E11-F11),(K11-L11))</f>
        <v>#NAME?</v>
      </c>
      <c r="AF11" s="83" t="n">
        <f aca="false">Q11</f>
        <v>0.649000704429553</v>
      </c>
      <c r="AG11" s="283" t="n">
        <f aca="false">IF(ISNUMBER(AE11),AE11,0)</f>
        <v>0</v>
      </c>
    </row>
    <row r="12" customFormat="false" ht="12.75" hidden="false" customHeight="true" outlineLevel="0" collapsed="false">
      <c r="A12" s="2" t="s">
        <v>366</v>
      </c>
      <c r="B12" s="2" t="str">
        <f aca="false" t="array" ref="B12:B12">INDEX(Countries!D12:D272, MATCH(A12, Countries!B12:B272, 0))</f>
        <v>BHR</v>
      </c>
      <c r="C12" s="41" t="n">
        <v>0.65473</v>
      </c>
      <c r="D12" s="41" t="n">
        <v>0</v>
      </c>
      <c r="E12" s="41" t="n">
        <v>0.65473</v>
      </c>
      <c r="F12" s="41" t="n">
        <v>0</v>
      </c>
      <c r="G12" s="41" t="n">
        <v>0.651996</v>
      </c>
      <c r="H12" s="41" t="n">
        <v>0</v>
      </c>
      <c r="I12" s="41" t="n">
        <v>0.651996</v>
      </c>
      <c r="J12" s="41" t="n">
        <v>0</v>
      </c>
      <c r="K12" s="41" t="n">
        <v>0.651449</v>
      </c>
      <c r="L12" s="41" t="n">
        <v>0</v>
      </c>
      <c r="M12" s="41" t="n">
        <f aca="false">K12-L12</f>
        <v>0.651449</v>
      </c>
      <c r="N12" s="41" t="n">
        <f aca="false">M12*100</f>
        <v>65.1449</v>
      </c>
      <c r="O12" s="41" t="n">
        <f aca="false">E12-K12</f>
        <v>0.00328100000000009</v>
      </c>
      <c r="P12" s="41" t="n">
        <f aca="false">F12-L12</f>
        <v>0</v>
      </c>
      <c r="Q12" s="105" t="n">
        <f aca="false">L12/K12</f>
        <v>0</v>
      </c>
      <c r="R12" s="105" t="n">
        <f aca="false">O12/E12</f>
        <v>0.00501122600155803</v>
      </c>
      <c r="S12" s="281" t="n">
        <f aca="false">((E12-F12)-(K12-L12))/(E12-F12)</f>
        <v>0.00501122600155803</v>
      </c>
      <c r="T12" s="105" t="e">
        <f aca="false">P12/F12</f>
        <v>#DIV/0!</v>
      </c>
      <c r="U12" s="281" t="n">
        <f aca="false">K12/$K$113</f>
        <v>4.79466507678248E-006</v>
      </c>
      <c r="V12" s="97" t="n">
        <f aca="false">P12/O12</f>
        <v>0</v>
      </c>
      <c r="W12" s="41" t="n">
        <f aca="false">O12/21</f>
        <v>0.0001562380952381</v>
      </c>
      <c r="X12" s="2" t="n">
        <f aca="false">(O12-P12)/21</f>
        <v>0.0001562380952381</v>
      </c>
      <c r="Y12" s="2" t="n">
        <f aca="false">P12/21</f>
        <v>0</v>
      </c>
      <c r="Z12" s="105" t="n">
        <f aca="false">W12/C12</f>
        <v>0.000238629809598001</v>
      </c>
      <c r="AA12" s="282" t="n">
        <f aca="false">X12/(C12-D12)</f>
        <v>0.000238629809598001</v>
      </c>
      <c r="AB12" s="105" t="e">
        <f aca="false">Y12/D12</f>
        <v>#DIV/0!</v>
      </c>
      <c r="AC12" s="105" t="e">
        <f aca="false">rri(20,E12,K12)</f>
        <v>#NAME?</v>
      </c>
      <c r="AD12" s="105" t="e">
        <f aca="false">rri(20,F12,L12)</f>
        <v>#NAME?</v>
      </c>
      <c r="AE12" s="282" t="e">
        <f aca="false">rri(20,(E12-F12),(K12-L12))</f>
        <v>#NAME?</v>
      </c>
      <c r="AF12" s="105" t="n">
        <f aca="false">Q12</f>
        <v>0</v>
      </c>
      <c r="AG12" s="283" t="n">
        <f aca="false">IF(ISNUMBER(AE12),AE12,0)</f>
        <v>0</v>
      </c>
    </row>
    <row r="13" customFormat="false" ht="12.75" hidden="false" customHeight="true" outlineLevel="0" collapsed="false">
      <c r="A13" s="2" t="s">
        <v>367</v>
      </c>
      <c r="B13" s="2" t="str">
        <f aca="false" t="array" ref="B13:B13">INDEX(Countries!D13:D273, MATCH(A13, Countries!B13:B273, 0))</f>
        <v>BGD</v>
      </c>
      <c r="C13" s="41" t="n">
        <v>4262.377482</v>
      </c>
      <c r="D13" s="41" t="n">
        <v>3848.581353</v>
      </c>
      <c r="E13" s="41" t="n">
        <v>4138.022669</v>
      </c>
      <c r="F13" s="41" t="n">
        <v>3801.738954</v>
      </c>
      <c r="G13" s="41" t="n">
        <v>4137.246296</v>
      </c>
      <c r="H13" s="41" t="n">
        <v>3790.279334</v>
      </c>
      <c r="I13" s="41" t="n">
        <v>4142.574441</v>
      </c>
      <c r="J13" s="41" t="n">
        <v>3797.823372</v>
      </c>
      <c r="K13" s="41" t="n">
        <v>4086.55504</v>
      </c>
      <c r="L13" s="41" t="n">
        <v>3752.017996</v>
      </c>
      <c r="M13" s="41" t="n">
        <f aca="false">K13-L13</f>
        <v>334.537044</v>
      </c>
      <c r="N13" s="41" t="n">
        <f aca="false">M13*100</f>
        <v>33453.7044</v>
      </c>
      <c r="O13" s="41" t="n">
        <f aca="false">E13-K13</f>
        <v>51.4676289999998</v>
      </c>
      <c r="P13" s="41" t="n">
        <f aca="false">F13-L13</f>
        <v>49.7209579999999</v>
      </c>
      <c r="Q13" s="105" t="n">
        <f aca="false">L13/K13</f>
        <v>0.918137149573299</v>
      </c>
      <c r="R13" s="105" t="n">
        <f aca="false">O13/E13</f>
        <v>0.0124377349079234</v>
      </c>
      <c r="S13" s="281" t="n">
        <f aca="false">((E13-F13)-(K13-L13))/(E13-F13)</f>
        <v>0.00519403980058885</v>
      </c>
      <c r="T13" s="105" t="n">
        <f aca="false">P13/F13</f>
        <v>0.013078477665513</v>
      </c>
      <c r="U13" s="281" t="n">
        <f aca="false">K13/$K$113</f>
        <v>0.0300770478343469</v>
      </c>
      <c r="V13" s="97" t="n">
        <f aca="false">P13/O13</f>
        <v>0.966062726534384</v>
      </c>
      <c r="W13" s="41" t="n">
        <f aca="false">O13/21</f>
        <v>2.45083947619046</v>
      </c>
      <c r="X13" s="2" t="n">
        <f aca="false">(O13-P13)/21</f>
        <v>0.0831748095238037</v>
      </c>
      <c r="Y13" s="2" t="n">
        <f aca="false">P13/21</f>
        <v>2.36766466666666</v>
      </c>
      <c r="Z13" s="105" t="n">
        <f aca="false">W13/C13</f>
        <v>0.00057499353038072</v>
      </c>
      <c r="AA13" s="282" t="n">
        <f aca="false">X13/(C13-D13)</f>
        <v>0.000201004319989189</v>
      </c>
      <c r="AB13" s="105" t="n">
        <f aca="false">Y13/D13</f>
        <v>0.000615204525901745</v>
      </c>
      <c r="AC13" s="105" t="e">
        <f aca="false">rri(20,E13,K13)</f>
        <v>#NAME?</v>
      </c>
      <c r="AD13" s="105" t="e">
        <f aca="false">rri(20,F13,L13)</f>
        <v>#NAME?</v>
      </c>
      <c r="AE13" s="282" t="e">
        <f aca="false">rri(20,(E13-F13),(K13-L13))</f>
        <v>#NAME?</v>
      </c>
      <c r="AF13" s="105" t="n">
        <f aca="false">Q13</f>
        <v>0.918137149573299</v>
      </c>
      <c r="AG13" s="283" t="n">
        <f aca="false">IF(ISNUMBER(AE13),AE13,0)</f>
        <v>0</v>
      </c>
    </row>
    <row r="14" customFormat="false" ht="12.75" hidden="false" customHeight="true" outlineLevel="0" collapsed="false">
      <c r="A14" s="2" t="s">
        <v>368</v>
      </c>
      <c r="B14" s="2" t="str">
        <f aca="false" t="array" ref="B14:B14">INDEX(Countries!D14:D274, MATCH(A14, Countries!B14:B274, 0))</f>
        <v>BRB</v>
      </c>
      <c r="C14" s="41" t="n">
        <v>0.136871</v>
      </c>
      <c r="D14" s="41" t="n">
        <v>0</v>
      </c>
      <c r="E14" s="41" t="n">
        <v>0.136871</v>
      </c>
      <c r="F14" s="41" t="n">
        <v>0</v>
      </c>
      <c r="G14" s="41" t="n">
        <v>0.136871</v>
      </c>
      <c r="H14" s="41" t="n">
        <v>0</v>
      </c>
      <c r="I14" s="41" t="n">
        <v>0.136871</v>
      </c>
      <c r="J14" s="41" t="n">
        <v>0</v>
      </c>
      <c r="K14" s="41" t="n">
        <v>0.136871</v>
      </c>
      <c r="L14" s="41" t="n">
        <v>0</v>
      </c>
      <c r="M14" s="41" t="n">
        <f aca="false">K14-L14</f>
        <v>0.136871</v>
      </c>
      <c r="N14" s="41" t="n">
        <f aca="false">M14*100</f>
        <v>13.6871</v>
      </c>
      <c r="O14" s="41" t="n">
        <f aca="false">E14-K14</f>
        <v>0</v>
      </c>
      <c r="P14" s="41" t="n">
        <f aca="false">F14-L14</f>
        <v>0</v>
      </c>
      <c r="Q14" s="105" t="n">
        <f aca="false">L14/K14</f>
        <v>0</v>
      </c>
      <c r="R14" s="105" t="n">
        <f aca="false">O14/E14</f>
        <v>0</v>
      </c>
      <c r="S14" s="281" t="n">
        <f aca="false">((E14-F14)-(K14-L14))/(E14-F14)</f>
        <v>0</v>
      </c>
      <c r="T14" s="105" t="e">
        <f aca="false">P14/F14</f>
        <v>#DIV/0!</v>
      </c>
      <c r="U14" s="281" t="n">
        <f aca="false">K14/$K$113</f>
        <v>1.00737065176905E-006</v>
      </c>
      <c r="V14" s="97" t="e">
        <f aca="false">P14/O14</f>
        <v>#DIV/0!</v>
      </c>
      <c r="W14" s="41" t="n">
        <f aca="false">O14/21</f>
        <v>0</v>
      </c>
      <c r="X14" s="2" t="n">
        <f aca="false">(O14-P14)/21</f>
        <v>0</v>
      </c>
      <c r="Y14" s="2" t="n">
        <f aca="false">P14/21</f>
        <v>0</v>
      </c>
      <c r="Z14" s="105" t="n">
        <f aca="false">W14/C14</f>
        <v>0</v>
      </c>
      <c r="AA14" s="282" t="n">
        <f aca="false">X14/(C14-D14)</f>
        <v>0</v>
      </c>
      <c r="AB14" s="105" t="e">
        <f aca="false">Y14/D14</f>
        <v>#DIV/0!</v>
      </c>
      <c r="AC14" s="105" t="e">
        <f aca="false">rri(20,E14,K14)</f>
        <v>#NAME?</v>
      </c>
      <c r="AD14" s="105" t="e">
        <f aca="false">rri(20,F14,L14)</f>
        <v>#NAME?</v>
      </c>
      <c r="AE14" s="282" t="e">
        <f aca="false">rri(20,(E14-F14),(K14-L14))</f>
        <v>#NAME?</v>
      </c>
      <c r="AF14" s="105" t="n">
        <f aca="false">Q14</f>
        <v>0</v>
      </c>
      <c r="AG14" s="283" t="n">
        <f aca="false">IF(ISNUMBER(AE14),AE14,0)</f>
        <v>0</v>
      </c>
    </row>
    <row r="15" customFormat="false" ht="12.75" hidden="false" customHeight="true" outlineLevel="0" collapsed="false">
      <c r="A15" s="2" t="s">
        <v>369</v>
      </c>
      <c r="B15" s="2" t="str">
        <f aca="false" t="array" ref="B15:B15">INDEX(Countries!D15:D275, MATCH(A15, Countries!B15:B275, 0))</f>
        <v>BLZ</v>
      </c>
      <c r="C15" s="41" t="n">
        <v>503.518797</v>
      </c>
      <c r="D15" s="41" t="n">
        <v>160.768486</v>
      </c>
      <c r="E15" s="41" t="n">
        <v>475.082803</v>
      </c>
      <c r="F15" s="41" t="n">
        <v>148.346731</v>
      </c>
      <c r="G15" s="41" t="n">
        <v>464.941544</v>
      </c>
      <c r="H15" s="41" t="n">
        <v>141.812582</v>
      </c>
      <c r="I15" s="41" t="n">
        <v>402.585942</v>
      </c>
      <c r="J15" s="41" t="n">
        <v>129.571011</v>
      </c>
      <c r="K15" s="41" t="n">
        <v>431.331098</v>
      </c>
      <c r="L15" s="41" t="n">
        <v>134.052046</v>
      </c>
      <c r="M15" s="41" t="n">
        <f aca="false">K15-L15</f>
        <v>297.279052</v>
      </c>
      <c r="N15" s="41" t="n">
        <f aca="false">M15*100</f>
        <v>29727.9052</v>
      </c>
      <c r="O15" s="41" t="n">
        <f aca="false">E15-K15</f>
        <v>43.751705</v>
      </c>
      <c r="P15" s="41" t="n">
        <f aca="false">F15-L15</f>
        <v>14.294685</v>
      </c>
      <c r="Q15" s="105" t="n">
        <f aca="false">L15/K15</f>
        <v>0.310786879549316</v>
      </c>
      <c r="R15" s="105" t="n">
        <f aca="false">O15/E15</f>
        <v>0.0920927988210089</v>
      </c>
      <c r="S15" s="281" t="n">
        <f aca="false">((E15-F15)-(K15-L15))/(E15-F15)</f>
        <v>0.0901553961265717</v>
      </c>
      <c r="T15" s="105" t="n">
        <f aca="false">P15/F15</f>
        <v>0.0963599595598774</v>
      </c>
      <c r="U15" s="281" t="n">
        <f aca="false">K15/$K$113</f>
        <v>0.00317459717047818</v>
      </c>
      <c r="V15" s="97" t="n">
        <f aca="false">P15/O15</f>
        <v>0.326722924283751</v>
      </c>
      <c r="W15" s="41" t="n">
        <f aca="false">O15/21</f>
        <v>2.08341452380952</v>
      </c>
      <c r="X15" s="2" t="n">
        <f aca="false">(O15-P15)/21</f>
        <v>1.40271523809524</v>
      </c>
      <c r="Y15" s="2" t="n">
        <f aca="false">P15/21</f>
        <v>0.680699285714286</v>
      </c>
      <c r="Z15" s="105" t="n">
        <f aca="false">W15/C15</f>
        <v>0.00413770952787195</v>
      </c>
      <c r="AA15" s="282" t="n">
        <f aca="false">X15/(C15-D15)</f>
        <v>0.00409252798050776</v>
      </c>
      <c r="AB15" s="105" t="n">
        <f aca="false">Y15/D15</f>
        <v>0.00423403431014637</v>
      </c>
      <c r="AC15" s="105" t="e">
        <f aca="false">rri(20,E15,K15)</f>
        <v>#NAME?</v>
      </c>
      <c r="AD15" s="105" t="e">
        <f aca="false">rri(20,F15,L15)</f>
        <v>#NAME?</v>
      </c>
      <c r="AE15" s="282" t="e">
        <f aca="false">rri(20,(E15-F15),(K15-L15))</f>
        <v>#NAME?</v>
      </c>
      <c r="AF15" s="105" t="n">
        <f aca="false">Q15</f>
        <v>0.310786879549316</v>
      </c>
      <c r="AG15" s="283" t="n">
        <f aca="false">IF(ISNUMBER(AE15),AE15,0)</f>
        <v>0</v>
      </c>
    </row>
    <row r="16" customFormat="false" ht="12.75" hidden="false" customHeight="true" outlineLevel="0" collapsed="false">
      <c r="A16" s="2" t="s">
        <v>370</v>
      </c>
      <c r="B16" s="2" t="str">
        <f aca="false" t="array" ref="B16:B16">INDEX(Countries!D16:D276, MATCH(A16, Countries!B16:B276, 0))</f>
        <v>BEN</v>
      </c>
      <c r="C16" s="41" t="n">
        <v>1.538459</v>
      </c>
      <c r="D16" s="41" t="n">
        <v>0</v>
      </c>
      <c r="E16" s="41" t="n">
        <v>1.194635</v>
      </c>
      <c r="F16" s="41" t="n">
        <v>0</v>
      </c>
      <c r="G16" s="41" t="n">
        <v>0.824222</v>
      </c>
      <c r="H16" s="41" t="n">
        <v>0</v>
      </c>
      <c r="I16" s="41" t="n">
        <v>0.802468</v>
      </c>
      <c r="J16" s="41" t="n">
        <v>0</v>
      </c>
      <c r="K16" s="41" t="n">
        <v>1.401896</v>
      </c>
      <c r="L16" s="41" t="n">
        <v>0</v>
      </c>
      <c r="M16" s="41" t="n">
        <f aca="false">K16-L16</f>
        <v>1.401896</v>
      </c>
      <c r="N16" s="41" t="n">
        <f aca="false">M16*100</f>
        <v>140.1896</v>
      </c>
      <c r="O16" s="41" t="n">
        <f aca="false">E16-K16</f>
        <v>-0.207261</v>
      </c>
      <c r="P16" s="41" t="n">
        <f aca="false">F16-L16</f>
        <v>0</v>
      </c>
      <c r="Q16" s="105" t="n">
        <f aca="false">L16/K16</f>
        <v>0</v>
      </c>
      <c r="R16" s="105" t="n">
        <f aca="false">O16/E16</f>
        <v>-0.173493158998355</v>
      </c>
      <c r="S16" s="281" t="n">
        <f aca="false">((E16-F16)-(K16-L16))/(E16-F16)</f>
        <v>-0.173493158998355</v>
      </c>
      <c r="T16" s="105" t="e">
        <f aca="false">P16/F16</f>
        <v>#DIV/0!</v>
      </c>
      <c r="U16" s="281" t="n">
        <f aca="false">K16/$K$113</f>
        <v>1.0317955499941E-005</v>
      </c>
      <c r="V16" s="97" t="n">
        <f aca="false">P16/O16</f>
        <v>-0</v>
      </c>
      <c r="W16" s="41" t="n">
        <f aca="false">O16/21</f>
        <v>-0.00986957142857144</v>
      </c>
      <c r="X16" s="2" t="n">
        <f aca="false">(O16-P16)/21</f>
        <v>-0.00986957142857144</v>
      </c>
      <c r="Y16" s="2" t="n">
        <f aca="false">P16/21</f>
        <v>0</v>
      </c>
      <c r="Z16" s="105" t="n">
        <f aca="false">W16/C16</f>
        <v>-0.00641523201370426</v>
      </c>
      <c r="AA16" s="282" t="n">
        <f aca="false">X16/(C16-D16)</f>
        <v>-0.00641523201370426</v>
      </c>
      <c r="AB16" s="105" t="e">
        <f aca="false">Y16/D16</f>
        <v>#DIV/0!</v>
      </c>
      <c r="AC16" s="105" t="e">
        <f aca="false">rri(20,E16,K16)</f>
        <v>#NAME?</v>
      </c>
      <c r="AD16" s="105" t="e">
        <f aca="false">rri(20,F16,L16)</f>
        <v>#NAME?</v>
      </c>
      <c r="AE16" s="282" t="e">
        <f aca="false">rri(20,(E16-F16),(K16-L16))</f>
        <v>#NAME?</v>
      </c>
      <c r="AF16" s="105" t="n">
        <f aca="false">Q16</f>
        <v>0</v>
      </c>
      <c r="AG16" s="283" t="n">
        <f aca="false">IF(ISNUMBER(AE16),AE16,0)</f>
        <v>0</v>
      </c>
    </row>
    <row r="17" customFormat="false" ht="12.75" hidden="false" customHeight="true" outlineLevel="0" collapsed="false">
      <c r="A17" s="2" t="s">
        <v>1361</v>
      </c>
      <c r="B17" s="2" t="e">
        <f aca="false" t="array" ref="B17:B17">INDEX(Countries!D1:D277, MATCH(A17, Countries!B1:B277, 0))</f>
        <v>#N/A</v>
      </c>
      <c r="C17" s="41" t="n">
        <v>2.148568</v>
      </c>
      <c r="D17" s="41" t="n">
        <v>2.028814</v>
      </c>
      <c r="E17" s="41" t="n">
        <v>2.147973</v>
      </c>
      <c r="F17" s="41" t="n">
        <v>2.028219</v>
      </c>
      <c r="G17" s="41" t="n">
        <v>1.819701</v>
      </c>
      <c r="H17" s="41" t="n">
        <v>1.819698</v>
      </c>
      <c r="I17" s="41" t="n">
        <v>1.657952</v>
      </c>
      <c r="J17" s="41" t="n">
        <v>1.65795</v>
      </c>
      <c r="K17" s="41" t="n">
        <v>1.6639</v>
      </c>
      <c r="L17" s="41" t="n">
        <v>1.663897</v>
      </c>
      <c r="M17" s="41" t="n">
        <f aca="false">K17-L17</f>
        <v>2.99999999997524E-006</v>
      </c>
      <c r="N17" s="41" t="n">
        <f aca="false">M17*100</f>
        <v>0.000299999999997524</v>
      </c>
      <c r="O17" s="41" t="n">
        <f aca="false">E17-K17</f>
        <v>0.484073</v>
      </c>
      <c r="P17" s="41" t="n">
        <f aca="false">F17-L17</f>
        <v>0.364322</v>
      </c>
      <c r="Q17" s="105" t="n">
        <f aca="false">L17/K17</f>
        <v>0.999998197007032</v>
      </c>
      <c r="R17" s="105" t="n">
        <f aca="false">O17/E17</f>
        <v>0.225362702417582</v>
      </c>
      <c r="S17" s="281" t="n">
        <f aca="false">((E17-F17)-(K17-L17))/(E17-F17)</f>
        <v>0.999974948644722</v>
      </c>
      <c r="T17" s="105" t="n">
        <f aca="false">P17/F17</f>
        <v>0.179626559064874</v>
      </c>
      <c r="U17" s="281" t="n">
        <f aca="false">K17/$K$113</f>
        <v>1.2246305115609E-005</v>
      </c>
      <c r="V17" s="97" t="n">
        <f aca="false">P17/O17</f>
        <v>0.75261789027688</v>
      </c>
      <c r="W17" s="41" t="n">
        <f aca="false">O17/21</f>
        <v>0.0230510952380952</v>
      </c>
      <c r="X17" s="2" t="n">
        <f aca="false">(O17-P17)/21</f>
        <v>0.00570242857142857</v>
      </c>
      <c r="Y17" s="2" t="n">
        <f aca="false">P17/21</f>
        <v>0.0173486666666667</v>
      </c>
      <c r="Z17" s="105" t="n">
        <f aca="false">W17/C17</f>
        <v>0.0107285853824944</v>
      </c>
      <c r="AA17" s="282" t="n">
        <f aca="false">X17/(C17-D17)</f>
        <v>0.0476178546973677</v>
      </c>
      <c r="AB17" s="105" t="n">
        <f aca="false">Y17/D17</f>
        <v>0.00855113710111753</v>
      </c>
      <c r="AC17" s="105" t="e">
        <f aca="false">rri(20,E17,K17)</f>
        <v>#NAME?</v>
      </c>
      <c r="AD17" s="105" t="e">
        <f aca="false">rri(20,F17,L17)</f>
        <v>#NAME?</v>
      </c>
      <c r="AE17" s="282" t="e">
        <f aca="false">rri(20,(E17-F17),(K17-L17))</f>
        <v>#NAME?</v>
      </c>
      <c r="AF17" s="105" t="n">
        <f aca="false">Q17</f>
        <v>0.999998197007032</v>
      </c>
      <c r="AG17" s="283" t="n">
        <f aca="false">IF(ISNUMBER(AE17),AE17,0)</f>
        <v>0</v>
      </c>
    </row>
    <row r="18" customFormat="false" ht="12.75" hidden="false" customHeight="true" outlineLevel="0" collapsed="false">
      <c r="A18" s="2" t="s">
        <v>373</v>
      </c>
      <c r="B18" s="2" t="str">
        <f aca="false" t="array" ref="B18:B18">INDEX(Countries!D18:D278, MATCH(A18, Countries!B18:B278, 0))</f>
        <v>BRA</v>
      </c>
      <c r="C18" s="41" t="n">
        <v>11509.770102</v>
      </c>
      <c r="D18" s="41" t="n">
        <v>9917.726259</v>
      </c>
      <c r="E18" s="41" t="n">
        <v>11251.693312</v>
      </c>
      <c r="F18" s="41" t="n">
        <v>9693.614543</v>
      </c>
      <c r="G18" s="41" t="n">
        <v>10988.445565</v>
      </c>
      <c r="H18" s="41" t="n">
        <v>9482.726047</v>
      </c>
      <c r="I18" s="41" t="n">
        <v>11009.256051</v>
      </c>
      <c r="J18" s="41" t="n">
        <v>9514.480308</v>
      </c>
      <c r="K18" s="41" t="n">
        <v>10898.29222</v>
      </c>
      <c r="L18" s="41" t="n">
        <v>9410.118863</v>
      </c>
      <c r="M18" s="41" t="n">
        <f aca="false">K18-L18</f>
        <v>1488.173357</v>
      </c>
      <c r="N18" s="41" t="n">
        <f aca="false">M18*100</f>
        <v>148817.3357</v>
      </c>
      <c r="O18" s="41" t="n">
        <f aca="false">E18-K18</f>
        <v>353.401092</v>
      </c>
      <c r="P18" s="41" t="n">
        <f aca="false">F18-L18</f>
        <v>283.49568</v>
      </c>
      <c r="Q18" s="105" t="n">
        <f aca="false">L18/K18</f>
        <v>0.863448939800955</v>
      </c>
      <c r="R18" s="105" t="n">
        <f aca="false">O18/E18</f>
        <v>0.0314087028681359</v>
      </c>
      <c r="S18" s="281" t="n">
        <f aca="false">((E18-F18)-(K18-L18))/(E18-F18)</f>
        <v>0.0448664171483875</v>
      </c>
      <c r="T18" s="105" t="n">
        <f aca="false">P18/F18</f>
        <v>0.0292456109888049</v>
      </c>
      <c r="U18" s="281" t="n">
        <f aca="false">K18/$K$113</f>
        <v>0.0802114380462695</v>
      </c>
      <c r="V18" s="97" t="n">
        <f aca="false">P18/O18</f>
        <v>0.80219242786041</v>
      </c>
      <c r="W18" s="41" t="n">
        <f aca="false">O18/21</f>
        <v>16.8286234285714</v>
      </c>
      <c r="X18" s="2" t="n">
        <f aca="false">(O18-P18)/21</f>
        <v>3.32882914285715</v>
      </c>
      <c r="Y18" s="2" t="n">
        <f aca="false">P18/21</f>
        <v>13.4997942857143</v>
      </c>
      <c r="Z18" s="105" t="n">
        <f aca="false">W18/C18</f>
        <v>0.00146211638281526</v>
      </c>
      <c r="AA18" s="282" t="n">
        <f aca="false">X18/(C18-D18)</f>
        <v>0.00209091549676446</v>
      </c>
      <c r="AB18" s="105" t="n">
        <f aca="false">Y18/D18</f>
        <v>0.0013611783520909</v>
      </c>
      <c r="AC18" s="105" t="e">
        <f aca="false">rri(20,E18,K18)</f>
        <v>#NAME?</v>
      </c>
      <c r="AD18" s="105" t="e">
        <f aca="false">rri(20,F18,L18)</f>
        <v>#NAME?</v>
      </c>
      <c r="AE18" s="282" t="e">
        <f aca="false">rri(20,(E18-F18),(K18-L18))</f>
        <v>#NAME?</v>
      </c>
      <c r="AF18" s="105" t="n">
        <f aca="false">Q18</f>
        <v>0.863448939800955</v>
      </c>
      <c r="AG18" s="283" t="n">
        <f aca="false">IF(ISNUMBER(AE18),AE18,0)</f>
        <v>0</v>
      </c>
    </row>
    <row r="19" customFormat="false" ht="12.75" hidden="false" customHeight="true" outlineLevel="0" collapsed="false">
      <c r="A19" s="2" t="s">
        <v>944</v>
      </c>
      <c r="B19" s="2" t="str">
        <f aca="false" t="array" ref="B19:B19">INDEX(Countries!D19:D279, MATCH(A19, Countries!B19:B279, 0))</f>
        <v>VGB</v>
      </c>
      <c r="C19" s="41" t="n">
        <v>0.887694</v>
      </c>
      <c r="D19" s="41" t="n">
        <v>0</v>
      </c>
      <c r="E19" s="41" t="n">
        <v>0.887694</v>
      </c>
      <c r="F19" s="41" t="n">
        <v>0</v>
      </c>
      <c r="G19" s="41" t="n">
        <v>0.887694</v>
      </c>
      <c r="H19" s="41" t="n">
        <v>0</v>
      </c>
      <c r="I19" s="41" t="n">
        <v>0.887694</v>
      </c>
      <c r="J19" s="41" t="n">
        <v>0</v>
      </c>
      <c r="K19" s="41" t="n">
        <v>0.883082</v>
      </c>
      <c r="L19" s="41" t="n">
        <v>0</v>
      </c>
      <c r="M19" s="41" t="n">
        <f aca="false">K19-L19</f>
        <v>0.883082</v>
      </c>
      <c r="N19" s="41" t="n">
        <f aca="false">M19*100</f>
        <v>88.3082</v>
      </c>
      <c r="O19" s="41" t="n">
        <f aca="false">E19-K19</f>
        <v>0.00461199999999995</v>
      </c>
      <c r="P19" s="41" t="n">
        <f aca="false">F19-L19</f>
        <v>0</v>
      </c>
      <c r="Q19" s="105" t="n">
        <f aca="false">L19/K19</f>
        <v>0</v>
      </c>
      <c r="R19" s="105" t="n">
        <f aca="false">O19/E19</f>
        <v>0.00519548402940647</v>
      </c>
      <c r="S19" s="281" t="n">
        <f aca="false">((E19-F19)-(K19-L19))/(E19-F19)</f>
        <v>0.00519548402940647</v>
      </c>
      <c r="T19" s="105" t="e">
        <f aca="false">P19/F19</f>
        <v>#DIV/0!</v>
      </c>
      <c r="U19" s="281" t="n">
        <f aca="false">K19/$K$113</f>
        <v>6.49948411208741E-006</v>
      </c>
      <c r="V19" s="97" t="n">
        <f aca="false">P19/O19</f>
        <v>0</v>
      </c>
      <c r="W19" s="41" t="n">
        <f aca="false">O19/21</f>
        <v>0.000219619047619045</v>
      </c>
      <c r="X19" s="2" t="n">
        <f aca="false">(O19-P19)/21</f>
        <v>0.000219619047619045</v>
      </c>
      <c r="Y19" s="2" t="n">
        <f aca="false">P19/21</f>
        <v>0</v>
      </c>
      <c r="Z19" s="105" t="n">
        <f aca="false">W19/C19</f>
        <v>0.000247404001400308</v>
      </c>
      <c r="AA19" s="282" t="n">
        <f aca="false">X19/(C19-D19)</f>
        <v>0.000247404001400308</v>
      </c>
      <c r="AB19" s="105" t="e">
        <f aca="false">Y19/D19</f>
        <v>#DIV/0!</v>
      </c>
      <c r="AC19" s="105" t="e">
        <f aca="false">rri(20,E19,K19)</f>
        <v>#NAME?</v>
      </c>
      <c r="AD19" s="105" t="e">
        <f aca="false">rri(20,F19,L19)</f>
        <v>#NAME?</v>
      </c>
      <c r="AE19" s="282" t="e">
        <f aca="false">rri(20,(E19-F19),(K19-L19))</f>
        <v>#NAME?</v>
      </c>
      <c r="AF19" s="105" t="n">
        <f aca="false">Q19</f>
        <v>0</v>
      </c>
      <c r="AG19" s="283" t="n">
        <f aca="false">IF(ISNUMBER(AE19),AE19,0)</f>
        <v>0</v>
      </c>
    </row>
    <row r="20" customFormat="false" ht="12.75" hidden="false" customHeight="true" outlineLevel="0" collapsed="false">
      <c r="A20" s="2" t="s">
        <v>1321</v>
      </c>
      <c r="B20" s="2" t="e">
        <f aca="false" t="array" ref="B20:B20">INDEX(Countries!D2:D280, MATCH(A20, Countries!B2:B280, 0))</f>
        <v>#N/A</v>
      </c>
      <c r="C20" s="41" t="n">
        <v>193.773103</v>
      </c>
      <c r="D20" s="41" t="n">
        <v>75.69471</v>
      </c>
      <c r="E20" s="41" t="n">
        <v>190.282337</v>
      </c>
      <c r="F20" s="41" t="n">
        <v>74.592331</v>
      </c>
      <c r="G20" s="41" t="n">
        <v>186.180911</v>
      </c>
      <c r="H20" s="41" t="n">
        <v>73.501573</v>
      </c>
      <c r="I20" s="41" t="n">
        <v>190.055099</v>
      </c>
      <c r="J20" s="41" t="n">
        <v>74.830218</v>
      </c>
      <c r="K20" s="41" t="n">
        <v>186.072513</v>
      </c>
      <c r="L20" s="41" t="n">
        <v>73.702274</v>
      </c>
      <c r="M20" s="41" t="n">
        <f aca="false">K20-L20</f>
        <v>112.370239</v>
      </c>
      <c r="N20" s="41" t="n">
        <f aca="false">M20*100</f>
        <v>11237.0239</v>
      </c>
      <c r="O20" s="41" t="n">
        <f aca="false">E20-K20</f>
        <v>4.20982400000003</v>
      </c>
      <c r="P20" s="41" t="n">
        <f aca="false">F20-L20</f>
        <v>0.890056999999999</v>
      </c>
      <c r="Q20" s="105" t="n">
        <f aca="false">L20/K20</f>
        <v>0.396094365641206</v>
      </c>
      <c r="R20" s="105" t="n">
        <f aca="false">O20/E20</f>
        <v>0.02212409236912</v>
      </c>
      <c r="S20" s="281" t="n">
        <f aca="false">((E20-F20)-(K20-L20))/(E20-F20)</f>
        <v>0.0286953654406417</v>
      </c>
      <c r="T20" s="105" t="n">
        <f aca="false">P20/F20</f>
        <v>0.011932285639391</v>
      </c>
      <c r="U20" s="281" t="n">
        <f aca="false">K20/$K$113</f>
        <v>0.0013694938204376</v>
      </c>
      <c r="V20" s="97" t="n">
        <f aca="false">P20/O20</f>
        <v>0.211423802990337</v>
      </c>
      <c r="W20" s="41" t="n">
        <f aca="false">O20/21</f>
        <v>0.200467809523811</v>
      </c>
      <c r="X20" s="2" t="n">
        <f aca="false">(O20-P20)/21</f>
        <v>0.158084142857144</v>
      </c>
      <c r="Y20" s="2" t="n">
        <f aca="false">P20/21</f>
        <v>0.0423836666666666</v>
      </c>
      <c r="Z20" s="105" t="n">
        <f aca="false">W20/C20</f>
        <v>0.00103454920430216</v>
      </c>
      <c r="AA20" s="282" t="n">
        <f aca="false">X20/(C20-D20)</f>
        <v>0.0013388066930852</v>
      </c>
      <c r="AB20" s="105" t="n">
        <f aca="false">Y20/D20</f>
        <v>0.000559929044799387</v>
      </c>
      <c r="AC20" s="105" t="e">
        <f aca="false">rri(20,E20,K20)</f>
        <v>#NAME?</v>
      </c>
      <c r="AD20" s="105" t="e">
        <f aca="false">rri(20,F20,L20)</f>
        <v>#NAME?</v>
      </c>
      <c r="AE20" s="282" t="e">
        <f aca="false">rri(20,(E20-F20),(K20-L20))</f>
        <v>#NAME?</v>
      </c>
      <c r="AF20" s="105" t="n">
        <f aca="false">Q20</f>
        <v>0.396094365641206</v>
      </c>
      <c r="AG20" s="283" t="n">
        <f aca="false">IF(ISNUMBER(AE20),AE20,0)</f>
        <v>0</v>
      </c>
    </row>
    <row r="21" customFormat="false" ht="12.75" hidden="false" customHeight="true" outlineLevel="0" collapsed="false">
      <c r="A21" s="2" t="s">
        <v>376</v>
      </c>
      <c r="B21" s="2" t="str">
        <f aca="false" t="array" ref="B21:B21">INDEX(Countries!D21:D281, MATCH(A21, Countries!B21:B281, 0))</f>
        <v>KHM</v>
      </c>
      <c r="C21" s="41" t="n">
        <v>646.311019</v>
      </c>
      <c r="D21" s="41" t="n">
        <v>434.295719</v>
      </c>
      <c r="E21" s="41" t="n">
        <v>633.648345</v>
      </c>
      <c r="F21" s="41" t="n">
        <v>426.50253</v>
      </c>
      <c r="G21" s="41" t="n">
        <v>594.448509</v>
      </c>
      <c r="H21" s="41" t="n">
        <v>399.050366</v>
      </c>
      <c r="I21" s="41" t="n">
        <v>588.214021</v>
      </c>
      <c r="J21" s="41" t="n">
        <v>395.57783</v>
      </c>
      <c r="K21" s="41" t="n">
        <v>586.011266</v>
      </c>
      <c r="L21" s="41" t="n">
        <v>394.036196</v>
      </c>
      <c r="M21" s="41" t="n">
        <f aca="false">K21-L21</f>
        <v>191.97507</v>
      </c>
      <c r="N21" s="41" t="n">
        <f aca="false">M21*100</f>
        <v>19197.507</v>
      </c>
      <c r="O21" s="41" t="n">
        <f aca="false">E21-K21</f>
        <v>47.637079</v>
      </c>
      <c r="P21" s="41" t="n">
        <f aca="false">F21-L21</f>
        <v>32.466334</v>
      </c>
      <c r="Q21" s="105" t="n">
        <f aca="false">L21/K21</f>
        <v>0.672403789588578</v>
      </c>
      <c r="R21" s="105" t="n">
        <f aca="false">O21/E21</f>
        <v>0.0751790474573085</v>
      </c>
      <c r="S21" s="281" t="n">
        <f aca="false">((E21-F21)-(K21-L21))/(E21-F21)</f>
        <v>0.0732370335360143</v>
      </c>
      <c r="T21" s="105" t="n">
        <f aca="false">P21/F21</f>
        <v>0.0761222541868625</v>
      </c>
      <c r="U21" s="281" t="n">
        <f aca="false">K21/$K$113</f>
        <v>0.00431304331066789</v>
      </c>
      <c r="V21" s="97" t="n">
        <f aca="false">P21/O21</f>
        <v>0.68153494465939</v>
      </c>
      <c r="W21" s="41" t="n">
        <f aca="false">O21/21</f>
        <v>2.26843233333333</v>
      </c>
      <c r="X21" s="2" t="n">
        <f aca="false">(O21-P21)/21</f>
        <v>0.722416428571429</v>
      </c>
      <c r="Y21" s="2" t="n">
        <f aca="false">P21/21</f>
        <v>1.5460159047619</v>
      </c>
      <c r="Z21" s="105" t="n">
        <f aca="false">W21/C21</f>
        <v>0.00350981534686372</v>
      </c>
      <c r="AA21" s="282" t="n">
        <f aca="false">X21/(C21-D21)</f>
        <v>0.00340737875319106</v>
      </c>
      <c r="AB21" s="105" t="n">
        <f aca="false">Y21/D21</f>
        <v>0.00355982303560746</v>
      </c>
      <c r="AC21" s="105" t="e">
        <f aca="false">rri(20,E21,K21)</f>
        <v>#NAME?</v>
      </c>
      <c r="AD21" s="105" t="e">
        <f aca="false">rri(20,F21,L21)</f>
        <v>#NAME?</v>
      </c>
      <c r="AE21" s="282" t="e">
        <f aca="false">rri(20,(E21-F21),(K21-L21))</f>
        <v>#NAME?</v>
      </c>
      <c r="AF21" s="105" t="n">
        <f aca="false">Q21</f>
        <v>0.672403789588578</v>
      </c>
      <c r="AG21" s="283" t="n">
        <f aca="false">IF(ISNUMBER(AE21),AE21,0)</f>
        <v>0</v>
      </c>
    </row>
    <row r="22" customFormat="false" ht="12.75" hidden="false" customHeight="true" outlineLevel="0" collapsed="false">
      <c r="A22" s="2" t="s">
        <v>377</v>
      </c>
      <c r="B22" s="2" t="str">
        <f aca="false" t="array" ref="B22:B22">INDEX(Countries!D22:D282, MATCH(A22, Countries!B22:B282, 0))</f>
        <v>CMR</v>
      </c>
      <c r="C22" s="41" t="n">
        <v>2304.455531</v>
      </c>
      <c r="D22" s="41" t="n">
        <v>1467.855942</v>
      </c>
      <c r="E22" s="41" t="n">
        <v>2275.006769</v>
      </c>
      <c r="F22" s="41" t="n">
        <v>1449.977075</v>
      </c>
      <c r="G22" s="41" t="n">
        <v>2273.638696</v>
      </c>
      <c r="H22" s="41" t="n">
        <v>1448.988853</v>
      </c>
      <c r="I22" s="41" t="n">
        <v>2283.491995</v>
      </c>
      <c r="J22" s="41" t="n">
        <v>1454.271905</v>
      </c>
      <c r="K22" s="41" t="n">
        <v>2266.337087</v>
      </c>
      <c r="L22" s="41" t="n">
        <v>1445.521088</v>
      </c>
      <c r="M22" s="41" t="n">
        <f aca="false">K22-L22</f>
        <v>820.815999</v>
      </c>
      <c r="N22" s="41" t="n">
        <f aca="false">M22*100</f>
        <v>82081.5999</v>
      </c>
      <c r="O22" s="41" t="n">
        <f aca="false">E22-K22</f>
        <v>8.66968200000019</v>
      </c>
      <c r="P22" s="41" t="n">
        <f aca="false">F22-L22</f>
        <v>4.45598700000005</v>
      </c>
      <c r="Q22" s="105" t="n">
        <f aca="false">L22/K22</f>
        <v>0.637822632957689</v>
      </c>
      <c r="R22" s="105" t="n">
        <f aca="false">O22/E22</f>
        <v>0.00381083789206088</v>
      </c>
      <c r="S22" s="281" t="n">
        <f aca="false">((E22-F22)-(K22-L22))/(E22-F22)</f>
        <v>0.00510732526434393</v>
      </c>
      <c r="T22" s="105" t="n">
        <f aca="false">P22/F22</f>
        <v>0.0030731430702103</v>
      </c>
      <c r="U22" s="281" t="n">
        <f aca="false">K22/$K$113</f>
        <v>0.0166802424798501</v>
      </c>
      <c r="V22" s="97" t="n">
        <f aca="false">P22/O22</f>
        <v>0.513973522904295</v>
      </c>
      <c r="W22" s="41" t="n">
        <f aca="false">O22/21</f>
        <v>0.412842000000009</v>
      </c>
      <c r="X22" s="2" t="n">
        <f aca="false">(O22-P22)/21</f>
        <v>0.20065214285715</v>
      </c>
      <c r="Y22" s="2" t="n">
        <f aca="false">P22/21</f>
        <v>0.21218985714286</v>
      </c>
      <c r="Z22" s="105" t="n">
        <f aca="false">W22/C22</f>
        <v>0.000179149475633778</v>
      </c>
      <c r="AA22" s="282" t="n">
        <f aca="false">X22/(C22-D22)</f>
        <v>0.000239842507091107</v>
      </c>
      <c r="AB22" s="105" t="n">
        <f aca="false">Y22/D22</f>
        <v>0.000144557685172936</v>
      </c>
      <c r="AC22" s="105" t="e">
        <f aca="false">rri(20,E22,K22)</f>
        <v>#NAME?</v>
      </c>
      <c r="AD22" s="105" t="e">
        <f aca="false">rri(20,F22,L22)</f>
        <v>#NAME?</v>
      </c>
      <c r="AE22" s="282" t="e">
        <f aca="false">rri(20,(E22-F22),(K22-L22))</f>
        <v>#NAME?</v>
      </c>
      <c r="AF22" s="105" t="n">
        <f aca="false">Q22</f>
        <v>0.637822632957689</v>
      </c>
      <c r="AG22" s="283" t="n">
        <f aca="false">IF(ISNUMBER(AE22),AE22,0)</f>
        <v>0</v>
      </c>
    </row>
    <row r="23" customFormat="false" ht="12.75" hidden="false" customHeight="true" outlineLevel="0" collapsed="false">
      <c r="A23" s="2" t="s">
        <v>946</v>
      </c>
      <c r="B23" s="2" t="str">
        <f aca="false" t="array" ref="B23:B23">INDEX(Countries!D23:D283, MATCH(A23, Countries!B23:B283, 0))</f>
        <v>CYM</v>
      </c>
      <c r="C23" s="41" t="n">
        <v>43.401765</v>
      </c>
      <c r="D23" s="41" t="n">
        <v>9.538816</v>
      </c>
      <c r="E23" s="41" t="n">
        <v>43.214596</v>
      </c>
      <c r="F23" s="41" t="n">
        <v>9.469939</v>
      </c>
      <c r="G23" s="41" t="n">
        <v>42.106559</v>
      </c>
      <c r="H23" s="41" t="n">
        <v>9.310517</v>
      </c>
      <c r="I23" s="41" t="n">
        <v>41.613029</v>
      </c>
      <c r="J23" s="41" t="n">
        <v>9.386031</v>
      </c>
      <c r="K23" s="41" t="n">
        <v>41.547503</v>
      </c>
      <c r="L23" s="41" t="n">
        <v>9.240539</v>
      </c>
      <c r="M23" s="41" t="n">
        <f aca="false">K23-L23</f>
        <v>32.306964</v>
      </c>
      <c r="N23" s="41" t="n">
        <f aca="false">M23*100</f>
        <v>3230.6964</v>
      </c>
      <c r="O23" s="41" t="n">
        <f aca="false">E23-K23</f>
        <v>1.667093</v>
      </c>
      <c r="P23" s="41" t="n">
        <f aca="false">F23-L23</f>
        <v>0.2294</v>
      </c>
      <c r="Q23" s="105" t="n">
        <f aca="false">L23/K23</f>
        <v>0.222409009754449</v>
      </c>
      <c r="R23" s="105" t="n">
        <f aca="false">O23/E23</f>
        <v>0.0385770816878631</v>
      </c>
      <c r="S23" s="281" t="n">
        <f aca="false">((E23-F23)-(K23-L23))/(E23-F23)</f>
        <v>0.0426050559648599</v>
      </c>
      <c r="T23" s="105" t="n">
        <f aca="false">P23/F23</f>
        <v>0.0242240208727849</v>
      </c>
      <c r="U23" s="281" t="n">
        <f aca="false">K23/$K$113</f>
        <v>0.000305789649936703</v>
      </c>
      <c r="V23" s="97" t="n">
        <f aca="false">P23/O23</f>
        <v>0.137604800691983</v>
      </c>
      <c r="W23" s="41" t="n">
        <f aca="false">O23/21</f>
        <v>0.079385380952381</v>
      </c>
      <c r="X23" s="2" t="n">
        <f aca="false">(O23-P23)/21</f>
        <v>0.0684615714285715</v>
      </c>
      <c r="Y23" s="2" t="n">
        <f aca="false">P23/21</f>
        <v>0.0109238095238095</v>
      </c>
      <c r="Z23" s="105" t="n">
        <f aca="false">W23/C23</f>
        <v>0.00182908185767056</v>
      </c>
      <c r="AA23" s="282" t="n">
        <f aca="false">X23/(C23-D23)</f>
        <v>0.00202172502544216</v>
      </c>
      <c r="AB23" s="105" t="n">
        <f aca="false">Y23/D23</f>
        <v>0.00114519553829422</v>
      </c>
      <c r="AC23" s="105" t="e">
        <f aca="false">rri(20,E23,K23)</f>
        <v>#NAME?</v>
      </c>
      <c r="AD23" s="105" t="e">
        <f aca="false">rri(20,F23,L23)</f>
        <v>#NAME?</v>
      </c>
      <c r="AE23" s="282" t="e">
        <f aca="false">rri(20,(E23-F23),(K23-L23))</f>
        <v>#NAME?</v>
      </c>
      <c r="AF23" s="105" t="n">
        <f aca="false">Q23</f>
        <v>0.222409009754449</v>
      </c>
      <c r="AG23" s="283" t="n">
        <f aca="false">IF(ISNUMBER(AE23),AE23,0)</f>
        <v>0</v>
      </c>
    </row>
    <row r="24" customFormat="false" ht="12.75" hidden="false" customHeight="true" outlineLevel="0" collapsed="false">
      <c r="A24" s="49" t="s">
        <v>191</v>
      </c>
      <c r="B24" s="2" t="str">
        <f aca="false" t="array" ref="B24:B24">INDEX(Countries!D24:D284, MATCH(A24, Countries!B24:B284, 0))</f>
        <v>CHN</v>
      </c>
      <c r="C24" s="285" t="n">
        <v>154.834851</v>
      </c>
      <c r="D24" s="285" t="n">
        <v>10.503047</v>
      </c>
      <c r="E24" s="285" t="n">
        <v>141.267751</v>
      </c>
      <c r="F24" s="285" t="n">
        <v>8.498593</v>
      </c>
      <c r="G24" s="285" t="n">
        <v>141.267751</v>
      </c>
      <c r="H24" s="285" t="n">
        <v>8.498593</v>
      </c>
      <c r="I24" s="285" t="n">
        <v>135.957729</v>
      </c>
      <c r="J24" s="285" t="n">
        <v>8.999514</v>
      </c>
      <c r="K24" s="285" t="n">
        <v>142.367633</v>
      </c>
      <c r="L24" s="285" t="n">
        <v>10.278081</v>
      </c>
      <c r="M24" s="41" t="n">
        <f aca="false">K24-L24</f>
        <v>132.089552</v>
      </c>
      <c r="N24" s="41" t="n">
        <f aca="false">M24*100</f>
        <v>13208.9552</v>
      </c>
      <c r="O24" s="285" t="n">
        <f aca="false">E24-K24</f>
        <v>-1.09988200000001</v>
      </c>
      <c r="P24" s="285" t="n">
        <f aca="false">F24-L24</f>
        <v>-1.779488</v>
      </c>
      <c r="Q24" s="83" t="n">
        <f aca="false">L24/K24</f>
        <v>0.0721939445323222</v>
      </c>
      <c r="R24" s="83" t="n">
        <f aca="false">O24/E24</f>
        <v>-0.00778579677395733</v>
      </c>
      <c r="S24" s="77" t="n">
        <f aca="false">((E24-F24)-(K24-L24))/(E24-F24)</f>
        <v>0.00511870384837402</v>
      </c>
      <c r="T24" s="83" t="n">
        <f aca="false">P24/F24</f>
        <v>-0.209386188984459</v>
      </c>
      <c r="U24" s="77" t="n">
        <f aca="false">K24/$K$113</f>
        <v>0.00104782587433442</v>
      </c>
      <c r="V24" s="286" t="n">
        <f aca="false">P24/O24</f>
        <v>1.6178899191004</v>
      </c>
      <c r="W24" s="285" t="n">
        <f aca="false">O24/21</f>
        <v>-0.0523753333333337</v>
      </c>
      <c r="X24" s="49" t="n">
        <f aca="false">(O24-P24)/21</f>
        <v>0.0323621904761901</v>
      </c>
      <c r="Y24" s="49" t="n">
        <f aca="false">P24/21</f>
        <v>-0.0847375238095239</v>
      </c>
      <c r="Z24" s="83" t="n">
        <f aca="false">W24/C24</f>
        <v>-0.000338265790906039</v>
      </c>
      <c r="AA24" s="83" t="n">
        <f aca="false">X24/(C24-D24)</f>
        <v>0.000224220785573983</v>
      </c>
      <c r="AB24" s="83" t="n">
        <f aca="false">Y24/D24</f>
        <v>-0.00806789913531986</v>
      </c>
      <c r="AC24" s="83" t="e">
        <f aca="false">rri(20,E24,K24)</f>
        <v>#NAME?</v>
      </c>
      <c r="AD24" s="83" t="e">
        <f aca="false">rri(20,F24,L24)</f>
        <v>#NAME?</v>
      </c>
      <c r="AE24" s="282" t="e">
        <f aca="false">rri(20,(E24-F24),(K24-L24))</f>
        <v>#NAME?</v>
      </c>
      <c r="AF24" s="83" t="n">
        <f aca="false">Q24</f>
        <v>0.0721939445323222</v>
      </c>
      <c r="AG24" s="283" t="n">
        <f aca="false">IF(ISNUMBER(AE24),AE24,0)</f>
        <v>0</v>
      </c>
    </row>
    <row r="25" customFormat="false" ht="12.75" hidden="false" customHeight="true" outlineLevel="0" collapsed="false">
      <c r="A25" s="49" t="s">
        <v>189</v>
      </c>
      <c r="B25" s="2" t="str">
        <f aca="false" t="array" ref="B25:B25">INDEX(Countries!D25:D285, MATCH(A25, Countries!B25:B285, 0))</f>
        <v>COL</v>
      </c>
      <c r="C25" s="285" t="n">
        <v>2509.499584</v>
      </c>
      <c r="D25" s="285" t="n">
        <v>1170.527305</v>
      </c>
      <c r="E25" s="285" t="n">
        <v>2440.076363</v>
      </c>
      <c r="F25" s="285" t="n">
        <v>1137.984247</v>
      </c>
      <c r="G25" s="285" t="n">
        <v>2328.338351</v>
      </c>
      <c r="H25" s="285" t="n">
        <v>1092.279856</v>
      </c>
      <c r="I25" s="285" t="n">
        <v>2269.785764</v>
      </c>
      <c r="J25" s="285" t="n">
        <v>1060.586107</v>
      </c>
      <c r="K25" s="285" t="n">
        <v>2257.43596</v>
      </c>
      <c r="L25" s="285" t="n">
        <v>1052.464532</v>
      </c>
      <c r="M25" s="41" t="n">
        <f aca="false">K25-L25</f>
        <v>1204.971428</v>
      </c>
      <c r="N25" s="41" t="n">
        <f aca="false">M25*100</f>
        <v>120497.1428</v>
      </c>
      <c r="O25" s="285" t="n">
        <f aca="false">E25-K25</f>
        <v>182.640403</v>
      </c>
      <c r="P25" s="285" t="n">
        <f aca="false">F25-L25</f>
        <v>85.5197150000001</v>
      </c>
      <c r="Q25" s="83" t="n">
        <f aca="false">L25/K25</f>
        <v>0.466221213203319</v>
      </c>
      <c r="R25" s="83" t="n">
        <f aca="false">O25/E25</f>
        <v>0.0748502816425997</v>
      </c>
      <c r="S25" s="77" t="n">
        <f aca="false">((E25-F25)-(K25-L25))/(E25-F25)</f>
        <v>0.0745881852801267</v>
      </c>
      <c r="T25" s="83" t="n">
        <f aca="false">P25/F25</f>
        <v>0.0751501747282097</v>
      </c>
      <c r="U25" s="77" t="n">
        <f aca="false">K25/$K$113</f>
        <v>0.016614730179162</v>
      </c>
      <c r="V25" s="286" t="n">
        <f aca="false">P25/O25</f>
        <v>0.468240945569968</v>
      </c>
      <c r="W25" s="285" t="n">
        <f aca="false">O25/21</f>
        <v>8.69716204761906</v>
      </c>
      <c r="X25" s="49" t="n">
        <f aca="false">(O25-P25)/21</f>
        <v>4.62479466666668</v>
      </c>
      <c r="Y25" s="49" t="n">
        <f aca="false">P25/21</f>
        <v>4.07236738095239</v>
      </c>
      <c r="Z25" s="83" t="n">
        <f aca="false">W25/C25</f>
        <v>0.00346569575188225</v>
      </c>
      <c r="AA25" s="83" t="n">
        <f aca="false">X25/(C25-D25)</f>
        <v>0.00345398836047649</v>
      </c>
      <c r="AB25" s="83" t="n">
        <f aca="false">Y25/D25</f>
        <v>0.00347908789787043</v>
      </c>
      <c r="AC25" s="83" t="e">
        <f aca="false">rri(20,E25,K25)</f>
        <v>#NAME?</v>
      </c>
      <c r="AD25" s="83" t="e">
        <f aca="false">rri(20,F25,L25)</f>
        <v>#NAME?</v>
      </c>
      <c r="AE25" s="282" t="e">
        <f aca="false">rri(20,(E25-F25),(K25-L25))</f>
        <v>#NAME?</v>
      </c>
      <c r="AF25" s="83" t="n">
        <f aca="false">Q25</f>
        <v>0.466221213203319</v>
      </c>
      <c r="AG25" s="283" t="n">
        <f aca="false">IF(ISNUMBER(AE25),AE25,0)</f>
        <v>0</v>
      </c>
    </row>
    <row r="26" customFormat="false" ht="12.75" hidden="false" customHeight="true" outlineLevel="0" collapsed="false">
      <c r="A26" s="2" t="s">
        <v>379</v>
      </c>
      <c r="B26" s="2" t="str">
        <f aca="false" t="array" ref="B26:B26">INDEX(Countries!D26:D286, MATCH(A26, Countries!B26:B286, 0))</f>
        <v>COM</v>
      </c>
      <c r="C26" s="41" t="n">
        <v>1.042438</v>
      </c>
      <c r="D26" s="41" t="n">
        <v>0.955437</v>
      </c>
      <c r="E26" s="41" t="n">
        <v>1.035902</v>
      </c>
      <c r="F26" s="41" t="n">
        <v>0.948901</v>
      </c>
      <c r="G26" s="41" t="n">
        <v>1.035902</v>
      </c>
      <c r="H26" s="41" t="n">
        <v>0.948901</v>
      </c>
      <c r="I26" s="41" t="n">
        <v>1.040655</v>
      </c>
      <c r="J26" s="41" t="n">
        <v>0.953655</v>
      </c>
      <c r="K26" s="41" t="n">
        <v>1.040655</v>
      </c>
      <c r="L26" s="41" t="n">
        <v>0.953655</v>
      </c>
      <c r="M26" s="41" t="n">
        <f aca="false">K26-L26</f>
        <v>0.0870000000000001</v>
      </c>
      <c r="N26" s="41" t="n">
        <f aca="false">M26*100</f>
        <v>8.70000000000001</v>
      </c>
      <c r="O26" s="41" t="n">
        <f aca="false">E26-K26</f>
        <v>-0.00475300000000001</v>
      </c>
      <c r="P26" s="41" t="n">
        <f aca="false">F26-L26</f>
        <v>-0.00475400000000004</v>
      </c>
      <c r="Q26" s="105" t="n">
        <f aca="false">L26/K26</f>
        <v>0.916398806520893</v>
      </c>
      <c r="R26" s="105" t="n">
        <f aca="false">O26/E26</f>
        <v>-0.00458827186355467</v>
      </c>
      <c r="S26" s="281" t="n">
        <f aca="false">((E26-F26)-(K26-L26))/(E26-F26)</f>
        <v>1.14941207575632E-005</v>
      </c>
      <c r="T26" s="105" t="n">
        <f aca="false">P26/F26</f>
        <v>-0.00501000631256584</v>
      </c>
      <c r="U26" s="281" t="n">
        <f aca="false">K26/$K$113</f>
        <v>7.6592214977367E-006</v>
      </c>
      <c r="V26" s="97" t="n">
        <f aca="false">P26/O26</f>
        <v>1.00021039343573</v>
      </c>
      <c r="W26" s="41" t="n">
        <f aca="false">O26/21</f>
        <v>-0.000226333333333334</v>
      </c>
      <c r="X26" s="2" t="n">
        <f aca="false">(O26-P26)/21</f>
        <v>4.76190476204169E-008</v>
      </c>
      <c r="Y26" s="2" t="n">
        <f aca="false">P26/21</f>
        <v>-0.000226380952380954</v>
      </c>
      <c r="Z26" s="105" t="n">
        <f aca="false">W26/C26</f>
        <v>-0.000217119227554381</v>
      </c>
      <c r="AA26" s="282" t="n">
        <f aca="false">X26/(C26-D26)</f>
        <v>5.47339083693486E-007</v>
      </c>
      <c r="AB26" s="105" t="n">
        <f aca="false">Y26/D26</f>
        <v>-0.000236939696056312</v>
      </c>
      <c r="AC26" s="105" t="e">
        <f aca="false">rri(20,E26,K26)</f>
        <v>#NAME?</v>
      </c>
      <c r="AD26" s="105" t="e">
        <f aca="false">rri(20,F26,L26)</f>
        <v>#NAME?</v>
      </c>
      <c r="AE26" s="282" t="e">
        <f aca="false">rri(20,(E26-F26),(K26-L26))</f>
        <v>#NAME?</v>
      </c>
      <c r="AF26" s="105" t="n">
        <f aca="false">Q26</f>
        <v>0.916398806520893</v>
      </c>
      <c r="AG26" s="283" t="n">
        <f aca="false">IF(ISNUMBER(AE26),AE26,0)</f>
        <v>0</v>
      </c>
    </row>
    <row r="27" customFormat="false" ht="12.75" hidden="false" customHeight="true" outlineLevel="0" collapsed="false">
      <c r="A27" s="2" t="s">
        <v>381</v>
      </c>
      <c r="B27" s="2" t="str">
        <f aca="false" t="array" ref="B27:B27">INDEX(Countries!D27:D287, MATCH(A27, Countries!B27:B287, 0))</f>
        <v>CRI</v>
      </c>
      <c r="C27" s="41" t="n">
        <v>379.134282</v>
      </c>
      <c r="D27" s="41" t="n">
        <v>186.779821</v>
      </c>
      <c r="E27" s="41" t="n">
        <v>375.093761</v>
      </c>
      <c r="F27" s="41" t="n">
        <v>184.9877</v>
      </c>
      <c r="G27" s="41" t="n">
        <v>368.155661</v>
      </c>
      <c r="H27" s="41" t="n">
        <v>181.7035</v>
      </c>
      <c r="I27" s="41" t="n">
        <v>366.755205</v>
      </c>
      <c r="J27" s="41" t="n">
        <v>181.679951</v>
      </c>
      <c r="K27" s="41" t="n">
        <v>362.186664</v>
      </c>
      <c r="L27" s="41" t="n">
        <v>178.695076</v>
      </c>
      <c r="M27" s="41" t="n">
        <f aca="false">K27-L27</f>
        <v>183.491588</v>
      </c>
      <c r="N27" s="41" t="n">
        <f aca="false">M27*100</f>
        <v>18349.1588</v>
      </c>
      <c r="O27" s="41" t="n">
        <f aca="false">E27-K27</f>
        <v>12.907097</v>
      </c>
      <c r="P27" s="41" t="n">
        <f aca="false">F27-L27</f>
        <v>6.29262399999999</v>
      </c>
      <c r="Q27" s="105" t="n">
        <f aca="false">L27/K27</f>
        <v>0.493378397830794</v>
      </c>
      <c r="R27" s="105" t="n">
        <f aca="false">O27/E27</f>
        <v>0.0344103217435279</v>
      </c>
      <c r="S27" s="281" t="n">
        <f aca="false">((E27-F27)-(K27-L27))/(E27-F27)</f>
        <v>0.0347935934562338</v>
      </c>
      <c r="T27" s="105" t="n">
        <f aca="false">P27/F27</f>
        <v>0.0340164454177223</v>
      </c>
      <c r="U27" s="281" t="n">
        <f aca="false">K27/$K$113</f>
        <v>0.00266569408987833</v>
      </c>
      <c r="V27" s="97" t="n">
        <f aca="false">P27/O27</f>
        <v>0.487532091840637</v>
      </c>
      <c r="W27" s="41" t="n">
        <f aca="false">O27/21</f>
        <v>0.614623666666665</v>
      </c>
      <c r="X27" s="2" t="n">
        <f aca="false">(O27-P27)/21</f>
        <v>0.314974904761904</v>
      </c>
      <c r="Y27" s="2" t="n">
        <f aca="false">P27/21</f>
        <v>0.299648761904761</v>
      </c>
      <c r="Z27" s="105" t="n">
        <f aca="false">W27/C27</f>
        <v>0.00162112395488062</v>
      </c>
      <c r="AA27" s="282" t="n">
        <f aca="false">X27/(C27-D27)</f>
        <v>0.00163747127633241</v>
      </c>
      <c r="AB27" s="105" t="n">
        <f aca="false">Y27/D27</f>
        <v>0.00160428873044461</v>
      </c>
      <c r="AC27" s="105" t="e">
        <f aca="false">rri(20,E27,K27)</f>
        <v>#NAME?</v>
      </c>
      <c r="AD27" s="105" t="e">
        <f aca="false">rri(20,F27,L27)</f>
        <v>#NAME?</v>
      </c>
      <c r="AE27" s="282" t="e">
        <f aca="false">rri(20,(E27-F27),(K27-L27))</f>
        <v>#NAME?</v>
      </c>
      <c r="AF27" s="105" t="n">
        <f aca="false">Q27</f>
        <v>0.493378397830794</v>
      </c>
      <c r="AG27" s="283" t="n">
        <f aca="false">IF(ISNUMBER(AE27),AE27,0)</f>
        <v>0</v>
      </c>
    </row>
    <row r="28" customFormat="false" ht="12.75" hidden="false" customHeight="true" outlineLevel="0" collapsed="false">
      <c r="A28" s="2" t="s">
        <v>382</v>
      </c>
      <c r="B28" s="2" t="str">
        <f aca="false" t="array" ref="B28:B28">INDEX(Countries!D28:D288, MATCH(A28, Countries!B28:B288, 0))</f>
        <v>CIV</v>
      </c>
      <c r="C28" s="41" t="n">
        <v>64.334969</v>
      </c>
      <c r="D28" s="41" t="n">
        <v>4.683311</v>
      </c>
      <c r="E28" s="41" t="n">
        <v>63.536247</v>
      </c>
      <c r="F28" s="41" t="n">
        <v>4.622778</v>
      </c>
      <c r="G28" s="41" t="n">
        <v>62.168093</v>
      </c>
      <c r="H28" s="41" t="n">
        <v>4.582776</v>
      </c>
      <c r="I28" s="41" t="n">
        <v>61.685447</v>
      </c>
      <c r="J28" s="41" t="n">
        <v>4.598373</v>
      </c>
      <c r="K28" s="41" t="n">
        <v>58.59708</v>
      </c>
      <c r="L28" s="41" t="n">
        <v>4.359375</v>
      </c>
      <c r="M28" s="41" t="n">
        <f aca="false">K28-L28</f>
        <v>54.237705</v>
      </c>
      <c r="N28" s="41" t="n">
        <f aca="false">M28*100</f>
        <v>5423.7705</v>
      </c>
      <c r="O28" s="41" t="n">
        <f aca="false">E28-K28</f>
        <v>4.93916700000001</v>
      </c>
      <c r="P28" s="41" t="n">
        <f aca="false">F28-L28</f>
        <v>0.263403</v>
      </c>
      <c r="Q28" s="105" t="n">
        <f aca="false">L28/K28</f>
        <v>0.0743957719394891</v>
      </c>
      <c r="R28" s="105" t="n">
        <f aca="false">O28/E28</f>
        <v>0.0777377832845557</v>
      </c>
      <c r="S28" s="281" t="n">
        <f aca="false">((E28-F28)-(K28-L28))/(E28-F28)</f>
        <v>0.0793666385525525</v>
      </c>
      <c r="T28" s="105" t="n">
        <f aca="false">P28/F28</f>
        <v>0.0569793747396047</v>
      </c>
      <c r="U28" s="281" t="n">
        <f aca="false">K28/$K$113</f>
        <v>0.000431274548088076</v>
      </c>
      <c r="V28" s="97" t="n">
        <f aca="false">P28/O28</f>
        <v>0.0533294379396364</v>
      </c>
      <c r="W28" s="41" t="n">
        <f aca="false">O28/21</f>
        <v>0.235198428571429</v>
      </c>
      <c r="X28" s="2" t="n">
        <f aca="false">(O28-P28)/21</f>
        <v>0.222655428571429</v>
      </c>
      <c r="Y28" s="2" t="n">
        <f aca="false">P28/21</f>
        <v>0.012543</v>
      </c>
      <c r="Z28" s="105" t="n">
        <f aca="false">W28/C28</f>
        <v>0.00365584117358367</v>
      </c>
      <c r="AA28" s="282" t="n">
        <f aca="false">X28/(C28-D28)</f>
        <v>0.00373259413127174</v>
      </c>
      <c r="AB28" s="105" t="n">
        <f aca="false">Y28/D28</f>
        <v>0.00267823341221627</v>
      </c>
      <c r="AC28" s="105" t="e">
        <f aca="false">rri(20,E28,K28)</f>
        <v>#NAME?</v>
      </c>
      <c r="AD28" s="105" t="e">
        <f aca="false">rri(20,F28,L28)</f>
        <v>#NAME?</v>
      </c>
      <c r="AE28" s="282" t="e">
        <f aca="false">rri(20,(E28-F28),(K28-L28))</f>
        <v>#NAME?</v>
      </c>
      <c r="AF28" s="105" t="n">
        <f aca="false">Q28</f>
        <v>0.0743957719394891</v>
      </c>
      <c r="AG28" s="283" t="n">
        <f aca="false">IF(ISNUMBER(AE28),AE28,0)</f>
        <v>0</v>
      </c>
    </row>
    <row r="29" customFormat="false" ht="12.75" hidden="false" customHeight="true" outlineLevel="0" collapsed="false">
      <c r="A29" s="2" t="s">
        <v>383</v>
      </c>
      <c r="B29" s="2" t="str">
        <f aca="false" t="array" ref="B29:B29">INDEX(Countries!D29:D289, MATCH(A29, Countries!B29:B289, 0))</f>
        <v>CUB</v>
      </c>
      <c r="C29" s="41" t="n">
        <v>3557.094094</v>
      </c>
      <c r="D29" s="41" t="n">
        <v>1839.811165</v>
      </c>
      <c r="E29" s="41" t="n">
        <v>3517.458572</v>
      </c>
      <c r="F29" s="41" t="n">
        <v>1816.933527</v>
      </c>
      <c r="G29" s="41" t="n">
        <v>3411.313404</v>
      </c>
      <c r="H29" s="41" t="n">
        <v>1749.570594</v>
      </c>
      <c r="I29" s="41" t="n">
        <v>3354.493814</v>
      </c>
      <c r="J29" s="41" t="n">
        <v>1715.818986</v>
      </c>
      <c r="K29" s="41" t="n">
        <v>3343.589068</v>
      </c>
      <c r="L29" s="41" t="n">
        <v>1713.657579</v>
      </c>
      <c r="M29" s="41" t="n">
        <f aca="false">K29-L29</f>
        <v>1629.931489</v>
      </c>
      <c r="N29" s="41" t="n">
        <f aca="false">M29*100</f>
        <v>162993.1489</v>
      </c>
      <c r="O29" s="41" t="n">
        <f aca="false">E29-K29</f>
        <v>173.869504</v>
      </c>
      <c r="P29" s="41" t="n">
        <f aca="false">F29-L29</f>
        <v>103.275948</v>
      </c>
      <c r="Q29" s="105" t="n">
        <f aca="false">L29/K29</f>
        <v>0.512520391755271</v>
      </c>
      <c r="R29" s="105" t="n">
        <f aca="false">O29/E29</f>
        <v>0.0494304340594235</v>
      </c>
      <c r="S29" s="281" t="n">
        <f aca="false">((E29-F29)-(K29-L29))/(E29-F29)</f>
        <v>0.0415127999482065</v>
      </c>
      <c r="T29" s="105" t="n">
        <f aca="false">P29/F29</f>
        <v>0.0568407960254453</v>
      </c>
      <c r="U29" s="281" t="n">
        <f aca="false">K29/$K$113</f>
        <v>0.0246088177822842</v>
      </c>
      <c r="V29" s="97" t="n">
        <f aca="false">P29/O29</f>
        <v>0.593985406434472</v>
      </c>
      <c r="W29" s="41" t="n">
        <f aca="false">O29/21</f>
        <v>8.27950019047618</v>
      </c>
      <c r="X29" s="2" t="n">
        <f aca="false">(O29-P29)/21</f>
        <v>3.3615979047619</v>
      </c>
      <c r="Y29" s="2" t="n">
        <f aca="false">P29/21</f>
        <v>4.91790228571428</v>
      </c>
      <c r="Z29" s="105" t="n">
        <f aca="false">W29/C29</f>
        <v>0.00232760224264008</v>
      </c>
      <c r="AA29" s="282" t="n">
        <f aca="false">X29/(C29-D29)</f>
        <v>0.00195750964968796</v>
      </c>
      <c r="AB29" s="105" t="n">
        <f aca="false">Y29/D29</f>
        <v>0.00267304731011037</v>
      </c>
      <c r="AC29" s="105" t="e">
        <f aca="false">rri(20,E29,K29)</f>
        <v>#NAME?</v>
      </c>
      <c r="AD29" s="105" t="e">
        <f aca="false">rri(20,F29,L29)</f>
        <v>#NAME?</v>
      </c>
      <c r="AE29" s="282" t="e">
        <f aca="false">rri(20,(E29-F29),(K29-L29))</f>
        <v>#NAME?</v>
      </c>
      <c r="AF29" s="105" t="n">
        <f aca="false">Q29</f>
        <v>0.512520391755271</v>
      </c>
      <c r="AG29" s="283" t="n">
        <f aca="false">IF(ISNUMBER(AE29),AE29,0)</f>
        <v>0</v>
      </c>
    </row>
    <row r="30" customFormat="false" ht="12.75" hidden="false" customHeight="true" outlineLevel="0" collapsed="false">
      <c r="A30" s="2" t="s">
        <v>384</v>
      </c>
      <c r="B30" s="2" t="str">
        <f aca="false" t="array" ref="B30:B30">INDEX(Countries!D30:D290, MATCH(A30, Countries!B30:B290, 0))</f>
        <v>CUW</v>
      </c>
      <c r="C30" s="41" t="n">
        <v>0.331856</v>
      </c>
      <c r="D30" s="41" t="n">
        <v>0.075926</v>
      </c>
      <c r="E30" s="41" t="n">
        <v>0.299145</v>
      </c>
      <c r="F30" s="41" t="n">
        <v>0.057372</v>
      </c>
      <c r="G30" s="41" t="n">
        <v>0.142139</v>
      </c>
      <c r="H30" s="41" t="n">
        <v>0.051602</v>
      </c>
      <c r="I30" s="41" t="n">
        <v>0.07077</v>
      </c>
      <c r="J30" s="41" t="n">
        <v>0.019369</v>
      </c>
      <c r="K30" s="41" t="n">
        <v>0.092775</v>
      </c>
      <c r="L30" s="41" t="n">
        <v>0.038639</v>
      </c>
      <c r="M30" s="41" t="n">
        <f aca="false">K30-L30</f>
        <v>0.054136</v>
      </c>
      <c r="N30" s="41" t="n">
        <f aca="false">M30*100</f>
        <v>5.4136</v>
      </c>
      <c r="O30" s="41" t="n">
        <f aca="false">E30-K30</f>
        <v>0.20637</v>
      </c>
      <c r="P30" s="41" t="n">
        <f aca="false">F30-L30</f>
        <v>0.018733</v>
      </c>
      <c r="Q30" s="105" t="n">
        <f aca="false">L30/K30</f>
        <v>0.416480732956077</v>
      </c>
      <c r="R30" s="105" t="n">
        <f aca="false">O30/E30</f>
        <v>0.689866118437547</v>
      </c>
      <c r="S30" s="281" t="n">
        <f aca="false">((E30-F30)-(K30-L30))/(E30-F30)</f>
        <v>0.776087487022951</v>
      </c>
      <c r="T30" s="105" t="n">
        <f aca="false">P30/F30</f>
        <v>0.3265181621697</v>
      </c>
      <c r="U30" s="281" t="n">
        <f aca="false">K30/$K$113</f>
        <v>6.82824062203633E-007</v>
      </c>
      <c r="V30" s="97" t="n">
        <f aca="false">P30/O30</f>
        <v>0.0907738527886805</v>
      </c>
      <c r="W30" s="41" t="n">
        <f aca="false">O30/21</f>
        <v>0.00982714285714286</v>
      </c>
      <c r="X30" s="2" t="n">
        <f aca="false">(O30-P30)/21</f>
        <v>0.00893509523809524</v>
      </c>
      <c r="Y30" s="2" t="n">
        <f aca="false">P30/21</f>
        <v>0.000892047619047619</v>
      </c>
      <c r="Z30" s="105" t="n">
        <f aca="false">W30/C30</f>
        <v>0.0296126719334376</v>
      </c>
      <c r="AA30" s="282" t="n">
        <f aca="false">X30/(C30-D30)</f>
        <v>0.0349122620954763</v>
      </c>
      <c r="AB30" s="105" t="n">
        <f aca="false">Y30/D30</f>
        <v>0.0117489083982775</v>
      </c>
      <c r="AC30" s="105" t="e">
        <f aca="false">rri(20,E30,K30)</f>
        <v>#NAME?</v>
      </c>
      <c r="AD30" s="105" t="e">
        <f aca="false">rri(20,F30,L30)</f>
        <v>#NAME?</v>
      </c>
      <c r="AE30" s="282" t="e">
        <f aca="false">rri(20,(E30-F30),(K30-L30))</f>
        <v>#NAME?</v>
      </c>
      <c r="AF30" s="105" t="n">
        <f aca="false">Q30</f>
        <v>0.416480732956077</v>
      </c>
      <c r="AG30" s="283" t="n">
        <f aca="false">IF(ISNUMBER(AE30),AE30,0)</f>
        <v>0</v>
      </c>
    </row>
    <row r="31" customFormat="false" ht="12.75" hidden="false" customHeight="true" outlineLevel="0" collapsed="false">
      <c r="A31" s="2" t="s">
        <v>832</v>
      </c>
      <c r="B31" s="2" t="str">
        <f aca="false" t="array" ref="B31:B31">INDEX(Countries!D31:D291, MATCH(A31, Countries!B31:B291, 0))</f>
        <v>COD</v>
      </c>
      <c r="C31" s="41" t="n">
        <v>520.879048</v>
      </c>
      <c r="D31" s="41" t="n">
        <v>259.832881</v>
      </c>
      <c r="E31" s="41" t="n">
        <v>512.340354</v>
      </c>
      <c r="F31" s="41" t="n">
        <v>257.453682</v>
      </c>
      <c r="G31" s="41" t="n">
        <v>497.438655</v>
      </c>
      <c r="H31" s="41" t="n">
        <v>251.139272</v>
      </c>
      <c r="I31" s="41" t="n">
        <v>498.18631</v>
      </c>
      <c r="J31" s="41" t="n">
        <v>252.090472</v>
      </c>
      <c r="K31" s="41" t="n">
        <v>497.405458</v>
      </c>
      <c r="L31" s="41" t="n">
        <v>251.144121</v>
      </c>
      <c r="M31" s="41" t="n">
        <f aca="false">K31-L31</f>
        <v>246.261337</v>
      </c>
      <c r="N31" s="41" t="n">
        <f aca="false">M31*100</f>
        <v>24626.1337</v>
      </c>
      <c r="O31" s="41" t="n">
        <f aca="false">E31-K31</f>
        <v>14.934896</v>
      </c>
      <c r="P31" s="41" t="n">
        <f aca="false">F31-L31</f>
        <v>6.309561</v>
      </c>
      <c r="Q31" s="105" t="n">
        <f aca="false">L31/K31</f>
        <v>0.504908253338869</v>
      </c>
      <c r="R31" s="105" t="n">
        <f aca="false">O31/E31</f>
        <v>0.029150340946987</v>
      </c>
      <c r="S31" s="281" t="n">
        <f aca="false">((E31-F31)-(K31-L31))/(E31-F31)</f>
        <v>0.033839882377216</v>
      </c>
      <c r="T31" s="105" t="n">
        <f aca="false">P31/F31</f>
        <v>0.024507557829373</v>
      </c>
      <c r="U31" s="281" t="n">
        <f aca="false">K31/$K$113</f>
        <v>0.00366090450437961</v>
      </c>
      <c r="V31" s="97" t="n">
        <f aca="false">P31/O31</f>
        <v>0.422471036959346</v>
      </c>
      <c r="W31" s="41" t="n">
        <f aca="false">O31/21</f>
        <v>0.711185523809526</v>
      </c>
      <c r="X31" s="2" t="n">
        <f aca="false">(O31-P31)/21</f>
        <v>0.41073023809524</v>
      </c>
      <c r="Y31" s="2" t="n">
        <f aca="false">P31/21</f>
        <v>0.300455285714286</v>
      </c>
      <c r="Z31" s="105" t="n">
        <f aca="false">W31/C31</f>
        <v>0.00136535636543693</v>
      </c>
      <c r="AA31" s="282" t="n">
        <f aca="false">X31/(C31-D31)</f>
        <v>0.00157340076207761</v>
      </c>
      <c r="AB31" s="105" t="n">
        <f aca="false">Y31/D31</f>
        <v>0.00115634050839888</v>
      </c>
      <c r="AC31" s="105" t="e">
        <f aca="false">rri(20,E31,K31)</f>
        <v>#NAME?</v>
      </c>
      <c r="AD31" s="105" t="e">
        <f aca="false">rri(20,F31,L31)</f>
        <v>#NAME?</v>
      </c>
      <c r="AE31" s="282" t="e">
        <f aca="false">rri(20,(E31-F31),(K31-L31))</f>
        <v>#NAME?</v>
      </c>
      <c r="AF31" s="105" t="n">
        <f aca="false">Q31</f>
        <v>0.504908253338869</v>
      </c>
      <c r="AG31" s="283" t="n">
        <f aca="false">IF(ISNUMBER(AE31),AE31,0)</f>
        <v>0</v>
      </c>
    </row>
    <row r="32" customFormat="false" ht="12.75" hidden="false" customHeight="true" outlineLevel="0" collapsed="false">
      <c r="A32" s="2" t="s">
        <v>386</v>
      </c>
      <c r="B32" s="2" t="str">
        <f aca="false" t="array" ref="B32:B32">INDEX(Countries!D32:D292, MATCH(A32, Countries!B32:B292, 0))</f>
        <v>DJI</v>
      </c>
      <c r="C32" s="41" t="n">
        <v>4.974548</v>
      </c>
      <c r="D32" s="41" t="n">
        <v>0</v>
      </c>
      <c r="E32" s="41" t="n">
        <v>4.967411</v>
      </c>
      <c r="F32" s="41" t="n">
        <v>0</v>
      </c>
      <c r="G32" s="41" t="n">
        <v>4.935878</v>
      </c>
      <c r="H32" s="41" t="n">
        <v>0</v>
      </c>
      <c r="I32" s="41" t="n">
        <v>4.933496</v>
      </c>
      <c r="J32" s="41" t="n">
        <v>0</v>
      </c>
      <c r="K32" s="41" t="n">
        <v>4.922193</v>
      </c>
      <c r="L32" s="41" t="n">
        <v>0</v>
      </c>
      <c r="M32" s="41" t="n">
        <f aca="false">K32-L32</f>
        <v>4.922193</v>
      </c>
      <c r="N32" s="41" t="n">
        <f aca="false">M32*100</f>
        <v>492.2193</v>
      </c>
      <c r="O32" s="41" t="n">
        <f aca="false">E32-K32</f>
        <v>0.0452180000000002</v>
      </c>
      <c r="P32" s="41" t="n">
        <f aca="false">F32-L32</f>
        <v>0</v>
      </c>
      <c r="Q32" s="105" t="n">
        <f aca="false">L32/K32</f>
        <v>0</v>
      </c>
      <c r="R32" s="105" t="n">
        <f aca="false">O32/E32</f>
        <v>0.00910293108422077</v>
      </c>
      <c r="S32" s="281" t="n">
        <f aca="false">((E32-F32)-(K32-L32))/(E32-F32)</f>
        <v>0.00910293108422077</v>
      </c>
      <c r="T32" s="105" t="e">
        <f aca="false">P32/F32</f>
        <v>#DIV/0!</v>
      </c>
      <c r="U32" s="281" t="n">
        <f aca="false">K32/$K$113</f>
        <v>3.62273437802241E-005</v>
      </c>
      <c r="V32" s="97" t="n">
        <f aca="false">P32/O32</f>
        <v>0</v>
      </c>
      <c r="W32" s="41" t="n">
        <f aca="false">O32/21</f>
        <v>0.0021532380952381</v>
      </c>
      <c r="X32" s="2" t="n">
        <f aca="false">(O32-P32)/21</f>
        <v>0.0021532380952381</v>
      </c>
      <c r="Y32" s="2" t="n">
        <f aca="false">P32/21</f>
        <v>0</v>
      </c>
      <c r="Z32" s="105" t="n">
        <f aca="false">W32/C32</f>
        <v>0.000432851003797351</v>
      </c>
      <c r="AA32" s="282" t="n">
        <f aca="false">X32/(C32-D32)</f>
        <v>0.000432851003797351</v>
      </c>
      <c r="AB32" s="105" t="e">
        <f aca="false">Y32/D32</f>
        <v>#DIV/0!</v>
      </c>
      <c r="AC32" s="105" t="e">
        <f aca="false">rri(20,E32,K32)</f>
        <v>#NAME?</v>
      </c>
      <c r="AD32" s="105" t="e">
        <f aca="false">rri(20,F32,L32)</f>
        <v>#NAME?</v>
      </c>
      <c r="AE32" s="282" t="e">
        <f aca="false">rri(20,(E32-F32),(K32-L32))</f>
        <v>#NAME?</v>
      </c>
      <c r="AF32" s="105" t="n">
        <f aca="false">Q32</f>
        <v>0</v>
      </c>
      <c r="AG32" s="283" t="n">
        <f aca="false">IF(ISNUMBER(AE32),AE32,0)</f>
        <v>0</v>
      </c>
    </row>
    <row r="33" customFormat="false" ht="12.75" hidden="false" customHeight="true" outlineLevel="0" collapsed="false">
      <c r="A33" s="2" t="s">
        <v>387</v>
      </c>
      <c r="B33" s="2" t="str">
        <f aca="false" t="array" ref="B33:B33">INDEX(Countries!D33:D293, MATCH(A33, Countries!B33:B293, 0))</f>
        <v>DMA</v>
      </c>
      <c r="C33" s="41" t="n">
        <v>0.017582</v>
      </c>
      <c r="D33" s="41" t="n">
        <v>0.017582</v>
      </c>
      <c r="E33" s="41" t="n">
        <v>0.017582</v>
      </c>
      <c r="F33" s="41" t="n">
        <v>0.017582</v>
      </c>
      <c r="G33" s="41" t="n">
        <v>0.017582</v>
      </c>
      <c r="H33" s="41" t="n">
        <v>0.017582</v>
      </c>
      <c r="I33" s="41" t="n">
        <v>0.016996</v>
      </c>
      <c r="J33" s="41" t="n">
        <v>0.016996</v>
      </c>
      <c r="K33" s="41" t="n">
        <v>0.016996</v>
      </c>
      <c r="L33" s="41" t="n">
        <v>0.016996</v>
      </c>
      <c r="M33" s="41" t="n">
        <f aca="false">K33-L33</f>
        <v>0</v>
      </c>
      <c r="N33" s="41" t="n">
        <f aca="false">M33*100</f>
        <v>0</v>
      </c>
      <c r="O33" s="41" t="n">
        <f aca="false">E33-K33</f>
        <v>0.000586</v>
      </c>
      <c r="P33" s="41" t="n">
        <f aca="false">F33-L33</f>
        <v>0.000586</v>
      </c>
      <c r="Q33" s="105" t="n">
        <f aca="false">L33/K33</f>
        <v>1</v>
      </c>
      <c r="R33" s="105" t="n">
        <f aca="false">O33/E33</f>
        <v>0.0333295415766124</v>
      </c>
      <c r="S33" s="281" t="e">
        <f aca="false">((E33-F33)-(K33-L33))/(E33-F33)</f>
        <v>#DIV/0!</v>
      </c>
      <c r="T33" s="105" t="n">
        <f aca="false">P33/F33</f>
        <v>0.0333295415766124</v>
      </c>
      <c r="U33" s="281" t="n">
        <f aca="false">K33/$K$113</f>
        <v>1.25090571395451E-007</v>
      </c>
      <c r="V33" s="97" t="n">
        <f aca="false">P33/O33</f>
        <v>1</v>
      </c>
      <c r="W33" s="41" t="n">
        <f aca="false">O33/21</f>
        <v>2.79047619047619E-005</v>
      </c>
      <c r="X33" s="2" t="n">
        <f aca="false">(O33-P33)/21</f>
        <v>0</v>
      </c>
      <c r="Y33" s="2" t="n">
        <f aca="false">P33/21</f>
        <v>2.79047619047619E-005</v>
      </c>
      <c r="Z33" s="105" t="n">
        <f aca="false">W33/C33</f>
        <v>0.00158712102745773</v>
      </c>
      <c r="AA33" s="282" t="e">
        <f aca="false">X33/(C33-D33)</f>
        <v>#DIV/0!</v>
      </c>
      <c r="AB33" s="105" t="n">
        <f aca="false">Y33/D33</f>
        <v>0.00158712102745773</v>
      </c>
      <c r="AC33" s="105" t="e">
        <f aca="false">rri(20,E33,K33)</f>
        <v>#NAME?</v>
      </c>
      <c r="AD33" s="105" t="e">
        <f aca="false">rri(20,F33,L33)</f>
        <v>#NAME?</v>
      </c>
      <c r="AE33" s="282" t="e">
        <f aca="false">rri(20,(E33-F33),(K33-L33))</f>
        <v>#NAME?</v>
      </c>
      <c r="AF33" s="105" t="n">
        <f aca="false">Q33</f>
        <v>1</v>
      </c>
      <c r="AG33" s="283" t="n">
        <f aca="false">IF(ISNUMBER(AE33),AE33,0)</f>
        <v>0</v>
      </c>
    </row>
    <row r="34" customFormat="false" ht="12.75" hidden="false" customHeight="true" outlineLevel="0" collapsed="false">
      <c r="A34" s="2" t="s">
        <v>950</v>
      </c>
      <c r="B34" s="2" t="str">
        <f aca="false" t="array" ref="B34:B34">INDEX(Countries!D34:D294, MATCH(A34, Countries!B34:B294, 0))</f>
        <v>DOM</v>
      </c>
      <c r="C34" s="41" t="n">
        <v>198.154784</v>
      </c>
      <c r="D34" s="41" t="n">
        <v>161.802142</v>
      </c>
      <c r="E34" s="41" t="n">
        <v>197.150085</v>
      </c>
      <c r="F34" s="41" t="n">
        <v>161.039299</v>
      </c>
      <c r="G34" s="41" t="n">
        <v>192.182851</v>
      </c>
      <c r="H34" s="41" t="n">
        <v>156.471827</v>
      </c>
      <c r="I34" s="41" t="n">
        <v>187.72175</v>
      </c>
      <c r="J34" s="41" t="n">
        <v>152.872417</v>
      </c>
      <c r="K34" s="41" t="n">
        <v>187.663637</v>
      </c>
      <c r="L34" s="41" t="n">
        <v>153.030159</v>
      </c>
      <c r="M34" s="41" t="n">
        <f aca="false">K34-L34</f>
        <v>34.633478</v>
      </c>
      <c r="N34" s="41" t="n">
        <f aca="false">M34*100</f>
        <v>3463.3478</v>
      </c>
      <c r="O34" s="41" t="n">
        <f aca="false">E34-K34</f>
        <v>9.486448</v>
      </c>
      <c r="P34" s="41" t="n">
        <f aca="false">F34-L34</f>
        <v>8.00914</v>
      </c>
      <c r="Q34" s="105" t="n">
        <f aca="false">L34/K34</f>
        <v>0.815449180493076</v>
      </c>
      <c r="R34" s="105" t="n">
        <f aca="false">O34/E34</f>
        <v>0.0481178996194701</v>
      </c>
      <c r="S34" s="281" t="n">
        <f aca="false">((E34-F34)-(K34-L34))/(E34-F34)</f>
        <v>0.0409104360121099</v>
      </c>
      <c r="T34" s="105" t="n">
        <f aca="false">P34/F34</f>
        <v>0.0497340714330854</v>
      </c>
      <c r="U34" s="281" t="n">
        <f aca="false">K34/$K$113</f>
        <v>0.00138120449414441</v>
      </c>
      <c r="V34" s="97" t="n">
        <f aca="false">P34/O34</f>
        <v>0.844271744281949</v>
      </c>
      <c r="W34" s="41" t="n">
        <f aca="false">O34/21</f>
        <v>0.451735619047619</v>
      </c>
      <c r="X34" s="2" t="n">
        <f aca="false">(O34-P34)/21</f>
        <v>0.0703479999999997</v>
      </c>
      <c r="Y34" s="2" t="n">
        <f aca="false">P34/21</f>
        <v>0.381387619047619</v>
      </c>
      <c r="Z34" s="105" t="n">
        <f aca="false">W34/C34</f>
        <v>0.00227971089028877</v>
      </c>
      <c r="AA34" s="282" t="n">
        <f aca="false">X34/(C34-D34)</f>
        <v>0.001935155084464</v>
      </c>
      <c r="AB34" s="105" t="n">
        <f aca="false">Y34/D34</f>
        <v>0.00235712342453179</v>
      </c>
      <c r="AC34" s="105" t="e">
        <f aca="false">rri(20,E34,K34)</f>
        <v>#NAME?</v>
      </c>
      <c r="AD34" s="105" t="e">
        <f aca="false">rri(20,F34,L34)</f>
        <v>#NAME?</v>
      </c>
      <c r="AE34" s="282" t="e">
        <f aca="false">rri(20,(E34-F34),(K34-L34))</f>
        <v>#NAME?</v>
      </c>
      <c r="AF34" s="105" t="n">
        <f aca="false">Q34</f>
        <v>0.815449180493076</v>
      </c>
      <c r="AG34" s="283" t="n">
        <f aca="false">IF(ISNUMBER(AE34),AE34,0)</f>
        <v>0</v>
      </c>
    </row>
    <row r="35" customFormat="false" ht="12.75" hidden="false" customHeight="true" outlineLevel="0" collapsed="false">
      <c r="A35" s="2" t="s">
        <v>1362</v>
      </c>
      <c r="B35" s="2" t="e">
        <f aca="false" t="array" ref="B35:B35">INDEX(Countries!D1:D295, MATCH(A35, Countries!B1:B295, 0))</f>
        <v>#N/A</v>
      </c>
      <c r="C35" s="41" t="n">
        <v>10.255588</v>
      </c>
      <c r="D35" s="41" t="n">
        <v>5.605299</v>
      </c>
      <c r="E35" s="41" t="n">
        <v>10.144408</v>
      </c>
      <c r="F35" s="41" t="n">
        <v>5.524025</v>
      </c>
      <c r="G35" s="41" t="n">
        <v>9.87154</v>
      </c>
      <c r="H35" s="41" t="n">
        <v>5.544621</v>
      </c>
      <c r="I35" s="41" t="n">
        <v>9.773517</v>
      </c>
      <c r="J35" s="41" t="n">
        <v>5.475177</v>
      </c>
      <c r="K35" s="41" t="n">
        <v>9.82581</v>
      </c>
      <c r="L35" s="41" t="n">
        <v>5.507704</v>
      </c>
      <c r="M35" s="41" t="n">
        <f aca="false">K35-L35</f>
        <v>4.318106</v>
      </c>
      <c r="N35" s="41" t="n">
        <f aca="false">M35*100</f>
        <v>431.8106</v>
      </c>
      <c r="O35" s="41" t="n">
        <f aca="false">E35-K35</f>
        <v>0.318598</v>
      </c>
      <c r="P35" s="41" t="n">
        <f aca="false">F35-L35</f>
        <v>0.0163209999999996</v>
      </c>
      <c r="Q35" s="105" t="n">
        <f aca="false">L35/K35</f>
        <v>0.560534347804405</v>
      </c>
      <c r="R35" s="105" t="n">
        <f aca="false">O35/E35</f>
        <v>0.0314062683598688</v>
      </c>
      <c r="S35" s="281" t="n">
        <f aca="false">((E35-F35)-(K35-L35))/(E35-F35)</f>
        <v>0.065422498524473</v>
      </c>
      <c r="T35" s="105" t="n">
        <f aca="false">P35/F35</f>
        <v>0.00295454854024006</v>
      </c>
      <c r="U35" s="281" t="n">
        <f aca="false">K35/$K$113</f>
        <v>7.23179681879934E-005</v>
      </c>
      <c r="V35" s="97" t="n">
        <f aca="false">P35/O35</f>
        <v>0.0512275657725397</v>
      </c>
      <c r="W35" s="41" t="n">
        <f aca="false">O35/21</f>
        <v>0.0151713333333333</v>
      </c>
      <c r="X35" s="2" t="n">
        <f aca="false">(O35-P35)/21</f>
        <v>0.0143941428571429</v>
      </c>
      <c r="Y35" s="2" t="n">
        <f aca="false">P35/21</f>
        <v>0.000777190476190457</v>
      </c>
      <c r="Z35" s="105" t="n">
        <f aca="false">W35/C35</f>
        <v>0.0014793235973728</v>
      </c>
      <c r="AA35" s="282" t="n">
        <f aca="false">X35/(C35-D35)</f>
        <v>0.00309532221699401</v>
      </c>
      <c r="AB35" s="105" t="n">
        <f aca="false">Y35/D35</f>
        <v>0.000138652813380777</v>
      </c>
      <c r="AC35" s="105" t="e">
        <f aca="false">rri(20,E35,K35)</f>
        <v>#NAME?</v>
      </c>
      <c r="AD35" s="105" t="e">
        <f aca="false">rri(20,F35,L35)</f>
        <v>#NAME?</v>
      </c>
      <c r="AE35" s="282" t="e">
        <f aca="false">rri(20,(E35-F35),(K35-L35))</f>
        <v>#NAME?</v>
      </c>
      <c r="AF35" s="105" t="n">
        <f aca="false">Q35</f>
        <v>0.560534347804405</v>
      </c>
      <c r="AG35" s="283" t="n">
        <f aca="false">IF(ISNUMBER(AE35),AE35,0)</f>
        <v>0</v>
      </c>
    </row>
    <row r="36" customFormat="false" ht="12.75" hidden="false" customHeight="true" outlineLevel="0" collapsed="false">
      <c r="A36" s="2" t="s">
        <v>316</v>
      </c>
      <c r="B36" s="2" t="str">
        <f aca="false" t="array" ref="B36:B36">INDEX(Countries!D36:D296, MATCH(A36, Countries!B36:B296, 0))</f>
        <v>ECU</v>
      </c>
      <c r="C36" s="41" t="n">
        <v>1571.757</v>
      </c>
      <c r="D36" s="41" t="n">
        <v>726.086662</v>
      </c>
      <c r="E36" s="41" t="n">
        <v>1515.392083</v>
      </c>
      <c r="F36" s="41" t="n">
        <v>708.728399</v>
      </c>
      <c r="G36" s="41" t="n">
        <v>1455.638087</v>
      </c>
      <c r="H36" s="41" t="n">
        <v>704.441872</v>
      </c>
      <c r="I36" s="41" t="n">
        <v>1454.728525</v>
      </c>
      <c r="J36" s="41" t="n">
        <v>707.850014</v>
      </c>
      <c r="K36" s="41" t="n">
        <v>1449.316564</v>
      </c>
      <c r="L36" s="41" t="n">
        <v>704.536602</v>
      </c>
      <c r="M36" s="41" t="n">
        <f aca="false">K36-L36</f>
        <v>744.779962</v>
      </c>
      <c r="N36" s="41" t="n">
        <f aca="false">M36*100</f>
        <v>74477.9962</v>
      </c>
      <c r="O36" s="41" t="n">
        <f aca="false">E36-K36</f>
        <v>66.075519</v>
      </c>
      <c r="P36" s="41" t="n">
        <f aca="false">F36-L36</f>
        <v>4.19179699999995</v>
      </c>
      <c r="Q36" s="105" t="n">
        <f aca="false">L36/K36</f>
        <v>0.486116435498077</v>
      </c>
      <c r="R36" s="105" t="n">
        <f aca="false">O36/E36</f>
        <v>0.0436029194960497</v>
      </c>
      <c r="S36" s="281" t="n">
        <f aca="false">((E36-F36)-(K36-L36))/(E36-F36)</f>
        <v>0.0767156415089092</v>
      </c>
      <c r="T36" s="105" t="n">
        <f aca="false">P36/F36</f>
        <v>0.00591453228897626</v>
      </c>
      <c r="U36" s="281" t="n">
        <f aca="false">K36/$K$113</f>
        <v>0.0106669708827754</v>
      </c>
      <c r="V36" s="97" t="n">
        <f aca="false">P36/O36</f>
        <v>0.0634394865668774</v>
      </c>
      <c r="W36" s="41" t="n">
        <f aca="false">O36/21</f>
        <v>3.14645328571429</v>
      </c>
      <c r="X36" s="2" t="n">
        <f aca="false">(O36-P36)/21</f>
        <v>2.94684390476191</v>
      </c>
      <c r="Y36" s="2" t="n">
        <f aca="false">P36/21</f>
        <v>0.199609380952379</v>
      </c>
      <c r="Z36" s="105" t="n">
        <f aca="false">W36/C36</f>
        <v>0.00200187006370214</v>
      </c>
      <c r="AA36" s="282" t="n">
        <f aca="false">X36/(C36-D36)</f>
        <v>0.00348462488554483</v>
      </c>
      <c r="AB36" s="105" t="n">
        <f aca="false">Y36/D36</f>
        <v>0.000274911234979246</v>
      </c>
      <c r="AC36" s="105" t="e">
        <f aca="false">rri(20,E36,K36)</f>
        <v>#NAME?</v>
      </c>
      <c r="AD36" s="105" t="e">
        <f aca="false">rri(20,F36,L36)</f>
        <v>#NAME?</v>
      </c>
      <c r="AE36" s="282" t="e">
        <f aca="false">rri(20,(E36-F36),(K36-L36))</f>
        <v>#NAME?</v>
      </c>
      <c r="AF36" s="105" t="n">
        <f aca="false">Q36</f>
        <v>0.486116435498077</v>
      </c>
      <c r="AG36" s="283" t="n">
        <f aca="false">IF(ISNUMBER(AE36),AE36,0)</f>
        <v>0</v>
      </c>
    </row>
    <row r="37" customFormat="false" ht="12.75" hidden="false" customHeight="true" outlineLevel="0" collapsed="false">
      <c r="A37" s="2" t="s">
        <v>389</v>
      </c>
      <c r="B37" s="2" t="str">
        <f aca="false" t="array" ref="B37:B37">INDEX(Countries!D37:D297, MATCH(A37, Countries!B37:B297, 0))</f>
        <v>EGY</v>
      </c>
      <c r="C37" s="41" t="n">
        <v>1.071389</v>
      </c>
      <c r="D37" s="41" t="n">
        <v>0.485127</v>
      </c>
      <c r="E37" s="41" t="n">
        <v>1.051748</v>
      </c>
      <c r="F37" s="41" t="n">
        <v>0.482907</v>
      </c>
      <c r="G37" s="41" t="n">
        <v>0.964285</v>
      </c>
      <c r="H37" s="41" t="n">
        <v>0.480686</v>
      </c>
      <c r="I37" s="41" t="n">
        <v>0.969253</v>
      </c>
      <c r="J37" s="41" t="n">
        <v>0.480131</v>
      </c>
      <c r="K37" s="41" t="n">
        <v>0.98392</v>
      </c>
      <c r="L37" s="41" t="n">
        <v>0.478465</v>
      </c>
      <c r="M37" s="41" t="n">
        <f aca="false">K37-L37</f>
        <v>0.505455</v>
      </c>
      <c r="N37" s="41" t="n">
        <f aca="false">M37*100</f>
        <v>50.5455</v>
      </c>
      <c r="O37" s="41" t="n">
        <f aca="false">E37-K37</f>
        <v>0.0678279999999999</v>
      </c>
      <c r="P37" s="41" t="n">
        <f aca="false">F37-L37</f>
        <v>0.004442</v>
      </c>
      <c r="Q37" s="105" t="n">
        <f aca="false">L37/K37</f>
        <v>0.486284454020652</v>
      </c>
      <c r="R37" s="105" t="n">
        <f aca="false">O37/E37</f>
        <v>0.064490733521718</v>
      </c>
      <c r="S37" s="281" t="n">
        <f aca="false">((E37-F37)-(K37-L37))/(E37-F37)</f>
        <v>0.111430083274588</v>
      </c>
      <c r="T37" s="105" t="n">
        <f aca="false">P37/F37</f>
        <v>0.00919845850236174</v>
      </c>
      <c r="U37" s="281" t="n">
        <f aca="false">K37/$K$113</f>
        <v>7.24165185969711E-006</v>
      </c>
      <c r="V37" s="97" t="n">
        <f aca="false">P37/O37</f>
        <v>0.0654891785103498</v>
      </c>
      <c r="W37" s="41" t="n">
        <f aca="false">O37/21</f>
        <v>0.00322990476190476</v>
      </c>
      <c r="X37" s="2" t="n">
        <f aca="false">(O37-P37)/21</f>
        <v>0.00301838095238095</v>
      </c>
      <c r="Y37" s="2" t="n">
        <f aca="false">P37/21</f>
        <v>0.00021152380952381</v>
      </c>
      <c r="Z37" s="105" t="n">
        <f aca="false">W37/C37</f>
        <v>0.00301468912029595</v>
      </c>
      <c r="AA37" s="282" t="n">
        <f aca="false">X37/(C37-D37)</f>
        <v>0.00514851884034945</v>
      </c>
      <c r="AB37" s="105" t="n">
        <f aca="false">Y37/D37</f>
        <v>0.000436017392402009</v>
      </c>
      <c r="AC37" s="105" t="e">
        <f aca="false">rri(20,E37,K37)</f>
        <v>#NAME?</v>
      </c>
      <c r="AD37" s="105" t="e">
        <f aca="false">rri(20,F37,L37)</f>
        <v>#NAME?</v>
      </c>
      <c r="AE37" s="282" t="e">
        <f aca="false">rri(20,(E37-F37),(K37-L37))</f>
        <v>#NAME?</v>
      </c>
      <c r="AF37" s="105" t="n">
        <f aca="false">Q37</f>
        <v>0.486284454020652</v>
      </c>
      <c r="AG37" s="283" t="n">
        <f aca="false">IF(ISNUMBER(AE37),AE37,0)</f>
        <v>0</v>
      </c>
    </row>
    <row r="38" customFormat="false" ht="12.75" hidden="false" customHeight="true" outlineLevel="0" collapsed="false">
      <c r="A38" s="2" t="s">
        <v>390</v>
      </c>
      <c r="B38" s="2" t="str">
        <f aca="false" t="array" ref="B38:B38">INDEX(Countries!D38:D298, MATCH(A38, Countries!B38:B298, 0))</f>
        <v>SLV</v>
      </c>
      <c r="C38" s="41" t="n">
        <v>342.73075</v>
      </c>
      <c r="D38" s="41" t="n">
        <v>316.394437</v>
      </c>
      <c r="E38" s="41" t="n">
        <v>333.389058</v>
      </c>
      <c r="F38" s="41" t="n">
        <v>307.787981</v>
      </c>
      <c r="G38" s="41" t="n">
        <v>333.047007</v>
      </c>
      <c r="H38" s="41" t="n">
        <v>307.701996</v>
      </c>
      <c r="I38" s="41" t="n">
        <v>327.636793</v>
      </c>
      <c r="J38" s="41" t="n">
        <v>303.073616</v>
      </c>
      <c r="K38" s="41" t="n">
        <v>325.82138</v>
      </c>
      <c r="L38" s="41" t="n">
        <v>301.019609</v>
      </c>
      <c r="M38" s="41" t="n">
        <f aca="false">K38-L38</f>
        <v>24.801771</v>
      </c>
      <c r="N38" s="41" t="n">
        <f aca="false">M38*100</f>
        <v>2480.1771</v>
      </c>
      <c r="O38" s="41" t="n">
        <f aca="false">E38-K38</f>
        <v>7.567678</v>
      </c>
      <c r="P38" s="41" t="n">
        <f aca="false">F38-L38</f>
        <v>6.768372</v>
      </c>
      <c r="Q38" s="105" t="n">
        <f aca="false">L38/K38</f>
        <v>0.923879240214378</v>
      </c>
      <c r="R38" s="105" t="n">
        <f aca="false">O38/E38</f>
        <v>0.022699239277373</v>
      </c>
      <c r="S38" s="281" t="n">
        <f aca="false">((E38-F38)-(K38-L38))/(E38-F38)</f>
        <v>0.0312215771234938</v>
      </c>
      <c r="T38" s="105" t="n">
        <f aca="false">P38/F38</f>
        <v>0.0219903713524148</v>
      </c>
      <c r="U38" s="281" t="n">
        <f aca="false">K38/$K$113</f>
        <v>0.0023980455752562</v>
      </c>
      <c r="V38" s="97" t="n">
        <f aca="false">P38/O38</f>
        <v>0.894378962741279</v>
      </c>
      <c r="W38" s="41" t="n">
        <f aca="false">O38/21</f>
        <v>0.360365619047619</v>
      </c>
      <c r="X38" s="2" t="n">
        <f aca="false">(O38-P38)/21</f>
        <v>0.0380621904761905</v>
      </c>
      <c r="Y38" s="2" t="n">
        <f aca="false">P38/21</f>
        <v>0.322303428571429</v>
      </c>
      <c r="Z38" s="105" t="n">
        <f aca="false">W38/C38</f>
        <v>0.00105145400302605</v>
      </c>
      <c r="AA38" s="282" t="n">
        <f aca="false">X38/(C38-D38)</f>
        <v>0.00144523610712671</v>
      </c>
      <c r="AB38" s="105" t="n">
        <f aca="false">Y38/D38</f>
        <v>0.00101867602865416</v>
      </c>
      <c r="AC38" s="105" t="e">
        <f aca="false">rri(20,E38,K38)</f>
        <v>#NAME?</v>
      </c>
      <c r="AD38" s="105" t="e">
        <f aca="false">rri(20,F38,L38)</f>
        <v>#NAME?</v>
      </c>
      <c r="AE38" s="282" t="e">
        <f aca="false">rri(20,(E38-F38),(K38-L38))</f>
        <v>#NAME?</v>
      </c>
      <c r="AF38" s="105" t="n">
        <f aca="false">Q38</f>
        <v>0.923879240214378</v>
      </c>
      <c r="AG38" s="283" t="n">
        <f aca="false">IF(ISNUMBER(AE38),AE38,0)</f>
        <v>0</v>
      </c>
    </row>
    <row r="39" customFormat="false" ht="12.75" hidden="false" customHeight="true" outlineLevel="0" collapsed="false">
      <c r="A39" s="2" t="s">
        <v>391</v>
      </c>
      <c r="B39" s="2" t="str">
        <f aca="false" t="array" ref="B39:B39">INDEX(Countries!D39:D299, MATCH(A39, Countries!B39:B299, 0))</f>
        <v>GNQ</v>
      </c>
      <c r="C39" s="41" t="n">
        <v>348.419796</v>
      </c>
      <c r="D39" s="41" t="n">
        <v>219.799567</v>
      </c>
      <c r="E39" s="41" t="n">
        <v>344.37536</v>
      </c>
      <c r="F39" s="41" t="n">
        <v>216.590273</v>
      </c>
      <c r="G39" s="41" t="n">
        <v>338.217257</v>
      </c>
      <c r="H39" s="41" t="n">
        <v>212.086052</v>
      </c>
      <c r="I39" s="41" t="n">
        <v>342.955801</v>
      </c>
      <c r="J39" s="41" t="n">
        <v>216.042306</v>
      </c>
      <c r="K39" s="41" t="n">
        <v>339.093769</v>
      </c>
      <c r="L39" s="41" t="n">
        <v>212.880166</v>
      </c>
      <c r="M39" s="41" t="n">
        <f aca="false">K39-L39</f>
        <v>126.213603</v>
      </c>
      <c r="N39" s="41" t="n">
        <f aca="false">M39*100</f>
        <v>12621.3603</v>
      </c>
      <c r="O39" s="41" t="n">
        <f aca="false">E39-K39</f>
        <v>5.28159099999999</v>
      </c>
      <c r="P39" s="41" t="n">
        <f aca="false">F39-L39</f>
        <v>3.71010699999999</v>
      </c>
      <c r="Q39" s="105" t="n">
        <f aca="false">L39/K39</f>
        <v>0.627791441369717</v>
      </c>
      <c r="R39" s="105" t="n">
        <f aca="false">O39/E39</f>
        <v>0.0153367273430944</v>
      </c>
      <c r="S39" s="281" t="n">
        <f aca="false">((E39-F39)-(K39-L39))/(E39-F39)</f>
        <v>0.0122978669647108</v>
      </c>
      <c r="T39" s="105" t="n">
        <f aca="false">P39/F39</f>
        <v>0.0171296104326901</v>
      </c>
      <c r="U39" s="281" t="n">
        <f aca="false">K39/$K$113</f>
        <v>0.00249573036719505</v>
      </c>
      <c r="V39" s="97" t="n">
        <f aca="false">P39/O39</f>
        <v>0.702460110977923</v>
      </c>
      <c r="W39" s="41" t="n">
        <f aca="false">O39/21</f>
        <v>0.251504333333333</v>
      </c>
      <c r="X39" s="2" t="n">
        <f aca="false">(O39-P39)/21</f>
        <v>0.0748325714285713</v>
      </c>
      <c r="Y39" s="2" t="n">
        <f aca="false">P39/21</f>
        <v>0.176671761904762</v>
      </c>
      <c r="Z39" s="105" t="n">
        <f aca="false">W39/C39</f>
        <v>0.000721842835053302</v>
      </c>
      <c r="AA39" s="282" t="n">
        <f aca="false">X39/(C39-D39)</f>
        <v>0.000581810279847747</v>
      </c>
      <c r="AB39" s="105" t="n">
        <f aca="false">Y39/D39</f>
        <v>0.000803785759526822</v>
      </c>
      <c r="AC39" s="105" t="e">
        <f aca="false">rri(20,E39,K39)</f>
        <v>#NAME?</v>
      </c>
      <c r="AD39" s="105" t="e">
        <f aca="false">rri(20,F39,L39)</f>
        <v>#NAME?</v>
      </c>
      <c r="AE39" s="282" t="e">
        <f aca="false">rri(20,(E39-F39),(K39-L39))</f>
        <v>#NAME?</v>
      </c>
      <c r="AF39" s="105" t="n">
        <f aca="false">Q39</f>
        <v>0.627791441369717</v>
      </c>
      <c r="AG39" s="283" t="n">
        <f aca="false">IF(ISNUMBER(AE39),AE39,0)</f>
        <v>0</v>
      </c>
    </row>
    <row r="40" customFormat="false" ht="12.75" hidden="false" customHeight="true" outlineLevel="0" collapsed="false">
      <c r="A40" s="2" t="s">
        <v>392</v>
      </c>
      <c r="B40" s="2" t="str">
        <f aca="false" t="array" ref="B40:B40">INDEX(Countries!D40:D300, MATCH(A40, Countries!B40:B300, 0))</f>
        <v>ERI</v>
      </c>
      <c r="C40" s="41" t="n">
        <v>71.686228</v>
      </c>
      <c r="D40" s="41" t="n">
        <v>0</v>
      </c>
      <c r="E40" s="41" t="n">
        <v>70.634674</v>
      </c>
      <c r="F40" s="41" t="n">
        <v>0</v>
      </c>
      <c r="G40" s="41" t="n">
        <v>69.663317</v>
      </c>
      <c r="H40" s="41" t="n">
        <v>0</v>
      </c>
      <c r="I40" s="41" t="n">
        <v>69.031726</v>
      </c>
      <c r="J40" s="41" t="n">
        <v>0</v>
      </c>
      <c r="K40" s="41" t="n">
        <v>69.366246</v>
      </c>
      <c r="L40" s="41" t="n">
        <v>0</v>
      </c>
      <c r="M40" s="41" t="n">
        <f aca="false">K40-L40</f>
        <v>69.366246</v>
      </c>
      <c r="N40" s="41" t="n">
        <f aca="false">M40*100</f>
        <v>6936.6246</v>
      </c>
      <c r="O40" s="41" t="n">
        <f aca="false">E40-K40</f>
        <v>1.268428</v>
      </c>
      <c r="P40" s="41" t="n">
        <f aca="false">F40-L40</f>
        <v>0</v>
      </c>
      <c r="Q40" s="105" t="n">
        <f aca="false">L40/K40</f>
        <v>0</v>
      </c>
      <c r="R40" s="105" t="n">
        <f aca="false">O40/E40</f>
        <v>0.0179575827022292</v>
      </c>
      <c r="S40" s="281" t="n">
        <f aca="false">((E40-F40)-(K40-L40))/(E40-F40)</f>
        <v>0.0179575827022292</v>
      </c>
      <c r="T40" s="105" t="e">
        <f aca="false">P40/F40</f>
        <v>#DIV/0!</v>
      </c>
      <c r="U40" s="281" t="n">
        <f aca="false">K40/$K$113</f>
        <v>0.00051053561706857</v>
      </c>
      <c r="V40" s="97" t="n">
        <f aca="false">P40/O40</f>
        <v>0</v>
      </c>
      <c r="W40" s="41" t="n">
        <f aca="false">O40/21</f>
        <v>0.0604013333333333</v>
      </c>
      <c r="X40" s="2" t="n">
        <f aca="false">(O40-P40)/21</f>
        <v>0.0604013333333333</v>
      </c>
      <c r="Y40" s="2" t="n">
        <f aca="false">P40/21</f>
        <v>0</v>
      </c>
      <c r="Z40" s="105" t="n">
        <f aca="false">W40/C40</f>
        <v>0.000842579321279582</v>
      </c>
      <c r="AA40" s="282" t="n">
        <f aca="false">X40/(C40-D40)</f>
        <v>0.000842579321279582</v>
      </c>
      <c r="AB40" s="105" t="e">
        <f aca="false">Y40/D40</f>
        <v>#DIV/0!</v>
      </c>
      <c r="AC40" s="105" t="e">
        <f aca="false">rri(20,E40,K40)</f>
        <v>#NAME?</v>
      </c>
      <c r="AD40" s="105" t="e">
        <f aca="false">rri(20,F40,L40)</f>
        <v>#NAME?</v>
      </c>
      <c r="AE40" s="282" t="e">
        <f aca="false">rri(20,(E40-F40),(K40-L40))</f>
        <v>#NAME?</v>
      </c>
      <c r="AF40" s="105" t="n">
        <f aca="false">Q40</f>
        <v>0</v>
      </c>
      <c r="AG40" s="283" t="n">
        <f aca="false">IF(ISNUMBER(AE40),AE40,0)</f>
        <v>0</v>
      </c>
    </row>
    <row r="41" customFormat="false" ht="12.75" hidden="false" customHeight="true" outlineLevel="0" collapsed="false">
      <c r="A41" s="2" t="s">
        <v>393</v>
      </c>
      <c r="B41" s="2" t="str">
        <f aca="false" t="array" ref="B41:B41">INDEX(Countries!D41:D301, MATCH(A41, Countries!B41:B301, 0))</f>
        <v>FJI</v>
      </c>
      <c r="C41" s="41" t="n">
        <v>515.218396</v>
      </c>
      <c r="D41" s="41" t="n">
        <v>169.629797</v>
      </c>
      <c r="E41" s="41" t="n">
        <v>513.847874</v>
      </c>
      <c r="F41" s="41" t="n">
        <v>168.746147</v>
      </c>
      <c r="G41" s="41" t="n">
        <v>513.847874</v>
      </c>
      <c r="H41" s="41" t="n">
        <v>168.746147</v>
      </c>
      <c r="I41" s="41" t="n">
        <v>508.850639</v>
      </c>
      <c r="J41" s="41" t="n">
        <v>168.176896</v>
      </c>
      <c r="K41" s="41" t="n">
        <v>508.850639</v>
      </c>
      <c r="L41" s="41" t="n">
        <v>168.176896</v>
      </c>
      <c r="M41" s="41" t="n">
        <f aca="false">K41-L41</f>
        <v>340.673743</v>
      </c>
      <c r="N41" s="41" t="n">
        <f aca="false">M41*100</f>
        <v>34067.3743</v>
      </c>
      <c r="O41" s="41" t="n">
        <f aca="false">E41-K41</f>
        <v>4.99723500000005</v>
      </c>
      <c r="P41" s="41" t="n">
        <f aca="false">F41-L41</f>
        <v>0.569251000000008</v>
      </c>
      <c r="Q41" s="105" t="n">
        <f aca="false">L41/K41</f>
        <v>0.33050345840285</v>
      </c>
      <c r="R41" s="105" t="n">
        <f aca="false">O41/E41</f>
        <v>0.00972512537825552</v>
      </c>
      <c r="S41" s="281" t="n">
        <f aca="false">((E41-F41)-(K41-L41))/(E41-F41)</f>
        <v>0.0128309528859589</v>
      </c>
      <c r="T41" s="105" t="n">
        <f aca="false">P41/F41</f>
        <v>0.00337341628309895</v>
      </c>
      <c r="U41" s="281" t="n">
        <f aca="false">K41/$K$113</f>
        <v>0.00374514104421336</v>
      </c>
      <c r="V41" s="97" t="n">
        <f aca="false">P41/O41</f>
        <v>0.113913193996281</v>
      </c>
      <c r="W41" s="41" t="n">
        <f aca="false">O41/21</f>
        <v>0.237963571428574</v>
      </c>
      <c r="X41" s="2" t="n">
        <f aca="false">(O41-P41)/21</f>
        <v>0.210856380952383</v>
      </c>
      <c r="Y41" s="2" t="n">
        <f aca="false">P41/21</f>
        <v>0.0271071904761909</v>
      </c>
      <c r="Z41" s="105" t="n">
        <f aca="false">W41/C41</f>
        <v>0.000461869322361257</v>
      </c>
      <c r="AA41" s="282" t="n">
        <f aca="false">X41/(C41-D41)</f>
        <v>0.000610136970844871</v>
      </c>
      <c r="AB41" s="105" t="n">
        <f aca="false">Y41/D41</f>
        <v>0.000159802056923943</v>
      </c>
      <c r="AC41" s="105" t="e">
        <f aca="false">rri(20,E41,K41)</f>
        <v>#NAME?</v>
      </c>
      <c r="AD41" s="105" t="e">
        <f aca="false">rri(20,F41,L41)</f>
        <v>#NAME?</v>
      </c>
      <c r="AE41" s="282" t="e">
        <f aca="false">rri(20,(E41-F41),(K41-L41))</f>
        <v>#NAME?</v>
      </c>
      <c r="AF41" s="105" t="n">
        <f aca="false">Q41</f>
        <v>0.33050345840285</v>
      </c>
      <c r="AG41" s="283" t="n">
        <f aca="false">IF(ISNUMBER(AE41),AE41,0)</f>
        <v>0</v>
      </c>
    </row>
    <row r="42" customFormat="false" ht="12.75" hidden="false" customHeight="true" outlineLevel="0" collapsed="false">
      <c r="A42" s="2" t="s">
        <v>394</v>
      </c>
      <c r="B42" s="2" t="str">
        <f aca="false" t="array" ref="B42:B42">INDEX(Countries!D42:D302, MATCH(A42, Countries!B42:B302, 0))</f>
        <v>GUF</v>
      </c>
      <c r="C42" s="41" t="n">
        <v>546.586867</v>
      </c>
      <c r="D42" s="41" t="n">
        <v>380.524931</v>
      </c>
      <c r="E42" s="41" t="n">
        <v>422.988618</v>
      </c>
      <c r="F42" s="41" t="n">
        <v>285.259317</v>
      </c>
      <c r="G42" s="41" t="n">
        <v>462.700553</v>
      </c>
      <c r="H42" s="41" t="n">
        <v>324.736225</v>
      </c>
      <c r="I42" s="41" t="n">
        <v>489.889479</v>
      </c>
      <c r="J42" s="41" t="n">
        <v>340.228046</v>
      </c>
      <c r="K42" s="41" t="n">
        <v>492.28044</v>
      </c>
      <c r="L42" s="41" t="n">
        <v>348.058252</v>
      </c>
      <c r="M42" s="41" t="n">
        <f aca="false">K42-L42</f>
        <v>144.222188</v>
      </c>
      <c r="N42" s="41" t="n">
        <f aca="false">M42*100</f>
        <v>14422.2188</v>
      </c>
      <c r="O42" s="41" t="n">
        <f aca="false">E42-K42</f>
        <v>-69.291822</v>
      </c>
      <c r="P42" s="41" t="n">
        <f aca="false">F42-L42</f>
        <v>-62.798935</v>
      </c>
      <c r="Q42" s="105" t="n">
        <f aca="false">L42/K42</f>
        <v>0.707032463040782</v>
      </c>
      <c r="R42" s="105" t="n">
        <f aca="false">O42/E42</f>
        <v>-0.16381486179848</v>
      </c>
      <c r="S42" s="281" t="n">
        <f aca="false">((E42-F42)-(K42-L42))/(E42-F42)</f>
        <v>-0.0471423796741701</v>
      </c>
      <c r="T42" s="105" t="n">
        <f aca="false">P42/F42</f>
        <v>-0.220146832224239</v>
      </c>
      <c r="U42" s="281" t="n">
        <f aca="false">K42/$K$113</f>
        <v>0.0036231843684634</v>
      </c>
      <c r="V42" s="97" t="n">
        <f aca="false">P42/O42</f>
        <v>0.906296489071971</v>
      </c>
      <c r="W42" s="41" t="n">
        <f aca="false">O42/21</f>
        <v>-3.29961057142857</v>
      </c>
      <c r="X42" s="2" t="n">
        <f aca="false">(O42-P42)/21</f>
        <v>-0.309185095238098</v>
      </c>
      <c r="Y42" s="2" t="n">
        <f aca="false">P42/21</f>
        <v>-2.99042547619047</v>
      </c>
      <c r="Z42" s="105" t="n">
        <f aca="false">W42/C42</f>
        <v>-0.00603675421171174</v>
      </c>
      <c r="AA42" s="282" t="n">
        <f aca="false">X42/(C42-D42)</f>
        <v>-0.00186186613672924</v>
      </c>
      <c r="AB42" s="105" t="n">
        <f aca="false">Y42/D42</f>
        <v>-0.00785868476036981</v>
      </c>
      <c r="AC42" s="105" t="e">
        <f aca="false">rri(20,E42,K42)</f>
        <v>#NAME?</v>
      </c>
      <c r="AD42" s="105" t="e">
        <f aca="false">rri(20,F42,L42)</f>
        <v>#NAME?</v>
      </c>
      <c r="AE42" s="282" t="e">
        <f aca="false">rri(20,(E42-F42),(K42-L42))</f>
        <v>#NAME?</v>
      </c>
      <c r="AF42" s="105" t="n">
        <f aca="false">Q42</f>
        <v>0.707032463040782</v>
      </c>
      <c r="AG42" s="283" t="n">
        <f aca="false">IF(ISNUMBER(AE42),AE42,0)</f>
        <v>0</v>
      </c>
    </row>
    <row r="43" customFormat="false" ht="12.75" hidden="false" customHeight="true" outlineLevel="0" collapsed="false">
      <c r="A43" s="2" t="s">
        <v>397</v>
      </c>
      <c r="B43" s="2" t="str">
        <f aca="false" t="array" ref="B43:B43">INDEX(Countries!D43:D303, MATCH(A43, Countries!B43:B303, 0))</f>
        <v>GAB</v>
      </c>
      <c r="C43" s="41" t="n">
        <v>1709.197328</v>
      </c>
      <c r="D43" s="41" t="n">
        <v>928.035684</v>
      </c>
      <c r="E43" s="41" t="n">
        <v>1693.996244</v>
      </c>
      <c r="F43" s="41" t="n">
        <v>917.530781</v>
      </c>
      <c r="G43" s="41" t="n">
        <v>1673.142265</v>
      </c>
      <c r="H43" s="41" t="n">
        <v>906.600657</v>
      </c>
      <c r="I43" s="41" t="n">
        <v>1679.91828</v>
      </c>
      <c r="J43" s="41" t="n">
        <v>915.237951</v>
      </c>
      <c r="K43" s="41" t="n">
        <v>1669.544037</v>
      </c>
      <c r="L43" s="41" t="n">
        <v>909.179678</v>
      </c>
      <c r="M43" s="41" t="n">
        <f aca="false">K43-L43</f>
        <v>760.364359</v>
      </c>
      <c r="N43" s="41" t="n">
        <f aca="false">M43*100</f>
        <v>76036.4359</v>
      </c>
      <c r="O43" s="41" t="n">
        <f aca="false">E43-K43</f>
        <v>24.452207</v>
      </c>
      <c r="P43" s="41" t="n">
        <f aca="false">F43-L43</f>
        <v>8.35110300000008</v>
      </c>
      <c r="Q43" s="105" t="n">
        <f aca="false">L43/K43</f>
        <v>0.544567653114262</v>
      </c>
      <c r="R43" s="105" t="n">
        <f aca="false">O43/E43</f>
        <v>0.0144346288172762</v>
      </c>
      <c r="S43" s="281" t="n">
        <f aca="false">((E43-F43)-(K43-L43))/(E43-F43)</f>
        <v>0.0207364071774561</v>
      </c>
      <c r="T43" s="105" t="n">
        <f aca="false">P43/F43</f>
        <v>0.00910171426717517</v>
      </c>
      <c r="U43" s="281" t="n">
        <f aca="false">K43/$K$113</f>
        <v>0.0122878452317132</v>
      </c>
      <c r="V43" s="97" t="n">
        <f aca="false">P43/O43</f>
        <v>0.341527576631429</v>
      </c>
      <c r="W43" s="41" t="n">
        <f aca="false">O43/21</f>
        <v>1.16439080952381</v>
      </c>
      <c r="X43" s="2" t="n">
        <f aca="false">(O43-P43)/21</f>
        <v>0.766719238095236</v>
      </c>
      <c r="Y43" s="2" t="n">
        <f aca="false">P43/21</f>
        <v>0.397671571428575</v>
      </c>
      <c r="Z43" s="105" t="n">
        <f aca="false">W43/C43</f>
        <v>0.000681250075956011</v>
      </c>
      <c r="AA43" s="282" t="n">
        <f aca="false">X43/(C43-D43)</f>
        <v>0.000981511629487067</v>
      </c>
      <c r="AB43" s="105" t="n">
        <f aca="false">Y43/D43</f>
        <v>0.000428508922970009</v>
      </c>
      <c r="AC43" s="105" t="e">
        <f aca="false">rri(20,E43,K43)</f>
        <v>#NAME?</v>
      </c>
      <c r="AD43" s="105" t="e">
        <f aca="false">rri(20,F43,L43)</f>
        <v>#NAME?</v>
      </c>
      <c r="AE43" s="282" t="e">
        <f aca="false">rri(20,(E43-F43),(K43-L43))</f>
        <v>#NAME?</v>
      </c>
      <c r="AF43" s="105" t="n">
        <f aca="false">Q43</f>
        <v>0.544567653114262</v>
      </c>
      <c r="AG43" s="283" t="n">
        <f aca="false">IF(ISNUMBER(AE43),AE43,0)</f>
        <v>0</v>
      </c>
    </row>
    <row r="44" customFormat="false" ht="12.75" hidden="false" customHeight="true" outlineLevel="0" collapsed="false">
      <c r="A44" s="2" t="s">
        <v>398</v>
      </c>
      <c r="B44" s="2" t="str">
        <f aca="false" t="array" ref="B44:B44">INDEX(Countries!D44:D304, MATCH(A44, Countries!B44:B304, 0))</f>
        <v>GMB</v>
      </c>
      <c r="C44" s="41" t="n">
        <v>631.050707</v>
      </c>
      <c r="D44" s="41" t="n">
        <v>272.371447</v>
      </c>
      <c r="E44" s="41" t="n">
        <v>611.704258</v>
      </c>
      <c r="F44" s="41" t="n">
        <v>267.493795</v>
      </c>
      <c r="G44" s="41" t="n">
        <v>619.508369</v>
      </c>
      <c r="H44" s="41" t="n">
        <v>268.412214</v>
      </c>
      <c r="I44" s="41" t="n">
        <v>624.77054</v>
      </c>
      <c r="J44" s="41" t="n">
        <v>269.959563</v>
      </c>
      <c r="K44" s="41" t="n">
        <v>614.48947</v>
      </c>
      <c r="L44" s="41" t="n">
        <v>266.586723</v>
      </c>
      <c r="M44" s="41" t="n">
        <f aca="false">K44-L44</f>
        <v>347.902747</v>
      </c>
      <c r="N44" s="41" t="n">
        <f aca="false">M44*100</f>
        <v>34790.2747</v>
      </c>
      <c r="O44" s="41" t="n">
        <f aca="false">E44-K44</f>
        <v>-2.785212</v>
      </c>
      <c r="P44" s="41" t="n">
        <f aca="false">F44-L44</f>
        <v>0.907071999999971</v>
      </c>
      <c r="Q44" s="105" t="n">
        <f aca="false">L44/K44</f>
        <v>0.433834485398098</v>
      </c>
      <c r="R44" s="105" t="n">
        <f aca="false">O44/E44</f>
        <v>-0.00455320028195717</v>
      </c>
      <c r="S44" s="281" t="n">
        <f aca="false">((E44-F44)-(K44-L44))/(E44-F44)</f>
        <v>-0.0107268209333892</v>
      </c>
      <c r="T44" s="105" t="n">
        <f aca="false">P44/F44</f>
        <v>0.00339100202305617</v>
      </c>
      <c r="U44" s="281" t="n">
        <f aca="false">K44/$K$113</f>
        <v>0.00452264291120192</v>
      </c>
      <c r="V44" s="97" t="n">
        <f aca="false">P44/O44</f>
        <v>-0.325674311327098</v>
      </c>
      <c r="W44" s="41" t="n">
        <f aca="false">O44/21</f>
        <v>-0.132629142857143</v>
      </c>
      <c r="X44" s="2" t="n">
        <f aca="false">(O44-P44)/21</f>
        <v>-0.175823047619046</v>
      </c>
      <c r="Y44" s="2" t="n">
        <f aca="false">P44/21</f>
        <v>0.0431939047619034</v>
      </c>
      <c r="Z44" s="105" t="n">
        <f aca="false">W44/C44</f>
        <v>-0.000210171926575693</v>
      </c>
      <c r="AA44" s="282" t="n">
        <f aca="false">X44/(C44-D44)</f>
        <v>-0.000490195746525869</v>
      </c>
      <c r="AB44" s="105" t="n">
        <f aca="false">Y44/D44</f>
        <v>0.000158584555164123</v>
      </c>
      <c r="AC44" s="105" t="e">
        <f aca="false">rri(20,E44,K44)</f>
        <v>#NAME?</v>
      </c>
      <c r="AD44" s="105" t="e">
        <f aca="false">rri(20,F44,L44)</f>
        <v>#NAME?</v>
      </c>
      <c r="AE44" s="282" t="e">
        <f aca="false">rri(20,(E44-F44),(K44-L44))</f>
        <v>#NAME?</v>
      </c>
      <c r="AF44" s="105" t="n">
        <f aca="false">Q44</f>
        <v>0.433834485398098</v>
      </c>
      <c r="AG44" s="283" t="n">
        <f aca="false">IF(ISNUMBER(AE44),AE44,0)</f>
        <v>0</v>
      </c>
    </row>
    <row r="45" customFormat="false" ht="12.75" hidden="false" customHeight="true" outlineLevel="0" collapsed="false">
      <c r="A45" s="2" t="s">
        <v>399</v>
      </c>
      <c r="B45" s="2" t="str">
        <f aca="false" t="array" ref="B45:B45">INDEX(Countries!D45:D305, MATCH(A45, Countries!B45:B305, 0))</f>
        <v>GHA</v>
      </c>
      <c r="C45" s="41" t="n">
        <v>229.491666</v>
      </c>
      <c r="D45" s="41" t="n">
        <v>123.928373</v>
      </c>
      <c r="E45" s="41" t="n">
        <v>227.462423</v>
      </c>
      <c r="F45" s="41" t="n">
        <v>122.451456</v>
      </c>
      <c r="G45" s="41" t="n">
        <v>204.146499</v>
      </c>
      <c r="H45" s="41" t="n">
        <v>101.14627</v>
      </c>
      <c r="I45" s="41" t="n">
        <v>203.660705</v>
      </c>
      <c r="J45" s="41" t="n">
        <v>101.142319</v>
      </c>
      <c r="K45" s="41" t="n">
        <v>203.61082</v>
      </c>
      <c r="L45" s="41" t="n">
        <v>101.614412</v>
      </c>
      <c r="M45" s="41" t="n">
        <f aca="false">K45-L45</f>
        <v>101.996408</v>
      </c>
      <c r="N45" s="41" t="n">
        <f aca="false">M45*100</f>
        <v>10199.6408</v>
      </c>
      <c r="O45" s="41" t="n">
        <f aca="false">E45-K45</f>
        <v>23.851603</v>
      </c>
      <c r="P45" s="41" t="n">
        <f aca="false">F45-L45</f>
        <v>20.837044</v>
      </c>
      <c r="Q45" s="105" t="n">
        <f aca="false">L45/K45</f>
        <v>0.499061945725674</v>
      </c>
      <c r="R45" s="105" t="n">
        <f aca="false">O45/E45</f>
        <v>0.104859531018009</v>
      </c>
      <c r="S45" s="281" t="n">
        <f aca="false">((E45-F45)-(K45-L45))/(E45-F45)</f>
        <v>0.0287070873273648</v>
      </c>
      <c r="T45" s="105" t="n">
        <f aca="false">P45/F45</f>
        <v>0.170165751234514</v>
      </c>
      <c r="U45" s="281" t="n">
        <f aca="false">K45/$K$113</f>
        <v>0.00149857577171666</v>
      </c>
      <c r="V45" s="97" t="n">
        <f aca="false">P45/O45</f>
        <v>0.873611890991141</v>
      </c>
      <c r="W45" s="41" t="n">
        <f aca="false">O45/21</f>
        <v>1.13579061904762</v>
      </c>
      <c r="X45" s="2" t="n">
        <f aca="false">(O45-P45)/21</f>
        <v>0.14355042857143</v>
      </c>
      <c r="Y45" s="2" t="n">
        <f aca="false">P45/21</f>
        <v>0.99224019047619</v>
      </c>
      <c r="Z45" s="105" t="n">
        <f aca="false">W45/C45</f>
        <v>0.00494915845461517</v>
      </c>
      <c r="AA45" s="282" t="n">
        <f aca="false">X45/(C45-D45)</f>
        <v>0.00135985174857542</v>
      </c>
      <c r="AB45" s="105" t="n">
        <f aca="false">Y45/D45</f>
        <v>0.00800656190714446</v>
      </c>
      <c r="AC45" s="105" t="e">
        <f aca="false">rri(20,E45,K45)</f>
        <v>#NAME?</v>
      </c>
      <c r="AD45" s="105" t="e">
        <f aca="false">rri(20,F45,L45)</f>
        <v>#NAME?</v>
      </c>
      <c r="AE45" s="282" t="e">
        <f aca="false">rri(20,(E45-F45),(K45-L45))</f>
        <v>#NAME?</v>
      </c>
      <c r="AF45" s="105" t="n">
        <f aca="false">Q45</f>
        <v>0.499061945725674</v>
      </c>
      <c r="AG45" s="283" t="n">
        <f aca="false">IF(ISNUMBER(AE45),AE45,0)</f>
        <v>0</v>
      </c>
    </row>
    <row r="46" customFormat="false" ht="12.75" hidden="false" customHeight="true" outlineLevel="0" collapsed="false">
      <c r="A46" s="2" t="s">
        <v>400</v>
      </c>
      <c r="B46" s="2" t="str">
        <f aca="false" t="array" ref="B46:B46">INDEX(Countries!D46:D306, MATCH(A46, Countries!B46:B306, 0))</f>
        <v>GRD</v>
      </c>
      <c r="C46" s="41" t="n">
        <v>2.130259</v>
      </c>
      <c r="D46" s="41" t="n">
        <v>0.797955</v>
      </c>
      <c r="E46" s="41" t="n">
        <v>2.116005</v>
      </c>
      <c r="F46" s="41" t="n">
        <v>0.79558</v>
      </c>
      <c r="G46" s="41" t="n">
        <v>2.116005</v>
      </c>
      <c r="H46" s="41" t="n">
        <v>0.79558</v>
      </c>
      <c r="I46" s="41" t="n">
        <v>2.091644</v>
      </c>
      <c r="J46" s="41" t="n">
        <v>0.787854</v>
      </c>
      <c r="K46" s="41" t="n">
        <v>2.104115</v>
      </c>
      <c r="L46" s="41" t="n">
        <v>0.787853</v>
      </c>
      <c r="M46" s="41" t="n">
        <f aca="false">K46-L46</f>
        <v>1.316262</v>
      </c>
      <c r="N46" s="41" t="n">
        <f aca="false">M46*100</f>
        <v>131.6262</v>
      </c>
      <c r="O46" s="41" t="n">
        <f aca="false">E46-K46</f>
        <v>0.0118899999999997</v>
      </c>
      <c r="P46" s="41" t="n">
        <f aca="false">F46-L46</f>
        <v>0.00772699999999993</v>
      </c>
      <c r="Q46" s="105" t="n">
        <f aca="false">L46/K46</f>
        <v>0.374434382151166</v>
      </c>
      <c r="R46" s="105" t="n">
        <f aca="false">O46/E46</f>
        <v>0.00561907935000141</v>
      </c>
      <c r="S46" s="281" t="n">
        <f aca="false">((E46-F46)-(K46-L46))/(E46-F46)</f>
        <v>0.00315277278149075</v>
      </c>
      <c r="T46" s="105" t="n">
        <f aca="false">P46/F46</f>
        <v>0.00971241107116812</v>
      </c>
      <c r="U46" s="281" t="n">
        <f aca="false">K46/$K$113</f>
        <v>1.54862878107637E-005</v>
      </c>
      <c r="V46" s="97" t="n">
        <f aca="false">P46/O46</f>
        <v>0.64987384356603</v>
      </c>
      <c r="W46" s="41" t="n">
        <f aca="false">O46/21</f>
        <v>0.000566190476190464</v>
      </c>
      <c r="X46" s="2" t="n">
        <f aca="false">(O46-P46)/21</f>
        <v>0.000198238095238086</v>
      </c>
      <c r="Y46" s="2" t="n">
        <f aca="false">P46/21</f>
        <v>0.000367952380952378</v>
      </c>
      <c r="Z46" s="105" t="n">
        <f aca="false">W46/C46</f>
        <v>0.000265784806537826</v>
      </c>
      <c r="AA46" s="282" t="n">
        <f aca="false">X46/(C46-D46)</f>
        <v>0.000148793439964217</v>
      </c>
      <c r="AB46" s="105" t="n">
        <f aca="false">Y46/D46</f>
        <v>0.000461119212176598</v>
      </c>
      <c r="AC46" s="105" t="e">
        <f aca="false">rri(20,E46,K46)</f>
        <v>#NAME?</v>
      </c>
      <c r="AD46" s="105" t="e">
        <f aca="false">rri(20,F46,L46)</f>
        <v>#NAME?</v>
      </c>
      <c r="AE46" s="282" t="e">
        <f aca="false">rri(20,(E46-F46),(K46-L46))</f>
        <v>#NAME?</v>
      </c>
      <c r="AF46" s="105" t="n">
        <f aca="false">Q46</f>
        <v>0.374434382151166</v>
      </c>
      <c r="AG46" s="283" t="n">
        <f aca="false">IF(ISNUMBER(AE46),AE46,0)</f>
        <v>0</v>
      </c>
    </row>
    <row r="47" customFormat="false" ht="12.75" hidden="false" customHeight="true" outlineLevel="0" collapsed="false">
      <c r="A47" s="2" t="s">
        <v>401</v>
      </c>
      <c r="B47" s="2" t="str">
        <f aca="false" t="array" ref="B47:B47">INDEX(Countries!D47:D307, MATCH(A47, Countries!B47:B307, 0))</f>
        <v>GLP</v>
      </c>
      <c r="C47" s="41" t="n">
        <v>37.230012</v>
      </c>
      <c r="D47" s="41" t="n">
        <v>36.066258</v>
      </c>
      <c r="E47" s="41" t="n">
        <v>36.961968</v>
      </c>
      <c r="F47" s="41" t="n">
        <v>35.806938</v>
      </c>
      <c r="G47" s="41" t="n">
        <v>36.961968</v>
      </c>
      <c r="H47" s="41" t="n">
        <v>35.806938</v>
      </c>
      <c r="I47" s="41" t="n">
        <v>37.126063</v>
      </c>
      <c r="J47" s="41" t="n">
        <v>35.965836</v>
      </c>
      <c r="K47" s="41" t="n">
        <v>37.058335</v>
      </c>
      <c r="L47" s="41" t="n">
        <v>35.894735</v>
      </c>
      <c r="M47" s="41" t="n">
        <f aca="false">K47-L47</f>
        <v>1.1636</v>
      </c>
      <c r="N47" s="41" t="n">
        <f aca="false">M47*100</f>
        <v>116.36</v>
      </c>
      <c r="O47" s="41" t="n">
        <f aca="false">E47-K47</f>
        <v>-0.0963670000000008</v>
      </c>
      <c r="P47" s="41" t="n">
        <f aca="false">F47-L47</f>
        <v>-0.0877969999999948</v>
      </c>
      <c r="Q47" s="105" t="n">
        <f aca="false">L47/K47</f>
        <v>0.968600855920807</v>
      </c>
      <c r="R47" s="105" t="n">
        <f aca="false">O47/E47</f>
        <v>-0.00260719342649722</v>
      </c>
      <c r="S47" s="281" t="n">
        <f aca="false">((E47-F47)-(K47-L47))/(E47-F47)</f>
        <v>-0.00741972069990043</v>
      </c>
      <c r="T47" s="105" t="n">
        <f aca="false">P47/F47</f>
        <v>-0.00245195498146183</v>
      </c>
      <c r="U47" s="281" t="n">
        <f aca="false">K47/$K$113</f>
        <v>0.000272749370446813</v>
      </c>
      <c r="V47" s="97" t="n">
        <f aca="false">P47/O47</f>
        <v>0.911069141926117</v>
      </c>
      <c r="W47" s="41" t="n">
        <f aca="false">O47/21</f>
        <v>-0.0045889047619048</v>
      </c>
      <c r="X47" s="2" t="n">
        <f aca="false">(O47-P47)/21</f>
        <v>-0.000408095238095522</v>
      </c>
      <c r="Y47" s="2" t="n">
        <f aca="false">P47/21</f>
        <v>-0.00418080952380928</v>
      </c>
      <c r="Z47" s="105" t="n">
        <f aca="false">W47/C47</f>
        <v>-0.000123258213344245</v>
      </c>
      <c r="AA47" s="282" t="n">
        <f aca="false">X47/(C47-D47)</f>
        <v>-0.000350671394552045</v>
      </c>
      <c r="AB47" s="105" t="n">
        <f aca="false">Y47/D47</f>
        <v>-0.000115920246669596</v>
      </c>
      <c r="AC47" s="105" t="e">
        <f aca="false">rri(20,E47,K47)</f>
        <v>#NAME?</v>
      </c>
      <c r="AD47" s="105" t="e">
        <f aca="false">rri(20,F47,L47)</f>
        <v>#NAME?</v>
      </c>
      <c r="AE47" s="282" t="e">
        <f aca="false">rri(20,(E47-F47),(K47-L47))</f>
        <v>#NAME?</v>
      </c>
      <c r="AF47" s="105" t="n">
        <f aca="false">Q47</f>
        <v>0.968600855920807</v>
      </c>
      <c r="AG47" s="283" t="n">
        <f aca="false">IF(ISNUMBER(AE47),AE47,0)</f>
        <v>0</v>
      </c>
    </row>
    <row r="48" customFormat="false" ht="12.75" hidden="false" customHeight="true" outlineLevel="0" collapsed="false">
      <c r="A48" s="2" t="s">
        <v>403</v>
      </c>
      <c r="B48" s="2" t="str">
        <f aca="false" t="array" ref="B48:B48">INDEX(Countries!D48:D308, MATCH(A48, Countries!B48:B308, 0))</f>
        <v>GTM</v>
      </c>
      <c r="C48" s="41" t="n">
        <v>285.274038</v>
      </c>
      <c r="D48" s="41" t="n">
        <v>144.925314</v>
      </c>
      <c r="E48" s="41" t="n">
        <v>272.016846</v>
      </c>
      <c r="F48" s="41" t="n">
        <v>139.824701</v>
      </c>
      <c r="G48" s="41" t="n">
        <v>269.949946</v>
      </c>
      <c r="H48" s="41" t="n">
        <v>136.022734</v>
      </c>
      <c r="I48" s="41" t="n">
        <v>259.607852</v>
      </c>
      <c r="J48" s="41" t="n">
        <v>132.209246</v>
      </c>
      <c r="K48" s="41" t="n">
        <v>263.392577</v>
      </c>
      <c r="L48" s="41" t="n">
        <v>132.866511</v>
      </c>
      <c r="M48" s="41" t="n">
        <f aca="false">K48-L48</f>
        <v>130.526066</v>
      </c>
      <c r="N48" s="41" t="n">
        <f aca="false">M48*100</f>
        <v>13052.6066</v>
      </c>
      <c r="O48" s="41" t="n">
        <f aca="false">E48-K48</f>
        <v>8.62426899999997</v>
      </c>
      <c r="P48" s="41" t="n">
        <f aca="false">F48-L48</f>
        <v>6.95819</v>
      </c>
      <c r="Q48" s="105" t="n">
        <f aca="false">L48/K48</f>
        <v>0.504442883369488</v>
      </c>
      <c r="R48" s="105" t="n">
        <f aca="false">O48/E48</f>
        <v>0.0317049077173697</v>
      </c>
      <c r="S48" s="281" t="n">
        <f aca="false">((E48-F48)-(K48-L48))/(E48-F48)</f>
        <v>0.0126034644494192</v>
      </c>
      <c r="T48" s="105" t="n">
        <f aca="false">P48/F48</f>
        <v>0.0497636680088449</v>
      </c>
      <c r="U48" s="281" t="n">
        <f aca="false">K48/$K$113</f>
        <v>0.00193856954331903</v>
      </c>
      <c r="V48" s="97" t="n">
        <f aca="false">P48/O48</f>
        <v>0.80681504716516</v>
      </c>
      <c r="W48" s="41" t="n">
        <f aca="false">O48/21</f>
        <v>0.410679476190475</v>
      </c>
      <c r="X48" s="2" t="n">
        <f aca="false">(O48-P48)/21</f>
        <v>0.0793370952380937</v>
      </c>
      <c r="Y48" s="2" t="n">
        <f aca="false">P48/21</f>
        <v>0.331342380952381</v>
      </c>
      <c r="Z48" s="105" t="n">
        <f aca="false">W48/C48</f>
        <v>0.00143959639324233</v>
      </c>
      <c r="AA48" s="282" t="n">
        <f aca="false">X48/(C48-D48)</f>
        <v>0.000565285475898546</v>
      </c>
      <c r="AB48" s="105" t="n">
        <f aca="false">Y48/D48</f>
        <v>0.00228629748528529</v>
      </c>
      <c r="AC48" s="105" t="e">
        <f aca="false">rri(20,E48,K48)</f>
        <v>#NAME?</v>
      </c>
      <c r="AD48" s="105" t="e">
        <f aca="false">rri(20,F48,L48)</f>
        <v>#NAME?</v>
      </c>
      <c r="AE48" s="282" t="e">
        <f aca="false">rri(20,(E48-F48),(K48-L48))</f>
        <v>#NAME?</v>
      </c>
      <c r="AF48" s="105" t="n">
        <f aca="false">Q48</f>
        <v>0.504442883369488</v>
      </c>
      <c r="AG48" s="283" t="n">
        <f aca="false">IF(ISNUMBER(AE48),AE48,0)</f>
        <v>0</v>
      </c>
    </row>
    <row r="49" customFormat="false" ht="12.75" hidden="false" customHeight="true" outlineLevel="0" collapsed="false">
      <c r="A49" s="2" t="s">
        <v>404</v>
      </c>
      <c r="B49" s="2" t="str">
        <f aca="false" t="array" ref="B49:B49">INDEX(Countries!D49:D309, MATCH(A49, Countries!B49:B309, 0))</f>
        <v>GIN</v>
      </c>
      <c r="C49" s="41" t="n">
        <v>2336.241093</v>
      </c>
      <c r="D49" s="41" t="n">
        <v>577.974341</v>
      </c>
      <c r="E49" s="41" t="n">
        <v>2299.45669</v>
      </c>
      <c r="F49" s="41" t="n">
        <v>568.929584</v>
      </c>
      <c r="G49" s="41" t="n">
        <v>2283.663084</v>
      </c>
      <c r="H49" s="41" t="n">
        <v>567.445761</v>
      </c>
      <c r="I49" s="41" t="n">
        <v>2303.511124</v>
      </c>
      <c r="J49" s="41" t="n">
        <v>569.066755</v>
      </c>
      <c r="K49" s="41" t="n">
        <v>2283.264195</v>
      </c>
      <c r="L49" s="41" t="n">
        <v>565.334172</v>
      </c>
      <c r="M49" s="41" t="n">
        <f aca="false">K49-L49</f>
        <v>1717.930023</v>
      </c>
      <c r="N49" s="41" t="n">
        <f aca="false">M49*100</f>
        <v>171793.0023</v>
      </c>
      <c r="O49" s="41" t="n">
        <f aca="false">E49-K49</f>
        <v>16.1924949999998</v>
      </c>
      <c r="P49" s="41" t="n">
        <f aca="false">F49-L49</f>
        <v>3.59541200000001</v>
      </c>
      <c r="Q49" s="105" t="n">
        <f aca="false">L49/K49</f>
        <v>0.247599105367655</v>
      </c>
      <c r="R49" s="105" t="n">
        <f aca="false">O49/E49</f>
        <v>0.00704187866221554</v>
      </c>
      <c r="S49" s="281" t="n">
        <f aca="false">((E49-F49)-(K49-L49))/(E49-F49)</f>
        <v>0.00727933295949174</v>
      </c>
      <c r="T49" s="105" t="n">
        <f aca="false">P49/F49</f>
        <v>0.00631960808703527</v>
      </c>
      <c r="U49" s="281" t="n">
        <f aca="false">K49/$K$113</f>
        <v>0.0168048260060793</v>
      </c>
      <c r="V49" s="97" t="n">
        <f aca="false">P49/O49</f>
        <v>0.222041878042887</v>
      </c>
      <c r="W49" s="41" t="n">
        <f aca="false">O49/21</f>
        <v>0.77107119047618</v>
      </c>
      <c r="X49" s="2" t="n">
        <f aca="false">(O49-P49)/21</f>
        <v>0.599861095238084</v>
      </c>
      <c r="Y49" s="2" t="n">
        <f aca="false">P49/21</f>
        <v>0.171210095238096</v>
      </c>
      <c r="Z49" s="105" t="n">
        <f aca="false">W49/C49</f>
        <v>0.000330047781792091</v>
      </c>
      <c r="AA49" s="282" t="n">
        <f aca="false">X49/(C49-D49)</f>
        <v>0.000341166148171631</v>
      </c>
      <c r="AB49" s="105" t="n">
        <f aca="false">Y49/D49</f>
        <v>0.000296224387646468</v>
      </c>
      <c r="AC49" s="105" t="e">
        <f aca="false">rri(20,E49,K49)</f>
        <v>#NAME?</v>
      </c>
      <c r="AD49" s="105" t="e">
        <f aca="false">rri(20,F49,L49)</f>
        <v>#NAME?</v>
      </c>
      <c r="AE49" s="282" t="e">
        <f aca="false">rri(20,(E49-F49),(K49-L49))</f>
        <v>#NAME?</v>
      </c>
      <c r="AF49" s="105" t="n">
        <f aca="false">Q49</f>
        <v>0.247599105367655</v>
      </c>
      <c r="AG49" s="283" t="n">
        <f aca="false">IF(ISNUMBER(AE49),AE49,0)</f>
        <v>0</v>
      </c>
    </row>
    <row r="50" customFormat="false" ht="12.75" hidden="false" customHeight="true" outlineLevel="0" collapsed="false">
      <c r="A50" s="2" t="s">
        <v>405</v>
      </c>
      <c r="B50" s="2" t="str">
        <f aca="false" t="array" ref="B50:B50">INDEX(Countries!D50:D310, MATCH(A50, Countries!B50:B310, 0))</f>
        <v>GNB</v>
      </c>
      <c r="C50" s="41" t="n">
        <v>2568.29354</v>
      </c>
      <c r="D50" s="41" t="n">
        <v>1113.497794</v>
      </c>
      <c r="E50" s="41" t="n">
        <v>2510.897495</v>
      </c>
      <c r="F50" s="41" t="n">
        <v>1096.684198</v>
      </c>
      <c r="G50" s="41" t="n">
        <v>2529.803007</v>
      </c>
      <c r="H50" s="41" t="n">
        <v>1098.297636</v>
      </c>
      <c r="I50" s="41" t="n">
        <v>2530.976635</v>
      </c>
      <c r="J50" s="41" t="n">
        <v>1100.276071</v>
      </c>
      <c r="K50" s="41" t="n">
        <v>2513.050818</v>
      </c>
      <c r="L50" s="41" t="n">
        <v>1093.954881</v>
      </c>
      <c r="M50" s="41" t="n">
        <f aca="false">K50-L50</f>
        <v>1419.095937</v>
      </c>
      <c r="N50" s="41" t="n">
        <f aca="false">M50*100</f>
        <v>141909.5937</v>
      </c>
      <c r="O50" s="41" t="n">
        <f aca="false">E50-K50</f>
        <v>-2.153323</v>
      </c>
      <c r="P50" s="41" t="n">
        <f aca="false">F50-L50</f>
        <v>2.72931700000004</v>
      </c>
      <c r="Q50" s="105" t="n">
        <f aca="false">L50/K50</f>
        <v>0.435309494405934</v>
      </c>
      <c r="R50" s="105" t="n">
        <f aca="false">O50/E50</f>
        <v>-0.000857590962708735</v>
      </c>
      <c r="S50" s="281" t="n">
        <f aca="false">((E50-F50)-(K50-L50))/(E50-F50)</f>
        <v>-0.00345254850195348</v>
      </c>
      <c r="T50" s="105" t="n">
        <f aca="false">P50/F50</f>
        <v>0.00248869912138557</v>
      </c>
      <c r="U50" s="281" t="n">
        <f aca="false">K50/$K$113</f>
        <v>0.0184960557054263</v>
      </c>
      <c r="V50" s="97" t="n">
        <f aca="false">P50/O50</f>
        <v>-1.26749075730861</v>
      </c>
      <c r="W50" s="41" t="n">
        <f aca="false">O50/21</f>
        <v>-0.10253919047619</v>
      </c>
      <c r="X50" s="2" t="n">
        <f aca="false">(O50-P50)/21</f>
        <v>-0.232506666666668</v>
      </c>
      <c r="Y50" s="2" t="n">
        <f aca="false">P50/21</f>
        <v>0.129967476190478</v>
      </c>
      <c r="Z50" s="105" t="n">
        <f aca="false">W50/C50</f>
        <v>-3.99250276026433E-005</v>
      </c>
      <c r="AA50" s="282" t="n">
        <f aca="false">X50/(C50-D50)</f>
        <v>-0.000159820832103718</v>
      </c>
      <c r="AB50" s="105" t="n">
        <f aca="false">Y50/D50</f>
        <v>0.000116720012280939</v>
      </c>
      <c r="AC50" s="105" t="e">
        <f aca="false">rri(20,E50,K50)</f>
        <v>#NAME?</v>
      </c>
      <c r="AD50" s="105" t="e">
        <f aca="false">rri(20,F50,L50)</f>
        <v>#NAME?</v>
      </c>
      <c r="AE50" s="282" t="e">
        <f aca="false">rri(20,(E50-F50),(K50-L50))</f>
        <v>#NAME?</v>
      </c>
      <c r="AF50" s="105" t="n">
        <f aca="false">Q50</f>
        <v>0.435309494405934</v>
      </c>
      <c r="AG50" s="283" t="n">
        <f aca="false">IF(ISNUMBER(AE50),AE50,0)</f>
        <v>0</v>
      </c>
    </row>
    <row r="51" customFormat="false" ht="12.75" hidden="false" customHeight="true" outlineLevel="0" collapsed="false">
      <c r="A51" s="2" t="s">
        <v>406</v>
      </c>
      <c r="B51" s="2" t="str">
        <f aca="false" t="array" ref="B51:B51">INDEX(Countries!D51:D311, MATCH(A51, Countries!B51:B311, 0))</f>
        <v>GUY</v>
      </c>
      <c r="C51" s="41" t="n">
        <v>332.205592</v>
      </c>
      <c r="D51" s="41" t="n">
        <v>188.312125</v>
      </c>
      <c r="E51" s="41" t="n">
        <v>311.167622</v>
      </c>
      <c r="F51" s="41" t="n">
        <v>183.369339</v>
      </c>
      <c r="G51" s="41" t="n">
        <v>305.187634</v>
      </c>
      <c r="H51" s="41" t="n">
        <v>179.428553</v>
      </c>
      <c r="I51" s="41" t="n">
        <v>305.273535</v>
      </c>
      <c r="J51" s="41" t="n">
        <v>177.892562</v>
      </c>
      <c r="K51" s="41" t="n">
        <v>300.194315</v>
      </c>
      <c r="L51" s="41" t="n">
        <v>171.925808</v>
      </c>
      <c r="M51" s="41" t="n">
        <f aca="false">K51-L51</f>
        <v>128.268507</v>
      </c>
      <c r="N51" s="41" t="n">
        <f aca="false">M51*100</f>
        <v>12826.8507</v>
      </c>
      <c r="O51" s="41" t="n">
        <f aca="false">E51-K51</f>
        <v>10.973307</v>
      </c>
      <c r="P51" s="41" t="n">
        <f aca="false">F51-L51</f>
        <v>11.443531</v>
      </c>
      <c r="Q51" s="105" t="n">
        <f aca="false">L51/K51</f>
        <v>0.572715069570854</v>
      </c>
      <c r="R51" s="105" t="n">
        <f aca="false">O51/E51</f>
        <v>0.0352649383296054</v>
      </c>
      <c r="S51" s="281" t="n">
        <f aca="false">((E51-F51)-(K51-L51))/(E51-F51)</f>
        <v>-0.00367942345516512</v>
      </c>
      <c r="T51" s="105" t="n">
        <f aca="false">P51/F51</f>
        <v>0.0624070036048939</v>
      </c>
      <c r="U51" s="281" t="n">
        <f aca="false">K51/$K$113</f>
        <v>0.0022094303596738</v>
      </c>
      <c r="V51" s="97" t="n">
        <f aca="false">P51/O51</f>
        <v>1.04285162166702</v>
      </c>
      <c r="W51" s="41" t="n">
        <f aca="false">O51/21</f>
        <v>0.522538428571428</v>
      </c>
      <c r="X51" s="2" t="n">
        <f aca="false">(O51-P51)/21</f>
        <v>-0.0223916190476205</v>
      </c>
      <c r="Y51" s="2" t="n">
        <f aca="false">P51/21</f>
        <v>0.544930047619048</v>
      </c>
      <c r="Z51" s="105" t="n">
        <f aca="false">W51/C51</f>
        <v>0.00157293688352912</v>
      </c>
      <c r="AA51" s="282" t="n">
        <f aca="false">X51/(C51-D51)</f>
        <v>-0.000155612478554155</v>
      </c>
      <c r="AB51" s="105" t="n">
        <f aca="false">Y51/D51</f>
        <v>0.00289375974924104</v>
      </c>
      <c r="AC51" s="105" t="e">
        <f aca="false">rri(20,E51,K51)</f>
        <v>#NAME?</v>
      </c>
      <c r="AD51" s="105" t="e">
        <f aca="false">rri(20,F51,L51)</f>
        <v>#NAME?</v>
      </c>
      <c r="AE51" s="282" t="e">
        <f aca="false">rri(20,(E51-F51),(K51-L51))</f>
        <v>#NAME?</v>
      </c>
      <c r="AF51" s="105" t="n">
        <f aca="false">Q51</f>
        <v>0.572715069570854</v>
      </c>
      <c r="AG51" s="283" t="n">
        <f aca="false">IF(ISNUMBER(AE51),AE51,0)</f>
        <v>0</v>
      </c>
    </row>
    <row r="52" customFormat="false" ht="12.75" hidden="false" customHeight="true" outlineLevel="0" collapsed="false">
      <c r="A52" s="2" t="s">
        <v>407</v>
      </c>
      <c r="B52" s="2" t="str">
        <f aca="false" t="array" ref="B52:B52">INDEX(Countries!D52:D312, MATCH(A52, Countries!B52:B312, 0))</f>
        <v>HTI</v>
      </c>
      <c r="C52" s="41" t="n">
        <v>166.040759</v>
      </c>
      <c r="D52" s="41" t="n">
        <v>74.266033</v>
      </c>
      <c r="E52" s="41" t="n">
        <v>164.563573</v>
      </c>
      <c r="F52" s="41" t="n">
        <v>73.954793</v>
      </c>
      <c r="G52" s="41" t="n">
        <v>151.838648</v>
      </c>
      <c r="H52" s="41" t="n">
        <v>70.179141</v>
      </c>
      <c r="I52" s="41" t="n">
        <v>146.30089</v>
      </c>
      <c r="J52" s="41" t="n">
        <v>67.947719</v>
      </c>
      <c r="K52" s="41" t="n">
        <v>147.470661</v>
      </c>
      <c r="L52" s="41" t="n">
        <v>67.90197</v>
      </c>
      <c r="M52" s="41" t="n">
        <f aca="false">K52-L52</f>
        <v>79.568691</v>
      </c>
      <c r="N52" s="41" t="n">
        <f aca="false">M52*100</f>
        <v>7956.8691</v>
      </c>
      <c r="O52" s="41" t="n">
        <f aca="false">E52-K52</f>
        <v>17.092912</v>
      </c>
      <c r="P52" s="41" t="n">
        <f aca="false">F52-L52</f>
        <v>6.05282299999999</v>
      </c>
      <c r="Q52" s="105" t="n">
        <f aca="false">L52/K52</f>
        <v>0.460443925181837</v>
      </c>
      <c r="R52" s="105" t="n">
        <f aca="false">O52/E52</f>
        <v>0.103868138546068</v>
      </c>
      <c r="S52" s="281" t="n">
        <f aca="false">((E52-F52)-(K52-L52))/(E52-F52)</f>
        <v>0.121843479186013</v>
      </c>
      <c r="T52" s="105" t="n">
        <f aca="false">P52/F52</f>
        <v>0.0818449049002137</v>
      </c>
      <c r="U52" s="281" t="n">
        <f aca="false">K52/$K$113</f>
        <v>0.00108538416383589</v>
      </c>
      <c r="V52" s="97" t="n">
        <f aca="false">P52/O52</f>
        <v>0.354113038199693</v>
      </c>
      <c r="W52" s="41" t="n">
        <f aca="false">O52/21</f>
        <v>0.81394819047619</v>
      </c>
      <c r="X52" s="2" t="n">
        <f aca="false">(O52-P52)/21</f>
        <v>0.525718523809524</v>
      </c>
      <c r="Y52" s="2" t="n">
        <f aca="false">P52/21</f>
        <v>0.288229666666666</v>
      </c>
      <c r="Z52" s="105" t="n">
        <f aca="false">W52/C52</f>
        <v>0.00490209870984864</v>
      </c>
      <c r="AA52" s="282" t="n">
        <f aca="false">X52/(C52-D52)</f>
        <v>0.00572835841329043</v>
      </c>
      <c r="AB52" s="105" t="n">
        <f aca="false">Y52/D52</f>
        <v>0.00388104298861185</v>
      </c>
      <c r="AC52" s="105" t="e">
        <f aca="false">rri(20,E52,K52)</f>
        <v>#NAME?</v>
      </c>
      <c r="AD52" s="105" t="e">
        <f aca="false">rri(20,F52,L52)</f>
        <v>#NAME?</v>
      </c>
      <c r="AE52" s="282" t="e">
        <f aca="false">rri(20,(E52-F52),(K52-L52))</f>
        <v>#NAME?</v>
      </c>
      <c r="AF52" s="105" t="n">
        <f aca="false">Q52</f>
        <v>0.460443925181837</v>
      </c>
      <c r="AG52" s="283" t="n">
        <f aca="false">IF(ISNUMBER(AE52),AE52,0)</f>
        <v>0</v>
      </c>
    </row>
    <row r="53" customFormat="false" ht="12.75" hidden="false" customHeight="true" outlineLevel="0" collapsed="false">
      <c r="A53" s="2" t="s">
        <v>408</v>
      </c>
      <c r="B53" s="2" t="str">
        <f aca="false" t="array" ref="B53:B53">INDEX(Countries!D53:D313, MATCH(A53, Countries!B53:B313, 0))</f>
        <v>HND</v>
      </c>
      <c r="C53" s="41" t="n">
        <v>573.533365</v>
      </c>
      <c r="D53" s="41" t="n">
        <v>343.067295</v>
      </c>
      <c r="E53" s="41" t="n">
        <v>548.816545</v>
      </c>
      <c r="F53" s="41" t="n">
        <v>326.18301</v>
      </c>
      <c r="G53" s="41" t="n">
        <v>520.827807</v>
      </c>
      <c r="H53" s="41" t="n">
        <v>313.739506</v>
      </c>
      <c r="I53" s="41" t="n">
        <v>505.744322</v>
      </c>
      <c r="J53" s="41" t="n">
        <v>305.134455</v>
      </c>
      <c r="K53" s="41" t="n">
        <v>499.479519</v>
      </c>
      <c r="L53" s="41" t="n">
        <v>301.154458</v>
      </c>
      <c r="M53" s="41" t="n">
        <f aca="false">K53-L53</f>
        <v>198.325061</v>
      </c>
      <c r="N53" s="41" t="n">
        <f aca="false">M53*100</f>
        <v>19832.5061</v>
      </c>
      <c r="O53" s="41" t="n">
        <f aca="false">E53-K53</f>
        <v>49.337026</v>
      </c>
      <c r="P53" s="41" t="n">
        <f aca="false">F53-L53</f>
        <v>25.028552</v>
      </c>
      <c r="Q53" s="105" t="n">
        <f aca="false">L53/K53</f>
        <v>0.602936550037</v>
      </c>
      <c r="R53" s="105" t="n">
        <f aca="false">O53/E53</f>
        <v>0.0898971185353023</v>
      </c>
      <c r="S53" s="281" t="n">
        <f aca="false">((E53-F53)-(K53-L53))/(E53-F53)</f>
        <v>0.10918603974015</v>
      </c>
      <c r="T53" s="105" t="n">
        <f aca="false">P53/F53</f>
        <v>0.0767316237593124</v>
      </c>
      <c r="U53" s="281" t="n">
        <f aca="false">K53/$K$113</f>
        <v>0.00367616959473023</v>
      </c>
      <c r="V53" s="97" t="n">
        <f aca="false">P53/O53</f>
        <v>0.507297541606988</v>
      </c>
      <c r="W53" s="41" t="n">
        <f aca="false">O53/21</f>
        <v>2.34938219047619</v>
      </c>
      <c r="X53" s="2" t="n">
        <f aca="false">(O53-P53)/21</f>
        <v>1.15754638095238</v>
      </c>
      <c r="Y53" s="2" t="n">
        <f aca="false">P53/21</f>
        <v>1.19183580952381</v>
      </c>
      <c r="Z53" s="105" t="n">
        <f aca="false">W53/C53</f>
        <v>0.0040963304558161</v>
      </c>
      <c r="AA53" s="282" t="n">
        <f aca="false">X53/(C53-D53)</f>
        <v>0.00502263253307691</v>
      </c>
      <c r="AB53" s="105" t="n">
        <f aca="false">Y53/D53</f>
        <v>0.00347405837540944</v>
      </c>
      <c r="AC53" s="105" t="e">
        <f aca="false">rri(20,E53,K53)</f>
        <v>#NAME?</v>
      </c>
      <c r="AD53" s="105" t="e">
        <f aca="false">rri(20,F53,L53)</f>
        <v>#NAME?</v>
      </c>
      <c r="AE53" s="282" t="e">
        <f aca="false">rri(20,(E53-F53),(K53-L53))</f>
        <v>#NAME?</v>
      </c>
      <c r="AF53" s="105" t="n">
        <f aca="false">Q53</f>
        <v>0.602936550037</v>
      </c>
      <c r="AG53" s="283" t="n">
        <f aca="false">IF(ISNUMBER(AE53),AE53,0)</f>
        <v>0</v>
      </c>
    </row>
    <row r="54" customFormat="false" ht="12.75" hidden="false" customHeight="true" outlineLevel="0" collapsed="false">
      <c r="A54" s="2" t="s">
        <v>1363</v>
      </c>
      <c r="B54" s="2" t="e">
        <f aca="false" t="array" ref="B54:B54">INDEX(Countries!D1:D314, MATCH(A54, Countries!B1:B314, 0))</f>
        <v>#N/A</v>
      </c>
      <c r="C54" s="41" t="n">
        <v>4.798673</v>
      </c>
      <c r="D54" s="41" t="n">
        <v>1.679855</v>
      </c>
      <c r="E54" s="41" t="n">
        <v>4.464429</v>
      </c>
      <c r="F54" s="41" t="n">
        <v>1.552409</v>
      </c>
      <c r="G54" s="41" t="n">
        <v>4.464429</v>
      </c>
      <c r="H54" s="41" t="n">
        <v>1.552409</v>
      </c>
      <c r="I54" s="41" t="n">
        <v>4.266381</v>
      </c>
      <c r="J54" s="41" t="n">
        <v>1.519895</v>
      </c>
      <c r="K54" s="41" t="n">
        <v>4.605124</v>
      </c>
      <c r="L54" s="41" t="n">
        <v>1.636522</v>
      </c>
      <c r="M54" s="41" t="n">
        <f aca="false">K54-L54</f>
        <v>2.968602</v>
      </c>
      <c r="N54" s="41" t="n">
        <f aca="false">M54*100</f>
        <v>296.8602</v>
      </c>
      <c r="O54" s="41" t="n">
        <f aca="false">E54-K54</f>
        <v>-0.140695</v>
      </c>
      <c r="P54" s="41" t="n">
        <f aca="false">F54-L54</f>
        <v>-0.0841130000000001</v>
      </c>
      <c r="Q54" s="105" t="n">
        <f aca="false">L54/K54</f>
        <v>0.35536980111719</v>
      </c>
      <c r="R54" s="105" t="n">
        <f aca="false">O54/E54</f>
        <v>-0.0315146685051997</v>
      </c>
      <c r="S54" s="281" t="n">
        <f aca="false">((E54-F54)-(K54-L54))/(E54-F54)</f>
        <v>-0.0194304984169064</v>
      </c>
      <c r="T54" s="105" t="n">
        <f aca="false">P54/F54</f>
        <v>-0.0541822419220709</v>
      </c>
      <c r="U54" s="281" t="n">
        <f aca="false">K54/$K$113</f>
        <v>3.38937157276362E-005</v>
      </c>
      <c r="V54" s="97" t="n">
        <f aca="false">P54/O54</f>
        <v>0.597839297771777</v>
      </c>
      <c r="W54" s="41" t="n">
        <f aca="false">O54/21</f>
        <v>-0.00669976190476191</v>
      </c>
      <c r="X54" s="2" t="n">
        <f aca="false">(O54-P54)/21</f>
        <v>-0.00269438095238095</v>
      </c>
      <c r="Y54" s="2" t="n">
        <f aca="false">P54/21</f>
        <v>-0.00400538095238096</v>
      </c>
      <c r="Z54" s="105" t="n">
        <f aca="false">W54/C54</f>
        <v>-0.00139616971291061</v>
      </c>
      <c r="AA54" s="282" t="n">
        <f aca="false">X54/(C54-D54)</f>
        <v>-0.000863910927915944</v>
      </c>
      <c r="AB54" s="105" t="n">
        <f aca="false">Y54/D54</f>
        <v>-0.00238436112187121</v>
      </c>
      <c r="AC54" s="105" t="e">
        <f aca="false">rri(20,E54,K54)</f>
        <v>#NAME?</v>
      </c>
      <c r="AD54" s="105" t="e">
        <f aca="false">rri(20,F54,L54)</f>
        <v>#NAME?</v>
      </c>
      <c r="AE54" s="282" t="e">
        <f aca="false">rri(20,(E54-F54),(K54-L54))</f>
        <v>#NAME?</v>
      </c>
      <c r="AF54" s="105" t="n">
        <f aca="false">Q54</f>
        <v>0.35536980111719</v>
      </c>
      <c r="AG54" s="283" t="n">
        <f aca="false">IF(ISNUMBER(AE54),AE54,0)</f>
        <v>0</v>
      </c>
    </row>
    <row r="55" customFormat="false" ht="12.75" hidden="false" customHeight="true" outlineLevel="0" collapsed="false">
      <c r="A55" s="49" t="s">
        <v>190</v>
      </c>
      <c r="B55" s="2" t="str">
        <f aca="false" t="array" ref="B55:B55">INDEX(Countries!D55:D315, MATCH(A55, Countries!B55:B315, 0))</f>
        <v>IND</v>
      </c>
      <c r="C55" s="285" t="n">
        <v>3629.479981</v>
      </c>
      <c r="D55" s="285" t="n">
        <v>731.908278</v>
      </c>
      <c r="E55" s="285" t="n">
        <v>3513.312987</v>
      </c>
      <c r="F55" s="285" t="n">
        <v>723.348583</v>
      </c>
      <c r="G55" s="285" t="n">
        <v>3435.509584</v>
      </c>
      <c r="H55" s="285" t="n">
        <v>718.635842</v>
      </c>
      <c r="I55" s="285" t="n">
        <v>3434.199125</v>
      </c>
      <c r="J55" s="285" t="n">
        <v>726.640855</v>
      </c>
      <c r="K55" s="285" t="n">
        <v>3419.352068</v>
      </c>
      <c r="L55" s="285" t="n">
        <v>716.798471</v>
      </c>
      <c r="M55" s="41" t="n">
        <f aca="false">K55-L55</f>
        <v>2702.553597</v>
      </c>
      <c r="N55" s="41" t="n">
        <f aca="false">M55*100</f>
        <v>270255.3597</v>
      </c>
      <c r="O55" s="285" t="n">
        <f aca="false">E55-K55</f>
        <v>93.9609189999997</v>
      </c>
      <c r="P55" s="285" t="n">
        <f aca="false">F55-L55</f>
        <v>6.55011200000001</v>
      </c>
      <c r="Q55" s="83" t="n">
        <f aca="false">L55/K55</f>
        <v>0.209629911382381</v>
      </c>
      <c r="R55" s="83" t="n">
        <f aca="false">O55/E55</f>
        <v>0.0267442494726985</v>
      </c>
      <c r="S55" s="77" t="n">
        <f aca="false">((E55-F55)-(K55-L55))/(E55-F55)</f>
        <v>0.0313304380782343</v>
      </c>
      <c r="T55" s="83" t="n">
        <f aca="false">P55/F55</f>
        <v>0.00905526347039241</v>
      </c>
      <c r="U55" s="77" t="n">
        <f aca="false">K55/$K$113</f>
        <v>0.0251664335130817</v>
      </c>
      <c r="V55" s="286" t="n">
        <f aca="false">P55/O55</f>
        <v>0.0697110252827565</v>
      </c>
      <c r="W55" s="285" t="n">
        <f aca="false">O55/21</f>
        <v>4.47432947619046</v>
      </c>
      <c r="X55" s="49" t="n">
        <f aca="false">(O55-P55)/21</f>
        <v>4.16241938095236</v>
      </c>
      <c r="Y55" s="49" t="n">
        <f aca="false">P55/21</f>
        <v>0.311910095238096</v>
      </c>
      <c r="Z55" s="83" t="n">
        <f aca="false">W55/C55</f>
        <v>0.00123277425405655</v>
      </c>
      <c r="AA55" s="83" t="n">
        <f aca="false">X55/(C55-D55)</f>
        <v>0.00143651988892727</v>
      </c>
      <c r="AB55" s="83" t="n">
        <f aca="false">Y55/D55</f>
        <v>0.000426160086739852</v>
      </c>
      <c r="AC55" s="83" t="e">
        <f aca="false">rri(20,E55,K55)</f>
        <v>#NAME?</v>
      </c>
      <c r="AD55" s="83" t="e">
        <f aca="false">rri(20,F55,L55)</f>
        <v>#NAME?</v>
      </c>
      <c r="AE55" s="282" t="e">
        <f aca="false">rri(20,(E55-F55),(K55-L55))</f>
        <v>#NAME?</v>
      </c>
      <c r="AF55" s="83" t="n">
        <f aca="false">Q55</f>
        <v>0.209629911382381</v>
      </c>
      <c r="AG55" s="283" t="n">
        <f aca="false">IF(ISNUMBER(AE55),AE55,0)</f>
        <v>0</v>
      </c>
    </row>
    <row r="56" customFormat="false" ht="12.75" hidden="false" customHeight="true" outlineLevel="0" collapsed="false">
      <c r="A56" s="49" t="s">
        <v>184</v>
      </c>
      <c r="B56" s="2" t="str">
        <f aca="false" t="array" ref="B56:B56">INDEX(Countries!D56:D316, MATCH(A56, Countries!B56:B316, 0))</f>
        <v>IDN</v>
      </c>
      <c r="C56" s="285" t="n">
        <v>29058.373386</v>
      </c>
      <c r="D56" s="285" t="n">
        <v>6821.909877</v>
      </c>
      <c r="E56" s="285" t="n">
        <v>28593.781496</v>
      </c>
      <c r="F56" s="285" t="n">
        <v>6743.616518</v>
      </c>
      <c r="G56" s="285" t="n">
        <v>27329.427678</v>
      </c>
      <c r="H56" s="285" t="n">
        <v>6624.398391</v>
      </c>
      <c r="I56" s="285" t="n">
        <v>27074.904571</v>
      </c>
      <c r="J56" s="285" t="n">
        <v>6639.836475</v>
      </c>
      <c r="K56" s="285" t="n">
        <v>26856.60338</v>
      </c>
      <c r="L56" s="285" t="n">
        <v>6574.393765</v>
      </c>
      <c r="M56" s="41" t="n">
        <f aca="false">K56-L56</f>
        <v>20282.209615</v>
      </c>
      <c r="N56" s="41" t="n">
        <f aca="false">M56*100</f>
        <v>2028220.9615</v>
      </c>
      <c r="O56" s="285" t="n">
        <f aca="false">E56-K56</f>
        <v>1737.178116</v>
      </c>
      <c r="P56" s="285" t="n">
        <f aca="false">F56-L56</f>
        <v>169.222753</v>
      </c>
      <c r="Q56" s="83" t="n">
        <f aca="false">L56/K56</f>
        <v>0.244796174407368</v>
      </c>
      <c r="R56" s="83" t="n">
        <f aca="false">O56/E56</f>
        <v>0.0607537032568782</v>
      </c>
      <c r="S56" s="77" t="n">
        <f aca="false">((E56-F56)-(K56-L56))/(E56-F56)</f>
        <v>0.0717594290285089</v>
      </c>
      <c r="T56" s="83" t="n">
        <f aca="false">P56/F56</f>
        <v>0.0250937686845496</v>
      </c>
      <c r="U56" s="77" t="n">
        <f aca="false">K56/$K$113</f>
        <v>0.197664618883572</v>
      </c>
      <c r="V56" s="286" t="n">
        <f aca="false">P56/O56</f>
        <v>0.0974124365494828</v>
      </c>
      <c r="W56" s="285" t="n">
        <f aca="false">O56/21</f>
        <v>82.7227674285714</v>
      </c>
      <c r="X56" s="49" t="n">
        <f aca="false">(O56-P56)/21</f>
        <v>74.6645410952381</v>
      </c>
      <c r="Y56" s="49" t="n">
        <f aca="false">P56/21</f>
        <v>8.05822633333333</v>
      </c>
      <c r="Z56" s="83" t="n">
        <f aca="false">W56/C56</f>
        <v>0.00284677901029472</v>
      </c>
      <c r="AA56" s="83" t="n">
        <f aca="false">X56/(C56-D56)</f>
        <v>0.00335775250704854</v>
      </c>
      <c r="AB56" s="83" t="n">
        <f aca="false">Y56/D56</f>
        <v>0.00118122732176536</v>
      </c>
      <c r="AC56" s="83" t="e">
        <f aca="false">rri(20,E56,K56)</f>
        <v>#NAME?</v>
      </c>
      <c r="AD56" s="83" t="e">
        <f aca="false">rri(20,F56,L56)</f>
        <v>#NAME?</v>
      </c>
      <c r="AE56" s="282" t="e">
        <f aca="false">rri(20,(E56-F56),(K56-L56))</f>
        <v>#NAME?</v>
      </c>
      <c r="AF56" s="83" t="n">
        <f aca="false">Q56</f>
        <v>0.244796174407368</v>
      </c>
      <c r="AG56" s="283" t="n">
        <f aca="false">IF(ISNUMBER(AE56),AE56,0)</f>
        <v>0</v>
      </c>
    </row>
    <row r="57" customFormat="false" ht="12.75" hidden="false" customHeight="true" outlineLevel="0" collapsed="false">
      <c r="A57" s="2" t="s">
        <v>1322</v>
      </c>
      <c r="B57" s="2" t="e">
        <f aca="false" t="array" ref="B57:B57">INDEX(Countries!D1:D317, MATCH(A57, Countries!B1:B317, 0))</f>
        <v>#N/A</v>
      </c>
      <c r="C57" s="41" t="n">
        <v>80.692388</v>
      </c>
      <c r="D57" s="41" t="n">
        <v>79.065774</v>
      </c>
      <c r="E57" s="41" t="n">
        <v>79.397881</v>
      </c>
      <c r="F57" s="41" t="n">
        <v>77.829586</v>
      </c>
      <c r="G57" s="41" t="n">
        <v>78.782286</v>
      </c>
      <c r="H57" s="41" t="n">
        <v>77.348024</v>
      </c>
      <c r="I57" s="41" t="n">
        <v>78.712218</v>
      </c>
      <c r="J57" s="41" t="n">
        <v>77.26806</v>
      </c>
      <c r="K57" s="41" t="n">
        <v>77.96398</v>
      </c>
      <c r="L57" s="41" t="n">
        <v>76.610655</v>
      </c>
      <c r="M57" s="41" t="n">
        <f aca="false">K57-L57</f>
        <v>1.35332500000001</v>
      </c>
      <c r="N57" s="41" t="n">
        <f aca="false">M57*100</f>
        <v>135.332500000001</v>
      </c>
      <c r="O57" s="41" t="n">
        <f aca="false">E57-K57</f>
        <v>1.43390099999999</v>
      </c>
      <c r="P57" s="41" t="n">
        <f aca="false">F57-L57</f>
        <v>1.21893100000001</v>
      </c>
      <c r="Q57" s="105" t="n">
        <f aca="false">L57/K57</f>
        <v>0.982641663496399</v>
      </c>
      <c r="R57" s="105" t="n">
        <f aca="false">O57/E57</f>
        <v>0.0180596885198988</v>
      </c>
      <c r="S57" s="281" t="n">
        <f aca="false">((E57-F57)-(K57-L57))/(E57-F57)</f>
        <v>0.137072425787228</v>
      </c>
      <c r="T57" s="105" t="n">
        <f aca="false">P57/F57</f>
        <v>0.0156615377602036</v>
      </c>
      <c r="U57" s="281" t="n">
        <f aca="false">K57/$K$113</f>
        <v>0.000573814945073164</v>
      </c>
      <c r="V57" s="97" t="n">
        <f aca="false">P57/O57</f>
        <v>0.85008030540464</v>
      </c>
      <c r="W57" s="41" t="n">
        <f aca="false">O57/21</f>
        <v>0.0682809999999996</v>
      </c>
      <c r="X57" s="2" t="n">
        <f aca="false">(O57-P57)/21</f>
        <v>0.0102366666666657</v>
      </c>
      <c r="Y57" s="2" t="n">
        <f aca="false">P57/21</f>
        <v>0.0580443333333339</v>
      </c>
      <c r="Z57" s="105" t="n">
        <f aca="false">W57/C57</f>
        <v>0.000846188862324903</v>
      </c>
      <c r="AA57" s="282" t="n">
        <f aca="false">X57/(C57-D57)</f>
        <v>0.00629323654331376</v>
      </c>
      <c r="AB57" s="105" t="n">
        <f aca="false">Y57/D57</f>
        <v>0.000734127175348134</v>
      </c>
      <c r="AC57" s="105" t="e">
        <f aca="false">rri(20,E57,K57)</f>
        <v>#NAME?</v>
      </c>
      <c r="AD57" s="105" t="e">
        <f aca="false">rri(20,F57,L57)</f>
        <v>#NAME?</v>
      </c>
      <c r="AE57" s="282" t="e">
        <f aca="false">rri(20,(E57-F57),(K57-L57))</f>
        <v>#NAME?</v>
      </c>
      <c r="AF57" s="105" t="n">
        <f aca="false">Q57</f>
        <v>0.982641663496399</v>
      </c>
      <c r="AG57" s="283" t="n">
        <f aca="false">IF(ISNUMBER(AE57),AE57,0)</f>
        <v>0</v>
      </c>
    </row>
    <row r="58" customFormat="false" ht="12.75" hidden="false" customHeight="true" outlineLevel="0" collapsed="false">
      <c r="A58" s="2" t="s">
        <v>410</v>
      </c>
      <c r="B58" s="2" t="str">
        <f aca="false" t="array" ref="B58:B58">INDEX(Countries!D58:D318, MATCH(A58, Countries!B58:B318, 0))</f>
        <v>JAM</v>
      </c>
      <c r="C58" s="41" t="n">
        <v>103.061159</v>
      </c>
      <c r="D58" s="41" t="n">
        <v>60.6429</v>
      </c>
      <c r="E58" s="41" t="n">
        <v>101.391584</v>
      </c>
      <c r="F58" s="41" t="n">
        <v>59.414652</v>
      </c>
      <c r="G58" s="41" t="n">
        <v>98.004324</v>
      </c>
      <c r="H58" s="41" t="n">
        <v>56.627036</v>
      </c>
      <c r="I58" s="41" t="n">
        <v>94.737913</v>
      </c>
      <c r="J58" s="41" t="n">
        <v>54.070107</v>
      </c>
      <c r="K58" s="41" t="n">
        <v>95.338828</v>
      </c>
      <c r="L58" s="41" t="n">
        <v>54.498856</v>
      </c>
      <c r="M58" s="41" t="n">
        <f aca="false">K58-L58</f>
        <v>40.839972</v>
      </c>
      <c r="N58" s="41" t="n">
        <f aca="false">M58*100</f>
        <v>4083.9972</v>
      </c>
      <c r="O58" s="41" t="n">
        <f aca="false">E58-K58</f>
        <v>6.05275599999999</v>
      </c>
      <c r="P58" s="41" t="n">
        <f aca="false">F58-L58</f>
        <v>4.91579599999999</v>
      </c>
      <c r="Q58" s="105" t="n">
        <f aca="false">L58/K58</f>
        <v>0.571633374809265</v>
      </c>
      <c r="R58" s="105" t="n">
        <f aca="false">O58/E58</f>
        <v>0.0596968284862774</v>
      </c>
      <c r="S58" s="281" t="n">
        <f aca="false">((E58-F58)-(K58-L58))/(E58-F58)</f>
        <v>0.0270853524978909</v>
      </c>
      <c r="T58" s="105" t="n">
        <f aca="false">P58/F58</f>
        <v>0.0827370999328582</v>
      </c>
      <c r="U58" s="281" t="n">
        <f aca="false">K58/$K$113</f>
        <v>0.000701693838002625</v>
      </c>
      <c r="V58" s="97" t="n">
        <f aca="false">P58/O58</f>
        <v>0.812158296154678</v>
      </c>
      <c r="W58" s="41" t="n">
        <f aca="false">O58/21</f>
        <v>0.288226476190476</v>
      </c>
      <c r="X58" s="2" t="n">
        <f aca="false">(O58-P58)/21</f>
        <v>0.0541409523809521</v>
      </c>
      <c r="Y58" s="2" t="n">
        <f aca="false">P58/21</f>
        <v>0.234085523809524</v>
      </c>
      <c r="Z58" s="105" t="n">
        <f aca="false">W58/C58</f>
        <v>0.0027966547144155</v>
      </c>
      <c r="AA58" s="282" t="n">
        <f aca="false">X58/(C58-D58)</f>
        <v>0.00127635960686062</v>
      </c>
      <c r="AB58" s="105" t="n">
        <f aca="false">Y58/D58</f>
        <v>0.00386006480246696</v>
      </c>
      <c r="AC58" s="105" t="e">
        <f aca="false">rri(20,E58,K58)</f>
        <v>#NAME?</v>
      </c>
      <c r="AD58" s="105" t="e">
        <f aca="false">rri(20,F58,L58)</f>
        <v>#NAME?</v>
      </c>
      <c r="AE58" s="282" t="e">
        <f aca="false">rri(20,(E58-F58),(K58-L58))</f>
        <v>#NAME?</v>
      </c>
      <c r="AF58" s="105" t="n">
        <f aca="false">Q58</f>
        <v>0.571633374809265</v>
      </c>
      <c r="AG58" s="283" t="n">
        <f aca="false">IF(ISNUMBER(AE58),AE58,0)</f>
        <v>0</v>
      </c>
    </row>
    <row r="59" customFormat="false" ht="12.75" hidden="false" customHeight="true" outlineLevel="0" collapsed="false">
      <c r="A59" s="2" t="s">
        <v>411</v>
      </c>
      <c r="B59" s="2" t="str">
        <f aca="false" t="array" ref="B59:B59">INDEX(Countries!D59:D319, MATCH(A59, Countries!B59:B319, 0))</f>
        <v>JPN</v>
      </c>
      <c r="C59" s="41" t="n">
        <v>10.113335</v>
      </c>
      <c r="D59" s="41" t="n">
        <v>7.585594</v>
      </c>
      <c r="E59" s="41" t="n">
        <v>9.892905</v>
      </c>
      <c r="F59" s="41" t="n">
        <v>7.412514</v>
      </c>
      <c r="G59" s="41" t="n">
        <v>9.697566</v>
      </c>
      <c r="H59" s="41" t="n">
        <v>7.271254</v>
      </c>
      <c r="I59" s="41" t="n">
        <v>9.816017</v>
      </c>
      <c r="J59" s="41" t="n">
        <v>7.373855</v>
      </c>
      <c r="K59" s="41" t="n">
        <v>9.816017</v>
      </c>
      <c r="L59" s="41" t="n">
        <v>7.373855</v>
      </c>
      <c r="M59" s="41" t="n">
        <f aca="false">K59-L59</f>
        <v>2.442162</v>
      </c>
      <c r="N59" s="41" t="n">
        <f aca="false">M59*100</f>
        <v>244.2162</v>
      </c>
      <c r="O59" s="41" t="n">
        <f aca="false">E59-K59</f>
        <v>0.0768880000000003</v>
      </c>
      <c r="P59" s="41" t="n">
        <f aca="false">F59-L59</f>
        <v>0.038659</v>
      </c>
      <c r="Q59" s="105" t="n">
        <f aca="false">L59/K59</f>
        <v>0.751206421097274</v>
      </c>
      <c r="R59" s="105" t="n">
        <f aca="false">O59/E59</f>
        <v>0.00777203460459797</v>
      </c>
      <c r="S59" s="281" t="n">
        <f aca="false">((E59-F59)-(K59-L59))/(E59-F59)</f>
        <v>0.0154124894018726</v>
      </c>
      <c r="T59" s="105" t="n">
        <f aca="false">P59/F59</f>
        <v>0.00521536957636775</v>
      </c>
      <c r="U59" s="281" t="n">
        <f aca="false">K59/$K$113</f>
        <v>7.22458917014274E-005</v>
      </c>
      <c r="V59" s="97" t="n">
        <f aca="false">P59/O59</f>
        <v>0.502796275101444</v>
      </c>
      <c r="W59" s="41" t="n">
        <f aca="false">O59/21</f>
        <v>0.00366133333333335</v>
      </c>
      <c r="X59" s="2" t="n">
        <f aca="false">(O59-P59)/21</f>
        <v>0.00182042857142859</v>
      </c>
      <c r="Y59" s="2" t="n">
        <f aca="false">P59/21</f>
        <v>0.00184090476190476</v>
      </c>
      <c r="Z59" s="105" t="n">
        <f aca="false">W59/C59</f>
        <v>0.000362030263343729</v>
      </c>
      <c r="AA59" s="282" t="n">
        <f aca="false">X59/(C59-D59)</f>
        <v>0.00072018002296461</v>
      </c>
      <c r="AB59" s="105" t="n">
        <f aca="false">Y59/D59</f>
        <v>0.000242684325301982</v>
      </c>
      <c r="AC59" s="105" t="e">
        <f aca="false">rri(20,E59,K59)</f>
        <v>#NAME?</v>
      </c>
      <c r="AD59" s="105" t="e">
        <f aca="false">rri(20,F59,L59)</f>
        <v>#NAME?</v>
      </c>
      <c r="AE59" s="282" t="e">
        <f aca="false">rri(20,(E59-F59),(K59-L59))</f>
        <v>#NAME?</v>
      </c>
      <c r="AF59" s="105" t="n">
        <f aca="false">Q59</f>
        <v>0.751206421097274</v>
      </c>
      <c r="AG59" s="283" t="n">
        <f aca="false">IF(ISNUMBER(AE59),AE59,0)</f>
        <v>0</v>
      </c>
    </row>
    <row r="60" customFormat="false" ht="12.75" hidden="false" customHeight="true" outlineLevel="0" collapsed="false">
      <c r="A60" s="49" t="s">
        <v>187</v>
      </c>
      <c r="B60" s="2" t="str">
        <f aca="false" t="array" ref="B60:B60">INDEX(Countries!D60:D320, MATCH(A60, Countries!B60:B320, 0))</f>
        <v>KEN</v>
      </c>
      <c r="C60" s="285" t="n">
        <v>579.142436</v>
      </c>
      <c r="D60" s="285" t="n">
        <v>94.984694</v>
      </c>
      <c r="E60" s="285" t="n">
        <v>564.913856</v>
      </c>
      <c r="F60" s="285" t="n">
        <v>91.861502</v>
      </c>
      <c r="G60" s="285" t="n">
        <v>543.980841</v>
      </c>
      <c r="H60" s="285" t="n">
        <v>91.338068</v>
      </c>
      <c r="I60" s="285" t="n">
        <v>544.335056</v>
      </c>
      <c r="J60" s="285" t="n">
        <v>91.724849</v>
      </c>
      <c r="K60" s="285" t="n">
        <v>539.196079</v>
      </c>
      <c r="L60" s="285" t="n">
        <v>91.771577</v>
      </c>
      <c r="M60" s="41" t="n">
        <f aca="false">K60-L60</f>
        <v>447.424502</v>
      </c>
      <c r="N60" s="41" t="n">
        <f aca="false">M60*100</f>
        <v>44742.4502</v>
      </c>
      <c r="O60" s="285" t="n">
        <f aca="false">E60-K60</f>
        <v>25.717777</v>
      </c>
      <c r="P60" s="285" t="n">
        <f aca="false">F60-L60</f>
        <v>0.089925000000008</v>
      </c>
      <c r="Q60" s="83" t="n">
        <f aca="false">L60/K60</f>
        <v>0.170200749920513</v>
      </c>
      <c r="R60" s="83" t="n">
        <f aca="false">O60/E60</f>
        <v>0.0455251304722821</v>
      </c>
      <c r="S60" s="77" t="n">
        <f aca="false">((E60-F60)-(K60-L60))/(E60-F60)</f>
        <v>0.0541755088697856</v>
      </c>
      <c r="T60" s="83" t="n">
        <f aca="false">P60/F60</f>
        <v>0.000978919330102049</v>
      </c>
      <c r="U60" s="77" t="n">
        <f aca="false">K60/$K$113</f>
        <v>0.00396848350295932</v>
      </c>
      <c r="V60" s="286" t="n">
        <f aca="false">P60/O60</f>
        <v>0.00349660859101501</v>
      </c>
      <c r="W60" s="285" t="n">
        <f aca="false">O60/21</f>
        <v>1.22465604761905</v>
      </c>
      <c r="X60" s="49" t="n">
        <f aca="false">(O60-P60)/21</f>
        <v>1.2203739047619</v>
      </c>
      <c r="Y60" s="49" t="n">
        <f aca="false">P60/21</f>
        <v>0.00428214285714324</v>
      </c>
      <c r="Z60" s="83" t="n">
        <f aca="false">W60/C60</f>
        <v>0.00211460250793821</v>
      </c>
      <c r="AA60" s="83" t="n">
        <f aca="false">X60/(C60-D60)</f>
        <v>0.00252061218668254</v>
      </c>
      <c r="AB60" s="83" t="n">
        <f aca="false">Y60/D60</f>
        <v>4.5082451464688E-005</v>
      </c>
      <c r="AC60" s="83" t="e">
        <f aca="false">rri(20,E60,K60)</f>
        <v>#NAME?</v>
      </c>
      <c r="AD60" s="83" t="e">
        <f aca="false">rri(20,F60,L60)</f>
        <v>#NAME?</v>
      </c>
      <c r="AE60" s="282" t="e">
        <f aca="false">rri(20,(E60-F60),(K60-L60))</f>
        <v>#NAME?</v>
      </c>
      <c r="AF60" s="83" t="n">
        <f aca="false">Q60</f>
        <v>0.170200749920513</v>
      </c>
      <c r="AG60" s="283" t="n">
        <f aca="false">IF(ISNUMBER(AE60),AE60,0)</f>
        <v>0</v>
      </c>
    </row>
    <row r="61" customFormat="false" ht="12.75" hidden="false" customHeight="true" outlineLevel="0" collapsed="false">
      <c r="A61" s="2" t="s">
        <v>413</v>
      </c>
      <c r="B61" s="2" t="str">
        <f aca="false" t="array" ref="B61:B61">INDEX(Countries!D61:D321, MATCH(A61, Countries!B61:B321, 0))</f>
        <v>LBR</v>
      </c>
      <c r="C61" s="41" t="n">
        <v>195.149667</v>
      </c>
      <c r="D61" s="41" t="n">
        <v>23.067561</v>
      </c>
      <c r="E61" s="41" t="n">
        <v>192.674093</v>
      </c>
      <c r="F61" s="41" t="n">
        <v>22.509817</v>
      </c>
      <c r="G61" s="41" t="n">
        <v>192.842785</v>
      </c>
      <c r="H61" s="41" t="n">
        <v>22.509865</v>
      </c>
      <c r="I61" s="41" t="n">
        <v>190.187997</v>
      </c>
      <c r="J61" s="41" t="n">
        <v>21.818258</v>
      </c>
      <c r="K61" s="41" t="n">
        <v>189.021227</v>
      </c>
      <c r="L61" s="41" t="n">
        <v>21.852961</v>
      </c>
      <c r="M61" s="41" t="n">
        <f aca="false">K61-L61</f>
        <v>167.168266</v>
      </c>
      <c r="N61" s="41" t="n">
        <f aca="false">M61*100</f>
        <v>16716.8266</v>
      </c>
      <c r="O61" s="41" t="n">
        <f aca="false">E61-K61</f>
        <v>3.65286599999999</v>
      </c>
      <c r="P61" s="41" t="n">
        <f aca="false">F61-L61</f>
        <v>0.656856000000001</v>
      </c>
      <c r="Q61" s="105" t="n">
        <f aca="false">L61/K61</f>
        <v>0.115611147736333</v>
      </c>
      <c r="R61" s="105" t="n">
        <f aca="false">O61/E61</f>
        <v>0.0189587813448277</v>
      </c>
      <c r="S61" s="281" t="n">
        <f aca="false">((E61-F61)-(K61-L61))/(E61-F61)</f>
        <v>0.0176065744845292</v>
      </c>
      <c r="T61" s="105" t="n">
        <f aca="false">P61/F61</f>
        <v>0.0291808680630323</v>
      </c>
      <c r="U61" s="281" t="n">
        <f aca="false">K61/$K$113</f>
        <v>0.00139119635745465</v>
      </c>
      <c r="V61" s="97" t="n">
        <f aca="false">P61/O61</f>
        <v>0.179819352804073</v>
      </c>
      <c r="W61" s="41" t="n">
        <f aca="false">O61/21</f>
        <v>0.173945999999999</v>
      </c>
      <c r="X61" s="2" t="n">
        <f aca="false">(O61-P61)/21</f>
        <v>0.142667142857142</v>
      </c>
      <c r="Y61" s="2" t="n">
        <f aca="false">P61/21</f>
        <v>0.0312788571428572</v>
      </c>
      <c r="Z61" s="105" t="n">
        <f aca="false">W61/C61</f>
        <v>0.00089134664011494</v>
      </c>
      <c r="AA61" s="282" t="n">
        <f aca="false">X61/(C61-D61)</f>
        <v>0.000829064370336927</v>
      </c>
      <c r="AB61" s="105" t="n">
        <f aca="false">Y61/D61</f>
        <v>0.00135596724520885</v>
      </c>
      <c r="AC61" s="105" t="e">
        <f aca="false">rri(20,E61,K61)</f>
        <v>#NAME?</v>
      </c>
      <c r="AD61" s="105" t="e">
        <f aca="false">rri(20,F61,L61)</f>
        <v>#NAME?</v>
      </c>
      <c r="AE61" s="282" t="e">
        <f aca="false">rri(20,(E61-F61),(K61-L61))</f>
        <v>#NAME?</v>
      </c>
      <c r="AF61" s="105" t="n">
        <f aca="false">Q61</f>
        <v>0.115611147736333</v>
      </c>
      <c r="AG61" s="283" t="n">
        <f aca="false">IF(ISNUMBER(AE61),AE61,0)</f>
        <v>0</v>
      </c>
    </row>
    <row r="62" customFormat="false" ht="12.75" hidden="false" customHeight="true" outlineLevel="0" collapsed="false">
      <c r="A62" s="2" t="s">
        <v>414</v>
      </c>
      <c r="B62" s="2" t="str">
        <f aca="false" t="array" ref="B62:B62">INDEX(Countries!D62:D322, MATCH(A62, Countries!B62:B322, 0))</f>
        <v>MDG</v>
      </c>
      <c r="C62" s="41" t="n">
        <v>2686.240012</v>
      </c>
      <c r="D62" s="41" t="n">
        <v>483.472086</v>
      </c>
      <c r="E62" s="41" t="n">
        <v>2620.07207</v>
      </c>
      <c r="F62" s="41" t="n">
        <v>468.076574</v>
      </c>
      <c r="G62" s="41" t="n">
        <v>2591.548096</v>
      </c>
      <c r="H62" s="41" t="n">
        <v>466.84436</v>
      </c>
      <c r="I62" s="41" t="n">
        <v>2595.211835</v>
      </c>
      <c r="J62" s="41" t="n">
        <v>465.959895</v>
      </c>
      <c r="K62" s="41" t="n">
        <v>2585.116479</v>
      </c>
      <c r="L62" s="41" t="n">
        <v>465.1979</v>
      </c>
      <c r="M62" s="41" t="n">
        <f aca="false">K62-L62</f>
        <v>2119.918579</v>
      </c>
      <c r="N62" s="41" t="n">
        <f aca="false">M62*100</f>
        <v>211991.8579</v>
      </c>
      <c r="O62" s="41" t="n">
        <f aca="false">E62-K62</f>
        <v>34.9555910000004</v>
      </c>
      <c r="P62" s="41" t="n">
        <f aca="false">F62-L62</f>
        <v>2.87867399999999</v>
      </c>
      <c r="Q62" s="105" t="n">
        <f aca="false">L62/K62</f>
        <v>0.179952394323041</v>
      </c>
      <c r="R62" s="105" t="n">
        <f aca="false">O62/E62</f>
        <v>0.0133414616339162</v>
      </c>
      <c r="S62" s="281" t="n">
        <f aca="false">((E62-F62)-(K62-L62))/(E62-F62)</f>
        <v>0.0149056617728164</v>
      </c>
      <c r="T62" s="105" t="n">
        <f aca="false">P62/F62</f>
        <v>0.00615000655854226</v>
      </c>
      <c r="U62" s="281" t="n">
        <f aca="false">K62/$K$113</f>
        <v>0.0190264590187048</v>
      </c>
      <c r="V62" s="97" t="n">
        <f aca="false">P62/O62</f>
        <v>0.0823523195473926</v>
      </c>
      <c r="W62" s="41" t="n">
        <f aca="false">O62/21</f>
        <v>1.66455195238097</v>
      </c>
      <c r="X62" s="2" t="n">
        <f aca="false">(O62-P62)/21</f>
        <v>1.52747223809526</v>
      </c>
      <c r="Y62" s="2" t="n">
        <f aca="false">P62/21</f>
        <v>0.137079714285714</v>
      </c>
      <c r="Z62" s="105" t="n">
        <f aca="false">W62/C62</f>
        <v>0.000619658684609367</v>
      </c>
      <c r="AA62" s="282" t="n">
        <f aca="false">X62/(C62-D62)</f>
        <v>0.000693433121149984</v>
      </c>
      <c r="AB62" s="105" t="n">
        <f aca="false">Y62/D62</f>
        <v>0.000283531807223538</v>
      </c>
      <c r="AC62" s="105" t="e">
        <f aca="false">rri(20,E62,K62)</f>
        <v>#NAME?</v>
      </c>
      <c r="AD62" s="105" t="e">
        <f aca="false">rri(20,F62,L62)</f>
        <v>#NAME?</v>
      </c>
      <c r="AE62" s="282" t="e">
        <f aca="false">rri(20,(E62-F62),(K62-L62))</f>
        <v>#NAME?</v>
      </c>
      <c r="AF62" s="105" t="n">
        <f aca="false">Q62</f>
        <v>0.179952394323041</v>
      </c>
      <c r="AG62" s="283" t="n">
        <f aca="false">IF(ISNUMBER(AE62),AE62,0)</f>
        <v>0</v>
      </c>
    </row>
    <row r="63" customFormat="false" ht="12.75" hidden="false" customHeight="true" outlineLevel="0" collapsed="false">
      <c r="A63" s="2" t="s">
        <v>415</v>
      </c>
      <c r="B63" s="2" t="str">
        <f aca="false" t="array" ref="B63:B63">INDEX(Countries!D63:D323, MATCH(A63, Countries!B63:B323, 0))</f>
        <v>MYS</v>
      </c>
      <c r="C63" s="41" t="n">
        <v>4869.071749</v>
      </c>
      <c r="D63" s="41" t="n">
        <v>627.969928</v>
      </c>
      <c r="E63" s="41" t="n">
        <v>4776.792206</v>
      </c>
      <c r="F63" s="41" t="n">
        <v>623.385574</v>
      </c>
      <c r="G63" s="41" t="n">
        <v>4676.270523</v>
      </c>
      <c r="H63" s="41" t="n">
        <v>615.783648</v>
      </c>
      <c r="I63" s="41" t="n">
        <v>4726.881148</v>
      </c>
      <c r="J63" s="41" t="n">
        <v>619.856994</v>
      </c>
      <c r="K63" s="41" t="n">
        <v>4663.412142</v>
      </c>
      <c r="L63" s="41" t="n">
        <v>614.169634</v>
      </c>
      <c r="M63" s="41" t="n">
        <f aca="false">K63-L63</f>
        <v>4049.242508</v>
      </c>
      <c r="N63" s="41" t="n">
        <f aca="false">M63*100</f>
        <v>404924.2508</v>
      </c>
      <c r="O63" s="41" t="n">
        <f aca="false">E63-K63</f>
        <v>113.380064</v>
      </c>
      <c r="P63" s="41" t="n">
        <f aca="false">F63-L63</f>
        <v>9.21594000000005</v>
      </c>
      <c r="Q63" s="105" t="n">
        <f aca="false">L63/K63</f>
        <v>0.131699625788726</v>
      </c>
      <c r="R63" s="105" t="n">
        <f aca="false">O63/E63</f>
        <v>0.0237356073093542</v>
      </c>
      <c r="S63" s="281" t="n">
        <f aca="false">((E63-F63)-(K63-L63))/(E63-F63)</f>
        <v>0.0250792020211711</v>
      </c>
      <c r="T63" s="105" t="n">
        <f aca="false">P63/F63</f>
        <v>0.0147836914814459</v>
      </c>
      <c r="U63" s="281" t="n">
        <f aca="false">K63/$K$113</f>
        <v>0.0343227164918371</v>
      </c>
      <c r="V63" s="97" t="n">
        <f aca="false">P63/O63</f>
        <v>0.0812836020272493</v>
      </c>
      <c r="W63" s="41" t="n">
        <f aca="false">O63/21</f>
        <v>5.39905066666666</v>
      </c>
      <c r="X63" s="2" t="n">
        <f aca="false">(O63-P63)/21</f>
        <v>4.96019638095238</v>
      </c>
      <c r="Y63" s="2" t="n">
        <f aca="false">P63/21</f>
        <v>0.438854285714288</v>
      </c>
      <c r="Z63" s="105" t="n">
        <f aca="false">W63/C63</f>
        <v>0.00110884598646046</v>
      </c>
      <c r="AA63" s="282" t="n">
        <f aca="false">X63/(C63-D63)</f>
        <v>0.00116955371276203</v>
      </c>
      <c r="AB63" s="105" t="n">
        <f aca="false">Y63/D63</f>
        <v>0.000698846021356437</v>
      </c>
      <c r="AC63" s="105" t="e">
        <f aca="false">rri(20,E63,K63)</f>
        <v>#NAME?</v>
      </c>
      <c r="AD63" s="105" t="e">
        <f aca="false">rri(20,F63,L63)</f>
        <v>#NAME?</v>
      </c>
      <c r="AE63" s="282" t="e">
        <f aca="false">rri(20,(E63-F63),(K63-L63))</f>
        <v>#NAME?</v>
      </c>
      <c r="AF63" s="105" t="n">
        <f aca="false">Q63</f>
        <v>0.131699625788726</v>
      </c>
      <c r="AG63" s="283" t="n">
        <f aca="false">IF(ISNUMBER(AE63),AE63,0)</f>
        <v>0</v>
      </c>
    </row>
    <row r="64" customFormat="false" ht="12.75" hidden="false" customHeight="true" outlineLevel="0" collapsed="false">
      <c r="A64" s="2" t="s">
        <v>418</v>
      </c>
      <c r="B64" s="2" t="str">
        <f aca="false" t="array" ref="B64:B64">INDEX(Countries!D64:D324, MATCH(A64, Countries!B64:B324, 0))</f>
        <v>MTQ</v>
      </c>
      <c r="C64" s="41" t="n">
        <v>16.942344</v>
      </c>
      <c r="D64" s="41" t="n">
        <v>16.787357</v>
      </c>
      <c r="E64" s="41" t="n">
        <v>16.838103</v>
      </c>
      <c r="F64" s="41" t="n">
        <v>16.684054</v>
      </c>
      <c r="G64" s="41" t="n">
        <v>16.838103</v>
      </c>
      <c r="H64" s="41" t="n">
        <v>16.684054</v>
      </c>
      <c r="I64" s="41" t="n">
        <v>16.897579</v>
      </c>
      <c r="J64" s="41" t="n">
        <v>16.742592</v>
      </c>
      <c r="K64" s="41" t="n">
        <v>16.927032</v>
      </c>
      <c r="L64" s="41" t="n">
        <v>16.772045</v>
      </c>
      <c r="M64" s="41" t="n">
        <f aca="false">K64-L64</f>
        <v>0.154987000000002</v>
      </c>
      <c r="N64" s="41" t="n">
        <f aca="false">M64*100</f>
        <v>15.4987000000002</v>
      </c>
      <c r="O64" s="41" t="n">
        <f aca="false">E64-K64</f>
        <v>-0.0889290000000003</v>
      </c>
      <c r="P64" s="41" t="n">
        <f aca="false">F64-L64</f>
        <v>-0.0879909999999988</v>
      </c>
      <c r="Q64" s="105" t="n">
        <f aca="false">L64/K64</f>
        <v>0.990843817155896</v>
      </c>
      <c r="R64" s="105" t="n">
        <f aca="false">O64/E64</f>
        <v>-0.00528141442061497</v>
      </c>
      <c r="S64" s="281" t="n">
        <f aca="false">((E64-F64)-(K64-L64))/(E64-F64)</f>
        <v>-0.00608897169083496</v>
      </c>
      <c r="T64" s="105" t="n">
        <f aca="false">P64/F64</f>
        <v>-0.00527395799606012</v>
      </c>
      <c r="U64" s="281" t="n">
        <f aca="false">K64/$K$113</f>
        <v>0.000124582966869209</v>
      </c>
      <c r="V64" s="97" t="n">
        <f aca="false">P64/O64</f>
        <v>0.989452259667809</v>
      </c>
      <c r="W64" s="41" t="n">
        <f aca="false">O64/21</f>
        <v>-0.0042347142857143</v>
      </c>
      <c r="X64" s="2" t="n">
        <f aca="false">(O64-P64)/21</f>
        <v>-4.46666666667351E-005</v>
      </c>
      <c r="Y64" s="2" t="n">
        <f aca="false">P64/21</f>
        <v>-0.00419004761904756</v>
      </c>
      <c r="Z64" s="105" t="n">
        <f aca="false">W64/C64</f>
        <v>-0.000249948548188745</v>
      </c>
      <c r="AA64" s="282" t="n">
        <f aca="false">X64/(C64-D64)</f>
        <v>-0.000288196214306591</v>
      </c>
      <c r="AB64" s="105" t="n">
        <f aca="false">Y64/D64</f>
        <v>-0.000249595431791173</v>
      </c>
      <c r="AC64" s="105" t="e">
        <f aca="false">rri(20,E64,K64)</f>
        <v>#NAME?</v>
      </c>
      <c r="AD64" s="105" t="e">
        <f aca="false">rri(20,F64,L64)</f>
        <v>#NAME?</v>
      </c>
      <c r="AE64" s="282" t="e">
        <f aca="false">rri(20,(E64-F64),(K64-L64))</f>
        <v>#NAME?</v>
      </c>
      <c r="AF64" s="105" t="n">
        <f aca="false">Q64</f>
        <v>0.990843817155896</v>
      </c>
      <c r="AG64" s="283" t="n">
        <f aca="false">IF(ISNUMBER(AE64),AE64,0)</f>
        <v>0</v>
      </c>
    </row>
    <row r="65" customFormat="false" ht="12.75" hidden="false" customHeight="true" outlineLevel="0" collapsed="false">
      <c r="A65" s="2" t="s">
        <v>420</v>
      </c>
      <c r="B65" s="2" t="str">
        <f aca="false" t="array" ref="B65:B65">INDEX(Countries!D65:D325, MATCH(A65, Countries!B65:B325, 0))</f>
        <v>MUS</v>
      </c>
      <c r="C65" s="41" t="n">
        <v>7.382337</v>
      </c>
      <c r="D65" s="41" t="n">
        <v>0.67792</v>
      </c>
      <c r="E65" s="41" t="n">
        <v>7.240707</v>
      </c>
      <c r="F65" s="41" t="n">
        <v>0.657314</v>
      </c>
      <c r="G65" s="41" t="n">
        <v>7.003727</v>
      </c>
      <c r="H65" s="41" t="n">
        <v>0.628388</v>
      </c>
      <c r="I65" s="41" t="n">
        <v>7.03399</v>
      </c>
      <c r="J65" s="41" t="n">
        <v>0.627816</v>
      </c>
      <c r="K65" s="41" t="n">
        <v>7.113374</v>
      </c>
      <c r="L65" s="41" t="n">
        <v>0.645202</v>
      </c>
      <c r="M65" s="41" t="n">
        <f aca="false">K65-L65</f>
        <v>6.468172</v>
      </c>
      <c r="N65" s="41" t="n">
        <f aca="false">M65*100</f>
        <v>646.8172</v>
      </c>
      <c r="O65" s="41" t="n">
        <f aca="false">E65-K65</f>
        <v>0.127332999999999</v>
      </c>
      <c r="P65" s="41" t="n">
        <f aca="false">F65-L65</f>
        <v>0.0121119999999999</v>
      </c>
      <c r="Q65" s="105" t="n">
        <f aca="false">L65/K65</f>
        <v>0.09070266796038</v>
      </c>
      <c r="R65" s="105" t="n">
        <f aca="false">O65/E65</f>
        <v>0.017585713660282</v>
      </c>
      <c r="S65" s="281" t="n">
        <f aca="false">((E65-F65)-(K65-L65))/(E65-F65)</f>
        <v>0.0175017654270373</v>
      </c>
      <c r="T65" s="105" t="n">
        <f aca="false">P65/F65</f>
        <v>0.0184265054448862</v>
      </c>
      <c r="U65" s="281" t="n">
        <f aca="false">K65/$K$113</f>
        <v>5.23544374093636E-005</v>
      </c>
      <c r="V65" s="97" t="n">
        <f aca="false">P65/O65</f>
        <v>0.0951206678551512</v>
      </c>
      <c r="W65" s="41" t="n">
        <f aca="false">O65/21</f>
        <v>0.00606347619047616</v>
      </c>
      <c r="X65" s="2" t="n">
        <f aca="false">(O65-P65)/21</f>
        <v>0.00548671428571425</v>
      </c>
      <c r="Y65" s="2" t="n">
        <f aca="false">P65/21</f>
        <v>0.0005767619047619</v>
      </c>
      <c r="Z65" s="105" t="n">
        <f aca="false">W65/C65</f>
        <v>0.000821349146005683</v>
      </c>
      <c r="AA65" s="282" t="n">
        <f aca="false">X65/(C65-D65)</f>
        <v>0.000818373064460975</v>
      </c>
      <c r="AB65" s="105" t="n">
        <f aca="false">Y65/D65</f>
        <v>0.000850781662676865</v>
      </c>
      <c r="AC65" s="105" t="e">
        <f aca="false">rri(20,E65,K65)</f>
        <v>#NAME?</v>
      </c>
      <c r="AD65" s="105" t="e">
        <f aca="false">rri(20,F65,L65)</f>
        <v>#NAME?</v>
      </c>
      <c r="AE65" s="282" t="e">
        <f aca="false">rri(20,(E65-F65),(K65-L65))</f>
        <v>#NAME?</v>
      </c>
      <c r="AF65" s="105" t="n">
        <f aca="false">Q65</f>
        <v>0.09070266796038</v>
      </c>
      <c r="AG65" s="283" t="n">
        <f aca="false">IF(ISNUMBER(AE65),AE65,0)</f>
        <v>0</v>
      </c>
    </row>
    <row r="66" customFormat="false" ht="12.75" hidden="false" customHeight="true" outlineLevel="0" collapsed="false">
      <c r="A66" s="2" t="s">
        <v>421</v>
      </c>
      <c r="B66" s="2" t="str">
        <f aca="false" t="array" ref="B66:B66">INDEX(Countries!D66:D326, MATCH(A66, Countries!B66:B326, 0))</f>
        <v>MYT</v>
      </c>
      <c r="C66" s="41" t="n">
        <v>5.91523</v>
      </c>
      <c r="D66" s="41" t="n">
        <v>5.692086</v>
      </c>
      <c r="E66" s="41" t="n">
        <v>5.901588</v>
      </c>
      <c r="F66" s="41" t="n">
        <v>5.679761</v>
      </c>
      <c r="G66" s="41" t="n">
        <v>5.901588</v>
      </c>
      <c r="H66" s="41" t="n">
        <v>5.679761</v>
      </c>
      <c r="I66" s="41" t="n">
        <v>5.88794</v>
      </c>
      <c r="J66" s="41" t="n">
        <v>5.666734</v>
      </c>
      <c r="K66" s="41" t="n">
        <v>5.882608</v>
      </c>
      <c r="L66" s="41" t="n">
        <v>5.660085</v>
      </c>
      <c r="M66" s="41" t="n">
        <f aca="false">K66-L66</f>
        <v>0.222523000000001</v>
      </c>
      <c r="N66" s="41" t="n">
        <f aca="false">M66*100</f>
        <v>22.2523000000001</v>
      </c>
      <c r="O66" s="41" t="n">
        <f aca="false">E66-K66</f>
        <v>0.01898</v>
      </c>
      <c r="P66" s="41" t="n">
        <f aca="false">F66-L66</f>
        <v>0.0196760000000005</v>
      </c>
      <c r="Q66" s="105" t="n">
        <f aca="false">L66/K66</f>
        <v>0.962172730190419</v>
      </c>
      <c r="R66" s="105" t="n">
        <f aca="false">O66/E66</f>
        <v>0.00321608353548231</v>
      </c>
      <c r="S66" s="281" t="n">
        <f aca="false">((E66-F66)-(K66-L66))/(E66-F66)</f>
        <v>-0.00313758018636358</v>
      </c>
      <c r="T66" s="105" t="n">
        <f aca="false">P66/F66</f>
        <v>0.00346423027306967</v>
      </c>
      <c r="U66" s="281" t="n">
        <f aca="false">K66/$K$113</f>
        <v>4.32959988241616E-005</v>
      </c>
      <c r="V66" s="97" t="n">
        <f aca="false">P66/O66</f>
        <v>1.03667017913596</v>
      </c>
      <c r="W66" s="41" t="n">
        <f aca="false">O66/21</f>
        <v>0.000903809523809524</v>
      </c>
      <c r="X66" s="2" t="n">
        <f aca="false">(O66-P66)/21</f>
        <v>-3.31428571428797E-005</v>
      </c>
      <c r="Y66" s="2" t="n">
        <f aca="false">P66/21</f>
        <v>0.000936952380952403</v>
      </c>
      <c r="Z66" s="105" t="n">
        <f aca="false">W66/C66</f>
        <v>0.00015279364011366</v>
      </c>
      <c r="AA66" s="282" t="n">
        <f aca="false">X66/(C66-D66)</f>
        <v>-0.000148526768108843</v>
      </c>
      <c r="AB66" s="105" t="n">
        <f aca="false">Y66/D66</f>
        <v>0.000164606153342097</v>
      </c>
      <c r="AC66" s="105" t="e">
        <f aca="false">rri(20,E66,K66)</f>
        <v>#NAME?</v>
      </c>
      <c r="AD66" s="105" t="e">
        <f aca="false">rri(20,F66,L66)</f>
        <v>#NAME?</v>
      </c>
      <c r="AE66" s="282" t="e">
        <f aca="false">rri(20,(E66-F66),(K66-L66))</f>
        <v>#NAME?</v>
      </c>
      <c r="AF66" s="105" t="n">
        <f aca="false">Q66</f>
        <v>0.962172730190419</v>
      </c>
      <c r="AG66" s="283" t="n">
        <f aca="false">IF(ISNUMBER(AE66),AE66,0)</f>
        <v>0</v>
      </c>
    </row>
    <row r="67" customFormat="false" ht="12.75" hidden="false" customHeight="true" outlineLevel="0" collapsed="false">
      <c r="A67" s="49" t="s">
        <v>188</v>
      </c>
      <c r="B67" s="2" t="str">
        <f aca="false" t="array" ref="B67:B67">INDEX(Countries!D67:D327, MATCH(A67, Countries!B67:B327, 0))</f>
        <v>MEX</v>
      </c>
      <c r="C67" s="285" t="n">
        <v>11311.103036</v>
      </c>
      <c r="D67" s="285" t="n">
        <v>8402.849024</v>
      </c>
      <c r="E67" s="285" t="n">
        <v>10553.667303</v>
      </c>
      <c r="F67" s="285" t="n">
        <v>7867.495784</v>
      </c>
      <c r="G67" s="285" t="n">
        <v>10216.657385</v>
      </c>
      <c r="H67" s="285" t="n">
        <v>7726.678999</v>
      </c>
      <c r="I67" s="285" t="n">
        <v>9507.90811</v>
      </c>
      <c r="J67" s="285" t="n">
        <v>7168.742804</v>
      </c>
      <c r="K67" s="285" t="n">
        <v>9688.77267</v>
      </c>
      <c r="L67" s="285" t="n">
        <v>7281.518563</v>
      </c>
      <c r="M67" s="41" t="n">
        <f aca="false">K67-L67</f>
        <v>2407.254107</v>
      </c>
      <c r="N67" s="41" t="n">
        <f aca="false">M67*100</f>
        <v>240725.4107</v>
      </c>
      <c r="O67" s="285" t="n">
        <f aca="false">E67-K67</f>
        <v>864.894633</v>
      </c>
      <c r="P67" s="285" t="n">
        <f aca="false">F67-L67</f>
        <v>585.977221</v>
      </c>
      <c r="Q67" s="83" t="n">
        <f aca="false">L67/K67</f>
        <v>0.751541894005446</v>
      </c>
      <c r="R67" s="83" t="n">
        <f aca="false">O67/E67</f>
        <v>0.0819520464468445</v>
      </c>
      <c r="S67" s="77" t="n">
        <f aca="false">((E67-F67)-(K67-L67))/(E67-F67)</f>
        <v>0.103834550410182</v>
      </c>
      <c r="T67" s="83" t="n">
        <f aca="false">P67/F67</f>
        <v>0.0744807797916705</v>
      </c>
      <c r="U67" s="77" t="n">
        <f aca="false">K67/$K$113</f>
        <v>0.0713093733473128</v>
      </c>
      <c r="V67" s="286" t="n">
        <f aca="false">P67/O67</f>
        <v>0.677512842191495</v>
      </c>
      <c r="W67" s="285" t="n">
        <f aca="false">O67/21</f>
        <v>41.1854587142857</v>
      </c>
      <c r="X67" s="49" t="n">
        <f aca="false">(O67-P67)/21</f>
        <v>13.2817815238095</v>
      </c>
      <c r="Y67" s="49" t="n">
        <f aca="false">P67/21</f>
        <v>27.9036771904762</v>
      </c>
      <c r="Z67" s="83" t="n">
        <f aca="false">W67/C67</f>
        <v>0.00364115317340884</v>
      </c>
      <c r="AA67" s="83" t="n">
        <f aca="false">X67/(C67-D67)</f>
        <v>0.00456692622756004</v>
      </c>
      <c r="AB67" s="83" t="n">
        <f aca="false">Y67/D67</f>
        <v>0.00332074003838203</v>
      </c>
      <c r="AC67" s="83" t="e">
        <f aca="false">rri(20,E67,K67)</f>
        <v>#NAME?</v>
      </c>
      <c r="AD67" s="83" t="e">
        <f aca="false">rri(20,F67,L67)</f>
        <v>#NAME?</v>
      </c>
      <c r="AE67" s="282" t="e">
        <f aca="false">rri(20,(E67-F67),(K67-L67))</f>
        <v>#NAME?</v>
      </c>
      <c r="AF67" s="83" t="n">
        <f aca="false">Q67</f>
        <v>0.751541894005446</v>
      </c>
      <c r="AG67" s="283" t="n">
        <f aca="false">IF(ISNUMBER(AE67),AE67,0)</f>
        <v>0</v>
      </c>
    </row>
    <row r="68" customFormat="false" ht="12.75" hidden="false" customHeight="true" outlineLevel="0" collapsed="false">
      <c r="A68" s="2" t="s">
        <v>952</v>
      </c>
      <c r="B68" s="2" t="e">
        <f aca="false" t="array" ref="B68:B68">INDEX(Countries!D1:D328, MATCH(A68, Countries!B1:B328, 0))</f>
        <v>#N/A</v>
      </c>
      <c r="C68" s="41" t="n">
        <v>83.657587</v>
      </c>
      <c r="D68" s="41" t="n">
        <v>0</v>
      </c>
      <c r="E68" s="41" t="n">
        <v>83.223633</v>
      </c>
      <c r="F68" s="41" t="n">
        <v>0</v>
      </c>
      <c r="G68" s="41" t="n">
        <v>83.223633</v>
      </c>
      <c r="H68" s="41" t="n">
        <v>0</v>
      </c>
      <c r="I68" s="41" t="n">
        <v>83.506758</v>
      </c>
      <c r="J68" s="41" t="n">
        <v>0</v>
      </c>
      <c r="K68" s="41" t="n">
        <v>83.506758</v>
      </c>
      <c r="L68" s="41" t="n">
        <v>0</v>
      </c>
      <c r="M68" s="41" t="n">
        <f aca="false">K68-L68</f>
        <v>83.506758</v>
      </c>
      <c r="N68" s="41" t="n">
        <f aca="false">M68*100</f>
        <v>8350.6758</v>
      </c>
      <c r="O68" s="41" t="n">
        <f aca="false">E68-K68</f>
        <v>-0.283124999999998</v>
      </c>
      <c r="P68" s="41" t="n">
        <f aca="false">F68-L68</f>
        <v>0</v>
      </c>
      <c r="Q68" s="105" t="n">
        <f aca="false">L68/K68</f>
        <v>0</v>
      </c>
      <c r="R68" s="105" t="n">
        <f aca="false">O68/E68</f>
        <v>-0.00340197837794462</v>
      </c>
      <c r="S68" s="281" t="n">
        <f aca="false">((E68-F68)-(K68-L68))/(E68-F68)</f>
        <v>-0.00340197837794462</v>
      </c>
      <c r="T68" s="105" t="e">
        <f aca="false">P68/F68</f>
        <v>#DIV/0!</v>
      </c>
      <c r="U68" s="281" t="n">
        <f aca="false">K68/$K$113</f>
        <v>0.000614609794869477</v>
      </c>
      <c r="V68" s="97" t="n">
        <f aca="false">P68/O68</f>
        <v>-0</v>
      </c>
      <c r="W68" s="41" t="n">
        <f aca="false">O68/21</f>
        <v>-0.0134821428571428</v>
      </c>
      <c r="X68" s="2" t="n">
        <f aca="false">(O68-P68)/21</f>
        <v>-0.0134821428571428</v>
      </c>
      <c r="Y68" s="2" t="n">
        <f aca="false">P68/21</f>
        <v>0</v>
      </c>
      <c r="Z68" s="105" t="n">
        <f aca="false">W68/C68</f>
        <v>-0.000161158638930654</v>
      </c>
      <c r="AA68" s="282" t="n">
        <f aca="false">X68/(C68-D68)</f>
        <v>-0.000161158638930654</v>
      </c>
      <c r="AB68" s="105" t="e">
        <f aca="false">Y68/D68</f>
        <v>#DIV/0!</v>
      </c>
      <c r="AC68" s="105" t="e">
        <f aca="false">rri(20,E68,K68)</f>
        <v>#NAME?</v>
      </c>
      <c r="AD68" s="105" t="e">
        <f aca="false">rri(20,F68,L68)</f>
        <v>#NAME?</v>
      </c>
      <c r="AE68" s="282" t="e">
        <f aca="false">rri(20,(E68-F68),(K68-L68))</f>
        <v>#NAME?</v>
      </c>
      <c r="AF68" s="105" t="n">
        <f aca="false">Q68</f>
        <v>0</v>
      </c>
      <c r="AG68" s="283" t="n">
        <f aca="false">IF(ISNUMBER(AE68),AE68,0)</f>
        <v>0</v>
      </c>
    </row>
    <row r="69" customFormat="false" ht="12.75" hidden="false" customHeight="true" outlineLevel="0" collapsed="false">
      <c r="A69" s="2" t="s">
        <v>423</v>
      </c>
      <c r="B69" s="2" t="str">
        <f aca="false" t="array" ref="B69:B69">INDEX(Countries!D69:D329, MATCH(A69, Countries!B69:B329, 0))</f>
        <v>MOZ</v>
      </c>
      <c r="C69" s="41" t="n">
        <v>3210.368468</v>
      </c>
      <c r="D69" s="41" t="n">
        <v>1752.115545</v>
      </c>
      <c r="E69" s="41" t="n">
        <v>3132.959142</v>
      </c>
      <c r="F69" s="41" t="n">
        <v>1720.879979</v>
      </c>
      <c r="G69" s="41" t="n">
        <v>2943.294158</v>
      </c>
      <c r="H69" s="41" t="n">
        <v>1650.615649</v>
      </c>
      <c r="I69" s="41" t="n">
        <v>2933.737943</v>
      </c>
      <c r="J69" s="41" t="n">
        <v>1663.320861</v>
      </c>
      <c r="K69" s="41" t="n">
        <v>2924.877664</v>
      </c>
      <c r="L69" s="41" t="n">
        <v>1639.492286</v>
      </c>
      <c r="M69" s="41" t="n">
        <f aca="false">K69-L69</f>
        <v>1285.385378</v>
      </c>
      <c r="N69" s="41" t="n">
        <f aca="false">M69*100</f>
        <v>128538.5378</v>
      </c>
      <c r="O69" s="41" t="n">
        <f aca="false">E69-K69</f>
        <v>208.081478</v>
      </c>
      <c r="P69" s="41" t="n">
        <f aca="false">F69-L69</f>
        <v>81.3876930000001</v>
      </c>
      <c r="Q69" s="105" t="n">
        <f aca="false">L69/K69</f>
        <v>0.560533627159594</v>
      </c>
      <c r="R69" s="105" t="n">
        <f aca="false">O69/E69</f>
        <v>0.0664169140320056</v>
      </c>
      <c r="S69" s="281" t="n">
        <f aca="false">((E69-F69)-(K69-L69))/(E69-F69)</f>
        <v>0.089721446445563</v>
      </c>
      <c r="T69" s="105" t="n">
        <f aca="false">P69/F69</f>
        <v>0.0472942296924707</v>
      </c>
      <c r="U69" s="281" t="n">
        <f aca="false">K69/$K$113</f>
        <v>0.0215271015681073</v>
      </c>
      <c r="V69" s="97" t="n">
        <f aca="false">P69/O69</f>
        <v>0.391133770205151</v>
      </c>
      <c r="W69" s="41" t="n">
        <f aca="false">O69/21</f>
        <v>9.90864180952381</v>
      </c>
      <c r="X69" s="2" t="n">
        <f aca="false">(O69-P69)/21</f>
        <v>6.03303738095238</v>
      </c>
      <c r="Y69" s="2" t="n">
        <f aca="false">P69/21</f>
        <v>3.87560442857143</v>
      </c>
      <c r="Z69" s="105" t="n">
        <f aca="false">W69/C69</f>
        <v>0.00308645001603094</v>
      </c>
      <c r="AA69" s="282" t="n">
        <f aca="false">X69/(C69-D69)</f>
        <v>0.00413716803566618</v>
      </c>
      <c r="AB69" s="105" t="n">
        <f aca="false">Y69/D69</f>
        <v>0.00221195710501583</v>
      </c>
      <c r="AC69" s="105" t="e">
        <f aca="false">rri(20,E69,K69)</f>
        <v>#NAME?</v>
      </c>
      <c r="AD69" s="105" t="e">
        <f aca="false">rri(20,F69,L69)</f>
        <v>#NAME?</v>
      </c>
      <c r="AE69" s="282" t="e">
        <f aca="false">rri(20,(E69-F69),(K69-L69))</f>
        <v>#NAME?</v>
      </c>
      <c r="AF69" s="105" t="n">
        <f aca="false">Q69</f>
        <v>0.560533627159594</v>
      </c>
      <c r="AG69" s="283" t="n">
        <f aca="false">IF(ISNUMBER(AE69),AE69,0)</f>
        <v>0</v>
      </c>
    </row>
    <row r="70" customFormat="false" ht="12.75" hidden="false" customHeight="true" outlineLevel="0" collapsed="false">
      <c r="A70" s="2" t="s">
        <v>424</v>
      </c>
      <c r="B70" s="2" t="str">
        <f aca="false" t="array" ref="B70:B70">INDEX(Countries!D70:D330, MATCH(A70, Countries!B70:B330, 0))</f>
        <v>MMR</v>
      </c>
      <c r="C70" s="41" t="n">
        <v>5456.485067</v>
      </c>
      <c r="D70" s="41" t="n">
        <v>157.15392</v>
      </c>
      <c r="E70" s="41" t="n">
        <v>5318.63561</v>
      </c>
      <c r="F70" s="41" t="n">
        <v>149.400687</v>
      </c>
      <c r="G70" s="41" t="n">
        <v>4937.049734</v>
      </c>
      <c r="H70" s="41" t="n">
        <v>148.627644</v>
      </c>
      <c r="I70" s="41" t="n">
        <v>4913.954191</v>
      </c>
      <c r="J70" s="41" t="n">
        <v>149.250207</v>
      </c>
      <c r="K70" s="41" t="n">
        <v>4885.209402</v>
      </c>
      <c r="L70" s="41" t="n">
        <v>150.539452</v>
      </c>
      <c r="M70" s="41" t="n">
        <f aca="false">K70-L70</f>
        <v>4734.66995</v>
      </c>
      <c r="N70" s="41" t="n">
        <f aca="false">M70*100</f>
        <v>473466.995</v>
      </c>
      <c r="O70" s="41" t="n">
        <f aca="false">E70-K70</f>
        <v>433.426208</v>
      </c>
      <c r="P70" s="41" t="n">
        <f aca="false">F70-L70</f>
        <v>-1.13876500000001</v>
      </c>
      <c r="Q70" s="105" t="n">
        <f aca="false">L70/K70</f>
        <v>0.030815352958743</v>
      </c>
      <c r="R70" s="105" t="n">
        <f aca="false">O70/E70</f>
        <v>0.0814919915147185</v>
      </c>
      <c r="S70" s="281" t="n">
        <f aca="false">((E70-F70)-(K70-L70))/(E70-F70)</f>
        <v>0.0840675611523179</v>
      </c>
      <c r="T70" s="105" t="n">
        <f aca="false">P70/F70</f>
        <v>-0.007622220639454</v>
      </c>
      <c r="U70" s="281" t="n">
        <f aca="false">K70/$K$113</f>
        <v>0.0359551444741474</v>
      </c>
      <c r="V70" s="97" t="n">
        <f aca="false">P70/O70</f>
        <v>-0.00262735611963734</v>
      </c>
      <c r="W70" s="41" t="n">
        <f aca="false">O70/21</f>
        <v>20.6393432380952</v>
      </c>
      <c r="X70" s="2" t="n">
        <f aca="false">(O70-P70)/21</f>
        <v>20.6935701428571</v>
      </c>
      <c r="Y70" s="2" t="n">
        <f aca="false">P70/21</f>
        <v>-0.0542269047619051</v>
      </c>
      <c r="Z70" s="105" t="n">
        <f aca="false">W70/C70</f>
        <v>0.00378253454094814</v>
      </c>
      <c r="AA70" s="282" t="n">
        <f aca="false">X70/(C70-D70)</f>
        <v>0.0039049399950354</v>
      </c>
      <c r="AB70" s="105" t="n">
        <f aca="false">Y70/D70</f>
        <v>-0.000345056011087125</v>
      </c>
      <c r="AC70" s="105" t="e">
        <f aca="false">rri(20,E70,K70)</f>
        <v>#NAME?</v>
      </c>
      <c r="AD70" s="105" t="e">
        <f aca="false">rri(20,F70,L70)</f>
        <v>#NAME?</v>
      </c>
      <c r="AE70" s="282" t="e">
        <f aca="false">rri(20,(E70-F70),(K70-L70))</f>
        <v>#NAME?</v>
      </c>
      <c r="AF70" s="105" t="n">
        <f aca="false">Q70</f>
        <v>0.030815352958743</v>
      </c>
      <c r="AG70" s="283" t="n">
        <f aca="false">IF(ISNUMBER(AE70),AE70,0)</f>
        <v>0</v>
      </c>
    </row>
    <row r="71" customFormat="false" ht="12.75" hidden="false" customHeight="true" outlineLevel="0" collapsed="false">
      <c r="A71" s="2" t="s">
        <v>425</v>
      </c>
      <c r="B71" s="2" t="str">
        <f aca="false" t="array" ref="B71:B71">INDEX(Countries!D71:D331, MATCH(A71, Countries!B71:B331, 0))</f>
        <v>NCL</v>
      </c>
      <c r="C71" s="41" t="n">
        <v>302.39131</v>
      </c>
      <c r="D71" s="41" t="n">
        <v>93.172147</v>
      </c>
      <c r="E71" s="41" t="n">
        <v>302.390173</v>
      </c>
      <c r="F71" s="41" t="n">
        <v>93.171582</v>
      </c>
      <c r="G71" s="41" t="n">
        <v>302.390173</v>
      </c>
      <c r="H71" s="41" t="n">
        <v>93.171582</v>
      </c>
      <c r="I71" s="41" t="n">
        <v>294.695349</v>
      </c>
      <c r="J71" s="41" t="n">
        <v>91.703852</v>
      </c>
      <c r="K71" s="41" t="n">
        <v>294.695349</v>
      </c>
      <c r="L71" s="41" t="n">
        <v>91.703852</v>
      </c>
      <c r="M71" s="41" t="n">
        <f aca="false">K71-L71</f>
        <v>202.991497</v>
      </c>
      <c r="N71" s="41" t="n">
        <f aca="false">M71*100</f>
        <v>20299.1497</v>
      </c>
      <c r="O71" s="41" t="n">
        <f aca="false">E71-K71</f>
        <v>7.69482399999998</v>
      </c>
      <c r="P71" s="41" t="n">
        <f aca="false">F71-L71</f>
        <v>1.46773</v>
      </c>
      <c r="Q71" s="105" t="n">
        <f aca="false">L71/K71</f>
        <v>0.311181877526001</v>
      </c>
      <c r="R71" s="105" t="n">
        <f aca="false">O71/E71</f>
        <v>0.025446673493586</v>
      </c>
      <c r="S71" s="281" t="n">
        <f aca="false">((E71-F71)-(K71-L71))/(E71-F71)</f>
        <v>0.0297635787060623</v>
      </c>
      <c r="T71" s="105" t="n">
        <f aca="false">P71/F71</f>
        <v>0.0157529792721562</v>
      </c>
      <c r="U71" s="281" t="n">
        <f aca="false">K71/$K$113</f>
        <v>0.00216895796622687</v>
      </c>
      <c r="V71" s="97" t="n">
        <f aca="false">P71/O71</f>
        <v>0.19074250431199</v>
      </c>
      <c r="W71" s="41" t="n">
        <f aca="false">O71/21</f>
        <v>0.36642019047619</v>
      </c>
      <c r="X71" s="2" t="n">
        <f aca="false">(O71-P71)/21</f>
        <v>0.296528285714285</v>
      </c>
      <c r="Y71" s="2" t="n">
        <f aca="false">P71/21</f>
        <v>0.0698919047619049</v>
      </c>
      <c r="Z71" s="105" t="n">
        <f aca="false">W71/C71</f>
        <v>0.00121174180063637</v>
      </c>
      <c r="AA71" s="282" t="n">
        <f aca="false">X71/(C71-D71)</f>
        <v>0.00141730939681794</v>
      </c>
      <c r="AB71" s="105" t="n">
        <f aca="false">Y71/D71</f>
        <v>0.000750137321209362</v>
      </c>
      <c r="AC71" s="105" t="e">
        <f aca="false">rri(20,E71,K71)</f>
        <v>#NAME?</v>
      </c>
      <c r="AD71" s="105" t="e">
        <f aca="false">rri(20,F71,L71)</f>
        <v>#NAME?</v>
      </c>
      <c r="AE71" s="282" t="e">
        <f aca="false">rri(20,(E71-F71),(K71-L71))</f>
        <v>#NAME?</v>
      </c>
      <c r="AF71" s="105" t="n">
        <f aca="false">Q71</f>
        <v>0.311181877526001</v>
      </c>
      <c r="AG71" s="283" t="n">
        <f aca="false">IF(ISNUMBER(AE71),AE71,0)</f>
        <v>0</v>
      </c>
    </row>
    <row r="72" customFormat="false" ht="12.75" hidden="false" customHeight="true" outlineLevel="0" collapsed="false">
      <c r="A72" s="2" t="s">
        <v>426</v>
      </c>
      <c r="B72" s="2" t="str">
        <f aca="false" t="array" ref="B72:B72">INDEX(Countries!D72:D332, MATCH(A72, Countries!B72:B332, 0))</f>
        <v>NZL</v>
      </c>
      <c r="C72" s="41" t="n">
        <v>328.939209</v>
      </c>
      <c r="D72" s="41" t="n">
        <v>25.265525</v>
      </c>
      <c r="E72" s="41" t="n">
        <v>325.396581</v>
      </c>
      <c r="F72" s="41" t="n">
        <v>24.943149</v>
      </c>
      <c r="G72" s="41" t="n">
        <v>312.976826</v>
      </c>
      <c r="H72" s="41" t="n">
        <v>24.211347</v>
      </c>
      <c r="I72" s="41" t="n">
        <v>305.859055</v>
      </c>
      <c r="J72" s="41" t="n">
        <v>22.374804</v>
      </c>
      <c r="K72" s="41" t="n">
        <v>310.312772</v>
      </c>
      <c r="L72" s="41" t="n">
        <v>23.509619</v>
      </c>
      <c r="M72" s="41" t="n">
        <f aca="false">K72-L72</f>
        <v>286.803153</v>
      </c>
      <c r="N72" s="41" t="n">
        <f aca="false">M72*100</f>
        <v>28680.3153</v>
      </c>
      <c r="O72" s="41" t="n">
        <f aca="false">E72-K72</f>
        <v>15.083809</v>
      </c>
      <c r="P72" s="41" t="n">
        <f aca="false">F72-L72</f>
        <v>1.43353</v>
      </c>
      <c r="Q72" s="105" t="n">
        <f aca="false">L72/K72</f>
        <v>0.0757610421526575</v>
      </c>
      <c r="R72" s="105" t="n">
        <f aca="false">O72/E72</f>
        <v>0.0463551551575769</v>
      </c>
      <c r="S72" s="281" t="n">
        <f aca="false">((E72-F72)-(K72-L72))/(E72-F72)</f>
        <v>0.0454322618621311</v>
      </c>
      <c r="T72" s="105" t="n">
        <f aca="false">P72/F72</f>
        <v>0.0574718933844318</v>
      </c>
      <c r="U72" s="281" t="n">
        <f aca="false">K72/$K$113</f>
        <v>0.00228390220997801</v>
      </c>
      <c r="V72" s="97" t="n">
        <f aca="false">P72/O72</f>
        <v>0.0950376658839949</v>
      </c>
      <c r="W72" s="41" t="n">
        <f aca="false">O72/21</f>
        <v>0.718276619047621</v>
      </c>
      <c r="X72" s="2" t="n">
        <f aca="false">(O72-P72)/21</f>
        <v>0.650013285714287</v>
      </c>
      <c r="Y72" s="2" t="n">
        <f aca="false">P72/21</f>
        <v>0.0682633333333332</v>
      </c>
      <c r="Z72" s="105" t="n">
        <f aca="false">W72/C72</f>
        <v>0.00218361508569087</v>
      </c>
      <c r="AA72" s="282" t="n">
        <f aca="false">X72/(C72-D72)</f>
        <v>0.00214049922651278</v>
      </c>
      <c r="AB72" s="105" t="n">
        <f aca="false">Y72/D72</f>
        <v>0.00270183712126834</v>
      </c>
      <c r="AC72" s="105" t="e">
        <f aca="false">rri(20,E72,K72)</f>
        <v>#NAME?</v>
      </c>
      <c r="AD72" s="105" t="e">
        <f aca="false">rri(20,F72,L72)</f>
        <v>#NAME?</v>
      </c>
      <c r="AE72" s="282" t="e">
        <f aca="false">rri(20,(E72-F72),(K72-L72))</f>
        <v>#NAME?</v>
      </c>
      <c r="AF72" s="105" t="n">
        <f aca="false">Q72</f>
        <v>0.0757610421526575</v>
      </c>
      <c r="AG72" s="283" t="n">
        <f aca="false">IF(ISNUMBER(AE72),AE72,0)</f>
        <v>0</v>
      </c>
    </row>
    <row r="73" customFormat="false" ht="12.75" hidden="false" customHeight="true" outlineLevel="0" collapsed="false">
      <c r="A73" s="2" t="s">
        <v>427</v>
      </c>
      <c r="B73" s="2" t="str">
        <f aca="false" t="array" ref="B73:B73">INDEX(Countries!D73:D333, MATCH(A73, Countries!B73:B333, 0))</f>
        <v>NIC</v>
      </c>
      <c r="C73" s="41" t="n">
        <v>979.876778</v>
      </c>
      <c r="D73" s="41" t="n">
        <v>753.268138</v>
      </c>
      <c r="E73" s="41" t="n">
        <v>937.645555</v>
      </c>
      <c r="F73" s="41" t="n">
        <v>723.219411</v>
      </c>
      <c r="G73" s="41" t="n">
        <v>926.709706</v>
      </c>
      <c r="H73" s="41" t="n">
        <v>718.252043</v>
      </c>
      <c r="I73" s="41" t="n">
        <v>884.740169</v>
      </c>
      <c r="J73" s="41" t="n">
        <v>684.849913</v>
      </c>
      <c r="K73" s="41" t="n">
        <v>871.116683</v>
      </c>
      <c r="L73" s="41" t="n">
        <v>669.83228</v>
      </c>
      <c r="M73" s="41" t="n">
        <f aca="false">K73-L73</f>
        <v>201.284403</v>
      </c>
      <c r="N73" s="41" t="n">
        <f aca="false">M73*100</f>
        <v>20128.4403</v>
      </c>
      <c r="O73" s="41" t="n">
        <f aca="false">E73-K73</f>
        <v>66.528872</v>
      </c>
      <c r="P73" s="41" t="n">
        <f aca="false">F73-L73</f>
        <v>53.3871310000001</v>
      </c>
      <c r="Q73" s="105" t="n">
        <f aca="false">L73/K73</f>
        <v>0.768935199005941</v>
      </c>
      <c r="R73" s="105" t="n">
        <f aca="false">O73/E73</f>
        <v>0.0709531140474505</v>
      </c>
      <c r="S73" s="281" t="n">
        <f aca="false">((E73-F73)-(K73-L73))/(E73-F73)</f>
        <v>0.0612879602964829</v>
      </c>
      <c r="T73" s="105" t="n">
        <f aca="false">P73/F73</f>
        <v>0.0738187197246011</v>
      </c>
      <c r="U73" s="281" t="n">
        <f aca="false">K73/$K$113</f>
        <v>0.00641141937094492</v>
      </c>
      <c r="V73" s="97" t="n">
        <f aca="false">P73/O73</f>
        <v>0.80246559719215</v>
      </c>
      <c r="W73" s="41" t="n">
        <f aca="false">O73/21</f>
        <v>3.16804152380952</v>
      </c>
      <c r="X73" s="2" t="n">
        <f aca="false">(O73-P73)/21</f>
        <v>0.625797190476186</v>
      </c>
      <c r="Y73" s="2" t="n">
        <f aca="false">P73/21</f>
        <v>2.54224433333334</v>
      </c>
      <c r="Z73" s="105" t="n">
        <f aca="false">W73/C73</f>
        <v>0.00323310195214109</v>
      </c>
      <c r="AA73" s="282" t="n">
        <f aca="false">X73/(C73-D73)</f>
        <v>0.00276157692167512</v>
      </c>
      <c r="AB73" s="105" t="n">
        <f aca="false">Y73/D73</f>
        <v>0.00337495269623808</v>
      </c>
      <c r="AC73" s="105" t="e">
        <f aca="false">rri(20,E73,K73)</f>
        <v>#NAME?</v>
      </c>
      <c r="AD73" s="105" t="e">
        <f aca="false">rri(20,F73,L73)</f>
        <v>#NAME?</v>
      </c>
      <c r="AE73" s="282" t="e">
        <f aca="false">rri(20,(E73-F73),(K73-L73))</f>
        <v>#NAME?</v>
      </c>
      <c r="AF73" s="105" t="n">
        <f aca="false">Q73</f>
        <v>0.768935199005941</v>
      </c>
      <c r="AG73" s="283" t="n">
        <f aca="false">IF(ISNUMBER(AE73),AE73,0)</f>
        <v>0</v>
      </c>
    </row>
    <row r="74" customFormat="false" ht="12.75" hidden="false" customHeight="true" outlineLevel="0" collapsed="false">
      <c r="A74" s="2" t="s">
        <v>428</v>
      </c>
      <c r="B74" s="2" t="str">
        <f aca="false" t="array" ref="B74:B74">INDEX(Countries!D74:D334, MATCH(A74, Countries!B74:B334, 0))</f>
        <v>NGA</v>
      </c>
      <c r="C74" s="41" t="n">
        <v>6619.438459</v>
      </c>
      <c r="D74" s="41" t="n">
        <v>339.029052</v>
      </c>
      <c r="E74" s="41" t="n">
        <v>6588.236907</v>
      </c>
      <c r="F74" s="41" t="n">
        <v>338.265099</v>
      </c>
      <c r="G74" s="41" t="n">
        <v>6564.782394</v>
      </c>
      <c r="H74" s="41" t="n">
        <v>337.059177</v>
      </c>
      <c r="I74" s="41" t="n">
        <v>6523.481954</v>
      </c>
      <c r="J74" s="41" t="n">
        <v>336.21211</v>
      </c>
      <c r="K74" s="41" t="n">
        <v>6495.670387</v>
      </c>
      <c r="L74" s="41" t="n">
        <v>335.828455</v>
      </c>
      <c r="M74" s="41" t="n">
        <f aca="false">K74-L74</f>
        <v>6159.841932</v>
      </c>
      <c r="N74" s="41" t="n">
        <f aca="false">M74*100</f>
        <v>615984.1932</v>
      </c>
      <c r="O74" s="41" t="n">
        <f aca="false">E74-K74</f>
        <v>92.5665200000003</v>
      </c>
      <c r="P74" s="41" t="n">
        <f aca="false">F74-L74</f>
        <v>2.436644</v>
      </c>
      <c r="Q74" s="105" t="n">
        <f aca="false">L74/K74</f>
        <v>0.0517003534649949</v>
      </c>
      <c r="R74" s="105" t="n">
        <f aca="false">O74/E74</f>
        <v>0.0140502719174607</v>
      </c>
      <c r="S74" s="281" t="n">
        <f aca="false">((E74-F74)-(K74-L74))/(E74-F74)</f>
        <v>0.0144208452083949</v>
      </c>
      <c r="T74" s="105" t="n">
        <f aca="false">P74/F74</f>
        <v>0.00720335620554221</v>
      </c>
      <c r="U74" s="281" t="n">
        <f aca="false">K74/$K$113</f>
        <v>0.0478081384035267</v>
      </c>
      <c r="V74" s="97" t="n">
        <f aca="false">P74/O74</f>
        <v>0.0263231673827642</v>
      </c>
      <c r="W74" s="41" t="n">
        <f aca="false">O74/21</f>
        <v>4.40792952380954</v>
      </c>
      <c r="X74" s="2" t="n">
        <f aca="false">(O74-P74)/21</f>
        <v>4.29189885714287</v>
      </c>
      <c r="Y74" s="2" t="n">
        <f aca="false">P74/21</f>
        <v>0.116030666666667</v>
      </c>
      <c r="Z74" s="105" t="n">
        <f aca="false">W74/C74</f>
        <v>0.000665906866739788</v>
      </c>
      <c r="AA74" s="282" t="n">
        <f aca="false">X74/(C74-D74)</f>
        <v>0.000683378833927486</v>
      </c>
      <c r="AB74" s="105" t="n">
        <f aca="false">Y74/D74</f>
        <v>0.000342244022989118</v>
      </c>
      <c r="AC74" s="105" t="e">
        <f aca="false">rri(20,E74,K74)</f>
        <v>#NAME?</v>
      </c>
      <c r="AD74" s="105" t="e">
        <f aca="false">rri(20,F74,L74)</f>
        <v>#NAME?</v>
      </c>
      <c r="AE74" s="282" t="e">
        <f aca="false">rri(20,(E74-F74),(K74-L74))</f>
        <v>#NAME?</v>
      </c>
      <c r="AF74" s="105" t="n">
        <f aca="false">Q74</f>
        <v>0.0517003534649949</v>
      </c>
      <c r="AG74" s="283" t="n">
        <f aca="false">IF(ISNUMBER(AE74),AE74,0)</f>
        <v>0</v>
      </c>
    </row>
    <row r="75" customFormat="false" ht="12.75" hidden="false" customHeight="true" outlineLevel="0" collapsed="false">
      <c r="A75" s="2" t="s">
        <v>429</v>
      </c>
      <c r="B75" s="2" t="str">
        <f aca="false" t="array" ref="B75:B75">INDEX(Countries!D75:D335, MATCH(A75, Countries!B75:B335, 0))</f>
        <v>OMN</v>
      </c>
      <c r="C75" s="41" t="n">
        <v>1.182144</v>
      </c>
      <c r="D75" s="41" t="n">
        <v>0.403035</v>
      </c>
      <c r="E75" s="41" t="n">
        <v>1.157746</v>
      </c>
      <c r="F75" s="41" t="n">
        <v>0.403035</v>
      </c>
      <c r="G75" s="41" t="n">
        <v>1.15373</v>
      </c>
      <c r="H75" s="41" t="n">
        <v>0.400802</v>
      </c>
      <c r="I75" s="41" t="n">
        <v>1.092676</v>
      </c>
      <c r="J75" s="41" t="n">
        <v>0.400802</v>
      </c>
      <c r="K75" s="41" t="n">
        <v>1.088047</v>
      </c>
      <c r="L75" s="41" t="n">
        <v>0.400802</v>
      </c>
      <c r="M75" s="41" t="n">
        <f aca="false">K75-L75</f>
        <v>0.687245</v>
      </c>
      <c r="N75" s="41" t="n">
        <f aca="false">M75*100</f>
        <v>68.7245</v>
      </c>
      <c r="O75" s="41" t="n">
        <f aca="false">E75-K75</f>
        <v>0.069699</v>
      </c>
      <c r="P75" s="41" t="n">
        <f aca="false">F75-L75</f>
        <v>0.00223299999999999</v>
      </c>
      <c r="Q75" s="105" t="n">
        <f aca="false">L75/K75</f>
        <v>0.36836827820857</v>
      </c>
      <c r="R75" s="105" t="n">
        <f aca="false">O75/E75</f>
        <v>0.0602023241712776</v>
      </c>
      <c r="S75" s="281" t="n">
        <f aca="false">((E75-F75)-(K75-L75))/(E75-F75)</f>
        <v>0.0893931584407805</v>
      </c>
      <c r="T75" s="105" t="n">
        <f aca="false">P75/F75</f>
        <v>0.00554046174649841</v>
      </c>
      <c r="U75" s="281" t="n">
        <f aca="false">K75/$K$113</f>
        <v>8.00802664951201E-006</v>
      </c>
      <c r="V75" s="97" t="n">
        <f aca="false">P75/O75</f>
        <v>0.0320377623782262</v>
      </c>
      <c r="W75" s="41" t="n">
        <f aca="false">O75/21</f>
        <v>0.003319</v>
      </c>
      <c r="X75" s="2" t="n">
        <f aca="false">(O75-P75)/21</f>
        <v>0.00321266666666667</v>
      </c>
      <c r="Y75" s="2" t="n">
        <f aca="false">P75/21</f>
        <v>0.000106333333333333</v>
      </c>
      <c r="Z75" s="105" t="n">
        <f aca="false">W75/C75</f>
        <v>0.00280761057874506</v>
      </c>
      <c r="AA75" s="282" t="n">
        <f aca="false">X75/(C75-D75)</f>
        <v>0.00412351374026826</v>
      </c>
      <c r="AB75" s="105" t="n">
        <f aca="false">Y75/D75</f>
        <v>0.000263831511738019</v>
      </c>
      <c r="AC75" s="105" t="e">
        <f aca="false">rri(20,E75,K75)</f>
        <v>#NAME?</v>
      </c>
      <c r="AD75" s="105" t="e">
        <f aca="false">rri(20,F75,L75)</f>
        <v>#NAME?</v>
      </c>
      <c r="AE75" s="282" t="e">
        <f aca="false">rri(20,(E75-F75),(K75-L75))</f>
        <v>#NAME?</v>
      </c>
      <c r="AF75" s="105" t="n">
        <f aca="false">Q75</f>
        <v>0.36836827820857</v>
      </c>
      <c r="AG75" s="283" t="n">
        <f aca="false">IF(ISNUMBER(AE75),AE75,0)</f>
        <v>0</v>
      </c>
    </row>
    <row r="76" customFormat="false" ht="12.75" hidden="false" customHeight="true" outlineLevel="0" collapsed="false">
      <c r="A76" s="2" t="s">
        <v>430</v>
      </c>
      <c r="B76" s="2" t="str">
        <f aca="false" t="array" ref="B76:B76">INDEX(Countries!D76:D336, MATCH(A76, Countries!B76:B336, 0))</f>
        <v>PAK</v>
      </c>
      <c r="C76" s="41" t="n">
        <v>793.428202</v>
      </c>
      <c r="D76" s="41" t="n">
        <v>256.430033</v>
      </c>
      <c r="E76" s="41" t="n">
        <v>750.266994</v>
      </c>
      <c r="F76" s="41" t="n">
        <v>250.069903</v>
      </c>
      <c r="G76" s="41" t="n">
        <v>705.470584</v>
      </c>
      <c r="H76" s="41" t="n">
        <v>231.771705</v>
      </c>
      <c r="I76" s="41" t="n">
        <v>717.852426</v>
      </c>
      <c r="J76" s="41" t="n">
        <v>236.12294</v>
      </c>
      <c r="K76" s="41" t="n">
        <v>710.823637</v>
      </c>
      <c r="L76" s="41" t="n">
        <v>230.749676</v>
      </c>
      <c r="M76" s="41" t="n">
        <f aca="false">K76-L76</f>
        <v>480.073961</v>
      </c>
      <c r="N76" s="41" t="n">
        <f aca="false">M76*100</f>
        <v>48007.3961</v>
      </c>
      <c r="O76" s="41" t="n">
        <f aca="false">E76-K76</f>
        <v>39.443357</v>
      </c>
      <c r="P76" s="41" t="n">
        <f aca="false">F76-L76</f>
        <v>19.320227</v>
      </c>
      <c r="Q76" s="105" t="n">
        <f aca="false">L76/K76</f>
        <v>0.324622964106637</v>
      </c>
      <c r="R76" s="105" t="n">
        <f aca="false">O76/E76</f>
        <v>0.0525724273031262</v>
      </c>
      <c r="S76" s="281" t="n">
        <f aca="false">((E76-F76)-(K76-L76))/(E76-F76)</f>
        <v>0.0402304018997184</v>
      </c>
      <c r="T76" s="105" t="n">
        <f aca="false">P76/F76</f>
        <v>0.0772593053711066</v>
      </c>
      <c r="U76" s="281" t="n">
        <f aca="false">K76/$K$113</f>
        <v>0.00523166244491189</v>
      </c>
      <c r="V76" s="97" t="n">
        <f aca="false">P76/O76</f>
        <v>0.489822075742692</v>
      </c>
      <c r="W76" s="41" t="n">
        <f aca="false">O76/21</f>
        <v>1.87825509523809</v>
      </c>
      <c r="X76" s="2" t="n">
        <f aca="false">(O76-P76)/21</f>
        <v>0.958244285714285</v>
      </c>
      <c r="Y76" s="2" t="n">
        <f aca="false">P76/21</f>
        <v>0.92001080952381</v>
      </c>
      <c r="Z76" s="105" t="n">
        <f aca="false">W76/C76</f>
        <v>0.00236726535621442</v>
      </c>
      <c r="AA76" s="282" t="n">
        <f aca="false">X76/(C76-D76)</f>
        <v>0.0017844460950374</v>
      </c>
      <c r="AB76" s="105" t="n">
        <f aca="false">Y76/D76</f>
        <v>0.00358776543745876</v>
      </c>
      <c r="AC76" s="105" t="e">
        <f aca="false">rri(20,E76,K76)</f>
        <v>#NAME?</v>
      </c>
      <c r="AD76" s="105" t="e">
        <f aca="false">rri(20,F76,L76)</f>
        <v>#NAME?</v>
      </c>
      <c r="AE76" s="282" t="e">
        <f aca="false">rri(20,(E76-F76),(K76-L76))</f>
        <v>#NAME?</v>
      </c>
      <c r="AF76" s="105" t="n">
        <f aca="false">Q76</f>
        <v>0.324622964106637</v>
      </c>
      <c r="AG76" s="283" t="n">
        <f aca="false">IF(ISNUMBER(AE76),AE76,0)</f>
        <v>0</v>
      </c>
    </row>
    <row r="77" customFormat="false" ht="12.75" hidden="false" customHeight="true" outlineLevel="0" collapsed="false">
      <c r="A77" s="2" t="s">
        <v>431</v>
      </c>
      <c r="B77" s="2" t="str">
        <f aca="false" t="array" ref="B77:B77">INDEX(Countries!D77:D337, MATCH(A77, Countries!B77:B337, 0))</f>
        <v>PLW</v>
      </c>
      <c r="C77" s="41" t="n">
        <v>61.599747</v>
      </c>
      <c r="D77" s="41" t="n">
        <v>51.024907</v>
      </c>
      <c r="E77" s="41" t="n">
        <v>61.402022</v>
      </c>
      <c r="F77" s="41" t="n">
        <v>50.836298</v>
      </c>
      <c r="G77" s="41" t="n">
        <v>61.402022</v>
      </c>
      <c r="H77" s="41" t="n">
        <v>50.836298</v>
      </c>
      <c r="I77" s="41" t="n">
        <v>61.361763</v>
      </c>
      <c r="J77" s="41" t="n">
        <v>50.802443</v>
      </c>
      <c r="K77" s="41" t="n">
        <v>61.403918</v>
      </c>
      <c r="L77" s="41" t="n">
        <v>50.843158</v>
      </c>
      <c r="M77" s="41" t="n">
        <f aca="false">K77-L77</f>
        <v>10.56076</v>
      </c>
      <c r="N77" s="41" t="n">
        <f aca="false">M77*100</f>
        <v>1056.076</v>
      </c>
      <c r="O77" s="41" t="n">
        <f aca="false">E77-K77</f>
        <v>-0.00189599999999501</v>
      </c>
      <c r="P77" s="41" t="n">
        <f aca="false">F77-L77</f>
        <v>-0.0068600000000032</v>
      </c>
      <c r="Q77" s="105" t="n">
        <f aca="false">L77/K77</f>
        <v>0.828011626228802</v>
      </c>
      <c r="R77" s="105" t="n">
        <f aca="false">O77/E77</f>
        <v>-3.08784619502435E-005</v>
      </c>
      <c r="S77" s="281" t="n">
        <f aca="false">((E77-F77)-(K77-L77))/(E77-F77)</f>
        <v>0.00046982109318852</v>
      </c>
      <c r="T77" s="105" t="n">
        <f aca="false">P77/F77</f>
        <v>-0.000134942949622398</v>
      </c>
      <c r="U77" s="281" t="n">
        <f aca="false">K77/$K$113</f>
        <v>0.000451932877650001</v>
      </c>
      <c r="V77" s="97" t="n">
        <f aca="false">P77/O77</f>
        <v>3.61814345992682</v>
      </c>
      <c r="W77" s="41" t="n">
        <f aca="false">O77/21</f>
        <v>-9.02857142854768E-005</v>
      </c>
      <c r="X77" s="2" t="n">
        <f aca="false">(O77-P77)/21</f>
        <v>0.000236380952381342</v>
      </c>
      <c r="Y77" s="2" t="n">
        <f aca="false">P77/21</f>
        <v>-0.000326666666666819</v>
      </c>
      <c r="Z77" s="105" t="n">
        <f aca="false">W77/C77</f>
        <v>-1.46568319972932E-006</v>
      </c>
      <c r="AA77" s="282" t="n">
        <f aca="false">X77/(C77-D77)</f>
        <v>2.23531469394659E-005</v>
      </c>
      <c r="AB77" s="105" t="n">
        <f aca="false">Y77/D77</f>
        <v>-6.40210214722819E-006</v>
      </c>
      <c r="AC77" s="105" t="e">
        <f aca="false">rri(20,E77,K77)</f>
        <v>#NAME?</v>
      </c>
      <c r="AD77" s="105" t="e">
        <f aca="false">rri(20,F77,L77)</f>
        <v>#NAME?</v>
      </c>
      <c r="AE77" s="282" t="e">
        <f aca="false">rri(20,(E77-F77),(K77-L77))</f>
        <v>#NAME?</v>
      </c>
      <c r="AF77" s="105" t="n">
        <f aca="false">Q77</f>
        <v>0.828011626228802</v>
      </c>
      <c r="AG77" s="283" t="n">
        <f aca="false">IF(ISNUMBER(AE77),AE77,0)</f>
        <v>0</v>
      </c>
    </row>
    <row r="78" customFormat="false" ht="12.75" hidden="false" customHeight="true" outlineLevel="0" collapsed="false">
      <c r="A78" s="2" t="s">
        <v>432</v>
      </c>
      <c r="B78" s="2" t="str">
        <f aca="false" t="array" ref="B78:B78">INDEX(Countries!D78:D338, MATCH(A78, Countries!B78:B338, 0))</f>
        <v>PAN</v>
      </c>
      <c r="C78" s="41" t="n">
        <v>1562.668876</v>
      </c>
      <c r="D78" s="41" t="n">
        <v>643.859845</v>
      </c>
      <c r="E78" s="41" t="n">
        <v>1551.542644</v>
      </c>
      <c r="F78" s="41" t="n">
        <v>638.427094</v>
      </c>
      <c r="G78" s="41" t="n">
        <v>1532.17283</v>
      </c>
      <c r="H78" s="41" t="n">
        <v>635.522846</v>
      </c>
      <c r="I78" s="41" t="n">
        <v>1534.867916</v>
      </c>
      <c r="J78" s="41" t="n">
        <v>635.88097</v>
      </c>
      <c r="K78" s="41" t="n">
        <v>1520.75186</v>
      </c>
      <c r="L78" s="41" t="n">
        <v>631.027906</v>
      </c>
      <c r="M78" s="41" t="n">
        <f aca="false">K78-L78</f>
        <v>889.723954</v>
      </c>
      <c r="N78" s="41" t="n">
        <f aca="false">M78*100</f>
        <v>88972.3954</v>
      </c>
      <c r="O78" s="41" t="n">
        <f aca="false">E78-K78</f>
        <v>30.790784</v>
      </c>
      <c r="P78" s="41" t="n">
        <f aca="false">F78-L78</f>
        <v>7.39918799999998</v>
      </c>
      <c r="Q78" s="105" t="n">
        <f aca="false">L78/K78</f>
        <v>0.414944687951919</v>
      </c>
      <c r="R78" s="105" t="n">
        <f aca="false">O78/E78</f>
        <v>0.0198452708464519</v>
      </c>
      <c r="S78" s="281" t="n">
        <f aca="false">((E78-F78)-(K78-L78))/(E78-F78)</f>
        <v>0.0256173449241994</v>
      </c>
      <c r="T78" s="105" t="n">
        <f aca="false">P78/F78</f>
        <v>0.0115897148938983</v>
      </c>
      <c r="U78" s="281" t="n">
        <f aca="false">K78/$K$113</f>
        <v>0.0111927347092313</v>
      </c>
      <c r="V78" s="97" t="n">
        <f aca="false">P78/O78</f>
        <v>0.240305280956795</v>
      </c>
      <c r="W78" s="41" t="n">
        <f aca="false">O78/21</f>
        <v>1.46622780952381</v>
      </c>
      <c r="X78" s="2" t="n">
        <f aca="false">(O78-P78)/21</f>
        <v>1.11388552380953</v>
      </c>
      <c r="Y78" s="2" t="n">
        <f aca="false">P78/21</f>
        <v>0.352342285714285</v>
      </c>
      <c r="Z78" s="105" t="n">
        <f aca="false">W78/C78</f>
        <v>0.000938284387718113</v>
      </c>
      <c r="AA78" s="282" t="n">
        <f aca="false">X78/(C78-D78)</f>
        <v>0.00121231451392811</v>
      </c>
      <c r="AB78" s="105" t="n">
        <f aca="false">Y78/D78</f>
        <v>0.000547234446208219</v>
      </c>
      <c r="AC78" s="105" t="e">
        <f aca="false">rri(20,E78,K78)</f>
        <v>#NAME?</v>
      </c>
      <c r="AD78" s="105" t="e">
        <f aca="false">rri(20,F78,L78)</f>
        <v>#NAME?</v>
      </c>
      <c r="AE78" s="282" t="e">
        <f aca="false">rri(20,(E78-F78),(K78-L78))</f>
        <v>#NAME?</v>
      </c>
      <c r="AF78" s="105" t="n">
        <f aca="false">Q78</f>
        <v>0.414944687951919</v>
      </c>
      <c r="AG78" s="283" t="n">
        <f aca="false">IF(ISNUMBER(AE78),AE78,0)</f>
        <v>0</v>
      </c>
    </row>
    <row r="79" customFormat="false" ht="12.75" hidden="false" customHeight="true" outlineLevel="0" collapsed="false">
      <c r="A79" s="2" t="s">
        <v>433</v>
      </c>
      <c r="B79" s="2" t="str">
        <f aca="false" t="array" ref="B79:B79">INDEX(Countries!D79:D339, MATCH(A79, Countries!B79:B339, 0))</f>
        <v>PNG</v>
      </c>
      <c r="C79" s="41" t="n">
        <v>4931.766181</v>
      </c>
      <c r="D79" s="41" t="n">
        <v>222.572231</v>
      </c>
      <c r="E79" s="41" t="n">
        <v>4850.198169</v>
      </c>
      <c r="F79" s="41" t="n">
        <v>221.420359</v>
      </c>
      <c r="G79" s="41" t="n">
        <v>4816.075703</v>
      </c>
      <c r="H79" s="41" t="n">
        <v>219.653062</v>
      </c>
      <c r="I79" s="41" t="n">
        <v>4839.430268</v>
      </c>
      <c r="J79" s="41" t="n">
        <v>220.697113</v>
      </c>
      <c r="K79" s="41" t="n">
        <v>4788.269673</v>
      </c>
      <c r="L79" s="41" t="n">
        <v>218.665948</v>
      </c>
      <c r="M79" s="41" t="n">
        <f aca="false">K79-L79</f>
        <v>4569.603725</v>
      </c>
      <c r="N79" s="41" t="n">
        <f aca="false">M79*100</f>
        <v>456960.3725</v>
      </c>
      <c r="O79" s="41" t="n">
        <f aca="false">E79-K79</f>
        <v>61.9284960000005</v>
      </c>
      <c r="P79" s="41" t="n">
        <f aca="false">F79-L79</f>
        <v>2.754411</v>
      </c>
      <c r="Q79" s="105" t="n">
        <f aca="false">L79/K79</f>
        <v>0.0456670076944516</v>
      </c>
      <c r="R79" s="105" t="n">
        <f aca="false">O79/E79</f>
        <v>0.01276824035682</v>
      </c>
      <c r="S79" s="281" t="n">
        <f aca="false">((E79-F79)-(K79-L79))/(E79-F79)</f>
        <v>0.0127839545186552</v>
      </c>
      <c r="T79" s="105" t="n">
        <f aca="false">P79/F79</f>
        <v>0.0124397368536468</v>
      </c>
      <c r="U79" s="281" t="n">
        <f aca="false">K79/$K$113</f>
        <v>0.0352416680037114</v>
      </c>
      <c r="V79" s="97" t="n">
        <f aca="false">P79/O79</f>
        <v>0.0444772790865127</v>
      </c>
      <c r="W79" s="41" t="n">
        <f aca="false">O79/21</f>
        <v>2.94897600000002</v>
      </c>
      <c r="X79" s="2" t="n">
        <f aca="false">(O79-P79)/21</f>
        <v>2.81781357142859</v>
      </c>
      <c r="Y79" s="2" t="n">
        <f aca="false">P79/21</f>
        <v>0.131162428571429</v>
      </c>
      <c r="Z79" s="105" t="n">
        <f aca="false">W79/C79</f>
        <v>0.00059795535549945</v>
      </c>
      <c r="AA79" s="282" t="n">
        <f aca="false">X79/(C79-D79)</f>
        <v>0.0005983643063647</v>
      </c>
      <c r="AB79" s="105" t="n">
        <f aca="false">Y79/D79</f>
        <v>0.000589302753457276</v>
      </c>
      <c r="AC79" s="105" t="e">
        <f aca="false">rri(20,E79,K79)</f>
        <v>#NAME?</v>
      </c>
      <c r="AD79" s="105" t="e">
        <f aca="false">rri(20,F79,L79)</f>
        <v>#NAME?</v>
      </c>
      <c r="AE79" s="282" t="e">
        <f aca="false">rri(20,(E79-F79),(K79-L79))</f>
        <v>#NAME?</v>
      </c>
      <c r="AF79" s="105" t="n">
        <f aca="false">Q79</f>
        <v>0.0456670076944516</v>
      </c>
      <c r="AG79" s="283" t="n">
        <f aca="false">IF(ISNUMBER(AE79),AE79,0)</f>
        <v>0</v>
      </c>
    </row>
    <row r="80" customFormat="false" ht="12.75" hidden="false" customHeight="true" outlineLevel="0" collapsed="false">
      <c r="A80" s="2" t="s">
        <v>435</v>
      </c>
      <c r="B80" s="2" t="str">
        <f aca="false" t="array" ref="B80:B80">INDEX(Countries!D80:D340, MATCH(A80, Countries!B80:B340, 0))</f>
        <v>PHL</v>
      </c>
      <c r="C80" s="41" t="n">
        <v>2857.164371</v>
      </c>
      <c r="D80" s="41" t="n">
        <v>973.819583</v>
      </c>
      <c r="E80" s="41" t="n">
        <v>2818.834251</v>
      </c>
      <c r="F80" s="41" t="n">
        <v>968.367576</v>
      </c>
      <c r="G80" s="41" t="n">
        <v>2708.639429</v>
      </c>
      <c r="H80" s="41" t="n">
        <v>945.859319</v>
      </c>
      <c r="I80" s="41" t="n">
        <v>2634.817709</v>
      </c>
      <c r="J80" s="41" t="n">
        <v>934.120751</v>
      </c>
      <c r="K80" s="41" t="n">
        <v>2674.554777</v>
      </c>
      <c r="L80" s="41" t="n">
        <v>938.552433</v>
      </c>
      <c r="M80" s="41" t="n">
        <f aca="false">K80-L80</f>
        <v>1736.002344</v>
      </c>
      <c r="N80" s="41" t="n">
        <f aca="false">M80*100</f>
        <v>173600.2344</v>
      </c>
      <c r="O80" s="41" t="n">
        <f aca="false">E80-K80</f>
        <v>144.279474</v>
      </c>
      <c r="P80" s="41" t="n">
        <f aca="false">F80-L80</f>
        <v>29.815143</v>
      </c>
      <c r="Q80" s="105" t="n">
        <f aca="false">L80/K80</f>
        <v>0.350919129071926</v>
      </c>
      <c r="R80" s="105" t="n">
        <f aca="false">O80/E80</f>
        <v>0.0511840928386677</v>
      </c>
      <c r="S80" s="281" t="n">
        <f aca="false">((E80-F80)-(K80-L80))/(E80-F80)</f>
        <v>0.061857007503256</v>
      </c>
      <c r="T80" s="105" t="n">
        <f aca="false">P80/F80</f>
        <v>0.0307890761100824</v>
      </c>
      <c r="U80" s="281" t="n">
        <f aca="false">K80/$K$113</f>
        <v>0.0196847249519512</v>
      </c>
      <c r="V80" s="97" t="n">
        <f aca="false">P80/O80</f>
        <v>0.206648542397652</v>
      </c>
      <c r="W80" s="41" t="n">
        <f aca="false">O80/21</f>
        <v>6.87045114285716</v>
      </c>
      <c r="X80" s="2" t="n">
        <f aca="false">(O80-P80)/21</f>
        <v>5.45068242857145</v>
      </c>
      <c r="Y80" s="2" t="n">
        <f aca="false">P80/21</f>
        <v>1.41976871428572</v>
      </c>
      <c r="Z80" s="105" t="n">
        <f aca="false">W80/C80</f>
        <v>0.00240463979342306</v>
      </c>
      <c r="AA80" s="282" t="n">
        <f aca="false">X80/(C80-D80)</f>
        <v>0.00289415005860915</v>
      </c>
      <c r="AB80" s="105" t="n">
        <f aca="false">Y80/D80</f>
        <v>0.00145793814282508</v>
      </c>
      <c r="AC80" s="105" t="e">
        <f aca="false">rri(20,E80,K80)</f>
        <v>#NAME?</v>
      </c>
      <c r="AD80" s="105" t="e">
        <f aca="false">rri(20,F80,L80)</f>
        <v>#NAME?</v>
      </c>
      <c r="AE80" s="282" t="e">
        <f aca="false">rri(20,(E80-F80),(K80-L80))</f>
        <v>#NAME?</v>
      </c>
      <c r="AF80" s="105" t="n">
        <f aca="false">Q80</f>
        <v>0.350919129071926</v>
      </c>
      <c r="AG80" s="283" t="n">
        <f aca="false">IF(ISNUMBER(AE80),AE80,0)</f>
        <v>0</v>
      </c>
    </row>
    <row r="81" customFormat="false" ht="12.75" hidden="false" customHeight="true" outlineLevel="0" collapsed="false">
      <c r="A81" s="2" t="s">
        <v>436</v>
      </c>
      <c r="B81" s="2" t="str">
        <f aca="false" t="array" ref="B81:B81">INDEX(Countries!D81:D341, MATCH(A81, Countries!B81:B341, 0))</f>
        <v>PRI</v>
      </c>
      <c r="C81" s="41" t="n">
        <v>92.198911</v>
      </c>
      <c r="D81" s="41" t="n">
        <v>46.633145</v>
      </c>
      <c r="E81" s="41" t="n">
        <v>92.105779</v>
      </c>
      <c r="F81" s="41" t="n">
        <v>46.592764</v>
      </c>
      <c r="G81" s="41" t="n">
        <v>92.105779</v>
      </c>
      <c r="H81" s="41" t="n">
        <v>46.592764</v>
      </c>
      <c r="I81" s="41" t="n">
        <v>88.831349</v>
      </c>
      <c r="J81" s="41" t="n">
        <v>44.639753</v>
      </c>
      <c r="K81" s="41" t="n">
        <v>88.049735</v>
      </c>
      <c r="L81" s="41" t="n">
        <v>44.119111</v>
      </c>
      <c r="M81" s="41" t="n">
        <f aca="false">K81-L81</f>
        <v>43.930624</v>
      </c>
      <c r="N81" s="41" t="n">
        <f aca="false">M81*100</f>
        <v>4393.0624</v>
      </c>
      <c r="O81" s="41" t="n">
        <f aca="false">E81-K81</f>
        <v>4.056044</v>
      </c>
      <c r="P81" s="41" t="n">
        <f aca="false">F81-L81</f>
        <v>2.47365300000001</v>
      </c>
      <c r="Q81" s="105" t="n">
        <f aca="false">L81/K81</f>
        <v>0.501070343936867</v>
      </c>
      <c r="R81" s="105" t="n">
        <f aca="false">O81/E81</f>
        <v>0.0440368025115992</v>
      </c>
      <c r="S81" s="281" t="n">
        <f aca="false">((E81-F81)-(K81-L81))/(E81-F81)</f>
        <v>0.0347678790341619</v>
      </c>
      <c r="T81" s="105" t="n">
        <f aca="false">P81/F81</f>
        <v>0.0530909263077847</v>
      </c>
      <c r="U81" s="281" t="n">
        <f aca="false">K81/$K$113</f>
        <v>0.000648046108635445</v>
      </c>
      <c r="V81" s="97" t="n">
        <f aca="false">P81/O81</f>
        <v>0.609868384070786</v>
      </c>
      <c r="W81" s="41" t="n">
        <f aca="false">O81/21</f>
        <v>0.193144952380952</v>
      </c>
      <c r="X81" s="2" t="n">
        <f aca="false">(O81-P81)/21</f>
        <v>0.0753519523809521</v>
      </c>
      <c r="Y81" s="2" t="n">
        <f aca="false">P81/21</f>
        <v>0.117793</v>
      </c>
      <c r="Z81" s="105" t="n">
        <f aca="false">W81/C81</f>
        <v>0.00209487238283056</v>
      </c>
      <c r="AA81" s="282" t="n">
        <f aca="false">X81/(C81-D81)</f>
        <v>0.00165369660154407</v>
      </c>
      <c r="AB81" s="105" t="n">
        <f aca="false">Y81/D81</f>
        <v>0.00252595015841201</v>
      </c>
      <c r="AC81" s="105" t="e">
        <f aca="false">rri(20,E81,K81)</f>
        <v>#NAME?</v>
      </c>
      <c r="AD81" s="105" t="e">
        <f aca="false">rri(20,F81,L81)</f>
        <v>#NAME?</v>
      </c>
      <c r="AE81" s="282" t="e">
        <f aca="false">rri(20,(E81-F81),(K81-L81))</f>
        <v>#NAME?</v>
      </c>
      <c r="AF81" s="105" t="n">
        <f aca="false">Q81</f>
        <v>0.501070343936867</v>
      </c>
      <c r="AG81" s="283" t="n">
        <f aca="false">IF(ISNUMBER(AE81),AE81,0)</f>
        <v>0</v>
      </c>
    </row>
    <row r="82" customFormat="false" ht="12.75" hidden="false" customHeight="true" outlineLevel="0" collapsed="false">
      <c r="A82" s="2" t="s">
        <v>437</v>
      </c>
      <c r="B82" s="2" t="str">
        <f aca="false" t="array" ref="B82:B82">INDEX(Countries!D82:D342, MATCH(A82, Countries!B82:B342, 0))</f>
        <v>QAT</v>
      </c>
      <c r="C82" s="41" t="n">
        <v>4.810254</v>
      </c>
      <c r="D82" s="41" t="n">
        <v>4.10997</v>
      </c>
      <c r="E82" s="41" t="n">
        <v>4.677947</v>
      </c>
      <c r="F82" s="41" t="n">
        <v>4.002345</v>
      </c>
      <c r="G82" s="41" t="n">
        <v>4.517513</v>
      </c>
      <c r="H82" s="41" t="n">
        <v>3.99172</v>
      </c>
      <c r="I82" s="41" t="n">
        <v>4.591213</v>
      </c>
      <c r="J82" s="41" t="n">
        <v>3.961157</v>
      </c>
      <c r="K82" s="41" t="n">
        <v>4.582331</v>
      </c>
      <c r="L82" s="41" t="n">
        <v>3.982366</v>
      </c>
      <c r="M82" s="41" t="n">
        <f aca="false">K82-L82</f>
        <v>0.599965</v>
      </c>
      <c r="N82" s="41" t="n">
        <f aca="false">M82*100</f>
        <v>59.9965</v>
      </c>
      <c r="O82" s="41" t="n">
        <f aca="false">E82-K82</f>
        <v>0.0956159999999997</v>
      </c>
      <c r="P82" s="41" t="n">
        <f aca="false">F82-L82</f>
        <v>0.0199790000000002</v>
      </c>
      <c r="Q82" s="105" t="n">
        <f aca="false">L82/K82</f>
        <v>0.869069912234625</v>
      </c>
      <c r="R82" s="105" t="n">
        <f aca="false">O82/E82</f>
        <v>0.0204397356361668</v>
      </c>
      <c r="S82" s="281" t="n">
        <f aca="false">((E82-F82)-(K82-L82))/(E82-F82)</f>
        <v>0.111954967569663</v>
      </c>
      <c r="T82" s="105" t="n">
        <f aca="false">P82/F82</f>
        <v>0.0049918235434477</v>
      </c>
      <c r="U82" s="281" t="n">
        <f aca="false">K82/$K$113</f>
        <v>3.3725959232354E-005</v>
      </c>
      <c r="V82" s="97" t="n">
        <f aca="false">P82/O82</f>
        <v>0.208950384872827</v>
      </c>
      <c r="W82" s="41" t="n">
        <f aca="false">O82/21</f>
        <v>0.00455314285714284</v>
      </c>
      <c r="X82" s="2" t="n">
        <f aca="false">(O82-P82)/21</f>
        <v>0.00360176190476188</v>
      </c>
      <c r="Y82" s="2" t="n">
        <f aca="false">P82/21</f>
        <v>0.000951380952380962</v>
      </c>
      <c r="Z82" s="105" t="n">
        <f aca="false">W82/C82</f>
        <v>0.000946549362495794</v>
      </c>
      <c r="AA82" s="282" t="n">
        <f aca="false">X82/(C82-D82)</f>
        <v>0.00514328744446808</v>
      </c>
      <c r="AB82" s="105" t="n">
        <f aca="false">Y82/D82</f>
        <v>0.000231481240101743</v>
      </c>
      <c r="AC82" s="105" t="e">
        <f aca="false">rri(20,E82,K82)</f>
        <v>#NAME?</v>
      </c>
      <c r="AD82" s="105" t="e">
        <f aca="false">rri(20,F82,L82)</f>
        <v>#NAME?</v>
      </c>
      <c r="AE82" s="282" t="e">
        <f aca="false">rri(20,(E82-F82),(K82-L82))</f>
        <v>#NAME?</v>
      </c>
      <c r="AF82" s="105" t="n">
        <f aca="false">Q82</f>
        <v>0.869069912234625</v>
      </c>
      <c r="AG82" s="283" t="n">
        <f aca="false">IF(ISNUMBER(AE82),AE82,0)</f>
        <v>0</v>
      </c>
    </row>
    <row r="83" customFormat="false" ht="12.75" hidden="false" customHeight="true" outlineLevel="0" collapsed="false">
      <c r="A83" s="2" t="s">
        <v>439</v>
      </c>
      <c r="B83" s="2" t="str">
        <f aca="false" t="array" ref="B83:B83">INDEX(Countries!D83:D343, MATCH(A83, Countries!B83:B343, 0))</f>
        <v>KNA</v>
      </c>
      <c r="C83" s="41" t="n">
        <v>0.302132</v>
      </c>
      <c r="D83" s="41" t="n">
        <v>0.130814</v>
      </c>
      <c r="E83" s="41" t="n">
        <v>0.300389</v>
      </c>
      <c r="F83" s="41" t="n">
        <v>0.129071</v>
      </c>
      <c r="G83" s="41" t="n">
        <v>0.300389</v>
      </c>
      <c r="H83" s="41" t="n">
        <v>0.129071</v>
      </c>
      <c r="I83" s="41" t="n">
        <v>0.287027</v>
      </c>
      <c r="J83" s="41" t="n">
        <v>0.117452</v>
      </c>
      <c r="K83" s="41" t="n">
        <v>0.288189</v>
      </c>
      <c r="L83" s="41" t="n">
        <v>0.118614</v>
      </c>
      <c r="M83" s="41" t="n">
        <f aca="false">K83-L83</f>
        <v>0.169575</v>
      </c>
      <c r="N83" s="41" t="n">
        <f aca="false">M83*100</f>
        <v>16.9575</v>
      </c>
      <c r="O83" s="41" t="n">
        <f aca="false">E83-K83</f>
        <v>0.0122</v>
      </c>
      <c r="P83" s="41" t="n">
        <f aca="false">F83-L83</f>
        <v>0.010457</v>
      </c>
      <c r="Q83" s="105" t="n">
        <f aca="false">L83/K83</f>
        <v>0.411584064624257</v>
      </c>
      <c r="R83" s="105" t="n">
        <f aca="false">O83/E83</f>
        <v>0.0406140038416854</v>
      </c>
      <c r="S83" s="281" t="n">
        <f aca="false">((E83-F83)-(K83-L83))/(E83-F83)</f>
        <v>0.0101740622701645</v>
      </c>
      <c r="T83" s="105" t="n">
        <f aca="false">P83/F83</f>
        <v>0.0810174245182884</v>
      </c>
      <c r="U83" s="281" t="n">
        <f aca="false">K83/$K$113</f>
        <v>2.1210712332245E-006</v>
      </c>
      <c r="V83" s="97" t="n">
        <f aca="false">P83/O83</f>
        <v>0.85713114754098</v>
      </c>
      <c r="W83" s="41" t="n">
        <f aca="false">O83/21</f>
        <v>0.000580952380952383</v>
      </c>
      <c r="X83" s="2" t="n">
        <f aca="false">(O83-P83)/21</f>
        <v>8.30000000000024E-005</v>
      </c>
      <c r="Y83" s="2" t="n">
        <f aca="false">P83/21</f>
        <v>0.000497952380952381</v>
      </c>
      <c r="Z83" s="105" t="n">
        <f aca="false">W83/C83</f>
        <v>0.00192284293273266</v>
      </c>
      <c r="AA83" s="282" t="n">
        <f aca="false">X83/(C83-D83)</f>
        <v>0.000484479155722121</v>
      </c>
      <c r="AB83" s="105" t="n">
        <f aca="false">Y83/D83</f>
        <v>0.00380656795872292</v>
      </c>
      <c r="AC83" s="105" t="e">
        <f aca="false">rri(20,E83,K83)</f>
        <v>#NAME?</v>
      </c>
      <c r="AD83" s="105" t="e">
        <f aca="false">rri(20,F83,L83)</f>
        <v>#NAME?</v>
      </c>
      <c r="AE83" s="282" t="e">
        <f aca="false">rri(20,(E83-F83),(K83-L83))</f>
        <v>#NAME?</v>
      </c>
      <c r="AF83" s="105" t="n">
        <f aca="false">Q83</f>
        <v>0.411584064624257</v>
      </c>
      <c r="AG83" s="283" t="n">
        <f aca="false">IF(ISNUMBER(AE83),AE83,0)</f>
        <v>0</v>
      </c>
    </row>
    <row r="84" customFormat="false" ht="12.75" hidden="false" customHeight="true" outlineLevel="0" collapsed="false">
      <c r="A84" s="2" t="s">
        <v>440</v>
      </c>
      <c r="B84" s="2" t="str">
        <f aca="false" t="array" ref="B84:B84">INDEX(Countries!D84:D344, MATCH(A84, Countries!B84:B344, 0))</f>
        <v>LCA</v>
      </c>
      <c r="C84" s="41" t="n">
        <v>1.662309</v>
      </c>
      <c r="D84" s="41" t="n">
        <v>1.075474</v>
      </c>
      <c r="E84" s="41" t="n">
        <v>1.658174</v>
      </c>
      <c r="F84" s="41" t="n">
        <v>1.07252</v>
      </c>
      <c r="G84" s="41" t="n">
        <v>1.658174</v>
      </c>
      <c r="H84" s="41" t="n">
        <v>1.07252</v>
      </c>
      <c r="I84" s="41" t="n">
        <v>1.652856</v>
      </c>
      <c r="J84" s="41" t="n">
        <v>1.07252</v>
      </c>
      <c r="K84" s="41" t="n">
        <v>1.656991</v>
      </c>
      <c r="L84" s="41" t="n">
        <v>1.075474</v>
      </c>
      <c r="M84" s="41" t="n">
        <f aca="false">K84-L84</f>
        <v>0.581517</v>
      </c>
      <c r="N84" s="41" t="n">
        <f aca="false">M84*100</f>
        <v>58.1517</v>
      </c>
      <c r="O84" s="41" t="n">
        <f aca="false">E84-K84</f>
        <v>0.00118299999999993</v>
      </c>
      <c r="P84" s="41" t="n">
        <f aca="false">F84-L84</f>
        <v>-0.00295400000000012</v>
      </c>
      <c r="Q84" s="105" t="n">
        <f aca="false">L84/K84</f>
        <v>0.649052408854363</v>
      </c>
      <c r="R84" s="105" t="n">
        <f aca="false">O84/E84</f>
        <v>0.000713435381329061</v>
      </c>
      <c r="S84" s="281" t="n">
        <f aca="false">((E84-F84)-(K84-L84))/(E84-F84)</f>
        <v>0.00706389779630986</v>
      </c>
      <c r="T84" s="105" t="n">
        <f aca="false">P84/F84</f>
        <v>-0.00275426099280211</v>
      </c>
      <c r="U84" s="281" t="n">
        <f aca="false">K84/$K$113</f>
        <v>1.21954548709767E-005</v>
      </c>
      <c r="V84" s="97" t="n">
        <f aca="false">P84/O84</f>
        <v>-2.49704142011859</v>
      </c>
      <c r="W84" s="41" t="n">
        <f aca="false">O84/21</f>
        <v>5.63333333333302E-005</v>
      </c>
      <c r="X84" s="2" t="n">
        <f aca="false">(O84-P84)/21</f>
        <v>0.000197000000000003</v>
      </c>
      <c r="Y84" s="2" t="n">
        <f aca="false">P84/21</f>
        <v>-0.000140666666666673</v>
      </c>
      <c r="Z84" s="105" t="n">
        <f aca="false">W84/C84</f>
        <v>3.38886051470155E-005</v>
      </c>
      <c r="AA84" s="282" t="n">
        <f aca="false">X84/(C84-D84)</f>
        <v>0.000335699131783215</v>
      </c>
      <c r="AB84" s="105" t="n">
        <f aca="false">Y84/D84</f>
        <v>-0.00013079504169015</v>
      </c>
      <c r="AC84" s="105" t="e">
        <f aca="false">rri(20,E84,K84)</f>
        <v>#NAME?</v>
      </c>
      <c r="AD84" s="105" t="e">
        <f aca="false">rri(20,F84,L84)</f>
        <v>#NAME?</v>
      </c>
      <c r="AE84" s="282" t="e">
        <f aca="false">rri(20,(E84-F84),(K84-L84))</f>
        <v>#NAME?</v>
      </c>
      <c r="AF84" s="105" t="n">
        <f aca="false">Q84</f>
        <v>0.649052408854363</v>
      </c>
      <c r="AG84" s="283" t="n">
        <f aca="false">IF(ISNUMBER(AE84),AE84,0)</f>
        <v>0</v>
      </c>
    </row>
    <row r="85" customFormat="false" ht="12.75" hidden="false" customHeight="true" outlineLevel="0" collapsed="false">
      <c r="A85" s="2" t="s">
        <v>441</v>
      </c>
      <c r="B85" s="2" t="str">
        <f aca="false" t="array" ref="B85:B85">INDEX(Countries!D85:D345, MATCH(A85, Countries!B85:B345, 0))</f>
        <v>VCT</v>
      </c>
      <c r="C85" s="41" t="n">
        <v>0.149903</v>
      </c>
      <c r="D85" s="41" t="n">
        <v>0.061072</v>
      </c>
      <c r="E85" s="41" t="n">
        <v>0.149903</v>
      </c>
      <c r="F85" s="41" t="n">
        <v>0.061072</v>
      </c>
      <c r="G85" s="41" t="n">
        <v>0.149903</v>
      </c>
      <c r="H85" s="41" t="n">
        <v>0.061072</v>
      </c>
      <c r="I85" s="41" t="n">
        <v>0.144567</v>
      </c>
      <c r="J85" s="41" t="n">
        <v>0.055736</v>
      </c>
      <c r="K85" s="41" t="n">
        <v>0.144567</v>
      </c>
      <c r="L85" s="41" t="n">
        <v>0.055736</v>
      </c>
      <c r="M85" s="41" t="n">
        <f aca="false">K85-L85</f>
        <v>0.088831</v>
      </c>
      <c r="N85" s="41" t="n">
        <f aca="false">M85*100</f>
        <v>8.8831</v>
      </c>
      <c r="O85" s="41" t="n">
        <f aca="false">E85-K85</f>
        <v>0.00533600000000001</v>
      </c>
      <c r="P85" s="41" t="n">
        <f aca="false">F85-L85</f>
        <v>0.005336</v>
      </c>
      <c r="Q85" s="105" t="n">
        <f aca="false">L85/K85</f>
        <v>0.385537501642837</v>
      </c>
      <c r="R85" s="105" t="n">
        <f aca="false">O85/E85</f>
        <v>0.0355963523078258</v>
      </c>
      <c r="S85" s="281" t="n">
        <f aca="false">((E85-F85)-(K85-L85))/(E85-F85)</f>
        <v>0</v>
      </c>
      <c r="T85" s="105" t="n">
        <f aca="false">P85/F85</f>
        <v>0.0873722818967776</v>
      </c>
      <c r="U85" s="281" t="n">
        <f aca="false">K85/$K$113</f>
        <v>1.06401321692905E-006</v>
      </c>
      <c r="V85" s="97" t="n">
        <f aca="false">P85/O85</f>
        <v>0.999999999999999</v>
      </c>
      <c r="W85" s="41" t="n">
        <f aca="false">O85/21</f>
        <v>0.000254095238095238</v>
      </c>
      <c r="X85" s="2" t="n">
        <f aca="false">(O85-P85)/21</f>
        <v>0</v>
      </c>
      <c r="Y85" s="2" t="n">
        <f aca="false">P85/21</f>
        <v>0.000254095238095238</v>
      </c>
      <c r="Z85" s="105" t="n">
        <f aca="false">W85/C85</f>
        <v>0.00169506439561075</v>
      </c>
      <c r="AA85" s="282" t="n">
        <f aca="false">X85/(C85-D85)</f>
        <v>0</v>
      </c>
      <c r="AB85" s="105" t="n">
        <f aca="false">Y85/D85</f>
        <v>0.0041605848522275</v>
      </c>
      <c r="AC85" s="105" t="e">
        <f aca="false">rri(20,E85,K85)</f>
        <v>#NAME?</v>
      </c>
      <c r="AD85" s="105" t="e">
        <f aca="false">rri(20,F85,L85)</f>
        <v>#NAME?</v>
      </c>
      <c r="AE85" s="282" t="e">
        <f aca="false">rri(20,(E85-F85),(K85-L85))</f>
        <v>#NAME?</v>
      </c>
      <c r="AF85" s="105" t="n">
        <f aca="false">Q85</f>
        <v>0.385537501642837</v>
      </c>
      <c r="AG85" s="283" t="n">
        <f aca="false">IF(ISNUMBER(AE85),AE85,0)</f>
        <v>0</v>
      </c>
    </row>
    <row r="86" customFormat="false" ht="12.75" hidden="false" customHeight="true" outlineLevel="0" collapsed="false">
      <c r="A86" s="2" t="s">
        <v>1324</v>
      </c>
      <c r="B86" s="2" t="e">
        <f aca="false" t="array" ref="B86:B86">INDEX(Countries!D86:D346, MATCH(A86, Countries!B86:B346, 0))</f>
        <v>#N/A</v>
      </c>
      <c r="C86" s="41" t="n">
        <v>0.189205</v>
      </c>
      <c r="D86" s="41" t="n">
        <v>0.186447</v>
      </c>
      <c r="E86" s="41" t="n">
        <v>0.177632</v>
      </c>
      <c r="F86" s="41" t="n">
        <v>0.174874</v>
      </c>
      <c r="G86" s="41" t="n">
        <v>0.177632</v>
      </c>
      <c r="H86" s="41" t="n">
        <v>0.174874</v>
      </c>
      <c r="I86" s="41" t="n">
        <v>0.144652</v>
      </c>
      <c r="J86" s="41" t="n">
        <v>0.141893</v>
      </c>
      <c r="K86" s="41" t="n">
        <v>0.156224</v>
      </c>
      <c r="L86" s="41" t="n">
        <v>0.153466</v>
      </c>
      <c r="M86" s="41" t="n">
        <f aca="false">K86-L86</f>
        <v>0.00275800000000001</v>
      </c>
      <c r="N86" s="41" t="n">
        <f aca="false">M86*100</f>
        <v>0.275800000000001</v>
      </c>
      <c r="O86" s="41" t="n">
        <f aca="false">E86-K86</f>
        <v>0.021408</v>
      </c>
      <c r="P86" s="41" t="n">
        <f aca="false">F86-L86</f>
        <v>0.021408</v>
      </c>
      <c r="Q86" s="105" t="n">
        <f aca="false">L86/K86</f>
        <v>0.982345862351495</v>
      </c>
      <c r="R86" s="105" t="n">
        <f aca="false">O86/E86</f>
        <v>0.120518825436858</v>
      </c>
      <c r="S86" s="281" t="n">
        <f aca="false">((E86-F86)-(K86-L86))/(E86-F86)</f>
        <v>0</v>
      </c>
      <c r="T86" s="105" t="n">
        <f aca="false">P86/F86</f>
        <v>0.122419570662306</v>
      </c>
      <c r="U86" s="281" t="n">
        <f aca="false">K86/$K$113</f>
        <v>1.14980874474482E-006</v>
      </c>
      <c r="V86" s="97" t="n">
        <f aca="false">P86/O86</f>
        <v>1</v>
      </c>
      <c r="W86" s="41" t="n">
        <f aca="false">O86/21</f>
        <v>0.00101942857142857</v>
      </c>
      <c r="X86" s="2" t="n">
        <f aca="false">(O86-P86)/21</f>
        <v>0</v>
      </c>
      <c r="Y86" s="2" t="n">
        <f aca="false">P86/21</f>
        <v>0.00101942857142857</v>
      </c>
      <c r="Z86" s="105" t="n">
        <f aca="false">W86/C86</f>
        <v>0.00538795788392787</v>
      </c>
      <c r="AA86" s="282" t="n">
        <f aca="false">X86/(C86-D86)</f>
        <v>0</v>
      </c>
      <c r="AB86" s="105" t="n">
        <f aca="false">Y86/D86</f>
        <v>0.00546765875250646</v>
      </c>
      <c r="AC86" s="105" t="e">
        <f aca="false">rri(20,E86,K86)</f>
        <v>#NAME?</v>
      </c>
      <c r="AD86" s="105" t="e">
        <f aca="false">rri(20,F86,L86)</f>
        <v>#NAME?</v>
      </c>
      <c r="AE86" s="282" t="e">
        <f aca="false">rri(20,(E86-F86),(K86-L86))</f>
        <v>#NAME?</v>
      </c>
      <c r="AF86" s="105" t="n">
        <f aca="false">Q86</f>
        <v>0.982345862351495</v>
      </c>
      <c r="AG86" s="283" t="n">
        <f aca="false">IF(ISNUMBER(AE86),AE86,0)</f>
        <v>0</v>
      </c>
    </row>
    <row r="87" customFormat="false" ht="12.75" hidden="false" customHeight="true" outlineLevel="0" collapsed="false">
      <c r="A87" s="2" t="s">
        <v>443</v>
      </c>
      <c r="B87" s="2" t="str">
        <f aca="false" t="array" ref="B87:B87">INDEX(Countries!D87:D347, MATCH(A87, Countries!B87:B347, 0))</f>
        <v>WSM</v>
      </c>
      <c r="C87" s="41" t="n">
        <v>3.044853</v>
      </c>
      <c r="D87" s="41" t="n">
        <v>0.590834</v>
      </c>
      <c r="E87" s="41" t="n">
        <v>3.034225</v>
      </c>
      <c r="F87" s="41" t="n">
        <v>0.584954</v>
      </c>
      <c r="G87" s="41" t="n">
        <v>3.034225</v>
      </c>
      <c r="H87" s="41" t="n">
        <v>0.584954</v>
      </c>
      <c r="I87" s="41" t="n">
        <v>3.040127</v>
      </c>
      <c r="J87" s="41" t="n">
        <v>0.590834</v>
      </c>
      <c r="K87" s="41" t="n">
        <v>3.040127</v>
      </c>
      <c r="L87" s="41" t="n">
        <v>0.590834</v>
      </c>
      <c r="M87" s="41" t="n">
        <f aca="false">K87-L87</f>
        <v>2.449293</v>
      </c>
      <c r="N87" s="41" t="n">
        <f aca="false">M87*100</f>
        <v>244.9293</v>
      </c>
      <c r="O87" s="41" t="n">
        <f aca="false">E87-K87</f>
        <v>-0.00590199999999985</v>
      </c>
      <c r="P87" s="41" t="n">
        <f aca="false">F87-L87</f>
        <v>-0.00588</v>
      </c>
      <c r="Q87" s="105" t="n">
        <f aca="false">L87/K87</f>
        <v>0.194345170448471</v>
      </c>
      <c r="R87" s="105" t="n">
        <f aca="false">O87/E87</f>
        <v>-0.00194514249932021</v>
      </c>
      <c r="S87" s="281" t="n">
        <f aca="false">((E87-F87)-(K87-L87))/(E87-F87)</f>
        <v>-8.98226451851281E-006</v>
      </c>
      <c r="T87" s="105" t="n">
        <f aca="false">P87/F87</f>
        <v>-0.0100520724706558</v>
      </c>
      <c r="U87" s="281" t="n">
        <f aca="false">K87/$K$113</f>
        <v>2.23753367583395E-005</v>
      </c>
      <c r="V87" s="97" t="n">
        <f aca="false">P87/O87</f>
        <v>0.996272450016968</v>
      </c>
      <c r="W87" s="41" t="n">
        <f aca="false">O87/21</f>
        <v>-0.000281047619047612</v>
      </c>
      <c r="X87" s="2" t="n">
        <f aca="false">(O87-P87)/21</f>
        <v>-1.04761904761217E-006</v>
      </c>
      <c r="Y87" s="2" t="n">
        <f aca="false">P87/21</f>
        <v>-0.00028</v>
      </c>
      <c r="Z87" s="105" t="n">
        <f aca="false">W87/C87</f>
        <v>-9.23025246366941E-005</v>
      </c>
      <c r="AA87" s="282" t="n">
        <f aca="false">X87/(C87-D87)</f>
        <v>-4.26899322137345E-007</v>
      </c>
      <c r="AB87" s="105" t="n">
        <f aca="false">Y87/D87</f>
        <v>-0.000473906376410294</v>
      </c>
      <c r="AC87" s="105" t="e">
        <f aca="false">rri(20,E87,K87)</f>
        <v>#NAME?</v>
      </c>
      <c r="AD87" s="105" t="e">
        <f aca="false">rri(20,F87,L87)</f>
        <v>#NAME?</v>
      </c>
      <c r="AE87" s="282" t="e">
        <f aca="false">rri(20,(E87-F87),(K87-L87))</f>
        <v>#NAME?</v>
      </c>
      <c r="AF87" s="105" t="n">
        <f aca="false">Q87</f>
        <v>0.194345170448471</v>
      </c>
      <c r="AG87" s="283" t="n">
        <f aca="false">IF(ISNUMBER(AE87),AE87,0)</f>
        <v>0</v>
      </c>
    </row>
    <row r="88" customFormat="false" ht="12.75" hidden="false" customHeight="true" outlineLevel="0" collapsed="false">
      <c r="A88" s="2" t="s">
        <v>444</v>
      </c>
      <c r="B88" s="2" t="str">
        <f aca="false" t="array" ref="B88:B88">INDEX(Countries!D88:D348, MATCH(A88, Countries!B88:B348, 0))</f>
        <v>STP</v>
      </c>
      <c r="C88" s="41" t="n">
        <v>0.006686</v>
      </c>
      <c r="D88" s="41" t="n">
        <v>0</v>
      </c>
      <c r="E88" s="41" t="n">
        <v>0.004863</v>
      </c>
      <c r="F88" s="41" t="n">
        <v>0</v>
      </c>
      <c r="G88" s="41" t="n">
        <v>0.004863</v>
      </c>
      <c r="H88" s="41" t="n">
        <v>0</v>
      </c>
      <c r="I88" s="41" t="n">
        <v>0.004863</v>
      </c>
      <c r="J88" s="41" t="n">
        <v>0</v>
      </c>
      <c r="K88" s="41" t="n">
        <v>0.006686</v>
      </c>
      <c r="L88" s="41" t="n">
        <v>0</v>
      </c>
      <c r="M88" s="41" t="n">
        <f aca="false">K88-L88</f>
        <v>0.006686</v>
      </c>
      <c r="N88" s="41" t="n">
        <f aca="false">M88*100</f>
        <v>0.6686</v>
      </c>
      <c r="O88" s="41" t="n">
        <f aca="false">E88-K88</f>
        <v>-0.001823</v>
      </c>
      <c r="P88" s="41" t="n">
        <f aca="false">F88-L88</f>
        <v>0</v>
      </c>
      <c r="Q88" s="105" t="n">
        <f aca="false">L88/K88</f>
        <v>0</v>
      </c>
      <c r="R88" s="105" t="n">
        <f aca="false">O88/E88</f>
        <v>-0.374871478511207</v>
      </c>
      <c r="S88" s="281" t="n">
        <f aca="false">((E88-F88)-(K88-L88))/(E88-F88)</f>
        <v>-0.374871478511207</v>
      </c>
      <c r="T88" s="105" t="e">
        <f aca="false">P88/F88</f>
        <v>#DIV/0!</v>
      </c>
      <c r="U88" s="281" t="n">
        <f aca="false">K88/$K$113</f>
        <v>4.92089644828186E-008</v>
      </c>
      <c r="V88" s="97" t="n">
        <f aca="false">P88/O88</f>
        <v>-0</v>
      </c>
      <c r="W88" s="41" t="n">
        <f aca="false">O88/21</f>
        <v>-8.68095238095238E-005</v>
      </c>
      <c r="X88" s="2" t="n">
        <f aca="false">(O88-P88)/21</f>
        <v>-8.68095238095238E-005</v>
      </c>
      <c r="Y88" s="2" t="n">
        <f aca="false">P88/21</f>
        <v>0</v>
      </c>
      <c r="Z88" s="105" t="n">
        <f aca="false">W88/C88</f>
        <v>-0.0129837756221244</v>
      </c>
      <c r="AA88" s="282" t="n">
        <f aca="false">X88/(C88-D88)</f>
        <v>-0.0129837756221244</v>
      </c>
      <c r="AB88" s="105" t="e">
        <f aca="false">Y88/D88</f>
        <v>#DIV/0!</v>
      </c>
      <c r="AC88" s="105" t="e">
        <f aca="false">rri(20,E88,K88)</f>
        <v>#NAME?</v>
      </c>
      <c r="AD88" s="105" t="e">
        <f aca="false">rri(20,F88,L88)</f>
        <v>#NAME?</v>
      </c>
      <c r="AE88" s="282" t="e">
        <f aca="false">rri(20,(E88-F88),(K88-L88))</f>
        <v>#NAME?</v>
      </c>
      <c r="AF88" s="105" t="n">
        <f aca="false">Q88</f>
        <v>0</v>
      </c>
      <c r="AG88" s="283" t="n">
        <f aca="false">IF(ISNUMBER(AE88),AE88,0)</f>
        <v>0</v>
      </c>
    </row>
    <row r="89" customFormat="false" ht="12.75" hidden="false" customHeight="true" outlineLevel="0" collapsed="false">
      <c r="A89" s="2" t="s">
        <v>445</v>
      </c>
      <c r="B89" s="2" t="str">
        <f aca="false" t="array" ref="B89:B89">INDEX(Countries!D89:D349, MATCH(A89, Countries!B89:B349, 0))</f>
        <v>SAU</v>
      </c>
      <c r="C89" s="41" t="n">
        <v>73.468661</v>
      </c>
      <c r="D89" s="41" t="n">
        <v>8.088969</v>
      </c>
      <c r="E89" s="41" t="n">
        <v>71.235552</v>
      </c>
      <c r="F89" s="41" t="n">
        <v>7.979201</v>
      </c>
      <c r="G89" s="41" t="n">
        <v>66.459493</v>
      </c>
      <c r="H89" s="41" t="n">
        <v>7.644496</v>
      </c>
      <c r="I89" s="41" t="n">
        <v>69.860286</v>
      </c>
      <c r="J89" s="41" t="n">
        <v>7.492826</v>
      </c>
      <c r="K89" s="41" t="n">
        <v>65.756036</v>
      </c>
      <c r="L89" s="41" t="n">
        <v>7.506081</v>
      </c>
      <c r="M89" s="41" t="n">
        <f aca="false">K89-L89</f>
        <v>58.249955</v>
      </c>
      <c r="N89" s="41" t="n">
        <f aca="false">M89*100</f>
        <v>5824.9955</v>
      </c>
      <c r="O89" s="41" t="n">
        <f aca="false">E89-K89</f>
        <v>5.479516</v>
      </c>
      <c r="P89" s="41" t="n">
        <f aca="false">F89-L89</f>
        <v>0.47312</v>
      </c>
      <c r="Q89" s="105" t="n">
        <f aca="false">L89/K89</f>
        <v>0.114150448485064</v>
      </c>
      <c r="R89" s="105" t="n">
        <f aca="false">O89/E89</f>
        <v>0.0769210856960862</v>
      </c>
      <c r="S89" s="281" t="n">
        <f aca="false">((E89-F89)-(K89-L89))/(E89-F89)</f>
        <v>0.0791445589392281</v>
      </c>
      <c r="T89" s="105" t="n">
        <f aca="false">P89/F89</f>
        <v>0.0592941573974637</v>
      </c>
      <c r="U89" s="281" t="n">
        <f aca="false">K89/$K$113</f>
        <v>0.000483964469048002</v>
      </c>
      <c r="V89" s="97" t="n">
        <f aca="false">P89/O89</f>
        <v>0.0863433923726109</v>
      </c>
      <c r="W89" s="41" t="n">
        <f aca="false">O89/21</f>
        <v>0.260929333333334</v>
      </c>
      <c r="X89" s="2" t="n">
        <f aca="false">(O89-P89)/21</f>
        <v>0.23839980952381</v>
      </c>
      <c r="Y89" s="2" t="n">
        <f aca="false">P89/21</f>
        <v>0.0225295238095238</v>
      </c>
      <c r="Z89" s="105" t="n">
        <f aca="false">W89/C89</f>
        <v>0.00355157328011373</v>
      </c>
      <c r="AA89" s="282" t="n">
        <f aca="false">X89/(C89-D89)</f>
        <v>0.00364638930271819</v>
      </c>
      <c r="AB89" s="105" t="n">
        <f aca="false">Y89/D89</f>
        <v>0.00278521574375224</v>
      </c>
      <c r="AC89" s="105" t="e">
        <f aca="false">rri(20,E89,K89)</f>
        <v>#NAME?</v>
      </c>
      <c r="AD89" s="105" t="e">
        <f aca="false">rri(20,F89,L89)</f>
        <v>#NAME?</v>
      </c>
      <c r="AE89" s="282" t="e">
        <f aca="false">rri(20,(E89-F89),(K89-L89))</f>
        <v>#NAME?</v>
      </c>
      <c r="AF89" s="105" t="n">
        <f aca="false">Q89</f>
        <v>0.114150448485064</v>
      </c>
      <c r="AG89" s="283" t="n">
        <f aca="false">IF(ISNUMBER(AE89),AE89,0)</f>
        <v>0</v>
      </c>
    </row>
    <row r="90" customFormat="false" ht="12.75" hidden="false" customHeight="true" outlineLevel="0" collapsed="false">
      <c r="A90" s="2" t="s">
        <v>446</v>
      </c>
      <c r="B90" s="2" t="str">
        <f aca="false" t="array" ref="B90:B90">INDEX(Countries!D90:D350, MATCH(A90, Countries!B90:B350, 0))</f>
        <v>SEN</v>
      </c>
      <c r="C90" s="41" t="n">
        <v>1318.852452</v>
      </c>
      <c r="D90" s="41" t="n">
        <v>787.277514</v>
      </c>
      <c r="E90" s="41" t="n">
        <v>1282.647009</v>
      </c>
      <c r="F90" s="41" t="n">
        <v>761.099781</v>
      </c>
      <c r="G90" s="41" t="n">
        <v>1267.219529</v>
      </c>
      <c r="H90" s="41" t="n">
        <v>754.219152</v>
      </c>
      <c r="I90" s="41" t="n">
        <v>1266.942756</v>
      </c>
      <c r="J90" s="41" t="n">
        <v>756.2697</v>
      </c>
      <c r="K90" s="41" t="n">
        <v>1230.586475</v>
      </c>
      <c r="L90" s="41" t="n">
        <v>728.290152</v>
      </c>
      <c r="M90" s="41" t="n">
        <f aca="false">K90-L90</f>
        <v>502.296323</v>
      </c>
      <c r="N90" s="41" t="n">
        <f aca="false">M90*100</f>
        <v>50229.6323</v>
      </c>
      <c r="O90" s="41" t="n">
        <f aca="false">E90-K90</f>
        <v>52.060534</v>
      </c>
      <c r="P90" s="41" t="n">
        <f aca="false">F90-L90</f>
        <v>32.809629</v>
      </c>
      <c r="Q90" s="105" t="n">
        <f aca="false">L90/K90</f>
        <v>0.591823627835663</v>
      </c>
      <c r="R90" s="105" t="n">
        <f aca="false">O90/E90</f>
        <v>0.040588356449362</v>
      </c>
      <c r="S90" s="281" t="n">
        <f aca="false">((E90-F90)-(K90-L90))/(E90-F90)</f>
        <v>0.0369111443153907</v>
      </c>
      <c r="T90" s="105" t="n">
        <f aca="false">P90/F90</f>
        <v>0.043108183472201</v>
      </c>
      <c r="U90" s="281" t="n">
        <f aca="false">K90/$K$113</f>
        <v>0.00905711728108165</v>
      </c>
      <c r="V90" s="97" t="n">
        <f aca="false">P90/O90</f>
        <v>0.63022075417052</v>
      </c>
      <c r="W90" s="41" t="n">
        <f aca="false">O90/21</f>
        <v>2.47907304761905</v>
      </c>
      <c r="X90" s="2" t="n">
        <f aca="false">(O90-P90)/21</f>
        <v>0.916709761904761</v>
      </c>
      <c r="Y90" s="2" t="n">
        <f aca="false">P90/21</f>
        <v>1.56236328571428</v>
      </c>
      <c r="Z90" s="105" t="n">
        <f aca="false">W90/C90</f>
        <v>0.00187971978507498</v>
      </c>
      <c r="AA90" s="282" t="n">
        <f aca="false">X90/(C90-D90)</f>
        <v>0.00172451651944652</v>
      </c>
      <c r="AB90" s="105" t="n">
        <f aca="false">Y90/D90</f>
        <v>0.0019845140473735</v>
      </c>
      <c r="AC90" s="105" t="e">
        <f aca="false">rri(20,E90,K90)</f>
        <v>#NAME?</v>
      </c>
      <c r="AD90" s="105" t="e">
        <f aca="false">rri(20,F90,L90)</f>
        <v>#NAME?</v>
      </c>
      <c r="AE90" s="282" t="e">
        <f aca="false">rri(20,(E90-F90),(K90-L90))</f>
        <v>#NAME?</v>
      </c>
      <c r="AF90" s="105" t="n">
        <f aca="false">Q90</f>
        <v>0.591823627835663</v>
      </c>
      <c r="AG90" s="283" t="n">
        <f aca="false">IF(ISNUMBER(AE90),AE90,0)</f>
        <v>0</v>
      </c>
    </row>
    <row r="91" customFormat="false" ht="12.75" hidden="false" customHeight="true" outlineLevel="0" collapsed="false">
      <c r="A91" s="2" t="s">
        <v>447</v>
      </c>
      <c r="B91" s="2" t="str">
        <f aca="false" t="array" ref="B91:B91">INDEX(Countries!D91:D351, MATCH(A91, Countries!B91:B351, 0))</f>
        <v>SYC</v>
      </c>
      <c r="C91" s="41" t="n">
        <v>1.157895</v>
      </c>
      <c r="D91" s="41" t="n">
        <v>0.402453</v>
      </c>
      <c r="E91" s="41" t="n">
        <v>1.08337</v>
      </c>
      <c r="F91" s="41" t="n">
        <v>0.402453</v>
      </c>
      <c r="G91" s="41" t="n">
        <v>1.08337</v>
      </c>
      <c r="H91" s="41" t="n">
        <v>0.402453</v>
      </c>
      <c r="I91" s="41" t="n">
        <v>1.065801</v>
      </c>
      <c r="J91" s="41" t="n">
        <v>0.402453</v>
      </c>
      <c r="K91" s="41" t="n">
        <v>1.114879</v>
      </c>
      <c r="L91" s="41" t="n">
        <v>0.402453</v>
      </c>
      <c r="M91" s="41" t="n">
        <f aca="false">K91-L91</f>
        <v>0.712426</v>
      </c>
      <c r="N91" s="41" t="n">
        <f aca="false">M91*100</f>
        <v>71.2426</v>
      </c>
      <c r="O91" s="41" t="n">
        <f aca="false">E91-K91</f>
        <v>-0.031509</v>
      </c>
      <c r="P91" s="41" t="n">
        <f aca="false">F91-L91</f>
        <v>0</v>
      </c>
      <c r="Q91" s="105" t="n">
        <f aca="false">L91/K91</f>
        <v>0.360983568620451</v>
      </c>
      <c r="R91" s="105" t="n">
        <f aca="false">O91/E91</f>
        <v>-0.0290842463793533</v>
      </c>
      <c r="S91" s="281" t="n">
        <f aca="false">((E91-F91)-(K91-L91))/(E91-F91)</f>
        <v>-0.0462743623672195</v>
      </c>
      <c r="T91" s="105" t="n">
        <f aca="false">P91/F91</f>
        <v>0</v>
      </c>
      <c r="U91" s="281" t="n">
        <f aca="false">K91/$K$113</f>
        <v>8.20551018750229E-006</v>
      </c>
      <c r="V91" s="97" t="n">
        <f aca="false">P91/O91</f>
        <v>-0</v>
      </c>
      <c r="W91" s="41" t="n">
        <f aca="false">O91/21</f>
        <v>-0.00150042857142857</v>
      </c>
      <c r="X91" s="2" t="n">
        <f aca="false">(O91-P91)/21</f>
        <v>-0.00150042857142857</v>
      </c>
      <c r="Y91" s="2" t="n">
        <f aca="false">P91/21</f>
        <v>0</v>
      </c>
      <c r="Z91" s="105" t="n">
        <f aca="false">W91/C91</f>
        <v>-0.00129582438081913</v>
      </c>
      <c r="AA91" s="282" t="n">
        <f aca="false">X91/(C91-D91)</f>
        <v>-0.00198615985268038</v>
      </c>
      <c r="AB91" s="105" t="n">
        <f aca="false">Y91/D91</f>
        <v>0</v>
      </c>
      <c r="AC91" s="105" t="e">
        <f aca="false">rri(20,E91,K91)</f>
        <v>#NAME?</v>
      </c>
      <c r="AD91" s="105" t="e">
        <f aca="false">rri(20,F91,L91)</f>
        <v>#NAME?</v>
      </c>
      <c r="AE91" s="282" t="e">
        <f aca="false">rri(20,(E91-F91),(K91-L91))</f>
        <v>#NAME?</v>
      </c>
      <c r="AF91" s="105" t="n">
        <f aca="false">Q91</f>
        <v>0.360983568620451</v>
      </c>
      <c r="AG91" s="283" t="n">
        <f aca="false">IF(ISNUMBER(AE91),AE91,0)</f>
        <v>0</v>
      </c>
    </row>
    <row r="92" customFormat="false" ht="12.75" hidden="false" customHeight="true" outlineLevel="0" collapsed="false">
      <c r="A92" s="2" t="s">
        <v>448</v>
      </c>
      <c r="B92" s="2" t="str">
        <f aca="false" t="array" ref="B92:B92">INDEX(Countries!D92:D352, MATCH(A92, Countries!B92:B352, 0))</f>
        <v>SLE</v>
      </c>
      <c r="C92" s="41" t="n">
        <v>1279.379445</v>
      </c>
      <c r="D92" s="41" t="n">
        <v>0</v>
      </c>
      <c r="E92" s="41" t="n">
        <v>1269.300831</v>
      </c>
      <c r="F92" s="41" t="n">
        <v>0</v>
      </c>
      <c r="G92" s="41" t="n">
        <v>1265.506177</v>
      </c>
      <c r="H92" s="41" t="n">
        <v>0</v>
      </c>
      <c r="I92" s="41" t="n">
        <v>1269.242181</v>
      </c>
      <c r="J92" s="41" t="n">
        <v>0</v>
      </c>
      <c r="K92" s="41" t="n">
        <v>1264.79375</v>
      </c>
      <c r="L92" s="41" t="n">
        <v>0</v>
      </c>
      <c r="M92" s="41" t="n">
        <f aca="false">K92-L92</f>
        <v>1264.79375</v>
      </c>
      <c r="N92" s="41" t="n">
        <f aca="false">M92*100</f>
        <v>126479.375</v>
      </c>
      <c r="O92" s="41" t="n">
        <f aca="false">E92-K92</f>
        <v>4.50708099999997</v>
      </c>
      <c r="P92" s="41" t="n">
        <f aca="false">F92-L92</f>
        <v>0</v>
      </c>
      <c r="Q92" s="105" t="n">
        <f aca="false">L92/K92</f>
        <v>0</v>
      </c>
      <c r="R92" s="105" t="n">
        <f aca="false">O92/E92</f>
        <v>0.00355083750827543</v>
      </c>
      <c r="S92" s="281" t="n">
        <f aca="false">((E92-F92)-(K92-L92))/(E92-F92)</f>
        <v>0.00355083750827543</v>
      </c>
      <c r="T92" s="105" t="e">
        <f aca="false">P92/F92</f>
        <v>#DIV/0!</v>
      </c>
      <c r="U92" s="281" t="n">
        <f aca="false">K92/$K$113</f>
        <v>0.00930888284801689</v>
      </c>
      <c r="V92" s="97" t="n">
        <f aca="false">P92/O92</f>
        <v>0</v>
      </c>
      <c r="W92" s="41" t="n">
        <f aca="false">O92/21</f>
        <v>0.214622904761903</v>
      </c>
      <c r="X92" s="2" t="n">
        <f aca="false">(O92-P92)/21</f>
        <v>0.214622904761903</v>
      </c>
      <c r="Y92" s="2" t="n">
        <f aca="false">P92/21</f>
        <v>0</v>
      </c>
      <c r="Z92" s="105" t="n">
        <f aca="false">W92/C92</f>
        <v>0.000167755473640507</v>
      </c>
      <c r="AA92" s="282" t="n">
        <f aca="false">X92/(C92-D92)</f>
        <v>0.000167755473640507</v>
      </c>
      <c r="AB92" s="105" t="e">
        <f aca="false">Y92/D92</f>
        <v>#DIV/0!</v>
      </c>
      <c r="AC92" s="105" t="e">
        <f aca="false">rri(20,E92,K92)</f>
        <v>#NAME?</v>
      </c>
      <c r="AD92" s="105" t="e">
        <f aca="false">rri(20,F92,L92)</f>
        <v>#NAME?</v>
      </c>
      <c r="AE92" s="282" t="e">
        <f aca="false">rri(20,(E92-F92),(K92-L92))</f>
        <v>#NAME?</v>
      </c>
      <c r="AF92" s="105" t="n">
        <f aca="false">Q92</f>
        <v>0</v>
      </c>
      <c r="AG92" s="283" t="n">
        <f aca="false">IF(ISNUMBER(AE92),AE92,0)</f>
        <v>0</v>
      </c>
    </row>
    <row r="93" customFormat="false" ht="12.75" hidden="false" customHeight="true" outlineLevel="0" collapsed="false">
      <c r="A93" s="2" t="s">
        <v>451</v>
      </c>
      <c r="B93" s="2" t="str">
        <f aca="false" t="array" ref="B93:B93">INDEX(Countries!D93:D353, MATCH(A93, Countries!B93:B353, 0))</f>
        <v>SLB</v>
      </c>
      <c r="C93" s="41" t="n">
        <v>547.369788</v>
      </c>
      <c r="D93" s="41" t="n">
        <v>55.830707</v>
      </c>
      <c r="E93" s="41" t="n">
        <v>536.34851</v>
      </c>
      <c r="F93" s="41" t="n">
        <v>55.162712</v>
      </c>
      <c r="G93" s="41" t="n">
        <v>528.596128</v>
      </c>
      <c r="H93" s="41" t="n">
        <v>54.683034</v>
      </c>
      <c r="I93" s="41" t="n">
        <v>524.832255</v>
      </c>
      <c r="J93" s="41" t="n">
        <v>54.102714</v>
      </c>
      <c r="K93" s="41" t="n">
        <v>528.601485</v>
      </c>
      <c r="L93" s="41" t="n">
        <v>54.71605</v>
      </c>
      <c r="M93" s="41" t="n">
        <f aca="false">K93-L93</f>
        <v>473.885435</v>
      </c>
      <c r="N93" s="41" t="n">
        <f aca="false">M93*100</f>
        <v>47388.5435</v>
      </c>
      <c r="O93" s="41" t="n">
        <f aca="false">E93-K93</f>
        <v>7.74702500000001</v>
      </c>
      <c r="P93" s="41" t="n">
        <f aca="false">F93-L93</f>
        <v>0.446661999999996</v>
      </c>
      <c r="Q93" s="105" t="n">
        <f aca="false">L93/K93</f>
        <v>0.103510965354174</v>
      </c>
      <c r="R93" s="105" t="n">
        <f aca="false">O93/E93</f>
        <v>0.0144440132778592</v>
      </c>
      <c r="S93" s="281" t="n">
        <f aca="false">((E93-F93)-(K93-L93))/(E93-F93)</f>
        <v>0.0151716094497037</v>
      </c>
      <c r="T93" s="105" t="n">
        <f aca="false">P93/F93</f>
        <v>0.00809717259731531</v>
      </c>
      <c r="U93" s="281" t="n">
        <f aca="false">K93/$K$113</f>
        <v>0.00389050728401588</v>
      </c>
      <c r="V93" s="97" t="n">
        <f aca="false">P93/O93</f>
        <v>0.0576559388926712</v>
      </c>
      <c r="W93" s="41" t="n">
        <f aca="false">O93/21</f>
        <v>0.368905952380953</v>
      </c>
      <c r="X93" s="2" t="n">
        <f aca="false">(O93-P93)/21</f>
        <v>0.347636333333334</v>
      </c>
      <c r="Y93" s="2" t="n">
        <f aca="false">P93/21</f>
        <v>0.0212696190476189</v>
      </c>
      <c r="Z93" s="105" t="n">
        <f aca="false">W93/C93</f>
        <v>0.000673961114530773</v>
      </c>
      <c r="AA93" s="282" t="n">
        <f aca="false">X93/(C93-D93)</f>
        <v>0.000707240475418747</v>
      </c>
      <c r="AB93" s="105" t="n">
        <f aca="false">Y93/D93</f>
        <v>0.000380966321053733</v>
      </c>
      <c r="AC93" s="105" t="e">
        <f aca="false">rri(20,E93,K93)</f>
        <v>#NAME?</v>
      </c>
      <c r="AD93" s="105" t="e">
        <f aca="false">rri(20,F93,L93)</f>
        <v>#NAME?</v>
      </c>
      <c r="AE93" s="282" t="e">
        <f aca="false">rri(20,(E93-F93),(K93-L93))</f>
        <v>#NAME?</v>
      </c>
      <c r="AF93" s="105" t="n">
        <f aca="false">Q93</f>
        <v>0.103510965354174</v>
      </c>
      <c r="AG93" s="283" t="n">
        <f aca="false">IF(ISNUMBER(AE93),AE93,0)</f>
        <v>0</v>
      </c>
    </row>
    <row r="94" customFormat="false" ht="12.75" hidden="false" customHeight="true" outlineLevel="0" collapsed="false">
      <c r="A94" s="2" t="s">
        <v>452</v>
      </c>
      <c r="B94" s="2" t="str">
        <f aca="false" t="array" ref="B94:B94">INDEX(Countries!D94:D354, MATCH(A94, Countries!B94:B354, 0))</f>
        <v>SOM</v>
      </c>
      <c r="C94" s="41" t="n">
        <v>22.555545</v>
      </c>
      <c r="D94" s="41" t="n">
        <v>0</v>
      </c>
      <c r="E94" s="41" t="n">
        <v>21.929154</v>
      </c>
      <c r="F94" s="41" t="n">
        <v>0</v>
      </c>
      <c r="G94" s="41" t="n">
        <v>21.14143</v>
      </c>
      <c r="H94" s="41" t="n">
        <v>0</v>
      </c>
      <c r="I94" s="41" t="n">
        <v>20.78058</v>
      </c>
      <c r="J94" s="41" t="n">
        <v>0</v>
      </c>
      <c r="K94" s="41" t="n">
        <v>21.161485</v>
      </c>
      <c r="L94" s="41" t="n">
        <v>0</v>
      </c>
      <c r="M94" s="41" t="n">
        <f aca="false">K94-L94</f>
        <v>21.161485</v>
      </c>
      <c r="N94" s="41" t="n">
        <f aca="false">M94*100</f>
        <v>2116.1485</v>
      </c>
      <c r="O94" s="41" t="n">
        <f aca="false">E94-K94</f>
        <v>0.767669000000002</v>
      </c>
      <c r="P94" s="41" t="n">
        <f aca="false">F94-L94</f>
        <v>0</v>
      </c>
      <c r="Q94" s="105" t="n">
        <f aca="false">L94/K94</f>
        <v>0</v>
      </c>
      <c r="R94" s="105" t="n">
        <f aca="false">O94/E94</f>
        <v>0.0350067768232191</v>
      </c>
      <c r="S94" s="281" t="n">
        <f aca="false">((E94-F94)-(K94-L94))/(E94-F94)</f>
        <v>0.0350067768232191</v>
      </c>
      <c r="T94" s="105" t="e">
        <f aca="false">P94/F94</f>
        <v>#DIV/0!</v>
      </c>
      <c r="U94" s="281" t="n">
        <f aca="false">K94/$K$113</f>
        <v>0.000155748543788319</v>
      </c>
      <c r="V94" s="97" t="n">
        <f aca="false">P94/O94</f>
        <v>0</v>
      </c>
      <c r="W94" s="41" t="n">
        <f aca="false">O94/21</f>
        <v>0.0365556666666667</v>
      </c>
      <c r="X94" s="2" t="n">
        <f aca="false">(O94-P94)/21</f>
        <v>0.0365556666666667</v>
      </c>
      <c r="Y94" s="2" t="n">
        <f aca="false">P94/21</f>
        <v>0</v>
      </c>
      <c r="Z94" s="105" t="n">
        <f aca="false">W94/C94</f>
        <v>0.00162069533973428</v>
      </c>
      <c r="AA94" s="282" t="n">
        <f aca="false">X94/(C94-D94)</f>
        <v>0.00162069533973428</v>
      </c>
      <c r="AB94" s="105" t="e">
        <f aca="false">Y94/D94</f>
        <v>#DIV/0!</v>
      </c>
      <c r="AC94" s="105" t="e">
        <f aca="false">rri(20,E94,K94)</f>
        <v>#NAME?</v>
      </c>
      <c r="AD94" s="105" t="e">
        <f aca="false">rri(20,F94,L94)</f>
        <v>#NAME?</v>
      </c>
      <c r="AE94" s="282" t="e">
        <f aca="false">rri(20,(E94-F94),(K94-L94))</f>
        <v>#NAME?</v>
      </c>
      <c r="AF94" s="105" t="n">
        <f aca="false">Q94</f>
        <v>0</v>
      </c>
      <c r="AG94" s="283" t="n">
        <f aca="false">IF(ISNUMBER(AE94),AE94,0)</f>
        <v>0</v>
      </c>
    </row>
    <row r="95" customFormat="false" ht="12.75" hidden="false" customHeight="true" outlineLevel="0" collapsed="false">
      <c r="A95" s="2" t="s">
        <v>453</v>
      </c>
      <c r="B95" s="2" t="str">
        <f aca="false" t="array" ref="B95:B95">INDEX(Countries!D95:D355, MATCH(A95, Countries!B95:B355, 0))</f>
        <v>ZAF</v>
      </c>
      <c r="C95" s="41" t="n">
        <v>26.64542</v>
      </c>
      <c r="D95" s="41" t="n">
        <v>9.084125</v>
      </c>
      <c r="E95" s="41" t="n">
        <v>26.453377</v>
      </c>
      <c r="F95" s="41" t="n">
        <v>9.020378</v>
      </c>
      <c r="G95" s="41" t="n">
        <v>25.110107</v>
      </c>
      <c r="H95" s="41" t="n">
        <v>8.592226</v>
      </c>
      <c r="I95" s="41" t="n">
        <v>26.258541</v>
      </c>
      <c r="J95" s="41" t="n">
        <v>9.051075</v>
      </c>
      <c r="K95" s="41" t="n">
        <v>24.922112</v>
      </c>
      <c r="L95" s="41" t="n">
        <v>8.612237</v>
      </c>
      <c r="M95" s="41" t="n">
        <f aca="false">K95-L95</f>
        <v>16.309875</v>
      </c>
      <c r="N95" s="41" t="n">
        <f aca="false">M95*100</f>
        <v>1630.9875</v>
      </c>
      <c r="O95" s="41" t="n">
        <f aca="false">E95-K95</f>
        <v>1.531265</v>
      </c>
      <c r="P95" s="41" t="n">
        <f aca="false">F95-L95</f>
        <v>0.408140999999999</v>
      </c>
      <c r="Q95" s="105" t="n">
        <f aca="false">L95/K95</f>
        <v>0.345566098089921</v>
      </c>
      <c r="R95" s="105" t="n">
        <f aca="false">O95/E95</f>
        <v>0.0578854261215875</v>
      </c>
      <c r="S95" s="281" t="n">
        <f aca="false">((E95-F95)-(K95-L95))/(E95-F95)</f>
        <v>0.0644251743489462</v>
      </c>
      <c r="T95" s="105" t="n">
        <f aca="false">P95/F95</f>
        <v>0.045246551752044</v>
      </c>
      <c r="U95" s="281" t="n">
        <f aca="false">K95/$K$113</f>
        <v>0.000183426761029738</v>
      </c>
      <c r="V95" s="97" t="n">
        <f aca="false">P95/O95</f>
        <v>0.266538450235589</v>
      </c>
      <c r="W95" s="41" t="n">
        <f aca="false">O95/21</f>
        <v>0.072917380952381</v>
      </c>
      <c r="X95" s="2" t="n">
        <f aca="false">(O95-P95)/21</f>
        <v>0.0534820952380954</v>
      </c>
      <c r="Y95" s="2" t="n">
        <f aca="false">P95/21</f>
        <v>0.0194352857142857</v>
      </c>
      <c r="Z95" s="105" t="n">
        <f aca="false">W95/C95</f>
        <v>0.00273658215754831</v>
      </c>
      <c r="AA95" s="282" t="n">
        <f aca="false">X95/(C95-D95)</f>
        <v>0.00304545281188519</v>
      </c>
      <c r="AB95" s="105" t="n">
        <f aca="false">Y95/D95</f>
        <v>0.0021394780140394</v>
      </c>
      <c r="AC95" s="105" t="e">
        <f aca="false">rri(20,E95,K95)</f>
        <v>#NAME?</v>
      </c>
      <c r="AD95" s="105" t="e">
        <f aca="false">rri(20,F95,L95)</f>
        <v>#NAME?</v>
      </c>
      <c r="AE95" s="282" t="e">
        <f aca="false">rri(20,(E95-F95),(K95-L95))</f>
        <v>#NAME?</v>
      </c>
      <c r="AF95" s="105" t="n">
        <f aca="false">Q95</f>
        <v>0.345566098089921</v>
      </c>
      <c r="AG95" s="283" t="n">
        <f aca="false">IF(ISNUMBER(AE95),AE95,0)</f>
        <v>0</v>
      </c>
    </row>
    <row r="96" customFormat="false" ht="12.75" hidden="false" customHeight="true" outlineLevel="0" collapsed="false">
      <c r="A96" s="2" t="s">
        <v>454</v>
      </c>
      <c r="B96" s="2" t="str">
        <f aca="false" t="array" ref="B96:B96">INDEX(Countries!D96:D356, MATCH(A96, Countries!B96:B356, 0))</f>
        <v>LKA</v>
      </c>
      <c r="C96" s="41" t="n">
        <v>234.257013</v>
      </c>
      <c r="D96" s="41" t="n">
        <v>10.352921</v>
      </c>
      <c r="E96" s="41" t="n">
        <v>220.865441</v>
      </c>
      <c r="F96" s="41" t="n">
        <v>10.210272</v>
      </c>
      <c r="G96" s="41" t="n">
        <v>218.414912</v>
      </c>
      <c r="H96" s="41" t="n">
        <v>9.99174</v>
      </c>
      <c r="I96" s="41" t="n">
        <v>200.34691</v>
      </c>
      <c r="J96" s="41" t="n">
        <v>9.758329</v>
      </c>
      <c r="K96" s="41" t="n">
        <v>197.173613</v>
      </c>
      <c r="L96" s="41" t="n">
        <v>9.426853</v>
      </c>
      <c r="M96" s="41" t="n">
        <f aca="false">K96-L96</f>
        <v>187.74676</v>
      </c>
      <c r="N96" s="41" t="n">
        <f aca="false">M96*100</f>
        <v>18774.676</v>
      </c>
      <c r="O96" s="41" t="n">
        <f aca="false">E96-K96</f>
        <v>23.691828</v>
      </c>
      <c r="P96" s="41" t="n">
        <f aca="false">F96-L96</f>
        <v>0.783419</v>
      </c>
      <c r="Q96" s="105" t="n">
        <f aca="false">L96/K96</f>
        <v>0.0478099115625578</v>
      </c>
      <c r="R96" s="105" t="n">
        <f aca="false">O96/E96</f>
        <v>0.107268153373076</v>
      </c>
      <c r="S96" s="281" t="n">
        <f aca="false">((E96-F96)-(K96-L96))/(E96-F96)</f>
        <v>0.108748383003125</v>
      </c>
      <c r="T96" s="105" t="n">
        <f aca="false">P96/F96</f>
        <v>0.0767285141864977</v>
      </c>
      <c r="U96" s="281" t="n">
        <f aca="false">K96/$K$113</f>
        <v>0.00145119792388065</v>
      </c>
      <c r="V96" s="97" t="n">
        <f aca="false">P96/O96</f>
        <v>0.033067055864157</v>
      </c>
      <c r="W96" s="41" t="n">
        <f aca="false">O96/21</f>
        <v>1.12818228571429</v>
      </c>
      <c r="X96" s="2" t="n">
        <f aca="false">(O96-P96)/21</f>
        <v>1.09087661904762</v>
      </c>
      <c r="Y96" s="2" t="n">
        <f aca="false">P96/21</f>
        <v>0.0373056666666667</v>
      </c>
      <c r="Z96" s="105" t="n">
        <f aca="false">W96/C96</f>
        <v>0.00481600218181851</v>
      </c>
      <c r="AA96" s="282" t="n">
        <f aca="false">X96/(C96-D96)</f>
        <v>0.00487207093583453</v>
      </c>
      <c r="AB96" s="105" t="n">
        <f aca="false">Y96/D96</f>
        <v>0.00360339528010179</v>
      </c>
      <c r="AC96" s="105" t="e">
        <f aca="false">rri(20,E96,K96)</f>
        <v>#NAME?</v>
      </c>
      <c r="AD96" s="105" t="e">
        <f aca="false">rri(20,F96,L96)</f>
        <v>#NAME?</v>
      </c>
      <c r="AE96" s="282" t="e">
        <f aca="false">rri(20,(E96-F96),(K96-L96))</f>
        <v>#NAME?</v>
      </c>
      <c r="AF96" s="105" t="n">
        <f aca="false">Q96</f>
        <v>0.0478099115625578</v>
      </c>
      <c r="AG96" s="283" t="n">
        <f aca="false">IF(ISNUMBER(AE96),AE96,0)</f>
        <v>0</v>
      </c>
    </row>
    <row r="97" customFormat="false" ht="12.75" hidden="false" customHeight="true" outlineLevel="0" collapsed="false">
      <c r="A97" s="2" t="s">
        <v>455</v>
      </c>
      <c r="B97" s="2" t="str">
        <f aca="false" t="array" ref="B97:B97">INDEX(Countries!D97:D357, MATCH(A97, Countries!B97:B357, 0))</f>
        <v>SDN</v>
      </c>
      <c r="C97" s="41" t="n">
        <v>5.185727</v>
      </c>
      <c r="D97" s="41" t="n">
        <v>0.978788</v>
      </c>
      <c r="E97" s="41" t="n">
        <v>5.070497</v>
      </c>
      <c r="F97" s="41" t="n">
        <v>0.933294</v>
      </c>
      <c r="G97" s="41" t="n">
        <v>5.047934</v>
      </c>
      <c r="H97" s="41" t="n">
        <v>0.973144</v>
      </c>
      <c r="I97" s="41" t="n">
        <v>5.012421</v>
      </c>
      <c r="J97" s="41" t="n">
        <v>0.9434</v>
      </c>
      <c r="K97" s="41" t="n">
        <v>5.040301</v>
      </c>
      <c r="L97" s="41" t="n">
        <v>0.933326</v>
      </c>
      <c r="M97" s="41" t="n">
        <f aca="false">K97-L97</f>
        <v>4.106975</v>
      </c>
      <c r="N97" s="41" t="n">
        <f aca="false">M97*100</f>
        <v>410.6975</v>
      </c>
      <c r="O97" s="41" t="n">
        <f aca="false">E97-K97</f>
        <v>0.0301959999999992</v>
      </c>
      <c r="P97" s="41" t="n">
        <f aca="false">F97-L97</f>
        <v>-3.2000000000032E-005</v>
      </c>
      <c r="Q97" s="105" t="n">
        <f aca="false">L97/K97</f>
        <v>0.185172671235309</v>
      </c>
      <c r="R97" s="105" t="n">
        <f aca="false">O97/E97</f>
        <v>0.00595523476298265</v>
      </c>
      <c r="S97" s="281" t="n">
        <f aca="false">((E97-F97)-(K97-L97))/(E97-F97)</f>
        <v>0.00730638549764159</v>
      </c>
      <c r="T97" s="105" t="n">
        <f aca="false">P97/F97</f>
        <v>-3.42871592446025E-005</v>
      </c>
      <c r="U97" s="281" t="n">
        <f aca="false">K97/$K$113</f>
        <v>3.70966187394129E-005</v>
      </c>
      <c r="V97" s="97" t="n">
        <f aca="false">P97/O97</f>
        <v>-0.0010597430123206</v>
      </c>
      <c r="W97" s="41" t="n">
        <f aca="false">O97/21</f>
        <v>0.00143790476190473</v>
      </c>
      <c r="X97" s="2" t="n">
        <f aca="false">(O97-P97)/21</f>
        <v>0.00143942857142854</v>
      </c>
      <c r="Y97" s="2" t="n">
        <f aca="false">P97/21</f>
        <v>-1.52380952381105E-006</v>
      </c>
      <c r="Z97" s="105" t="n">
        <f aca="false">W97/C97</f>
        <v>0.000277281230173653</v>
      </c>
      <c r="AA97" s="282" t="n">
        <f aca="false">X97/(C97-D97)</f>
        <v>0.000342155798177377</v>
      </c>
      <c r="AB97" s="105" t="n">
        <f aca="false">Y97/D97</f>
        <v>-1.55683306682453E-006</v>
      </c>
      <c r="AC97" s="105" t="e">
        <f aca="false">rri(20,E97,K97)</f>
        <v>#NAME?</v>
      </c>
      <c r="AD97" s="105" t="e">
        <f aca="false">rri(20,F97,L97)</f>
        <v>#NAME?</v>
      </c>
      <c r="AE97" s="282" t="e">
        <f aca="false">rri(20,(E97-F97),(K97-L97))</f>
        <v>#NAME?</v>
      </c>
      <c r="AF97" s="105" t="n">
        <f aca="false">Q97</f>
        <v>0.185172671235309</v>
      </c>
      <c r="AG97" s="283" t="n">
        <f aca="false">IF(ISNUMBER(AE97),AE97,0)</f>
        <v>0</v>
      </c>
    </row>
    <row r="98" customFormat="false" ht="12.75" hidden="false" customHeight="true" outlineLevel="0" collapsed="false">
      <c r="A98" s="2" t="s">
        <v>456</v>
      </c>
      <c r="B98" s="2" t="str">
        <f aca="false" t="array" ref="B98:B98">INDEX(Countries!D98:D358, MATCH(A98, Countries!B98:B358, 0))</f>
        <v>SUR</v>
      </c>
      <c r="C98" s="41" t="n">
        <v>869.738706</v>
      </c>
      <c r="D98" s="41" t="n">
        <v>611.564862</v>
      </c>
      <c r="E98" s="41" t="n">
        <v>734.205517</v>
      </c>
      <c r="F98" s="41" t="n">
        <v>496.006697</v>
      </c>
      <c r="G98" s="41" t="n">
        <v>761.878935</v>
      </c>
      <c r="H98" s="41" t="n">
        <v>528.793409</v>
      </c>
      <c r="I98" s="41" t="n">
        <v>777.657746</v>
      </c>
      <c r="J98" s="41" t="n">
        <v>538.55595</v>
      </c>
      <c r="K98" s="41" t="n">
        <v>763.219279</v>
      </c>
      <c r="L98" s="41" t="n">
        <v>528.727168</v>
      </c>
      <c r="M98" s="41" t="n">
        <f aca="false">K98-L98</f>
        <v>234.492111</v>
      </c>
      <c r="N98" s="41" t="n">
        <f aca="false">M98*100</f>
        <v>23449.2111</v>
      </c>
      <c r="O98" s="41" t="n">
        <f aca="false">E98-K98</f>
        <v>-29.013762</v>
      </c>
      <c r="P98" s="41" t="n">
        <f aca="false">F98-L98</f>
        <v>-32.720471</v>
      </c>
      <c r="Q98" s="105" t="n">
        <f aca="false">L98/K98</f>
        <v>0.692759188018362</v>
      </c>
      <c r="R98" s="105" t="n">
        <f aca="false">O98/E98</f>
        <v>-0.0395172214430528</v>
      </c>
      <c r="S98" s="281" t="n">
        <f aca="false">((E98-F98)-(K98-L98))/(E98-F98)</f>
        <v>0.0155614079028603</v>
      </c>
      <c r="T98" s="105" t="n">
        <f aca="false">P98/F98</f>
        <v>-0.0659678008339473</v>
      </c>
      <c r="U98" s="281" t="n">
        <f aca="false">K98/$K$113</f>
        <v>0.00561729440516204</v>
      </c>
      <c r="V98" s="97" t="n">
        <f aca="false">P98/O98</f>
        <v>1.12775692445537</v>
      </c>
      <c r="W98" s="41" t="n">
        <f aca="false">O98/21</f>
        <v>-1.38160771428572</v>
      </c>
      <c r="X98" s="2" t="n">
        <f aca="false">(O98-P98)/21</f>
        <v>0.176509952380952</v>
      </c>
      <c r="Y98" s="2" t="n">
        <f aca="false">P98/21</f>
        <v>-1.55811766666667</v>
      </c>
      <c r="Z98" s="105" t="n">
        <f aca="false">W98/C98</f>
        <v>-0.00158853194040293</v>
      </c>
      <c r="AA98" s="282" t="n">
        <f aca="false">X98/(C98-D98)</f>
        <v>0.000683686424798911</v>
      </c>
      <c r="AB98" s="105" t="n">
        <f aca="false">Y98/D98</f>
        <v>-0.00254775537883448</v>
      </c>
      <c r="AC98" s="105" t="e">
        <f aca="false">rri(20,E98,K98)</f>
        <v>#NAME?</v>
      </c>
      <c r="AD98" s="105" t="e">
        <f aca="false">rri(20,F98,L98)</f>
        <v>#NAME?</v>
      </c>
      <c r="AE98" s="282" t="e">
        <f aca="false">rri(20,(E98-F98),(K98-L98))</f>
        <v>#NAME?</v>
      </c>
      <c r="AF98" s="105" t="n">
        <f aca="false">Q98</f>
        <v>0.692759188018362</v>
      </c>
      <c r="AG98" s="283" t="n">
        <f aca="false">IF(ISNUMBER(AE98),AE98,0)</f>
        <v>0</v>
      </c>
    </row>
    <row r="99" customFormat="false" ht="12.75" hidden="false" customHeight="true" outlineLevel="0" collapsed="false">
      <c r="A99" s="2" t="s">
        <v>457</v>
      </c>
      <c r="B99" s="2" t="str">
        <f aca="false" t="array" ref="B99:B99">INDEX(Countries!D99:D359, MATCH(A99, Countries!B99:B359, 0))</f>
        <v>TWN</v>
      </c>
      <c r="C99" s="41" t="n">
        <v>2.029964</v>
      </c>
      <c r="D99" s="41" t="n">
        <v>1.294326</v>
      </c>
      <c r="E99" s="41" t="n">
        <v>1.980859</v>
      </c>
      <c r="F99" s="41" t="n">
        <v>1.265495</v>
      </c>
      <c r="G99" s="41" t="n">
        <v>1.687533</v>
      </c>
      <c r="H99" s="41" t="n">
        <v>1.257784</v>
      </c>
      <c r="I99" s="41" t="n">
        <v>1.693358</v>
      </c>
      <c r="J99" s="41" t="n">
        <v>1.294326</v>
      </c>
      <c r="K99" s="41" t="n">
        <v>1.693358</v>
      </c>
      <c r="L99" s="41" t="n">
        <v>1.294326</v>
      </c>
      <c r="M99" s="41" t="n">
        <f aca="false">K99-L99</f>
        <v>0.399032</v>
      </c>
      <c r="N99" s="41" t="n">
        <f aca="false">M99*100</f>
        <v>39.9032</v>
      </c>
      <c r="O99" s="41" t="n">
        <f aca="false">E99-K99</f>
        <v>0.287501</v>
      </c>
      <c r="P99" s="41" t="n">
        <f aca="false">F99-L99</f>
        <v>-0.0288310000000001</v>
      </c>
      <c r="Q99" s="105" t="n">
        <f aca="false">L99/K99</f>
        <v>0.764354613732005</v>
      </c>
      <c r="R99" s="105" t="n">
        <f aca="false">O99/E99</f>
        <v>0.14513955814119</v>
      </c>
      <c r="S99" s="281" t="n">
        <f aca="false">((E99-F99)-(K99-L99))/(E99-F99)</f>
        <v>0.442197259017787</v>
      </c>
      <c r="T99" s="105" t="n">
        <f aca="false">P99/F99</f>
        <v>-0.022782389499761</v>
      </c>
      <c r="U99" s="281" t="n">
        <f aca="false">K99/$K$113</f>
        <v>1.246311601536E-005</v>
      </c>
      <c r="V99" s="97" t="n">
        <f aca="false">P99/O99</f>
        <v>-0.100281390325599</v>
      </c>
      <c r="W99" s="41" t="n">
        <f aca="false">O99/21</f>
        <v>0.0136905238095238</v>
      </c>
      <c r="X99" s="2" t="n">
        <f aca="false">(O99-P99)/21</f>
        <v>0.0150634285714286</v>
      </c>
      <c r="Y99" s="2" t="n">
        <f aca="false">P99/21</f>
        <v>-0.00137290476190476</v>
      </c>
      <c r="Z99" s="105" t="n">
        <f aca="false">W99/C99</f>
        <v>0.00674422000071125</v>
      </c>
      <c r="AA99" s="282" t="n">
        <f aca="false">X99/(C99-D99)</f>
        <v>0.0204766863204845</v>
      </c>
      <c r="AB99" s="105" t="n">
        <f aca="false">Y99/D99</f>
        <v>-0.00106071017804229</v>
      </c>
      <c r="AC99" s="105" t="e">
        <f aca="false">rri(20,E99,K99)</f>
        <v>#NAME?</v>
      </c>
      <c r="AD99" s="105" t="e">
        <f aca="false">rri(20,F99,L99)</f>
        <v>#NAME?</v>
      </c>
      <c r="AE99" s="282" t="e">
        <f aca="false">rri(20,(E99-F99),(K99-L99))</f>
        <v>#NAME?</v>
      </c>
      <c r="AF99" s="105" t="n">
        <f aca="false">Q99</f>
        <v>0.764354613732005</v>
      </c>
      <c r="AG99" s="283" t="n">
        <f aca="false">IF(ISNUMBER(AE99),AE99,0)</f>
        <v>0</v>
      </c>
    </row>
    <row r="100" customFormat="false" ht="12.75" hidden="false" customHeight="true" outlineLevel="0" collapsed="false">
      <c r="A100" s="2" t="s">
        <v>1327</v>
      </c>
      <c r="B100" s="2" t="e">
        <f aca="false" t="array" ref="B100:B100">INDEX(Countries!D100:D360, MATCH(A100, Countries!B100:B360, 0))</f>
        <v>#N/A</v>
      </c>
      <c r="C100" s="41" t="n">
        <v>1208.787261</v>
      </c>
      <c r="D100" s="41" t="n">
        <v>960.881795</v>
      </c>
      <c r="E100" s="41" t="n">
        <v>1194.966793</v>
      </c>
      <c r="F100" s="41" t="n">
        <v>951.994462</v>
      </c>
      <c r="G100" s="41" t="n">
        <v>1176.785663</v>
      </c>
      <c r="H100" s="41" t="n">
        <v>939.31678</v>
      </c>
      <c r="I100" s="41" t="n">
        <v>1175.009923</v>
      </c>
      <c r="J100" s="41" t="n">
        <v>936.963448</v>
      </c>
      <c r="K100" s="41" t="n">
        <v>1164.95546</v>
      </c>
      <c r="L100" s="41" t="n">
        <v>931.839822</v>
      </c>
      <c r="M100" s="41" t="n">
        <f aca="false">K100-L100</f>
        <v>233.115638</v>
      </c>
      <c r="N100" s="41" t="n">
        <f aca="false">M100*100</f>
        <v>23311.5638</v>
      </c>
      <c r="O100" s="41" t="n">
        <f aca="false">E100-K100</f>
        <v>30.0113330000002</v>
      </c>
      <c r="P100" s="41" t="n">
        <f aca="false">F100-L100</f>
        <v>20.15464</v>
      </c>
      <c r="Q100" s="105" t="n">
        <f aca="false">L100/K100</f>
        <v>0.799893089474854</v>
      </c>
      <c r="R100" s="105" t="n">
        <f aca="false">O100/E100</f>
        <v>0.0251147840892346</v>
      </c>
      <c r="S100" s="281" t="n">
        <f aca="false">((E100-F100)-(K100-L100))/(E100-F100)</f>
        <v>0.0405671417787903</v>
      </c>
      <c r="T100" s="105" t="n">
        <f aca="false">P100/F100</f>
        <v>0.0211709634924326</v>
      </c>
      <c r="U100" s="281" t="n">
        <f aca="false">K100/$K$113</f>
        <v>0.00857407296667747</v>
      </c>
      <c r="V100" s="97" t="n">
        <f aca="false">P100/O100</f>
        <v>0.671567637465483</v>
      </c>
      <c r="W100" s="41" t="n">
        <f aca="false">O100/21</f>
        <v>1.4291110952381</v>
      </c>
      <c r="X100" s="2" t="n">
        <f aca="false">(O100-P100)/21</f>
        <v>0.469366333333342</v>
      </c>
      <c r="Y100" s="2" t="n">
        <f aca="false">P100/21</f>
        <v>0.959744761904761</v>
      </c>
      <c r="Z100" s="105" t="n">
        <f aca="false">W100/C100</f>
        <v>0.00118226849450402</v>
      </c>
      <c r="AA100" s="282" t="n">
        <f aca="false">X100/(C100-D100)</f>
        <v>0.00189332789190434</v>
      </c>
      <c r="AB100" s="105" t="n">
        <f aca="false">Y100/D100</f>
        <v>0.000998816677450696</v>
      </c>
      <c r="AC100" s="105" t="e">
        <f aca="false">rri(20,E100,K100)</f>
        <v>#NAME?</v>
      </c>
      <c r="AD100" s="105" t="e">
        <f aca="false">rri(20,F100,L100)</f>
        <v>#NAME?</v>
      </c>
      <c r="AE100" s="282" t="e">
        <f aca="false">rri(20,(E100-F100),(K100-L100))</f>
        <v>#NAME?</v>
      </c>
      <c r="AF100" s="105" t="n">
        <f aca="false">Q100</f>
        <v>0.799893089474854</v>
      </c>
      <c r="AG100" s="283" t="n">
        <f aca="false">IF(ISNUMBER(AE100),AE100,0)</f>
        <v>0</v>
      </c>
    </row>
    <row r="101" customFormat="false" ht="12.75" hidden="false" customHeight="true" outlineLevel="0" collapsed="false">
      <c r="A101" s="2" t="s">
        <v>459</v>
      </c>
      <c r="B101" s="2" t="str">
        <f aca="false" t="array" ref="B101:B101">INDEX(Countries!D101:D361, MATCH(A101, Countries!B101:B361, 0))</f>
        <v>THA</v>
      </c>
      <c r="C101" s="41" t="n">
        <v>2510.466361</v>
      </c>
      <c r="D101" s="41" t="n">
        <v>162.766939</v>
      </c>
      <c r="E101" s="41" t="n">
        <v>2433.468383</v>
      </c>
      <c r="F101" s="41" t="n">
        <v>155.962844</v>
      </c>
      <c r="G101" s="41" t="n">
        <v>2290.481035</v>
      </c>
      <c r="H101" s="41" t="n">
        <v>148.484036</v>
      </c>
      <c r="I101" s="41" t="n">
        <v>2312.301879</v>
      </c>
      <c r="J101" s="41" t="n">
        <v>155.312146</v>
      </c>
      <c r="K101" s="41" t="n">
        <v>2315.528495</v>
      </c>
      <c r="L101" s="41" t="n">
        <v>154.767579</v>
      </c>
      <c r="M101" s="41" t="n">
        <f aca="false">K101-L101</f>
        <v>2160.760916</v>
      </c>
      <c r="N101" s="41" t="n">
        <f aca="false">M101*100</f>
        <v>216076.0916</v>
      </c>
      <c r="O101" s="41" t="n">
        <f aca="false">E101-K101</f>
        <v>117.939888</v>
      </c>
      <c r="P101" s="41" t="n">
        <f aca="false">F101-L101</f>
        <v>1.19526499999998</v>
      </c>
      <c r="Q101" s="105" t="n">
        <f aca="false">L101/K101</f>
        <v>0.066838987010609</v>
      </c>
      <c r="R101" s="105" t="n">
        <f aca="false">O101/E101</f>
        <v>0.0484657572803977</v>
      </c>
      <c r="S101" s="281" t="n">
        <f aca="false">((E101-F101)-(K101-L101))/(E101-F101)</f>
        <v>0.0512598634782067</v>
      </c>
      <c r="T101" s="105" t="n">
        <f aca="false">P101/F101</f>
        <v>0.00766378048351041</v>
      </c>
      <c r="U101" s="281" t="n">
        <f aca="false">K101/$K$113</f>
        <v>0.0170422912757118</v>
      </c>
      <c r="V101" s="97" t="n">
        <f aca="false">P101/O101</f>
        <v>0.0101345271754029</v>
      </c>
      <c r="W101" s="41" t="n">
        <f aca="false">O101/21</f>
        <v>5.61618514285714</v>
      </c>
      <c r="X101" s="2" t="n">
        <f aca="false">(O101-P101)/21</f>
        <v>5.55926776190476</v>
      </c>
      <c r="Y101" s="2" t="n">
        <f aca="false">P101/21</f>
        <v>0.0569173809523799</v>
      </c>
      <c r="Z101" s="105" t="n">
        <f aca="false">W101/C101</f>
        <v>0.00223710830390097</v>
      </c>
      <c r="AA101" s="282" t="n">
        <f aca="false">X101/(C101-D101)</f>
        <v>0.00236796402035523</v>
      </c>
      <c r="AB101" s="105" t="n">
        <f aca="false">Y101/D101</f>
        <v>0.000349686375513764</v>
      </c>
      <c r="AC101" s="105" t="e">
        <f aca="false">rri(20,E101,K101)</f>
        <v>#NAME?</v>
      </c>
      <c r="AD101" s="105" t="e">
        <f aca="false">rri(20,F101,L101)</f>
        <v>#NAME?</v>
      </c>
      <c r="AE101" s="282" t="e">
        <f aca="false">rri(20,(E101-F101),(K101-L101))</f>
        <v>#NAME?</v>
      </c>
      <c r="AF101" s="105" t="n">
        <f aca="false">Q101</f>
        <v>0.066838987010609</v>
      </c>
      <c r="AG101" s="283" t="n">
        <f aca="false">IF(ISNUMBER(AE101),AE101,0)</f>
        <v>0</v>
      </c>
    </row>
    <row r="102" customFormat="false" ht="12.75" hidden="false" customHeight="true" outlineLevel="0" collapsed="false">
      <c r="A102" s="2" t="s">
        <v>462</v>
      </c>
      <c r="B102" s="2" t="str">
        <f aca="false" t="array" ref="B102:B102">INDEX(Countries!D102:D362, MATCH(A102, Countries!B102:B362, 0))</f>
        <v>TON</v>
      </c>
      <c r="C102" s="41" t="n">
        <v>8.954415</v>
      </c>
      <c r="D102" s="41" t="n">
        <v>1.885948</v>
      </c>
      <c r="E102" s="41" t="n">
        <v>8.903727</v>
      </c>
      <c r="F102" s="41" t="n">
        <v>1.880545</v>
      </c>
      <c r="G102" s="41" t="n">
        <v>8.903727</v>
      </c>
      <c r="H102" s="41" t="n">
        <v>1.880545</v>
      </c>
      <c r="I102" s="41" t="n">
        <v>8.71173</v>
      </c>
      <c r="J102" s="41" t="n">
        <v>1.880545</v>
      </c>
      <c r="K102" s="41" t="n">
        <v>8.651036</v>
      </c>
      <c r="L102" s="41" t="n">
        <v>1.885948</v>
      </c>
      <c r="M102" s="41" t="n">
        <f aca="false">K102-L102</f>
        <v>6.765088</v>
      </c>
      <c r="N102" s="41" t="n">
        <f aca="false">M102*100</f>
        <v>676.5088</v>
      </c>
      <c r="O102" s="41" t="n">
        <f aca="false">E102-K102</f>
        <v>0.252691</v>
      </c>
      <c r="P102" s="41" t="n">
        <f aca="false">F102-L102</f>
        <v>-0.00540300000000005</v>
      </c>
      <c r="Q102" s="105" t="n">
        <f aca="false">L102/K102</f>
        <v>0.218002560618173</v>
      </c>
      <c r="R102" s="105" t="n">
        <f aca="false">O102/E102</f>
        <v>0.0283803625156073</v>
      </c>
      <c r="S102" s="281" t="n">
        <f aca="false">((E102-F102)-(K102-L102))/(E102-F102)</f>
        <v>0.0367488696718953</v>
      </c>
      <c r="T102" s="105" t="n">
        <f aca="false">P102/F102</f>
        <v>-0.00287310327591206</v>
      </c>
      <c r="U102" s="281" t="n">
        <f aca="false">K102/$K$113</f>
        <v>6.36716307603328E-005</v>
      </c>
      <c r="V102" s="97" t="n">
        <f aca="false">P102/O102</f>
        <v>-0.0213818458116832</v>
      </c>
      <c r="W102" s="41" t="n">
        <f aca="false">O102/21</f>
        <v>0.0120329047619048</v>
      </c>
      <c r="X102" s="2" t="n">
        <f aca="false">(O102-P102)/21</f>
        <v>0.0122901904761905</v>
      </c>
      <c r="Y102" s="2" t="n">
        <f aca="false">P102/21</f>
        <v>-0.000257285714285717</v>
      </c>
      <c r="Z102" s="105" t="n">
        <f aca="false">W102/C102</f>
        <v>0.00134379574342989</v>
      </c>
      <c r="AA102" s="282" t="n">
        <f aca="false">X102/(C102-D102)</f>
        <v>0.00173873493024591</v>
      </c>
      <c r="AB102" s="105" t="n">
        <f aca="false">Y102/D102</f>
        <v>-0.000136422485819183</v>
      </c>
      <c r="AC102" s="105" t="e">
        <f aca="false">rri(20,E102,K102)</f>
        <v>#NAME?</v>
      </c>
      <c r="AD102" s="105" t="e">
        <f aca="false">rri(20,F102,L102)</f>
        <v>#NAME?</v>
      </c>
      <c r="AE102" s="282" t="e">
        <f aca="false">rri(20,(E102-F102),(K102-L102))</f>
        <v>#NAME?</v>
      </c>
      <c r="AF102" s="105" t="n">
        <f aca="false">Q102</f>
        <v>0.218002560618173</v>
      </c>
      <c r="AG102" s="283" t="n">
        <f aca="false">IF(ISNUMBER(AE102),AE102,0)</f>
        <v>0</v>
      </c>
    </row>
    <row r="103" customFormat="false" ht="12.75" hidden="false" customHeight="true" outlineLevel="0" collapsed="false">
      <c r="A103" s="2" t="s">
        <v>463</v>
      </c>
      <c r="B103" s="2" t="str">
        <f aca="false" t="array" ref="B103:B103">INDEX(Countries!D103:D363, MATCH(A103, Countries!B103:B363, 0))</f>
        <v>TTO</v>
      </c>
      <c r="C103" s="41" t="n">
        <v>57.724411</v>
      </c>
      <c r="D103" s="41" t="n">
        <v>19.205112</v>
      </c>
      <c r="E103" s="41" t="n">
        <v>57.279462</v>
      </c>
      <c r="F103" s="41" t="n">
        <v>19.164459</v>
      </c>
      <c r="G103" s="41" t="n">
        <v>54.392347</v>
      </c>
      <c r="H103" s="41" t="n">
        <v>18.138353</v>
      </c>
      <c r="I103" s="41" t="n">
        <v>54.947724</v>
      </c>
      <c r="J103" s="41" t="n">
        <v>18.149255</v>
      </c>
      <c r="K103" s="41" t="n">
        <v>52.767197</v>
      </c>
      <c r="L103" s="41" t="n">
        <v>17.611269</v>
      </c>
      <c r="M103" s="41" t="n">
        <f aca="false">K103-L103</f>
        <v>35.155928</v>
      </c>
      <c r="N103" s="41" t="n">
        <f aca="false">M103*100</f>
        <v>3515.5928</v>
      </c>
      <c r="O103" s="41" t="n">
        <f aca="false">E103-K103</f>
        <v>4.512265</v>
      </c>
      <c r="P103" s="41" t="n">
        <f aca="false">F103-L103</f>
        <v>1.55319</v>
      </c>
      <c r="Q103" s="105" t="n">
        <f aca="false">L103/K103</f>
        <v>0.333754112427082</v>
      </c>
      <c r="R103" s="105" t="n">
        <f aca="false">O103/E103</f>
        <v>0.078776316020566</v>
      </c>
      <c r="S103" s="281" t="n">
        <f aca="false">((E103-F103)-(K103-L103))/(E103-F103)</f>
        <v>0.0776354392520971</v>
      </c>
      <c r="T103" s="105" t="n">
        <f aca="false">P103/F103</f>
        <v>0.0810453350131095</v>
      </c>
      <c r="U103" s="281" t="n">
        <f aca="false">K103/$K$113</f>
        <v>0.000388366605299266</v>
      </c>
      <c r="V103" s="97" t="n">
        <f aca="false">P103/O103</f>
        <v>0.344215155803128</v>
      </c>
      <c r="W103" s="41" t="n">
        <f aca="false">O103/21</f>
        <v>0.214869761904762</v>
      </c>
      <c r="X103" s="2" t="n">
        <f aca="false">(O103-P103)/21</f>
        <v>0.140908333333333</v>
      </c>
      <c r="Y103" s="2" t="n">
        <f aca="false">P103/21</f>
        <v>0.0739614285714286</v>
      </c>
      <c r="Z103" s="105" t="n">
        <f aca="false">W103/C103</f>
        <v>0.00372233788413643</v>
      </c>
      <c r="AA103" s="282" t="n">
        <f aca="false">X103/(C103-D103)</f>
        <v>0.00365812299266747</v>
      </c>
      <c r="AB103" s="105" t="n">
        <f aca="false">Y103/D103</f>
        <v>0.00385113237410064</v>
      </c>
      <c r="AC103" s="105" t="e">
        <f aca="false">rri(20,E103,K103)</f>
        <v>#NAME?</v>
      </c>
      <c r="AD103" s="105" t="e">
        <f aca="false">rri(20,F103,L103)</f>
        <v>#NAME?</v>
      </c>
      <c r="AE103" s="282" t="e">
        <f aca="false">rri(20,(E103-F103),(K103-L103))</f>
        <v>#NAME?</v>
      </c>
      <c r="AF103" s="105" t="n">
        <f aca="false">Q103</f>
        <v>0.333754112427082</v>
      </c>
      <c r="AG103" s="283" t="n">
        <f aca="false">IF(ISNUMBER(AE103),AE103,0)</f>
        <v>0</v>
      </c>
    </row>
    <row r="104" customFormat="false" ht="12.75" hidden="false" customHeight="true" outlineLevel="0" collapsed="false">
      <c r="A104" s="2" t="s">
        <v>464</v>
      </c>
      <c r="B104" s="2" t="str">
        <f aca="false" t="array" ref="B104:B104">INDEX(Countries!D104:D364, MATCH(A104, Countries!B104:B364, 0))</f>
        <v>TCA</v>
      </c>
      <c r="C104" s="41" t="n">
        <v>130.08804</v>
      </c>
      <c r="D104" s="41" t="n">
        <v>100.481456</v>
      </c>
      <c r="E104" s="41" t="n">
        <v>128.133761</v>
      </c>
      <c r="F104" s="41" t="n">
        <v>99.177667</v>
      </c>
      <c r="G104" s="41" t="n">
        <v>124.951006</v>
      </c>
      <c r="H104" s="41" t="n">
        <v>97.6339</v>
      </c>
      <c r="I104" s="41" t="n">
        <v>121.50825</v>
      </c>
      <c r="J104" s="41" t="n">
        <v>95.116109</v>
      </c>
      <c r="K104" s="41" t="n">
        <v>117.838465</v>
      </c>
      <c r="L104" s="41" t="n">
        <v>92.174481</v>
      </c>
      <c r="M104" s="41" t="n">
        <f aca="false">K104-L104</f>
        <v>25.663984</v>
      </c>
      <c r="N104" s="41" t="n">
        <f aca="false">M104*100</f>
        <v>2566.3984</v>
      </c>
      <c r="O104" s="41" t="n">
        <f aca="false">E104-K104</f>
        <v>10.295296</v>
      </c>
      <c r="P104" s="41" t="n">
        <f aca="false">F104-L104</f>
        <v>7.003186</v>
      </c>
      <c r="Q104" s="105" t="n">
        <f aca="false">L104/K104</f>
        <v>0.782210469221574</v>
      </c>
      <c r="R104" s="105" t="n">
        <f aca="false">O104/E104</f>
        <v>0.0803480356750006</v>
      </c>
      <c r="S104" s="281" t="n">
        <f aca="false">((E104-F104)-(K104-L104))/(E104-F104)</f>
        <v>0.113693165935986</v>
      </c>
      <c r="T104" s="105" t="n">
        <f aca="false">P104/F104</f>
        <v>0.0706125301374552</v>
      </c>
      <c r="U104" s="281" t="n">
        <f aca="false">K104/$K$113</f>
        <v>0.000867291181408145</v>
      </c>
      <c r="V104" s="97" t="n">
        <f aca="false">P104/O104</f>
        <v>0.680231631999702</v>
      </c>
      <c r="W104" s="41" t="n">
        <f aca="false">O104/21</f>
        <v>0.49025219047619</v>
      </c>
      <c r="X104" s="2" t="n">
        <f aca="false">(O104-P104)/21</f>
        <v>0.156767142857143</v>
      </c>
      <c r="Y104" s="2" t="n">
        <f aca="false">P104/21</f>
        <v>0.333485047619048</v>
      </c>
      <c r="Z104" s="105" t="n">
        <f aca="false">W104/C104</f>
        <v>0.00376861847158425</v>
      </c>
      <c r="AA104" s="282" t="n">
        <f aca="false">X104/(C104-D104)</f>
        <v>0.00529500947684956</v>
      </c>
      <c r="AB104" s="105" t="n">
        <f aca="false">Y104/D104</f>
        <v>0.00331887156988497</v>
      </c>
      <c r="AC104" s="105" t="e">
        <f aca="false">rri(20,E104,K104)</f>
        <v>#NAME?</v>
      </c>
      <c r="AD104" s="105" t="e">
        <f aca="false">rri(20,F104,L104)</f>
        <v>#NAME?</v>
      </c>
      <c r="AE104" s="282" t="e">
        <f aca="false">rri(20,(E104-F104),(K104-L104))</f>
        <v>#NAME?</v>
      </c>
      <c r="AF104" s="105" t="n">
        <f aca="false">Q104</f>
        <v>0.782210469221574</v>
      </c>
      <c r="AG104" s="283" t="n">
        <f aca="false">IF(ISNUMBER(AE104),AE104,0)</f>
        <v>0</v>
      </c>
    </row>
    <row r="105" customFormat="false" ht="12.75" hidden="false" customHeight="true" outlineLevel="0" collapsed="false">
      <c r="A105" s="2" t="s">
        <v>466</v>
      </c>
      <c r="B105" s="2" t="str">
        <f aca="false" t="array" ref="B105:B105">INDEX(Countries!D105:D365, MATCH(A105, Countries!B105:B365, 0))</f>
        <v>ARE</v>
      </c>
      <c r="C105" s="41" t="n">
        <v>80.009996</v>
      </c>
      <c r="D105" s="41" t="n">
        <v>13.023577</v>
      </c>
      <c r="E105" s="41" t="n">
        <v>79.519795</v>
      </c>
      <c r="F105" s="41" t="n">
        <v>12.900322</v>
      </c>
      <c r="G105" s="41" t="n">
        <v>77.021656</v>
      </c>
      <c r="H105" s="41" t="n">
        <v>12.619107</v>
      </c>
      <c r="I105" s="41" t="n">
        <v>77.486106</v>
      </c>
      <c r="J105" s="41" t="n">
        <v>12.614365</v>
      </c>
      <c r="K105" s="41" t="n">
        <v>72.69422</v>
      </c>
      <c r="L105" s="41" t="n">
        <v>11.218892</v>
      </c>
      <c r="M105" s="41" t="n">
        <f aca="false">K105-L105</f>
        <v>61.475328</v>
      </c>
      <c r="N105" s="41" t="n">
        <f aca="false">M105*100</f>
        <v>6147.5328</v>
      </c>
      <c r="O105" s="41" t="n">
        <f aca="false">E105-K105</f>
        <v>6.825575</v>
      </c>
      <c r="P105" s="41" t="n">
        <f aca="false">F105-L105</f>
        <v>1.68143</v>
      </c>
      <c r="Q105" s="105" t="n">
        <f aca="false">L105/K105</f>
        <v>0.154329904083158</v>
      </c>
      <c r="R105" s="105" t="n">
        <f aca="false">O105/E105</f>
        <v>0.0858349169536969</v>
      </c>
      <c r="S105" s="281" t="n">
        <f aca="false">((E105-F105)-(K105-L105))/(E105-F105)</f>
        <v>0.0772168371851275</v>
      </c>
      <c r="T105" s="105" t="n">
        <f aca="false">P105/F105</f>
        <v>0.130340157400722</v>
      </c>
      <c r="U105" s="281" t="n">
        <f aca="false">K105/$K$113</f>
        <v>0.000535029507939904</v>
      </c>
      <c r="V105" s="97" t="n">
        <f aca="false">P105/O105</f>
        <v>0.246342615823575</v>
      </c>
      <c r="W105" s="41" t="n">
        <f aca="false">O105/21</f>
        <v>0.325027380952381</v>
      </c>
      <c r="X105" s="2" t="n">
        <f aca="false">(O105-P105)/21</f>
        <v>0.244959285714286</v>
      </c>
      <c r="Y105" s="2" t="n">
        <f aca="false">P105/21</f>
        <v>0.0800680952380952</v>
      </c>
      <c r="Z105" s="105" t="n">
        <f aca="false">W105/C105</f>
        <v>0.00406233467318735</v>
      </c>
      <c r="AA105" s="282" t="n">
        <f aca="false">X105/(C105-D105)</f>
        <v>0.00365684999095542</v>
      </c>
      <c r="AB105" s="105" t="n">
        <f aca="false">Y105/D105</f>
        <v>0.00614793426092503</v>
      </c>
      <c r="AC105" s="105" t="e">
        <f aca="false">rri(20,E105,K105)</f>
        <v>#NAME?</v>
      </c>
      <c r="AD105" s="105" t="e">
        <f aca="false">rri(20,F105,L105)</f>
        <v>#NAME?</v>
      </c>
      <c r="AE105" s="282" t="e">
        <f aca="false">rri(20,(E105-F105),(K105-L105))</f>
        <v>#NAME?</v>
      </c>
      <c r="AF105" s="105" t="n">
        <f aca="false">Q105</f>
        <v>0.154329904083158</v>
      </c>
      <c r="AG105" s="283" t="n">
        <f aca="false">IF(ISNUMBER(AE105),AE105,0)</f>
        <v>0</v>
      </c>
    </row>
    <row r="106" customFormat="false" ht="12.75" hidden="false" customHeight="true" outlineLevel="0" collapsed="false">
      <c r="A106" s="49" t="s">
        <v>183</v>
      </c>
      <c r="B106" s="2" t="str">
        <f aca="false" t="array" ref="B106:B106">INDEX(Countries!D106:D366, MATCH(A106, Countries!B106:B366, 0))</f>
        <v>USA</v>
      </c>
      <c r="C106" s="285" t="n">
        <v>2148.852135</v>
      </c>
      <c r="D106" s="285" t="n">
        <v>1898.536301</v>
      </c>
      <c r="E106" s="285" t="n">
        <v>2085.422164</v>
      </c>
      <c r="F106" s="285" t="n">
        <v>1845.49901</v>
      </c>
      <c r="G106" s="285" t="n">
        <v>1981.861799</v>
      </c>
      <c r="H106" s="285" t="n">
        <v>1769.233058</v>
      </c>
      <c r="I106" s="285" t="n">
        <v>1928.185023</v>
      </c>
      <c r="J106" s="285" t="n">
        <v>1727.140809</v>
      </c>
      <c r="K106" s="285" t="n">
        <v>1878.657784</v>
      </c>
      <c r="L106" s="285" t="n">
        <v>1677.884621</v>
      </c>
      <c r="M106" s="41" t="n">
        <f aca="false">K106-L106</f>
        <v>200.773163</v>
      </c>
      <c r="N106" s="41" t="n">
        <f aca="false">M106*100</f>
        <v>20077.3163</v>
      </c>
      <c r="O106" s="285" t="n">
        <f aca="false">E106-K106</f>
        <v>206.76438</v>
      </c>
      <c r="P106" s="285" t="n">
        <f aca="false">F106-L106</f>
        <v>167.614389</v>
      </c>
      <c r="Q106" s="83" t="n">
        <f aca="false">L106/K106</f>
        <v>0.893129464711493</v>
      </c>
      <c r="R106" s="83" t="n">
        <f aca="false">O106/E106</f>
        <v>0.0991474932842423</v>
      </c>
      <c r="S106" s="77" t="n">
        <f aca="false">((E106-F106)-(K106-L106))/(E106-F106)</f>
        <v>0.163177210482987</v>
      </c>
      <c r="T106" s="83" t="n">
        <f aca="false">P106/F106</f>
        <v>0.0908233426795499</v>
      </c>
      <c r="U106" s="77" t="n">
        <f aca="false">K106/$K$113</f>
        <v>0.0138269225498395</v>
      </c>
      <c r="V106" s="286" t="n">
        <f aca="false">P106/O106</f>
        <v>0.810654083648257</v>
      </c>
      <c r="W106" s="285" t="n">
        <f aca="false">O106/21</f>
        <v>9.84592285714286</v>
      </c>
      <c r="X106" s="49" t="n">
        <f aca="false">(O106-P106)/21</f>
        <v>1.86428528571429</v>
      </c>
      <c r="Y106" s="49" t="n">
        <f aca="false">P106/21</f>
        <v>7.98163757142858</v>
      </c>
      <c r="Z106" s="83" t="n">
        <f aca="false">W106/C106</f>
        <v>0.00458194526127451</v>
      </c>
      <c r="AA106" s="83" t="n">
        <f aca="false">X106/(C106-D106)</f>
        <v>0.00744773215470774</v>
      </c>
      <c r="AB106" s="83" t="n">
        <f aca="false">Y106/D106</f>
        <v>0.00420410058381527</v>
      </c>
      <c r="AC106" s="83" t="e">
        <f aca="false">rri(20,E106,K106)</f>
        <v>#NAME?</v>
      </c>
      <c r="AD106" s="83" t="e">
        <f aca="false">rri(20,F106,L106)</f>
        <v>#NAME?</v>
      </c>
      <c r="AE106" s="282" t="e">
        <f aca="false">rri(20,(E106-F106),(K106-L106))</f>
        <v>#NAME?</v>
      </c>
      <c r="AF106" s="83" t="n">
        <f aca="false">Q106</f>
        <v>0.893129464711493</v>
      </c>
      <c r="AG106" s="283" t="n">
        <f aca="false">IF(ISNUMBER(AE106),AE106,0)</f>
        <v>0</v>
      </c>
    </row>
    <row r="107" customFormat="false" ht="12.75" hidden="false" customHeight="true" outlineLevel="0" collapsed="false">
      <c r="A107" s="2" t="s">
        <v>467</v>
      </c>
      <c r="B107" s="2" t="str">
        <f aca="false" t="array" ref="B107:B107">INDEX(Countries!D107:D367, MATCH(A107, Countries!B107:B367, 0))</f>
        <v>VUT</v>
      </c>
      <c r="C107" s="41" t="n">
        <v>17.769682</v>
      </c>
      <c r="D107" s="41" t="n">
        <v>0</v>
      </c>
      <c r="E107" s="41" t="n">
        <v>17.700817</v>
      </c>
      <c r="F107" s="41" t="n">
        <v>0</v>
      </c>
      <c r="G107" s="41" t="n">
        <v>17.700817</v>
      </c>
      <c r="H107" s="41" t="n">
        <v>0</v>
      </c>
      <c r="I107" s="41" t="n">
        <v>17.690338</v>
      </c>
      <c r="J107" s="41" t="n">
        <v>0</v>
      </c>
      <c r="K107" s="41" t="n">
        <v>17.636071</v>
      </c>
      <c r="L107" s="41" t="n">
        <v>0</v>
      </c>
      <c r="M107" s="41" t="n">
        <f aca="false">K107-L107</f>
        <v>17.636071</v>
      </c>
      <c r="N107" s="41" t="n">
        <f aca="false">M107*100</f>
        <v>1763.6071</v>
      </c>
      <c r="O107" s="41" t="n">
        <f aca="false">E107-K107</f>
        <v>0.0647459999999995</v>
      </c>
      <c r="P107" s="41" t="n">
        <f aca="false">F107-L107</f>
        <v>0</v>
      </c>
      <c r="Q107" s="105" t="n">
        <f aca="false">L107/K107</f>
        <v>0</v>
      </c>
      <c r="R107" s="105" t="n">
        <f aca="false">O107/E107</f>
        <v>0.00365779726438613</v>
      </c>
      <c r="S107" s="281" t="n">
        <f aca="false">((E107-F107)-(K107-L107))/(E107-F107)</f>
        <v>0.00365779726438613</v>
      </c>
      <c r="T107" s="105" t="e">
        <f aca="false">P107/F107</f>
        <v>#DIV/0!</v>
      </c>
      <c r="U107" s="281" t="n">
        <f aca="false">K107/$K$113</f>
        <v>0.000129801494384605</v>
      </c>
      <c r="V107" s="97" t="n">
        <f aca="false">P107/O107</f>
        <v>0</v>
      </c>
      <c r="W107" s="41" t="n">
        <f aca="false">O107/21</f>
        <v>0.00308314285714283</v>
      </c>
      <c r="X107" s="2" t="n">
        <f aca="false">(O107-P107)/21</f>
        <v>0.00308314285714283</v>
      </c>
      <c r="Y107" s="2" t="n">
        <f aca="false">P107/21</f>
        <v>0</v>
      </c>
      <c r="Z107" s="105" t="n">
        <f aca="false">W107/C107</f>
        <v>0.00017350579808591</v>
      </c>
      <c r="AA107" s="282" t="n">
        <f aca="false">X107/(C107-D107)</f>
        <v>0.00017350579808591</v>
      </c>
      <c r="AB107" s="105" t="e">
        <f aca="false">Y107/D107</f>
        <v>#DIV/0!</v>
      </c>
      <c r="AC107" s="105" t="e">
        <f aca="false">rri(20,E107,K107)</f>
        <v>#NAME?</v>
      </c>
      <c r="AD107" s="105" t="e">
        <f aca="false">rri(20,F107,L107)</f>
        <v>#NAME?</v>
      </c>
      <c r="AE107" s="282" t="e">
        <f aca="false">rri(20,(E107-F107),(K107-L107))</f>
        <v>#NAME?</v>
      </c>
      <c r="AF107" s="105" t="n">
        <f aca="false">Q107</f>
        <v>0</v>
      </c>
      <c r="AG107" s="283" t="n">
        <f aca="false">IF(ISNUMBER(AE107),AE107,0)</f>
        <v>0</v>
      </c>
    </row>
    <row r="108" customFormat="false" ht="12.75" hidden="false" customHeight="true" outlineLevel="0" collapsed="false">
      <c r="A108" s="2" t="s">
        <v>1328</v>
      </c>
      <c r="B108" s="2" t="e">
        <f aca="false" t="array" ref="B108:B108">INDEX(Countries!D1:D368, MATCH(A108, Countries!B1:B368, 0))</f>
        <v>#N/A</v>
      </c>
      <c r="C108" s="41" t="n">
        <v>2918.368532</v>
      </c>
      <c r="D108" s="41" t="n">
        <v>1957.646263</v>
      </c>
      <c r="E108" s="41" t="n">
        <v>2835.331008</v>
      </c>
      <c r="F108" s="41" t="n">
        <v>1931.126392</v>
      </c>
      <c r="G108" s="41" t="n">
        <v>2803.137176</v>
      </c>
      <c r="H108" s="41" t="n">
        <v>1888.50041</v>
      </c>
      <c r="I108" s="41" t="n">
        <v>2819.901697</v>
      </c>
      <c r="J108" s="41" t="n">
        <v>1888.870446</v>
      </c>
      <c r="K108" s="41" t="n">
        <v>2781.476135</v>
      </c>
      <c r="L108" s="41" t="n">
        <v>1857.909775</v>
      </c>
      <c r="M108" s="41" t="n">
        <f aca="false">K108-L108</f>
        <v>923.56636</v>
      </c>
      <c r="N108" s="41" t="n">
        <f aca="false">M108*100</f>
        <v>92356.636</v>
      </c>
      <c r="O108" s="41" t="n">
        <f aca="false">E108-K108</f>
        <v>53.8548730000002</v>
      </c>
      <c r="P108" s="41" t="n">
        <f aca="false">F108-L108</f>
        <v>73.2166169999998</v>
      </c>
      <c r="Q108" s="105" t="n">
        <f aca="false">L108/K108</f>
        <v>0.667958193716446</v>
      </c>
      <c r="R108" s="105" t="n">
        <f aca="false">O108/E108</f>
        <v>0.0189942101462039</v>
      </c>
      <c r="S108" s="281" t="n">
        <f aca="false">((E108-F108)-(K108-L108))/(E108-F108)</f>
        <v>-0.0214130116761089</v>
      </c>
      <c r="T108" s="105" t="n">
        <f aca="false">P108/F108</f>
        <v>0.037913943542645</v>
      </c>
      <c r="U108" s="281" t="n">
        <f aca="false">K108/$K$113</f>
        <v>0.0204716662185197</v>
      </c>
      <c r="V108" s="97" t="n">
        <f aca="false">P108/O108</f>
        <v>1.35951703014878</v>
      </c>
      <c r="W108" s="41" t="n">
        <f aca="false">O108/21</f>
        <v>2.56451776190477</v>
      </c>
      <c r="X108" s="2" t="n">
        <f aca="false">(O108-P108)/21</f>
        <v>-0.92198780952379</v>
      </c>
      <c r="Y108" s="2" t="n">
        <f aca="false">P108/21</f>
        <v>3.48650557142856</v>
      </c>
      <c r="Z108" s="105" t="n">
        <f aca="false">W108/C108</f>
        <v>0.000878750484657697</v>
      </c>
      <c r="AA108" s="282" t="n">
        <f aca="false">X108/(C108-D108)</f>
        <v>-0.000959681938551786</v>
      </c>
      <c r="AB108" s="105" t="n">
        <f aca="false">Y108/D108</f>
        <v>0.0017809681132513</v>
      </c>
      <c r="AC108" s="105" t="e">
        <f aca="false">rri(20,E108,K108)</f>
        <v>#NAME?</v>
      </c>
      <c r="AD108" s="105" t="e">
        <f aca="false">rri(20,F108,L108)</f>
        <v>#NAME?</v>
      </c>
      <c r="AE108" s="282" t="e">
        <f aca="false">rri(20,(E108-F108),(K108-L108))</f>
        <v>#NAME?</v>
      </c>
      <c r="AF108" s="105" t="n">
        <f aca="false">Q108</f>
        <v>0.667958193716446</v>
      </c>
      <c r="AG108" s="283" t="n">
        <f aca="false">IF(ISNUMBER(AE108),AE108,0)</f>
        <v>0</v>
      </c>
    </row>
    <row r="109" customFormat="false" ht="12.75" hidden="false" customHeight="true" outlineLevel="0" collapsed="false">
      <c r="A109" s="2" t="s">
        <v>1329</v>
      </c>
      <c r="B109" s="2" t="e">
        <f aca="false" t="array" ref="B109:B109">INDEX(Countries!D1:D369, MATCH(A109, Countries!B1:B369, 0))</f>
        <v>#N/A</v>
      </c>
      <c r="C109" s="41" t="n">
        <v>1799.313855</v>
      </c>
      <c r="D109" s="41" t="n">
        <v>834.193806</v>
      </c>
      <c r="E109" s="41" t="n">
        <v>1718.177229</v>
      </c>
      <c r="F109" s="41" t="n">
        <v>793.014433</v>
      </c>
      <c r="G109" s="41" t="n">
        <v>1622.112847</v>
      </c>
      <c r="H109" s="41" t="n">
        <v>732.712277</v>
      </c>
      <c r="I109" s="41" t="n">
        <v>1599.76344</v>
      </c>
      <c r="J109" s="41" t="n">
        <v>736.577151</v>
      </c>
      <c r="K109" s="41" t="n">
        <v>1589.863153</v>
      </c>
      <c r="L109" s="41" t="n">
        <v>735.078649</v>
      </c>
      <c r="M109" s="41" t="n">
        <f aca="false">K109-L109</f>
        <v>854.784504</v>
      </c>
      <c r="N109" s="41" t="n">
        <f aca="false">M109*100</f>
        <v>85478.4504</v>
      </c>
      <c r="O109" s="41" t="n">
        <f aca="false">E109-K109</f>
        <v>128.314076</v>
      </c>
      <c r="P109" s="41" t="n">
        <f aca="false">F109-L109</f>
        <v>57.935784</v>
      </c>
      <c r="Q109" s="105" t="n">
        <f aca="false">L109/K109</f>
        <v>0.462353409230813</v>
      </c>
      <c r="R109" s="105" t="n">
        <f aca="false">O109/E109</f>
        <v>0.0746803495205674</v>
      </c>
      <c r="S109" s="281" t="n">
        <f aca="false">((E109-F109)-(K109-L109))/(E109-F109)</f>
        <v>0.0760712517886418</v>
      </c>
      <c r="T109" s="105" t="n">
        <f aca="false">P109/F109</f>
        <v>0.0730576665305157</v>
      </c>
      <c r="U109" s="281" t="n">
        <f aca="false">K109/$K$113</f>
        <v>0.0117013938720489</v>
      </c>
      <c r="V109" s="97" t="n">
        <f aca="false">P109/O109</f>
        <v>0.451515420646446</v>
      </c>
      <c r="W109" s="41" t="n">
        <f aca="false">O109/21</f>
        <v>6.11019409523809</v>
      </c>
      <c r="X109" s="2" t="n">
        <f aca="false">(O109-P109)/21</f>
        <v>3.35134723809523</v>
      </c>
      <c r="Y109" s="2" t="n">
        <f aca="false">P109/21</f>
        <v>2.75884685714286</v>
      </c>
      <c r="Z109" s="105" t="n">
        <f aca="false">W109/C109</f>
        <v>0.00339584674361221</v>
      </c>
      <c r="AA109" s="282" t="n">
        <f aca="false">X109/(C109-D109)</f>
        <v>0.00347246670667312</v>
      </c>
      <c r="AB109" s="105" t="n">
        <f aca="false">Y109/D109</f>
        <v>0.00330720132096361</v>
      </c>
      <c r="AC109" s="105" t="e">
        <f aca="false">rri(20,E109,K109)</f>
        <v>#NAME?</v>
      </c>
      <c r="AD109" s="105" t="e">
        <f aca="false">rri(20,F109,L109)</f>
        <v>#NAME?</v>
      </c>
      <c r="AE109" s="282" t="e">
        <f aca="false">rri(20,(E109-F109),(K109-L109))</f>
        <v>#NAME?</v>
      </c>
      <c r="AF109" s="105" t="n">
        <f aca="false">Q109</f>
        <v>0.462353409230813</v>
      </c>
      <c r="AG109" s="283" t="n">
        <f aca="false">IF(ISNUMBER(AE109),AE109,0)</f>
        <v>0</v>
      </c>
    </row>
    <row r="110" customFormat="false" ht="12.75" hidden="false" customHeight="true" outlineLevel="0" collapsed="false">
      <c r="A110" s="2" t="s">
        <v>470</v>
      </c>
      <c r="B110" s="2" t="str">
        <f aca="false" t="array" ref="B110:B110">INDEX(Countries!D110:D370, MATCH(A110, Countries!B110:B370, 0))</f>
        <v>VIR</v>
      </c>
      <c r="C110" s="41" t="n">
        <v>2.087308</v>
      </c>
      <c r="D110" s="41" t="n">
        <v>1.223912</v>
      </c>
      <c r="E110" s="41" t="n">
        <v>2.067021</v>
      </c>
      <c r="F110" s="41" t="n">
        <v>1.208262</v>
      </c>
      <c r="G110" s="41" t="n">
        <v>2.067021</v>
      </c>
      <c r="H110" s="41" t="n">
        <v>1.208262</v>
      </c>
      <c r="I110" s="41" t="n">
        <v>2.061252</v>
      </c>
      <c r="J110" s="41" t="n">
        <v>1.211771</v>
      </c>
      <c r="K110" s="41" t="n">
        <v>2.049654</v>
      </c>
      <c r="L110" s="41" t="n">
        <v>1.200173</v>
      </c>
      <c r="M110" s="41" t="n">
        <f aca="false">K110-L110</f>
        <v>0.849481</v>
      </c>
      <c r="N110" s="41" t="n">
        <f aca="false">M110*100</f>
        <v>84.9481</v>
      </c>
      <c r="O110" s="41" t="n">
        <f aca="false">E110-K110</f>
        <v>0.0173670000000001</v>
      </c>
      <c r="P110" s="41" t="n">
        <f aca="false">F110-L110</f>
        <v>0.00808900000000001</v>
      </c>
      <c r="Q110" s="105" t="n">
        <f aca="false">L110/K110</f>
        <v>0.585549073160641</v>
      </c>
      <c r="R110" s="105" t="n">
        <f aca="false">O110/E110</f>
        <v>0.00840194656948339</v>
      </c>
      <c r="S110" s="281" t="n">
        <f aca="false">((E110-F110)-(K110-L110))/(E110-F110)</f>
        <v>0.0108039624621112</v>
      </c>
      <c r="T110" s="105" t="n">
        <f aca="false">P110/F110</f>
        <v>0.00669474004810216</v>
      </c>
      <c r="U110" s="281" t="n">
        <f aca="false">K110/$K$113</f>
        <v>1.50854548142487E-005</v>
      </c>
      <c r="V110" s="97" t="n">
        <f aca="false">P110/O110</f>
        <v>0.465768411354866</v>
      </c>
      <c r="W110" s="41" t="n">
        <f aca="false">O110/21</f>
        <v>0.000827000000000006</v>
      </c>
      <c r="X110" s="2" t="n">
        <f aca="false">(O110-P110)/21</f>
        <v>0.00044180952380953</v>
      </c>
      <c r="Y110" s="2" t="n">
        <f aca="false">P110/21</f>
        <v>0.000385190476190477</v>
      </c>
      <c r="Z110" s="105" t="n">
        <f aca="false">W110/C110</f>
        <v>0.000396204105958491</v>
      </c>
      <c r="AA110" s="282" t="n">
        <f aca="false">X110/(C110-D110)</f>
        <v>0.000511711339651249</v>
      </c>
      <c r="AB110" s="105" t="n">
        <f aca="false">Y110/D110</f>
        <v>0.000314720728443284</v>
      </c>
      <c r="AC110" s="105" t="e">
        <f aca="false">rri(20,E110,K110)</f>
        <v>#NAME?</v>
      </c>
      <c r="AD110" s="105" t="e">
        <f aca="false">rri(20,F110,L110)</f>
        <v>#NAME?</v>
      </c>
      <c r="AE110" s="282" t="e">
        <f aca="false">rri(20,(E110-F110),(K110-L110))</f>
        <v>#NAME?</v>
      </c>
      <c r="AF110" s="105" t="n">
        <f aca="false">Q110</f>
        <v>0.585549073160641</v>
      </c>
      <c r="AG110" s="283" t="n">
        <f aca="false">IF(ISNUMBER(AE110),AE110,0)</f>
        <v>0</v>
      </c>
    </row>
    <row r="111" customFormat="false" ht="12.75" hidden="false" customHeight="true" outlineLevel="0" collapsed="false">
      <c r="A111" s="2" t="s">
        <v>472</v>
      </c>
      <c r="B111" s="2" t="str">
        <f aca="false" t="array" ref="B111:B111">INDEX(Countries!D111:D371, MATCH(A111, Countries!B111:B371, 0))</f>
        <v>YEM</v>
      </c>
      <c r="C111" s="41" t="n">
        <v>15.634238</v>
      </c>
      <c r="D111" s="41" t="n">
        <v>2.418147</v>
      </c>
      <c r="E111" s="41" t="n">
        <v>15.265364</v>
      </c>
      <c r="F111" s="41" t="n">
        <v>2.353974</v>
      </c>
      <c r="G111" s="41" t="n">
        <v>15.403492</v>
      </c>
      <c r="H111" s="41" t="n">
        <v>2.353974</v>
      </c>
      <c r="I111" s="41" t="n">
        <v>15.410758</v>
      </c>
      <c r="J111" s="41" t="n">
        <v>2.417552</v>
      </c>
      <c r="K111" s="41" t="n">
        <v>15.4196</v>
      </c>
      <c r="L111" s="41" t="n">
        <v>2.417552</v>
      </c>
      <c r="M111" s="41" t="n">
        <f aca="false">K111-L111</f>
        <v>13.002048</v>
      </c>
      <c r="N111" s="41" t="n">
        <f aca="false">M111*100</f>
        <v>1300.2048</v>
      </c>
      <c r="O111" s="41" t="n">
        <f aca="false">E111-K111</f>
        <v>-0.154236000000001</v>
      </c>
      <c r="P111" s="41" t="n">
        <f aca="false">F111-L111</f>
        <v>-0.0635780000000001</v>
      </c>
      <c r="Q111" s="105" t="n">
        <f aca="false">L111/K111</f>
        <v>0.156784352382682</v>
      </c>
      <c r="R111" s="105" t="n">
        <f aca="false">O111/E111</f>
        <v>-0.0101036568797181</v>
      </c>
      <c r="S111" s="281" t="n">
        <f aca="false">((E111-F111)-(K111-L111))/(E111-F111)</f>
        <v>-0.00702155228832833</v>
      </c>
      <c r="T111" s="105" t="n">
        <f aca="false">P111/F111</f>
        <v>-0.0270087944896588</v>
      </c>
      <c r="U111" s="281" t="n">
        <f aca="false">K111/$K$113</f>
        <v>0.000113488266338509</v>
      </c>
      <c r="V111" s="97" t="n">
        <f aca="false">P111/O111</f>
        <v>0.412212453642468</v>
      </c>
      <c r="W111" s="41" t="n">
        <f aca="false">O111/21</f>
        <v>-0.00734457142857147</v>
      </c>
      <c r="X111" s="2" t="n">
        <f aca="false">(O111-P111)/21</f>
        <v>-0.00431704761904766</v>
      </c>
      <c r="Y111" s="2" t="n">
        <f aca="false">P111/21</f>
        <v>-0.00302752380952382</v>
      </c>
      <c r="Z111" s="105" t="n">
        <f aca="false">W111/C111</f>
        <v>-0.000469774825518933</v>
      </c>
      <c r="AA111" s="282" t="n">
        <f aca="false">X111/(C111-D111)</f>
        <v>-0.000326650869689658</v>
      </c>
      <c r="AB111" s="105" t="n">
        <f aca="false">Y111/D111</f>
        <v>-0.00125200155719392</v>
      </c>
      <c r="AC111" s="105" t="e">
        <f aca="false">rri(20,E111,K111)</f>
        <v>#NAME?</v>
      </c>
      <c r="AD111" s="105" t="e">
        <f aca="false">rri(20,F111,L111)</f>
        <v>#NAME?</v>
      </c>
      <c r="AE111" s="282" t="e">
        <f aca="false">rri(20,(E111-F111),(K111-L111))</f>
        <v>#NAME?</v>
      </c>
      <c r="AF111" s="105" t="n">
        <f aca="false">Q111</f>
        <v>0.156784352382682</v>
      </c>
      <c r="AG111" s="283" t="n">
        <f aca="false">IF(ISNUMBER(AE111),AE111,0)</f>
        <v>0</v>
      </c>
    </row>
    <row r="112" customFormat="false" ht="12.75" hidden="false" customHeight="true" outlineLevel="0" collapsed="false">
      <c r="B112" s="2"/>
      <c r="M112" s="2"/>
      <c r="N112" s="2"/>
    </row>
    <row r="113" customFormat="false" ht="12.75" hidden="false" customHeight="true" outlineLevel="0" collapsed="false">
      <c r="A113" s="40" t="s">
        <v>169</v>
      </c>
      <c r="B113" s="2" t="s">
        <v>169</v>
      </c>
      <c r="C113" s="41" t="n">
        <f aca="false">SUM(C5:C111)</f>
        <v>145594.651148</v>
      </c>
      <c r="D113" s="41" t="n">
        <f aca="false">SUM(D5:D111)</f>
        <v>61024.070588</v>
      </c>
      <c r="E113" s="41" t="n">
        <f aca="false">SUM(E5:E111)</f>
        <v>141944.977721</v>
      </c>
      <c r="F113" s="41" t="n">
        <f aca="false">SUM(F5:F111)</f>
        <v>59369.934013</v>
      </c>
      <c r="G113" s="41" t="n">
        <f aca="false">SUM(G5:G111)</f>
        <v>138052.138091</v>
      </c>
      <c r="H113" s="41" t="n">
        <f aca="false">SUM(H5:H111)</f>
        <v>58323.312135</v>
      </c>
      <c r="I113" s="41" t="n">
        <f aca="false">SUM(I5:I111)</f>
        <v>136781.059388</v>
      </c>
      <c r="J113" s="41" t="n">
        <f aca="false">SUM(J5:J111)</f>
        <v>57677.868499</v>
      </c>
      <c r="K113" s="41" t="n">
        <f aca="false">SUM(K5:K111)</f>
        <v>135869.55284</v>
      </c>
      <c r="L113" s="41" t="n">
        <f aca="false">SUM(L5:L111)</f>
        <v>57235.351999</v>
      </c>
      <c r="M113" s="41" t="n">
        <f aca="false">SUM(M5:M111)</f>
        <v>78634.200841</v>
      </c>
      <c r="N113" s="88" t="n">
        <f aca="false">SUM(N5:N111)</f>
        <v>7863420.0841</v>
      </c>
      <c r="Q113" s="105" t="n">
        <f aca="false">L113/K113</f>
        <v>0.4212522291</v>
      </c>
      <c r="AE113" s="282" t="n">
        <f aca="false">rri(20,(E113-F113),(K113-L113))</f>
        <v>-0.002442051857</v>
      </c>
      <c r="AG113" s="283" t="n">
        <f aca="false">IF(ISNUMBER(AE113),AE113,0)</f>
        <v>-0.002442051857</v>
      </c>
    </row>
    <row r="114" customFormat="false" ht="12.75" hidden="false" customHeight="true" outlineLevel="0" collapsed="false">
      <c r="B114" s="2"/>
      <c r="M114" s="2"/>
      <c r="N114" s="2"/>
    </row>
    <row r="115" customFormat="false" ht="12.75" hidden="false" customHeight="true" outlineLevel="0" collapsed="false">
      <c r="B115" s="2"/>
      <c r="M115" s="2"/>
      <c r="N115" s="2"/>
    </row>
    <row r="116" customFormat="false" ht="12.75" hidden="false" customHeight="true" outlineLevel="0" collapsed="false">
      <c r="B116" s="2"/>
      <c r="M116" s="2"/>
      <c r="N116" s="2"/>
    </row>
    <row r="117" customFormat="false" ht="12.75" hidden="false" customHeight="true" outlineLevel="0" collapsed="false">
      <c r="B117" s="2"/>
      <c r="M117" s="2"/>
      <c r="N117" s="2"/>
    </row>
    <row r="118" customFormat="false" ht="12.75" hidden="false" customHeight="true" outlineLevel="0" collapsed="false">
      <c r="B118" s="2"/>
      <c r="M118" s="2"/>
      <c r="N118" s="2"/>
    </row>
    <row r="119" customFormat="false" ht="12.75" hidden="false" customHeight="true" outlineLevel="0" collapsed="false">
      <c r="B119" s="2"/>
      <c r="M119" s="2"/>
      <c r="N119" s="2"/>
    </row>
    <row r="120" customFormat="false" ht="12.75" hidden="false" customHeight="true" outlineLevel="0" collapsed="false">
      <c r="B120" s="2"/>
      <c r="M120" s="2"/>
      <c r="N120" s="2"/>
    </row>
    <row r="121" customFormat="false" ht="12.75" hidden="false" customHeight="true" outlineLevel="0" collapsed="false">
      <c r="B121" s="2"/>
      <c r="M121" s="2"/>
      <c r="N121" s="2"/>
    </row>
    <row r="122" customFormat="false" ht="12.75" hidden="false" customHeight="true" outlineLevel="0" collapsed="false">
      <c r="B122" s="2"/>
      <c r="M122" s="2"/>
      <c r="N122" s="2"/>
    </row>
    <row r="123" customFormat="false" ht="12.75" hidden="false" customHeight="true" outlineLevel="0" collapsed="false">
      <c r="B123" s="2"/>
      <c r="M123" s="2"/>
      <c r="N123" s="2"/>
    </row>
    <row r="124" customFormat="false" ht="12.75" hidden="false" customHeight="true" outlineLevel="0" collapsed="false">
      <c r="B124" s="2"/>
      <c r="M124" s="2"/>
      <c r="N124" s="2"/>
    </row>
    <row r="125" customFormat="false" ht="12.75" hidden="false" customHeight="true" outlineLevel="0" collapsed="false">
      <c r="B125" s="2"/>
      <c r="M125" s="2"/>
      <c r="N125" s="2"/>
    </row>
    <row r="126" customFormat="false" ht="12.75" hidden="false" customHeight="true" outlineLevel="0" collapsed="false">
      <c r="B126" s="2"/>
      <c r="M126" s="2"/>
      <c r="N126" s="2"/>
    </row>
    <row r="127" customFormat="false" ht="12.75" hidden="false" customHeight="true" outlineLevel="0" collapsed="false">
      <c r="B127" s="2"/>
      <c r="M127" s="2"/>
      <c r="N127" s="2"/>
    </row>
    <row r="128" customFormat="false" ht="12.75" hidden="false" customHeight="true" outlineLevel="0" collapsed="false">
      <c r="B128" s="2"/>
      <c r="M128" s="2"/>
      <c r="N128" s="2"/>
    </row>
    <row r="129" customFormat="false" ht="12.75" hidden="false" customHeight="true" outlineLevel="0" collapsed="false">
      <c r="B129" s="2"/>
      <c r="M129" s="2"/>
      <c r="N129" s="2"/>
    </row>
    <row r="130" customFormat="false" ht="12.75" hidden="false" customHeight="true" outlineLevel="0" collapsed="false">
      <c r="B130" s="2"/>
      <c r="M130" s="2"/>
      <c r="N130" s="2"/>
    </row>
    <row r="131" customFormat="false" ht="12.75" hidden="false" customHeight="true" outlineLevel="0" collapsed="false">
      <c r="B131" s="2"/>
      <c r="M131" s="2"/>
      <c r="N131" s="2"/>
    </row>
    <row r="132" customFormat="false" ht="12.75" hidden="false" customHeight="true" outlineLevel="0" collapsed="false">
      <c r="B132" s="2"/>
      <c r="M132" s="2"/>
      <c r="N132" s="2"/>
    </row>
    <row r="133" customFormat="false" ht="12.75" hidden="false" customHeight="true" outlineLevel="0" collapsed="false">
      <c r="B133" s="2"/>
      <c r="M133" s="2"/>
      <c r="N133" s="2"/>
    </row>
    <row r="134" customFormat="false" ht="12.75" hidden="false" customHeight="true" outlineLevel="0" collapsed="false">
      <c r="B134" s="2"/>
      <c r="M134" s="2"/>
      <c r="N134" s="2"/>
    </row>
    <row r="135" customFormat="false" ht="12.75" hidden="false" customHeight="true" outlineLevel="0" collapsed="false">
      <c r="B135" s="2"/>
      <c r="M135" s="2"/>
      <c r="N135" s="2"/>
    </row>
    <row r="136" customFormat="false" ht="12.75" hidden="false" customHeight="true" outlineLevel="0" collapsed="false">
      <c r="B136" s="2"/>
      <c r="M136" s="2"/>
      <c r="N136" s="2"/>
    </row>
    <row r="137" customFormat="false" ht="12.75" hidden="false" customHeight="true" outlineLevel="0" collapsed="false">
      <c r="B137" s="2"/>
      <c r="M137" s="2"/>
      <c r="N137" s="2"/>
    </row>
    <row r="138" customFormat="false" ht="12.75" hidden="false" customHeight="true" outlineLevel="0" collapsed="false">
      <c r="B138" s="2"/>
      <c r="M138" s="2"/>
      <c r="N138" s="2"/>
    </row>
    <row r="139" customFormat="false" ht="12.75" hidden="false" customHeight="true" outlineLevel="0" collapsed="false">
      <c r="B139" s="2"/>
      <c r="M139" s="2"/>
      <c r="N139" s="2"/>
    </row>
    <row r="140" customFormat="false" ht="12.75" hidden="false" customHeight="true" outlineLevel="0" collapsed="false">
      <c r="B140" s="2"/>
      <c r="M140" s="2"/>
      <c r="N140" s="2"/>
    </row>
    <row r="141" customFormat="false" ht="12.75" hidden="false" customHeight="true" outlineLevel="0" collapsed="false">
      <c r="B141" s="2"/>
      <c r="M141" s="2"/>
      <c r="N141" s="2"/>
    </row>
    <row r="142" customFormat="false" ht="12.75" hidden="false" customHeight="true" outlineLevel="0" collapsed="false">
      <c r="B142" s="2"/>
      <c r="M142" s="2"/>
      <c r="N142" s="2"/>
    </row>
    <row r="143" customFormat="false" ht="12.75" hidden="false" customHeight="true" outlineLevel="0" collapsed="false">
      <c r="B143" s="2"/>
      <c r="M143" s="2"/>
      <c r="N143" s="2"/>
    </row>
    <row r="144" customFormat="false" ht="12.75" hidden="false" customHeight="true" outlineLevel="0" collapsed="false">
      <c r="B144" s="2"/>
      <c r="M144" s="2"/>
      <c r="N144" s="2"/>
    </row>
    <row r="145" customFormat="false" ht="12.75" hidden="false" customHeight="true" outlineLevel="0" collapsed="false">
      <c r="B145" s="2"/>
      <c r="M145" s="2"/>
      <c r="N145" s="2"/>
    </row>
    <row r="146" customFormat="false" ht="12.75" hidden="false" customHeight="true" outlineLevel="0" collapsed="false">
      <c r="B146" s="2"/>
      <c r="M146" s="2"/>
      <c r="N146" s="2"/>
    </row>
    <row r="147" customFormat="false" ht="12.75" hidden="false" customHeight="true" outlineLevel="0" collapsed="false">
      <c r="B147" s="2"/>
      <c r="M147" s="2"/>
      <c r="N147" s="2"/>
    </row>
    <row r="148" customFormat="false" ht="12.75" hidden="false" customHeight="true" outlineLevel="0" collapsed="false">
      <c r="B148" s="2"/>
      <c r="M148" s="2"/>
      <c r="N148" s="2"/>
    </row>
    <row r="149" customFormat="false" ht="12.75" hidden="false" customHeight="true" outlineLevel="0" collapsed="false">
      <c r="B149" s="2"/>
      <c r="M149" s="2"/>
      <c r="N149" s="2"/>
    </row>
    <row r="150" customFormat="false" ht="12.75" hidden="false" customHeight="true" outlineLevel="0" collapsed="false">
      <c r="B150" s="2"/>
      <c r="M150" s="2"/>
      <c r="N150" s="2"/>
    </row>
    <row r="151" customFormat="false" ht="12.75" hidden="false" customHeight="true" outlineLevel="0" collapsed="false">
      <c r="B151" s="2"/>
      <c r="M151" s="2"/>
      <c r="N151" s="2"/>
    </row>
    <row r="152" customFormat="false" ht="12.75" hidden="false" customHeight="true" outlineLevel="0" collapsed="false">
      <c r="B152" s="2"/>
      <c r="M152" s="2"/>
      <c r="N152" s="2"/>
    </row>
    <row r="153" customFormat="false" ht="12.75" hidden="false" customHeight="true" outlineLevel="0" collapsed="false">
      <c r="B153" s="2"/>
      <c r="M153" s="2"/>
      <c r="N153" s="2"/>
    </row>
    <row r="154" customFormat="false" ht="12.75" hidden="false" customHeight="true" outlineLevel="0" collapsed="false">
      <c r="B154" s="2"/>
      <c r="M154" s="2"/>
      <c r="N154" s="2"/>
    </row>
    <row r="155" customFormat="false" ht="12.75" hidden="false" customHeight="true" outlineLevel="0" collapsed="false">
      <c r="B155" s="2"/>
      <c r="M155" s="2"/>
      <c r="N155" s="2"/>
    </row>
    <row r="156" customFormat="false" ht="12.75" hidden="false" customHeight="true" outlineLevel="0" collapsed="false">
      <c r="B156" s="2"/>
      <c r="M156" s="2"/>
      <c r="N156" s="2"/>
    </row>
    <row r="157" customFormat="false" ht="12.75" hidden="false" customHeight="true" outlineLevel="0" collapsed="false">
      <c r="B157" s="2"/>
      <c r="M157" s="2"/>
      <c r="N157" s="2"/>
    </row>
    <row r="158" customFormat="false" ht="12.75" hidden="false" customHeight="true" outlineLevel="0" collapsed="false">
      <c r="B158" s="2"/>
      <c r="M158" s="2"/>
      <c r="N158" s="2"/>
    </row>
    <row r="159" customFormat="false" ht="12.75" hidden="false" customHeight="true" outlineLevel="0" collapsed="false">
      <c r="B159" s="2"/>
      <c r="M159" s="2"/>
      <c r="N159" s="2"/>
    </row>
    <row r="160" customFormat="false" ht="12.75" hidden="false" customHeight="true" outlineLevel="0" collapsed="false">
      <c r="B160" s="2"/>
      <c r="M160" s="2"/>
      <c r="N160" s="2"/>
    </row>
    <row r="161" customFormat="false" ht="12.75" hidden="false" customHeight="true" outlineLevel="0" collapsed="false">
      <c r="B161" s="2"/>
      <c r="M161" s="2"/>
      <c r="N161" s="2"/>
    </row>
    <row r="162" customFormat="false" ht="12.75" hidden="false" customHeight="true" outlineLevel="0" collapsed="false">
      <c r="B162" s="2"/>
      <c r="M162" s="2"/>
      <c r="N162" s="2"/>
    </row>
    <row r="163" customFormat="false" ht="12.75" hidden="false" customHeight="true" outlineLevel="0" collapsed="false">
      <c r="B163" s="2"/>
      <c r="M163" s="2"/>
      <c r="N163" s="2"/>
    </row>
    <row r="164" customFormat="false" ht="12.75" hidden="false" customHeight="true" outlineLevel="0" collapsed="false">
      <c r="B164" s="2"/>
      <c r="M164" s="2"/>
      <c r="N164" s="2"/>
    </row>
    <row r="165" customFormat="false" ht="12.75" hidden="false" customHeight="true" outlineLevel="0" collapsed="false">
      <c r="B165" s="2"/>
      <c r="M165" s="2"/>
      <c r="N165" s="2"/>
    </row>
    <row r="166" customFormat="false" ht="12.75" hidden="false" customHeight="true" outlineLevel="0" collapsed="false">
      <c r="B166" s="2"/>
      <c r="M166" s="2"/>
      <c r="N166" s="2"/>
    </row>
    <row r="167" customFormat="false" ht="12.75" hidden="false" customHeight="true" outlineLevel="0" collapsed="false">
      <c r="B167" s="2"/>
      <c r="M167" s="2"/>
      <c r="N167" s="2"/>
    </row>
    <row r="168" customFormat="false" ht="12.75" hidden="false" customHeight="true" outlineLevel="0" collapsed="false">
      <c r="B168" s="2"/>
      <c r="M168" s="2"/>
      <c r="N168" s="2"/>
    </row>
    <row r="169" customFormat="false" ht="12.75" hidden="false" customHeight="true" outlineLevel="0" collapsed="false">
      <c r="B169" s="2"/>
      <c r="M169" s="2"/>
      <c r="N169" s="2"/>
    </row>
    <row r="170" customFormat="false" ht="12.75" hidden="false" customHeight="true" outlineLevel="0" collapsed="false">
      <c r="B170" s="2"/>
      <c r="M170" s="2"/>
      <c r="N170" s="2"/>
    </row>
    <row r="171" customFormat="false" ht="12.75" hidden="false" customHeight="true" outlineLevel="0" collapsed="false">
      <c r="B171" s="2"/>
      <c r="M171" s="2"/>
      <c r="N171" s="2"/>
    </row>
    <row r="172" customFormat="false" ht="12.75" hidden="false" customHeight="true" outlineLevel="0" collapsed="false">
      <c r="B172" s="2"/>
      <c r="M172" s="2"/>
      <c r="N172" s="2"/>
    </row>
    <row r="173" customFormat="false" ht="12.75" hidden="false" customHeight="true" outlineLevel="0" collapsed="false">
      <c r="B173" s="2"/>
      <c r="M173" s="2"/>
      <c r="N173" s="2"/>
    </row>
    <row r="174" customFormat="false" ht="12.75" hidden="false" customHeight="true" outlineLevel="0" collapsed="false">
      <c r="B174" s="2"/>
      <c r="M174" s="2"/>
      <c r="N174" s="2"/>
    </row>
    <row r="175" customFormat="false" ht="12.75" hidden="false" customHeight="true" outlineLevel="0" collapsed="false">
      <c r="B175" s="2"/>
      <c r="M175" s="2"/>
      <c r="N175" s="2"/>
    </row>
    <row r="176" customFormat="false" ht="12.75" hidden="false" customHeight="true" outlineLevel="0" collapsed="false">
      <c r="B176" s="2"/>
      <c r="M176" s="2"/>
      <c r="N176" s="2"/>
    </row>
    <row r="177" customFormat="false" ht="12.75" hidden="false" customHeight="true" outlineLevel="0" collapsed="false">
      <c r="B177" s="2"/>
      <c r="M177" s="2"/>
      <c r="N177" s="2"/>
    </row>
    <row r="178" customFormat="false" ht="12.75" hidden="false" customHeight="true" outlineLevel="0" collapsed="false">
      <c r="B178" s="2"/>
      <c r="M178" s="2"/>
      <c r="N178" s="2"/>
    </row>
    <row r="179" customFormat="false" ht="12.75" hidden="false" customHeight="true" outlineLevel="0" collapsed="false">
      <c r="B179" s="2"/>
      <c r="M179" s="2"/>
      <c r="N179" s="2"/>
    </row>
    <row r="180" customFormat="false" ht="12.75" hidden="false" customHeight="true" outlineLevel="0" collapsed="false">
      <c r="B180" s="2"/>
      <c r="M180" s="2"/>
      <c r="N180" s="2"/>
    </row>
    <row r="181" customFormat="false" ht="12.75" hidden="false" customHeight="true" outlineLevel="0" collapsed="false">
      <c r="B181" s="2"/>
      <c r="M181" s="2"/>
      <c r="N181" s="2"/>
    </row>
    <row r="182" customFormat="false" ht="12.75" hidden="false" customHeight="true" outlineLevel="0" collapsed="false">
      <c r="B182" s="2"/>
      <c r="M182" s="2"/>
      <c r="N182" s="2"/>
    </row>
    <row r="183" customFormat="false" ht="12.75" hidden="false" customHeight="true" outlineLevel="0" collapsed="false">
      <c r="B183" s="2"/>
      <c r="M183" s="2"/>
      <c r="N183" s="2"/>
    </row>
    <row r="184" customFormat="false" ht="12.75" hidden="false" customHeight="true" outlineLevel="0" collapsed="false">
      <c r="B184" s="2"/>
      <c r="M184" s="2"/>
      <c r="N184" s="2"/>
    </row>
    <row r="185" customFormat="false" ht="12.75" hidden="false" customHeight="true" outlineLevel="0" collapsed="false">
      <c r="B185" s="2"/>
      <c r="M185" s="2"/>
      <c r="N185" s="2"/>
    </row>
    <row r="186" customFormat="false" ht="12.75" hidden="false" customHeight="true" outlineLevel="0" collapsed="false">
      <c r="B186" s="2"/>
      <c r="M186" s="2"/>
      <c r="N186" s="2"/>
    </row>
    <row r="187" customFormat="false" ht="12.75" hidden="false" customHeight="true" outlineLevel="0" collapsed="false">
      <c r="B187" s="2"/>
      <c r="M187" s="2"/>
      <c r="N187" s="2"/>
    </row>
    <row r="188" customFormat="false" ht="12.75" hidden="false" customHeight="true" outlineLevel="0" collapsed="false">
      <c r="B188" s="2"/>
      <c r="M188" s="2"/>
      <c r="N188" s="2"/>
    </row>
    <row r="189" customFormat="false" ht="12.75" hidden="false" customHeight="true" outlineLevel="0" collapsed="false">
      <c r="B189" s="2"/>
      <c r="M189" s="2"/>
      <c r="N189" s="2"/>
    </row>
    <row r="190" customFormat="false" ht="12.75" hidden="false" customHeight="true" outlineLevel="0" collapsed="false">
      <c r="B190" s="2"/>
      <c r="M190" s="2"/>
      <c r="N190" s="2"/>
    </row>
    <row r="191" customFormat="false" ht="12.75" hidden="false" customHeight="true" outlineLevel="0" collapsed="false">
      <c r="B191" s="2"/>
      <c r="M191" s="2"/>
      <c r="N191" s="2"/>
    </row>
    <row r="192" customFormat="false" ht="12.75" hidden="false" customHeight="true" outlineLevel="0" collapsed="false">
      <c r="B192" s="2"/>
      <c r="M192" s="2"/>
      <c r="N192" s="2"/>
    </row>
    <row r="193" customFormat="false" ht="12.75" hidden="false" customHeight="true" outlineLevel="0" collapsed="false">
      <c r="B193" s="2"/>
      <c r="M193" s="2"/>
      <c r="N193" s="2"/>
    </row>
    <row r="194" customFormat="false" ht="12.75" hidden="false" customHeight="true" outlineLevel="0" collapsed="false">
      <c r="B194" s="2"/>
      <c r="M194" s="2"/>
      <c r="N194" s="2"/>
    </row>
    <row r="195" customFormat="false" ht="12.75" hidden="false" customHeight="true" outlineLevel="0" collapsed="false">
      <c r="B195" s="2"/>
      <c r="M195" s="2"/>
      <c r="N195" s="2"/>
    </row>
    <row r="196" customFormat="false" ht="12.75" hidden="false" customHeight="true" outlineLevel="0" collapsed="false">
      <c r="B196" s="2"/>
      <c r="M196" s="2"/>
      <c r="N196" s="2"/>
    </row>
    <row r="197" customFormat="false" ht="12.75" hidden="false" customHeight="true" outlineLevel="0" collapsed="false">
      <c r="B197" s="2"/>
      <c r="M197" s="2"/>
      <c r="N197" s="2"/>
    </row>
    <row r="198" customFormat="false" ht="12.75" hidden="false" customHeight="true" outlineLevel="0" collapsed="false">
      <c r="B198" s="2"/>
      <c r="M198" s="2"/>
      <c r="N198" s="2"/>
    </row>
    <row r="199" customFormat="false" ht="12.75" hidden="false" customHeight="true" outlineLevel="0" collapsed="false">
      <c r="B199" s="2"/>
      <c r="M199" s="2"/>
      <c r="N199" s="2"/>
    </row>
    <row r="200" customFormat="false" ht="12.75" hidden="false" customHeight="true" outlineLevel="0" collapsed="false">
      <c r="B200" s="2"/>
      <c r="M200" s="2"/>
      <c r="N200" s="2"/>
    </row>
    <row r="201" customFormat="false" ht="12.75" hidden="false" customHeight="true" outlineLevel="0" collapsed="false">
      <c r="B201" s="2"/>
      <c r="M201" s="2"/>
      <c r="N201" s="2"/>
    </row>
    <row r="202" customFormat="false" ht="12.75" hidden="false" customHeight="true" outlineLevel="0" collapsed="false">
      <c r="B202" s="2"/>
      <c r="M202" s="2"/>
      <c r="N202" s="2"/>
    </row>
    <row r="203" customFormat="false" ht="12.75" hidden="false" customHeight="true" outlineLevel="0" collapsed="false">
      <c r="B203" s="2"/>
      <c r="M203" s="2"/>
      <c r="N203" s="2"/>
    </row>
    <row r="204" customFormat="false" ht="12.75" hidden="false" customHeight="true" outlineLevel="0" collapsed="false">
      <c r="B204" s="2"/>
      <c r="M204" s="2"/>
      <c r="N204" s="2"/>
    </row>
    <row r="205" customFormat="false" ht="12.75" hidden="false" customHeight="true" outlineLevel="0" collapsed="false">
      <c r="B205" s="2"/>
      <c r="M205" s="2"/>
      <c r="N205" s="2"/>
    </row>
    <row r="206" customFormat="false" ht="12.75" hidden="false" customHeight="true" outlineLevel="0" collapsed="false">
      <c r="B206" s="2"/>
      <c r="M206" s="2"/>
      <c r="N206" s="2"/>
    </row>
    <row r="207" customFormat="false" ht="12.75" hidden="false" customHeight="true" outlineLevel="0" collapsed="false">
      <c r="B207" s="2"/>
      <c r="M207" s="2"/>
      <c r="N207" s="2"/>
    </row>
    <row r="208" customFormat="false" ht="12.75" hidden="false" customHeight="true" outlineLevel="0" collapsed="false">
      <c r="B208" s="2"/>
      <c r="M208" s="2"/>
      <c r="N208" s="2"/>
    </row>
    <row r="209" customFormat="false" ht="12.75" hidden="false" customHeight="true" outlineLevel="0" collapsed="false">
      <c r="B209" s="2"/>
      <c r="M209" s="2"/>
      <c r="N209" s="2"/>
    </row>
    <row r="210" customFormat="false" ht="12.75" hidden="false" customHeight="true" outlineLevel="0" collapsed="false">
      <c r="B210" s="2"/>
      <c r="M210" s="2"/>
      <c r="N210" s="2"/>
    </row>
    <row r="211" customFormat="false" ht="12.75" hidden="false" customHeight="true" outlineLevel="0" collapsed="false">
      <c r="B211" s="2"/>
      <c r="M211" s="2"/>
      <c r="N211" s="2"/>
    </row>
    <row r="212" customFormat="false" ht="12.75" hidden="false" customHeight="true" outlineLevel="0" collapsed="false">
      <c r="B212" s="2"/>
      <c r="M212" s="2"/>
      <c r="N212" s="2"/>
    </row>
    <row r="213" customFormat="false" ht="12.75" hidden="false" customHeight="true" outlineLevel="0" collapsed="false">
      <c r="B213" s="2"/>
      <c r="M213" s="2"/>
      <c r="N213" s="2"/>
    </row>
    <row r="214" customFormat="false" ht="12.75" hidden="false" customHeight="true" outlineLevel="0" collapsed="false">
      <c r="B214" s="2"/>
      <c r="M214" s="2"/>
      <c r="N214" s="2"/>
    </row>
    <row r="215" customFormat="false" ht="12.75" hidden="false" customHeight="true" outlineLevel="0" collapsed="false">
      <c r="B215" s="2"/>
      <c r="M215" s="2"/>
      <c r="N215" s="2"/>
    </row>
    <row r="216" customFormat="false" ht="12.75" hidden="false" customHeight="true" outlineLevel="0" collapsed="false">
      <c r="B216" s="2"/>
      <c r="M216" s="2"/>
      <c r="N216" s="2"/>
    </row>
    <row r="217" customFormat="false" ht="12.75" hidden="false" customHeight="true" outlineLevel="0" collapsed="false">
      <c r="B217" s="2"/>
      <c r="M217" s="2"/>
      <c r="N217" s="2"/>
    </row>
    <row r="218" customFormat="false" ht="12.75" hidden="false" customHeight="true" outlineLevel="0" collapsed="false">
      <c r="B218" s="2"/>
      <c r="M218" s="2"/>
      <c r="N218" s="2"/>
    </row>
    <row r="219" customFormat="false" ht="12.75" hidden="false" customHeight="true" outlineLevel="0" collapsed="false">
      <c r="B219" s="2"/>
      <c r="M219" s="2"/>
      <c r="N219" s="2"/>
    </row>
    <row r="220" customFormat="false" ht="12.75" hidden="false" customHeight="true" outlineLevel="0" collapsed="false">
      <c r="B220" s="2"/>
      <c r="M220" s="2"/>
      <c r="N220" s="2"/>
    </row>
    <row r="221" customFormat="false" ht="12.75" hidden="false" customHeight="true" outlineLevel="0" collapsed="false">
      <c r="B221" s="2"/>
      <c r="M221" s="2"/>
      <c r="N221" s="2"/>
    </row>
    <row r="222" customFormat="false" ht="12.75" hidden="false" customHeight="true" outlineLevel="0" collapsed="false">
      <c r="B222" s="2"/>
      <c r="M222" s="2"/>
      <c r="N222" s="2"/>
    </row>
    <row r="223" customFormat="false" ht="12.75" hidden="false" customHeight="true" outlineLevel="0" collapsed="false">
      <c r="B223" s="2"/>
      <c r="M223" s="2"/>
      <c r="N223" s="2"/>
    </row>
    <row r="224" customFormat="false" ht="12.75" hidden="false" customHeight="true" outlineLevel="0" collapsed="false">
      <c r="B224" s="2"/>
      <c r="M224" s="2"/>
      <c r="N224" s="2"/>
    </row>
    <row r="225" customFormat="false" ht="12.75" hidden="false" customHeight="true" outlineLevel="0" collapsed="false">
      <c r="B225" s="2"/>
      <c r="M225" s="2"/>
      <c r="N225" s="2"/>
    </row>
    <row r="226" customFormat="false" ht="12.75" hidden="false" customHeight="true" outlineLevel="0" collapsed="false">
      <c r="B226" s="2"/>
      <c r="M226" s="2"/>
      <c r="N226" s="2"/>
    </row>
    <row r="227" customFormat="false" ht="12.75" hidden="false" customHeight="true" outlineLevel="0" collapsed="false">
      <c r="B227" s="2"/>
      <c r="M227" s="2"/>
      <c r="N227" s="2"/>
    </row>
    <row r="228" customFormat="false" ht="12.75" hidden="false" customHeight="true" outlineLevel="0" collapsed="false">
      <c r="B228" s="2"/>
      <c r="M228" s="2"/>
      <c r="N228" s="2"/>
    </row>
    <row r="229" customFormat="false" ht="12.75" hidden="false" customHeight="true" outlineLevel="0" collapsed="false">
      <c r="B229" s="2"/>
      <c r="M229" s="2"/>
      <c r="N229" s="2"/>
    </row>
    <row r="230" customFormat="false" ht="12.75" hidden="false" customHeight="true" outlineLevel="0" collapsed="false">
      <c r="B230" s="2"/>
      <c r="M230" s="2"/>
      <c r="N230" s="2"/>
    </row>
    <row r="231" customFormat="false" ht="12.75" hidden="false" customHeight="true" outlineLevel="0" collapsed="false">
      <c r="B231" s="2"/>
      <c r="M231" s="2"/>
      <c r="N231" s="2"/>
    </row>
    <row r="232" customFormat="false" ht="12.75" hidden="false" customHeight="true" outlineLevel="0" collapsed="false">
      <c r="B232" s="2"/>
      <c r="M232" s="2"/>
      <c r="N232" s="2"/>
    </row>
    <row r="233" customFormat="false" ht="12.75" hidden="false" customHeight="true" outlineLevel="0" collapsed="false">
      <c r="B233" s="2"/>
      <c r="M233" s="2"/>
      <c r="N233" s="2"/>
    </row>
    <row r="234" customFormat="false" ht="12.75" hidden="false" customHeight="true" outlineLevel="0" collapsed="false">
      <c r="B234" s="2"/>
      <c r="M234" s="2"/>
      <c r="N234" s="2"/>
    </row>
    <row r="235" customFormat="false" ht="12.75" hidden="false" customHeight="true" outlineLevel="0" collapsed="false">
      <c r="B235" s="2"/>
      <c r="M235" s="2"/>
      <c r="N235" s="2"/>
    </row>
    <row r="236" customFormat="false" ht="12.75" hidden="false" customHeight="true" outlineLevel="0" collapsed="false">
      <c r="B236" s="2"/>
      <c r="M236" s="2"/>
      <c r="N236" s="2"/>
    </row>
    <row r="237" customFormat="false" ht="12.75" hidden="false" customHeight="true" outlineLevel="0" collapsed="false">
      <c r="B237" s="2"/>
      <c r="M237" s="2"/>
      <c r="N237" s="2"/>
    </row>
    <row r="238" customFormat="false" ht="12.75" hidden="false" customHeight="true" outlineLevel="0" collapsed="false">
      <c r="B238" s="2"/>
      <c r="M238" s="2"/>
      <c r="N238" s="2"/>
    </row>
    <row r="239" customFormat="false" ht="12.75" hidden="false" customHeight="true" outlineLevel="0" collapsed="false">
      <c r="B239" s="2"/>
      <c r="M239" s="2"/>
      <c r="N239" s="2"/>
    </row>
    <row r="240" customFormat="false" ht="12.75" hidden="false" customHeight="true" outlineLevel="0" collapsed="false">
      <c r="B240" s="2"/>
      <c r="M240" s="2"/>
      <c r="N240" s="2"/>
    </row>
    <row r="241" customFormat="false" ht="12.75" hidden="false" customHeight="true" outlineLevel="0" collapsed="false">
      <c r="B241" s="2"/>
      <c r="M241" s="2"/>
      <c r="N241" s="2"/>
    </row>
    <row r="242" customFormat="false" ht="12.75" hidden="false" customHeight="true" outlineLevel="0" collapsed="false">
      <c r="B242" s="2"/>
      <c r="M242" s="2"/>
      <c r="N242" s="2"/>
    </row>
    <row r="243" customFormat="false" ht="12.75" hidden="false" customHeight="true" outlineLevel="0" collapsed="false">
      <c r="B243" s="2"/>
      <c r="M243" s="2"/>
      <c r="N243" s="2"/>
    </row>
    <row r="244" customFormat="false" ht="12.75" hidden="false" customHeight="true" outlineLevel="0" collapsed="false">
      <c r="B244" s="2"/>
      <c r="M244" s="2"/>
      <c r="N244" s="2"/>
    </row>
    <row r="245" customFormat="false" ht="12.75" hidden="false" customHeight="true" outlineLevel="0" collapsed="false">
      <c r="B245" s="2"/>
      <c r="M245" s="2"/>
      <c r="N245" s="2"/>
    </row>
    <row r="246" customFormat="false" ht="12.75" hidden="false" customHeight="true" outlineLevel="0" collapsed="false">
      <c r="B246" s="2"/>
      <c r="M246" s="2"/>
      <c r="N246" s="2"/>
    </row>
    <row r="247" customFormat="false" ht="12.75" hidden="false" customHeight="true" outlineLevel="0" collapsed="false">
      <c r="B247" s="2"/>
      <c r="M247" s="2"/>
      <c r="N247" s="2"/>
    </row>
    <row r="248" customFormat="false" ht="12.75" hidden="false" customHeight="true" outlineLevel="0" collapsed="false">
      <c r="B248" s="2"/>
      <c r="M248" s="2"/>
      <c r="N248" s="2"/>
    </row>
    <row r="249" customFormat="false" ht="12.75" hidden="false" customHeight="true" outlineLevel="0" collapsed="false">
      <c r="B249" s="2"/>
      <c r="M249" s="2"/>
      <c r="N249" s="2"/>
    </row>
    <row r="250" customFormat="false" ht="12.75" hidden="false" customHeight="true" outlineLevel="0" collapsed="false">
      <c r="B250" s="2"/>
      <c r="M250" s="2"/>
      <c r="N250" s="2"/>
    </row>
    <row r="251" customFormat="false" ht="12.75" hidden="false" customHeight="true" outlineLevel="0" collapsed="false">
      <c r="B251" s="2"/>
      <c r="M251" s="2"/>
      <c r="N251" s="2"/>
    </row>
    <row r="252" customFormat="false" ht="12.75" hidden="false" customHeight="true" outlineLevel="0" collapsed="false">
      <c r="B252" s="2"/>
      <c r="M252" s="2"/>
      <c r="N252" s="2"/>
    </row>
    <row r="253" customFormat="false" ht="12.75" hidden="false" customHeight="true" outlineLevel="0" collapsed="false">
      <c r="B253" s="2"/>
      <c r="M253" s="2"/>
      <c r="N253" s="2"/>
    </row>
    <row r="254" customFormat="false" ht="12.75" hidden="false" customHeight="true" outlineLevel="0" collapsed="false">
      <c r="B254" s="2"/>
      <c r="M254" s="2"/>
      <c r="N254" s="2"/>
    </row>
    <row r="255" customFormat="false" ht="12.75" hidden="false" customHeight="true" outlineLevel="0" collapsed="false">
      <c r="B255" s="2"/>
      <c r="M255" s="2"/>
      <c r="N255" s="2"/>
    </row>
    <row r="256" customFormat="false" ht="12.75" hidden="false" customHeight="true" outlineLevel="0" collapsed="false">
      <c r="B256" s="2"/>
      <c r="M256" s="2"/>
      <c r="N256" s="2"/>
    </row>
    <row r="257" customFormat="false" ht="12.75" hidden="false" customHeight="true" outlineLevel="0" collapsed="false">
      <c r="B257" s="2"/>
      <c r="M257" s="2"/>
      <c r="N257" s="2"/>
    </row>
    <row r="258" customFormat="false" ht="12.75" hidden="false" customHeight="true" outlineLevel="0" collapsed="false">
      <c r="B258" s="2"/>
      <c r="M258" s="2"/>
      <c r="N258" s="2"/>
    </row>
    <row r="259" customFormat="false" ht="12.75" hidden="false" customHeight="true" outlineLevel="0" collapsed="false">
      <c r="B259" s="2"/>
      <c r="M259" s="2"/>
      <c r="N259" s="2"/>
    </row>
    <row r="260" customFormat="false" ht="12.75" hidden="false" customHeight="true" outlineLevel="0" collapsed="false">
      <c r="B260" s="2"/>
      <c r="M260" s="2"/>
      <c r="N260" s="2"/>
    </row>
    <row r="261" customFormat="false" ht="12.75" hidden="false" customHeight="true" outlineLevel="0" collapsed="false">
      <c r="B261" s="2"/>
      <c r="M261" s="2"/>
      <c r="N261" s="2"/>
    </row>
    <row r="262" customFormat="false" ht="12.75" hidden="false" customHeight="true" outlineLevel="0" collapsed="false">
      <c r="B262" s="2"/>
      <c r="M262" s="2"/>
      <c r="N262" s="2"/>
    </row>
    <row r="263" customFormat="false" ht="12.75" hidden="false" customHeight="true" outlineLevel="0" collapsed="false">
      <c r="B263" s="2"/>
      <c r="M263" s="2"/>
      <c r="N263" s="2"/>
    </row>
    <row r="264" customFormat="false" ht="12.75" hidden="false" customHeight="true" outlineLevel="0" collapsed="false">
      <c r="B264" s="2"/>
      <c r="M264" s="2"/>
      <c r="N264" s="2"/>
    </row>
    <row r="265" customFormat="false" ht="12.75" hidden="false" customHeight="true" outlineLevel="0" collapsed="false">
      <c r="B265" s="2"/>
      <c r="M265" s="2"/>
      <c r="N265" s="2"/>
    </row>
    <row r="266" customFormat="false" ht="12.75" hidden="false" customHeight="true" outlineLevel="0" collapsed="false">
      <c r="B266" s="2"/>
      <c r="M266" s="2"/>
      <c r="N266" s="2"/>
    </row>
    <row r="267" customFormat="false" ht="12.75" hidden="false" customHeight="true" outlineLevel="0" collapsed="false">
      <c r="B267" s="2"/>
      <c r="M267" s="2"/>
      <c r="N267" s="2"/>
    </row>
    <row r="268" customFormat="false" ht="12.75" hidden="false" customHeight="true" outlineLevel="0" collapsed="false">
      <c r="B268" s="2"/>
      <c r="M268" s="2"/>
      <c r="N268" s="2"/>
    </row>
    <row r="269" customFormat="false" ht="12.75" hidden="false" customHeight="true" outlineLevel="0" collapsed="false">
      <c r="B269" s="2"/>
      <c r="M269" s="2"/>
      <c r="N269" s="2"/>
    </row>
    <row r="270" customFormat="false" ht="12.75" hidden="false" customHeight="true" outlineLevel="0" collapsed="false">
      <c r="B270" s="2"/>
      <c r="M270" s="2"/>
      <c r="N270" s="2"/>
    </row>
    <row r="271" customFormat="false" ht="12.75" hidden="false" customHeight="true" outlineLevel="0" collapsed="false">
      <c r="B271" s="2"/>
      <c r="M271" s="2"/>
      <c r="N271" s="2"/>
    </row>
    <row r="272" customFormat="false" ht="12.75" hidden="false" customHeight="true" outlineLevel="0" collapsed="false">
      <c r="B272" s="2"/>
      <c r="M272" s="2"/>
      <c r="N272" s="2"/>
    </row>
    <row r="273" customFormat="false" ht="12.75" hidden="false" customHeight="true" outlineLevel="0" collapsed="false">
      <c r="B273" s="2"/>
      <c r="M273" s="2"/>
      <c r="N273" s="2"/>
    </row>
    <row r="274" customFormat="false" ht="12.75" hidden="false" customHeight="true" outlineLevel="0" collapsed="false">
      <c r="B274" s="2"/>
      <c r="M274" s="2"/>
      <c r="N274" s="2"/>
    </row>
    <row r="275" customFormat="false" ht="12.75" hidden="false" customHeight="true" outlineLevel="0" collapsed="false">
      <c r="B275" s="2"/>
      <c r="M275" s="2"/>
      <c r="N275" s="2"/>
    </row>
    <row r="276" customFormat="false" ht="12.75" hidden="false" customHeight="true" outlineLevel="0" collapsed="false">
      <c r="B276" s="2"/>
      <c r="M276" s="2"/>
      <c r="N276" s="2"/>
    </row>
    <row r="277" customFormat="false" ht="12.75" hidden="false" customHeight="true" outlineLevel="0" collapsed="false">
      <c r="B277" s="2"/>
      <c r="M277" s="2"/>
      <c r="N277" s="2"/>
    </row>
    <row r="278" customFormat="false" ht="12.75" hidden="false" customHeight="true" outlineLevel="0" collapsed="false">
      <c r="B278" s="2"/>
      <c r="M278" s="2"/>
      <c r="N278" s="2"/>
    </row>
    <row r="279" customFormat="false" ht="12.75" hidden="false" customHeight="true" outlineLevel="0" collapsed="false">
      <c r="B279" s="2"/>
      <c r="M279" s="2"/>
      <c r="N279" s="2"/>
    </row>
    <row r="280" customFormat="false" ht="12.75" hidden="false" customHeight="true" outlineLevel="0" collapsed="false">
      <c r="B280" s="2"/>
      <c r="M280" s="2"/>
      <c r="N280" s="2"/>
    </row>
    <row r="281" customFormat="false" ht="12.75" hidden="false" customHeight="true" outlineLevel="0" collapsed="false">
      <c r="B281" s="2"/>
      <c r="M281" s="2"/>
      <c r="N281" s="2"/>
    </row>
    <row r="282" customFormat="false" ht="12.75" hidden="false" customHeight="true" outlineLevel="0" collapsed="false">
      <c r="B282" s="2"/>
      <c r="M282" s="2"/>
      <c r="N282" s="2"/>
    </row>
    <row r="283" customFormat="false" ht="12.75" hidden="false" customHeight="true" outlineLevel="0" collapsed="false">
      <c r="B283" s="2"/>
      <c r="M283" s="2"/>
      <c r="N283" s="2"/>
    </row>
    <row r="284" customFormat="false" ht="12.75" hidden="false" customHeight="true" outlineLevel="0" collapsed="false">
      <c r="B284" s="2"/>
      <c r="M284" s="2"/>
      <c r="N284" s="2"/>
    </row>
    <row r="285" customFormat="false" ht="12.75" hidden="false" customHeight="true" outlineLevel="0" collapsed="false">
      <c r="B285" s="2"/>
      <c r="M285" s="2"/>
      <c r="N285" s="2"/>
    </row>
    <row r="286" customFormat="false" ht="12.75" hidden="false" customHeight="true" outlineLevel="0" collapsed="false">
      <c r="B286" s="2"/>
      <c r="M286" s="2"/>
      <c r="N286" s="2"/>
    </row>
    <row r="287" customFormat="false" ht="12.75" hidden="false" customHeight="true" outlineLevel="0" collapsed="false">
      <c r="B287" s="2"/>
      <c r="M287" s="2"/>
      <c r="N287" s="2"/>
    </row>
    <row r="288" customFormat="false" ht="12.75" hidden="false" customHeight="true" outlineLevel="0" collapsed="false">
      <c r="B288" s="2"/>
      <c r="M288" s="2"/>
      <c r="N288" s="2"/>
    </row>
    <row r="289" customFormat="false" ht="12.75" hidden="false" customHeight="true" outlineLevel="0" collapsed="false">
      <c r="B289" s="2"/>
      <c r="M289" s="2"/>
      <c r="N289" s="2"/>
    </row>
    <row r="290" customFormat="false" ht="12.75" hidden="false" customHeight="true" outlineLevel="0" collapsed="false">
      <c r="B290" s="2"/>
      <c r="M290" s="2"/>
      <c r="N290" s="2"/>
    </row>
    <row r="291" customFormat="false" ht="12.75" hidden="false" customHeight="true" outlineLevel="0" collapsed="false">
      <c r="B291" s="2"/>
      <c r="M291" s="2"/>
      <c r="N291" s="2"/>
    </row>
    <row r="292" customFormat="false" ht="12.75" hidden="false" customHeight="true" outlineLevel="0" collapsed="false">
      <c r="B292" s="2"/>
      <c r="M292" s="2"/>
      <c r="N292" s="2"/>
    </row>
    <row r="293" customFormat="false" ht="12.75" hidden="false" customHeight="true" outlineLevel="0" collapsed="false">
      <c r="B293" s="2"/>
      <c r="M293" s="2"/>
      <c r="N293" s="2"/>
    </row>
    <row r="294" customFormat="false" ht="12.75" hidden="false" customHeight="true" outlineLevel="0" collapsed="false">
      <c r="B294" s="2"/>
      <c r="M294" s="2"/>
      <c r="N294" s="2"/>
    </row>
    <row r="295" customFormat="false" ht="12.75" hidden="false" customHeight="true" outlineLevel="0" collapsed="false">
      <c r="B295" s="2"/>
      <c r="M295" s="2"/>
      <c r="N295" s="2"/>
    </row>
    <row r="296" customFormat="false" ht="12.75" hidden="false" customHeight="true" outlineLevel="0" collapsed="false">
      <c r="B296" s="2"/>
      <c r="M296" s="2"/>
      <c r="N296" s="2"/>
    </row>
    <row r="297" customFormat="false" ht="12.75" hidden="false" customHeight="true" outlineLevel="0" collapsed="false">
      <c r="B297" s="2"/>
      <c r="M297" s="2"/>
      <c r="N297" s="2"/>
    </row>
    <row r="298" customFormat="false" ht="12.75" hidden="false" customHeight="true" outlineLevel="0" collapsed="false">
      <c r="B298" s="2"/>
      <c r="M298" s="2"/>
      <c r="N298" s="2"/>
    </row>
    <row r="299" customFormat="false" ht="12.75" hidden="false" customHeight="true" outlineLevel="0" collapsed="false">
      <c r="B299" s="2"/>
      <c r="M299" s="2"/>
      <c r="N299" s="2"/>
    </row>
    <row r="300" customFormat="false" ht="12.75" hidden="false" customHeight="true" outlineLevel="0" collapsed="false">
      <c r="B300" s="2"/>
      <c r="M300" s="2"/>
      <c r="N300" s="2"/>
    </row>
    <row r="301" customFormat="false" ht="12.75" hidden="false" customHeight="true" outlineLevel="0" collapsed="false">
      <c r="B301" s="2"/>
      <c r="M301" s="2"/>
      <c r="N301" s="2"/>
    </row>
    <row r="302" customFormat="false" ht="12.75" hidden="false" customHeight="true" outlineLevel="0" collapsed="false">
      <c r="B302" s="2"/>
      <c r="M302" s="2"/>
      <c r="N302" s="2"/>
    </row>
    <row r="303" customFormat="false" ht="12.75" hidden="false" customHeight="true" outlineLevel="0" collapsed="false">
      <c r="B303" s="2"/>
      <c r="M303" s="2"/>
      <c r="N303" s="2"/>
    </row>
    <row r="304" customFormat="false" ht="12.75" hidden="false" customHeight="true" outlineLevel="0" collapsed="false">
      <c r="B304" s="2"/>
      <c r="M304" s="2"/>
      <c r="N304" s="2"/>
    </row>
    <row r="305" customFormat="false" ht="12.75" hidden="false" customHeight="true" outlineLevel="0" collapsed="false">
      <c r="B305" s="2"/>
      <c r="M305" s="2"/>
      <c r="N305" s="2"/>
    </row>
    <row r="306" customFormat="false" ht="12.75" hidden="false" customHeight="true" outlineLevel="0" collapsed="false">
      <c r="B306" s="2"/>
      <c r="M306" s="2"/>
      <c r="N306" s="2"/>
    </row>
    <row r="307" customFormat="false" ht="12.75" hidden="false" customHeight="true" outlineLevel="0" collapsed="false">
      <c r="B307" s="2"/>
      <c r="M307" s="2"/>
      <c r="N307" s="2"/>
    </row>
    <row r="308" customFormat="false" ht="12.75" hidden="false" customHeight="true" outlineLevel="0" collapsed="false">
      <c r="B308" s="2"/>
      <c r="M308" s="2"/>
      <c r="N308" s="2"/>
    </row>
    <row r="309" customFormat="false" ht="12.75" hidden="false" customHeight="true" outlineLevel="0" collapsed="false">
      <c r="B309" s="2"/>
      <c r="M309" s="2"/>
      <c r="N309" s="2"/>
    </row>
    <row r="310" customFormat="false" ht="12.75" hidden="false" customHeight="true" outlineLevel="0" collapsed="false">
      <c r="B310" s="2"/>
      <c r="M310" s="2"/>
      <c r="N310" s="2"/>
    </row>
    <row r="311" customFormat="false" ht="12.75" hidden="false" customHeight="true" outlineLevel="0" collapsed="false">
      <c r="B311" s="2"/>
      <c r="M311" s="2"/>
      <c r="N311" s="2"/>
    </row>
    <row r="312" customFormat="false" ht="12.75" hidden="false" customHeight="true" outlineLevel="0" collapsed="false">
      <c r="B312" s="2"/>
      <c r="M312" s="2"/>
      <c r="N312" s="2"/>
    </row>
    <row r="313" customFormat="false" ht="12.75" hidden="false" customHeight="true" outlineLevel="0" collapsed="false">
      <c r="B313" s="2"/>
      <c r="M313" s="2"/>
      <c r="N313" s="2"/>
    </row>
    <row r="314" customFormat="false" ht="12.75" hidden="false" customHeight="true" outlineLevel="0" collapsed="false">
      <c r="B314" s="2"/>
      <c r="M314" s="2"/>
      <c r="N314" s="2"/>
    </row>
    <row r="315" customFormat="false" ht="12.75" hidden="false" customHeight="true" outlineLevel="0" collapsed="false">
      <c r="B315" s="2"/>
      <c r="M315" s="2"/>
      <c r="N315" s="2"/>
    </row>
    <row r="316" customFormat="false" ht="12.75" hidden="false" customHeight="true" outlineLevel="0" collapsed="false">
      <c r="B316" s="2"/>
      <c r="M316" s="2"/>
      <c r="N316" s="2"/>
    </row>
    <row r="317" customFormat="false" ht="12.75" hidden="false" customHeight="true" outlineLevel="0" collapsed="false">
      <c r="B317" s="2"/>
      <c r="M317" s="2"/>
      <c r="N317" s="2"/>
    </row>
    <row r="318" customFormat="false" ht="12.75" hidden="false" customHeight="true" outlineLevel="0" collapsed="false">
      <c r="B318" s="2"/>
      <c r="M318" s="2"/>
      <c r="N318" s="2"/>
    </row>
    <row r="319" customFormat="false" ht="12.75" hidden="false" customHeight="true" outlineLevel="0" collapsed="false">
      <c r="B319" s="2"/>
      <c r="M319" s="2"/>
      <c r="N319" s="2"/>
    </row>
    <row r="320" customFormat="false" ht="12.75" hidden="false" customHeight="true" outlineLevel="0" collapsed="false">
      <c r="B320" s="2"/>
      <c r="M320" s="2"/>
      <c r="N320" s="2"/>
    </row>
    <row r="321" customFormat="false" ht="12.75" hidden="false" customHeight="true" outlineLevel="0" collapsed="false">
      <c r="B321" s="2"/>
      <c r="M321" s="2"/>
      <c r="N321" s="2"/>
    </row>
    <row r="322" customFormat="false" ht="12.75" hidden="false" customHeight="true" outlineLevel="0" collapsed="false">
      <c r="B322" s="2"/>
      <c r="M322" s="2"/>
      <c r="N322" s="2"/>
    </row>
    <row r="323" customFormat="false" ht="12.75" hidden="false" customHeight="true" outlineLevel="0" collapsed="false">
      <c r="B323" s="2"/>
      <c r="M323" s="2"/>
      <c r="N323" s="2"/>
    </row>
    <row r="324" customFormat="false" ht="12.75" hidden="false" customHeight="true" outlineLevel="0" collapsed="false">
      <c r="B324" s="2"/>
      <c r="M324" s="2"/>
      <c r="N324" s="2"/>
    </row>
    <row r="325" customFormat="false" ht="12.75" hidden="false" customHeight="true" outlineLevel="0" collapsed="false">
      <c r="B325" s="2"/>
      <c r="M325" s="2"/>
      <c r="N325" s="2"/>
    </row>
    <row r="326" customFormat="false" ht="12.75" hidden="false" customHeight="true" outlineLevel="0" collapsed="false">
      <c r="B326" s="2"/>
      <c r="M326" s="2"/>
      <c r="N326" s="2"/>
    </row>
    <row r="327" customFormat="false" ht="12.75" hidden="false" customHeight="true" outlineLevel="0" collapsed="false">
      <c r="B327" s="2"/>
      <c r="M327" s="2"/>
      <c r="N327" s="2"/>
    </row>
    <row r="328" customFormat="false" ht="12.75" hidden="false" customHeight="true" outlineLevel="0" collapsed="false">
      <c r="B328" s="2"/>
      <c r="M328" s="2"/>
      <c r="N328" s="2"/>
    </row>
    <row r="329" customFormat="false" ht="12.75" hidden="false" customHeight="true" outlineLevel="0" collapsed="false">
      <c r="B329" s="2"/>
      <c r="M329" s="2"/>
      <c r="N329" s="2"/>
    </row>
    <row r="330" customFormat="false" ht="12.75" hidden="false" customHeight="true" outlineLevel="0" collapsed="false">
      <c r="B330" s="2"/>
      <c r="M330" s="2"/>
      <c r="N330" s="2"/>
    </row>
    <row r="331" customFormat="false" ht="12.75" hidden="false" customHeight="true" outlineLevel="0" collapsed="false">
      <c r="B331" s="2"/>
      <c r="M331" s="2"/>
      <c r="N331" s="2"/>
    </row>
    <row r="332" customFormat="false" ht="12.75" hidden="false" customHeight="true" outlineLevel="0" collapsed="false">
      <c r="B332" s="2"/>
      <c r="M332" s="2"/>
      <c r="N332" s="2"/>
    </row>
    <row r="333" customFormat="false" ht="12.75" hidden="false" customHeight="true" outlineLevel="0" collapsed="false">
      <c r="B333" s="2"/>
      <c r="M333" s="2"/>
      <c r="N333" s="2"/>
    </row>
    <row r="334" customFormat="false" ht="12.75" hidden="false" customHeight="true" outlineLevel="0" collapsed="false">
      <c r="B334" s="2"/>
      <c r="M334" s="2"/>
      <c r="N334" s="2"/>
    </row>
    <row r="335" customFormat="false" ht="12.75" hidden="false" customHeight="true" outlineLevel="0" collapsed="false">
      <c r="B335" s="2"/>
      <c r="M335" s="2"/>
      <c r="N335" s="2"/>
    </row>
    <row r="336" customFormat="false" ht="12.75" hidden="false" customHeight="true" outlineLevel="0" collapsed="false">
      <c r="B336" s="2"/>
      <c r="M336" s="2"/>
      <c r="N336" s="2"/>
    </row>
    <row r="337" customFormat="false" ht="12.75" hidden="false" customHeight="true" outlineLevel="0" collapsed="false">
      <c r="B337" s="2"/>
      <c r="M337" s="2"/>
      <c r="N337" s="2"/>
    </row>
    <row r="338" customFormat="false" ht="12.75" hidden="false" customHeight="true" outlineLevel="0" collapsed="false">
      <c r="B338" s="2"/>
      <c r="M338" s="2"/>
      <c r="N338" s="2"/>
    </row>
    <row r="339" customFormat="false" ht="12.75" hidden="false" customHeight="true" outlineLevel="0" collapsed="false">
      <c r="B339" s="2"/>
      <c r="M339" s="2"/>
      <c r="N339" s="2"/>
    </row>
    <row r="340" customFormat="false" ht="12.75" hidden="false" customHeight="true" outlineLevel="0" collapsed="false">
      <c r="B340" s="2"/>
      <c r="M340" s="2"/>
      <c r="N340" s="2"/>
    </row>
    <row r="341" customFormat="false" ht="12.75" hidden="false" customHeight="true" outlineLevel="0" collapsed="false">
      <c r="B341" s="2"/>
      <c r="M341" s="2"/>
      <c r="N341" s="2"/>
    </row>
    <row r="342" customFormat="false" ht="12.75" hidden="false" customHeight="true" outlineLevel="0" collapsed="false">
      <c r="B342" s="2"/>
      <c r="M342" s="2"/>
      <c r="N342" s="2"/>
    </row>
    <row r="343" customFormat="false" ht="12.75" hidden="false" customHeight="true" outlineLevel="0" collapsed="false">
      <c r="B343" s="2"/>
      <c r="M343" s="2"/>
      <c r="N343" s="2"/>
    </row>
    <row r="344" customFormat="false" ht="12.75" hidden="false" customHeight="true" outlineLevel="0" collapsed="false">
      <c r="B344" s="2"/>
      <c r="M344" s="2"/>
      <c r="N344" s="2"/>
    </row>
    <row r="345" customFormat="false" ht="12.75" hidden="false" customHeight="true" outlineLevel="0" collapsed="false">
      <c r="B345" s="2"/>
      <c r="M345" s="2"/>
      <c r="N345" s="2"/>
    </row>
    <row r="346" customFormat="false" ht="12.75" hidden="false" customHeight="true" outlineLevel="0" collapsed="false">
      <c r="B346" s="2"/>
      <c r="M346" s="2"/>
      <c r="N346" s="2"/>
    </row>
    <row r="347" customFormat="false" ht="12.75" hidden="false" customHeight="true" outlineLevel="0" collapsed="false">
      <c r="B347" s="2"/>
      <c r="M347" s="2"/>
      <c r="N347" s="2"/>
    </row>
    <row r="348" customFormat="false" ht="12.75" hidden="false" customHeight="true" outlineLevel="0" collapsed="false">
      <c r="B348" s="2"/>
      <c r="M348" s="2"/>
      <c r="N348" s="2"/>
    </row>
    <row r="349" customFormat="false" ht="12.75" hidden="false" customHeight="true" outlineLevel="0" collapsed="false">
      <c r="B349" s="2"/>
      <c r="M349" s="2"/>
      <c r="N349" s="2"/>
    </row>
    <row r="350" customFormat="false" ht="12.75" hidden="false" customHeight="true" outlineLevel="0" collapsed="false">
      <c r="B350" s="2"/>
      <c r="M350" s="2"/>
      <c r="N350" s="2"/>
    </row>
    <row r="351" customFormat="false" ht="12.75" hidden="false" customHeight="true" outlineLevel="0" collapsed="false">
      <c r="B351" s="2"/>
      <c r="M351" s="2"/>
      <c r="N351" s="2"/>
    </row>
    <row r="352" customFormat="false" ht="12.75" hidden="false" customHeight="true" outlineLevel="0" collapsed="false">
      <c r="B352" s="2"/>
      <c r="M352" s="2"/>
      <c r="N352" s="2"/>
    </row>
    <row r="353" customFormat="false" ht="12.75" hidden="false" customHeight="true" outlineLevel="0" collapsed="false">
      <c r="B353" s="2"/>
      <c r="M353" s="2"/>
      <c r="N353" s="2"/>
    </row>
    <row r="354" customFormat="false" ht="12.75" hidden="false" customHeight="true" outlineLevel="0" collapsed="false">
      <c r="B354" s="2"/>
      <c r="M354" s="2"/>
      <c r="N354" s="2"/>
    </row>
    <row r="355" customFormat="false" ht="12.75" hidden="false" customHeight="true" outlineLevel="0" collapsed="false">
      <c r="B355" s="2"/>
      <c r="M355" s="2"/>
      <c r="N355" s="2"/>
    </row>
    <row r="356" customFormat="false" ht="12.75" hidden="false" customHeight="true" outlineLevel="0" collapsed="false">
      <c r="B356" s="2"/>
      <c r="M356" s="2"/>
      <c r="N356" s="2"/>
    </row>
    <row r="357" customFormat="false" ht="12.75" hidden="false" customHeight="true" outlineLevel="0" collapsed="false">
      <c r="B357" s="2"/>
      <c r="M357" s="2"/>
      <c r="N357" s="2"/>
    </row>
    <row r="358" customFormat="false" ht="12.75" hidden="false" customHeight="true" outlineLevel="0" collapsed="false">
      <c r="B358" s="2"/>
      <c r="M358" s="2"/>
      <c r="N358" s="2"/>
    </row>
    <row r="359" customFormat="false" ht="12.75" hidden="false" customHeight="true" outlineLevel="0" collapsed="false">
      <c r="B359" s="2"/>
      <c r="M359" s="2"/>
      <c r="N359" s="2"/>
    </row>
    <row r="360" customFormat="false" ht="12.75" hidden="false" customHeight="true" outlineLevel="0" collapsed="false">
      <c r="B360" s="2"/>
      <c r="M360" s="2"/>
      <c r="N360" s="2"/>
    </row>
    <row r="361" customFormat="false" ht="12.75" hidden="false" customHeight="true" outlineLevel="0" collapsed="false">
      <c r="B361" s="2"/>
      <c r="M361" s="2"/>
      <c r="N361" s="2"/>
    </row>
    <row r="362" customFormat="false" ht="12.75" hidden="false" customHeight="true" outlineLevel="0" collapsed="false">
      <c r="B362" s="2"/>
      <c r="M362" s="2"/>
      <c r="N362" s="2"/>
    </row>
    <row r="363" customFormat="false" ht="12.75" hidden="false" customHeight="true" outlineLevel="0" collapsed="false">
      <c r="B363" s="2"/>
      <c r="M363" s="2"/>
      <c r="N363" s="2"/>
    </row>
    <row r="364" customFormat="false" ht="12.75" hidden="false" customHeight="true" outlineLevel="0" collapsed="false">
      <c r="B364" s="2"/>
      <c r="M364" s="2"/>
      <c r="N364" s="2"/>
    </row>
    <row r="365" customFormat="false" ht="12.75" hidden="false" customHeight="true" outlineLevel="0" collapsed="false">
      <c r="B365" s="2"/>
      <c r="M365" s="2"/>
      <c r="N365" s="2"/>
    </row>
    <row r="366" customFormat="false" ht="12.75" hidden="false" customHeight="true" outlineLevel="0" collapsed="false">
      <c r="B366" s="2"/>
      <c r="M366" s="2"/>
      <c r="N366" s="2"/>
    </row>
    <row r="367" customFormat="false" ht="12.75" hidden="false" customHeight="true" outlineLevel="0" collapsed="false">
      <c r="B367" s="2"/>
      <c r="M367" s="2"/>
      <c r="N367" s="2"/>
    </row>
    <row r="368" customFormat="false" ht="12.75" hidden="false" customHeight="true" outlineLevel="0" collapsed="false">
      <c r="B368" s="2"/>
      <c r="M368" s="2"/>
      <c r="N368" s="2"/>
    </row>
    <row r="369" customFormat="false" ht="12.75" hidden="false" customHeight="true" outlineLevel="0" collapsed="false">
      <c r="B369" s="2"/>
      <c r="M369" s="2"/>
      <c r="N369" s="2"/>
    </row>
    <row r="370" customFormat="false" ht="12.75" hidden="false" customHeight="true" outlineLevel="0" collapsed="false">
      <c r="B370" s="2"/>
      <c r="M370" s="2"/>
      <c r="N370" s="2"/>
    </row>
    <row r="371" customFormat="false" ht="12.75" hidden="false" customHeight="true" outlineLevel="0" collapsed="false">
      <c r="B371" s="2"/>
      <c r="M371" s="2"/>
      <c r="N371" s="2"/>
    </row>
    <row r="372" customFormat="false" ht="12.75" hidden="false" customHeight="true" outlineLevel="0" collapsed="false">
      <c r="B372" s="2"/>
      <c r="M372" s="2"/>
      <c r="N372" s="2"/>
    </row>
    <row r="373" customFormat="false" ht="12.75" hidden="false" customHeight="true" outlineLevel="0" collapsed="false">
      <c r="B373" s="2"/>
      <c r="M373" s="2"/>
      <c r="N373" s="2"/>
    </row>
    <row r="374" customFormat="false" ht="12.75" hidden="false" customHeight="true" outlineLevel="0" collapsed="false">
      <c r="B374" s="2"/>
      <c r="M374" s="2"/>
      <c r="N374" s="2"/>
    </row>
    <row r="375" customFormat="false" ht="12.75" hidden="false" customHeight="true" outlineLevel="0" collapsed="false">
      <c r="B375" s="2"/>
      <c r="M375" s="2"/>
      <c r="N375" s="2"/>
    </row>
    <row r="376" customFormat="false" ht="12.75" hidden="false" customHeight="true" outlineLevel="0" collapsed="false">
      <c r="B376" s="2"/>
      <c r="M376" s="2"/>
      <c r="N376" s="2"/>
    </row>
    <row r="377" customFormat="false" ht="12.75" hidden="false" customHeight="true" outlineLevel="0" collapsed="false">
      <c r="B377" s="2"/>
      <c r="M377" s="2"/>
      <c r="N377" s="2"/>
    </row>
    <row r="378" customFormat="false" ht="12.75" hidden="false" customHeight="true" outlineLevel="0" collapsed="false">
      <c r="B378" s="2"/>
      <c r="M378" s="2"/>
      <c r="N378" s="2"/>
    </row>
    <row r="379" customFormat="false" ht="12.75" hidden="false" customHeight="true" outlineLevel="0" collapsed="false">
      <c r="B379" s="2"/>
      <c r="M379" s="2"/>
      <c r="N379" s="2"/>
    </row>
    <row r="380" customFormat="false" ht="12.75" hidden="false" customHeight="true" outlineLevel="0" collapsed="false">
      <c r="B380" s="2"/>
      <c r="M380" s="2"/>
      <c r="N380" s="2"/>
    </row>
    <row r="381" customFormat="false" ht="12.75" hidden="false" customHeight="true" outlineLevel="0" collapsed="false">
      <c r="B381" s="2"/>
      <c r="M381" s="2"/>
      <c r="N381" s="2"/>
    </row>
    <row r="382" customFormat="false" ht="12.75" hidden="false" customHeight="true" outlineLevel="0" collapsed="false">
      <c r="B382" s="2"/>
      <c r="M382" s="2"/>
      <c r="N382" s="2"/>
    </row>
    <row r="383" customFormat="false" ht="12.75" hidden="false" customHeight="true" outlineLevel="0" collapsed="false">
      <c r="B383" s="2"/>
      <c r="M383" s="2"/>
      <c r="N383" s="2"/>
    </row>
    <row r="384" customFormat="false" ht="12.75" hidden="false" customHeight="true" outlineLevel="0" collapsed="false">
      <c r="B384" s="2"/>
      <c r="M384" s="2"/>
      <c r="N384" s="2"/>
    </row>
    <row r="385" customFormat="false" ht="12.75" hidden="false" customHeight="true" outlineLevel="0" collapsed="false">
      <c r="B385" s="2"/>
      <c r="M385" s="2"/>
      <c r="N385" s="2"/>
    </row>
    <row r="386" customFormat="false" ht="12.75" hidden="false" customHeight="true" outlineLevel="0" collapsed="false">
      <c r="B386" s="2"/>
      <c r="M386" s="2"/>
      <c r="N386" s="2"/>
    </row>
    <row r="387" customFormat="false" ht="12.75" hidden="false" customHeight="true" outlineLevel="0" collapsed="false">
      <c r="B387" s="2"/>
      <c r="M387" s="2"/>
      <c r="N387" s="2"/>
    </row>
    <row r="388" customFormat="false" ht="12.75" hidden="false" customHeight="true" outlineLevel="0" collapsed="false">
      <c r="B388" s="2"/>
      <c r="M388" s="2"/>
      <c r="N388" s="2"/>
    </row>
    <row r="389" customFormat="false" ht="12.75" hidden="false" customHeight="true" outlineLevel="0" collapsed="false">
      <c r="B389" s="2"/>
      <c r="M389" s="2"/>
      <c r="N389" s="2"/>
    </row>
    <row r="390" customFormat="false" ht="12.75" hidden="false" customHeight="true" outlineLevel="0" collapsed="false">
      <c r="B390" s="2"/>
      <c r="M390" s="2"/>
      <c r="N390" s="2"/>
    </row>
    <row r="391" customFormat="false" ht="12.75" hidden="false" customHeight="true" outlineLevel="0" collapsed="false">
      <c r="B391" s="2"/>
      <c r="M391" s="2"/>
      <c r="N391" s="2"/>
    </row>
    <row r="392" customFormat="false" ht="12.75" hidden="false" customHeight="true" outlineLevel="0" collapsed="false">
      <c r="B392" s="2"/>
      <c r="M392" s="2"/>
      <c r="N392" s="2"/>
    </row>
    <row r="393" customFormat="false" ht="12.75" hidden="false" customHeight="true" outlineLevel="0" collapsed="false">
      <c r="B393" s="2"/>
      <c r="M393" s="2"/>
      <c r="N393" s="2"/>
    </row>
    <row r="394" customFormat="false" ht="12.75" hidden="false" customHeight="true" outlineLevel="0" collapsed="false">
      <c r="B394" s="2"/>
      <c r="M394" s="2"/>
      <c r="N394" s="2"/>
    </row>
    <row r="395" customFormat="false" ht="12.75" hidden="false" customHeight="true" outlineLevel="0" collapsed="false">
      <c r="B395" s="2"/>
      <c r="M395" s="2"/>
      <c r="N395" s="2"/>
    </row>
    <row r="396" customFormat="false" ht="12.75" hidden="false" customHeight="true" outlineLevel="0" collapsed="false">
      <c r="B396" s="2"/>
      <c r="M396" s="2"/>
      <c r="N396" s="2"/>
    </row>
    <row r="397" customFormat="false" ht="12.75" hidden="false" customHeight="true" outlineLevel="0" collapsed="false">
      <c r="B397" s="2"/>
      <c r="M397" s="2"/>
      <c r="N397" s="2"/>
    </row>
    <row r="398" customFormat="false" ht="12.75" hidden="false" customHeight="true" outlineLevel="0" collapsed="false">
      <c r="B398" s="2"/>
      <c r="M398" s="2"/>
      <c r="N398" s="2"/>
    </row>
    <row r="399" customFormat="false" ht="12.75" hidden="false" customHeight="true" outlineLevel="0" collapsed="false">
      <c r="B399" s="2"/>
      <c r="M399" s="2"/>
      <c r="N399" s="2"/>
    </row>
    <row r="400" customFormat="false" ht="12.75" hidden="false" customHeight="true" outlineLevel="0" collapsed="false">
      <c r="B400" s="2"/>
      <c r="M400" s="2"/>
      <c r="N400" s="2"/>
    </row>
    <row r="401" customFormat="false" ht="12.75" hidden="false" customHeight="true" outlineLevel="0" collapsed="false">
      <c r="B401" s="2"/>
      <c r="M401" s="2"/>
      <c r="N401" s="2"/>
    </row>
    <row r="402" customFormat="false" ht="12.75" hidden="false" customHeight="true" outlineLevel="0" collapsed="false">
      <c r="B402" s="2"/>
      <c r="M402" s="2"/>
      <c r="N402" s="2"/>
    </row>
    <row r="403" customFormat="false" ht="12.75" hidden="false" customHeight="true" outlineLevel="0" collapsed="false">
      <c r="B403" s="2"/>
      <c r="M403" s="2"/>
      <c r="N403" s="2"/>
    </row>
    <row r="404" customFormat="false" ht="12.75" hidden="false" customHeight="true" outlineLevel="0" collapsed="false">
      <c r="B404" s="2"/>
      <c r="M404" s="2"/>
      <c r="N404" s="2"/>
    </row>
    <row r="405" customFormat="false" ht="12.75" hidden="false" customHeight="true" outlineLevel="0" collapsed="false">
      <c r="B405" s="2"/>
      <c r="M405" s="2"/>
      <c r="N405" s="2"/>
    </row>
    <row r="406" customFormat="false" ht="12.75" hidden="false" customHeight="true" outlineLevel="0" collapsed="false">
      <c r="B406" s="2"/>
      <c r="M406" s="2"/>
      <c r="N406" s="2"/>
    </row>
    <row r="407" customFormat="false" ht="12.75" hidden="false" customHeight="true" outlineLevel="0" collapsed="false">
      <c r="B407" s="2"/>
      <c r="M407" s="2"/>
      <c r="N407" s="2"/>
    </row>
    <row r="408" customFormat="false" ht="12.75" hidden="false" customHeight="true" outlineLevel="0" collapsed="false">
      <c r="B408" s="2"/>
      <c r="M408" s="2"/>
      <c r="N408" s="2"/>
    </row>
    <row r="409" customFormat="false" ht="12.75" hidden="false" customHeight="true" outlineLevel="0" collapsed="false">
      <c r="B409" s="2"/>
      <c r="M409" s="2"/>
      <c r="N409" s="2"/>
    </row>
    <row r="410" customFormat="false" ht="12.75" hidden="false" customHeight="true" outlineLevel="0" collapsed="false">
      <c r="B410" s="2"/>
      <c r="M410" s="2"/>
      <c r="N410" s="2"/>
    </row>
    <row r="411" customFormat="false" ht="12.75" hidden="false" customHeight="true" outlineLevel="0" collapsed="false">
      <c r="B411" s="2"/>
      <c r="M411" s="2"/>
      <c r="N411" s="2"/>
    </row>
    <row r="412" customFormat="false" ht="12.75" hidden="false" customHeight="true" outlineLevel="0" collapsed="false">
      <c r="B412" s="2"/>
      <c r="M412" s="2"/>
      <c r="N412" s="2"/>
    </row>
    <row r="413" customFormat="false" ht="12.75" hidden="false" customHeight="true" outlineLevel="0" collapsed="false">
      <c r="B413" s="2"/>
      <c r="M413" s="2"/>
      <c r="N413" s="2"/>
    </row>
    <row r="414" customFormat="false" ht="12.75" hidden="false" customHeight="true" outlineLevel="0" collapsed="false">
      <c r="B414" s="2"/>
      <c r="M414" s="2"/>
      <c r="N414" s="2"/>
    </row>
    <row r="415" customFormat="false" ht="12.75" hidden="false" customHeight="true" outlineLevel="0" collapsed="false">
      <c r="B415" s="2"/>
      <c r="M415" s="2"/>
      <c r="N415" s="2"/>
    </row>
    <row r="416" customFormat="false" ht="12.75" hidden="false" customHeight="true" outlineLevel="0" collapsed="false">
      <c r="B416" s="2"/>
      <c r="M416" s="2"/>
      <c r="N416" s="2"/>
    </row>
    <row r="417" customFormat="false" ht="12.75" hidden="false" customHeight="true" outlineLevel="0" collapsed="false">
      <c r="B417" s="2"/>
      <c r="M417" s="2"/>
      <c r="N417" s="2"/>
    </row>
    <row r="418" customFormat="false" ht="12.75" hidden="false" customHeight="true" outlineLevel="0" collapsed="false">
      <c r="B418" s="2"/>
      <c r="M418" s="2"/>
      <c r="N418" s="2"/>
    </row>
    <row r="419" customFormat="false" ht="12.75" hidden="false" customHeight="true" outlineLevel="0" collapsed="false">
      <c r="B419" s="2"/>
      <c r="M419" s="2"/>
      <c r="N419" s="2"/>
    </row>
    <row r="420" customFormat="false" ht="12.75" hidden="false" customHeight="true" outlineLevel="0" collapsed="false">
      <c r="B420" s="2"/>
      <c r="M420" s="2"/>
      <c r="N420" s="2"/>
    </row>
    <row r="421" customFormat="false" ht="12.75" hidden="false" customHeight="true" outlineLevel="0" collapsed="false">
      <c r="B421" s="2"/>
      <c r="M421" s="2"/>
      <c r="N421" s="2"/>
    </row>
    <row r="422" customFormat="false" ht="12.75" hidden="false" customHeight="true" outlineLevel="0" collapsed="false">
      <c r="B422" s="2"/>
      <c r="M422" s="2"/>
      <c r="N422" s="2"/>
    </row>
    <row r="423" customFormat="false" ht="12.75" hidden="false" customHeight="true" outlineLevel="0" collapsed="false">
      <c r="B423" s="2"/>
      <c r="M423" s="2"/>
      <c r="N423" s="2"/>
    </row>
    <row r="424" customFormat="false" ht="12.75" hidden="false" customHeight="true" outlineLevel="0" collapsed="false">
      <c r="B424" s="2"/>
      <c r="M424" s="2"/>
      <c r="N424" s="2"/>
    </row>
    <row r="425" customFormat="false" ht="12.75" hidden="false" customHeight="true" outlineLevel="0" collapsed="false">
      <c r="B425" s="2"/>
      <c r="M425" s="2"/>
      <c r="N425" s="2"/>
    </row>
    <row r="426" customFormat="false" ht="12.75" hidden="false" customHeight="true" outlineLevel="0" collapsed="false">
      <c r="B426" s="2"/>
      <c r="M426" s="2"/>
      <c r="N426" s="2"/>
    </row>
    <row r="427" customFormat="false" ht="12.75" hidden="false" customHeight="true" outlineLevel="0" collapsed="false">
      <c r="B427" s="2"/>
      <c r="M427" s="2"/>
      <c r="N427" s="2"/>
    </row>
    <row r="428" customFormat="false" ht="12.75" hidden="false" customHeight="true" outlineLevel="0" collapsed="false">
      <c r="B428" s="2"/>
      <c r="M428" s="2"/>
      <c r="N428" s="2"/>
    </row>
    <row r="429" customFormat="false" ht="12.75" hidden="false" customHeight="true" outlineLevel="0" collapsed="false">
      <c r="B429" s="2"/>
      <c r="M429" s="2"/>
      <c r="N429" s="2"/>
    </row>
    <row r="430" customFormat="false" ht="12.75" hidden="false" customHeight="true" outlineLevel="0" collapsed="false">
      <c r="B430" s="2"/>
      <c r="M430" s="2"/>
      <c r="N430" s="2"/>
    </row>
    <row r="431" customFormat="false" ht="12.75" hidden="false" customHeight="true" outlineLevel="0" collapsed="false">
      <c r="B431" s="2"/>
      <c r="M431" s="2"/>
      <c r="N431" s="2"/>
    </row>
    <row r="432" customFormat="false" ht="12.75" hidden="false" customHeight="true" outlineLevel="0" collapsed="false">
      <c r="B432" s="2"/>
      <c r="M432" s="2"/>
      <c r="N432" s="2"/>
    </row>
    <row r="433" customFormat="false" ht="12.75" hidden="false" customHeight="true" outlineLevel="0" collapsed="false">
      <c r="B433" s="2"/>
      <c r="M433" s="2"/>
      <c r="N433" s="2"/>
    </row>
    <row r="434" customFormat="false" ht="12.75" hidden="false" customHeight="true" outlineLevel="0" collapsed="false">
      <c r="B434" s="2"/>
      <c r="M434" s="2"/>
      <c r="N434" s="2"/>
    </row>
    <row r="435" customFormat="false" ht="12.75" hidden="false" customHeight="true" outlineLevel="0" collapsed="false">
      <c r="B435" s="2"/>
      <c r="M435" s="2"/>
      <c r="N435" s="2"/>
    </row>
    <row r="436" customFormat="false" ht="12.75" hidden="false" customHeight="true" outlineLevel="0" collapsed="false">
      <c r="B436" s="2"/>
      <c r="M436" s="2"/>
      <c r="N436" s="2"/>
    </row>
    <row r="437" customFormat="false" ht="12.75" hidden="false" customHeight="true" outlineLevel="0" collapsed="false">
      <c r="B437" s="2"/>
      <c r="M437" s="2"/>
      <c r="N437" s="2"/>
    </row>
    <row r="438" customFormat="false" ht="12.75" hidden="false" customHeight="true" outlineLevel="0" collapsed="false">
      <c r="B438" s="2"/>
      <c r="M438" s="2"/>
      <c r="N438" s="2"/>
    </row>
    <row r="439" customFormat="false" ht="12.75" hidden="false" customHeight="true" outlineLevel="0" collapsed="false">
      <c r="B439" s="2"/>
      <c r="M439" s="2"/>
      <c r="N439" s="2"/>
    </row>
    <row r="440" customFormat="false" ht="12.75" hidden="false" customHeight="true" outlineLevel="0" collapsed="false">
      <c r="B440" s="2"/>
      <c r="M440" s="2"/>
      <c r="N440" s="2"/>
    </row>
    <row r="441" customFormat="false" ht="12.75" hidden="false" customHeight="true" outlineLevel="0" collapsed="false">
      <c r="B441" s="2"/>
      <c r="M441" s="2"/>
      <c r="N441" s="2"/>
    </row>
    <row r="442" customFormat="false" ht="12.75" hidden="false" customHeight="true" outlineLevel="0" collapsed="false">
      <c r="B442" s="2"/>
      <c r="M442" s="2"/>
      <c r="N442" s="2"/>
    </row>
    <row r="443" customFormat="false" ht="12.75" hidden="false" customHeight="true" outlineLevel="0" collapsed="false">
      <c r="B443" s="2"/>
      <c r="M443" s="2"/>
      <c r="N443" s="2"/>
    </row>
    <row r="444" customFormat="false" ht="12.75" hidden="false" customHeight="true" outlineLevel="0" collapsed="false">
      <c r="B444" s="2"/>
      <c r="M444" s="2"/>
      <c r="N444" s="2"/>
    </row>
    <row r="445" customFormat="false" ht="12.75" hidden="false" customHeight="true" outlineLevel="0" collapsed="false">
      <c r="B445" s="2"/>
      <c r="M445" s="2"/>
      <c r="N445" s="2"/>
    </row>
    <row r="446" customFormat="false" ht="12.75" hidden="false" customHeight="true" outlineLevel="0" collapsed="false">
      <c r="B446" s="2"/>
      <c r="M446" s="2"/>
      <c r="N446" s="2"/>
    </row>
    <row r="447" customFormat="false" ht="12.75" hidden="false" customHeight="true" outlineLevel="0" collapsed="false">
      <c r="B447" s="2"/>
      <c r="M447" s="2"/>
      <c r="N447" s="2"/>
    </row>
    <row r="448" customFormat="false" ht="12.75" hidden="false" customHeight="true" outlineLevel="0" collapsed="false">
      <c r="B448" s="2"/>
      <c r="M448" s="2"/>
      <c r="N448" s="2"/>
    </row>
    <row r="449" customFormat="false" ht="12.75" hidden="false" customHeight="true" outlineLevel="0" collapsed="false">
      <c r="B449" s="2"/>
      <c r="M449" s="2"/>
      <c r="N449" s="2"/>
    </row>
    <row r="450" customFormat="false" ht="12.75" hidden="false" customHeight="true" outlineLevel="0" collapsed="false">
      <c r="B450" s="2"/>
      <c r="M450" s="2"/>
      <c r="N450" s="2"/>
    </row>
    <row r="451" customFormat="false" ht="12.75" hidden="false" customHeight="true" outlineLevel="0" collapsed="false">
      <c r="B451" s="2"/>
      <c r="M451" s="2"/>
      <c r="N451" s="2"/>
    </row>
    <row r="452" customFormat="false" ht="12.75" hidden="false" customHeight="true" outlineLevel="0" collapsed="false">
      <c r="B452" s="2"/>
      <c r="M452" s="2"/>
      <c r="N452" s="2"/>
    </row>
    <row r="453" customFormat="false" ht="12.75" hidden="false" customHeight="true" outlineLevel="0" collapsed="false">
      <c r="B453" s="2"/>
      <c r="M453" s="2"/>
      <c r="N453" s="2"/>
    </row>
    <row r="454" customFormat="false" ht="12.75" hidden="false" customHeight="true" outlineLevel="0" collapsed="false">
      <c r="B454" s="2"/>
      <c r="M454" s="2"/>
      <c r="N454" s="2"/>
    </row>
    <row r="455" customFormat="false" ht="12.75" hidden="false" customHeight="true" outlineLevel="0" collapsed="false">
      <c r="B455" s="2"/>
      <c r="M455" s="2"/>
      <c r="N455" s="2"/>
    </row>
    <row r="456" customFormat="false" ht="12.75" hidden="false" customHeight="true" outlineLevel="0" collapsed="false">
      <c r="B456" s="2"/>
      <c r="M456" s="2"/>
      <c r="N456" s="2"/>
    </row>
    <row r="457" customFormat="false" ht="12.75" hidden="false" customHeight="true" outlineLevel="0" collapsed="false">
      <c r="B457" s="2"/>
      <c r="M457" s="2"/>
      <c r="N457" s="2"/>
    </row>
    <row r="458" customFormat="false" ht="12.75" hidden="false" customHeight="true" outlineLevel="0" collapsed="false">
      <c r="B458" s="2"/>
      <c r="M458" s="2"/>
      <c r="N458" s="2"/>
    </row>
    <row r="459" customFormat="false" ht="12.75" hidden="false" customHeight="true" outlineLevel="0" collapsed="false">
      <c r="B459" s="2"/>
      <c r="M459" s="2"/>
      <c r="N459" s="2"/>
    </row>
    <row r="460" customFormat="false" ht="12.75" hidden="false" customHeight="true" outlineLevel="0" collapsed="false">
      <c r="B460" s="2"/>
      <c r="M460" s="2"/>
      <c r="N460" s="2"/>
    </row>
    <row r="461" customFormat="false" ht="12.75" hidden="false" customHeight="true" outlineLevel="0" collapsed="false">
      <c r="B461" s="2"/>
      <c r="M461" s="2"/>
      <c r="N461" s="2"/>
    </row>
    <row r="462" customFormat="false" ht="12.75" hidden="false" customHeight="true" outlineLevel="0" collapsed="false">
      <c r="B462" s="2"/>
      <c r="M462" s="2"/>
      <c r="N462" s="2"/>
    </row>
    <row r="463" customFormat="false" ht="12.75" hidden="false" customHeight="true" outlineLevel="0" collapsed="false">
      <c r="B463" s="2"/>
      <c r="M463" s="2"/>
      <c r="N463" s="2"/>
    </row>
    <row r="464" customFormat="false" ht="12.75" hidden="false" customHeight="true" outlineLevel="0" collapsed="false">
      <c r="B464" s="2"/>
      <c r="M464" s="2"/>
      <c r="N464" s="2"/>
    </row>
    <row r="465" customFormat="false" ht="12.75" hidden="false" customHeight="true" outlineLevel="0" collapsed="false">
      <c r="B465" s="2"/>
      <c r="M465" s="2"/>
      <c r="N465" s="2"/>
    </row>
    <row r="466" customFormat="false" ht="12.75" hidden="false" customHeight="true" outlineLevel="0" collapsed="false">
      <c r="B466" s="2"/>
      <c r="M466" s="2"/>
      <c r="N466" s="2"/>
    </row>
    <row r="467" customFormat="false" ht="12.75" hidden="false" customHeight="true" outlineLevel="0" collapsed="false">
      <c r="B467" s="2"/>
      <c r="M467" s="2"/>
      <c r="N467" s="2"/>
    </row>
    <row r="468" customFormat="false" ht="12.75" hidden="false" customHeight="true" outlineLevel="0" collapsed="false">
      <c r="B468" s="2"/>
      <c r="M468" s="2"/>
      <c r="N468" s="2"/>
    </row>
    <row r="469" customFormat="false" ht="12.75" hidden="false" customHeight="true" outlineLevel="0" collapsed="false">
      <c r="B469" s="2"/>
      <c r="M469" s="2"/>
      <c r="N469" s="2"/>
    </row>
    <row r="470" customFormat="false" ht="12.75" hidden="false" customHeight="true" outlineLevel="0" collapsed="false">
      <c r="B470" s="2"/>
      <c r="M470" s="2"/>
      <c r="N470" s="2"/>
    </row>
    <row r="471" customFormat="false" ht="12.75" hidden="false" customHeight="true" outlineLevel="0" collapsed="false">
      <c r="B471" s="2"/>
      <c r="M471" s="2"/>
      <c r="N471" s="2"/>
    </row>
    <row r="472" customFormat="false" ht="12.75" hidden="false" customHeight="true" outlineLevel="0" collapsed="false">
      <c r="B472" s="2"/>
      <c r="M472" s="2"/>
      <c r="N472" s="2"/>
    </row>
    <row r="473" customFormat="false" ht="12.75" hidden="false" customHeight="true" outlineLevel="0" collapsed="false">
      <c r="B473" s="2"/>
      <c r="M473" s="2"/>
      <c r="N473" s="2"/>
    </row>
    <row r="474" customFormat="false" ht="12.75" hidden="false" customHeight="true" outlineLevel="0" collapsed="false">
      <c r="B474" s="2"/>
      <c r="M474" s="2"/>
      <c r="N474" s="2"/>
    </row>
    <row r="475" customFormat="false" ht="12.75" hidden="false" customHeight="true" outlineLevel="0" collapsed="false">
      <c r="B475" s="2"/>
      <c r="M475" s="2"/>
      <c r="N475" s="2"/>
    </row>
    <row r="476" customFormat="false" ht="12.75" hidden="false" customHeight="true" outlineLevel="0" collapsed="false">
      <c r="B476" s="2"/>
      <c r="M476" s="2"/>
      <c r="N476" s="2"/>
    </row>
    <row r="477" customFormat="false" ht="12.75" hidden="false" customHeight="true" outlineLevel="0" collapsed="false">
      <c r="B477" s="2"/>
      <c r="M477" s="2"/>
      <c r="N477" s="2"/>
    </row>
    <row r="478" customFormat="false" ht="12.75" hidden="false" customHeight="true" outlineLevel="0" collapsed="false">
      <c r="B478" s="2"/>
      <c r="M478" s="2"/>
      <c r="N478" s="2"/>
    </row>
    <row r="479" customFormat="false" ht="12.75" hidden="false" customHeight="true" outlineLevel="0" collapsed="false">
      <c r="B479" s="2"/>
      <c r="M479" s="2"/>
      <c r="N479" s="2"/>
    </row>
    <row r="480" customFormat="false" ht="12.75" hidden="false" customHeight="true" outlineLevel="0" collapsed="false">
      <c r="B480" s="2"/>
      <c r="M480" s="2"/>
      <c r="N480" s="2"/>
    </row>
    <row r="481" customFormat="false" ht="12.75" hidden="false" customHeight="true" outlineLevel="0" collapsed="false">
      <c r="B481" s="2"/>
      <c r="M481" s="2"/>
      <c r="N481" s="2"/>
    </row>
    <row r="482" customFormat="false" ht="12.75" hidden="false" customHeight="true" outlineLevel="0" collapsed="false">
      <c r="B482" s="2"/>
      <c r="M482" s="2"/>
      <c r="N482" s="2"/>
    </row>
    <row r="483" customFormat="false" ht="12.75" hidden="false" customHeight="true" outlineLevel="0" collapsed="false">
      <c r="B483" s="2"/>
      <c r="M483" s="2"/>
      <c r="N483" s="2"/>
    </row>
    <row r="484" customFormat="false" ht="12.75" hidden="false" customHeight="true" outlineLevel="0" collapsed="false">
      <c r="B484" s="2"/>
      <c r="M484" s="2"/>
      <c r="N484" s="2"/>
    </row>
    <row r="485" customFormat="false" ht="12.75" hidden="false" customHeight="true" outlineLevel="0" collapsed="false">
      <c r="B485" s="2"/>
      <c r="M485" s="2"/>
      <c r="N485" s="2"/>
    </row>
    <row r="486" customFormat="false" ht="12.75" hidden="false" customHeight="true" outlineLevel="0" collapsed="false">
      <c r="B486" s="2"/>
      <c r="M486" s="2"/>
      <c r="N486" s="2"/>
    </row>
    <row r="487" customFormat="false" ht="12.75" hidden="false" customHeight="true" outlineLevel="0" collapsed="false">
      <c r="B487" s="2"/>
      <c r="M487" s="2"/>
      <c r="N487" s="2"/>
    </row>
    <row r="488" customFormat="false" ht="12.75" hidden="false" customHeight="true" outlineLevel="0" collapsed="false">
      <c r="B488" s="2"/>
      <c r="M488" s="2"/>
      <c r="N488" s="2"/>
    </row>
    <row r="489" customFormat="false" ht="12.75" hidden="false" customHeight="true" outlineLevel="0" collapsed="false">
      <c r="B489" s="2"/>
      <c r="M489" s="2"/>
      <c r="N489" s="2"/>
    </row>
    <row r="490" customFormat="false" ht="12.75" hidden="false" customHeight="true" outlineLevel="0" collapsed="false">
      <c r="B490" s="2"/>
      <c r="M490" s="2"/>
      <c r="N490" s="2"/>
    </row>
    <row r="491" customFormat="false" ht="12.75" hidden="false" customHeight="true" outlineLevel="0" collapsed="false">
      <c r="B491" s="2"/>
      <c r="M491" s="2"/>
      <c r="N491" s="2"/>
    </row>
    <row r="492" customFormat="false" ht="12.75" hidden="false" customHeight="true" outlineLevel="0" collapsed="false">
      <c r="B492" s="2"/>
      <c r="M492" s="2"/>
      <c r="N492" s="2"/>
    </row>
    <row r="493" customFormat="false" ht="12.75" hidden="false" customHeight="true" outlineLevel="0" collapsed="false">
      <c r="B493" s="2"/>
      <c r="M493" s="2"/>
      <c r="N493" s="2"/>
    </row>
    <row r="494" customFormat="false" ht="12.75" hidden="false" customHeight="true" outlineLevel="0" collapsed="false">
      <c r="B494" s="2"/>
      <c r="M494" s="2"/>
      <c r="N494" s="2"/>
    </row>
    <row r="495" customFormat="false" ht="12.75" hidden="false" customHeight="true" outlineLevel="0" collapsed="false">
      <c r="B495" s="2"/>
      <c r="M495" s="2"/>
      <c r="N495" s="2"/>
    </row>
    <row r="496" customFormat="false" ht="12.75" hidden="false" customHeight="true" outlineLevel="0" collapsed="false">
      <c r="B496" s="2"/>
      <c r="M496" s="2"/>
      <c r="N496" s="2"/>
    </row>
    <row r="497" customFormat="false" ht="12.75" hidden="false" customHeight="true" outlineLevel="0" collapsed="false">
      <c r="B497" s="2"/>
      <c r="M497" s="2"/>
      <c r="N497" s="2"/>
    </row>
    <row r="498" customFormat="false" ht="12.75" hidden="false" customHeight="true" outlineLevel="0" collapsed="false">
      <c r="B498" s="2"/>
      <c r="M498" s="2"/>
      <c r="N498" s="2"/>
    </row>
    <row r="499" customFormat="false" ht="12.75" hidden="false" customHeight="true" outlineLevel="0" collapsed="false">
      <c r="B499" s="2"/>
      <c r="M499" s="2"/>
      <c r="N499" s="2"/>
    </row>
    <row r="500" customFormat="false" ht="12.75" hidden="false" customHeight="true" outlineLevel="0" collapsed="false">
      <c r="B500" s="2"/>
      <c r="M500" s="2"/>
      <c r="N500" s="2"/>
    </row>
    <row r="501" customFormat="false" ht="12.75" hidden="false" customHeight="true" outlineLevel="0" collapsed="false">
      <c r="B501" s="2"/>
      <c r="M501" s="2"/>
      <c r="N501" s="2"/>
    </row>
    <row r="502" customFormat="false" ht="12.75" hidden="false" customHeight="true" outlineLevel="0" collapsed="false">
      <c r="B502" s="2"/>
      <c r="M502" s="2"/>
      <c r="N502" s="2"/>
    </row>
    <row r="503" customFormat="false" ht="12.75" hidden="false" customHeight="true" outlineLevel="0" collapsed="false">
      <c r="B503" s="2"/>
      <c r="M503" s="2"/>
      <c r="N503" s="2"/>
    </row>
    <row r="504" customFormat="false" ht="12.75" hidden="false" customHeight="true" outlineLevel="0" collapsed="false">
      <c r="B504" s="2"/>
      <c r="M504" s="2"/>
      <c r="N504" s="2"/>
    </row>
    <row r="505" customFormat="false" ht="12.75" hidden="false" customHeight="true" outlineLevel="0" collapsed="false">
      <c r="B505" s="2"/>
      <c r="M505" s="2"/>
      <c r="N505" s="2"/>
    </row>
    <row r="506" customFormat="false" ht="12.75" hidden="false" customHeight="true" outlineLevel="0" collapsed="false">
      <c r="B506" s="2"/>
      <c r="M506" s="2"/>
      <c r="N506" s="2"/>
    </row>
    <row r="507" customFormat="false" ht="12.75" hidden="false" customHeight="true" outlineLevel="0" collapsed="false">
      <c r="B507" s="2"/>
      <c r="M507" s="2"/>
      <c r="N507" s="2"/>
    </row>
    <row r="508" customFormat="false" ht="12.75" hidden="false" customHeight="true" outlineLevel="0" collapsed="false">
      <c r="B508" s="2"/>
      <c r="M508" s="2"/>
      <c r="N508" s="2"/>
    </row>
    <row r="509" customFormat="false" ht="12.75" hidden="false" customHeight="true" outlineLevel="0" collapsed="false">
      <c r="B509" s="2"/>
      <c r="M509" s="2"/>
      <c r="N509" s="2"/>
    </row>
    <row r="510" customFormat="false" ht="12.75" hidden="false" customHeight="true" outlineLevel="0" collapsed="false">
      <c r="B510" s="2"/>
      <c r="M510" s="2"/>
      <c r="N510" s="2"/>
    </row>
    <row r="511" customFormat="false" ht="12.75" hidden="false" customHeight="true" outlineLevel="0" collapsed="false">
      <c r="B511" s="2"/>
      <c r="M511" s="2"/>
      <c r="N511" s="2"/>
    </row>
    <row r="512" customFormat="false" ht="12.75" hidden="false" customHeight="true" outlineLevel="0" collapsed="false">
      <c r="B512" s="2"/>
      <c r="M512" s="2"/>
      <c r="N512" s="2"/>
    </row>
    <row r="513" customFormat="false" ht="12.75" hidden="false" customHeight="true" outlineLevel="0" collapsed="false">
      <c r="B513" s="2"/>
      <c r="M513" s="2"/>
      <c r="N513" s="2"/>
    </row>
    <row r="514" customFormat="false" ht="12.75" hidden="false" customHeight="true" outlineLevel="0" collapsed="false">
      <c r="B514" s="2"/>
      <c r="M514" s="2"/>
      <c r="N514" s="2"/>
    </row>
    <row r="515" customFormat="false" ht="12.75" hidden="false" customHeight="true" outlineLevel="0" collapsed="false">
      <c r="B515" s="2"/>
      <c r="M515" s="2"/>
      <c r="N515" s="2"/>
    </row>
    <row r="516" customFormat="false" ht="12.75" hidden="false" customHeight="true" outlineLevel="0" collapsed="false">
      <c r="B516" s="2"/>
      <c r="M516" s="2"/>
      <c r="N516" s="2"/>
    </row>
    <row r="517" customFormat="false" ht="12.75" hidden="false" customHeight="true" outlineLevel="0" collapsed="false">
      <c r="B517" s="2"/>
      <c r="M517" s="2"/>
      <c r="N517" s="2"/>
    </row>
    <row r="518" customFormat="false" ht="12.75" hidden="false" customHeight="true" outlineLevel="0" collapsed="false">
      <c r="B518" s="2"/>
      <c r="M518" s="2"/>
      <c r="N518" s="2"/>
    </row>
    <row r="519" customFormat="false" ht="12.75" hidden="false" customHeight="true" outlineLevel="0" collapsed="false">
      <c r="B519" s="2"/>
      <c r="M519" s="2"/>
      <c r="N519" s="2"/>
    </row>
    <row r="520" customFormat="false" ht="12.75" hidden="false" customHeight="true" outlineLevel="0" collapsed="false">
      <c r="B520" s="2"/>
      <c r="M520" s="2"/>
      <c r="N520" s="2"/>
    </row>
    <row r="521" customFormat="false" ht="12.75" hidden="false" customHeight="true" outlineLevel="0" collapsed="false">
      <c r="B521" s="2"/>
      <c r="M521" s="2"/>
      <c r="N521" s="2"/>
    </row>
    <row r="522" customFormat="false" ht="12.75" hidden="false" customHeight="true" outlineLevel="0" collapsed="false">
      <c r="B522" s="2"/>
      <c r="M522" s="2"/>
      <c r="N522" s="2"/>
    </row>
    <row r="523" customFormat="false" ht="12.75" hidden="false" customHeight="true" outlineLevel="0" collapsed="false">
      <c r="B523" s="2"/>
      <c r="M523" s="2"/>
      <c r="N523" s="2"/>
    </row>
    <row r="524" customFormat="false" ht="12.75" hidden="false" customHeight="true" outlineLevel="0" collapsed="false">
      <c r="B524" s="2"/>
      <c r="M524" s="2"/>
      <c r="N524" s="2"/>
    </row>
    <row r="525" customFormat="false" ht="12.75" hidden="false" customHeight="true" outlineLevel="0" collapsed="false">
      <c r="B525" s="2"/>
      <c r="M525" s="2"/>
      <c r="N525" s="2"/>
    </row>
    <row r="526" customFormat="false" ht="12.75" hidden="false" customHeight="true" outlineLevel="0" collapsed="false">
      <c r="B526" s="2"/>
      <c r="M526" s="2"/>
      <c r="N526" s="2"/>
    </row>
    <row r="527" customFormat="false" ht="12.75" hidden="false" customHeight="true" outlineLevel="0" collapsed="false">
      <c r="B527" s="2"/>
      <c r="M527" s="2"/>
      <c r="N527" s="2"/>
    </row>
    <row r="528" customFormat="false" ht="12.75" hidden="false" customHeight="true" outlineLevel="0" collapsed="false">
      <c r="B528" s="2"/>
      <c r="M528" s="2"/>
      <c r="N528" s="2"/>
    </row>
    <row r="529" customFormat="false" ht="12.75" hidden="false" customHeight="true" outlineLevel="0" collapsed="false">
      <c r="B529" s="2"/>
      <c r="M529" s="2"/>
      <c r="N529" s="2"/>
    </row>
    <row r="530" customFormat="false" ht="12.75" hidden="false" customHeight="true" outlineLevel="0" collapsed="false">
      <c r="B530" s="2"/>
      <c r="M530" s="2"/>
      <c r="N530" s="2"/>
    </row>
    <row r="531" customFormat="false" ht="12.75" hidden="false" customHeight="true" outlineLevel="0" collapsed="false">
      <c r="B531" s="2"/>
      <c r="M531" s="2"/>
      <c r="N531" s="2"/>
    </row>
    <row r="532" customFormat="false" ht="12.75" hidden="false" customHeight="true" outlineLevel="0" collapsed="false">
      <c r="B532" s="2"/>
      <c r="M532" s="2"/>
      <c r="N532" s="2"/>
    </row>
    <row r="533" customFormat="false" ht="12.75" hidden="false" customHeight="true" outlineLevel="0" collapsed="false">
      <c r="B533" s="2"/>
      <c r="M533" s="2"/>
      <c r="N533" s="2"/>
    </row>
    <row r="534" customFormat="false" ht="12.75" hidden="false" customHeight="true" outlineLevel="0" collapsed="false">
      <c r="B534" s="2"/>
      <c r="M534" s="2"/>
      <c r="N534" s="2"/>
    </row>
    <row r="535" customFormat="false" ht="12.75" hidden="false" customHeight="true" outlineLevel="0" collapsed="false">
      <c r="B535" s="2"/>
      <c r="M535" s="2"/>
      <c r="N535" s="2"/>
    </row>
    <row r="536" customFormat="false" ht="12.75" hidden="false" customHeight="true" outlineLevel="0" collapsed="false">
      <c r="B536" s="2"/>
      <c r="M536" s="2"/>
      <c r="N536" s="2"/>
    </row>
    <row r="537" customFormat="false" ht="12.75" hidden="false" customHeight="true" outlineLevel="0" collapsed="false">
      <c r="B537" s="2"/>
      <c r="M537" s="2"/>
      <c r="N537" s="2"/>
    </row>
    <row r="538" customFormat="false" ht="12.75" hidden="false" customHeight="true" outlineLevel="0" collapsed="false">
      <c r="B538" s="2"/>
      <c r="M538" s="2"/>
      <c r="N538" s="2"/>
    </row>
    <row r="539" customFormat="false" ht="12.75" hidden="false" customHeight="true" outlineLevel="0" collapsed="false">
      <c r="B539" s="2"/>
      <c r="M539" s="2"/>
      <c r="N539" s="2"/>
    </row>
    <row r="540" customFormat="false" ht="12.75" hidden="false" customHeight="true" outlineLevel="0" collapsed="false">
      <c r="B540" s="2"/>
      <c r="M540" s="2"/>
      <c r="N540" s="2"/>
    </row>
    <row r="541" customFormat="false" ht="12.75" hidden="false" customHeight="true" outlineLevel="0" collapsed="false">
      <c r="B541" s="2"/>
      <c r="M541" s="2"/>
      <c r="N541" s="2"/>
    </row>
    <row r="542" customFormat="false" ht="12.75" hidden="false" customHeight="true" outlineLevel="0" collapsed="false">
      <c r="B542" s="2"/>
      <c r="M542" s="2"/>
      <c r="N542" s="2"/>
    </row>
    <row r="543" customFormat="false" ht="12.75" hidden="false" customHeight="true" outlineLevel="0" collapsed="false">
      <c r="B543" s="2"/>
      <c r="M543" s="2"/>
      <c r="N543" s="2"/>
    </row>
    <row r="544" customFormat="false" ht="12.75" hidden="false" customHeight="true" outlineLevel="0" collapsed="false">
      <c r="B544" s="2"/>
      <c r="M544" s="2"/>
      <c r="N544" s="2"/>
    </row>
    <row r="545" customFormat="false" ht="12.75" hidden="false" customHeight="true" outlineLevel="0" collapsed="false">
      <c r="B545" s="2"/>
      <c r="M545" s="2"/>
      <c r="N545" s="2"/>
    </row>
    <row r="546" customFormat="false" ht="12.75" hidden="false" customHeight="true" outlineLevel="0" collapsed="false">
      <c r="B546" s="2"/>
      <c r="M546" s="2"/>
      <c r="N546" s="2"/>
    </row>
    <row r="547" customFormat="false" ht="12.75" hidden="false" customHeight="true" outlineLevel="0" collapsed="false">
      <c r="B547" s="2"/>
      <c r="M547" s="2"/>
      <c r="N547" s="2"/>
    </row>
    <row r="548" customFormat="false" ht="12.75" hidden="false" customHeight="true" outlineLevel="0" collapsed="false">
      <c r="B548" s="2"/>
      <c r="M548" s="2"/>
      <c r="N548" s="2"/>
    </row>
    <row r="549" customFormat="false" ht="12.75" hidden="false" customHeight="true" outlineLevel="0" collapsed="false">
      <c r="B549" s="2"/>
      <c r="M549" s="2"/>
      <c r="N549" s="2"/>
    </row>
    <row r="550" customFormat="false" ht="12.75" hidden="false" customHeight="true" outlineLevel="0" collapsed="false">
      <c r="B550" s="2"/>
      <c r="M550" s="2"/>
      <c r="N550" s="2"/>
    </row>
    <row r="551" customFormat="false" ht="12.75" hidden="false" customHeight="true" outlineLevel="0" collapsed="false">
      <c r="B551" s="2"/>
      <c r="M551" s="2"/>
      <c r="N551" s="2"/>
    </row>
    <row r="552" customFormat="false" ht="12.75" hidden="false" customHeight="true" outlineLevel="0" collapsed="false">
      <c r="B552" s="2"/>
      <c r="M552" s="2"/>
      <c r="N552" s="2"/>
    </row>
    <row r="553" customFormat="false" ht="12.75" hidden="false" customHeight="true" outlineLevel="0" collapsed="false">
      <c r="B553" s="2"/>
      <c r="M553" s="2"/>
      <c r="N553" s="2"/>
    </row>
    <row r="554" customFormat="false" ht="12.75" hidden="false" customHeight="true" outlineLevel="0" collapsed="false">
      <c r="B554" s="2"/>
      <c r="M554" s="2"/>
      <c r="N554" s="2"/>
    </row>
    <row r="555" customFormat="false" ht="12.75" hidden="false" customHeight="true" outlineLevel="0" collapsed="false">
      <c r="B555" s="2"/>
      <c r="M555" s="2"/>
      <c r="N555" s="2"/>
    </row>
    <row r="556" customFormat="false" ht="12.75" hidden="false" customHeight="true" outlineLevel="0" collapsed="false">
      <c r="B556" s="2"/>
      <c r="M556" s="2"/>
      <c r="N556" s="2"/>
    </row>
    <row r="557" customFormat="false" ht="12.75" hidden="false" customHeight="true" outlineLevel="0" collapsed="false">
      <c r="B557" s="2"/>
      <c r="M557" s="2"/>
      <c r="N557" s="2"/>
    </row>
    <row r="558" customFormat="false" ht="12.75" hidden="false" customHeight="true" outlineLevel="0" collapsed="false">
      <c r="B558" s="2"/>
      <c r="M558" s="2"/>
      <c r="N558" s="2"/>
    </row>
    <row r="559" customFormat="false" ht="12.75" hidden="false" customHeight="true" outlineLevel="0" collapsed="false">
      <c r="B559" s="2"/>
      <c r="M559" s="2"/>
      <c r="N559" s="2"/>
    </row>
    <row r="560" customFormat="false" ht="12.75" hidden="false" customHeight="true" outlineLevel="0" collapsed="false">
      <c r="B560" s="2"/>
      <c r="M560" s="2"/>
      <c r="N560" s="2"/>
    </row>
    <row r="561" customFormat="false" ht="12.75" hidden="false" customHeight="true" outlineLevel="0" collapsed="false">
      <c r="B561" s="2"/>
      <c r="M561" s="2"/>
      <c r="N561" s="2"/>
    </row>
    <row r="562" customFormat="false" ht="12.75" hidden="false" customHeight="true" outlineLevel="0" collapsed="false">
      <c r="B562" s="2"/>
      <c r="M562" s="2"/>
      <c r="N562" s="2"/>
    </row>
    <row r="563" customFormat="false" ht="12.75" hidden="false" customHeight="true" outlineLevel="0" collapsed="false">
      <c r="B563" s="2"/>
      <c r="M563" s="2"/>
      <c r="N563" s="2"/>
    </row>
    <row r="564" customFormat="false" ht="12.75" hidden="false" customHeight="true" outlineLevel="0" collapsed="false">
      <c r="B564" s="2"/>
      <c r="M564" s="2"/>
      <c r="N564" s="2"/>
    </row>
    <row r="565" customFormat="false" ht="12.75" hidden="false" customHeight="true" outlineLevel="0" collapsed="false">
      <c r="B565" s="2"/>
      <c r="M565" s="2"/>
      <c r="N565" s="2"/>
    </row>
    <row r="566" customFormat="false" ht="12.75" hidden="false" customHeight="true" outlineLevel="0" collapsed="false">
      <c r="B566" s="2"/>
      <c r="M566" s="2"/>
      <c r="N566" s="2"/>
    </row>
    <row r="567" customFormat="false" ht="12.75" hidden="false" customHeight="true" outlineLevel="0" collapsed="false">
      <c r="B567" s="2"/>
      <c r="M567" s="2"/>
      <c r="N567" s="2"/>
    </row>
    <row r="568" customFormat="false" ht="12.75" hidden="false" customHeight="true" outlineLevel="0" collapsed="false">
      <c r="B568" s="2"/>
      <c r="M568" s="2"/>
      <c r="N568" s="2"/>
    </row>
    <row r="569" customFormat="false" ht="12.75" hidden="false" customHeight="true" outlineLevel="0" collapsed="false">
      <c r="B569" s="2"/>
      <c r="M569" s="2"/>
      <c r="N569" s="2"/>
    </row>
    <row r="570" customFormat="false" ht="12.75" hidden="false" customHeight="true" outlineLevel="0" collapsed="false">
      <c r="B570" s="2"/>
      <c r="M570" s="2"/>
      <c r="N570" s="2"/>
    </row>
    <row r="571" customFormat="false" ht="12.75" hidden="false" customHeight="true" outlineLevel="0" collapsed="false">
      <c r="B571" s="2"/>
      <c r="M571" s="2"/>
      <c r="N571" s="2"/>
    </row>
    <row r="572" customFormat="false" ht="12.75" hidden="false" customHeight="true" outlineLevel="0" collapsed="false">
      <c r="B572" s="2"/>
      <c r="M572" s="2"/>
      <c r="N572" s="2"/>
    </row>
    <row r="573" customFormat="false" ht="12.75" hidden="false" customHeight="true" outlineLevel="0" collapsed="false">
      <c r="B573" s="2"/>
      <c r="M573" s="2"/>
      <c r="N573" s="2"/>
    </row>
    <row r="574" customFormat="false" ht="12.75" hidden="false" customHeight="true" outlineLevel="0" collapsed="false">
      <c r="B574" s="2"/>
      <c r="M574" s="2"/>
      <c r="N574" s="2"/>
    </row>
    <row r="575" customFormat="false" ht="12.75" hidden="false" customHeight="true" outlineLevel="0" collapsed="false">
      <c r="B575" s="2"/>
      <c r="M575" s="2"/>
      <c r="N575" s="2"/>
    </row>
    <row r="576" customFormat="false" ht="12.75" hidden="false" customHeight="true" outlineLevel="0" collapsed="false">
      <c r="B576" s="2"/>
      <c r="M576" s="2"/>
      <c r="N576" s="2"/>
    </row>
    <row r="577" customFormat="false" ht="12.75" hidden="false" customHeight="true" outlineLevel="0" collapsed="false">
      <c r="B577" s="2"/>
      <c r="M577" s="2"/>
      <c r="N577" s="2"/>
    </row>
    <row r="578" customFormat="false" ht="12.75" hidden="false" customHeight="true" outlineLevel="0" collapsed="false">
      <c r="B578" s="2"/>
      <c r="M578" s="2"/>
      <c r="N578" s="2"/>
    </row>
    <row r="579" customFormat="false" ht="12.75" hidden="false" customHeight="true" outlineLevel="0" collapsed="false">
      <c r="B579" s="2"/>
      <c r="M579" s="2"/>
      <c r="N579" s="2"/>
    </row>
    <row r="580" customFormat="false" ht="12.75" hidden="false" customHeight="true" outlineLevel="0" collapsed="false">
      <c r="B580" s="2"/>
      <c r="M580" s="2"/>
      <c r="N580" s="2"/>
    </row>
    <row r="581" customFormat="false" ht="12.75" hidden="false" customHeight="true" outlineLevel="0" collapsed="false">
      <c r="B581" s="2"/>
      <c r="M581" s="2"/>
      <c r="N581" s="2"/>
    </row>
    <row r="582" customFormat="false" ht="12.75" hidden="false" customHeight="true" outlineLevel="0" collapsed="false">
      <c r="B582" s="2"/>
      <c r="M582" s="2"/>
      <c r="N582" s="2"/>
    </row>
    <row r="583" customFormat="false" ht="12.75" hidden="false" customHeight="true" outlineLevel="0" collapsed="false">
      <c r="B583" s="2"/>
      <c r="M583" s="2"/>
      <c r="N583" s="2"/>
    </row>
    <row r="584" customFormat="false" ht="12.75" hidden="false" customHeight="true" outlineLevel="0" collapsed="false">
      <c r="B584" s="2"/>
      <c r="M584" s="2"/>
      <c r="N584" s="2"/>
    </row>
    <row r="585" customFormat="false" ht="12.75" hidden="false" customHeight="true" outlineLevel="0" collapsed="false">
      <c r="B585" s="2"/>
      <c r="M585" s="2"/>
      <c r="N585" s="2"/>
    </row>
    <row r="586" customFormat="false" ht="12.75" hidden="false" customHeight="true" outlineLevel="0" collapsed="false">
      <c r="B586" s="2"/>
      <c r="M586" s="2"/>
      <c r="N586" s="2"/>
    </row>
    <row r="587" customFormat="false" ht="12.75" hidden="false" customHeight="true" outlineLevel="0" collapsed="false">
      <c r="B587" s="2"/>
      <c r="M587" s="2"/>
      <c r="N587" s="2"/>
    </row>
    <row r="588" customFormat="false" ht="12.75" hidden="false" customHeight="true" outlineLevel="0" collapsed="false">
      <c r="B588" s="2"/>
      <c r="M588" s="2"/>
      <c r="N588" s="2"/>
    </row>
    <row r="589" customFormat="false" ht="12.75" hidden="false" customHeight="true" outlineLevel="0" collapsed="false">
      <c r="B589" s="2"/>
      <c r="M589" s="2"/>
      <c r="N589" s="2"/>
    </row>
    <row r="590" customFormat="false" ht="12.75" hidden="false" customHeight="true" outlineLevel="0" collapsed="false">
      <c r="B590" s="2"/>
      <c r="M590" s="2"/>
      <c r="N590" s="2"/>
    </row>
    <row r="591" customFormat="false" ht="12.75" hidden="false" customHeight="true" outlineLevel="0" collapsed="false">
      <c r="B591" s="2"/>
      <c r="M591" s="2"/>
      <c r="N591" s="2"/>
    </row>
    <row r="592" customFormat="false" ht="12.75" hidden="false" customHeight="true" outlineLevel="0" collapsed="false">
      <c r="B592" s="2"/>
      <c r="M592" s="2"/>
      <c r="N592" s="2"/>
    </row>
    <row r="593" customFormat="false" ht="12.75" hidden="false" customHeight="true" outlineLevel="0" collapsed="false">
      <c r="B593" s="2"/>
      <c r="M593" s="2"/>
      <c r="N593" s="2"/>
    </row>
    <row r="594" customFormat="false" ht="12.75" hidden="false" customHeight="true" outlineLevel="0" collapsed="false">
      <c r="B594" s="2"/>
      <c r="M594" s="2"/>
      <c r="N594" s="2"/>
    </row>
    <row r="595" customFormat="false" ht="12.75" hidden="false" customHeight="true" outlineLevel="0" collapsed="false">
      <c r="B595" s="2"/>
      <c r="M595" s="2"/>
      <c r="N595" s="2"/>
    </row>
    <row r="596" customFormat="false" ht="12.75" hidden="false" customHeight="true" outlineLevel="0" collapsed="false">
      <c r="B596" s="2"/>
      <c r="M596" s="2"/>
      <c r="N596" s="2"/>
    </row>
    <row r="597" customFormat="false" ht="12.75" hidden="false" customHeight="true" outlineLevel="0" collapsed="false">
      <c r="B597" s="2"/>
      <c r="M597" s="2"/>
      <c r="N597" s="2"/>
    </row>
    <row r="598" customFormat="false" ht="12.75" hidden="false" customHeight="true" outlineLevel="0" collapsed="false">
      <c r="B598" s="2"/>
      <c r="M598" s="2"/>
      <c r="N598" s="2"/>
    </row>
    <row r="599" customFormat="false" ht="12.75" hidden="false" customHeight="true" outlineLevel="0" collapsed="false">
      <c r="B599" s="2"/>
      <c r="M599" s="2"/>
      <c r="N599" s="2"/>
    </row>
    <row r="600" customFormat="false" ht="12.75" hidden="false" customHeight="true" outlineLevel="0" collapsed="false">
      <c r="B600" s="2"/>
      <c r="M600" s="2"/>
      <c r="N600" s="2"/>
    </row>
    <row r="601" customFormat="false" ht="12.75" hidden="false" customHeight="true" outlineLevel="0" collapsed="false">
      <c r="B601" s="2"/>
      <c r="M601" s="2"/>
      <c r="N601" s="2"/>
    </row>
    <row r="602" customFormat="false" ht="12.75" hidden="false" customHeight="true" outlineLevel="0" collapsed="false">
      <c r="B602" s="2"/>
      <c r="M602" s="2"/>
      <c r="N602" s="2"/>
    </row>
    <row r="603" customFormat="false" ht="12.75" hidden="false" customHeight="true" outlineLevel="0" collapsed="false">
      <c r="B603" s="2"/>
      <c r="M603" s="2"/>
      <c r="N603" s="2"/>
    </row>
    <row r="604" customFormat="false" ht="12.75" hidden="false" customHeight="true" outlineLevel="0" collapsed="false">
      <c r="B604" s="2"/>
      <c r="M604" s="2"/>
      <c r="N604" s="2"/>
    </row>
    <row r="605" customFormat="false" ht="12.75" hidden="false" customHeight="true" outlineLevel="0" collapsed="false">
      <c r="B605" s="2"/>
      <c r="M605" s="2"/>
      <c r="N605" s="2"/>
    </row>
    <row r="606" customFormat="false" ht="12.75" hidden="false" customHeight="true" outlineLevel="0" collapsed="false">
      <c r="B606" s="2"/>
      <c r="M606" s="2"/>
      <c r="N606" s="2"/>
    </row>
    <row r="607" customFormat="false" ht="12.75" hidden="false" customHeight="true" outlineLevel="0" collapsed="false">
      <c r="B607" s="2"/>
      <c r="M607" s="2"/>
      <c r="N607" s="2"/>
    </row>
    <row r="608" customFormat="false" ht="12.75" hidden="false" customHeight="true" outlineLevel="0" collapsed="false">
      <c r="B608" s="2"/>
      <c r="M608" s="2"/>
      <c r="N608" s="2"/>
    </row>
    <row r="609" customFormat="false" ht="12.75" hidden="false" customHeight="true" outlineLevel="0" collapsed="false">
      <c r="B609" s="2"/>
      <c r="M609" s="2"/>
      <c r="N609" s="2"/>
    </row>
    <row r="610" customFormat="false" ht="12.75" hidden="false" customHeight="true" outlineLevel="0" collapsed="false">
      <c r="B610" s="2"/>
      <c r="M610" s="2"/>
      <c r="N610" s="2"/>
    </row>
    <row r="611" customFormat="false" ht="12.75" hidden="false" customHeight="true" outlineLevel="0" collapsed="false">
      <c r="B611" s="2"/>
      <c r="M611" s="2"/>
      <c r="N611" s="2"/>
    </row>
    <row r="612" customFormat="false" ht="12.75" hidden="false" customHeight="true" outlineLevel="0" collapsed="false">
      <c r="B612" s="2"/>
      <c r="M612" s="2"/>
      <c r="N612" s="2"/>
    </row>
    <row r="613" customFormat="false" ht="12.75" hidden="false" customHeight="true" outlineLevel="0" collapsed="false">
      <c r="B613" s="2"/>
      <c r="M613" s="2"/>
      <c r="N613" s="2"/>
    </row>
    <row r="614" customFormat="false" ht="12.75" hidden="false" customHeight="true" outlineLevel="0" collapsed="false">
      <c r="B614" s="2"/>
      <c r="M614" s="2"/>
      <c r="N614" s="2"/>
    </row>
    <row r="615" customFormat="false" ht="12.75" hidden="false" customHeight="true" outlineLevel="0" collapsed="false">
      <c r="B615" s="2"/>
      <c r="M615" s="2"/>
      <c r="N615" s="2"/>
    </row>
    <row r="616" customFormat="false" ht="12.75" hidden="false" customHeight="true" outlineLevel="0" collapsed="false">
      <c r="B616" s="2"/>
      <c r="M616" s="2"/>
      <c r="N616" s="2"/>
    </row>
    <row r="617" customFormat="false" ht="12.75" hidden="false" customHeight="true" outlineLevel="0" collapsed="false">
      <c r="B617" s="2"/>
      <c r="M617" s="2"/>
      <c r="N617" s="2"/>
    </row>
    <row r="618" customFormat="false" ht="12.75" hidden="false" customHeight="true" outlineLevel="0" collapsed="false">
      <c r="B618" s="2"/>
      <c r="M618" s="2"/>
      <c r="N618" s="2"/>
    </row>
    <row r="619" customFormat="false" ht="12.75" hidden="false" customHeight="true" outlineLevel="0" collapsed="false">
      <c r="B619" s="2"/>
      <c r="M619" s="2"/>
      <c r="N619" s="2"/>
    </row>
    <row r="620" customFormat="false" ht="12.75" hidden="false" customHeight="true" outlineLevel="0" collapsed="false">
      <c r="B620" s="2"/>
      <c r="M620" s="2"/>
      <c r="N620" s="2"/>
    </row>
    <row r="621" customFormat="false" ht="12.75" hidden="false" customHeight="true" outlineLevel="0" collapsed="false">
      <c r="B621" s="2"/>
      <c r="M621" s="2"/>
      <c r="N621" s="2"/>
    </row>
    <row r="622" customFormat="false" ht="12.75" hidden="false" customHeight="true" outlineLevel="0" collapsed="false">
      <c r="B622" s="2"/>
      <c r="M622" s="2"/>
      <c r="N622" s="2"/>
    </row>
    <row r="623" customFormat="false" ht="12.75" hidden="false" customHeight="true" outlineLevel="0" collapsed="false">
      <c r="B623" s="2"/>
      <c r="M623" s="2"/>
      <c r="N623" s="2"/>
    </row>
    <row r="624" customFormat="false" ht="12.75" hidden="false" customHeight="true" outlineLevel="0" collapsed="false">
      <c r="B624" s="2"/>
      <c r="M624" s="2"/>
      <c r="N624" s="2"/>
    </row>
    <row r="625" customFormat="false" ht="12.75" hidden="false" customHeight="true" outlineLevel="0" collapsed="false">
      <c r="B625" s="2"/>
      <c r="M625" s="2"/>
      <c r="N625" s="2"/>
    </row>
    <row r="626" customFormat="false" ht="12.75" hidden="false" customHeight="true" outlineLevel="0" collapsed="false">
      <c r="B626" s="2"/>
      <c r="M626" s="2"/>
      <c r="N626" s="2"/>
    </row>
    <row r="627" customFormat="false" ht="12.75" hidden="false" customHeight="true" outlineLevel="0" collapsed="false">
      <c r="B627" s="2"/>
      <c r="M627" s="2"/>
      <c r="N627" s="2"/>
    </row>
    <row r="628" customFormat="false" ht="12.75" hidden="false" customHeight="true" outlineLevel="0" collapsed="false">
      <c r="B628" s="2"/>
      <c r="M628" s="2"/>
      <c r="N628" s="2"/>
    </row>
    <row r="629" customFormat="false" ht="12.75" hidden="false" customHeight="true" outlineLevel="0" collapsed="false">
      <c r="B629" s="2"/>
      <c r="M629" s="2"/>
      <c r="N629" s="2"/>
    </row>
    <row r="630" customFormat="false" ht="12.75" hidden="false" customHeight="true" outlineLevel="0" collapsed="false">
      <c r="B630" s="2"/>
      <c r="M630" s="2"/>
      <c r="N630" s="2"/>
    </row>
    <row r="631" customFormat="false" ht="12.75" hidden="false" customHeight="true" outlineLevel="0" collapsed="false">
      <c r="B631" s="2"/>
      <c r="M631" s="2"/>
      <c r="N631" s="2"/>
    </row>
    <row r="632" customFormat="false" ht="12.75" hidden="false" customHeight="true" outlineLevel="0" collapsed="false">
      <c r="B632" s="2"/>
      <c r="M632" s="2"/>
      <c r="N632" s="2"/>
    </row>
    <row r="633" customFormat="false" ht="12.75" hidden="false" customHeight="true" outlineLevel="0" collapsed="false">
      <c r="B633" s="2"/>
      <c r="M633" s="2"/>
      <c r="N633" s="2"/>
    </row>
    <row r="634" customFormat="false" ht="12.75" hidden="false" customHeight="true" outlineLevel="0" collapsed="false">
      <c r="B634" s="2"/>
      <c r="M634" s="2"/>
      <c r="N634" s="2"/>
    </row>
    <row r="635" customFormat="false" ht="12.75" hidden="false" customHeight="true" outlineLevel="0" collapsed="false">
      <c r="B635" s="2"/>
      <c r="M635" s="2"/>
      <c r="N635" s="2"/>
    </row>
    <row r="636" customFormat="false" ht="12.75" hidden="false" customHeight="true" outlineLevel="0" collapsed="false">
      <c r="B636" s="2"/>
      <c r="M636" s="2"/>
      <c r="N636" s="2"/>
    </row>
    <row r="637" customFormat="false" ht="12.75" hidden="false" customHeight="true" outlineLevel="0" collapsed="false">
      <c r="B637" s="2"/>
      <c r="M637" s="2"/>
      <c r="N637" s="2"/>
    </row>
    <row r="638" customFormat="false" ht="12.75" hidden="false" customHeight="true" outlineLevel="0" collapsed="false">
      <c r="B638" s="2"/>
      <c r="M638" s="2"/>
      <c r="N638" s="2"/>
    </row>
    <row r="639" customFormat="false" ht="12.75" hidden="false" customHeight="true" outlineLevel="0" collapsed="false">
      <c r="B639" s="2"/>
      <c r="M639" s="2"/>
      <c r="N639" s="2"/>
    </row>
    <row r="640" customFormat="false" ht="12.75" hidden="false" customHeight="true" outlineLevel="0" collapsed="false">
      <c r="B640" s="2"/>
      <c r="M640" s="2"/>
      <c r="N640" s="2"/>
    </row>
    <row r="641" customFormat="false" ht="12.75" hidden="false" customHeight="true" outlineLevel="0" collapsed="false">
      <c r="B641" s="2"/>
      <c r="M641" s="2"/>
      <c r="N641" s="2"/>
    </row>
    <row r="642" customFormat="false" ht="12.75" hidden="false" customHeight="true" outlineLevel="0" collapsed="false">
      <c r="B642" s="2"/>
      <c r="M642" s="2"/>
      <c r="N642" s="2"/>
    </row>
    <row r="643" customFormat="false" ht="12.75" hidden="false" customHeight="true" outlineLevel="0" collapsed="false">
      <c r="B643" s="2"/>
      <c r="M643" s="2"/>
      <c r="N643" s="2"/>
    </row>
    <row r="644" customFormat="false" ht="12.75" hidden="false" customHeight="true" outlineLevel="0" collapsed="false">
      <c r="B644" s="2"/>
      <c r="M644" s="2"/>
      <c r="N644" s="2"/>
    </row>
    <row r="645" customFormat="false" ht="12.75" hidden="false" customHeight="true" outlineLevel="0" collapsed="false">
      <c r="B645" s="2"/>
      <c r="M645" s="2"/>
      <c r="N645" s="2"/>
    </row>
    <row r="646" customFormat="false" ht="12.75" hidden="false" customHeight="true" outlineLevel="0" collapsed="false">
      <c r="B646" s="2"/>
      <c r="M646" s="2"/>
      <c r="N646" s="2"/>
    </row>
    <row r="647" customFormat="false" ht="12.75" hidden="false" customHeight="true" outlineLevel="0" collapsed="false">
      <c r="B647" s="2"/>
      <c r="M647" s="2"/>
      <c r="N647" s="2"/>
    </row>
    <row r="648" customFormat="false" ht="12.75" hidden="false" customHeight="true" outlineLevel="0" collapsed="false">
      <c r="B648" s="2"/>
      <c r="M648" s="2"/>
      <c r="N648" s="2"/>
    </row>
    <row r="649" customFormat="false" ht="12.75" hidden="false" customHeight="true" outlineLevel="0" collapsed="false">
      <c r="B649" s="2"/>
      <c r="M649" s="2"/>
      <c r="N649" s="2"/>
    </row>
    <row r="650" customFormat="false" ht="12.75" hidden="false" customHeight="true" outlineLevel="0" collapsed="false">
      <c r="B650" s="2"/>
      <c r="M650" s="2"/>
      <c r="N650" s="2"/>
    </row>
    <row r="651" customFormat="false" ht="12.75" hidden="false" customHeight="true" outlineLevel="0" collapsed="false">
      <c r="B651" s="2"/>
      <c r="M651" s="2"/>
      <c r="N651" s="2"/>
    </row>
    <row r="652" customFormat="false" ht="12.75" hidden="false" customHeight="true" outlineLevel="0" collapsed="false">
      <c r="B652" s="2"/>
      <c r="M652" s="2"/>
      <c r="N652" s="2"/>
    </row>
    <row r="653" customFormat="false" ht="12.75" hidden="false" customHeight="true" outlineLevel="0" collapsed="false">
      <c r="B653" s="2"/>
      <c r="M653" s="2"/>
      <c r="N653" s="2"/>
    </row>
    <row r="654" customFormat="false" ht="12.75" hidden="false" customHeight="true" outlineLevel="0" collapsed="false">
      <c r="B654" s="2"/>
      <c r="M654" s="2"/>
      <c r="N654" s="2"/>
    </row>
    <row r="655" customFormat="false" ht="12.75" hidden="false" customHeight="true" outlineLevel="0" collapsed="false">
      <c r="B655" s="2"/>
      <c r="M655" s="2"/>
      <c r="N655" s="2"/>
    </row>
    <row r="656" customFormat="false" ht="12.75" hidden="false" customHeight="true" outlineLevel="0" collapsed="false">
      <c r="B656" s="2"/>
      <c r="M656" s="2"/>
      <c r="N656" s="2"/>
    </row>
    <row r="657" customFormat="false" ht="12.75" hidden="false" customHeight="true" outlineLevel="0" collapsed="false">
      <c r="B657" s="2"/>
      <c r="M657" s="2"/>
      <c r="N657" s="2"/>
    </row>
    <row r="658" customFormat="false" ht="12.75" hidden="false" customHeight="true" outlineLevel="0" collapsed="false">
      <c r="B658" s="2"/>
      <c r="M658" s="2"/>
      <c r="N658" s="2"/>
    </row>
    <row r="659" customFormat="false" ht="12.75" hidden="false" customHeight="true" outlineLevel="0" collapsed="false">
      <c r="B659" s="2"/>
      <c r="M659" s="2"/>
      <c r="N659" s="2"/>
    </row>
    <row r="660" customFormat="false" ht="12.75" hidden="false" customHeight="true" outlineLevel="0" collapsed="false">
      <c r="B660" s="2"/>
      <c r="M660" s="2"/>
      <c r="N660" s="2"/>
    </row>
    <row r="661" customFormat="false" ht="12.75" hidden="false" customHeight="true" outlineLevel="0" collapsed="false">
      <c r="B661" s="2"/>
      <c r="M661" s="2"/>
      <c r="N661" s="2"/>
    </row>
    <row r="662" customFormat="false" ht="12.75" hidden="false" customHeight="true" outlineLevel="0" collapsed="false">
      <c r="B662" s="2"/>
      <c r="M662" s="2"/>
      <c r="N662" s="2"/>
    </row>
    <row r="663" customFormat="false" ht="12.75" hidden="false" customHeight="true" outlineLevel="0" collapsed="false">
      <c r="B663" s="2"/>
      <c r="M663" s="2"/>
      <c r="N663" s="2"/>
    </row>
    <row r="664" customFormat="false" ht="12.75" hidden="false" customHeight="true" outlineLevel="0" collapsed="false">
      <c r="B664" s="2"/>
      <c r="M664" s="2"/>
      <c r="N664" s="2"/>
    </row>
    <row r="665" customFormat="false" ht="12.75" hidden="false" customHeight="true" outlineLevel="0" collapsed="false">
      <c r="B665" s="2"/>
      <c r="M665" s="2"/>
      <c r="N665" s="2"/>
    </row>
    <row r="666" customFormat="false" ht="12.75" hidden="false" customHeight="true" outlineLevel="0" collapsed="false">
      <c r="B666" s="2"/>
      <c r="M666" s="2"/>
      <c r="N666" s="2"/>
    </row>
    <row r="667" customFormat="false" ht="12.75" hidden="false" customHeight="true" outlineLevel="0" collapsed="false">
      <c r="B667" s="2"/>
      <c r="M667" s="2"/>
      <c r="N667" s="2"/>
    </row>
    <row r="668" customFormat="false" ht="12.75" hidden="false" customHeight="true" outlineLevel="0" collapsed="false">
      <c r="B668" s="2"/>
      <c r="M668" s="2"/>
      <c r="N668" s="2"/>
    </row>
    <row r="669" customFormat="false" ht="12.75" hidden="false" customHeight="true" outlineLevel="0" collapsed="false">
      <c r="B669" s="2"/>
      <c r="M669" s="2"/>
      <c r="N669" s="2"/>
    </row>
    <row r="670" customFormat="false" ht="12.75" hidden="false" customHeight="true" outlineLevel="0" collapsed="false">
      <c r="B670" s="2"/>
      <c r="M670" s="2"/>
      <c r="N670" s="2"/>
    </row>
    <row r="671" customFormat="false" ht="12.75" hidden="false" customHeight="true" outlineLevel="0" collapsed="false">
      <c r="B671" s="2"/>
      <c r="M671" s="2"/>
      <c r="N671" s="2"/>
    </row>
    <row r="672" customFormat="false" ht="12.75" hidden="false" customHeight="true" outlineLevel="0" collapsed="false">
      <c r="B672" s="2"/>
      <c r="M672" s="2"/>
      <c r="N672" s="2"/>
    </row>
    <row r="673" customFormat="false" ht="12.75" hidden="false" customHeight="true" outlineLevel="0" collapsed="false">
      <c r="B673" s="2"/>
      <c r="M673" s="2"/>
      <c r="N673" s="2"/>
    </row>
    <row r="674" customFormat="false" ht="12.75" hidden="false" customHeight="true" outlineLevel="0" collapsed="false">
      <c r="B674" s="2"/>
      <c r="M674" s="2"/>
      <c r="N674" s="2"/>
    </row>
    <row r="675" customFormat="false" ht="12.75" hidden="false" customHeight="true" outlineLevel="0" collapsed="false">
      <c r="B675" s="2"/>
      <c r="M675" s="2"/>
      <c r="N675" s="2"/>
    </row>
    <row r="676" customFormat="false" ht="12.75" hidden="false" customHeight="true" outlineLevel="0" collapsed="false">
      <c r="B676" s="2"/>
      <c r="M676" s="2"/>
      <c r="N676" s="2"/>
    </row>
    <row r="677" customFormat="false" ht="12.75" hidden="false" customHeight="true" outlineLevel="0" collapsed="false">
      <c r="B677" s="2"/>
      <c r="M677" s="2"/>
      <c r="N677" s="2"/>
    </row>
    <row r="678" customFormat="false" ht="12.75" hidden="false" customHeight="true" outlineLevel="0" collapsed="false">
      <c r="B678" s="2"/>
      <c r="M678" s="2"/>
      <c r="N678" s="2"/>
    </row>
    <row r="679" customFormat="false" ht="12.75" hidden="false" customHeight="true" outlineLevel="0" collapsed="false">
      <c r="B679" s="2"/>
      <c r="M679" s="2"/>
      <c r="N679" s="2"/>
    </row>
    <row r="680" customFormat="false" ht="12.75" hidden="false" customHeight="true" outlineLevel="0" collapsed="false">
      <c r="B680" s="2"/>
      <c r="M680" s="2"/>
      <c r="N680" s="2"/>
    </row>
    <row r="681" customFormat="false" ht="12.75" hidden="false" customHeight="true" outlineLevel="0" collapsed="false">
      <c r="B681" s="2"/>
      <c r="M681" s="2"/>
      <c r="N681" s="2"/>
    </row>
    <row r="682" customFormat="false" ht="12.75" hidden="false" customHeight="true" outlineLevel="0" collapsed="false">
      <c r="B682" s="2"/>
      <c r="M682" s="2"/>
      <c r="N682" s="2"/>
    </row>
    <row r="683" customFormat="false" ht="12.75" hidden="false" customHeight="true" outlineLevel="0" collapsed="false">
      <c r="B683" s="2"/>
      <c r="M683" s="2"/>
      <c r="N683" s="2"/>
    </row>
    <row r="684" customFormat="false" ht="12.75" hidden="false" customHeight="true" outlineLevel="0" collapsed="false">
      <c r="B684" s="2"/>
      <c r="M684" s="2"/>
      <c r="N684" s="2"/>
    </row>
    <row r="685" customFormat="false" ht="12.75" hidden="false" customHeight="true" outlineLevel="0" collapsed="false">
      <c r="B685" s="2"/>
      <c r="M685" s="2"/>
      <c r="N685" s="2"/>
    </row>
    <row r="686" customFormat="false" ht="12.75" hidden="false" customHeight="true" outlineLevel="0" collapsed="false">
      <c r="B686" s="2"/>
      <c r="M686" s="2"/>
      <c r="N686" s="2"/>
    </row>
    <row r="687" customFormat="false" ht="12.75" hidden="false" customHeight="true" outlineLevel="0" collapsed="false">
      <c r="B687" s="2"/>
      <c r="M687" s="2"/>
      <c r="N687" s="2"/>
    </row>
    <row r="688" customFormat="false" ht="12.75" hidden="false" customHeight="true" outlineLevel="0" collapsed="false">
      <c r="B688" s="2"/>
      <c r="M688" s="2"/>
      <c r="N688" s="2"/>
    </row>
    <row r="689" customFormat="false" ht="12.75" hidden="false" customHeight="true" outlineLevel="0" collapsed="false">
      <c r="B689" s="2"/>
      <c r="M689" s="2"/>
      <c r="N689" s="2"/>
    </row>
    <row r="690" customFormat="false" ht="12.75" hidden="false" customHeight="true" outlineLevel="0" collapsed="false">
      <c r="B690" s="2"/>
      <c r="M690" s="2"/>
      <c r="N690" s="2"/>
    </row>
    <row r="691" customFormat="false" ht="12.75" hidden="false" customHeight="true" outlineLevel="0" collapsed="false">
      <c r="B691" s="2"/>
      <c r="M691" s="2"/>
      <c r="N691" s="2"/>
    </row>
    <row r="692" customFormat="false" ht="12.75" hidden="false" customHeight="true" outlineLevel="0" collapsed="false">
      <c r="B692" s="2"/>
      <c r="M692" s="2"/>
      <c r="N692" s="2"/>
    </row>
    <row r="693" customFormat="false" ht="12.75" hidden="false" customHeight="true" outlineLevel="0" collapsed="false">
      <c r="B693" s="2"/>
      <c r="M693" s="2"/>
      <c r="N693" s="2"/>
    </row>
    <row r="694" customFormat="false" ht="12.75" hidden="false" customHeight="true" outlineLevel="0" collapsed="false">
      <c r="B694" s="2"/>
      <c r="M694" s="2"/>
      <c r="N694" s="2"/>
    </row>
    <row r="695" customFormat="false" ht="12.75" hidden="false" customHeight="true" outlineLevel="0" collapsed="false">
      <c r="B695" s="2"/>
      <c r="M695" s="2"/>
      <c r="N695" s="2"/>
    </row>
    <row r="696" customFormat="false" ht="12.75" hidden="false" customHeight="true" outlineLevel="0" collapsed="false">
      <c r="B696" s="2"/>
      <c r="M696" s="2"/>
      <c r="N696" s="2"/>
    </row>
    <row r="697" customFormat="false" ht="12.75" hidden="false" customHeight="true" outlineLevel="0" collapsed="false">
      <c r="B697" s="2"/>
      <c r="M697" s="2"/>
      <c r="N697" s="2"/>
    </row>
    <row r="698" customFormat="false" ht="12.75" hidden="false" customHeight="true" outlineLevel="0" collapsed="false">
      <c r="B698" s="2"/>
      <c r="M698" s="2"/>
      <c r="N698" s="2"/>
    </row>
    <row r="699" customFormat="false" ht="12.75" hidden="false" customHeight="true" outlineLevel="0" collapsed="false">
      <c r="B699" s="2"/>
      <c r="M699" s="2"/>
      <c r="N699" s="2"/>
    </row>
    <row r="700" customFormat="false" ht="12.75" hidden="false" customHeight="true" outlineLevel="0" collapsed="false">
      <c r="B700" s="2"/>
      <c r="M700" s="2"/>
      <c r="N700" s="2"/>
    </row>
    <row r="701" customFormat="false" ht="12.75" hidden="false" customHeight="true" outlineLevel="0" collapsed="false">
      <c r="B701" s="2"/>
      <c r="M701" s="2"/>
      <c r="N701" s="2"/>
    </row>
    <row r="702" customFormat="false" ht="12.75" hidden="false" customHeight="true" outlineLevel="0" collapsed="false">
      <c r="B702" s="2"/>
      <c r="M702" s="2"/>
      <c r="N702" s="2"/>
    </row>
    <row r="703" customFormat="false" ht="12.75" hidden="false" customHeight="true" outlineLevel="0" collapsed="false">
      <c r="B703" s="2"/>
      <c r="M703" s="2"/>
      <c r="N703" s="2"/>
    </row>
    <row r="704" customFormat="false" ht="12.75" hidden="false" customHeight="true" outlineLevel="0" collapsed="false">
      <c r="B704" s="2"/>
      <c r="M704" s="2"/>
      <c r="N704" s="2"/>
    </row>
    <row r="705" customFormat="false" ht="12.75" hidden="false" customHeight="true" outlineLevel="0" collapsed="false">
      <c r="B705" s="2"/>
      <c r="M705" s="2"/>
      <c r="N705" s="2"/>
    </row>
    <row r="706" customFormat="false" ht="12.75" hidden="false" customHeight="true" outlineLevel="0" collapsed="false">
      <c r="B706" s="2"/>
      <c r="M706" s="2"/>
      <c r="N706" s="2"/>
    </row>
    <row r="707" customFormat="false" ht="12.75" hidden="false" customHeight="true" outlineLevel="0" collapsed="false">
      <c r="B707" s="2"/>
      <c r="M707" s="2"/>
      <c r="N707" s="2"/>
    </row>
    <row r="708" customFormat="false" ht="12.75" hidden="false" customHeight="true" outlineLevel="0" collapsed="false">
      <c r="B708" s="2"/>
      <c r="M708" s="2"/>
      <c r="N708" s="2"/>
    </row>
    <row r="709" customFormat="false" ht="12.75" hidden="false" customHeight="true" outlineLevel="0" collapsed="false">
      <c r="B709" s="2"/>
      <c r="M709" s="2"/>
      <c r="N709" s="2"/>
    </row>
    <row r="710" customFormat="false" ht="12.75" hidden="false" customHeight="true" outlineLevel="0" collapsed="false">
      <c r="B710" s="2"/>
      <c r="M710" s="2"/>
      <c r="N710" s="2"/>
    </row>
    <row r="711" customFormat="false" ht="12.75" hidden="false" customHeight="true" outlineLevel="0" collapsed="false">
      <c r="B711" s="2"/>
      <c r="M711" s="2"/>
      <c r="N711" s="2"/>
    </row>
    <row r="712" customFormat="false" ht="12.75" hidden="false" customHeight="true" outlineLevel="0" collapsed="false">
      <c r="B712" s="2"/>
      <c r="M712" s="2"/>
      <c r="N712" s="2"/>
    </row>
    <row r="713" customFormat="false" ht="12.75" hidden="false" customHeight="true" outlineLevel="0" collapsed="false">
      <c r="B713" s="2"/>
      <c r="M713" s="2"/>
      <c r="N713" s="2"/>
    </row>
    <row r="714" customFormat="false" ht="12.75" hidden="false" customHeight="true" outlineLevel="0" collapsed="false">
      <c r="B714" s="2"/>
      <c r="M714" s="2"/>
      <c r="N714" s="2"/>
    </row>
    <row r="715" customFormat="false" ht="12.75" hidden="false" customHeight="true" outlineLevel="0" collapsed="false">
      <c r="B715" s="2"/>
      <c r="M715" s="2"/>
      <c r="N715" s="2"/>
    </row>
    <row r="716" customFormat="false" ht="12.75" hidden="false" customHeight="true" outlineLevel="0" collapsed="false">
      <c r="B716" s="2"/>
      <c r="M716" s="2"/>
      <c r="N716" s="2"/>
    </row>
    <row r="717" customFormat="false" ht="12.75" hidden="false" customHeight="true" outlineLevel="0" collapsed="false">
      <c r="B717" s="2"/>
      <c r="M717" s="2"/>
      <c r="N717" s="2"/>
    </row>
    <row r="718" customFormat="false" ht="12.75" hidden="false" customHeight="true" outlineLevel="0" collapsed="false">
      <c r="B718" s="2"/>
      <c r="M718" s="2"/>
      <c r="N718" s="2"/>
    </row>
    <row r="719" customFormat="false" ht="12.75" hidden="false" customHeight="true" outlineLevel="0" collapsed="false">
      <c r="B719" s="2"/>
      <c r="M719" s="2"/>
      <c r="N719" s="2"/>
    </row>
    <row r="720" customFormat="false" ht="12.75" hidden="false" customHeight="true" outlineLevel="0" collapsed="false">
      <c r="B720" s="2"/>
      <c r="M720" s="2"/>
      <c r="N720" s="2"/>
    </row>
    <row r="721" customFormat="false" ht="12.75" hidden="false" customHeight="true" outlineLevel="0" collapsed="false">
      <c r="B721" s="2"/>
      <c r="M721" s="2"/>
      <c r="N721" s="2"/>
    </row>
    <row r="722" customFormat="false" ht="12.75" hidden="false" customHeight="true" outlineLevel="0" collapsed="false">
      <c r="B722" s="2"/>
      <c r="M722" s="2"/>
      <c r="N722" s="2"/>
    </row>
    <row r="723" customFormat="false" ht="12.75" hidden="false" customHeight="true" outlineLevel="0" collapsed="false">
      <c r="B723" s="2"/>
      <c r="M723" s="2"/>
      <c r="N723" s="2"/>
    </row>
    <row r="724" customFormat="false" ht="12.75" hidden="false" customHeight="true" outlineLevel="0" collapsed="false">
      <c r="B724" s="2"/>
      <c r="M724" s="2"/>
      <c r="N724" s="2"/>
    </row>
    <row r="725" customFormat="false" ht="12.75" hidden="false" customHeight="true" outlineLevel="0" collapsed="false">
      <c r="B725" s="2"/>
      <c r="M725" s="2"/>
      <c r="N725" s="2"/>
    </row>
    <row r="726" customFormat="false" ht="12.75" hidden="false" customHeight="true" outlineLevel="0" collapsed="false">
      <c r="B726" s="2"/>
      <c r="M726" s="2"/>
      <c r="N726" s="2"/>
    </row>
    <row r="727" customFormat="false" ht="12.75" hidden="false" customHeight="true" outlineLevel="0" collapsed="false">
      <c r="B727" s="2"/>
      <c r="M727" s="2"/>
      <c r="N727" s="2"/>
    </row>
    <row r="728" customFormat="false" ht="12.75" hidden="false" customHeight="true" outlineLevel="0" collapsed="false">
      <c r="B728" s="2"/>
      <c r="M728" s="2"/>
      <c r="N728" s="2"/>
    </row>
    <row r="729" customFormat="false" ht="12.75" hidden="false" customHeight="true" outlineLevel="0" collapsed="false">
      <c r="B729" s="2"/>
      <c r="M729" s="2"/>
      <c r="N729" s="2"/>
    </row>
    <row r="730" customFormat="false" ht="12.75" hidden="false" customHeight="true" outlineLevel="0" collapsed="false">
      <c r="B730" s="2"/>
      <c r="M730" s="2"/>
      <c r="N730" s="2"/>
    </row>
    <row r="731" customFormat="false" ht="12.75" hidden="false" customHeight="true" outlineLevel="0" collapsed="false">
      <c r="B731" s="2"/>
      <c r="M731" s="2"/>
      <c r="N731" s="2"/>
    </row>
    <row r="732" customFormat="false" ht="12.75" hidden="false" customHeight="true" outlineLevel="0" collapsed="false">
      <c r="B732" s="2"/>
      <c r="M732" s="2"/>
      <c r="N732" s="2"/>
    </row>
    <row r="733" customFormat="false" ht="12.75" hidden="false" customHeight="true" outlineLevel="0" collapsed="false">
      <c r="B733" s="2"/>
      <c r="M733" s="2"/>
      <c r="N733" s="2"/>
    </row>
    <row r="734" customFormat="false" ht="12.75" hidden="false" customHeight="true" outlineLevel="0" collapsed="false">
      <c r="B734" s="2"/>
      <c r="M734" s="2"/>
      <c r="N734" s="2"/>
    </row>
    <row r="735" customFormat="false" ht="12.75" hidden="false" customHeight="true" outlineLevel="0" collapsed="false">
      <c r="B735" s="2"/>
      <c r="M735" s="2"/>
      <c r="N735" s="2"/>
    </row>
    <row r="736" customFormat="false" ht="12.75" hidden="false" customHeight="true" outlineLevel="0" collapsed="false">
      <c r="B736" s="2"/>
      <c r="M736" s="2"/>
      <c r="N736" s="2"/>
    </row>
    <row r="737" customFormat="false" ht="12.75" hidden="false" customHeight="true" outlineLevel="0" collapsed="false">
      <c r="B737" s="2"/>
      <c r="M737" s="2"/>
      <c r="N737" s="2"/>
    </row>
    <row r="738" customFormat="false" ht="12.75" hidden="false" customHeight="true" outlineLevel="0" collapsed="false">
      <c r="B738" s="2"/>
      <c r="M738" s="2"/>
      <c r="N738" s="2"/>
    </row>
    <row r="739" customFormat="false" ht="12.75" hidden="false" customHeight="true" outlineLevel="0" collapsed="false">
      <c r="B739" s="2"/>
      <c r="M739" s="2"/>
      <c r="N739" s="2"/>
    </row>
    <row r="740" customFormat="false" ht="12.75" hidden="false" customHeight="true" outlineLevel="0" collapsed="false">
      <c r="B740" s="2"/>
      <c r="M740" s="2"/>
      <c r="N740" s="2"/>
    </row>
    <row r="741" customFormat="false" ht="12.75" hidden="false" customHeight="true" outlineLevel="0" collapsed="false">
      <c r="B741" s="2"/>
      <c r="M741" s="2"/>
      <c r="N741" s="2"/>
    </row>
    <row r="742" customFormat="false" ht="12.75" hidden="false" customHeight="true" outlineLevel="0" collapsed="false">
      <c r="B742" s="2"/>
      <c r="M742" s="2"/>
      <c r="N742" s="2"/>
    </row>
    <row r="743" customFormat="false" ht="12.75" hidden="false" customHeight="true" outlineLevel="0" collapsed="false">
      <c r="B743" s="2"/>
      <c r="M743" s="2"/>
      <c r="N743" s="2"/>
    </row>
    <row r="744" customFormat="false" ht="12.75" hidden="false" customHeight="true" outlineLevel="0" collapsed="false">
      <c r="B744" s="2"/>
      <c r="M744" s="2"/>
      <c r="N744" s="2"/>
    </row>
    <row r="745" customFormat="false" ht="12.75" hidden="false" customHeight="true" outlineLevel="0" collapsed="false">
      <c r="B745" s="2"/>
      <c r="M745" s="2"/>
      <c r="N745" s="2"/>
    </row>
    <row r="746" customFormat="false" ht="12.75" hidden="false" customHeight="true" outlineLevel="0" collapsed="false">
      <c r="B746" s="2"/>
      <c r="M746" s="2"/>
      <c r="N746" s="2"/>
    </row>
    <row r="747" customFormat="false" ht="12.75" hidden="false" customHeight="true" outlineLevel="0" collapsed="false">
      <c r="B747" s="2"/>
      <c r="M747" s="2"/>
      <c r="N747" s="2"/>
    </row>
    <row r="748" customFormat="false" ht="12.75" hidden="false" customHeight="true" outlineLevel="0" collapsed="false">
      <c r="B748" s="2"/>
      <c r="M748" s="2"/>
      <c r="N748" s="2"/>
    </row>
    <row r="749" customFormat="false" ht="12.75" hidden="false" customHeight="true" outlineLevel="0" collapsed="false">
      <c r="B749" s="2"/>
      <c r="M749" s="2"/>
      <c r="N749" s="2"/>
    </row>
    <row r="750" customFormat="false" ht="12.75" hidden="false" customHeight="true" outlineLevel="0" collapsed="false">
      <c r="B750" s="2"/>
      <c r="M750" s="2"/>
      <c r="N750" s="2"/>
    </row>
    <row r="751" customFormat="false" ht="12.75" hidden="false" customHeight="true" outlineLevel="0" collapsed="false">
      <c r="B751" s="2"/>
      <c r="M751" s="2"/>
      <c r="N751" s="2"/>
    </row>
    <row r="752" customFormat="false" ht="12.75" hidden="false" customHeight="true" outlineLevel="0" collapsed="false">
      <c r="B752" s="2"/>
      <c r="M752" s="2"/>
      <c r="N752" s="2"/>
    </row>
    <row r="753" customFormat="false" ht="12.75" hidden="false" customHeight="true" outlineLevel="0" collapsed="false">
      <c r="B753" s="2"/>
      <c r="M753" s="2"/>
      <c r="N753" s="2"/>
    </row>
    <row r="754" customFormat="false" ht="12.75" hidden="false" customHeight="true" outlineLevel="0" collapsed="false">
      <c r="B754" s="2"/>
      <c r="M754" s="2"/>
      <c r="N754" s="2"/>
    </row>
    <row r="755" customFormat="false" ht="12.75" hidden="false" customHeight="true" outlineLevel="0" collapsed="false">
      <c r="B755" s="2"/>
      <c r="M755" s="2"/>
      <c r="N755" s="2"/>
    </row>
    <row r="756" customFormat="false" ht="12.75" hidden="false" customHeight="true" outlineLevel="0" collapsed="false">
      <c r="B756" s="2"/>
      <c r="M756" s="2"/>
      <c r="N756" s="2"/>
    </row>
    <row r="757" customFormat="false" ht="12.75" hidden="false" customHeight="true" outlineLevel="0" collapsed="false">
      <c r="B757" s="2"/>
      <c r="M757" s="2"/>
      <c r="N757" s="2"/>
    </row>
    <row r="758" customFormat="false" ht="12.75" hidden="false" customHeight="true" outlineLevel="0" collapsed="false">
      <c r="B758" s="2"/>
      <c r="M758" s="2"/>
      <c r="N758" s="2"/>
    </row>
    <row r="759" customFormat="false" ht="12.75" hidden="false" customHeight="true" outlineLevel="0" collapsed="false">
      <c r="B759" s="2"/>
      <c r="M759" s="2"/>
      <c r="N759" s="2"/>
    </row>
    <row r="760" customFormat="false" ht="12.75" hidden="false" customHeight="true" outlineLevel="0" collapsed="false">
      <c r="B760" s="2"/>
      <c r="M760" s="2"/>
      <c r="N760" s="2"/>
    </row>
    <row r="761" customFormat="false" ht="12.75" hidden="false" customHeight="true" outlineLevel="0" collapsed="false">
      <c r="B761" s="2"/>
      <c r="M761" s="2"/>
      <c r="N761" s="2"/>
    </row>
    <row r="762" customFormat="false" ht="12.75" hidden="false" customHeight="true" outlineLevel="0" collapsed="false">
      <c r="B762" s="2"/>
      <c r="M762" s="2"/>
      <c r="N762" s="2"/>
    </row>
    <row r="763" customFormat="false" ht="12.75" hidden="false" customHeight="true" outlineLevel="0" collapsed="false">
      <c r="B763" s="2"/>
      <c r="M763" s="2"/>
      <c r="N763" s="2"/>
    </row>
    <row r="764" customFormat="false" ht="12.75" hidden="false" customHeight="true" outlineLevel="0" collapsed="false">
      <c r="B764" s="2"/>
      <c r="M764" s="2"/>
      <c r="N764" s="2"/>
    </row>
    <row r="765" customFormat="false" ht="12.75" hidden="false" customHeight="true" outlineLevel="0" collapsed="false">
      <c r="B765" s="2"/>
      <c r="M765" s="2"/>
      <c r="N765" s="2"/>
    </row>
    <row r="766" customFormat="false" ht="12.75" hidden="false" customHeight="true" outlineLevel="0" collapsed="false">
      <c r="B766" s="2"/>
      <c r="M766" s="2"/>
      <c r="N766" s="2"/>
    </row>
    <row r="767" customFormat="false" ht="12.75" hidden="false" customHeight="true" outlineLevel="0" collapsed="false">
      <c r="B767" s="2"/>
      <c r="M767" s="2"/>
      <c r="N767" s="2"/>
    </row>
    <row r="768" customFormat="false" ht="12.75" hidden="false" customHeight="true" outlineLevel="0" collapsed="false">
      <c r="B768" s="2"/>
      <c r="M768" s="2"/>
      <c r="N768" s="2"/>
    </row>
    <row r="769" customFormat="false" ht="12.75" hidden="false" customHeight="true" outlineLevel="0" collapsed="false">
      <c r="B769" s="2"/>
      <c r="M769" s="2"/>
      <c r="N769" s="2"/>
    </row>
    <row r="770" customFormat="false" ht="12.75" hidden="false" customHeight="true" outlineLevel="0" collapsed="false">
      <c r="B770" s="2"/>
      <c r="M770" s="2"/>
      <c r="N770" s="2"/>
    </row>
    <row r="771" customFormat="false" ht="12.75" hidden="false" customHeight="true" outlineLevel="0" collapsed="false">
      <c r="B771" s="2"/>
      <c r="M771" s="2"/>
      <c r="N771" s="2"/>
    </row>
    <row r="772" customFormat="false" ht="12.75" hidden="false" customHeight="true" outlineLevel="0" collapsed="false">
      <c r="B772" s="2"/>
      <c r="M772" s="2"/>
      <c r="N772" s="2"/>
    </row>
    <row r="773" customFormat="false" ht="12.75" hidden="false" customHeight="true" outlineLevel="0" collapsed="false">
      <c r="B773" s="2"/>
      <c r="M773" s="2"/>
      <c r="N773" s="2"/>
    </row>
    <row r="774" customFormat="false" ht="12.75" hidden="false" customHeight="true" outlineLevel="0" collapsed="false">
      <c r="B774" s="2"/>
      <c r="M774" s="2"/>
      <c r="N774" s="2"/>
    </row>
    <row r="775" customFormat="false" ht="12.75" hidden="false" customHeight="true" outlineLevel="0" collapsed="false">
      <c r="B775" s="2"/>
      <c r="M775" s="2"/>
      <c r="N775" s="2"/>
    </row>
    <row r="776" customFormat="false" ht="12.75" hidden="false" customHeight="true" outlineLevel="0" collapsed="false">
      <c r="B776" s="2"/>
      <c r="M776" s="2"/>
      <c r="N776" s="2"/>
    </row>
    <row r="777" customFormat="false" ht="12.75" hidden="false" customHeight="true" outlineLevel="0" collapsed="false">
      <c r="B777" s="2"/>
      <c r="M777" s="2"/>
      <c r="N777" s="2"/>
    </row>
    <row r="778" customFormat="false" ht="12.75" hidden="false" customHeight="true" outlineLevel="0" collapsed="false">
      <c r="B778" s="2"/>
      <c r="M778" s="2"/>
      <c r="N778" s="2"/>
    </row>
    <row r="779" customFormat="false" ht="12.75" hidden="false" customHeight="true" outlineLevel="0" collapsed="false">
      <c r="B779" s="2"/>
      <c r="M779" s="2"/>
      <c r="N779" s="2"/>
    </row>
    <row r="780" customFormat="false" ht="12.75" hidden="false" customHeight="true" outlineLevel="0" collapsed="false">
      <c r="B780" s="2"/>
      <c r="M780" s="2"/>
      <c r="N780" s="2"/>
    </row>
    <row r="781" customFormat="false" ht="12.75" hidden="false" customHeight="true" outlineLevel="0" collapsed="false">
      <c r="B781" s="2"/>
      <c r="M781" s="2"/>
      <c r="N781" s="2"/>
    </row>
    <row r="782" customFormat="false" ht="12.75" hidden="false" customHeight="true" outlineLevel="0" collapsed="false">
      <c r="B782" s="2"/>
      <c r="M782" s="2"/>
      <c r="N782" s="2"/>
    </row>
    <row r="783" customFormat="false" ht="12.75" hidden="false" customHeight="true" outlineLevel="0" collapsed="false">
      <c r="B783" s="2"/>
      <c r="M783" s="2"/>
      <c r="N783" s="2"/>
    </row>
    <row r="784" customFormat="false" ht="12.75" hidden="false" customHeight="true" outlineLevel="0" collapsed="false">
      <c r="B784" s="2"/>
      <c r="M784" s="2"/>
      <c r="N784" s="2"/>
    </row>
    <row r="785" customFormat="false" ht="12.75" hidden="false" customHeight="true" outlineLevel="0" collapsed="false">
      <c r="B785" s="2"/>
      <c r="M785" s="2"/>
      <c r="N785" s="2"/>
    </row>
    <row r="786" customFormat="false" ht="12.75" hidden="false" customHeight="true" outlineLevel="0" collapsed="false">
      <c r="B786" s="2"/>
      <c r="M786" s="2"/>
      <c r="N786" s="2"/>
    </row>
    <row r="787" customFormat="false" ht="12.75" hidden="false" customHeight="true" outlineLevel="0" collapsed="false">
      <c r="B787" s="2"/>
      <c r="M787" s="2"/>
      <c r="N787" s="2"/>
    </row>
    <row r="788" customFormat="false" ht="12.75" hidden="false" customHeight="true" outlineLevel="0" collapsed="false">
      <c r="B788" s="2"/>
      <c r="M788" s="2"/>
      <c r="N788" s="2"/>
    </row>
    <row r="789" customFormat="false" ht="12.75" hidden="false" customHeight="true" outlineLevel="0" collapsed="false">
      <c r="B789" s="2"/>
      <c r="M789" s="2"/>
      <c r="N789" s="2"/>
    </row>
    <row r="790" customFormat="false" ht="12.75" hidden="false" customHeight="true" outlineLevel="0" collapsed="false">
      <c r="B790" s="2"/>
      <c r="M790" s="2"/>
      <c r="N790" s="2"/>
    </row>
    <row r="791" customFormat="false" ht="12.75" hidden="false" customHeight="true" outlineLevel="0" collapsed="false">
      <c r="B791" s="2"/>
      <c r="M791" s="2"/>
      <c r="N791" s="2"/>
    </row>
    <row r="792" customFormat="false" ht="12.75" hidden="false" customHeight="true" outlineLevel="0" collapsed="false">
      <c r="B792" s="2"/>
      <c r="M792" s="2"/>
      <c r="N792" s="2"/>
    </row>
    <row r="793" customFormat="false" ht="12.75" hidden="false" customHeight="true" outlineLevel="0" collapsed="false">
      <c r="B793" s="2"/>
      <c r="M793" s="2"/>
      <c r="N793" s="2"/>
    </row>
    <row r="794" customFormat="false" ht="12.75" hidden="false" customHeight="true" outlineLevel="0" collapsed="false">
      <c r="B794" s="2"/>
      <c r="M794" s="2"/>
      <c r="N794" s="2"/>
    </row>
    <row r="795" customFormat="false" ht="12.75" hidden="false" customHeight="true" outlineLevel="0" collapsed="false">
      <c r="B795" s="2"/>
      <c r="M795" s="2"/>
      <c r="N795" s="2"/>
    </row>
    <row r="796" customFormat="false" ht="12.75" hidden="false" customHeight="true" outlineLevel="0" collapsed="false">
      <c r="B796" s="2"/>
      <c r="M796" s="2"/>
      <c r="N796" s="2"/>
    </row>
    <row r="797" customFormat="false" ht="12.75" hidden="false" customHeight="true" outlineLevel="0" collapsed="false">
      <c r="B797" s="2"/>
      <c r="M797" s="2"/>
      <c r="N797" s="2"/>
    </row>
    <row r="798" customFormat="false" ht="12.75" hidden="false" customHeight="true" outlineLevel="0" collapsed="false">
      <c r="B798" s="2"/>
      <c r="M798" s="2"/>
      <c r="N798" s="2"/>
    </row>
    <row r="799" customFormat="false" ht="12.75" hidden="false" customHeight="true" outlineLevel="0" collapsed="false">
      <c r="B799" s="2"/>
      <c r="M799" s="2"/>
      <c r="N799" s="2"/>
    </row>
    <row r="800" customFormat="false" ht="12.75" hidden="false" customHeight="true" outlineLevel="0" collapsed="false">
      <c r="B800" s="2"/>
      <c r="M800" s="2"/>
      <c r="N800" s="2"/>
    </row>
    <row r="801" customFormat="false" ht="12.75" hidden="false" customHeight="true" outlineLevel="0" collapsed="false">
      <c r="B801" s="2"/>
      <c r="M801" s="2"/>
      <c r="N801" s="2"/>
    </row>
    <row r="802" customFormat="false" ht="12.75" hidden="false" customHeight="true" outlineLevel="0" collapsed="false">
      <c r="B802" s="2"/>
      <c r="M802" s="2"/>
      <c r="N802" s="2"/>
    </row>
    <row r="803" customFormat="false" ht="12.75" hidden="false" customHeight="true" outlineLevel="0" collapsed="false">
      <c r="B803" s="2"/>
      <c r="M803" s="2"/>
      <c r="N803" s="2"/>
    </row>
    <row r="804" customFormat="false" ht="12.75" hidden="false" customHeight="true" outlineLevel="0" collapsed="false">
      <c r="B804" s="2"/>
      <c r="M804" s="2"/>
      <c r="N804" s="2"/>
    </row>
    <row r="805" customFormat="false" ht="12.75" hidden="false" customHeight="true" outlineLevel="0" collapsed="false">
      <c r="B805" s="2"/>
      <c r="M805" s="2"/>
      <c r="N805" s="2"/>
    </row>
    <row r="806" customFormat="false" ht="12.75" hidden="false" customHeight="true" outlineLevel="0" collapsed="false">
      <c r="B806" s="2"/>
      <c r="M806" s="2"/>
      <c r="N806" s="2"/>
    </row>
    <row r="807" customFormat="false" ht="12.75" hidden="false" customHeight="true" outlineLevel="0" collapsed="false">
      <c r="B807" s="2"/>
      <c r="M807" s="2"/>
      <c r="N807" s="2"/>
    </row>
    <row r="808" customFormat="false" ht="12.75" hidden="false" customHeight="true" outlineLevel="0" collapsed="false">
      <c r="B808" s="2"/>
      <c r="M808" s="2"/>
      <c r="N808" s="2"/>
    </row>
    <row r="809" customFormat="false" ht="12.75" hidden="false" customHeight="true" outlineLevel="0" collapsed="false">
      <c r="B809" s="2"/>
      <c r="M809" s="2"/>
      <c r="N809" s="2"/>
    </row>
    <row r="810" customFormat="false" ht="12.75" hidden="false" customHeight="true" outlineLevel="0" collapsed="false">
      <c r="B810" s="2"/>
      <c r="M810" s="2"/>
      <c r="N810" s="2"/>
    </row>
    <row r="811" customFormat="false" ht="12.75" hidden="false" customHeight="true" outlineLevel="0" collapsed="false">
      <c r="B811" s="2"/>
      <c r="M811" s="2"/>
      <c r="N811" s="2"/>
    </row>
    <row r="812" customFormat="false" ht="12.75" hidden="false" customHeight="true" outlineLevel="0" collapsed="false">
      <c r="B812" s="2"/>
      <c r="M812" s="2"/>
      <c r="N812" s="2"/>
    </row>
    <row r="813" customFormat="false" ht="12.75" hidden="false" customHeight="true" outlineLevel="0" collapsed="false">
      <c r="B813" s="2"/>
      <c r="M813" s="2"/>
      <c r="N813" s="2"/>
    </row>
    <row r="814" customFormat="false" ht="12.75" hidden="false" customHeight="true" outlineLevel="0" collapsed="false">
      <c r="B814" s="2"/>
      <c r="M814" s="2"/>
      <c r="N814" s="2"/>
    </row>
    <row r="815" customFormat="false" ht="12.75" hidden="false" customHeight="true" outlineLevel="0" collapsed="false">
      <c r="B815" s="2"/>
      <c r="M815" s="2"/>
      <c r="N815" s="2"/>
    </row>
    <row r="816" customFormat="false" ht="12.75" hidden="false" customHeight="true" outlineLevel="0" collapsed="false">
      <c r="B816" s="2"/>
      <c r="M816" s="2"/>
      <c r="N816" s="2"/>
    </row>
    <row r="817" customFormat="false" ht="12.75" hidden="false" customHeight="true" outlineLevel="0" collapsed="false">
      <c r="B817" s="2"/>
      <c r="M817" s="2"/>
      <c r="N817" s="2"/>
    </row>
    <row r="818" customFormat="false" ht="12.75" hidden="false" customHeight="true" outlineLevel="0" collapsed="false">
      <c r="B818" s="2"/>
      <c r="M818" s="2"/>
      <c r="N818" s="2"/>
    </row>
    <row r="819" customFormat="false" ht="12.75" hidden="false" customHeight="true" outlineLevel="0" collapsed="false">
      <c r="B819" s="2"/>
      <c r="M819" s="2"/>
      <c r="N819" s="2"/>
    </row>
    <row r="820" customFormat="false" ht="12.75" hidden="false" customHeight="true" outlineLevel="0" collapsed="false">
      <c r="B820" s="2"/>
      <c r="M820" s="2"/>
      <c r="N820" s="2"/>
    </row>
    <row r="821" customFormat="false" ht="12.75" hidden="false" customHeight="true" outlineLevel="0" collapsed="false">
      <c r="B821" s="2"/>
      <c r="M821" s="2"/>
      <c r="N821" s="2"/>
    </row>
    <row r="822" customFormat="false" ht="12.75" hidden="false" customHeight="true" outlineLevel="0" collapsed="false">
      <c r="B822" s="2"/>
      <c r="M822" s="2"/>
      <c r="N822" s="2"/>
    </row>
    <row r="823" customFormat="false" ht="12.75" hidden="false" customHeight="true" outlineLevel="0" collapsed="false">
      <c r="B823" s="2"/>
      <c r="M823" s="2"/>
      <c r="N823" s="2"/>
    </row>
    <row r="824" customFormat="false" ht="12.75" hidden="false" customHeight="true" outlineLevel="0" collapsed="false">
      <c r="B824" s="2"/>
      <c r="M824" s="2"/>
      <c r="N824" s="2"/>
    </row>
    <row r="825" customFormat="false" ht="12.75" hidden="false" customHeight="true" outlineLevel="0" collapsed="false">
      <c r="B825" s="2"/>
      <c r="M825" s="2"/>
      <c r="N825" s="2"/>
    </row>
    <row r="826" customFormat="false" ht="12.75" hidden="false" customHeight="true" outlineLevel="0" collapsed="false">
      <c r="B826" s="2"/>
      <c r="M826" s="2"/>
      <c r="N826" s="2"/>
    </row>
    <row r="827" customFormat="false" ht="12.75" hidden="false" customHeight="true" outlineLevel="0" collapsed="false">
      <c r="B827" s="2"/>
      <c r="M827" s="2"/>
      <c r="N827" s="2"/>
    </row>
    <row r="828" customFormat="false" ht="12.75" hidden="false" customHeight="true" outlineLevel="0" collapsed="false">
      <c r="B828" s="2"/>
      <c r="M828" s="2"/>
      <c r="N828" s="2"/>
    </row>
    <row r="829" customFormat="false" ht="12.75" hidden="false" customHeight="true" outlineLevel="0" collapsed="false">
      <c r="B829" s="2"/>
      <c r="M829" s="2"/>
      <c r="N829" s="2"/>
    </row>
    <row r="830" customFormat="false" ht="12.75" hidden="false" customHeight="true" outlineLevel="0" collapsed="false">
      <c r="B830" s="2"/>
      <c r="M830" s="2"/>
      <c r="N830" s="2"/>
    </row>
    <row r="831" customFormat="false" ht="12.75" hidden="false" customHeight="true" outlineLevel="0" collapsed="false">
      <c r="B831" s="2"/>
      <c r="M831" s="2"/>
      <c r="N831" s="2"/>
    </row>
    <row r="832" customFormat="false" ht="12.75" hidden="false" customHeight="true" outlineLevel="0" collapsed="false">
      <c r="B832" s="2"/>
      <c r="M832" s="2"/>
      <c r="N832" s="2"/>
    </row>
    <row r="833" customFormat="false" ht="12.75" hidden="false" customHeight="true" outlineLevel="0" collapsed="false">
      <c r="B833" s="2"/>
      <c r="M833" s="2"/>
      <c r="N833" s="2"/>
    </row>
    <row r="834" customFormat="false" ht="12.75" hidden="false" customHeight="true" outlineLevel="0" collapsed="false">
      <c r="B834" s="2"/>
      <c r="M834" s="2"/>
      <c r="N834" s="2"/>
    </row>
    <row r="835" customFormat="false" ht="12.75" hidden="false" customHeight="true" outlineLevel="0" collapsed="false">
      <c r="B835" s="2"/>
      <c r="M835" s="2"/>
      <c r="N835" s="2"/>
    </row>
    <row r="836" customFormat="false" ht="12.75" hidden="false" customHeight="true" outlineLevel="0" collapsed="false">
      <c r="B836" s="2"/>
      <c r="M836" s="2"/>
      <c r="N836" s="2"/>
    </row>
    <row r="837" customFormat="false" ht="12.75" hidden="false" customHeight="true" outlineLevel="0" collapsed="false">
      <c r="B837" s="2"/>
      <c r="M837" s="2"/>
      <c r="N837" s="2"/>
    </row>
    <row r="838" customFormat="false" ht="12.75" hidden="false" customHeight="true" outlineLevel="0" collapsed="false">
      <c r="B838" s="2"/>
      <c r="M838" s="2"/>
      <c r="N838" s="2"/>
    </row>
    <row r="839" customFormat="false" ht="12.75" hidden="false" customHeight="true" outlineLevel="0" collapsed="false">
      <c r="B839" s="2"/>
      <c r="M839" s="2"/>
      <c r="N839" s="2"/>
    </row>
    <row r="840" customFormat="false" ht="12.75" hidden="false" customHeight="true" outlineLevel="0" collapsed="false">
      <c r="B840" s="2"/>
      <c r="M840" s="2"/>
      <c r="N840" s="2"/>
    </row>
    <row r="841" customFormat="false" ht="12.75" hidden="false" customHeight="true" outlineLevel="0" collapsed="false">
      <c r="B841" s="2"/>
      <c r="M841" s="2"/>
      <c r="N841" s="2"/>
    </row>
    <row r="842" customFormat="false" ht="12.75" hidden="false" customHeight="true" outlineLevel="0" collapsed="false">
      <c r="B842" s="2"/>
      <c r="M842" s="2"/>
      <c r="N842" s="2"/>
    </row>
    <row r="843" customFormat="false" ht="12.75" hidden="false" customHeight="true" outlineLevel="0" collapsed="false">
      <c r="B843" s="2"/>
      <c r="M843" s="2"/>
      <c r="N843" s="2"/>
    </row>
    <row r="844" customFormat="false" ht="12.75" hidden="false" customHeight="true" outlineLevel="0" collapsed="false">
      <c r="B844" s="2"/>
      <c r="M844" s="2"/>
      <c r="N844" s="2"/>
    </row>
    <row r="845" customFormat="false" ht="12.75" hidden="false" customHeight="true" outlineLevel="0" collapsed="false">
      <c r="B845" s="2"/>
      <c r="M845" s="2"/>
      <c r="N845" s="2"/>
    </row>
    <row r="846" customFormat="false" ht="12.75" hidden="false" customHeight="true" outlineLevel="0" collapsed="false">
      <c r="B846" s="2"/>
      <c r="M846" s="2"/>
      <c r="N846" s="2"/>
    </row>
    <row r="847" customFormat="false" ht="12.75" hidden="false" customHeight="true" outlineLevel="0" collapsed="false">
      <c r="B847" s="2"/>
      <c r="M847" s="2"/>
      <c r="N847" s="2"/>
    </row>
    <row r="848" customFormat="false" ht="12.75" hidden="false" customHeight="true" outlineLevel="0" collapsed="false">
      <c r="B848" s="2"/>
      <c r="M848" s="2"/>
      <c r="N848" s="2"/>
    </row>
    <row r="849" customFormat="false" ht="12.75" hidden="false" customHeight="true" outlineLevel="0" collapsed="false">
      <c r="B849" s="2"/>
      <c r="M849" s="2"/>
      <c r="N849" s="2"/>
    </row>
    <row r="850" customFormat="false" ht="12.75" hidden="false" customHeight="true" outlineLevel="0" collapsed="false">
      <c r="B850" s="2"/>
      <c r="M850" s="2"/>
      <c r="N850" s="2"/>
    </row>
    <row r="851" customFormat="false" ht="12.75" hidden="false" customHeight="true" outlineLevel="0" collapsed="false">
      <c r="B851" s="2"/>
      <c r="M851" s="2"/>
      <c r="N851" s="2"/>
    </row>
    <row r="852" customFormat="false" ht="12.75" hidden="false" customHeight="true" outlineLevel="0" collapsed="false">
      <c r="B852" s="2"/>
      <c r="M852" s="2"/>
      <c r="N852" s="2"/>
    </row>
    <row r="853" customFormat="false" ht="12.75" hidden="false" customHeight="true" outlineLevel="0" collapsed="false">
      <c r="B853" s="2"/>
      <c r="M853" s="2"/>
      <c r="N853" s="2"/>
    </row>
    <row r="854" customFormat="false" ht="12.75" hidden="false" customHeight="true" outlineLevel="0" collapsed="false">
      <c r="B854" s="2"/>
      <c r="M854" s="2"/>
      <c r="N854" s="2"/>
    </row>
    <row r="855" customFormat="false" ht="12.75" hidden="false" customHeight="true" outlineLevel="0" collapsed="false">
      <c r="B855" s="2"/>
      <c r="M855" s="2"/>
      <c r="N855" s="2"/>
    </row>
    <row r="856" customFormat="false" ht="12.75" hidden="false" customHeight="true" outlineLevel="0" collapsed="false">
      <c r="B856" s="2"/>
      <c r="M856" s="2"/>
      <c r="N856" s="2"/>
    </row>
    <row r="857" customFormat="false" ht="12.75" hidden="false" customHeight="true" outlineLevel="0" collapsed="false">
      <c r="B857" s="2"/>
      <c r="M857" s="2"/>
      <c r="N857" s="2"/>
    </row>
    <row r="858" customFormat="false" ht="12.75" hidden="false" customHeight="true" outlineLevel="0" collapsed="false">
      <c r="B858" s="2"/>
      <c r="M858" s="2"/>
      <c r="N858" s="2"/>
    </row>
    <row r="859" customFormat="false" ht="12.75" hidden="false" customHeight="true" outlineLevel="0" collapsed="false">
      <c r="B859" s="2"/>
      <c r="M859" s="2"/>
      <c r="N859" s="2"/>
    </row>
    <row r="860" customFormat="false" ht="12.75" hidden="false" customHeight="true" outlineLevel="0" collapsed="false">
      <c r="B860" s="2"/>
      <c r="M860" s="2"/>
      <c r="N860" s="2"/>
    </row>
    <row r="861" customFormat="false" ht="12.75" hidden="false" customHeight="true" outlineLevel="0" collapsed="false">
      <c r="B861" s="2"/>
      <c r="M861" s="2"/>
      <c r="N861" s="2"/>
    </row>
    <row r="862" customFormat="false" ht="12.75" hidden="false" customHeight="true" outlineLevel="0" collapsed="false">
      <c r="B862" s="2"/>
      <c r="M862" s="2"/>
      <c r="N862" s="2"/>
    </row>
    <row r="863" customFormat="false" ht="12.75" hidden="false" customHeight="true" outlineLevel="0" collapsed="false">
      <c r="B863" s="2"/>
      <c r="M863" s="2"/>
      <c r="N863" s="2"/>
    </row>
    <row r="864" customFormat="false" ht="12.75" hidden="false" customHeight="true" outlineLevel="0" collapsed="false">
      <c r="B864" s="2"/>
      <c r="M864" s="2"/>
      <c r="N864" s="2"/>
    </row>
    <row r="865" customFormat="false" ht="12.75" hidden="false" customHeight="true" outlineLevel="0" collapsed="false">
      <c r="B865" s="2"/>
      <c r="M865" s="2"/>
      <c r="N865" s="2"/>
    </row>
    <row r="866" customFormat="false" ht="12.75" hidden="false" customHeight="true" outlineLevel="0" collapsed="false">
      <c r="B866" s="2"/>
      <c r="M866" s="2"/>
      <c r="N866" s="2"/>
    </row>
    <row r="867" customFormat="false" ht="12.75" hidden="false" customHeight="true" outlineLevel="0" collapsed="false">
      <c r="B867" s="2"/>
      <c r="M867" s="2"/>
      <c r="N867" s="2"/>
    </row>
    <row r="868" customFormat="false" ht="12.75" hidden="false" customHeight="true" outlineLevel="0" collapsed="false">
      <c r="B868" s="2"/>
      <c r="M868" s="2"/>
      <c r="N868" s="2"/>
    </row>
    <row r="869" customFormat="false" ht="12.75" hidden="false" customHeight="true" outlineLevel="0" collapsed="false">
      <c r="B869" s="2"/>
      <c r="M869" s="2"/>
      <c r="N869" s="2"/>
    </row>
    <row r="870" customFormat="false" ht="12.75" hidden="false" customHeight="true" outlineLevel="0" collapsed="false">
      <c r="B870" s="2"/>
      <c r="M870" s="2"/>
      <c r="N870" s="2"/>
    </row>
    <row r="871" customFormat="false" ht="12.75" hidden="false" customHeight="true" outlineLevel="0" collapsed="false">
      <c r="B871" s="2"/>
      <c r="M871" s="2"/>
      <c r="N871" s="2"/>
    </row>
    <row r="872" customFormat="false" ht="12.75" hidden="false" customHeight="true" outlineLevel="0" collapsed="false">
      <c r="B872" s="2"/>
      <c r="M872" s="2"/>
      <c r="N872" s="2"/>
    </row>
    <row r="873" customFormat="false" ht="12.75" hidden="false" customHeight="true" outlineLevel="0" collapsed="false">
      <c r="B873" s="2"/>
      <c r="M873" s="2"/>
      <c r="N873" s="2"/>
    </row>
    <row r="874" customFormat="false" ht="12.75" hidden="false" customHeight="true" outlineLevel="0" collapsed="false">
      <c r="B874" s="2"/>
      <c r="M874" s="2"/>
      <c r="N874" s="2"/>
    </row>
    <row r="875" customFormat="false" ht="12.75" hidden="false" customHeight="true" outlineLevel="0" collapsed="false">
      <c r="B875" s="2"/>
      <c r="M875" s="2"/>
      <c r="N875" s="2"/>
    </row>
    <row r="876" customFormat="false" ht="12.75" hidden="false" customHeight="true" outlineLevel="0" collapsed="false">
      <c r="B876" s="2"/>
      <c r="M876" s="2"/>
      <c r="N876" s="2"/>
    </row>
    <row r="877" customFormat="false" ht="12.75" hidden="false" customHeight="true" outlineLevel="0" collapsed="false">
      <c r="B877" s="2"/>
      <c r="M877" s="2"/>
      <c r="N877" s="2"/>
    </row>
    <row r="878" customFormat="false" ht="12.75" hidden="false" customHeight="true" outlineLevel="0" collapsed="false">
      <c r="B878" s="2"/>
      <c r="M878" s="2"/>
      <c r="N878" s="2"/>
    </row>
    <row r="879" customFormat="false" ht="12.75" hidden="false" customHeight="true" outlineLevel="0" collapsed="false">
      <c r="B879" s="2"/>
      <c r="M879" s="2"/>
      <c r="N879" s="2"/>
    </row>
    <row r="880" customFormat="false" ht="12.75" hidden="false" customHeight="true" outlineLevel="0" collapsed="false">
      <c r="B880" s="2"/>
      <c r="M880" s="2"/>
      <c r="N880" s="2"/>
    </row>
    <row r="881" customFormat="false" ht="12.75" hidden="false" customHeight="true" outlineLevel="0" collapsed="false">
      <c r="B881" s="2"/>
      <c r="M881" s="2"/>
      <c r="N881" s="2"/>
    </row>
    <row r="882" customFormat="false" ht="12.75" hidden="false" customHeight="true" outlineLevel="0" collapsed="false">
      <c r="B882" s="2"/>
      <c r="M882" s="2"/>
      <c r="N882" s="2"/>
    </row>
    <row r="883" customFormat="false" ht="12.75" hidden="false" customHeight="true" outlineLevel="0" collapsed="false">
      <c r="B883" s="2"/>
      <c r="M883" s="2"/>
      <c r="N883" s="2"/>
    </row>
    <row r="884" customFormat="false" ht="12.75" hidden="false" customHeight="true" outlineLevel="0" collapsed="false">
      <c r="B884" s="2"/>
      <c r="M884" s="2"/>
      <c r="N884" s="2"/>
    </row>
    <row r="885" customFormat="false" ht="12.75" hidden="false" customHeight="true" outlineLevel="0" collapsed="false">
      <c r="B885" s="2"/>
      <c r="M885" s="2"/>
      <c r="N885" s="2"/>
    </row>
    <row r="886" customFormat="false" ht="12.75" hidden="false" customHeight="true" outlineLevel="0" collapsed="false">
      <c r="B886" s="2"/>
      <c r="M886" s="2"/>
      <c r="N886" s="2"/>
    </row>
    <row r="887" customFormat="false" ht="12.75" hidden="false" customHeight="true" outlineLevel="0" collapsed="false">
      <c r="B887" s="2"/>
      <c r="M887" s="2"/>
      <c r="N887" s="2"/>
    </row>
    <row r="888" customFormat="false" ht="12.75" hidden="false" customHeight="true" outlineLevel="0" collapsed="false">
      <c r="B888" s="2"/>
      <c r="M888" s="2"/>
      <c r="N888" s="2"/>
    </row>
    <row r="889" customFormat="false" ht="12.75" hidden="false" customHeight="true" outlineLevel="0" collapsed="false">
      <c r="B889" s="2"/>
      <c r="M889" s="2"/>
      <c r="N889" s="2"/>
    </row>
    <row r="890" customFormat="false" ht="12.75" hidden="false" customHeight="true" outlineLevel="0" collapsed="false">
      <c r="B890" s="2"/>
      <c r="M890" s="2"/>
      <c r="N890" s="2"/>
    </row>
    <row r="891" customFormat="false" ht="12.75" hidden="false" customHeight="true" outlineLevel="0" collapsed="false">
      <c r="B891" s="2"/>
      <c r="M891" s="2"/>
      <c r="N891" s="2"/>
    </row>
    <row r="892" customFormat="false" ht="12.75" hidden="false" customHeight="true" outlineLevel="0" collapsed="false">
      <c r="B892" s="2"/>
      <c r="M892" s="2"/>
      <c r="N892" s="2"/>
    </row>
    <row r="893" customFormat="false" ht="12.75" hidden="false" customHeight="true" outlineLevel="0" collapsed="false">
      <c r="B893" s="2"/>
      <c r="M893" s="2"/>
      <c r="N893" s="2"/>
    </row>
    <row r="894" customFormat="false" ht="12.75" hidden="false" customHeight="true" outlineLevel="0" collapsed="false">
      <c r="B894" s="2"/>
      <c r="M894" s="2"/>
      <c r="N894" s="2"/>
    </row>
    <row r="895" customFormat="false" ht="12.75" hidden="false" customHeight="true" outlineLevel="0" collapsed="false">
      <c r="B895" s="2"/>
      <c r="M895" s="2"/>
      <c r="N895" s="2"/>
    </row>
    <row r="896" customFormat="false" ht="12.75" hidden="false" customHeight="true" outlineLevel="0" collapsed="false">
      <c r="B896" s="2"/>
      <c r="M896" s="2"/>
      <c r="N896" s="2"/>
    </row>
    <row r="897" customFormat="false" ht="12.75" hidden="false" customHeight="true" outlineLevel="0" collapsed="false">
      <c r="B897" s="2"/>
      <c r="M897" s="2"/>
      <c r="N897" s="2"/>
    </row>
    <row r="898" customFormat="false" ht="12.75" hidden="false" customHeight="true" outlineLevel="0" collapsed="false">
      <c r="B898" s="2"/>
      <c r="M898" s="2"/>
      <c r="N898" s="2"/>
    </row>
    <row r="899" customFormat="false" ht="12.75" hidden="false" customHeight="true" outlineLevel="0" collapsed="false">
      <c r="B899" s="2"/>
      <c r="M899" s="2"/>
      <c r="N899" s="2"/>
    </row>
    <row r="900" customFormat="false" ht="12.75" hidden="false" customHeight="true" outlineLevel="0" collapsed="false">
      <c r="B900" s="2"/>
      <c r="M900" s="2"/>
      <c r="N900" s="2"/>
    </row>
    <row r="901" customFormat="false" ht="12.75" hidden="false" customHeight="true" outlineLevel="0" collapsed="false">
      <c r="B901" s="2"/>
      <c r="M901" s="2"/>
      <c r="N901" s="2"/>
    </row>
    <row r="902" customFormat="false" ht="12.75" hidden="false" customHeight="true" outlineLevel="0" collapsed="false">
      <c r="B902" s="2"/>
      <c r="M902" s="2"/>
      <c r="N902" s="2"/>
    </row>
    <row r="903" customFormat="false" ht="12.75" hidden="false" customHeight="true" outlineLevel="0" collapsed="false">
      <c r="B903" s="2"/>
      <c r="M903" s="2"/>
      <c r="N903" s="2"/>
    </row>
    <row r="904" customFormat="false" ht="12.75" hidden="false" customHeight="true" outlineLevel="0" collapsed="false">
      <c r="B904" s="2"/>
      <c r="M904" s="2"/>
      <c r="N904" s="2"/>
    </row>
    <row r="905" customFormat="false" ht="12.75" hidden="false" customHeight="true" outlineLevel="0" collapsed="false">
      <c r="B905" s="2"/>
      <c r="M905" s="2"/>
      <c r="N905" s="2"/>
    </row>
    <row r="906" customFormat="false" ht="12.75" hidden="false" customHeight="true" outlineLevel="0" collapsed="false">
      <c r="B906" s="2"/>
      <c r="M906" s="2"/>
      <c r="N906" s="2"/>
    </row>
    <row r="907" customFormat="false" ht="12.75" hidden="false" customHeight="true" outlineLevel="0" collapsed="false">
      <c r="B907" s="2"/>
      <c r="M907" s="2"/>
      <c r="N907" s="2"/>
    </row>
    <row r="908" customFormat="false" ht="12.75" hidden="false" customHeight="true" outlineLevel="0" collapsed="false">
      <c r="B908" s="2"/>
      <c r="M908" s="2"/>
      <c r="N908" s="2"/>
    </row>
    <row r="909" customFormat="false" ht="12.75" hidden="false" customHeight="true" outlineLevel="0" collapsed="false">
      <c r="B909" s="2"/>
      <c r="M909" s="2"/>
      <c r="N909" s="2"/>
    </row>
    <row r="910" customFormat="false" ht="12.75" hidden="false" customHeight="true" outlineLevel="0" collapsed="false">
      <c r="B910" s="2"/>
      <c r="M910" s="2"/>
      <c r="N910" s="2"/>
    </row>
    <row r="911" customFormat="false" ht="12.75" hidden="false" customHeight="true" outlineLevel="0" collapsed="false">
      <c r="B911" s="2"/>
      <c r="M911" s="2"/>
      <c r="N911" s="2"/>
    </row>
    <row r="912" customFormat="false" ht="12.75" hidden="false" customHeight="true" outlineLevel="0" collapsed="false">
      <c r="B912" s="2"/>
      <c r="M912" s="2"/>
      <c r="N912" s="2"/>
    </row>
    <row r="913" customFormat="false" ht="12.75" hidden="false" customHeight="true" outlineLevel="0" collapsed="false">
      <c r="B913" s="2"/>
      <c r="M913" s="2"/>
      <c r="N913" s="2"/>
    </row>
    <row r="914" customFormat="false" ht="12.75" hidden="false" customHeight="true" outlineLevel="0" collapsed="false">
      <c r="B914" s="2"/>
      <c r="M914" s="2"/>
      <c r="N914" s="2"/>
    </row>
    <row r="915" customFormat="false" ht="12.75" hidden="false" customHeight="true" outlineLevel="0" collapsed="false">
      <c r="B915" s="2"/>
      <c r="M915" s="2"/>
      <c r="N915" s="2"/>
    </row>
    <row r="916" customFormat="false" ht="12.75" hidden="false" customHeight="true" outlineLevel="0" collapsed="false">
      <c r="B916" s="2"/>
      <c r="M916" s="2"/>
      <c r="N916" s="2"/>
    </row>
    <row r="917" customFormat="false" ht="12.75" hidden="false" customHeight="true" outlineLevel="0" collapsed="false">
      <c r="B917" s="2"/>
      <c r="M917" s="2"/>
      <c r="N917" s="2"/>
    </row>
    <row r="918" customFormat="false" ht="12.75" hidden="false" customHeight="true" outlineLevel="0" collapsed="false">
      <c r="B918" s="2"/>
      <c r="M918" s="2"/>
      <c r="N918" s="2"/>
    </row>
    <row r="919" customFormat="false" ht="12.75" hidden="false" customHeight="true" outlineLevel="0" collapsed="false">
      <c r="B919" s="2"/>
      <c r="M919" s="2"/>
      <c r="N919" s="2"/>
    </row>
    <row r="920" customFormat="false" ht="12.75" hidden="false" customHeight="true" outlineLevel="0" collapsed="false">
      <c r="B920" s="2"/>
      <c r="M920" s="2"/>
      <c r="N920" s="2"/>
    </row>
    <row r="921" customFormat="false" ht="12.75" hidden="false" customHeight="true" outlineLevel="0" collapsed="false">
      <c r="B921" s="2"/>
      <c r="M921" s="2"/>
      <c r="N921" s="2"/>
    </row>
    <row r="922" customFormat="false" ht="12.75" hidden="false" customHeight="true" outlineLevel="0" collapsed="false">
      <c r="B922" s="2"/>
      <c r="M922" s="2"/>
      <c r="N922" s="2"/>
    </row>
    <row r="923" customFormat="false" ht="12.75" hidden="false" customHeight="true" outlineLevel="0" collapsed="false">
      <c r="B923" s="2"/>
      <c r="M923" s="2"/>
      <c r="N923" s="2"/>
    </row>
    <row r="924" customFormat="false" ht="12.75" hidden="false" customHeight="true" outlineLevel="0" collapsed="false">
      <c r="B924" s="2"/>
      <c r="M924" s="2"/>
      <c r="N924" s="2"/>
    </row>
    <row r="925" customFormat="false" ht="12.75" hidden="false" customHeight="true" outlineLevel="0" collapsed="false">
      <c r="B925" s="2"/>
      <c r="M925" s="2"/>
      <c r="N925" s="2"/>
    </row>
    <row r="926" customFormat="false" ht="12.75" hidden="false" customHeight="true" outlineLevel="0" collapsed="false">
      <c r="B926" s="2"/>
      <c r="M926" s="2"/>
      <c r="N926" s="2"/>
    </row>
    <row r="927" customFormat="false" ht="12.75" hidden="false" customHeight="true" outlineLevel="0" collapsed="false">
      <c r="B927" s="2"/>
      <c r="M927" s="2"/>
      <c r="N927" s="2"/>
    </row>
    <row r="928" customFormat="false" ht="12.75" hidden="false" customHeight="true" outlineLevel="0" collapsed="false">
      <c r="B928" s="2"/>
      <c r="M928" s="2"/>
      <c r="N928" s="2"/>
    </row>
    <row r="929" customFormat="false" ht="12.75" hidden="false" customHeight="true" outlineLevel="0" collapsed="false">
      <c r="B929" s="2"/>
      <c r="M929" s="2"/>
      <c r="N929" s="2"/>
    </row>
    <row r="930" customFormat="false" ht="12.75" hidden="false" customHeight="true" outlineLevel="0" collapsed="false">
      <c r="B930" s="2"/>
      <c r="M930" s="2"/>
      <c r="N930" s="2"/>
    </row>
    <row r="931" customFormat="false" ht="12.75" hidden="false" customHeight="true" outlineLevel="0" collapsed="false">
      <c r="B931" s="2"/>
      <c r="M931" s="2"/>
      <c r="N931" s="2"/>
    </row>
    <row r="932" customFormat="false" ht="12.75" hidden="false" customHeight="true" outlineLevel="0" collapsed="false">
      <c r="B932" s="2"/>
      <c r="M932" s="2"/>
      <c r="N932" s="2"/>
    </row>
    <row r="933" customFormat="false" ht="12.75" hidden="false" customHeight="true" outlineLevel="0" collapsed="false">
      <c r="B933" s="2"/>
      <c r="M933" s="2"/>
      <c r="N933" s="2"/>
    </row>
    <row r="934" customFormat="false" ht="12.75" hidden="false" customHeight="true" outlineLevel="0" collapsed="false">
      <c r="B934" s="2"/>
      <c r="M934" s="2"/>
      <c r="N934" s="2"/>
    </row>
    <row r="935" customFormat="false" ht="12.75" hidden="false" customHeight="true" outlineLevel="0" collapsed="false">
      <c r="B935" s="2"/>
      <c r="M935" s="2"/>
      <c r="N935" s="2"/>
    </row>
    <row r="936" customFormat="false" ht="12.75" hidden="false" customHeight="true" outlineLevel="0" collapsed="false">
      <c r="B936" s="2"/>
      <c r="M936" s="2"/>
      <c r="N936" s="2"/>
    </row>
    <row r="937" customFormat="false" ht="12.75" hidden="false" customHeight="true" outlineLevel="0" collapsed="false">
      <c r="B937" s="2"/>
      <c r="M937" s="2"/>
      <c r="N937" s="2"/>
    </row>
    <row r="938" customFormat="false" ht="12.75" hidden="false" customHeight="true" outlineLevel="0" collapsed="false">
      <c r="B938" s="2"/>
      <c r="M938" s="2"/>
      <c r="N938" s="2"/>
    </row>
    <row r="939" customFormat="false" ht="12.75" hidden="false" customHeight="true" outlineLevel="0" collapsed="false">
      <c r="B939" s="2"/>
      <c r="M939" s="2"/>
      <c r="N939" s="2"/>
    </row>
    <row r="940" customFormat="false" ht="12.75" hidden="false" customHeight="true" outlineLevel="0" collapsed="false">
      <c r="B940" s="2"/>
      <c r="M940" s="2"/>
      <c r="N940" s="2"/>
    </row>
    <row r="941" customFormat="false" ht="12.75" hidden="false" customHeight="true" outlineLevel="0" collapsed="false">
      <c r="B941" s="2"/>
      <c r="M941" s="2"/>
      <c r="N941" s="2"/>
    </row>
    <row r="942" customFormat="false" ht="12.75" hidden="false" customHeight="true" outlineLevel="0" collapsed="false">
      <c r="B942" s="2"/>
      <c r="M942" s="2"/>
      <c r="N942" s="2"/>
    </row>
    <row r="943" customFormat="false" ht="12.75" hidden="false" customHeight="true" outlineLevel="0" collapsed="false">
      <c r="B943" s="2"/>
      <c r="M943" s="2"/>
      <c r="N943" s="2"/>
    </row>
    <row r="944" customFormat="false" ht="12.75" hidden="false" customHeight="true" outlineLevel="0" collapsed="false">
      <c r="B944" s="2"/>
      <c r="M944" s="2"/>
      <c r="N944" s="2"/>
    </row>
    <row r="945" customFormat="false" ht="12.75" hidden="false" customHeight="true" outlineLevel="0" collapsed="false">
      <c r="B945" s="2"/>
      <c r="M945" s="2"/>
      <c r="N945" s="2"/>
    </row>
    <row r="946" customFormat="false" ht="12.75" hidden="false" customHeight="true" outlineLevel="0" collapsed="false">
      <c r="B946" s="2"/>
      <c r="M946" s="2"/>
      <c r="N946" s="2"/>
    </row>
    <row r="947" customFormat="false" ht="12.75" hidden="false" customHeight="true" outlineLevel="0" collapsed="false">
      <c r="B947" s="2"/>
      <c r="M947" s="2"/>
      <c r="N947" s="2"/>
    </row>
    <row r="948" customFormat="false" ht="12.75" hidden="false" customHeight="true" outlineLevel="0" collapsed="false">
      <c r="B948" s="2"/>
      <c r="M948" s="2"/>
      <c r="N948" s="2"/>
    </row>
    <row r="949" customFormat="false" ht="12.75" hidden="false" customHeight="true" outlineLevel="0" collapsed="false">
      <c r="B949" s="2"/>
      <c r="M949" s="2"/>
      <c r="N949" s="2"/>
    </row>
    <row r="950" customFormat="false" ht="12.75" hidden="false" customHeight="true" outlineLevel="0" collapsed="false">
      <c r="B950" s="2"/>
      <c r="M950" s="2"/>
      <c r="N950" s="2"/>
    </row>
    <row r="951" customFormat="false" ht="12.75" hidden="false" customHeight="true" outlineLevel="0" collapsed="false">
      <c r="B951" s="2"/>
      <c r="M951" s="2"/>
      <c r="N951" s="2"/>
    </row>
    <row r="952" customFormat="false" ht="12.75" hidden="false" customHeight="true" outlineLevel="0" collapsed="false">
      <c r="B952" s="2"/>
      <c r="M952" s="2"/>
      <c r="N952" s="2"/>
    </row>
    <row r="953" customFormat="false" ht="12.75" hidden="false" customHeight="true" outlineLevel="0" collapsed="false">
      <c r="B953" s="2"/>
      <c r="M953" s="2"/>
      <c r="N953" s="2"/>
    </row>
    <row r="954" customFormat="false" ht="12.75" hidden="false" customHeight="true" outlineLevel="0" collapsed="false">
      <c r="B954" s="2"/>
      <c r="M954" s="2"/>
      <c r="N954" s="2"/>
    </row>
    <row r="955" customFormat="false" ht="12.75" hidden="false" customHeight="true" outlineLevel="0" collapsed="false">
      <c r="B955" s="2"/>
      <c r="M955" s="2"/>
      <c r="N955" s="2"/>
    </row>
    <row r="956" customFormat="false" ht="12.75" hidden="false" customHeight="true" outlineLevel="0" collapsed="false">
      <c r="B956" s="2"/>
      <c r="M956" s="2"/>
      <c r="N956" s="2"/>
    </row>
    <row r="957" customFormat="false" ht="12.75" hidden="false" customHeight="true" outlineLevel="0" collapsed="false">
      <c r="B957" s="2"/>
      <c r="M957" s="2"/>
      <c r="N957" s="2"/>
    </row>
    <row r="958" customFormat="false" ht="12.75" hidden="false" customHeight="true" outlineLevel="0" collapsed="false">
      <c r="B958" s="2"/>
      <c r="M958" s="2"/>
      <c r="N958" s="2"/>
    </row>
    <row r="959" customFormat="false" ht="12.75" hidden="false" customHeight="true" outlineLevel="0" collapsed="false">
      <c r="B959" s="2"/>
      <c r="M959" s="2"/>
      <c r="N959" s="2"/>
    </row>
    <row r="960" customFormat="false" ht="12.75" hidden="false" customHeight="true" outlineLevel="0" collapsed="false">
      <c r="B960" s="2"/>
      <c r="M960" s="2"/>
      <c r="N960" s="2"/>
    </row>
    <row r="961" customFormat="false" ht="12.75" hidden="false" customHeight="true" outlineLevel="0" collapsed="false">
      <c r="B961" s="2"/>
      <c r="M961" s="2"/>
      <c r="N961" s="2"/>
    </row>
    <row r="962" customFormat="false" ht="12.75" hidden="false" customHeight="true" outlineLevel="0" collapsed="false">
      <c r="B962" s="2"/>
      <c r="M962" s="2"/>
      <c r="N962" s="2"/>
    </row>
    <row r="963" customFormat="false" ht="12.75" hidden="false" customHeight="true" outlineLevel="0" collapsed="false">
      <c r="B963" s="2"/>
      <c r="M963" s="2"/>
      <c r="N963" s="2"/>
    </row>
    <row r="964" customFormat="false" ht="12.75" hidden="false" customHeight="true" outlineLevel="0" collapsed="false">
      <c r="B964" s="2"/>
      <c r="M964" s="2"/>
      <c r="N964" s="2"/>
    </row>
    <row r="965" customFormat="false" ht="12.75" hidden="false" customHeight="true" outlineLevel="0" collapsed="false">
      <c r="B965" s="2"/>
      <c r="M965" s="2"/>
      <c r="N965" s="2"/>
    </row>
    <row r="966" customFormat="false" ht="12.75" hidden="false" customHeight="true" outlineLevel="0" collapsed="false">
      <c r="B966" s="2"/>
      <c r="M966" s="2"/>
      <c r="N966" s="2"/>
    </row>
    <row r="967" customFormat="false" ht="12.75" hidden="false" customHeight="true" outlineLevel="0" collapsed="false">
      <c r="B967" s="2"/>
      <c r="M967" s="2"/>
      <c r="N967" s="2"/>
    </row>
    <row r="968" customFormat="false" ht="12.75" hidden="false" customHeight="true" outlineLevel="0" collapsed="false">
      <c r="B968" s="2"/>
      <c r="M968" s="2"/>
      <c r="N968" s="2"/>
    </row>
    <row r="969" customFormat="false" ht="12.75" hidden="false" customHeight="true" outlineLevel="0" collapsed="false">
      <c r="B969" s="2"/>
      <c r="M969" s="2"/>
      <c r="N969" s="2"/>
    </row>
    <row r="970" customFormat="false" ht="12.75" hidden="false" customHeight="true" outlineLevel="0" collapsed="false">
      <c r="B970" s="2"/>
      <c r="M970" s="2"/>
      <c r="N970" s="2"/>
    </row>
    <row r="971" customFormat="false" ht="12.75" hidden="false" customHeight="true" outlineLevel="0" collapsed="false">
      <c r="B971" s="2"/>
      <c r="M971" s="2"/>
      <c r="N971" s="2"/>
    </row>
    <row r="972" customFormat="false" ht="12.75" hidden="false" customHeight="true" outlineLevel="0" collapsed="false">
      <c r="B972" s="2"/>
      <c r="M972" s="2"/>
      <c r="N972" s="2"/>
    </row>
    <row r="973" customFormat="false" ht="12.75" hidden="false" customHeight="true" outlineLevel="0" collapsed="false">
      <c r="B973" s="2"/>
      <c r="M973" s="2"/>
      <c r="N973" s="2"/>
    </row>
    <row r="974" customFormat="false" ht="12.75" hidden="false" customHeight="true" outlineLevel="0" collapsed="false">
      <c r="B974" s="2"/>
      <c r="M974" s="2"/>
      <c r="N974" s="2"/>
    </row>
    <row r="975" customFormat="false" ht="12.75" hidden="false" customHeight="true" outlineLevel="0" collapsed="false">
      <c r="B975" s="2"/>
      <c r="M975" s="2"/>
      <c r="N975" s="2"/>
    </row>
    <row r="976" customFormat="false" ht="12.75" hidden="false" customHeight="true" outlineLevel="0" collapsed="false">
      <c r="B976" s="2"/>
      <c r="M976" s="2"/>
      <c r="N976" s="2"/>
    </row>
    <row r="977" customFormat="false" ht="12.75" hidden="false" customHeight="true" outlineLevel="0" collapsed="false">
      <c r="B977" s="2"/>
      <c r="M977" s="2"/>
      <c r="N977" s="2"/>
    </row>
    <row r="978" customFormat="false" ht="12.75" hidden="false" customHeight="true" outlineLevel="0" collapsed="false">
      <c r="B978" s="2"/>
      <c r="M978" s="2"/>
      <c r="N978" s="2"/>
    </row>
    <row r="979" customFormat="false" ht="12.75" hidden="false" customHeight="true" outlineLevel="0" collapsed="false">
      <c r="B979" s="2"/>
      <c r="M979" s="2"/>
      <c r="N979" s="2"/>
    </row>
    <row r="980" customFormat="false" ht="12.75" hidden="false" customHeight="true" outlineLevel="0" collapsed="false">
      <c r="B980" s="2"/>
      <c r="M980" s="2"/>
      <c r="N980" s="2"/>
    </row>
    <row r="981" customFormat="false" ht="12.75" hidden="false" customHeight="true" outlineLevel="0" collapsed="false">
      <c r="B981" s="2"/>
      <c r="M981" s="2"/>
      <c r="N981" s="2"/>
    </row>
    <row r="982" customFormat="false" ht="12.75" hidden="false" customHeight="true" outlineLevel="0" collapsed="false">
      <c r="B982" s="2"/>
      <c r="M982" s="2"/>
      <c r="N982" s="2"/>
    </row>
    <row r="983" customFormat="false" ht="12.75" hidden="false" customHeight="true" outlineLevel="0" collapsed="false">
      <c r="B983" s="2"/>
      <c r="M983" s="2"/>
      <c r="N983" s="2"/>
    </row>
    <row r="984" customFormat="false" ht="12.75" hidden="false" customHeight="true" outlineLevel="0" collapsed="false">
      <c r="B984" s="2"/>
      <c r="M984" s="2"/>
      <c r="N984" s="2"/>
    </row>
    <row r="985" customFormat="false" ht="12.75" hidden="false" customHeight="true" outlineLevel="0" collapsed="false">
      <c r="B985" s="2"/>
      <c r="M985" s="2"/>
      <c r="N985" s="2"/>
    </row>
    <row r="986" customFormat="false" ht="12.75" hidden="false" customHeight="true" outlineLevel="0" collapsed="false">
      <c r="B986" s="2"/>
      <c r="M986" s="2"/>
      <c r="N986" s="2"/>
    </row>
    <row r="987" customFormat="false" ht="12.75" hidden="false" customHeight="true" outlineLevel="0" collapsed="false">
      <c r="B987" s="2"/>
      <c r="M987" s="2"/>
      <c r="N987" s="2"/>
    </row>
    <row r="988" customFormat="false" ht="12.75" hidden="false" customHeight="true" outlineLevel="0" collapsed="false">
      <c r="B988" s="2"/>
      <c r="M988" s="2"/>
      <c r="N988" s="2"/>
    </row>
    <row r="989" customFormat="false" ht="12.75" hidden="false" customHeight="true" outlineLevel="0" collapsed="false">
      <c r="B989" s="2"/>
      <c r="M989" s="2"/>
      <c r="N989" s="2"/>
    </row>
    <row r="990" customFormat="false" ht="12.75" hidden="false" customHeight="true" outlineLevel="0" collapsed="false">
      <c r="B990" s="2"/>
      <c r="M990" s="2"/>
      <c r="N990" s="2"/>
    </row>
    <row r="991" customFormat="false" ht="12.75" hidden="false" customHeight="true" outlineLevel="0" collapsed="false">
      <c r="B991" s="2"/>
      <c r="M991" s="2"/>
      <c r="N991" s="2"/>
    </row>
    <row r="992" customFormat="false" ht="12.75" hidden="false" customHeight="true" outlineLevel="0" collapsed="false">
      <c r="B992" s="2"/>
      <c r="M992" s="2"/>
      <c r="N992" s="2"/>
    </row>
    <row r="993" customFormat="false" ht="12.75" hidden="false" customHeight="true" outlineLevel="0" collapsed="false">
      <c r="B993" s="2"/>
      <c r="M993" s="2"/>
      <c r="N993" s="2"/>
    </row>
    <row r="994" customFormat="false" ht="12.75" hidden="false" customHeight="true" outlineLevel="0" collapsed="false">
      <c r="B994" s="2"/>
      <c r="M994" s="2"/>
      <c r="N994" s="2"/>
    </row>
    <row r="995" customFormat="false" ht="12.75" hidden="false" customHeight="true" outlineLevel="0" collapsed="false">
      <c r="B995" s="2"/>
      <c r="M995" s="2"/>
      <c r="N995" s="2"/>
    </row>
    <row r="996" customFormat="false" ht="12.75" hidden="false" customHeight="true" outlineLevel="0" collapsed="false">
      <c r="B996" s="2"/>
      <c r="M996" s="2"/>
      <c r="N996" s="2"/>
    </row>
    <row r="997" customFormat="false" ht="12.75" hidden="false" customHeight="true" outlineLevel="0" collapsed="false">
      <c r="B997" s="2"/>
      <c r="M997" s="2"/>
      <c r="N997" s="2"/>
    </row>
    <row r="998" customFormat="false" ht="12.75" hidden="false" customHeight="true" outlineLevel="0" collapsed="false">
      <c r="B998" s="2"/>
      <c r="M998" s="2"/>
      <c r="N998" s="2"/>
    </row>
    <row r="999" customFormat="false" ht="12.75" hidden="false" customHeight="true" outlineLevel="0" collapsed="false">
      <c r="B999" s="2"/>
      <c r="M999" s="2"/>
      <c r="N999" s="2"/>
    </row>
    <row r="1000" customFormat="false" ht="12.75" hidden="false" customHeight="true" outlineLevel="0" collapsed="false">
      <c r="B1000" s="2"/>
      <c r="M1000" s="2"/>
      <c r="N1000" s="2"/>
    </row>
  </sheetData>
  <mergeCells count="2">
    <mergeCell ref="A1:H1"/>
    <mergeCell ref="A2:H2"/>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20.63"/>
    <col collapsed="false" customWidth="true" hidden="false" outlineLevel="0" max="2" min="2" style="0" width="15.63"/>
    <col collapsed="false" customWidth="true" hidden="false" outlineLevel="0" max="7" min="4" style="0" width="8.63"/>
    <col collapsed="false" customWidth="true" hidden="false" outlineLevel="0" max="8" min="8" style="0" width="11.63"/>
    <col collapsed="false" customWidth="true" hidden="false" outlineLevel="0" max="9" min="9" style="0" width="8.63"/>
    <col collapsed="false" customWidth="true" hidden="false" outlineLevel="0" max="10" min="10" style="0" width="11"/>
    <col collapsed="false" customWidth="true" hidden="false" outlineLevel="0" max="26" min="11" style="0" width="8.63"/>
  </cols>
  <sheetData>
    <row r="1" customFormat="false" ht="30" hidden="false" customHeight="true" outlineLevel="0" collapsed="false">
      <c r="A1" s="44" t="s">
        <v>1364</v>
      </c>
      <c r="B1" s="44"/>
      <c r="C1" s="44"/>
      <c r="D1" s="44"/>
      <c r="E1" s="44"/>
      <c r="F1" s="44"/>
      <c r="G1" s="44"/>
      <c r="H1" s="44"/>
      <c r="I1" s="2"/>
      <c r="J1" s="2"/>
      <c r="K1" s="2"/>
      <c r="L1" s="2"/>
      <c r="M1" s="2"/>
      <c r="N1" s="2"/>
      <c r="O1" s="2"/>
      <c r="P1" s="2"/>
      <c r="Q1" s="2"/>
      <c r="R1" s="2"/>
      <c r="S1" s="2"/>
      <c r="T1" s="2"/>
      <c r="U1" s="2"/>
      <c r="V1" s="2"/>
      <c r="W1" s="2"/>
      <c r="X1" s="2"/>
      <c r="Y1" s="2"/>
      <c r="Z1" s="2"/>
    </row>
    <row r="2" customFormat="false" ht="55.5" hidden="false" customHeight="true" outlineLevel="0" collapsed="false">
      <c r="A2" s="44" t="s">
        <v>1365</v>
      </c>
      <c r="B2" s="44"/>
      <c r="C2" s="44"/>
      <c r="D2" s="44"/>
      <c r="E2" s="44"/>
      <c r="F2" s="44"/>
      <c r="G2" s="44"/>
      <c r="H2" s="44"/>
      <c r="I2" s="2"/>
      <c r="J2" s="2"/>
      <c r="K2" s="2"/>
      <c r="L2" s="2"/>
      <c r="M2" s="2"/>
      <c r="N2" s="2"/>
      <c r="O2" s="2"/>
      <c r="P2" s="2"/>
      <c r="Q2" s="2"/>
      <c r="R2" s="2"/>
      <c r="S2" s="2"/>
      <c r="T2" s="2"/>
      <c r="U2" s="2"/>
      <c r="V2" s="2"/>
      <c r="W2" s="2"/>
      <c r="X2" s="2"/>
      <c r="Y2" s="2"/>
      <c r="Z2" s="2"/>
    </row>
    <row r="3" customFormat="false" ht="36.75" hidden="false" customHeight="true" outlineLevel="0" collapsed="false">
      <c r="A3" s="276" t="s">
        <v>1295</v>
      </c>
      <c r="B3" s="277" t="s">
        <v>1366</v>
      </c>
      <c r="C3" s="288"/>
      <c r="D3" s="215"/>
      <c r="E3" s="215"/>
      <c r="F3" s="215"/>
      <c r="G3" s="215"/>
      <c r="H3" s="215"/>
      <c r="I3" s="2"/>
      <c r="J3" s="2"/>
      <c r="K3" s="2"/>
      <c r="L3" s="2"/>
      <c r="M3" s="2"/>
      <c r="N3" s="2"/>
      <c r="O3" s="2"/>
      <c r="P3" s="2"/>
      <c r="Q3" s="2"/>
      <c r="R3" s="2"/>
      <c r="S3" s="2"/>
      <c r="T3" s="2"/>
      <c r="U3" s="2"/>
      <c r="V3" s="2"/>
      <c r="W3" s="2"/>
      <c r="X3" s="2"/>
      <c r="Y3" s="2"/>
      <c r="Z3" s="2"/>
    </row>
    <row r="4" customFormat="false" ht="12.75" hidden="false" customHeight="true" outlineLevel="0" collapsed="false">
      <c r="A4" s="2" t="s">
        <v>1367</v>
      </c>
      <c r="B4" s="2" t="s">
        <v>1368</v>
      </c>
      <c r="C4" s="2" t="s">
        <v>1369</v>
      </c>
      <c r="D4" s="2" t="s">
        <v>1370</v>
      </c>
      <c r="E4" s="2" t="s">
        <v>1371</v>
      </c>
      <c r="F4" s="2" t="s">
        <v>1372</v>
      </c>
      <c r="I4" s="40" t="s">
        <v>1373</v>
      </c>
      <c r="J4" s="2" t="s">
        <v>1366</v>
      </c>
    </row>
    <row r="5" customFormat="false" ht="12.75" hidden="false" customHeight="true" outlineLevel="0" collapsed="false">
      <c r="A5" s="2" t="s">
        <v>1374</v>
      </c>
      <c r="B5" s="2" t="n">
        <v>6335.72744</v>
      </c>
      <c r="C5" s="2" t="n">
        <f aca="false">IF(ISNUMBER(B5),B5*100,0)</f>
        <v>633572.744</v>
      </c>
      <c r="D5" s="2" t="n">
        <v>0</v>
      </c>
      <c r="E5" s="2" t="n">
        <v>0</v>
      </c>
      <c r="F5" s="2" t="n">
        <v>2</v>
      </c>
      <c r="G5" s="163" t="n">
        <v>0</v>
      </c>
      <c r="H5" s="289" t="n">
        <f aca="false">IF(G5=0,C5,0)</f>
        <v>633572.744</v>
      </c>
      <c r="I5" s="40" t="e">
        <f aca="false">#N/A</f>
        <v>#N/A</v>
      </c>
      <c r="J5" s="2" t="e">
        <f aca="false">#N/A</f>
        <v>#N/A</v>
      </c>
    </row>
    <row r="6" customFormat="false" ht="12.75" hidden="false" customHeight="true" outlineLevel="0" collapsed="false">
      <c r="A6" s="2" t="s">
        <v>600</v>
      </c>
      <c r="B6" s="2" t="n">
        <v>33.08692298</v>
      </c>
      <c r="C6" s="2" t="n">
        <f aca="false">IF(ISNUMBER(B6),B6*100,0)</f>
        <v>3308.692298</v>
      </c>
      <c r="D6" s="2" t="n">
        <v>0</v>
      </c>
      <c r="E6" s="2" t="n">
        <v>0</v>
      </c>
      <c r="F6" s="2" t="n">
        <v>2</v>
      </c>
      <c r="G6" s="163" t="n">
        <v>1</v>
      </c>
      <c r="H6" s="2" t="n">
        <f aca="false">IF(G6=0,C6,0)</f>
        <v>0</v>
      </c>
      <c r="I6" s="2" t="e">
        <f aca="false">#N/A</f>
        <v>#N/A</v>
      </c>
      <c r="J6" s="2" t="e">
        <f aca="false">#N/A</f>
        <v>#N/A</v>
      </c>
    </row>
    <row r="7" customFormat="false" ht="12.75" hidden="false" customHeight="true" outlineLevel="0" collapsed="false">
      <c r="A7" s="2" t="s">
        <v>597</v>
      </c>
      <c r="B7" s="2" t="n">
        <v>592.8570579</v>
      </c>
      <c r="C7" s="2" t="n">
        <f aca="false">IF(ISNUMBER(B7),B7*100,0)</f>
        <v>59285.70579</v>
      </c>
      <c r="D7" s="2" t="n">
        <v>0</v>
      </c>
      <c r="E7" s="2" t="n">
        <v>0</v>
      </c>
      <c r="F7" s="2" t="n">
        <v>2</v>
      </c>
      <c r="G7" s="163" t="n">
        <v>1</v>
      </c>
      <c r="H7" s="2" t="n">
        <f aca="false">IF(G7=0,C7,0)</f>
        <v>0</v>
      </c>
      <c r="I7" s="2" t="n">
        <v>596.67</v>
      </c>
      <c r="J7" s="2" t="n">
        <v>59667</v>
      </c>
    </row>
    <row r="8" customFormat="false" ht="12.75" hidden="false" customHeight="true" outlineLevel="0" collapsed="false">
      <c r="A8" s="2" t="s">
        <v>598</v>
      </c>
      <c r="B8" s="2" t="n">
        <v>15.01026853</v>
      </c>
      <c r="C8" s="2" t="n">
        <f aca="false">IF(ISNUMBER(B8),B8*100,0)</f>
        <v>1501.026853</v>
      </c>
      <c r="D8" s="2" t="n">
        <v>1.074707536</v>
      </c>
      <c r="E8" s="2" t="n">
        <v>7.159815519</v>
      </c>
      <c r="F8" s="2" t="n">
        <v>2</v>
      </c>
      <c r="G8" s="163" t="n">
        <v>1</v>
      </c>
      <c r="H8" s="2" t="n">
        <f aca="false">IF(G8=0,C8,0)</f>
        <v>0</v>
      </c>
      <c r="I8" s="2" t="n">
        <v>13.7</v>
      </c>
      <c r="J8" s="2" t="n">
        <v>1370</v>
      </c>
    </row>
    <row r="9" customFormat="false" ht="12.75" hidden="false" customHeight="true" outlineLevel="0" collapsed="false">
      <c r="A9" s="2" t="s">
        <v>920</v>
      </c>
      <c r="B9" s="290" t="n">
        <v>1.24106E-005</v>
      </c>
      <c r="C9" s="290" t="n">
        <f aca="false">IF(ISNUMBER(B9),B9*100,0)</f>
        <v>0.00124106</v>
      </c>
      <c r="D9" s="2" t="n">
        <v>0</v>
      </c>
      <c r="E9" s="2" t="n">
        <v>0</v>
      </c>
      <c r="F9" s="2" t="n">
        <v>2</v>
      </c>
      <c r="G9" s="163" t="n">
        <v>0</v>
      </c>
      <c r="H9" s="290" t="n">
        <f aca="false">IF(G9=0,C9,0)</f>
        <v>0.00124106</v>
      </c>
      <c r="I9" s="2" t="e">
        <f aca="false">#N/A</f>
        <v>#N/A</v>
      </c>
      <c r="J9" s="2" t="e">
        <f aca="false">#N/A</f>
        <v>#N/A</v>
      </c>
    </row>
    <row r="10" customFormat="false" ht="12.75" hidden="false" customHeight="true" outlineLevel="0" collapsed="false">
      <c r="A10" s="2" t="s">
        <v>726</v>
      </c>
      <c r="B10" s="2" t="n">
        <v>44.01928165</v>
      </c>
      <c r="C10" s="2" t="n">
        <f aca="false">IF(ISNUMBER(B10),B10*100,0)</f>
        <v>4401.928165</v>
      </c>
      <c r="D10" s="2" t="n">
        <v>2.937081536</v>
      </c>
      <c r="E10" s="2" t="n">
        <v>6.672261395</v>
      </c>
      <c r="F10" s="2" t="n">
        <v>2</v>
      </c>
      <c r="G10" s="163" t="n">
        <v>1</v>
      </c>
      <c r="H10" s="2" t="n">
        <f aca="false">IF(G10=0,C10,0)</f>
        <v>0</v>
      </c>
      <c r="I10" s="2" t="n">
        <v>44.06</v>
      </c>
      <c r="J10" s="2" t="n">
        <v>4406</v>
      </c>
    </row>
    <row r="11" customFormat="false" ht="12.75" hidden="false" customHeight="true" outlineLevel="0" collapsed="false">
      <c r="A11" s="2" t="s">
        <v>702</v>
      </c>
      <c r="B11" s="2" t="n">
        <v>1021.682402</v>
      </c>
      <c r="C11" s="2" t="n">
        <f aca="false">IF(ISNUMBER(B11),B11*100,0)</f>
        <v>102168.2402</v>
      </c>
      <c r="D11" s="2" t="n">
        <v>441.895138</v>
      </c>
      <c r="E11" s="2" t="n">
        <v>43.25171276</v>
      </c>
      <c r="F11" s="2" t="n">
        <v>2</v>
      </c>
      <c r="G11" s="163" t="n">
        <v>1</v>
      </c>
      <c r="H11" s="2" t="n">
        <f aca="false">IF(G11=0,C11,0)</f>
        <v>0</v>
      </c>
      <c r="I11" s="2" t="n">
        <v>1026.37</v>
      </c>
      <c r="J11" s="2" t="n">
        <v>102637</v>
      </c>
    </row>
    <row r="12" customFormat="false" ht="12.75" hidden="false" customHeight="true" outlineLevel="0" collapsed="false">
      <c r="A12" s="2" t="s">
        <v>596</v>
      </c>
      <c r="B12" s="2" t="n">
        <v>461.078725</v>
      </c>
      <c r="C12" s="2" t="n">
        <f aca="false">IF(ISNUMBER(B12),B12*100,0)</f>
        <v>46107.8725</v>
      </c>
      <c r="D12" s="2" t="n">
        <v>17.50123006</v>
      </c>
      <c r="E12" s="2" t="n">
        <v>3.795714075</v>
      </c>
      <c r="F12" s="2" t="n">
        <v>2</v>
      </c>
      <c r="G12" s="163" t="n">
        <v>1</v>
      </c>
      <c r="H12" s="2" t="n">
        <f aca="false">IF(G12=0,C12,0)</f>
        <v>0</v>
      </c>
      <c r="I12" s="2" t="n">
        <v>381.14</v>
      </c>
      <c r="J12" s="2" t="n">
        <v>38114</v>
      </c>
    </row>
    <row r="13" customFormat="false" ht="12.75" hidden="false" customHeight="true" outlineLevel="0" collapsed="false">
      <c r="A13" s="2" t="s">
        <v>632</v>
      </c>
      <c r="B13" s="290" t="n">
        <v>3.10268E-006</v>
      </c>
      <c r="C13" s="290" t="n">
        <f aca="false">IF(ISNUMBER(B13),B13*100,0)</f>
        <v>0.000310268</v>
      </c>
      <c r="D13" s="2" t="n">
        <v>0</v>
      </c>
      <c r="E13" s="2" t="n">
        <v>0</v>
      </c>
      <c r="F13" s="2" t="n">
        <v>2</v>
      </c>
      <c r="G13" s="163" t="n">
        <v>1</v>
      </c>
      <c r="H13" s="2" t="n">
        <f aca="false">IF(G13=0,C13,0)</f>
        <v>0</v>
      </c>
      <c r="I13" s="2" t="n">
        <v>0</v>
      </c>
      <c r="J13" s="2" t="n">
        <v>0</v>
      </c>
    </row>
    <row r="14" customFormat="false" ht="12.75" hidden="false" customHeight="true" outlineLevel="0" collapsed="false">
      <c r="A14" s="2" t="s">
        <v>599</v>
      </c>
      <c r="B14" s="2" t="n">
        <v>249.6354881</v>
      </c>
      <c r="C14" s="2" t="n">
        <f aca="false">IF(ISNUMBER(B14),B14*100,0)</f>
        <v>24963.54881</v>
      </c>
      <c r="D14" s="2" t="n">
        <v>53.26903013</v>
      </c>
      <c r="E14" s="2" t="n">
        <v>21.33872493</v>
      </c>
      <c r="F14" s="2" t="n">
        <v>2</v>
      </c>
      <c r="G14" s="163" t="n">
        <v>1</v>
      </c>
      <c r="H14" s="2" t="n">
        <f aca="false">IF(G14=0,C14,0)</f>
        <v>0</v>
      </c>
      <c r="I14" s="2" t="n">
        <v>251.01</v>
      </c>
      <c r="J14" s="2" t="n">
        <v>25101</v>
      </c>
    </row>
    <row r="15" customFormat="false" ht="12.75" hidden="false" customHeight="true" outlineLevel="0" collapsed="false">
      <c r="A15" s="2" t="s">
        <v>589</v>
      </c>
      <c r="B15" s="2" t="n">
        <v>41008.97792</v>
      </c>
      <c r="C15" s="2" t="n">
        <f aca="false">IF(ISNUMBER(B15),B15*100,0)</f>
        <v>4100897.792</v>
      </c>
      <c r="D15" s="2" t="n">
        <v>16265.00278</v>
      </c>
      <c r="E15" s="2" t="n">
        <v>39.66205354</v>
      </c>
      <c r="F15" s="2" t="n">
        <v>2</v>
      </c>
      <c r="G15" s="163" t="n">
        <v>1</v>
      </c>
      <c r="H15" s="2" t="n">
        <f aca="false">IF(G15=0,C15,0)</f>
        <v>0</v>
      </c>
      <c r="I15" s="2" t="n">
        <v>83012.98</v>
      </c>
      <c r="J15" s="2" t="n">
        <v>8301298</v>
      </c>
    </row>
    <row r="16" customFormat="false" ht="12.75" hidden="false" customHeight="true" outlineLevel="0" collapsed="false">
      <c r="A16" s="2" t="s">
        <v>739</v>
      </c>
      <c r="B16" s="290" t="n">
        <v>6.20532E-005</v>
      </c>
      <c r="C16" s="290" t="n">
        <f aca="false">IF(ISNUMBER(B16),B16*100,0)</f>
        <v>0.00620532</v>
      </c>
      <c r="D16" s="2" t="n">
        <v>0</v>
      </c>
      <c r="E16" s="2" t="n">
        <v>0</v>
      </c>
      <c r="F16" s="2" t="n">
        <v>2</v>
      </c>
      <c r="G16" s="163" t="n">
        <v>1</v>
      </c>
      <c r="H16" s="2" t="n">
        <f aca="false">IF(G16=0,C16,0)</f>
        <v>0</v>
      </c>
      <c r="I16" s="2" t="n">
        <v>0</v>
      </c>
      <c r="J16" s="2" t="n">
        <v>0</v>
      </c>
    </row>
    <row r="17" customFormat="false" ht="12.75" hidden="false" customHeight="true" outlineLevel="0" collapsed="false">
      <c r="A17" s="2" t="s">
        <v>605</v>
      </c>
      <c r="B17" s="2" t="n">
        <v>1342.761681</v>
      </c>
      <c r="C17" s="2" t="n">
        <f aca="false">IF(ISNUMBER(B17),B17*100,0)</f>
        <v>134276.1681</v>
      </c>
      <c r="D17" s="2" t="n">
        <v>0</v>
      </c>
      <c r="E17" s="2" t="n">
        <v>0</v>
      </c>
      <c r="F17" s="2" t="n">
        <v>2</v>
      </c>
      <c r="G17" s="163" t="n">
        <v>1</v>
      </c>
      <c r="H17" s="2" t="n">
        <f aca="false">IF(G17=0,C17,0)</f>
        <v>0</v>
      </c>
      <c r="I17" s="2" t="n">
        <v>1363.97</v>
      </c>
      <c r="J17" s="2" t="n">
        <v>136397</v>
      </c>
    </row>
    <row r="18" customFormat="false" ht="12.75" hidden="false" customHeight="true" outlineLevel="0" collapsed="false">
      <c r="A18" s="2" t="s">
        <v>607</v>
      </c>
      <c r="B18" s="2" t="n">
        <v>4.512303989</v>
      </c>
      <c r="C18" s="2" t="n">
        <f aca="false">IF(ISNUMBER(B18),B18*100,0)</f>
        <v>451.2303989</v>
      </c>
      <c r="D18" s="2" t="n">
        <v>4.50516862</v>
      </c>
      <c r="E18" s="2" t="n">
        <v>99.8418686</v>
      </c>
      <c r="F18" s="2" t="n">
        <v>2</v>
      </c>
      <c r="G18" s="163" t="n">
        <v>1</v>
      </c>
      <c r="H18" s="2" t="n">
        <f aca="false">IF(G18=0,C18,0)</f>
        <v>0</v>
      </c>
      <c r="I18" s="2" t="n">
        <v>3.82</v>
      </c>
      <c r="J18" s="2" t="n">
        <v>382</v>
      </c>
    </row>
    <row r="19" customFormat="false" ht="12.75" hidden="false" customHeight="true" outlineLevel="0" collapsed="false">
      <c r="A19" s="2" t="s">
        <v>602</v>
      </c>
      <c r="B19" s="290" t="n">
        <v>3.10266E-006</v>
      </c>
      <c r="C19" s="290" t="n">
        <f aca="false">IF(ISNUMBER(B19),B19*100,0)</f>
        <v>0.000310266</v>
      </c>
      <c r="D19" s="2" t="n">
        <v>0</v>
      </c>
      <c r="E19" s="2" t="n">
        <v>0</v>
      </c>
      <c r="F19" s="2" t="n">
        <v>2</v>
      </c>
      <c r="G19" s="163" t="n">
        <v>1</v>
      </c>
      <c r="H19" s="2" t="n">
        <f aca="false">IF(G19=0,C19,0)</f>
        <v>0</v>
      </c>
      <c r="I19" s="2" t="n">
        <v>0</v>
      </c>
      <c r="J19" s="2" t="n">
        <v>0</v>
      </c>
    </row>
    <row r="20" customFormat="false" ht="12.75" hidden="false" customHeight="true" outlineLevel="0" collapsed="false">
      <c r="A20" s="2" t="s">
        <v>601</v>
      </c>
      <c r="B20" s="2" t="n">
        <v>535.7485588</v>
      </c>
      <c r="C20" s="2" t="n">
        <f aca="false">IF(ISNUMBER(B20),B20*100,0)</f>
        <v>53574.85588</v>
      </c>
      <c r="D20" s="2" t="n">
        <v>0</v>
      </c>
      <c r="E20" s="2" t="n">
        <v>0</v>
      </c>
      <c r="F20" s="2" t="n">
        <v>2</v>
      </c>
      <c r="G20" s="163" t="n">
        <v>1</v>
      </c>
      <c r="H20" s="2" t="n">
        <f aca="false">IF(G20=0,C20,0)</f>
        <v>0</v>
      </c>
      <c r="I20" s="2" t="n">
        <v>365.98</v>
      </c>
      <c r="J20" s="2" t="n">
        <v>36598</v>
      </c>
    </row>
    <row r="21" customFormat="false" ht="12.75" hidden="false" customHeight="true" outlineLevel="0" collapsed="false">
      <c r="A21" s="2" t="s">
        <v>590</v>
      </c>
      <c r="B21" s="2" t="n">
        <v>2256.956179</v>
      </c>
      <c r="C21" s="2" t="n">
        <f aca="false">IF(ISNUMBER(B21),B21*100,0)</f>
        <v>225695.6179</v>
      </c>
      <c r="D21" s="2" t="n">
        <v>69.82627511</v>
      </c>
      <c r="E21" s="2" t="n">
        <v>3.093825027</v>
      </c>
      <c r="F21" s="2" t="n">
        <v>2</v>
      </c>
      <c r="G21" s="163" t="n">
        <v>1</v>
      </c>
      <c r="H21" s="2" t="n">
        <f aca="false">IF(G21=0,C21,0)</f>
        <v>0</v>
      </c>
      <c r="I21" s="2" t="n">
        <v>2250.51</v>
      </c>
      <c r="J21" s="2" t="n">
        <v>225051</v>
      </c>
    </row>
    <row r="22" customFormat="false" ht="12.75" hidden="false" customHeight="true" outlineLevel="0" collapsed="false">
      <c r="A22" s="2" t="s">
        <v>819</v>
      </c>
      <c r="B22" s="2" t="n">
        <v>16.89325124</v>
      </c>
      <c r="C22" s="2" t="n">
        <f aca="false">IF(ISNUMBER(B22),B22*100,0)</f>
        <v>1689.325124</v>
      </c>
      <c r="D22" s="2" t="n">
        <v>16.3988764</v>
      </c>
      <c r="E22" s="2" t="n">
        <v>97.07353642</v>
      </c>
      <c r="F22" s="2" t="n">
        <v>2</v>
      </c>
      <c r="G22" s="163" t="n">
        <v>1</v>
      </c>
      <c r="H22" s="2" t="n">
        <f aca="false">IF(G22=0,C22,0)</f>
        <v>0</v>
      </c>
      <c r="I22" s="2" t="e">
        <f aca="false">#N/A</f>
        <v>#N/A</v>
      </c>
      <c r="J22" s="2" t="e">
        <f aca="false">#N/A</f>
        <v>#N/A</v>
      </c>
    </row>
    <row r="23" customFormat="false" ht="12.75" hidden="false" customHeight="true" outlineLevel="0" collapsed="false">
      <c r="A23" s="2" t="s">
        <v>604</v>
      </c>
      <c r="B23" s="2" t="n">
        <v>4901.115852</v>
      </c>
      <c r="C23" s="2" t="n">
        <f aca="false">IF(ISNUMBER(B23),B23*100,0)</f>
        <v>490111.5852</v>
      </c>
      <c r="D23" s="2" t="n">
        <v>2131.097093</v>
      </c>
      <c r="E23" s="2" t="n">
        <v>43.48187549</v>
      </c>
      <c r="F23" s="2" t="n">
        <v>2</v>
      </c>
      <c r="G23" s="163" t="n">
        <v>1</v>
      </c>
      <c r="H23" s="2" t="n">
        <f aca="false">IF(G23=0,C23,0)</f>
        <v>0</v>
      </c>
      <c r="I23" s="2" t="n">
        <v>4847.84</v>
      </c>
      <c r="J23" s="2" t="n">
        <v>484784</v>
      </c>
    </row>
    <row r="24" customFormat="false" ht="12.75" hidden="false" customHeight="true" outlineLevel="0" collapsed="false">
      <c r="A24" s="2" t="s">
        <v>606</v>
      </c>
      <c r="B24" s="290" t="n">
        <v>1.24109E-005</v>
      </c>
      <c r="C24" s="290" t="n">
        <f aca="false">IF(ISNUMBER(B24),B24*100,0)</f>
        <v>0.00124109</v>
      </c>
      <c r="D24" s="2" t="n">
        <v>0</v>
      </c>
      <c r="E24" s="2" t="n">
        <v>0</v>
      </c>
      <c r="F24" s="2" t="n">
        <v>2</v>
      </c>
      <c r="G24" s="163" t="n">
        <v>1</v>
      </c>
      <c r="H24" s="2" t="n">
        <f aca="false">IF(G24=0,C24,0)</f>
        <v>0</v>
      </c>
      <c r="I24" s="2" t="n">
        <v>16.25</v>
      </c>
      <c r="J24" s="2" t="n">
        <v>1625</v>
      </c>
    </row>
    <row r="25" customFormat="false" ht="12.75" hidden="false" customHeight="true" outlineLevel="0" collapsed="false">
      <c r="A25" s="2" t="s">
        <v>608</v>
      </c>
      <c r="B25" s="2" t="n">
        <v>426.4819117</v>
      </c>
      <c r="C25" s="2" t="n">
        <f aca="false">IF(ISNUMBER(B25),B25*100,0)</f>
        <v>42648.19117</v>
      </c>
      <c r="D25" s="2" t="n">
        <v>0.980516292</v>
      </c>
      <c r="E25" s="2" t="n">
        <v>0.229908061</v>
      </c>
      <c r="F25" s="2" t="n">
        <v>2</v>
      </c>
      <c r="G25" s="163" t="n">
        <v>1</v>
      </c>
      <c r="H25" s="2" t="n">
        <f aca="false">IF(G25=0,C25,0)</f>
        <v>0</v>
      </c>
      <c r="I25" s="2" t="n">
        <v>429.34</v>
      </c>
      <c r="J25" s="2" t="n">
        <v>42934</v>
      </c>
    </row>
    <row r="26" customFormat="false" ht="12.75" hidden="false" customHeight="true" outlineLevel="0" collapsed="false">
      <c r="A26" s="2" t="s">
        <v>603</v>
      </c>
      <c r="B26" s="2" t="n">
        <v>89.62936045</v>
      </c>
      <c r="C26" s="2" t="n">
        <f aca="false">IF(ISNUMBER(B26),B26*100,0)</f>
        <v>8962.936045</v>
      </c>
      <c r="D26" s="2" t="n">
        <v>0</v>
      </c>
      <c r="E26" s="2" t="n">
        <v>0</v>
      </c>
      <c r="F26" s="2" t="n">
        <v>2</v>
      </c>
      <c r="G26" s="163" t="n">
        <v>1</v>
      </c>
      <c r="H26" s="2" t="n">
        <f aca="false">IF(G26=0,C26,0)</f>
        <v>0</v>
      </c>
      <c r="I26" s="2" t="n">
        <v>90.17</v>
      </c>
      <c r="J26" s="2" t="n">
        <v>9017</v>
      </c>
    </row>
    <row r="27" customFormat="false" ht="12.75" hidden="false" customHeight="true" outlineLevel="0" collapsed="false">
      <c r="A27" s="2" t="s">
        <v>719</v>
      </c>
      <c r="B27" s="2" t="n">
        <v>301.9091411</v>
      </c>
      <c r="C27" s="2" t="n">
        <f aca="false">IF(ISNUMBER(B27),B27*100,0)</f>
        <v>30190.91411</v>
      </c>
      <c r="D27" s="2" t="n">
        <v>70.0127912</v>
      </c>
      <c r="E27" s="2" t="n">
        <v>23.19002033</v>
      </c>
      <c r="F27" s="2" t="n">
        <v>2</v>
      </c>
      <c r="G27" s="163" t="n">
        <v>1</v>
      </c>
      <c r="H27" s="2" t="n">
        <f aca="false">IF(G27=0,C27,0)</f>
        <v>0</v>
      </c>
      <c r="I27" s="2" t="n">
        <v>645</v>
      </c>
      <c r="J27" s="2" t="n">
        <v>64500</v>
      </c>
    </row>
    <row r="28" customFormat="false" ht="12.75" hidden="false" customHeight="true" outlineLevel="0" collapsed="false">
      <c r="A28" s="2" t="s">
        <v>820</v>
      </c>
      <c r="B28" s="2" t="n">
        <v>215.1809258</v>
      </c>
      <c r="C28" s="2" t="n">
        <f aca="false">IF(ISNUMBER(B28),B28*100,0)</f>
        <v>21518.09258</v>
      </c>
      <c r="D28" s="2" t="n">
        <v>0</v>
      </c>
      <c r="E28" s="2" t="n">
        <v>0</v>
      </c>
      <c r="F28" s="2" t="n">
        <v>2</v>
      </c>
      <c r="G28" s="163" t="n">
        <v>1</v>
      </c>
      <c r="H28" s="2" t="n">
        <f aca="false">IF(G28=0,C28,0)</f>
        <v>0</v>
      </c>
      <c r="I28" s="2" t="e">
        <f aca="false">#N/A</f>
        <v>#N/A</v>
      </c>
      <c r="J28" s="2" t="e">
        <f aca="false">#N/A</f>
        <v>#N/A</v>
      </c>
    </row>
    <row r="29" customFormat="false" ht="12.75" hidden="false" customHeight="true" outlineLevel="0" collapsed="false">
      <c r="A29" s="2" t="s">
        <v>745</v>
      </c>
      <c r="B29" s="290" t="n">
        <v>3.10266E-006</v>
      </c>
      <c r="C29" s="290" t="n">
        <f aca="false">IF(ISNUMBER(B29),B29*100,0)</f>
        <v>0.000310266</v>
      </c>
      <c r="D29" s="2" t="n">
        <v>0</v>
      </c>
      <c r="E29" s="2" t="n">
        <v>0</v>
      </c>
      <c r="F29" s="2" t="n">
        <v>2</v>
      </c>
      <c r="G29" s="163" t="n">
        <v>1</v>
      </c>
      <c r="H29" s="2" t="n">
        <f aca="false">IF(G29=0,C29,0)</f>
        <v>0</v>
      </c>
      <c r="I29" s="2" t="n">
        <v>2</v>
      </c>
      <c r="J29" s="2" t="n">
        <v>200</v>
      </c>
    </row>
    <row r="30" customFormat="false" ht="12.75" hidden="false" customHeight="true" outlineLevel="0" collapsed="false">
      <c r="A30" s="2" t="s">
        <v>595</v>
      </c>
      <c r="B30" s="2" t="n">
        <v>8029.679767</v>
      </c>
      <c r="C30" s="2" t="n">
        <f aca="false">IF(ISNUMBER(B30),B30*100,0)</f>
        <v>802967.9767</v>
      </c>
      <c r="D30" s="2" t="n">
        <v>0.316748538</v>
      </c>
      <c r="E30" s="2" t="n">
        <v>0.003944722</v>
      </c>
      <c r="F30" s="2" t="n">
        <v>2</v>
      </c>
      <c r="G30" s="163" t="n">
        <v>1</v>
      </c>
      <c r="H30" s="2" t="n">
        <f aca="false">IF(G30=0,C30,0)</f>
        <v>0</v>
      </c>
      <c r="I30" s="2" t="n">
        <v>79.444</v>
      </c>
      <c r="J30" s="2" t="n">
        <v>7944.4</v>
      </c>
    </row>
    <row r="31" customFormat="false" ht="12.75" hidden="false" customHeight="true" outlineLevel="0" collapsed="false">
      <c r="A31" s="2" t="s">
        <v>593</v>
      </c>
      <c r="B31" s="2" t="n">
        <v>430.8011439</v>
      </c>
      <c r="C31" s="2" t="n">
        <f aca="false">IF(ISNUMBER(B31),B31*100,0)</f>
        <v>43080.11439</v>
      </c>
      <c r="D31" s="2" t="n">
        <v>189.2413375</v>
      </c>
      <c r="E31" s="2" t="n">
        <v>43.92777043</v>
      </c>
      <c r="F31" s="2" t="n">
        <v>2</v>
      </c>
      <c r="G31" s="163" t="n">
        <v>1</v>
      </c>
      <c r="H31" s="2" t="n">
        <f aca="false">IF(G31=0,C31,0)</f>
        <v>0</v>
      </c>
      <c r="I31" s="2" t="n">
        <v>433.52</v>
      </c>
      <c r="J31" s="2" t="n">
        <v>43352</v>
      </c>
    </row>
    <row r="32" customFormat="false" ht="12.75" hidden="false" customHeight="true" outlineLevel="0" collapsed="false">
      <c r="A32" s="2" t="s">
        <v>614</v>
      </c>
      <c r="B32" s="2" t="n">
        <v>1265.150038</v>
      </c>
      <c r="C32" s="2" t="n">
        <f aca="false">IF(ISNUMBER(B32),B32*100,0)</f>
        <v>126515.0038</v>
      </c>
      <c r="D32" s="2" t="n">
        <v>56.63725214</v>
      </c>
      <c r="E32" s="2" t="n">
        <v>4.476722163</v>
      </c>
      <c r="F32" s="2" t="n">
        <v>2</v>
      </c>
      <c r="G32" s="163" t="n">
        <v>1</v>
      </c>
      <c r="H32" s="2" t="n">
        <f aca="false">IF(G32=0,C32,0)</f>
        <v>0</v>
      </c>
      <c r="I32" s="2" t="n">
        <v>444.39</v>
      </c>
      <c r="J32" s="2" t="n">
        <v>44439</v>
      </c>
    </row>
    <row r="33" customFormat="false" ht="12.75" hidden="false" customHeight="true" outlineLevel="0" collapsed="false">
      <c r="A33" s="2" t="s">
        <v>616</v>
      </c>
      <c r="B33" s="290" t="n">
        <v>1.86161E-005</v>
      </c>
      <c r="C33" s="290" t="n">
        <f aca="false">IF(ISNUMBER(B33),B33*100,0)</f>
        <v>0.00186161</v>
      </c>
      <c r="D33" s="290" t="n">
        <v>1.55134E-005</v>
      </c>
      <c r="E33" s="2" t="n">
        <v>83.33335481</v>
      </c>
      <c r="F33" s="2" t="n">
        <v>2</v>
      </c>
      <c r="G33" s="163" t="n">
        <v>1</v>
      </c>
      <c r="H33" s="2" t="n">
        <f aca="false">IF(G33=0,C33,0)</f>
        <v>0</v>
      </c>
      <c r="I33" s="2" t="n">
        <v>0.16</v>
      </c>
      <c r="J33" s="2" t="n">
        <v>16</v>
      </c>
    </row>
    <row r="34" customFormat="false" ht="12.75" hidden="false" customHeight="true" outlineLevel="0" collapsed="false">
      <c r="A34" s="2" t="s">
        <v>618</v>
      </c>
      <c r="B34" s="2" t="n">
        <v>13906.05757</v>
      </c>
      <c r="C34" s="2" t="n">
        <f aca="false">IF(ISNUMBER(B34),B34*100,0)</f>
        <v>1390605.757</v>
      </c>
      <c r="D34" s="2" t="n">
        <v>6029.74849</v>
      </c>
      <c r="E34" s="2" t="n">
        <v>43.36058914</v>
      </c>
      <c r="F34" s="2" t="n">
        <v>2</v>
      </c>
      <c r="G34" s="163" t="n">
        <v>1</v>
      </c>
      <c r="H34" s="2" t="n">
        <f aca="false">IF(G34=0,C34,0)</f>
        <v>0</v>
      </c>
      <c r="I34" s="2" t="n">
        <v>16073</v>
      </c>
      <c r="J34" s="2" t="n">
        <v>1607300</v>
      </c>
    </row>
    <row r="35" customFormat="false" ht="12.75" hidden="false" customHeight="true" outlineLevel="0" collapsed="false">
      <c r="A35" s="2" t="s">
        <v>619</v>
      </c>
      <c r="B35" s="290" t="n">
        <v>4.03345E-005</v>
      </c>
      <c r="C35" s="290" t="n">
        <f aca="false">IF(ISNUMBER(B35),B35*100,0)</f>
        <v>0.00403345</v>
      </c>
      <c r="D35" s="290" t="n">
        <v>9.30796E-006</v>
      </c>
      <c r="E35" s="2" t="n">
        <v>23.07691359</v>
      </c>
      <c r="F35" s="2" t="n">
        <v>2</v>
      </c>
      <c r="G35" s="163" t="n">
        <v>1</v>
      </c>
      <c r="H35" s="2" t="n">
        <f aca="false">IF(G35=0,C35,0)</f>
        <v>0</v>
      </c>
      <c r="I35" s="2" t="n">
        <v>8</v>
      </c>
      <c r="J35" s="2" t="n">
        <v>800</v>
      </c>
    </row>
    <row r="36" customFormat="false" ht="12.75" hidden="false" customHeight="true" outlineLevel="0" collapsed="false">
      <c r="A36" s="2" t="s">
        <v>821</v>
      </c>
      <c r="B36" s="2" t="n">
        <v>158.4674232</v>
      </c>
      <c r="C36" s="2" t="n">
        <f aca="false">IF(ISNUMBER(B36),B36*100,0)</f>
        <v>15846.74232</v>
      </c>
      <c r="D36" s="2" t="n">
        <v>11.30102722</v>
      </c>
      <c r="E36" s="2" t="n">
        <v>7.131451372</v>
      </c>
      <c r="F36" s="2" t="n">
        <v>2</v>
      </c>
      <c r="G36" s="163" t="n">
        <v>1</v>
      </c>
      <c r="H36" s="2" t="n">
        <f aca="false">IF(G36=0,C36,0)</f>
        <v>0</v>
      </c>
      <c r="I36" s="2" t="e">
        <f aca="false">#N/A</f>
        <v>#N/A</v>
      </c>
      <c r="J36" s="2" t="e">
        <f aca="false">#N/A</f>
        <v>#N/A</v>
      </c>
    </row>
    <row r="37" customFormat="false" ht="12.75" hidden="false" customHeight="true" outlineLevel="0" collapsed="false">
      <c r="A37" s="2" t="s">
        <v>613</v>
      </c>
      <c r="B37" s="2" t="n">
        <v>44.98452244</v>
      </c>
      <c r="C37" s="2" t="n">
        <f aca="false">IF(ISNUMBER(B37),B37*100,0)</f>
        <v>4498.452244</v>
      </c>
      <c r="D37" s="2" t="n">
        <v>3.051914694</v>
      </c>
      <c r="E37" s="2" t="n">
        <v>6.784366106</v>
      </c>
      <c r="F37" s="2" t="n">
        <v>2</v>
      </c>
      <c r="G37" s="163" t="n">
        <v>1</v>
      </c>
      <c r="H37" s="2" t="n">
        <f aca="false">IF(G37=0,C37,0)</f>
        <v>0</v>
      </c>
      <c r="I37" s="2" t="n">
        <v>63.9</v>
      </c>
      <c r="J37" s="2" t="n">
        <v>6390</v>
      </c>
    </row>
    <row r="38" customFormat="false" ht="12.75" hidden="false" customHeight="true" outlineLevel="0" collapsed="false">
      <c r="A38" s="2" t="s">
        <v>724</v>
      </c>
      <c r="B38" s="2" t="n">
        <v>69.8779804</v>
      </c>
      <c r="C38" s="2" t="n">
        <f aca="false">IF(ISNUMBER(B38),B38*100,0)</f>
        <v>6987.79804</v>
      </c>
      <c r="D38" s="2" t="n">
        <v>45.54149521</v>
      </c>
      <c r="E38" s="2" t="n">
        <v>65.17288415</v>
      </c>
      <c r="F38" s="2" t="n">
        <v>2</v>
      </c>
      <c r="G38" s="163" t="n">
        <v>1</v>
      </c>
      <c r="H38" s="2" t="n">
        <f aca="false">IF(G38=0,C38,0)</f>
        <v>0</v>
      </c>
      <c r="I38" s="2" t="n">
        <v>70.04</v>
      </c>
      <c r="J38" s="2" t="n">
        <v>7004</v>
      </c>
    </row>
    <row r="39" customFormat="false" ht="12.75" hidden="false" customHeight="true" outlineLevel="0" collapsed="false">
      <c r="A39" s="2" t="s">
        <v>720</v>
      </c>
      <c r="B39" s="2" t="n">
        <v>317.3085849</v>
      </c>
      <c r="C39" s="2" t="n">
        <f aca="false">IF(ISNUMBER(B39),B39*100,0)</f>
        <v>31730.85849</v>
      </c>
      <c r="D39" s="2" t="n">
        <v>317.1596276</v>
      </c>
      <c r="E39" s="2" t="n">
        <v>99.95305603</v>
      </c>
      <c r="F39" s="2" t="n">
        <v>2</v>
      </c>
      <c r="G39" s="163" t="n">
        <v>1</v>
      </c>
      <c r="H39" s="2" t="n">
        <f aca="false">IF(G39=0,C39,0)</f>
        <v>0</v>
      </c>
      <c r="I39" s="2" t="n">
        <v>163.3</v>
      </c>
      <c r="J39" s="2" t="n">
        <v>16330</v>
      </c>
    </row>
    <row r="40" customFormat="false" ht="12.75" hidden="false" customHeight="true" outlineLevel="0" collapsed="false">
      <c r="A40" s="2" t="s">
        <v>622</v>
      </c>
      <c r="B40" s="2" t="n">
        <v>513.9320584</v>
      </c>
      <c r="C40" s="2" t="n">
        <f aca="false">IF(ISNUMBER(B40),B40*100,0)</f>
        <v>51393.20584</v>
      </c>
      <c r="D40" s="2" t="n">
        <v>6.609720523</v>
      </c>
      <c r="E40" s="2" t="n">
        <v>1.286107845</v>
      </c>
      <c r="F40" s="2" t="n">
        <v>2</v>
      </c>
      <c r="G40" s="163" t="n">
        <v>1</v>
      </c>
      <c r="H40" s="2" t="n">
        <f aca="false">IF(G40=0,C40,0)</f>
        <v>0</v>
      </c>
      <c r="I40" s="2" t="n">
        <v>2.65</v>
      </c>
      <c r="J40" s="2" t="n">
        <v>265</v>
      </c>
    </row>
    <row r="41" customFormat="false" ht="12.75" hidden="false" customHeight="true" outlineLevel="0" collapsed="false">
      <c r="A41" s="2" t="s">
        <v>714</v>
      </c>
      <c r="B41" s="2" t="n">
        <v>1182.111357</v>
      </c>
      <c r="C41" s="2" t="n">
        <f aca="false">IF(ISNUMBER(B41),B41*100,0)</f>
        <v>118211.1357</v>
      </c>
      <c r="D41" s="2" t="n">
        <v>624.7571642</v>
      </c>
      <c r="E41" s="2" t="n">
        <v>52.85095693</v>
      </c>
      <c r="F41" s="2" t="n">
        <v>2</v>
      </c>
      <c r="G41" s="163" t="n">
        <v>1</v>
      </c>
      <c r="H41" s="2" t="n">
        <f aca="false">IF(G41=0,C41,0)</f>
        <v>0</v>
      </c>
      <c r="I41" s="2" t="n">
        <v>1345</v>
      </c>
      <c r="J41" s="2" t="n">
        <v>134500</v>
      </c>
    </row>
    <row r="42" customFormat="false" ht="12.75" hidden="false" customHeight="true" outlineLevel="0" collapsed="false">
      <c r="A42" s="2" t="s">
        <v>623</v>
      </c>
      <c r="B42" s="2" t="n">
        <v>346.6921931</v>
      </c>
      <c r="C42" s="2" t="n">
        <f aca="false">IF(ISNUMBER(B42),B42*100,0)</f>
        <v>34669.21931</v>
      </c>
      <c r="D42" s="2" t="n">
        <v>86.04759415</v>
      </c>
      <c r="E42" s="2" t="n">
        <v>24.81959383</v>
      </c>
      <c r="F42" s="2" t="n">
        <v>2</v>
      </c>
      <c r="G42" s="163" t="n">
        <v>1</v>
      </c>
      <c r="H42" s="2" t="n">
        <f aca="false">IF(G42=0,C42,0)</f>
        <v>0</v>
      </c>
      <c r="I42" s="2" t="n">
        <v>460.2</v>
      </c>
      <c r="J42" s="2" t="n">
        <v>46020</v>
      </c>
    </row>
    <row r="43" customFormat="false" ht="12.75" hidden="false" customHeight="true" outlineLevel="0" collapsed="false">
      <c r="A43" s="2" t="s">
        <v>727</v>
      </c>
      <c r="B43" s="2" t="n">
        <v>40.48320198</v>
      </c>
      <c r="C43" s="2" t="n">
        <f aca="false">IF(ISNUMBER(B43),B43*100,0)</f>
        <v>4048.320198</v>
      </c>
      <c r="D43" s="2" t="n">
        <v>0.02468952</v>
      </c>
      <c r="E43" s="2" t="n">
        <v>0.060987073</v>
      </c>
      <c r="F43" s="2" t="n">
        <v>2</v>
      </c>
      <c r="G43" s="163" t="n">
        <v>1</v>
      </c>
      <c r="H43" s="2" t="n">
        <f aca="false">IF(G43=0,C43,0)</f>
        <v>0</v>
      </c>
      <c r="I43" s="2" t="n">
        <v>40.56</v>
      </c>
      <c r="J43" s="2" t="n">
        <v>4056</v>
      </c>
    </row>
    <row r="44" customFormat="false" ht="12.75" hidden="false" customHeight="true" outlineLevel="0" collapsed="false">
      <c r="A44" s="2" t="s">
        <v>625</v>
      </c>
      <c r="B44" s="2" t="n">
        <v>2438.731789</v>
      </c>
      <c r="C44" s="2" t="n">
        <f aca="false">IF(ISNUMBER(B44),B44*100,0)</f>
        <v>243873.1789</v>
      </c>
      <c r="D44" s="2" t="n">
        <v>470.0223349</v>
      </c>
      <c r="E44" s="2" t="n">
        <v>19.27322787</v>
      </c>
      <c r="F44" s="2" t="n">
        <v>2</v>
      </c>
      <c r="G44" s="163" t="n">
        <v>1</v>
      </c>
      <c r="H44" s="2" t="n">
        <f aca="false">IF(G44=0,C44,0)</f>
        <v>0</v>
      </c>
      <c r="I44" s="2" t="n">
        <v>2202.62</v>
      </c>
      <c r="J44" s="2" t="n">
        <v>220262</v>
      </c>
    </row>
    <row r="45" customFormat="false" ht="12.75" hidden="false" customHeight="true" outlineLevel="0" collapsed="false">
      <c r="A45" s="2" t="s">
        <v>628</v>
      </c>
      <c r="B45" s="2" t="n">
        <v>16.33345792</v>
      </c>
      <c r="C45" s="2" t="n">
        <f aca="false">IF(ISNUMBER(B45),B45*100,0)</f>
        <v>1633.345792</v>
      </c>
      <c r="D45" s="2" t="n">
        <v>0</v>
      </c>
      <c r="E45" s="2" t="n">
        <v>0</v>
      </c>
      <c r="F45" s="2" t="n">
        <v>2</v>
      </c>
      <c r="G45" s="163" t="n">
        <v>1</v>
      </c>
      <c r="H45" s="2" t="n">
        <f aca="false">IF(G45=0,C45,0)</f>
        <v>0</v>
      </c>
      <c r="I45" s="2" t="n">
        <v>3.13</v>
      </c>
      <c r="J45" s="2" t="n">
        <v>313</v>
      </c>
    </row>
    <row r="46" customFormat="false" ht="12.75" hidden="false" customHeight="true" outlineLevel="0" collapsed="false">
      <c r="A46" s="2" t="s">
        <v>782</v>
      </c>
      <c r="B46" s="290" t="n">
        <v>3.1026E-006</v>
      </c>
      <c r="C46" s="290" t="n">
        <f aca="false">IF(ISNUMBER(B46),B46*100,0)</f>
        <v>0.00031026</v>
      </c>
      <c r="D46" s="2" t="n">
        <v>0</v>
      </c>
      <c r="E46" s="2" t="n">
        <v>0</v>
      </c>
      <c r="F46" s="2" t="n">
        <v>2</v>
      </c>
      <c r="G46" s="163" t="n">
        <v>1</v>
      </c>
      <c r="H46" s="2" t="n">
        <f aca="false">IF(G46=0,C46,0)</f>
        <v>0</v>
      </c>
      <c r="I46" s="2" t="n">
        <v>0</v>
      </c>
      <c r="J46" s="2" t="n">
        <v>0</v>
      </c>
    </row>
    <row r="47" customFormat="false" ht="12.75" hidden="false" customHeight="true" outlineLevel="0" collapsed="false">
      <c r="A47" s="2" t="s">
        <v>712</v>
      </c>
      <c r="B47" s="2" t="n">
        <v>3100.361824</v>
      </c>
      <c r="C47" s="2" t="n">
        <f aca="false">IF(ISNUMBER(B47),B47*100,0)</f>
        <v>310036.1824</v>
      </c>
      <c r="D47" s="2" t="n">
        <v>2051.523017</v>
      </c>
      <c r="E47" s="2" t="n">
        <v>66.1704386</v>
      </c>
      <c r="F47" s="2" t="n">
        <v>2</v>
      </c>
      <c r="G47" s="163" t="n">
        <v>1</v>
      </c>
      <c r="H47" s="2" t="n">
        <f aca="false">IF(G47=0,C47,0)</f>
        <v>0</v>
      </c>
      <c r="I47" s="2" t="n">
        <v>2759.31</v>
      </c>
      <c r="J47" s="2" t="n">
        <v>275931</v>
      </c>
    </row>
    <row r="48" customFormat="false" ht="12.75" hidden="false" customHeight="true" outlineLevel="0" collapsed="false">
      <c r="A48" s="2" t="s">
        <v>746</v>
      </c>
      <c r="B48" s="290" t="n">
        <v>3.10266E-005</v>
      </c>
      <c r="C48" s="290" t="n">
        <f aca="false">IF(ISNUMBER(B48),B48*100,0)</f>
        <v>0.00310266</v>
      </c>
      <c r="D48" s="290" t="n">
        <v>2.48213E-005</v>
      </c>
      <c r="E48" s="2" t="n">
        <v>80.00015781</v>
      </c>
      <c r="F48" s="2" t="n">
        <v>2</v>
      </c>
      <c r="G48" s="163" t="n">
        <v>1</v>
      </c>
      <c r="H48" s="2" t="n">
        <f aca="false">IF(G48=0,C48,0)</f>
        <v>0</v>
      </c>
      <c r="I48" s="2" t="n">
        <v>155</v>
      </c>
      <c r="J48" s="2" t="n">
        <v>15500</v>
      </c>
    </row>
    <row r="49" customFormat="false" ht="12.75" hidden="false" customHeight="true" outlineLevel="0" collapsed="false">
      <c r="A49" s="2" t="s">
        <v>749</v>
      </c>
      <c r="B49" s="2" t="n">
        <v>0.000179954</v>
      </c>
      <c r="C49" s="2" t="n">
        <f aca="false">IF(ISNUMBER(B49),B49*100,0)</f>
        <v>0.0179954</v>
      </c>
      <c r="D49" s="290" t="n">
        <v>4.65401E-005</v>
      </c>
      <c r="E49" s="2" t="n">
        <v>25.86217868</v>
      </c>
      <c r="F49" s="2" t="n">
        <v>2</v>
      </c>
      <c r="G49" s="163" t="n">
        <v>1</v>
      </c>
      <c r="H49" s="2" t="n">
        <f aca="false">IF(G49=0,C49,0)</f>
        <v>0</v>
      </c>
      <c r="I49" s="2" t="n">
        <v>30</v>
      </c>
      <c r="J49" s="2" t="n">
        <v>3000</v>
      </c>
    </row>
    <row r="50" customFormat="false" ht="12.75" hidden="false" customHeight="true" outlineLevel="0" collapsed="false">
      <c r="A50" s="2" t="s">
        <v>629</v>
      </c>
      <c r="B50" s="2" t="n">
        <v>1736.2906</v>
      </c>
      <c r="C50" s="2" t="n">
        <f aca="false">IF(ISNUMBER(B50),B50*100,0)</f>
        <v>173629.06</v>
      </c>
      <c r="D50" s="2" t="n">
        <v>288.1320362</v>
      </c>
      <c r="E50" s="2" t="n">
        <v>16.59468964</v>
      </c>
      <c r="F50" s="2" t="n">
        <v>2</v>
      </c>
      <c r="G50" s="163" t="n">
        <v>1</v>
      </c>
      <c r="H50" s="2" t="n">
        <f aca="false">IF(G50=0,C50,0)</f>
        <v>0</v>
      </c>
      <c r="I50" s="2" t="n">
        <v>38.36</v>
      </c>
      <c r="J50" s="2" t="n">
        <v>3836</v>
      </c>
    </row>
    <row r="51" customFormat="false" ht="12.75" hidden="false" customHeight="true" outlineLevel="0" collapsed="false">
      <c r="A51" s="2" t="s">
        <v>715</v>
      </c>
      <c r="B51" s="2" t="n">
        <v>1094.506548</v>
      </c>
      <c r="C51" s="2" t="n">
        <f aca="false">IF(ISNUMBER(B51),B51*100,0)</f>
        <v>109450.6548</v>
      </c>
      <c r="D51" s="2" t="n">
        <v>1057.256954</v>
      </c>
      <c r="E51" s="2" t="n">
        <v>96.59667689</v>
      </c>
      <c r="F51" s="2" t="n">
        <v>2</v>
      </c>
      <c r="G51" s="163" t="n">
        <v>1</v>
      </c>
      <c r="H51" s="2" t="n">
        <f aca="false">IF(G51=0,C51,0)</f>
        <v>0</v>
      </c>
      <c r="I51" s="2" t="n">
        <v>1038.96</v>
      </c>
      <c r="J51" s="2" t="n">
        <v>103896</v>
      </c>
    </row>
    <row r="52" customFormat="false" ht="12.75" hidden="false" customHeight="true" outlineLevel="0" collapsed="false">
      <c r="A52" s="2" t="s">
        <v>658</v>
      </c>
      <c r="B52" s="2" t="n">
        <v>1584.22135</v>
      </c>
      <c r="C52" s="2" t="n">
        <f aca="false">IF(ISNUMBER(B52),B52*100,0)</f>
        <v>158422.135</v>
      </c>
      <c r="D52" s="2" t="n">
        <v>0</v>
      </c>
      <c r="E52" s="2" t="n">
        <v>0</v>
      </c>
      <c r="F52" s="2" t="n">
        <v>2</v>
      </c>
      <c r="G52" s="163" t="n">
        <v>1</v>
      </c>
      <c r="H52" s="2" t="n">
        <f aca="false">IF(G52=0,C52,0)</f>
        <v>0</v>
      </c>
      <c r="I52" s="2" t="n">
        <v>48.69</v>
      </c>
      <c r="J52" s="2" t="n">
        <v>4869</v>
      </c>
    </row>
    <row r="53" customFormat="false" ht="12.75" hidden="false" customHeight="true" outlineLevel="0" collapsed="false">
      <c r="A53" s="2" t="s">
        <v>722</v>
      </c>
      <c r="B53" s="2" t="n">
        <v>149.2749843</v>
      </c>
      <c r="C53" s="2" t="n">
        <f aca="false">IF(ISNUMBER(B53),B53*100,0)</f>
        <v>14927.49843</v>
      </c>
      <c r="D53" s="2" t="n">
        <v>122.8425036</v>
      </c>
      <c r="E53" s="2" t="n">
        <v>82.2927594</v>
      </c>
      <c r="F53" s="2" t="n">
        <v>2</v>
      </c>
      <c r="G53" s="163" t="n">
        <v>1</v>
      </c>
      <c r="H53" s="2" t="n">
        <f aca="false">IF(G53=0,C53,0)</f>
        <v>0</v>
      </c>
      <c r="I53" s="2" t="n">
        <v>131.58</v>
      </c>
      <c r="J53" s="2" t="n">
        <v>13158</v>
      </c>
    </row>
    <row r="54" customFormat="false" ht="12.75" hidden="false" customHeight="true" outlineLevel="0" collapsed="false">
      <c r="A54" s="2" t="s">
        <v>753</v>
      </c>
      <c r="B54" s="290" t="n">
        <v>1.24106E-005</v>
      </c>
      <c r="C54" s="290" t="n">
        <f aca="false">IF(ISNUMBER(B54),B54*100,0)</f>
        <v>0.00124106</v>
      </c>
      <c r="D54" s="2" t="n">
        <v>0</v>
      </c>
      <c r="E54" s="2" t="n">
        <v>0</v>
      </c>
      <c r="F54" s="2" t="n">
        <v>2</v>
      </c>
      <c r="G54" s="163" t="n">
        <v>1</v>
      </c>
      <c r="H54" s="2" t="n">
        <f aca="false">IF(G54=0,C54,0)</f>
        <v>0</v>
      </c>
      <c r="I54" s="2" t="n">
        <v>0</v>
      </c>
      <c r="J54" s="2" t="n">
        <v>0</v>
      </c>
    </row>
    <row r="55" customFormat="false" ht="12.75" hidden="false" customHeight="true" outlineLevel="0" collapsed="false">
      <c r="A55" s="2" t="s">
        <v>635</v>
      </c>
      <c r="B55" s="2" t="n">
        <v>2713.71099</v>
      </c>
      <c r="C55" s="2" t="n">
        <f aca="false">IF(ISNUMBER(B55),B55*100,0)</f>
        <v>271371.099</v>
      </c>
      <c r="D55" s="2" t="n">
        <v>0</v>
      </c>
      <c r="E55" s="2" t="n">
        <v>0</v>
      </c>
      <c r="F55" s="2" t="n">
        <v>2</v>
      </c>
      <c r="G55" s="163" t="n">
        <v>1</v>
      </c>
      <c r="H55" s="2" t="n">
        <f aca="false">IF(G55=0,C55,0)</f>
        <v>0</v>
      </c>
      <c r="I55" s="2" t="n">
        <v>2732.59</v>
      </c>
      <c r="J55" s="2" t="n">
        <v>273259</v>
      </c>
    </row>
    <row r="56" customFormat="false" ht="12.75" hidden="false" customHeight="true" outlineLevel="0" collapsed="false">
      <c r="A56" s="2" t="s">
        <v>640</v>
      </c>
      <c r="B56" s="2" t="n">
        <v>12809.59674</v>
      </c>
      <c r="C56" s="2" t="n">
        <f aca="false">IF(ISNUMBER(B56),B56*100,0)</f>
        <v>1280959.674</v>
      </c>
      <c r="D56" s="2" t="n">
        <v>533.2489433</v>
      </c>
      <c r="E56" s="2" t="n">
        <v>4.162886266</v>
      </c>
      <c r="F56" s="2" t="n">
        <v>2</v>
      </c>
      <c r="G56" s="163" t="n">
        <v>1</v>
      </c>
      <c r="H56" s="2" t="n">
        <f aca="false">IF(G56=0,C56,0)</f>
        <v>0</v>
      </c>
      <c r="I56" s="2" t="n">
        <v>12900.66</v>
      </c>
      <c r="J56" s="2" t="n">
        <v>1290066</v>
      </c>
    </row>
    <row r="57" customFormat="false" ht="12.75" hidden="false" customHeight="true" outlineLevel="0" collapsed="false">
      <c r="A57" s="2" t="s">
        <v>637</v>
      </c>
      <c r="B57" s="2" t="n">
        <v>758.3864038</v>
      </c>
      <c r="C57" s="2" t="n">
        <f aca="false">IF(ISNUMBER(B57),B57*100,0)</f>
        <v>75838.64038</v>
      </c>
      <c r="D57" s="2" t="n">
        <v>742.8487499</v>
      </c>
      <c r="E57" s="2" t="n">
        <v>97.95122199</v>
      </c>
      <c r="F57" s="2" t="n">
        <v>2</v>
      </c>
      <c r="G57" s="163" t="n">
        <v>1</v>
      </c>
      <c r="H57" s="2" t="n">
        <f aca="false">IF(G57=0,C57,0)</f>
        <v>0</v>
      </c>
      <c r="I57" s="2" t="n">
        <v>82</v>
      </c>
      <c r="J57" s="2" t="n">
        <v>8200</v>
      </c>
    </row>
    <row r="58" customFormat="false" ht="12.75" hidden="false" customHeight="true" outlineLevel="0" collapsed="false">
      <c r="A58" s="2" t="s">
        <v>641</v>
      </c>
      <c r="B58" s="2" t="n">
        <v>15318.29862</v>
      </c>
      <c r="C58" s="2" t="n">
        <f aca="false">IF(ISNUMBER(B58),B58*100,0)</f>
        <v>1531829.862</v>
      </c>
      <c r="D58" s="2" t="n">
        <v>2341.016473</v>
      </c>
      <c r="E58" s="2" t="n">
        <v>15.28248359</v>
      </c>
      <c r="F58" s="2" t="n">
        <v>2</v>
      </c>
      <c r="G58" s="163" t="n">
        <v>1</v>
      </c>
      <c r="H58" s="2" t="n">
        <f aca="false">IF(G58=0,C58,0)</f>
        <v>0</v>
      </c>
      <c r="I58" s="2" t="n">
        <v>15397.14</v>
      </c>
      <c r="J58" s="2" t="n">
        <v>1539714</v>
      </c>
    </row>
    <row r="59" customFormat="false" ht="12.75" hidden="false" customHeight="true" outlineLevel="0" collapsed="false">
      <c r="A59" s="2" t="s">
        <v>718</v>
      </c>
      <c r="B59" s="2" t="n">
        <v>626.4325698</v>
      </c>
      <c r="C59" s="2" t="n">
        <f aca="false">IF(ISNUMBER(B59),B59*100,0)</f>
        <v>62643.25698</v>
      </c>
      <c r="D59" s="2" t="n">
        <v>570.9029914</v>
      </c>
      <c r="E59" s="2" t="n">
        <v>91.13558568</v>
      </c>
      <c r="F59" s="2" t="n">
        <v>2</v>
      </c>
      <c r="G59" s="163" t="n">
        <v>1</v>
      </c>
      <c r="H59" s="2" t="n">
        <f aca="false">IF(G59=0,C59,0)</f>
        <v>0</v>
      </c>
      <c r="I59" s="2" t="n">
        <v>411.41</v>
      </c>
      <c r="J59" s="2" t="n">
        <v>41141</v>
      </c>
    </row>
    <row r="60" customFormat="false" ht="12.75" hidden="false" customHeight="true" outlineLevel="0" collapsed="false">
      <c r="A60" s="2" t="s">
        <v>636</v>
      </c>
      <c r="B60" s="2" t="n">
        <v>9.917503395</v>
      </c>
      <c r="C60" s="2" t="n">
        <f aca="false">IF(ISNUMBER(B60),B60*100,0)</f>
        <v>991.7503395</v>
      </c>
      <c r="D60" s="2" t="n">
        <v>0.693755178</v>
      </c>
      <c r="E60" s="2" t="n">
        <v>6.995260303</v>
      </c>
      <c r="F60" s="2" t="n">
        <v>2</v>
      </c>
      <c r="G60" s="163" t="n">
        <v>1</v>
      </c>
      <c r="H60" s="2" t="n">
        <f aca="false">IF(G60=0,C60,0)</f>
        <v>0</v>
      </c>
      <c r="I60" s="2" t="n">
        <v>7.09</v>
      </c>
      <c r="J60" s="2" t="n">
        <v>709</v>
      </c>
    </row>
    <row r="61" customFormat="false" ht="12.75" hidden="false" customHeight="true" outlineLevel="0" collapsed="false">
      <c r="A61" s="2" t="s">
        <v>752</v>
      </c>
      <c r="B61" s="290" t="n">
        <v>9.30797E-006</v>
      </c>
      <c r="C61" s="290" t="n">
        <f aca="false">IF(ISNUMBER(B61),B61*100,0)</f>
        <v>0.000930797</v>
      </c>
      <c r="D61" s="2" t="n">
        <v>0</v>
      </c>
      <c r="E61" s="2" t="n">
        <v>0</v>
      </c>
      <c r="F61" s="2" t="n">
        <v>2</v>
      </c>
      <c r="G61" s="163" t="n">
        <v>1</v>
      </c>
      <c r="H61" s="2" t="n">
        <f aca="false">IF(G61=0,C61,0)</f>
        <v>0</v>
      </c>
      <c r="I61" s="2" t="n">
        <v>0</v>
      </c>
      <c r="J61" s="2" t="n">
        <v>0</v>
      </c>
    </row>
    <row r="62" customFormat="false" ht="12.75" hidden="false" customHeight="true" outlineLevel="0" collapsed="false">
      <c r="A62" s="2" t="s">
        <v>639</v>
      </c>
      <c r="B62" s="2" t="n">
        <v>0.18324354</v>
      </c>
      <c r="C62" s="2" t="n">
        <f aca="false">IF(ISNUMBER(B62),B62*100,0)</f>
        <v>18.324354</v>
      </c>
      <c r="D62" s="2" t="n">
        <v>0.130607527</v>
      </c>
      <c r="E62" s="2" t="n">
        <v>71.27537852</v>
      </c>
      <c r="F62" s="2" t="n">
        <v>2</v>
      </c>
      <c r="G62" s="163" t="n">
        <v>1</v>
      </c>
      <c r="H62" s="2" t="n">
        <f aca="false">IF(G62=0,C62,0)</f>
        <v>0</v>
      </c>
      <c r="I62" s="2" t="n">
        <v>4.81</v>
      </c>
      <c r="J62" s="2" t="n">
        <v>481</v>
      </c>
    </row>
    <row r="63" customFormat="false" ht="12.75" hidden="false" customHeight="true" outlineLevel="0" collapsed="false">
      <c r="A63" s="2" t="s">
        <v>638</v>
      </c>
      <c r="B63" s="2" t="n">
        <v>473.2747876</v>
      </c>
      <c r="C63" s="2" t="n">
        <f aca="false">IF(ISNUMBER(B63),B63*100,0)</f>
        <v>47327.47876</v>
      </c>
      <c r="D63" s="2" t="n">
        <v>39.48295888</v>
      </c>
      <c r="E63" s="2" t="n">
        <v>8.342502055</v>
      </c>
      <c r="F63" s="2" t="n">
        <v>2</v>
      </c>
      <c r="G63" s="163" t="n">
        <v>1</v>
      </c>
      <c r="H63" s="2" t="n">
        <f aca="false">IF(G63=0,C63,0)</f>
        <v>0</v>
      </c>
      <c r="I63" s="2" t="n">
        <v>3.07</v>
      </c>
      <c r="J63" s="2" t="n">
        <v>307</v>
      </c>
    </row>
    <row r="64" customFormat="false" ht="12.75" hidden="false" customHeight="true" outlineLevel="0" collapsed="false">
      <c r="A64" s="2" t="s">
        <v>736</v>
      </c>
      <c r="B64" s="2" t="n">
        <v>45.36796876</v>
      </c>
      <c r="C64" s="2" t="n">
        <f aca="false">IF(ISNUMBER(B64),B64*100,0)</f>
        <v>4536.796876</v>
      </c>
      <c r="D64" s="2" t="n">
        <v>5.727787317</v>
      </c>
      <c r="E64" s="2" t="n">
        <v>12.62517912</v>
      </c>
      <c r="F64" s="2" t="n">
        <v>2</v>
      </c>
      <c r="G64" s="163" t="n">
        <v>1</v>
      </c>
      <c r="H64" s="2" t="n">
        <f aca="false">IF(G64=0,C64,0)</f>
        <v>0</v>
      </c>
      <c r="I64" s="2" t="n">
        <v>0.16</v>
      </c>
      <c r="J64" s="2" t="n">
        <v>16</v>
      </c>
    </row>
    <row r="65" customFormat="false" ht="12.75" hidden="false" customHeight="true" outlineLevel="0" collapsed="false">
      <c r="A65" s="2" t="s">
        <v>644</v>
      </c>
      <c r="B65" s="2" t="n">
        <v>2739.154467</v>
      </c>
      <c r="C65" s="2" t="n">
        <f aca="false">IF(ISNUMBER(B65),B65*100,0)</f>
        <v>273915.4467</v>
      </c>
      <c r="D65" s="2" t="n">
        <v>731.8685515</v>
      </c>
      <c r="E65" s="2" t="n">
        <v>26.71877619</v>
      </c>
      <c r="F65" s="2" t="n">
        <v>2</v>
      </c>
      <c r="G65" s="163" t="n">
        <v>1</v>
      </c>
      <c r="H65" s="2" t="n">
        <f aca="false">IF(G65=0,C65,0)</f>
        <v>0</v>
      </c>
      <c r="I65" s="2" t="n">
        <v>2739.12</v>
      </c>
      <c r="J65" s="2" t="n">
        <v>273912</v>
      </c>
    </row>
    <row r="66" customFormat="false" ht="12.75" hidden="false" customHeight="true" outlineLevel="0" collapsed="false">
      <c r="A66" s="2" t="s">
        <v>721</v>
      </c>
      <c r="B66" s="2" t="n">
        <v>299.6177049</v>
      </c>
      <c r="C66" s="2" t="n">
        <f aca="false">IF(ISNUMBER(B66),B66*100,0)</f>
        <v>29961.77049</v>
      </c>
      <c r="D66" s="2" t="n">
        <v>171.7716943</v>
      </c>
      <c r="E66" s="2" t="n">
        <v>57.33028839</v>
      </c>
      <c r="F66" s="2" t="n">
        <v>2</v>
      </c>
      <c r="G66" s="163" t="n">
        <v>1</v>
      </c>
      <c r="H66" s="2" t="n">
        <f aca="false">IF(G66=0,C66,0)</f>
        <v>0</v>
      </c>
      <c r="I66" s="2" t="n">
        <v>299.66</v>
      </c>
      <c r="J66" s="2" t="n">
        <v>29966</v>
      </c>
    </row>
    <row r="67" customFormat="false" ht="12.75" hidden="false" customHeight="true" outlineLevel="0" collapsed="false">
      <c r="A67" s="2" t="s">
        <v>643</v>
      </c>
      <c r="B67" s="2" t="n">
        <v>748.6302821</v>
      </c>
      <c r="C67" s="2" t="n">
        <f aca="false">IF(ISNUMBER(B67),B67*100,0)</f>
        <v>74863.02821</v>
      </c>
      <c r="D67" s="2" t="n">
        <v>10.88962733</v>
      </c>
      <c r="E67" s="2" t="n">
        <v>1.454606845</v>
      </c>
      <c r="F67" s="2" t="n">
        <v>2</v>
      </c>
      <c r="G67" s="163" t="n">
        <v>1</v>
      </c>
      <c r="H67" s="2" t="n">
        <f aca="false">IF(G67=0,C67,0)</f>
        <v>0</v>
      </c>
      <c r="I67" s="2" t="n">
        <v>612.27</v>
      </c>
      <c r="J67" s="2" t="n">
        <v>61227</v>
      </c>
    </row>
    <row r="68" customFormat="false" ht="12.75" hidden="false" customHeight="true" outlineLevel="0" collapsed="false">
      <c r="A68" s="2" t="s">
        <v>588</v>
      </c>
      <c r="B68" s="2" t="n">
        <v>17597.08315</v>
      </c>
      <c r="C68" s="2" t="n">
        <f aca="false">IF(ISNUMBER(B68),B68*100,0)</f>
        <v>1759708.315</v>
      </c>
      <c r="D68" s="2" t="n">
        <v>3548.055534</v>
      </c>
      <c r="E68" s="2" t="n">
        <v>20.16274802</v>
      </c>
      <c r="F68" s="2" t="n">
        <v>2</v>
      </c>
      <c r="G68" s="163" t="n">
        <v>1</v>
      </c>
      <c r="H68" s="2" t="n">
        <f aca="false">IF(G68=0,C68,0)</f>
        <v>0</v>
      </c>
      <c r="I68" s="2" t="n">
        <v>2934.64</v>
      </c>
      <c r="J68" s="2" t="n">
        <v>293464</v>
      </c>
    </row>
    <row r="69" customFormat="false" ht="12.75" hidden="false" customHeight="true" outlineLevel="0" collapsed="false">
      <c r="A69" s="2" t="s">
        <v>757</v>
      </c>
      <c r="B69" s="290" t="n">
        <v>6.51549E-005</v>
      </c>
      <c r="C69" s="290" t="n">
        <f aca="false">IF(ISNUMBER(B69),B69*100,0)</f>
        <v>0.00651549</v>
      </c>
      <c r="D69" s="290" t="n">
        <v>6.51549E-005</v>
      </c>
      <c r="E69" s="2" t="n">
        <v>100</v>
      </c>
      <c r="F69" s="2" t="n">
        <v>2</v>
      </c>
      <c r="G69" s="163" t="n">
        <v>1</v>
      </c>
      <c r="H69" s="2" t="n">
        <f aca="false">IF(G69=0,C69,0)</f>
        <v>0</v>
      </c>
      <c r="I69" s="2" t="n">
        <v>0</v>
      </c>
      <c r="J69" s="2" t="n">
        <v>0</v>
      </c>
    </row>
    <row r="70" customFormat="false" ht="12.75" hidden="false" customHeight="true" outlineLevel="0" collapsed="false">
      <c r="A70" s="2" t="s">
        <v>594</v>
      </c>
      <c r="B70" s="2" t="n">
        <v>4229.409283</v>
      </c>
      <c r="C70" s="2" t="n">
        <f aca="false">IF(ISNUMBER(B70),B70*100,0)</f>
        <v>422940.9283</v>
      </c>
      <c r="D70" s="2" t="n">
        <v>0.001024088</v>
      </c>
      <c r="E70" s="290" t="n">
        <v>2.42135E-005</v>
      </c>
      <c r="F70" s="2" t="n">
        <v>2</v>
      </c>
      <c r="G70" s="163" t="n">
        <v>1</v>
      </c>
      <c r="H70" s="2" t="n">
        <f aca="false">IF(G70=0,C70,0)</f>
        <v>0</v>
      </c>
      <c r="I70" s="2" t="n">
        <v>516.59</v>
      </c>
      <c r="J70" s="2" t="n">
        <v>51659</v>
      </c>
    </row>
    <row r="71" customFormat="false" ht="12.75" hidden="false" customHeight="true" outlineLevel="0" collapsed="false">
      <c r="A71" s="2" t="s">
        <v>756</v>
      </c>
      <c r="B71" s="2" t="n">
        <v>3.65161555</v>
      </c>
      <c r="C71" s="2" t="n">
        <f aca="false">IF(ISNUMBER(B71),B71*100,0)</f>
        <v>365.161555</v>
      </c>
      <c r="D71" s="2" t="n">
        <v>3.64957673</v>
      </c>
      <c r="E71" s="2" t="n">
        <v>99.94416661</v>
      </c>
      <c r="F71" s="2" t="n">
        <v>2</v>
      </c>
      <c r="G71" s="163" t="n">
        <v>1</v>
      </c>
      <c r="H71" s="2" t="n">
        <f aca="false">IF(G71=0,C71,0)</f>
        <v>0</v>
      </c>
      <c r="I71" s="2" t="n">
        <v>17.1</v>
      </c>
      <c r="J71" s="2" t="n">
        <v>1710</v>
      </c>
    </row>
    <row r="72" customFormat="false" ht="12.75" hidden="false" customHeight="true" outlineLevel="0" collapsed="false">
      <c r="A72" s="2" t="s">
        <v>645</v>
      </c>
      <c r="B72" s="2" t="n">
        <v>2704.38381</v>
      </c>
      <c r="C72" s="2" t="n">
        <f aca="false">IF(ISNUMBER(B72),B72*100,0)</f>
        <v>270438.381</v>
      </c>
      <c r="D72" s="2" t="n">
        <v>290.7007184</v>
      </c>
      <c r="E72" s="2" t="n">
        <v>10.74924045</v>
      </c>
      <c r="F72" s="2" t="n">
        <v>2</v>
      </c>
      <c r="G72" s="163" t="n">
        <v>1</v>
      </c>
      <c r="H72" s="2" t="n">
        <f aca="false">IF(G72=0,C72,0)</f>
        <v>0</v>
      </c>
      <c r="I72" s="2" t="n">
        <v>2714.34</v>
      </c>
      <c r="J72" s="2" t="n">
        <v>271434</v>
      </c>
    </row>
    <row r="73" customFormat="false" ht="12.75" hidden="false" customHeight="true" outlineLevel="0" collapsed="false">
      <c r="A73" s="2" t="s">
        <v>755</v>
      </c>
      <c r="B73" s="2" t="n">
        <v>74.87882738</v>
      </c>
      <c r="C73" s="2" t="n">
        <f aca="false">IF(ISNUMBER(B73),B73*100,0)</f>
        <v>7487.882738</v>
      </c>
      <c r="D73" s="2" t="n">
        <v>0</v>
      </c>
      <c r="E73" s="2" t="n">
        <v>0</v>
      </c>
      <c r="F73" s="2" t="n">
        <v>2</v>
      </c>
      <c r="G73" s="163" t="n">
        <v>1</v>
      </c>
      <c r="H73" s="2" t="n">
        <f aca="false">IF(G73=0,C73,0)</f>
        <v>0</v>
      </c>
      <c r="I73" s="2" t="n">
        <v>0</v>
      </c>
      <c r="J73" s="2" t="n">
        <v>0</v>
      </c>
    </row>
    <row r="74" customFormat="false" ht="12.75" hidden="false" customHeight="true" outlineLevel="0" collapsed="false">
      <c r="A74" s="2" t="s">
        <v>754</v>
      </c>
      <c r="B74" s="290" t="n">
        <v>8.99774E-005</v>
      </c>
      <c r="C74" s="290" t="n">
        <f aca="false">IF(ISNUMBER(B74),B74*100,0)</f>
        <v>0.00899774</v>
      </c>
      <c r="D74" s="290" t="n">
        <v>3.72321E-005</v>
      </c>
      <c r="E74" s="2" t="n">
        <v>41.37936807</v>
      </c>
      <c r="F74" s="2" t="n">
        <v>2</v>
      </c>
      <c r="G74" s="163" t="n">
        <v>1</v>
      </c>
      <c r="H74" s="2" t="n">
        <f aca="false">IF(G74=0,C74,0)</f>
        <v>0</v>
      </c>
      <c r="I74" s="2" t="n">
        <v>5</v>
      </c>
      <c r="J74" s="2" t="n">
        <v>500</v>
      </c>
    </row>
    <row r="75" customFormat="false" ht="12.75" hidden="false" customHeight="true" outlineLevel="0" collapsed="false">
      <c r="A75" s="2" t="s">
        <v>729</v>
      </c>
      <c r="B75" s="2" t="n">
        <v>17.39566938</v>
      </c>
      <c r="C75" s="2" t="n">
        <f aca="false">IF(ISNUMBER(B75),B75*100,0)</f>
        <v>1739.566938</v>
      </c>
      <c r="D75" s="2" t="n">
        <v>1.939634854</v>
      </c>
      <c r="E75" s="2" t="n">
        <v>11.15010185</v>
      </c>
      <c r="F75" s="2" t="n">
        <v>2</v>
      </c>
      <c r="G75" s="163" t="n">
        <v>1</v>
      </c>
      <c r="H75" s="2" t="n">
        <f aca="false">IF(G75=0,C75,0)</f>
        <v>0</v>
      </c>
      <c r="I75" s="2" t="n">
        <v>17.45</v>
      </c>
      <c r="J75" s="2" t="n">
        <v>1745</v>
      </c>
    </row>
    <row r="76" customFormat="false" ht="12.75" hidden="false" customHeight="true" outlineLevel="0" collapsed="false">
      <c r="A76" s="2" t="s">
        <v>709</v>
      </c>
      <c r="B76" s="2" t="n">
        <v>3724.985608</v>
      </c>
      <c r="C76" s="2" t="n">
        <f aca="false">IF(ISNUMBER(B76),B76*100,0)</f>
        <v>372498.5608</v>
      </c>
      <c r="D76" s="2" t="n">
        <v>1842.900497</v>
      </c>
      <c r="E76" s="2" t="n">
        <v>49.47403001</v>
      </c>
      <c r="F76" s="2" t="n">
        <v>2</v>
      </c>
      <c r="G76" s="163" t="n">
        <v>1</v>
      </c>
      <c r="H76" s="2" t="n">
        <f aca="false">IF(G76=0,C76,0)</f>
        <v>0</v>
      </c>
      <c r="I76" s="2" t="n">
        <v>9030.58</v>
      </c>
      <c r="J76" s="2" t="n">
        <v>903058</v>
      </c>
    </row>
    <row r="77" customFormat="false" ht="12.75" hidden="false" customHeight="true" outlineLevel="0" collapsed="false">
      <c r="A77" s="2" t="s">
        <v>646</v>
      </c>
      <c r="B77" s="2" t="n">
        <v>791.6962023</v>
      </c>
      <c r="C77" s="2" t="n">
        <f aca="false">IF(ISNUMBER(B77),B77*100,0)</f>
        <v>79169.62023</v>
      </c>
      <c r="D77" s="2" t="n">
        <v>132.7625682</v>
      </c>
      <c r="E77" s="2" t="n">
        <v>16.76938298</v>
      </c>
      <c r="F77" s="2" t="n">
        <v>2</v>
      </c>
      <c r="G77" s="163" t="n">
        <v>1</v>
      </c>
      <c r="H77" s="2" t="n">
        <f aca="false">IF(G77=0,C77,0)</f>
        <v>0</v>
      </c>
      <c r="I77" s="2" t="n">
        <v>781.16</v>
      </c>
      <c r="J77" s="2" t="n">
        <v>78116</v>
      </c>
    </row>
    <row r="78" customFormat="false" ht="12.75" hidden="false" customHeight="true" outlineLevel="0" collapsed="false">
      <c r="A78" s="2" t="s">
        <v>758</v>
      </c>
      <c r="B78" s="290" t="n">
        <v>4.03343E-005</v>
      </c>
      <c r="C78" s="290" t="n">
        <f aca="false">IF(ISNUMBER(B78),B78*100,0)</f>
        <v>0.00403343</v>
      </c>
      <c r="D78" s="290" t="n">
        <v>4.03343E-005</v>
      </c>
      <c r="E78" s="2" t="n">
        <v>100</v>
      </c>
      <c r="F78" s="2" t="n">
        <v>2</v>
      </c>
      <c r="G78" s="163" t="n">
        <v>1</v>
      </c>
      <c r="H78" s="2" t="n">
        <f aca="false">IF(G78=0,C78,0)</f>
        <v>0</v>
      </c>
      <c r="I78" s="2" t="n">
        <v>0</v>
      </c>
      <c r="J78" s="2" t="n">
        <v>0</v>
      </c>
    </row>
    <row r="79" customFormat="false" ht="12.75" hidden="false" customHeight="true" outlineLevel="0" collapsed="false">
      <c r="A79" s="2" t="s">
        <v>735</v>
      </c>
      <c r="B79" s="2" t="n">
        <v>1.37053977</v>
      </c>
      <c r="C79" s="2" t="n">
        <f aca="false">IF(ISNUMBER(B79),B79*100,0)</f>
        <v>137.053977</v>
      </c>
      <c r="D79" s="2" t="n">
        <v>0</v>
      </c>
      <c r="E79" s="2" t="n">
        <v>0</v>
      </c>
      <c r="F79" s="2" t="n">
        <v>2</v>
      </c>
      <c r="G79" s="163" t="n">
        <v>1</v>
      </c>
      <c r="H79" s="2" t="n">
        <f aca="false">IF(G79=0,C79,0)</f>
        <v>0</v>
      </c>
      <c r="I79" s="2" t="n">
        <v>1.37</v>
      </c>
      <c r="J79" s="2" t="n">
        <v>137</v>
      </c>
    </row>
    <row r="80" customFormat="false" ht="12.75" hidden="false" customHeight="true" outlineLevel="0" collapsed="false">
      <c r="A80" s="2" t="s">
        <v>647</v>
      </c>
      <c r="B80" s="2" t="n">
        <v>473.7327756</v>
      </c>
      <c r="C80" s="2" t="n">
        <f aca="false">IF(ISNUMBER(B80),B80*100,0)</f>
        <v>47373.27756</v>
      </c>
      <c r="D80" s="2" t="n">
        <v>405.0927174</v>
      </c>
      <c r="E80" s="2" t="n">
        <v>85.51080657</v>
      </c>
      <c r="F80" s="2" t="n">
        <v>2</v>
      </c>
      <c r="G80" s="163" t="n">
        <v>1</v>
      </c>
      <c r="H80" s="2" t="n">
        <f aca="false">IF(G80=0,C80,0)</f>
        <v>0</v>
      </c>
      <c r="I80" s="2" t="n">
        <v>474.57</v>
      </c>
      <c r="J80" s="2" t="n">
        <v>47457</v>
      </c>
    </row>
    <row r="81" customFormat="false" ht="12.75" hidden="false" customHeight="true" outlineLevel="0" collapsed="false">
      <c r="A81" s="2" t="s">
        <v>759</v>
      </c>
      <c r="B81" s="290" t="n">
        <v>7.44645E-005</v>
      </c>
      <c r="C81" s="290" t="n">
        <f aca="false">IF(ISNUMBER(B81),B81*100,0)</f>
        <v>0.00744645</v>
      </c>
      <c r="D81" s="290" t="n">
        <v>3.10267E-005</v>
      </c>
      <c r="E81" s="2" t="n">
        <v>41.66644601</v>
      </c>
      <c r="F81" s="2" t="n">
        <v>2</v>
      </c>
      <c r="G81" s="163" t="n">
        <v>1</v>
      </c>
      <c r="H81" s="2" t="n">
        <f aca="false">IF(G81=0,C81,0)</f>
        <v>0</v>
      </c>
      <c r="I81" s="2" t="n">
        <v>0</v>
      </c>
      <c r="J81" s="2" t="n">
        <v>0</v>
      </c>
    </row>
    <row r="82" customFormat="false" ht="12.75" hidden="false" customHeight="true" outlineLevel="0" collapsed="false">
      <c r="A82" s="2" t="s">
        <v>591</v>
      </c>
      <c r="B82" s="2" t="n">
        <v>116.0616842</v>
      </c>
      <c r="C82" s="2" t="n">
        <f aca="false">IF(ISNUMBER(B82),B82*100,0)</f>
        <v>11606.16842</v>
      </c>
      <c r="D82" s="2" t="n">
        <v>72.61264681</v>
      </c>
      <c r="E82" s="2" t="n">
        <v>62.56384037</v>
      </c>
      <c r="F82" s="2" t="n">
        <v>2</v>
      </c>
      <c r="G82" s="163" t="n">
        <v>1</v>
      </c>
      <c r="H82" s="2" t="n">
        <f aca="false">IF(G82=0,C82,0)</f>
        <v>0</v>
      </c>
      <c r="I82" s="2" t="n">
        <v>113.22</v>
      </c>
      <c r="J82" s="2" t="n">
        <v>11322</v>
      </c>
    </row>
    <row r="83" customFormat="false" ht="12.75" hidden="false" customHeight="true" outlineLevel="0" collapsed="false">
      <c r="A83" s="2" t="s">
        <v>611</v>
      </c>
      <c r="B83" s="290" t="n">
        <v>1.86158E-005</v>
      </c>
      <c r="C83" s="290" t="n">
        <f aca="false">IF(ISNUMBER(B83),B83*100,0)</f>
        <v>0.00186158</v>
      </c>
      <c r="D83" s="290" t="n">
        <v>6.20524E-006</v>
      </c>
      <c r="E83" s="2" t="n">
        <v>33.33320066</v>
      </c>
      <c r="F83" s="2" t="n">
        <v>2</v>
      </c>
      <c r="G83" s="163" t="n">
        <v>1</v>
      </c>
      <c r="H83" s="2" t="n">
        <f aca="false">IF(G83=0,C83,0)</f>
        <v>0</v>
      </c>
      <c r="I83" s="2" t="n">
        <v>338.14</v>
      </c>
      <c r="J83" s="2" t="n">
        <v>33814</v>
      </c>
    </row>
    <row r="84" customFormat="false" ht="12.75" hidden="false" customHeight="true" outlineLevel="0" collapsed="false">
      <c r="A84" s="2" t="s">
        <v>648</v>
      </c>
      <c r="B84" s="2" t="n">
        <v>496.2341908</v>
      </c>
      <c r="C84" s="2" t="n">
        <f aca="false">IF(ISNUMBER(B84),B84*100,0)</f>
        <v>49623.41908</v>
      </c>
      <c r="D84" s="2" t="n">
        <v>0</v>
      </c>
      <c r="E84" s="2" t="n">
        <v>0</v>
      </c>
      <c r="F84" s="2" t="n">
        <v>2</v>
      </c>
      <c r="G84" s="163" t="n">
        <v>1</v>
      </c>
      <c r="H84" s="2" t="n">
        <f aca="false">IF(G84=0,C84,0)</f>
        <v>0</v>
      </c>
      <c r="I84" s="2" t="n">
        <v>277.86</v>
      </c>
      <c r="J84" s="2" t="n">
        <v>27786</v>
      </c>
    </row>
    <row r="85" customFormat="false" ht="12.75" hidden="false" customHeight="true" outlineLevel="0" collapsed="false">
      <c r="A85" s="2" t="s">
        <v>675</v>
      </c>
      <c r="B85" s="2" t="n">
        <v>60.08679097</v>
      </c>
      <c r="C85" s="2" t="n">
        <f aca="false">IF(ISNUMBER(B85),B85*100,0)</f>
        <v>6008.679097</v>
      </c>
      <c r="D85" s="2" t="n">
        <v>52.07103414</v>
      </c>
      <c r="E85" s="2" t="n">
        <v>86.65970225</v>
      </c>
      <c r="F85" s="2" t="n">
        <v>2</v>
      </c>
      <c r="G85" s="163" t="n">
        <v>1</v>
      </c>
      <c r="H85" s="2" t="n">
        <f aca="false">IF(G85=0,C85,0)</f>
        <v>0</v>
      </c>
      <c r="I85" s="2" t="n">
        <v>60.42</v>
      </c>
      <c r="J85" s="2" t="n">
        <v>6042</v>
      </c>
    </row>
    <row r="86" customFormat="false" ht="12.75" hidden="false" customHeight="true" outlineLevel="0" collapsed="false">
      <c r="A86" s="2" t="s">
        <v>761</v>
      </c>
      <c r="B86" s="2" t="n">
        <v>0.000319574</v>
      </c>
      <c r="C86" s="2" t="n">
        <f aca="false">IF(ISNUMBER(B86),B86*100,0)</f>
        <v>0.0319574</v>
      </c>
      <c r="D86" s="290" t="n">
        <v>9.308E-005</v>
      </c>
      <c r="E86" s="2" t="n">
        <v>29.12628889</v>
      </c>
      <c r="F86" s="2" t="n">
        <v>2</v>
      </c>
      <c r="G86" s="163" t="n">
        <v>1</v>
      </c>
      <c r="H86" s="2" t="n">
        <f aca="false">IF(G86=0,C86,0)</f>
        <v>0</v>
      </c>
      <c r="I86" s="2" t="n">
        <v>70</v>
      </c>
      <c r="J86" s="2" t="n">
        <v>7000</v>
      </c>
    </row>
    <row r="87" customFormat="false" ht="12.75" hidden="false" customHeight="true" outlineLevel="0" collapsed="false">
      <c r="A87" s="2" t="s">
        <v>713</v>
      </c>
      <c r="B87" s="2" t="n">
        <v>1584.368924</v>
      </c>
      <c r="C87" s="2" t="n">
        <f aca="false">IF(ISNUMBER(B87),B87*100,0)</f>
        <v>158436.8924</v>
      </c>
      <c r="D87" s="2" t="n">
        <v>192.3090884</v>
      </c>
      <c r="E87" s="2" t="n">
        <v>12.13789828</v>
      </c>
      <c r="F87" s="2" t="n">
        <v>2</v>
      </c>
      <c r="G87" s="163" t="n">
        <v>1</v>
      </c>
      <c r="H87" s="2" t="n">
        <f aca="false">IF(G87=0,C87,0)</f>
        <v>0</v>
      </c>
      <c r="I87" s="2" t="n">
        <v>50</v>
      </c>
      <c r="J87" s="2" t="n">
        <v>5000</v>
      </c>
    </row>
    <row r="88" customFormat="false" ht="12.75" hidden="false" customHeight="true" outlineLevel="0" collapsed="false">
      <c r="A88" s="2" t="s">
        <v>763</v>
      </c>
      <c r="B88" s="290" t="n">
        <v>9.30798E-006</v>
      </c>
      <c r="C88" s="290" t="n">
        <f aca="false">IF(ISNUMBER(B88),B88*100,0)</f>
        <v>0.000930798</v>
      </c>
      <c r="D88" s="2" t="n">
        <v>0</v>
      </c>
      <c r="E88" s="2" t="n">
        <v>0</v>
      </c>
      <c r="F88" s="2" t="n">
        <v>2</v>
      </c>
      <c r="G88" s="163" t="n">
        <v>1</v>
      </c>
      <c r="H88" s="2" t="n">
        <f aca="false">IF(G88=0,C88,0)</f>
        <v>0</v>
      </c>
      <c r="I88" s="2" t="n">
        <v>0</v>
      </c>
      <c r="J88" s="2" t="n">
        <v>0</v>
      </c>
    </row>
    <row r="89" customFormat="false" ht="12.75" hidden="false" customHeight="true" outlineLevel="0" collapsed="false">
      <c r="A89" s="2" t="s">
        <v>731</v>
      </c>
      <c r="B89" s="2" t="n">
        <v>11.51678471</v>
      </c>
      <c r="C89" s="2" t="n">
        <f aca="false">IF(ISNUMBER(B89),B89*100,0)</f>
        <v>1151.678471</v>
      </c>
      <c r="D89" s="2" t="n">
        <v>0</v>
      </c>
      <c r="E89" s="2" t="n">
        <v>0</v>
      </c>
      <c r="F89" s="2" t="n">
        <v>2</v>
      </c>
      <c r="G89" s="163" t="n">
        <v>1</v>
      </c>
      <c r="H89" s="2" t="n">
        <f aca="false">IF(G89=0,C89,0)</f>
        <v>0</v>
      </c>
      <c r="I89" s="2" t="n">
        <v>11.55</v>
      </c>
      <c r="J89" s="2" t="n">
        <v>1155</v>
      </c>
    </row>
    <row r="90" customFormat="false" ht="12.75" hidden="false" customHeight="true" outlineLevel="0" collapsed="false">
      <c r="A90" s="2" t="s">
        <v>676</v>
      </c>
      <c r="B90" s="2" t="n">
        <v>6.613645464</v>
      </c>
      <c r="C90" s="2" t="n">
        <f aca="false">IF(ISNUMBER(B90),B90*100,0)</f>
        <v>661.3645464</v>
      </c>
      <c r="D90" s="2" t="n">
        <v>4.270949636</v>
      </c>
      <c r="E90" s="2" t="n">
        <v>64.57784379</v>
      </c>
      <c r="F90" s="2" t="n">
        <v>2</v>
      </c>
      <c r="G90" s="163" t="n">
        <v>1</v>
      </c>
      <c r="H90" s="2" t="n">
        <f aca="false">IF(G90=0,C90,0)</f>
        <v>0</v>
      </c>
      <c r="I90" s="2" t="n">
        <v>6.65</v>
      </c>
      <c r="J90" s="2" t="n">
        <v>665</v>
      </c>
    </row>
    <row r="91" customFormat="false" ht="12.75" hidden="false" customHeight="true" outlineLevel="0" collapsed="false">
      <c r="A91" s="2" t="s">
        <v>690</v>
      </c>
      <c r="B91" s="2" t="n">
        <v>2867.852843</v>
      </c>
      <c r="C91" s="2" t="n">
        <f aca="false">IF(ISNUMBER(B91),B91*100,0)</f>
        <v>286785.2843</v>
      </c>
      <c r="D91" s="2" t="n">
        <v>4.047682729</v>
      </c>
      <c r="E91" s="2" t="n">
        <v>0.141139834</v>
      </c>
      <c r="F91" s="2" t="n">
        <v>2</v>
      </c>
      <c r="G91" s="163" t="n">
        <v>1</v>
      </c>
      <c r="H91" s="2" t="n">
        <f aca="false">IF(G91=0,C91,0)</f>
        <v>0</v>
      </c>
      <c r="I91" s="2" t="n">
        <v>1404.06</v>
      </c>
      <c r="J91" s="2" t="n">
        <v>140406</v>
      </c>
    </row>
    <row r="92" customFormat="false" ht="12.75" hidden="false" customHeight="true" outlineLevel="0" collapsed="false">
      <c r="A92" s="2" t="s">
        <v>764</v>
      </c>
      <c r="B92" s="290" t="n">
        <v>6.20528E-006</v>
      </c>
      <c r="C92" s="290" t="n">
        <f aca="false">IF(ISNUMBER(B92),B92*100,0)</f>
        <v>0.000620528</v>
      </c>
      <c r="D92" s="290" t="n">
        <v>3.10264E-006</v>
      </c>
      <c r="E92" s="2" t="n">
        <v>49.99991533</v>
      </c>
      <c r="F92" s="2" t="n">
        <v>2</v>
      </c>
      <c r="G92" s="163" t="n">
        <v>1</v>
      </c>
      <c r="H92" s="2" t="n">
        <f aca="false">IF(G92=0,C92,0)</f>
        <v>0</v>
      </c>
      <c r="I92" s="2" t="n">
        <v>0</v>
      </c>
      <c r="J92" s="2" t="n">
        <v>0</v>
      </c>
    </row>
    <row r="93" customFormat="false" ht="12.75" hidden="false" customHeight="true" outlineLevel="0" collapsed="false">
      <c r="A93" s="2" t="s">
        <v>678</v>
      </c>
      <c r="B93" s="2" t="n">
        <v>48.62595516</v>
      </c>
      <c r="C93" s="2" t="n">
        <f aca="false">IF(ISNUMBER(B93),B93*100,0)</f>
        <v>4862.595516</v>
      </c>
      <c r="D93" s="2" t="n">
        <v>47.02905145</v>
      </c>
      <c r="E93" s="2" t="n">
        <v>96.71594377</v>
      </c>
      <c r="F93" s="2" t="n">
        <v>2</v>
      </c>
      <c r="G93" s="163" t="n">
        <v>1</v>
      </c>
      <c r="H93" s="2" t="n">
        <f aca="false">IF(G93=0,C93,0)</f>
        <v>0</v>
      </c>
      <c r="I93" s="2" t="n">
        <v>65.26</v>
      </c>
      <c r="J93" s="2" t="n">
        <v>6526</v>
      </c>
    </row>
    <row r="94" customFormat="false" ht="12.75" hidden="false" customHeight="true" outlineLevel="0" collapsed="false">
      <c r="A94" s="2" t="s">
        <v>767</v>
      </c>
      <c r="B94" s="290" t="n">
        <v>1.24108E-005</v>
      </c>
      <c r="C94" s="290" t="n">
        <f aca="false">IF(ISNUMBER(B94),B94*100,0)</f>
        <v>0.00124108</v>
      </c>
      <c r="D94" s="290" t="n">
        <v>6.2054E-006</v>
      </c>
      <c r="E94" s="2" t="n">
        <v>50.00014146</v>
      </c>
      <c r="F94" s="2" t="n">
        <v>2</v>
      </c>
      <c r="G94" s="163" t="n">
        <v>1</v>
      </c>
      <c r="H94" s="2" t="n">
        <f aca="false">IF(G94=0,C94,0)</f>
        <v>0</v>
      </c>
      <c r="I94" s="2" t="n">
        <v>0</v>
      </c>
      <c r="J94" s="2" t="n">
        <v>0</v>
      </c>
    </row>
    <row r="95" customFormat="false" ht="12.75" hidden="false" customHeight="true" outlineLevel="0" collapsed="false">
      <c r="A95" s="2" t="s">
        <v>765</v>
      </c>
      <c r="B95" s="2" t="n">
        <v>0.423292301</v>
      </c>
      <c r="C95" s="2" t="n">
        <f aca="false">IF(ISNUMBER(B95),B95*100,0)</f>
        <v>42.3292301</v>
      </c>
      <c r="D95" s="2" t="n">
        <v>0.423289199</v>
      </c>
      <c r="E95" s="2" t="n">
        <v>99.99926701</v>
      </c>
      <c r="F95" s="2" t="n">
        <v>2</v>
      </c>
      <c r="G95" s="163" t="n">
        <v>1</v>
      </c>
      <c r="H95" s="2" t="n">
        <f aca="false">IF(G95=0,C95,0)</f>
        <v>0</v>
      </c>
      <c r="I95" s="2" t="n">
        <v>0</v>
      </c>
      <c r="J95" s="2" t="n">
        <v>0</v>
      </c>
    </row>
    <row r="96" customFormat="false" ht="12.75" hidden="false" customHeight="true" outlineLevel="0" collapsed="false">
      <c r="A96" s="2" t="s">
        <v>650</v>
      </c>
      <c r="B96" s="2" t="n">
        <v>5764.783444</v>
      </c>
      <c r="C96" s="2" t="n">
        <f aca="false">IF(ISNUMBER(B96),B96*100,0)</f>
        <v>576478.3444</v>
      </c>
      <c r="D96" s="2" t="n">
        <v>1181.889851</v>
      </c>
      <c r="E96" s="2" t="n">
        <v>20.50189503</v>
      </c>
      <c r="F96" s="2" t="n">
        <v>2</v>
      </c>
      <c r="G96" s="163" t="n">
        <v>1</v>
      </c>
      <c r="H96" s="2" t="n">
        <f aca="false">IF(G96=0,C96,0)</f>
        <v>0</v>
      </c>
      <c r="I96" s="2" t="n">
        <v>5793.46</v>
      </c>
      <c r="J96" s="2" t="n">
        <v>579346</v>
      </c>
    </row>
    <row r="97" customFormat="false" ht="12.75" hidden="false" customHeight="true" outlineLevel="0" collapsed="false">
      <c r="A97" s="2" t="s">
        <v>652</v>
      </c>
      <c r="B97" s="2" t="n">
        <v>2400.96703</v>
      </c>
      <c r="C97" s="2" t="n">
        <f aca="false">IF(ISNUMBER(B97),B97*100,0)</f>
        <v>240096.703</v>
      </c>
      <c r="D97" s="2" t="n">
        <v>25.50429704</v>
      </c>
      <c r="E97" s="2" t="n">
        <v>1.062251031</v>
      </c>
      <c r="F97" s="2" t="n">
        <v>2</v>
      </c>
      <c r="G97" s="163" t="n">
        <v>1</v>
      </c>
      <c r="H97" s="2" t="n">
        <f aca="false">IF(G97=0,C97,0)</f>
        <v>0</v>
      </c>
      <c r="I97" s="2" t="n">
        <v>2378.99</v>
      </c>
      <c r="J97" s="2" t="n">
        <v>237899</v>
      </c>
    </row>
    <row r="98" customFormat="false" ht="12.75" hidden="false" customHeight="true" outlineLevel="0" collapsed="false">
      <c r="A98" s="2" t="s">
        <v>592</v>
      </c>
      <c r="B98" s="2" t="n">
        <v>9758.423516</v>
      </c>
      <c r="C98" s="2" t="n">
        <f aca="false">IF(ISNUMBER(B98),B98*100,0)</f>
        <v>975842.3516</v>
      </c>
      <c r="D98" s="2" t="n">
        <v>5913.053533</v>
      </c>
      <c r="E98" s="2" t="n">
        <v>60.59435239</v>
      </c>
      <c r="F98" s="2" t="n">
        <v>2</v>
      </c>
      <c r="G98" s="163" t="n">
        <v>1</v>
      </c>
      <c r="H98" s="2" t="n">
        <f aca="false">IF(G98=0,C98,0)</f>
        <v>0</v>
      </c>
      <c r="I98" s="2" t="n">
        <v>9577.38</v>
      </c>
      <c r="J98" s="2" t="n">
        <v>957738</v>
      </c>
    </row>
    <row r="99" customFormat="false" ht="12.75" hidden="false" customHeight="true" outlineLevel="0" collapsed="false">
      <c r="A99" s="2" t="s">
        <v>653</v>
      </c>
      <c r="B99" s="2" t="n">
        <v>525.8356504</v>
      </c>
      <c r="C99" s="2" t="n">
        <f aca="false">IF(ISNUMBER(B99),B99*100,0)</f>
        <v>52583.56504</v>
      </c>
      <c r="D99" s="2" t="n">
        <v>2.003983469</v>
      </c>
      <c r="E99" s="2" t="n">
        <v>0.381104527</v>
      </c>
      <c r="F99" s="2" t="n">
        <v>2</v>
      </c>
      <c r="G99" s="163" t="n">
        <v>1</v>
      </c>
      <c r="H99" s="2" t="n">
        <f aca="false">IF(G99=0,C99,0)</f>
        <v>0</v>
      </c>
      <c r="I99" s="2" t="n">
        <v>510.7</v>
      </c>
      <c r="J99" s="2" t="n">
        <v>51070</v>
      </c>
    </row>
    <row r="100" customFormat="false" ht="12.75" hidden="false" customHeight="true" outlineLevel="0" collapsed="false">
      <c r="A100" s="2" t="s">
        <v>723</v>
      </c>
      <c r="B100" s="2" t="n">
        <v>70.41108267</v>
      </c>
      <c r="C100" s="2" t="n">
        <f aca="false">IF(ISNUMBER(B100),B100*100,0)</f>
        <v>7041.108267</v>
      </c>
      <c r="D100" s="2" t="n">
        <v>64.40706119</v>
      </c>
      <c r="E100" s="2" t="n">
        <v>91.47290277</v>
      </c>
      <c r="F100" s="2" t="n">
        <v>2</v>
      </c>
      <c r="G100" s="163" t="n">
        <v>1</v>
      </c>
      <c r="H100" s="2" t="n">
        <f aca="false">IF(G100=0,C100,0)</f>
        <v>0</v>
      </c>
      <c r="I100" s="2" t="n">
        <v>70.56</v>
      </c>
      <c r="J100" s="2" t="n">
        <v>7056</v>
      </c>
    </row>
    <row r="101" customFormat="false" ht="12.75" hidden="false" customHeight="true" outlineLevel="0" collapsed="false">
      <c r="A101" s="2" t="s">
        <v>660</v>
      </c>
      <c r="B101" s="2" t="n">
        <v>2933.54998</v>
      </c>
      <c r="C101" s="2" t="n">
        <f aca="false">IF(ISNUMBER(B101),B101*100,0)</f>
        <v>293354.998</v>
      </c>
      <c r="D101" s="2" t="n">
        <v>9.656281184</v>
      </c>
      <c r="E101" s="2" t="n">
        <v>0.329167093</v>
      </c>
      <c r="F101" s="2" t="n">
        <v>2</v>
      </c>
      <c r="G101" s="163" t="n">
        <v>1</v>
      </c>
      <c r="H101" s="2" t="n">
        <f aca="false">IF(G101=0,C101,0)</f>
        <v>0</v>
      </c>
      <c r="I101" s="2" t="n">
        <v>4.26</v>
      </c>
      <c r="J101" s="2" t="n">
        <v>426</v>
      </c>
    </row>
    <row r="102" customFormat="false" ht="12.75" hidden="false" customHeight="true" outlineLevel="0" collapsed="false">
      <c r="A102" s="2" t="s">
        <v>766</v>
      </c>
      <c r="B102" s="290" t="n">
        <v>6.20547E-006</v>
      </c>
      <c r="C102" s="290" t="n">
        <f aca="false">IF(ISNUMBER(B102),B102*100,0)</f>
        <v>0.000620547</v>
      </c>
      <c r="D102" s="2" t="n">
        <v>0</v>
      </c>
      <c r="E102" s="2" t="n">
        <v>0</v>
      </c>
      <c r="F102" s="2" t="n">
        <v>2</v>
      </c>
      <c r="G102" s="163" t="n">
        <v>1</v>
      </c>
      <c r="H102" s="2" t="n">
        <f aca="false">IF(G102=0,C102,0)</f>
        <v>0</v>
      </c>
      <c r="I102" s="2" t="n">
        <v>0</v>
      </c>
      <c r="J102" s="2" t="n">
        <v>0</v>
      </c>
    </row>
    <row r="103" customFormat="false" ht="12.75" hidden="false" customHeight="true" outlineLevel="0" collapsed="false">
      <c r="A103" s="2" t="s">
        <v>771</v>
      </c>
      <c r="B103" s="290" t="n">
        <v>1.24105E-005</v>
      </c>
      <c r="C103" s="290" t="n">
        <f aca="false">IF(ISNUMBER(B103),B103*100,0)</f>
        <v>0.00124105</v>
      </c>
      <c r="D103" s="290" t="n">
        <v>3.10263E-006</v>
      </c>
      <c r="E103" s="2" t="n">
        <v>25.00007734</v>
      </c>
      <c r="F103" s="2" t="n">
        <v>2</v>
      </c>
      <c r="G103" s="163" t="n">
        <v>1</v>
      </c>
      <c r="H103" s="2" t="n">
        <f aca="false">IF(G103=0,C103,0)</f>
        <v>0</v>
      </c>
      <c r="I103" s="2" t="n">
        <v>6.7</v>
      </c>
      <c r="J103" s="2" t="n">
        <v>670</v>
      </c>
    </row>
    <row r="104" customFormat="false" ht="12.75" hidden="false" customHeight="true" outlineLevel="0" collapsed="false">
      <c r="A104" s="2" t="s">
        <v>659</v>
      </c>
      <c r="B104" s="2" t="n">
        <v>689.8336798</v>
      </c>
      <c r="C104" s="2" t="n">
        <f aca="false">IF(ISNUMBER(B104),B104*100,0)</f>
        <v>68983.36798</v>
      </c>
      <c r="D104" s="2" t="n">
        <v>648.9513735</v>
      </c>
      <c r="E104" s="2" t="n">
        <v>94.07359955</v>
      </c>
      <c r="F104" s="2" t="n">
        <v>2</v>
      </c>
      <c r="G104" s="163" t="n">
        <v>1</v>
      </c>
      <c r="H104" s="2" t="n">
        <f aca="false">IF(G104=0,C104,0)</f>
        <v>0</v>
      </c>
      <c r="I104" s="2" t="n">
        <v>727.95</v>
      </c>
      <c r="J104" s="2" t="n">
        <v>72795</v>
      </c>
    </row>
    <row r="105" customFormat="false" ht="12.75" hidden="false" customHeight="true" outlineLevel="0" collapsed="false">
      <c r="A105" s="2" t="s">
        <v>655</v>
      </c>
      <c r="B105" s="290" t="n">
        <v>1.86158E-005</v>
      </c>
      <c r="C105" s="290" t="n">
        <f aca="false">IF(ISNUMBER(B105),B105*100,0)</f>
        <v>0.00186158</v>
      </c>
      <c r="D105" s="290" t="n">
        <v>1.55132E-005</v>
      </c>
      <c r="E105" s="2" t="n">
        <v>83.33339847</v>
      </c>
      <c r="F105" s="2" t="n">
        <v>2</v>
      </c>
      <c r="G105" s="163" t="n">
        <v>1</v>
      </c>
      <c r="H105" s="2" t="n">
        <f aca="false">IF(G105=0,C105,0)</f>
        <v>0</v>
      </c>
      <c r="I105" s="2" t="n">
        <v>0</v>
      </c>
      <c r="J105" s="2" t="n">
        <v>0</v>
      </c>
    </row>
    <row r="106" customFormat="false" ht="12.75" hidden="false" customHeight="true" outlineLevel="0" collapsed="false">
      <c r="A106" s="2" t="s">
        <v>730</v>
      </c>
      <c r="B106" s="2" t="n">
        <v>12.99992361</v>
      </c>
      <c r="C106" s="2" t="n">
        <f aca="false">IF(ISNUMBER(B106),B106*100,0)</f>
        <v>1299.992361</v>
      </c>
      <c r="D106" s="2" t="n">
        <v>0</v>
      </c>
      <c r="E106" s="2" t="n">
        <v>0</v>
      </c>
      <c r="F106" s="2" t="n">
        <v>2</v>
      </c>
      <c r="G106" s="163" t="n">
        <v>1</v>
      </c>
      <c r="H106" s="2" t="n">
        <f aca="false">IF(G106=0,C106,0)</f>
        <v>0</v>
      </c>
      <c r="I106" s="2" t="n">
        <v>13.07</v>
      </c>
      <c r="J106" s="2" t="n">
        <v>1307</v>
      </c>
    </row>
    <row r="107" customFormat="false" ht="12.75" hidden="false" customHeight="true" outlineLevel="0" collapsed="false">
      <c r="A107" s="2" t="s">
        <v>654</v>
      </c>
      <c r="B107" s="2" t="n">
        <v>548.7740375</v>
      </c>
      <c r="C107" s="2" t="n">
        <f aca="false">IF(ISNUMBER(B107),B107*100,0)</f>
        <v>54877.40375</v>
      </c>
      <c r="D107" s="2" t="n">
        <v>541.9925491</v>
      </c>
      <c r="E107" s="2" t="n">
        <v>98.76424759</v>
      </c>
      <c r="F107" s="2" t="n">
        <v>2</v>
      </c>
      <c r="G107" s="163" t="n">
        <v>1</v>
      </c>
      <c r="H107" s="2" t="n">
        <f aca="false">IF(G107=0,C107,0)</f>
        <v>0</v>
      </c>
      <c r="I107" s="2" t="n">
        <v>41</v>
      </c>
      <c r="J107" s="2" t="n">
        <v>4100</v>
      </c>
    </row>
    <row r="108" customFormat="false" ht="12.75" hidden="false" customHeight="true" outlineLevel="0" collapsed="false">
      <c r="A108" s="2" t="s">
        <v>656</v>
      </c>
      <c r="B108" s="2" t="n">
        <v>132.3056058</v>
      </c>
      <c r="C108" s="2" t="n">
        <f aca="false">IF(ISNUMBER(B108),B108*100,0)</f>
        <v>13230.56058</v>
      </c>
      <c r="D108" s="290" t="n">
        <v>4.34373E-005</v>
      </c>
      <c r="E108" s="290" t="n">
        <v>3.2831E-005</v>
      </c>
      <c r="F108" s="2" t="n">
        <v>2</v>
      </c>
      <c r="G108" s="163" t="n">
        <v>1</v>
      </c>
      <c r="H108" s="2" t="n">
        <f aca="false">IF(G108=0,C108,0)</f>
        <v>0</v>
      </c>
      <c r="I108" s="2" t="n">
        <v>30</v>
      </c>
      <c r="J108" s="2" t="n">
        <v>3000</v>
      </c>
    </row>
    <row r="109" customFormat="false" ht="12.75" hidden="false" customHeight="true" outlineLevel="0" collapsed="false">
      <c r="A109" s="2" t="s">
        <v>651</v>
      </c>
      <c r="B109" s="2" t="n">
        <v>540.556782</v>
      </c>
      <c r="C109" s="2" t="n">
        <f aca="false">IF(ISNUMBER(B109),B109*100,0)</f>
        <v>54055.6782</v>
      </c>
      <c r="D109" s="2" t="n">
        <v>98.8692416</v>
      </c>
      <c r="E109" s="2" t="n">
        <v>18.29026013</v>
      </c>
      <c r="F109" s="2" t="n">
        <v>2</v>
      </c>
      <c r="G109" s="163" t="n">
        <v>1</v>
      </c>
      <c r="H109" s="2" t="n">
        <f aca="false">IF(G109=0,C109,0)</f>
        <v>0</v>
      </c>
      <c r="I109" s="2" t="n">
        <v>8.92</v>
      </c>
      <c r="J109" s="2" t="n">
        <v>892</v>
      </c>
    </row>
    <row r="110" customFormat="false" ht="12.75" hidden="false" customHeight="true" outlineLevel="0" collapsed="false">
      <c r="A110" s="2" t="s">
        <v>657</v>
      </c>
      <c r="B110" s="2" t="n">
        <v>161.8689676</v>
      </c>
      <c r="C110" s="2" t="n">
        <f aca="false">IF(ISNUMBER(B110),B110*100,0)</f>
        <v>16186.89676</v>
      </c>
      <c r="D110" s="2" t="n">
        <v>148.4901421</v>
      </c>
      <c r="E110" s="2" t="n">
        <v>91.7347805</v>
      </c>
      <c r="F110" s="2" t="n">
        <v>2</v>
      </c>
      <c r="G110" s="163" t="n">
        <v>1</v>
      </c>
      <c r="H110" s="2" t="n">
        <f aca="false">IF(G110=0,C110,0)</f>
        <v>0</v>
      </c>
      <c r="I110" s="2" t="n">
        <v>1275.26</v>
      </c>
      <c r="J110" s="2" t="n">
        <v>127526</v>
      </c>
    </row>
    <row r="111" customFormat="false" ht="12.75" hidden="false" customHeight="true" outlineLevel="0" collapsed="false">
      <c r="A111" s="2" t="s">
        <v>661</v>
      </c>
      <c r="B111" s="2" t="n">
        <v>1469.298834</v>
      </c>
      <c r="C111" s="2" t="n">
        <f aca="false">IF(ISNUMBER(B111),B111*100,0)</f>
        <v>146929.8834</v>
      </c>
      <c r="D111" s="2" t="n">
        <v>1173.610321</v>
      </c>
      <c r="E111" s="2" t="n">
        <v>79.87553614</v>
      </c>
      <c r="F111" s="2" t="n">
        <v>2</v>
      </c>
      <c r="G111" s="163" t="n">
        <v>1</v>
      </c>
      <c r="H111" s="2" t="n">
        <f aca="false">IF(G111=0,C111,0)</f>
        <v>0</v>
      </c>
      <c r="I111" s="2" t="n">
        <v>936</v>
      </c>
      <c r="J111" s="2" t="n">
        <v>93600</v>
      </c>
    </row>
    <row r="112" customFormat="false" ht="12.75" hidden="false" customHeight="true" outlineLevel="0" collapsed="false">
      <c r="A112" s="2" t="s">
        <v>964</v>
      </c>
      <c r="B112" s="290" t="n">
        <v>3.10269E-006</v>
      </c>
      <c r="C112" s="290" t="n">
        <f aca="false">IF(ISNUMBER(B112),B112*100,0)</f>
        <v>0.000310269</v>
      </c>
      <c r="D112" s="2" t="n">
        <v>0</v>
      </c>
      <c r="E112" s="2" t="n">
        <v>0</v>
      </c>
      <c r="F112" s="2" t="n">
        <v>2</v>
      </c>
      <c r="G112" s="163" t="n">
        <v>0</v>
      </c>
      <c r="H112" s="290" t="n">
        <f aca="false">IF(G112=0,C112,0)</f>
        <v>0.000310269</v>
      </c>
      <c r="I112" s="2" t="e">
        <f aca="false">#N/A</f>
        <v>#N/A</v>
      </c>
      <c r="J112" s="2" t="e">
        <f aca="false">#N/A</f>
        <v>#N/A</v>
      </c>
    </row>
    <row r="113" customFormat="false" ht="12.75" hidden="false" customHeight="true" outlineLevel="0" collapsed="false">
      <c r="A113" s="2" t="s">
        <v>664</v>
      </c>
      <c r="B113" s="2" t="n">
        <v>8829.355773</v>
      </c>
      <c r="C113" s="2" t="n">
        <f aca="false">IF(ISNUMBER(B113),B113*100,0)</f>
        <v>882935.5773</v>
      </c>
      <c r="D113" s="2" t="n">
        <v>1.148234339</v>
      </c>
      <c r="E113" s="2" t="n">
        <v>0.013004735</v>
      </c>
      <c r="F113" s="2" t="n">
        <v>2</v>
      </c>
      <c r="G113" s="163" t="n">
        <v>1</v>
      </c>
      <c r="H113" s="2" t="n">
        <f aca="false">IF(G113=0,C113,0)</f>
        <v>0</v>
      </c>
      <c r="I113" s="2" t="n">
        <v>8876.87</v>
      </c>
      <c r="J113" s="2" t="n">
        <v>887687</v>
      </c>
    </row>
    <row r="114" customFormat="false" ht="12.75" hidden="false" customHeight="true" outlineLevel="0" collapsed="false">
      <c r="A114" s="2" t="s">
        <v>663</v>
      </c>
      <c r="B114" s="2" t="n">
        <v>5532.423809</v>
      </c>
      <c r="C114" s="2" t="n">
        <f aca="false">IF(ISNUMBER(B114),B114*100,0)</f>
        <v>553242.3809</v>
      </c>
      <c r="D114" s="2" t="n">
        <v>914.113881</v>
      </c>
      <c r="E114" s="2" t="n">
        <v>16.52284627</v>
      </c>
      <c r="F114" s="2" t="n">
        <v>2</v>
      </c>
      <c r="G114" s="163" t="n">
        <v>1</v>
      </c>
      <c r="H114" s="2" t="n">
        <f aca="false">IF(G114=0,C114,0)</f>
        <v>0</v>
      </c>
      <c r="I114" s="2" t="n">
        <v>5565.56</v>
      </c>
      <c r="J114" s="2" t="n">
        <v>556556</v>
      </c>
    </row>
    <row r="115" customFormat="false" ht="12.75" hidden="false" customHeight="true" outlineLevel="0" collapsed="false">
      <c r="A115" s="2" t="s">
        <v>732</v>
      </c>
      <c r="B115" s="2" t="n">
        <v>1.122541864</v>
      </c>
      <c r="C115" s="2" t="n">
        <f aca="false">IF(ISNUMBER(B115),B115*100,0)</f>
        <v>112.2541864</v>
      </c>
      <c r="D115" s="2" t="n">
        <v>1.122535659</v>
      </c>
      <c r="E115" s="2" t="n">
        <v>99.99944721</v>
      </c>
      <c r="F115" s="2" t="n">
        <v>2</v>
      </c>
      <c r="G115" s="163" t="n">
        <v>1</v>
      </c>
      <c r="H115" s="2" t="n">
        <f aca="false">IF(G115=0,C115,0)</f>
        <v>0</v>
      </c>
      <c r="I115" s="2" t="n">
        <v>2.76</v>
      </c>
      <c r="J115" s="2" t="n">
        <v>276</v>
      </c>
    </row>
    <row r="116" customFormat="false" ht="12.75" hidden="false" customHeight="true" outlineLevel="0" collapsed="false">
      <c r="A116" s="2" t="s">
        <v>725</v>
      </c>
      <c r="B116" s="2" t="n">
        <v>62.27841769</v>
      </c>
      <c r="C116" s="2" t="n">
        <f aca="false">IF(ISNUMBER(B116),B116*100,0)</f>
        <v>6227.841769</v>
      </c>
      <c r="D116" s="2" t="n">
        <v>11.98408999</v>
      </c>
      <c r="E116" s="2" t="n">
        <v>19.24276569</v>
      </c>
      <c r="F116" s="2" t="n">
        <v>2</v>
      </c>
      <c r="G116" s="163" t="n">
        <v>1</v>
      </c>
      <c r="H116" s="2" t="n">
        <f aca="false">IF(G116=0,C116,0)</f>
        <v>0</v>
      </c>
      <c r="I116" s="2" t="n">
        <v>66.37</v>
      </c>
      <c r="J116" s="2" t="n">
        <v>6637</v>
      </c>
    </row>
    <row r="117" customFormat="false" ht="12.75" hidden="false" customHeight="true" outlineLevel="0" collapsed="false">
      <c r="A117" s="2" t="s">
        <v>662</v>
      </c>
      <c r="B117" s="2" t="n">
        <v>0.000158236</v>
      </c>
      <c r="C117" s="2" t="n">
        <f aca="false">IF(ISNUMBER(B117),B117*100,0)</f>
        <v>0.0158236</v>
      </c>
      <c r="D117" s="290" t="n">
        <v>2.17184E-005</v>
      </c>
      <c r="E117" s="2" t="n">
        <v>13.72534361</v>
      </c>
      <c r="F117" s="2" t="n">
        <v>2</v>
      </c>
      <c r="G117" s="163" t="n">
        <v>1</v>
      </c>
      <c r="H117" s="2" t="n">
        <f aca="false">IF(G117=0,C117,0)</f>
        <v>0</v>
      </c>
      <c r="I117" s="2" t="n">
        <v>294</v>
      </c>
      <c r="J117" s="2" t="n">
        <v>29400</v>
      </c>
    </row>
    <row r="118" customFormat="false" ht="12.75" hidden="false" customHeight="true" outlineLevel="0" collapsed="false">
      <c r="A118" s="2" t="s">
        <v>665</v>
      </c>
      <c r="B118" s="290" t="n">
        <v>4.96432E-005</v>
      </c>
      <c r="C118" s="290" t="n">
        <f aca="false">IF(ISNUMBER(B118),B118*100,0)</f>
        <v>0.00496432</v>
      </c>
      <c r="D118" s="290" t="n">
        <v>6.20542E-006</v>
      </c>
      <c r="E118" s="2" t="n">
        <v>12.50005862</v>
      </c>
      <c r="F118" s="2" t="n">
        <v>2</v>
      </c>
      <c r="G118" s="163" t="n">
        <v>1</v>
      </c>
      <c r="H118" s="2" t="n">
        <f aca="false">IF(G118=0,C118,0)</f>
        <v>0</v>
      </c>
      <c r="I118" s="2" t="n">
        <v>0</v>
      </c>
      <c r="J118" s="2" t="n">
        <v>0</v>
      </c>
    </row>
    <row r="119" customFormat="false" ht="12.75" hidden="false" customHeight="true" outlineLevel="0" collapsed="false">
      <c r="A119" s="2" t="s">
        <v>668</v>
      </c>
      <c r="B119" s="2" t="n">
        <v>1791.345207</v>
      </c>
      <c r="C119" s="2" t="n">
        <f aca="false">IF(ISNUMBER(B119),B119*100,0)</f>
        <v>179134.5207</v>
      </c>
      <c r="D119" s="2" t="n">
        <v>91.36694576</v>
      </c>
      <c r="E119" s="2" t="n">
        <v>5.100465584</v>
      </c>
      <c r="F119" s="2" t="n">
        <v>2</v>
      </c>
      <c r="G119" s="163" t="n">
        <v>1</v>
      </c>
      <c r="H119" s="2" t="n">
        <f aca="false">IF(G119=0,C119,0)</f>
        <v>0</v>
      </c>
      <c r="I119" s="2" t="n">
        <v>1802.12</v>
      </c>
      <c r="J119" s="2" t="n">
        <v>180212</v>
      </c>
    </row>
    <row r="120" customFormat="false" ht="12.75" hidden="false" customHeight="true" outlineLevel="0" collapsed="false">
      <c r="A120" s="2" t="s">
        <v>671</v>
      </c>
      <c r="B120" s="2" t="n">
        <v>14945.98472</v>
      </c>
      <c r="C120" s="2" t="n">
        <f aca="false">IF(ISNUMBER(B120),B120*100,0)</f>
        <v>1494598.472</v>
      </c>
      <c r="D120" s="2" t="n">
        <v>4339.651048</v>
      </c>
      <c r="E120" s="2" t="n">
        <v>29.0355646</v>
      </c>
      <c r="F120" s="2" t="n">
        <v>2</v>
      </c>
      <c r="G120" s="163" t="n">
        <v>1</v>
      </c>
      <c r="H120" s="2" t="n">
        <f aca="false">IF(G120=0,C120,0)</f>
        <v>0</v>
      </c>
      <c r="I120" s="2" t="n">
        <v>978</v>
      </c>
      <c r="J120" s="2" t="n">
        <v>97800</v>
      </c>
    </row>
    <row r="121" customFormat="false" ht="12.75" hidden="false" customHeight="true" outlineLevel="0" collapsed="false">
      <c r="A121" s="2" t="s">
        <v>667</v>
      </c>
      <c r="B121" s="2" t="n">
        <v>727.4328449</v>
      </c>
      <c r="C121" s="2" t="n">
        <f aca="false">IF(ISNUMBER(B121),B121*100,0)</f>
        <v>72743.28449</v>
      </c>
      <c r="D121" s="2" t="n">
        <v>720.3429449</v>
      </c>
      <c r="E121" s="2" t="n">
        <v>99.02535332</v>
      </c>
      <c r="F121" s="2" t="n">
        <v>2</v>
      </c>
      <c r="G121" s="163" t="n">
        <v>1</v>
      </c>
      <c r="H121" s="2" t="n">
        <f aca="false">IF(G121=0,C121,0)</f>
        <v>0</v>
      </c>
      <c r="I121" s="2" t="n">
        <v>79.98</v>
      </c>
      <c r="J121" s="2" t="n">
        <v>7998</v>
      </c>
    </row>
    <row r="122" customFormat="false" ht="12.75" hidden="false" customHeight="true" outlineLevel="0" collapsed="false">
      <c r="A122" s="2" t="s">
        <v>669</v>
      </c>
      <c r="B122" s="2" t="n">
        <v>9226.265389</v>
      </c>
      <c r="C122" s="2" t="n">
        <f aca="false">IF(ISNUMBER(B122),B122*100,0)</f>
        <v>922626.5389</v>
      </c>
      <c r="D122" s="2" t="n">
        <v>1107.79264</v>
      </c>
      <c r="E122" s="2" t="n">
        <v>12.00694532</v>
      </c>
      <c r="F122" s="2" t="n">
        <v>2</v>
      </c>
      <c r="G122" s="163" t="n">
        <v>1</v>
      </c>
      <c r="H122" s="2" t="n">
        <f aca="false">IF(G122=0,C122,0)</f>
        <v>0</v>
      </c>
      <c r="I122" s="2" t="n">
        <v>117.2</v>
      </c>
      <c r="J122" s="2" t="n">
        <v>11720</v>
      </c>
    </row>
    <row r="123" customFormat="false" ht="12.75" hidden="false" customHeight="true" outlineLevel="0" collapsed="false">
      <c r="A123" s="2" t="s">
        <v>733</v>
      </c>
      <c r="B123" s="2" t="n">
        <v>2.65949332</v>
      </c>
      <c r="C123" s="2" t="n">
        <f aca="false">IF(ISNUMBER(B123),B123*100,0)</f>
        <v>265.949332</v>
      </c>
      <c r="D123" s="2" t="n">
        <v>2.659487114</v>
      </c>
      <c r="E123" s="2" t="n">
        <v>99.99976667</v>
      </c>
      <c r="F123" s="2" t="n">
        <v>2</v>
      </c>
      <c r="G123" s="163" t="n">
        <v>1</v>
      </c>
      <c r="H123" s="2" t="n">
        <f aca="false">IF(G123=0,C123,0)</f>
        <v>0</v>
      </c>
      <c r="I123" s="2" t="n">
        <v>2.65</v>
      </c>
      <c r="J123" s="2" t="n">
        <v>265</v>
      </c>
    </row>
    <row r="124" customFormat="false" ht="12.75" hidden="false" customHeight="true" outlineLevel="0" collapsed="false">
      <c r="A124" s="2" t="s">
        <v>672</v>
      </c>
      <c r="B124" s="2" t="n">
        <v>600.6546</v>
      </c>
      <c r="C124" s="2" t="n">
        <f aca="false">IF(ISNUMBER(B124),B124*100,0)</f>
        <v>60065.46</v>
      </c>
      <c r="D124" s="2" t="n">
        <v>123.3863557</v>
      </c>
      <c r="E124" s="2" t="n">
        <v>20.54198132</v>
      </c>
      <c r="F124" s="2" t="n">
        <v>2</v>
      </c>
      <c r="G124" s="163" t="n">
        <v>1</v>
      </c>
      <c r="H124" s="2" t="n">
        <f aca="false">IF(G124=0,C124,0)</f>
        <v>0</v>
      </c>
      <c r="I124" s="2" t="n">
        <v>603.92</v>
      </c>
      <c r="J124" s="2" t="n">
        <v>60392</v>
      </c>
    </row>
    <row r="125" customFormat="false" ht="12.75" hidden="false" customHeight="true" outlineLevel="0" collapsed="false">
      <c r="A125" s="2" t="s">
        <v>760</v>
      </c>
      <c r="B125" s="290" t="n">
        <v>3.72318E-005</v>
      </c>
      <c r="C125" s="290" t="n">
        <f aca="false">IF(ISNUMBER(B125),B125*100,0)</f>
        <v>0.00372318</v>
      </c>
      <c r="D125" s="2" t="n">
        <v>0</v>
      </c>
      <c r="E125" s="2" t="n">
        <v>0</v>
      </c>
      <c r="F125" s="2" t="n">
        <v>2</v>
      </c>
      <c r="G125" s="163" t="n">
        <v>1</v>
      </c>
      <c r="H125" s="2" t="n">
        <f aca="false">IF(G125=0,C125,0)</f>
        <v>0</v>
      </c>
      <c r="I125" s="2" t="n">
        <v>0</v>
      </c>
      <c r="J125" s="2" t="n">
        <v>0</v>
      </c>
    </row>
    <row r="126" customFormat="false" ht="12.75" hidden="false" customHeight="true" outlineLevel="0" collapsed="false">
      <c r="A126" s="2" t="s">
        <v>773</v>
      </c>
      <c r="B126" s="2" t="n">
        <v>0.038047462</v>
      </c>
      <c r="C126" s="2" t="n">
        <f aca="false">IF(ISNUMBER(B126),B126*100,0)</f>
        <v>3.8047462</v>
      </c>
      <c r="D126" s="2" t="n">
        <v>0.001721384</v>
      </c>
      <c r="E126" s="2" t="n">
        <v>4.524307752</v>
      </c>
      <c r="F126" s="2" t="n">
        <v>2</v>
      </c>
      <c r="G126" s="163" t="n">
        <v>1</v>
      </c>
      <c r="H126" s="2" t="n">
        <f aca="false">IF(G126=0,C126,0)</f>
        <v>0</v>
      </c>
      <c r="I126" s="2" t="n">
        <v>16.91</v>
      </c>
      <c r="J126" s="2" t="n">
        <v>1691</v>
      </c>
    </row>
    <row r="127" customFormat="false" ht="12.75" hidden="false" customHeight="true" outlineLevel="0" collapsed="false">
      <c r="A127" s="2" t="s">
        <v>631</v>
      </c>
      <c r="B127" s="2" t="n">
        <v>785.1988949</v>
      </c>
      <c r="C127" s="2" t="n">
        <f aca="false">IF(ISNUMBER(B127),B127*100,0)</f>
        <v>78519.88949</v>
      </c>
      <c r="D127" s="2" t="n">
        <v>0</v>
      </c>
      <c r="E127" s="2" t="n">
        <v>0</v>
      </c>
      <c r="F127" s="2" t="n">
        <v>2</v>
      </c>
      <c r="G127" s="163" t="n">
        <v>1</v>
      </c>
      <c r="H127" s="2" t="n">
        <f aca="false">IF(G127=0,C127,0)</f>
        <v>0</v>
      </c>
      <c r="I127" s="2" t="n">
        <v>28.7</v>
      </c>
      <c r="J127" s="2" t="n">
        <v>2870</v>
      </c>
    </row>
    <row r="128" customFormat="false" ht="12.75" hidden="false" customHeight="true" outlineLevel="0" collapsed="false">
      <c r="A128" s="2" t="s">
        <v>673</v>
      </c>
      <c r="B128" s="2" t="n">
        <v>1147.194976</v>
      </c>
      <c r="C128" s="2" t="n">
        <f aca="false">IF(ISNUMBER(B128),B128*100,0)</f>
        <v>114719.4976</v>
      </c>
      <c r="D128" s="2" t="n">
        <v>87.71274955</v>
      </c>
      <c r="E128" s="2" t="n">
        <v>7.645844983</v>
      </c>
      <c r="F128" s="2" t="n">
        <v>2</v>
      </c>
      <c r="G128" s="163" t="n">
        <v>1</v>
      </c>
      <c r="H128" s="2" t="n">
        <f aca="false">IF(G128=0,C128,0)</f>
        <v>0</v>
      </c>
      <c r="I128" s="2" t="n">
        <v>1323.75</v>
      </c>
      <c r="J128" s="2" t="n">
        <v>132375</v>
      </c>
    </row>
    <row r="129" customFormat="false" ht="12.75" hidden="false" customHeight="true" outlineLevel="0" collapsed="false">
      <c r="A129" s="2" t="s">
        <v>774</v>
      </c>
      <c r="B129" s="290" t="n">
        <v>3.10269E-006</v>
      </c>
      <c r="C129" s="290" t="n">
        <f aca="false">IF(ISNUMBER(B129),B129*100,0)</f>
        <v>0.000310269</v>
      </c>
      <c r="D129" s="2" t="n">
        <v>0</v>
      </c>
      <c r="E129" s="2" t="n">
        <v>0</v>
      </c>
      <c r="F129" s="2" t="n">
        <v>2</v>
      </c>
      <c r="G129" s="163" t="n">
        <v>1</v>
      </c>
      <c r="H129" s="2" t="n">
        <f aca="false">IF(G129=0,C129,0)</f>
        <v>0</v>
      </c>
      <c r="I129" s="2" t="n">
        <v>0.01</v>
      </c>
      <c r="J129" s="2" t="n">
        <v>1</v>
      </c>
    </row>
    <row r="130" customFormat="false" ht="12.75" hidden="false" customHeight="true" outlineLevel="0" collapsed="false">
      <c r="A130" s="2" t="s">
        <v>775</v>
      </c>
      <c r="B130" s="290" t="n">
        <v>1.55133E-005</v>
      </c>
      <c r="C130" s="290" t="n">
        <f aca="false">IF(ISNUMBER(B130),B130*100,0)</f>
        <v>0.00155133</v>
      </c>
      <c r="D130" s="290" t="n">
        <v>1.24106E-005</v>
      </c>
      <c r="E130" s="2" t="n">
        <v>79.99986005</v>
      </c>
      <c r="F130" s="2" t="n">
        <v>2</v>
      </c>
      <c r="G130" s="163" t="n">
        <v>1</v>
      </c>
      <c r="H130" s="2" t="n">
        <f aca="false">IF(G130=0,C130,0)</f>
        <v>0</v>
      </c>
      <c r="I130" s="2" t="n">
        <v>0</v>
      </c>
      <c r="J130" s="2" t="n">
        <v>0</v>
      </c>
    </row>
    <row r="131" customFormat="false" ht="12.75" hidden="false" customHeight="true" outlineLevel="0" collapsed="false">
      <c r="A131" s="2" t="s">
        <v>716</v>
      </c>
      <c r="B131" s="2" t="n">
        <v>680.042559</v>
      </c>
      <c r="C131" s="2" t="n">
        <f aca="false">IF(ISNUMBER(B131),B131*100,0)</f>
        <v>68004.2559</v>
      </c>
      <c r="D131" s="2" t="n">
        <v>15.41743948</v>
      </c>
      <c r="E131" s="2" t="n">
        <v>2.26712862</v>
      </c>
      <c r="F131" s="2" t="n">
        <v>2</v>
      </c>
      <c r="G131" s="163" t="n">
        <v>1</v>
      </c>
      <c r="H131" s="2" t="n">
        <f aca="false">IF(G131=0,C131,0)</f>
        <v>0</v>
      </c>
      <c r="I131" s="2" t="n">
        <v>492.2</v>
      </c>
      <c r="J131" s="2" t="n">
        <v>49220</v>
      </c>
    </row>
    <row r="132" customFormat="false" ht="12.75" hidden="false" customHeight="true" outlineLevel="0" collapsed="false">
      <c r="A132" s="2" t="s">
        <v>681</v>
      </c>
      <c r="B132" s="2" t="n">
        <v>20983.36203</v>
      </c>
      <c r="C132" s="2" t="n">
        <f aca="false">IF(ISNUMBER(B132),B132*100,0)</f>
        <v>2098336.203</v>
      </c>
      <c r="D132" s="2" t="n">
        <v>331.5316967</v>
      </c>
      <c r="E132" s="2" t="n">
        <v>1.579974154</v>
      </c>
      <c r="F132" s="2" t="n">
        <v>2</v>
      </c>
      <c r="G132" s="163" t="n">
        <v>1</v>
      </c>
      <c r="H132" s="2" t="n">
        <f aca="false">IF(G132=0,C132,0)</f>
        <v>0</v>
      </c>
      <c r="I132" s="2" t="n">
        <v>370</v>
      </c>
      <c r="J132" s="2" t="n">
        <v>37000</v>
      </c>
    </row>
    <row r="133" customFormat="false" ht="12.75" hidden="false" customHeight="true" outlineLevel="0" collapsed="false">
      <c r="A133" s="2" t="s">
        <v>691</v>
      </c>
      <c r="B133" s="2" t="n">
        <v>4439.92729</v>
      </c>
      <c r="C133" s="2" t="n">
        <f aca="false">IF(ISNUMBER(B133),B133*100,0)</f>
        <v>443992.729</v>
      </c>
      <c r="D133" s="290" t="n">
        <v>3.10266E-006</v>
      </c>
      <c r="E133" s="290" t="n">
        <v>6.98809E-008</v>
      </c>
      <c r="F133" s="2" t="n">
        <v>2</v>
      </c>
      <c r="G133" s="163" t="n">
        <v>1</v>
      </c>
      <c r="H133" s="2" t="n">
        <f aca="false">IF(G133=0,C133,0)</f>
        <v>0</v>
      </c>
      <c r="I133" s="2" t="n">
        <v>4424.63</v>
      </c>
      <c r="J133" s="2" t="n">
        <v>442463</v>
      </c>
    </row>
    <row r="134" customFormat="false" ht="12.75" hidden="false" customHeight="true" outlineLevel="0" collapsed="false">
      <c r="A134" s="2" t="s">
        <v>682</v>
      </c>
      <c r="B134" s="2" t="n">
        <v>1482.058494</v>
      </c>
      <c r="C134" s="2" t="n">
        <f aca="false">IF(ISNUMBER(B134),B134*100,0)</f>
        <v>148205.8494</v>
      </c>
      <c r="D134" s="2" t="n">
        <v>482.2959352</v>
      </c>
      <c r="E134" s="2" t="n">
        <v>32.54230094</v>
      </c>
      <c r="F134" s="2" t="n">
        <v>2</v>
      </c>
      <c r="G134" s="163" t="n">
        <v>1</v>
      </c>
      <c r="H134" s="2" t="n">
        <f aca="false">IF(G134=0,C134,0)</f>
        <v>0</v>
      </c>
      <c r="I134" s="2" t="n">
        <v>1490.78</v>
      </c>
      <c r="J134" s="2" t="n">
        <v>149078</v>
      </c>
    </row>
    <row r="135" customFormat="false" ht="12.75" hidden="false" customHeight="true" outlineLevel="0" collapsed="false">
      <c r="A135" s="2" t="s">
        <v>685</v>
      </c>
      <c r="B135" s="2" t="n">
        <v>127.0494055</v>
      </c>
      <c r="C135" s="2" t="n">
        <f aca="false">IF(ISNUMBER(B135),B135*100,0)</f>
        <v>12704.94055</v>
      </c>
      <c r="D135" s="2" t="n">
        <v>0</v>
      </c>
      <c r="E135" s="2" t="n">
        <v>0</v>
      </c>
      <c r="F135" s="2" t="n">
        <v>2</v>
      </c>
      <c r="G135" s="163" t="n">
        <v>1</v>
      </c>
      <c r="H135" s="2" t="n">
        <f aca="false">IF(G135=0,C135,0)</f>
        <v>0</v>
      </c>
      <c r="I135" s="2" t="n">
        <v>0.337</v>
      </c>
      <c r="J135" s="2" t="n">
        <v>33.7</v>
      </c>
    </row>
    <row r="136" customFormat="false" ht="12.75" hidden="false" customHeight="true" outlineLevel="0" collapsed="false">
      <c r="A136" s="2" t="s">
        <v>687</v>
      </c>
      <c r="B136" s="2" t="n">
        <v>1253.887969</v>
      </c>
      <c r="C136" s="2" t="n">
        <f aca="false">IF(ISNUMBER(B136),B136*100,0)</f>
        <v>125388.7969</v>
      </c>
      <c r="D136" s="2" t="n">
        <v>167.1690763</v>
      </c>
      <c r="E136" s="2" t="n">
        <v>13.3320584</v>
      </c>
      <c r="F136" s="2" t="n">
        <v>2</v>
      </c>
      <c r="G136" s="163" t="n">
        <v>1</v>
      </c>
      <c r="H136" s="2" t="n">
        <f aca="false">IF(G136=0,C136,0)</f>
        <v>0</v>
      </c>
      <c r="I136" s="2" t="n">
        <v>78.96</v>
      </c>
      <c r="J136" s="2" t="n">
        <v>7896</v>
      </c>
    </row>
    <row r="137" customFormat="false" ht="12.75" hidden="false" customHeight="true" outlineLevel="0" collapsed="false">
      <c r="A137" s="2" t="s">
        <v>684</v>
      </c>
      <c r="B137" s="2" t="n">
        <v>4411.132434</v>
      </c>
      <c r="C137" s="2" t="n">
        <f aca="false">IF(ISNUMBER(B137),B137*100,0)</f>
        <v>441113.2434</v>
      </c>
      <c r="D137" s="2" t="n">
        <v>1.177889234</v>
      </c>
      <c r="E137" s="2" t="n">
        <v>0.02670265</v>
      </c>
      <c r="F137" s="2" t="n">
        <v>2</v>
      </c>
      <c r="G137" s="163" t="n">
        <v>1</v>
      </c>
      <c r="H137" s="2" t="n">
        <f aca="false">IF(G137=0,C137,0)</f>
        <v>0</v>
      </c>
      <c r="I137" s="2" t="n">
        <v>4445.62</v>
      </c>
      <c r="J137" s="2" t="n">
        <v>444562</v>
      </c>
    </row>
    <row r="138" customFormat="false" ht="12.75" hidden="false" customHeight="true" outlineLevel="0" collapsed="false">
      <c r="A138" s="2" t="s">
        <v>688</v>
      </c>
      <c r="B138" s="290" t="n">
        <v>9.30805E-006</v>
      </c>
      <c r="C138" s="290" t="n">
        <f aca="false">IF(ISNUMBER(B138),B138*100,0)</f>
        <v>0.000930805</v>
      </c>
      <c r="D138" s="2" t="n">
        <v>0</v>
      </c>
      <c r="E138" s="2" t="n">
        <v>0</v>
      </c>
      <c r="F138" s="2" t="n">
        <v>2</v>
      </c>
      <c r="G138" s="163" t="n">
        <v>1</v>
      </c>
      <c r="H138" s="2" t="n">
        <f aca="false">IF(G138=0,C138,0)</f>
        <v>0</v>
      </c>
      <c r="I138" s="2" t="n">
        <v>0</v>
      </c>
      <c r="J138" s="2" t="n">
        <v>0</v>
      </c>
    </row>
    <row r="139" customFormat="false" ht="12.75" hidden="false" customHeight="true" outlineLevel="0" collapsed="false">
      <c r="A139" s="2" t="s">
        <v>680</v>
      </c>
      <c r="B139" s="290" t="n">
        <v>3.10257E-006</v>
      </c>
      <c r="C139" s="290" t="n">
        <f aca="false">IF(ISNUMBER(B139),B139*100,0)</f>
        <v>0.000310257</v>
      </c>
      <c r="D139" s="2" t="n">
        <v>0</v>
      </c>
      <c r="E139" s="2" t="n">
        <v>0</v>
      </c>
      <c r="F139" s="2" t="n">
        <v>2</v>
      </c>
      <c r="G139" s="163" t="n">
        <v>1</v>
      </c>
      <c r="H139" s="2" t="n">
        <f aca="false">IF(G139=0,C139,0)</f>
        <v>0</v>
      </c>
      <c r="I139" s="2" t="n">
        <v>0</v>
      </c>
      <c r="J139" s="2" t="n">
        <v>0</v>
      </c>
    </row>
    <row r="140" customFormat="false" ht="12.75" hidden="false" customHeight="true" outlineLevel="0" collapsed="false">
      <c r="A140" s="2" t="s">
        <v>692</v>
      </c>
      <c r="B140" s="290" t="n">
        <v>6.20529E-006</v>
      </c>
      <c r="C140" s="290" t="n">
        <f aca="false">IF(ISNUMBER(B140),B140*100,0)</f>
        <v>0.000620529</v>
      </c>
      <c r="D140" s="290" t="n">
        <v>3.10263E-006</v>
      </c>
      <c r="E140" s="2" t="n">
        <v>49.99973875</v>
      </c>
      <c r="F140" s="2" t="n">
        <v>2</v>
      </c>
      <c r="G140" s="163" t="n">
        <v>1</v>
      </c>
      <c r="H140" s="2" t="n">
        <f aca="false">IF(G140=0,C140,0)</f>
        <v>0</v>
      </c>
      <c r="I140" s="2" t="n">
        <v>0</v>
      </c>
      <c r="J140" s="2" t="n">
        <v>0</v>
      </c>
    </row>
    <row r="141" customFormat="false" ht="12.75" hidden="false" customHeight="true" outlineLevel="0" collapsed="false">
      <c r="A141" s="2" t="s">
        <v>737</v>
      </c>
      <c r="B141" s="2" t="n">
        <v>0.085102378</v>
      </c>
      <c r="C141" s="2" t="n">
        <f aca="false">IF(ISNUMBER(B141),B141*100,0)</f>
        <v>8.5102378</v>
      </c>
      <c r="D141" s="290" t="n">
        <v>4.51089E-005</v>
      </c>
      <c r="E141" s="2" t="n">
        <v>0.053005497</v>
      </c>
      <c r="F141" s="2" t="n">
        <v>2</v>
      </c>
      <c r="G141" s="163" t="n">
        <v>1</v>
      </c>
      <c r="H141" s="2" t="n">
        <f aca="false">IF(G141=0,C141,0)</f>
        <v>0</v>
      </c>
      <c r="I141" s="2" t="n">
        <v>0.08</v>
      </c>
      <c r="J141" s="2" t="n">
        <v>8</v>
      </c>
    </row>
    <row r="142" customFormat="false" ht="12.75" hidden="false" customHeight="true" outlineLevel="0" collapsed="false">
      <c r="A142" s="2" t="s">
        <v>728</v>
      </c>
      <c r="B142" s="2" t="n">
        <v>33.87931189</v>
      </c>
      <c r="C142" s="2" t="n">
        <f aca="false">IF(ISNUMBER(B142),B142*100,0)</f>
        <v>3387.931189</v>
      </c>
      <c r="D142" s="2" t="n">
        <v>18.82019373</v>
      </c>
      <c r="E142" s="2" t="n">
        <v>55.55069653</v>
      </c>
      <c r="F142" s="2" t="n">
        <v>2</v>
      </c>
      <c r="G142" s="163" t="n">
        <v>1</v>
      </c>
      <c r="H142" s="2" t="n">
        <f aca="false">IF(G142=0,C142,0)</f>
        <v>0</v>
      </c>
      <c r="I142" s="2" t="n">
        <v>18.25</v>
      </c>
      <c r="J142" s="2" t="n">
        <v>1825</v>
      </c>
    </row>
    <row r="143" customFormat="false" ht="12.75" hidden="false" customHeight="true" outlineLevel="0" collapsed="false">
      <c r="A143" s="2" t="s">
        <v>686</v>
      </c>
      <c r="B143" s="2" t="n">
        <v>24.1557061</v>
      </c>
      <c r="C143" s="2" t="n">
        <f aca="false">IF(ISNUMBER(B143),B143*100,0)</f>
        <v>2415.57061</v>
      </c>
      <c r="D143" s="2" t="n">
        <v>0.723838073</v>
      </c>
      <c r="E143" s="2" t="n">
        <v>2.996551084</v>
      </c>
      <c r="F143" s="2" t="n">
        <v>2</v>
      </c>
      <c r="G143" s="163" t="n">
        <v>1</v>
      </c>
      <c r="H143" s="2" t="n">
        <f aca="false">IF(G143=0,C143,0)</f>
        <v>0</v>
      </c>
      <c r="I143" s="2" t="n">
        <v>27.34</v>
      </c>
      <c r="J143" s="2" t="n">
        <v>2734</v>
      </c>
    </row>
    <row r="144" customFormat="false" ht="12.75" hidden="false" customHeight="true" outlineLevel="0" collapsed="false">
      <c r="A144" s="2" t="s">
        <v>683</v>
      </c>
      <c r="B144" s="290" t="n">
        <v>5.58478E-005</v>
      </c>
      <c r="C144" s="290" t="n">
        <f aca="false">IF(ISNUMBER(B144),B144*100,0)</f>
        <v>0.00558478</v>
      </c>
      <c r="D144" s="290" t="n">
        <v>1.8616E-005</v>
      </c>
      <c r="E144" s="2" t="n">
        <v>33.3334231</v>
      </c>
      <c r="F144" s="2" t="n">
        <v>2</v>
      </c>
      <c r="G144" s="163" t="n">
        <v>1</v>
      </c>
      <c r="H144" s="2" t="n">
        <f aca="false">IF(G144=0,C144,0)</f>
        <v>0</v>
      </c>
      <c r="I144" s="2" t="n">
        <v>0</v>
      </c>
      <c r="J144" s="2" t="n">
        <v>0</v>
      </c>
    </row>
    <row r="145" customFormat="false" ht="12.75" hidden="false" customHeight="true" outlineLevel="0" collapsed="false">
      <c r="A145" s="2" t="s">
        <v>778</v>
      </c>
      <c r="B145" s="290" t="n">
        <v>4.65405E-005</v>
      </c>
      <c r="C145" s="290" t="n">
        <f aca="false">IF(ISNUMBER(B145),B145*100,0)</f>
        <v>0.00465405</v>
      </c>
      <c r="D145" s="2" t="n">
        <v>0</v>
      </c>
      <c r="E145" s="2" t="n">
        <v>0</v>
      </c>
      <c r="F145" s="2" t="n">
        <v>2</v>
      </c>
      <c r="G145" s="163" t="n">
        <v>1</v>
      </c>
      <c r="H145" s="2" t="n">
        <f aca="false">IF(G145=0,C145,0)</f>
        <v>0</v>
      </c>
      <c r="I145" s="2" t="n">
        <v>0</v>
      </c>
      <c r="J145" s="2" t="n">
        <v>0</v>
      </c>
    </row>
    <row r="146" customFormat="false" ht="12.75" hidden="false" customHeight="true" outlineLevel="0" collapsed="false">
      <c r="A146" s="2" t="s">
        <v>700</v>
      </c>
      <c r="B146" s="2" t="n">
        <v>951.9578979</v>
      </c>
      <c r="C146" s="2" t="n">
        <f aca="false">IF(ISNUMBER(B146),B146*100,0)</f>
        <v>95195.78979</v>
      </c>
      <c r="D146" s="2" t="n">
        <v>66.32897443</v>
      </c>
      <c r="E146" s="2" t="n">
        <v>6.96763739</v>
      </c>
      <c r="F146" s="2" t="n">
        <v>2</v>
      </c>
      <c r="G146" s="163" t="n">
        <v>1</v>
      </c>
      <c r="H146" s="2" t="n">
        <f aca="false">IF(G146=0,C146,0)</f>
        <v>0</v>
      </c>
      <c r="I146" s="2" t="n">
        <v>489.12</v>
      </c>
      <c r="J146" s="2" t="n">
        <v>48912</v>
      </c>
    </row>
    <row r="147" customFormat="false" ht="12.75" hidden="false" customHeight="true" outlineLevel="0" collapsed="false">
      <c r="A147" s="2" t="s">
        <v>697</v>
      </c>
      <c r="B147" s="2" t="n">
        <v>189.8222066</v>
      </c>
      <c r="C147" s="2" t="n">
        <f aca="false">IF(ISNUMBER(B147),B147*100,0)</f>
        <v>18982.22066</v>
      </c>
      <c r="D147" s="2" t="n">
        <v>0</v>
      </c>
      <c r="E147" s="2" t="n">
        <v>0</v>
      </c>
      <c r="F147" s="2" t="n">
        <v>2</v>
      </c>
      <c r="G147" s="163" t="n">
        <v>1</v>
      </c>
      <c r="H147" s="2" t="n">
        <f aca="false">IF(G147=0,C147,0)</f>
        <v>0</v>
      </c>
      <c r="I147" s="2" t="n">
        <v>188.89</v>
      </c>
      <c r="J147" s="2" t="n">
        <v>18889</v>
      </c>
    </row>
    <row r="148" customFormat="false" ht="12.75" hidden="false" customHeight="true" outlineLevel="0" collapsed="false">
      <c r="A148" s="2" t="s">
        <v>695</v>
      </c>
      <c r="B148" s="2" t="n">
        <v>1822.150234</v>
      </c>
      <c r="C148" s="2" t="n">
        <f aca="false">IF(ISNUMBER(B148),B148*100,0)</f>
        <v>182215.0234</v>
      </c>
      <c r="D148" s="2" t="n">
        <v>1408.502136</v>
      </c>
      <c r="E148" s="2" t="n">
        <v>77.29890266</v>
      </c>
      <c r="F148" s="2" t="n">
        <v>2</v>
      </c>
      <c r="G148" s="163" t="n">
        <v>1</v>
      </c>
      <c r="H148" s="2" t="n">
        <f aca="false">IF(G148=0,C148,0)</f>
        <v>0</v>
      </c>
      <c r="I148" s="2" t="n">
        <v>255.73</v>
      </c>
      <c r="J148" s="2" t="n">
        <v>25573</v>
      </c>
    </row>
    <row r="149" customFormat="false" ht="12.75" hidden="false" customHeight="true" outlineLevel="0" collapsed="false">
      <c r="A149" s="2" t="s">
        <v>780</v>
      </c>
      <c r="B149" s="290" t="n">
        <v>2.48213E-005</v>
      </c>
      <c r="C149" s="290" t="n">
        <f aca="false">IF(ISNUMBER(B149),B149*100,0)</f>
        <v>0.00248213</v>
      </c>
      <c r="D149" s="290" t="n">
        <v>3.10267E-006</v>
      </c>
      <c r="E149" s="2" t="n">
        <v>12.500042</v>
      </c>
      <c r="F149" s="2" t="n">
        <v>2</v>
      </c>
      <c r="G149" s="163" t="n">
        <v>1</v>
      </c>
      <c r="H149" s="2" t="n">
        <f aca="false">IF(G149=0,C149,0)</f>
        <v>0</v>
      </c>
      <c r="I149" s="2" t="n">
        <v>0</v>
      </c>
      <c r="J149" s="2" t="n">
        <v>0</v>
      </c>
    </row>
    <row r="150" customFormat="false" ht="12.75" hidden="false" customHeight="true" outlineLevel="0" collapsed="false">
      <c r="A150" s="2" t="s">
        <v>696</v>
      </c>
      <c r="B150" s="2" t="n">
        <v>334.7836364</v>
      </c>
      <c r="C150" s="2" t="n">
        <f aca="false">IF(ISNUMBER(B150),B150*100,0)</f>
        <v>33478.36364</v>
      </c>
      <c r="D150" s="2" t="n">
        <v>4.005725709</v>
      </c>
      <c r="E150" s="2" t="n">
        <v>1.196511799</v>
      </c>
      <c r="F150" s="2" t="n">
        <v>2</v>
      </c>
      <c r="G150" s="163" t="n">
        <v>1</v>
      </c>
      <c r="H150" s="2" t="n">
        <f aca="false">IF(G150=0,C150,0)</f>
        <v>0</v>
      </c>
      <c r="I150" s="2" t="n">
        <v>42.66</v>
      </c>
      <c r="J150" s="2" t="n">
        <v>4266</v>
      </c>
    </row>
    <row r="151" customFormat="false" ht="12.75" hidden="false" customHeight="true" outlineLevel="0" collapsed="false">
      <c r="A151" s="2" t="s">
        <v>698</v>
      </c>
      <c r="B151" s="2" t="n">
        <v>3684.589058</v>
      </c>
      <c r="C151" s="2" t="n">
        <f aca="false">IF(ISNUMBER(B151),B151*100,0)</f>
        <v>368458.9058</v>
      </c>
      <c r="D151" s="2" t="n">
        <v>184.7012686</v>
      </c>
      <c r="E151" s="2" t="n">
        <v>5.012805111</v>
      </c>
      <c r="F151" s="2" t="n">
        <v>2</v>
      </c>
      <c r="G151" s="163" t="n">
        <v>1</v>
      </c>
      <c r="H151" s="2" t="n">
        <f aca="false">IF(G151=0,C151,0)</f>
        <v>0</v>
      </c>
      <c r="I151" s="2" t="n">
        <v>2991.52</v>
      </c>
      <c r="J151" s="2" t="n">
        <v>299152</v>
      </c>
    </row>
    <row r="152" customFormat="false" ht="12.75" hidden="false" customHeight="true" outlineLevel="0" collapsed="false">
      <c r="A152" s="2" t="s">
        <v>699</v>
      </c>
      <c r="B152" s="2" t="n">
        <v>1.11733615</v>
      </c>
      <c r="C152" s="2" t="n">
        <f aca="false">IF(ISNUMBER(B152),B152*100,0)</f>
        <v>111.733615</v>
      </c>
      <c r="D152" s="2" t="n">
        <v>0.582254174</v>
      </c>
      <c r="E152" s="2" t="n">
        <v>52.11092234</v>
      </c>
      <c r="F152" s="2" t="n">
        <v>2</v>
      </c>
      <c r="G152" s="163" t="n">
        <v>1</v>
      </c>
      <c r="H152" s="2" t="n">
        <f aca="false">IF(G152=0,C152,0)</f>
        <v>0</v>
      </c>
      <c r="I152" s="2" t="n">
        <v>1.12</v>
      </c>
      <c r="J152" s="2" t="n">
        <v>112</v>
      </c>
    </row>
    <row r="153" customFormat="false" ht="12.75" hidden="false" customHeight="true" outlineLevel="0" collapsed="false">
      <c r="A153" s="2" t="s">
        <v>711</v>
      </c>
      <c r="B153" s="2" t="n">
        <v>4988.245786</v>
      </c>
      <c r="C153" s="2" t="n">
        <f aca="false">IF(ISNUMBER(B153),B153*100,0)</f>
        <v>498824.5786</v>
      </c>
      <c r="D153" s="2" t="n">
        <v>122.9022409</v>
      </c>
      <c r="E153" s="2" t="n">
        <v>2.463836912</v>
      </c>
      <c r="F153" s="2" t="n">
        <v>2</v>
      </c>
      <c r="G153" s="163" t="n">
        <v>1</v>
      </c>
      <c r="H153" s="2" t="n">
        <f aca="false">IF(G153=0,C153,0)</f>
        <v>0</v>
      </c>
      <c r="I153" s="2" t="n">
        <v>5000.62</v>
      </c>
      <c r="J153" s="2" t="n">
        <v>500062</v>
      </c>
    </row>
    <row r="154" customFormat="false" ht="12.75" hidden="false" customHeight="true" outlineLevel="0" collapsed="false">
      <c r="A154" s="2" t="s">
        <v>734</v>
      </c>
      <c r="B154" s="2" t="n">
        <v>0.260102583</v>
      </c>
      <c r="C154" s="2" t="n">
        <f aca="false">IF(ISNUMBER(B154),B154*100,0)</f>
        <v>26.0102583</v>
      </c>
      <c r="D154" s="290" t="n">
        <v>3.10272E-006</v>
      </c>
      <c r="E154" s="2" t="n">
        <v>0.001192883</v>
      </c>
      <c r="F154" s="2" t="n">
        <v>2</v>
      </c>
      <c r="G154" s="163" t="n">
        <v>1</v>
      </c>
      <c r="H154" s="2" t="n">
        <f aca="false">IF(G154=0,C154,0)</f>
        <v>0</v>
      </c>
      <c r="I154" s="2" t="n">
        <v>2.31</v>
      </c>
      <c r="J154" s="2" t="n">
        <v>231</v>
      </c>
    </row>
    <row r="155" customFormat="false" ht="12.75" hidden="false" customHeight="true" outlineLevel="0" collapsed="false">
      <c r="A155" s="2" t="s">
        <v>693</v>
      </c>
      <c r="B155" s="2" t="n">
        <v>1241.93971</v>
      </c>
      <c r="C155" s="2" t="n">
        <f aca="false">IF(ISNUMBER(B155),B155*100,0)</f>
        <v>124193.971</v>
      </c>
      <c r="D155" s="2" t="n">
        <v>136.989767</v>
      </c>
      <c r="E155" s="2" t="n">
        <v>11.03030735</v>
      </c>
      <c r="F155" s="2" t="n">
        <v>2</v>
      </c>
      <c r="G155" s="163" t="n">
        <v>1</v>
      </c>
      <c r="H155" s="2" t="n">
        <f aca="false">IF(G155=0,C155,0)</f>
        <v>0</v>
      </c>
      <c r="I155" s="2" t="n">
        <v>11.85</v>
      </c>
      <c r="J155" s="2" t="n">
        <v>1185</v>
      </c>
    </row>
    <row r="156" customFormat="false" ht="12.75" hidden="false" customHeight="true" outlineLevel="0" collapsed="false">
      <c r="A156" s="2" t="s">
        <v>694</v>
      </c>
      <c r="B156" s="2" t="n">
        <v>45.76915024</v>
      </c>
      <c r="C156" s="2" t="n">
        <f aca="false">IF(ISNUMBER(B156),B156*100,0)</f>
        <v>4576.915024</v>
      </c>
      <c r="D156" s="2" t="n">
        <v>1.605895559</v>
      </c>
      <c r="E156" s="2" t="n">
        <v>3.508685547</v>
      </c>
      <c r="F156" s="2" t="n">
        <v>2</v>
      </c>
      <c r="G156" s="163" t="n">
        <v>1</v>
      </c>
      <c r="H156" s="2" t="n">
        <f aca="false">IF(G156=0,C156,0)</f>
        <v>0</v>
      </c>
      <c r="I156" s="2" t="n">
        <v>46.07</v>
      </c>
      <c r="J156" s="2" t="n">
        <v>4607</v>
      </c>
    </row>
    <row r="157" customFormat="false" ht="12.75" hidden="false" customHeight="true" outlineLevel="0" collapsed="false">
      <c r="A157" s="2" t="s">
        <v>710</v>
      </c>
      <c r="B157" s="2" t="n">
        <v>155.695511</v>
      </c>
      <c r="C157" s="2" t="n">
        <f aca="false">IF(ISNUMBER(B157),B157*100,0)</f>
        <v>15569.5511</v>
      </c>
      <c r="D157" s="2" t="n">
        <v>93.57686355</v>
      </c>
      <c r="E157" s="2" t="n">
        <v>60.10248011</v>
      </c>
      <c r="F157" s="2" t="n">
        <v>2</v>
      </c>
      <c r="G157" s="163" t="n">
        <v>1</v>
      </c>
      <c r="H157" s="2" t="n">
        <f aca="false">IF(G157=0,C157,0)</f>
        <v>0</v>
      </c>
      <c r="I157" s="2" t="n">
        <v>5861.58</v>
      </c>
      <c r="J157" s="2" t="n">
        <v>586158</v>
      </c>
    </row>
    <row r="158" customFormat="false" ht="12.75" hidden="false" customHeight="true" outlineLevel="0" collapsed="false">
      <c r="A158" s="2" t="s">
        <v>586</v>
      </c>
      <c r="B158" s="2" t="n">
        <v>13940.22969</v>
      </c>
      <c r="C158" s="2" t="n">
        <f aca="false">IF(ISNUMBER(B158),B158*100,0)</f>
        <v>1394022.969</v>
      </c>
      <c r="D158" s="2" t="n">
        <v>8524.270082</v>
      </c>
      <c r="E158" s="2" t="n">
        <v>61.14870608</v>
      </c>
      <c r="F158" s="2" t="n">
        <v>2</v>
      </c>
      <c r="G158" s="163" t="n">
        <v>1</v>
      </c>
      <c r="H158" s="2" t="n">
        <f aca="false">IF(G158=0,C158,0)</f>
        <v>0</v>
      </c>
      <c r="I158" s="2" t="n">
        <v>14422.38</v>
      </c>
      <c r="J158" s="2" t="n">
        <v>1442238</v>
      </c>
    </row>
    <row r="159" customFormat="false" ht="12.75" hidden="false" customHeight="true" outlineLevel="0" collapsed="false">
      <c r="A159" s="2" t="s">
        <v>677</v>
      </c>
      <c r="B159" s="2" t="n">
        <v>0.311822714</v>
      </c>
      <c r="C159" s="2" t="n">
        <f aca="false">IF(ISNUMBER(B159),B159*100,0)</f>
        <v>31.1822714</v>
      </c>
      <c r="D159" s="2" t="n">
        <v>0.040396716</v>
      </c>
      <c r="E159" s="2" t="n">
        <v>12.95502663</v>
      </c>
      <c r="F159" s="2" t="n">
        <v>2</v>
      </c>
      <c r="G159" s="163" t="n">
        <v>1</v>
      </c>
      <c r="H159" s="2" t="n">
        <f aca="false">IF(G159=0,C159,0)</f>
        <v>0</v>
      </c>
      <c r="I159" s="2" t="n">
        <v>3.2</v>
      </c>
      <c r="J159" s="2" t="n">
        <v>320</v>
      </c>
    </row>
    <row r="160" customFormat="false" ht="12.75" hidden="false" customHeight="true" outlineLevel="0" collapsed="false">
      <c r="A160" s="2" t="s">
        <v>704</v>
      </c>
      <c r="B160" s="2" t="n">
        <v>1286.25383</v>
      </c>
      <c r="C160" s="2" t="n">
        <f aca="false">IF(ISNUMBER(B160),B160*100,0)</f>
        <v>128625.383</v>
      </c>
      <c r="D160" s="2" t="n">
        <v>98.43350564</v>
      </c>
      <c r="E160" s="2" t="n">
        <v>7.652727892</v>
      </c>
      <c r="F160" s="2" t="n">
        <v>2</v>
      </c>
      <c r="G160" s="163" t="n">
        <v>1</v>
      </c>
      <c r="H160" s="2" t="n">
        <f aca="false">IF(G160=0,C160,0)</f>
        <v>0</v>
      </c>
      <c r="I160" s="2" t="n">
        <v>1272.42</v>
      </c>
      <c r="J160" s="2" t="n">
        <v>127242</v>
      </c>
    </row>
    <row r="161" customFormat="false" ht="12.75" hidden="false" customHeight="true" outlineLevel="0" collapsed="false">
      <c r="A161" s="2" t="s">
        <v>609</v>
      </c>
      <c r="B161" s="2" t="n">
        <v>40.74168062</v>
      </c>
      <c r="C161" s="2" t="n">
        <f aca="false">IF(ISNUMBER(B161),B161*100,0)</f>
        <v>4074.168062</v>
      </c>
      <c r="D161" s="2" t="n">
        <v>0.111369109</v>
      </c>
      <c r="E161" s="2" t="n">
        <v>0.273354234</v>
      </c>
      <c r="F161" s="2" t="n">
        <v>2</v>
      </c>
      <c r="G161" s="163" t="n">
        <v>1</v>
      </c>
      <c r="H161" s="2" t="n">
        <f aca="false">IF(G161=0,C161,0)</f>
        <v>0</v>
      </c>
      <c r="I161" s="2" t="n">
        <v>39.91</v>
      </c>
      <c r="J161" s="2" t="n">
        <v>3991</v>
      </c>
    </row>
    <row r="162" customFormat="false" ht="12.75" hidden="false" customHeight="true" outlineLevel="0" collapsed="false">
      <c r="A162" s="2" t="s">
        <v>706</v>
      </c>
      <c r="B162" s="2" t="n">
        <v>83.75281333</v>
      </c>
      <c r="C162" s="2" t="n">
        <f aca="false">IF(ISNUMBER(B162),B162*100,0)</f>
        <v>8375.281333</v>
      </c>
      <c r="D162" s="2" t="n">
        <v>25.86737641</v>
      </c>
      <c r="E162" s="2" t="n">
        <v>30.88538209</v>
      </c>
      <c r="F162" s="2" t="n">
        <v>2</v>
      </c>
      <c r="G162" s="163" t="n">
        <v>1</v>
      </c>
      <c r="H162" s="2" t="n">
        <f aca="false">IF(G162=0,C162,0)</f>
        <v>0</v>
      </c>
      <c r="I162" s="2" t="n">
        <v>84.09</v>
      </c>
      <c r="J162" s="2" t="n">
        <v>8409</v>
      </c>
    </row>
    <row r="163" customFormat="false" ht="12.75" hidden="false" customHeight="true" outlineLevel="0" collapsed="false">
      <c r="A163" s="2" t="s">
        <v>705</v>
      </c>
      <c r="B163" s="2" t="n">
        <v>233.6158747</v>
      </c>
      <c r="C163" s="2" t="n">
        <f aca="false">IF(ISNUMBER(B163),B163*100,0)</f>
        <v>23361.58747</v>
      </c>
      <c r="D163" s="2" t="n">
        <v>22.92150795</v>
      </c>
      <c r="E163" s="2" t="n">
        <v>9.811622594</v>
      </c>
      <c r="F163" s="2" t="n">
        <v>2</v>
      </c>
      <c r="G163" s="163" t="n">
        <v>1</v>
      </c>
      <c r="H163" s="2" t="n">
        <f aca="false">IF(G163=0,C163,0)</f>
        <v>0</v>
      </c>
      <c r="I163" s="2" t="n">
        <v>157.45</v>
      </c>
      <c r="J163" s="2" t="n">
        <v>15745</v>
      </c>
    </row>
    <row r="164" customFormat="false" ht="12.75" hidden="false" customHeight="true" outlineLevel="0" collapsed="false">
      <c r="A164" s="2" t="s">
        <v>703</v>
      </c>
      <c r="B164" s="2" t="n">
        <v>1237.733143</v>
      </c>
      <c r="C164" s="2" t="n">
        <f aca="false">IF(ISNUMBER(B164),B164*100,0)</f>
        <v>123773.3143</v>
      </c>
      <c r="D164" s="2" t="n">
        <v>3.179871694</v>
      </c>
      <c r="E164" s="2" t="n">
        <v>0.256910927</v>
      </c>
      <c r="F164" s="2" t="n">
        <v>2</v>
      </c>
      <c r="G164" s="163" t="n">
        <v>1</v>
      </c>
      <c r="H164" s="2" t="n">
        <f aca="false">IF(G164=0,C164,0)</f>
        <v>0</v>
      </c>
      <c r="I164" s="2" t="n">
        <v>1100.44</v>
      </c>
      <c r="J164" s="2" t="n">
        <v>110044</v>
      </c>
    </row>
    <row r="165" customFormat="false" ht="12.75" hidden="false" customHeight="true" outlineLevel="0" collapsed="false">
      <c r="A165" s="2" t="s">
        <v>679</v>
      </c>
      <c r="B165" s="2" t="n">
        <v>982.8723327</v>
      </c>
      <c r="C165" s="2" t="n">
        <f aca="false">IF(ISNUMBER(B165),B165*100,0)</f>
        <v>98287.23327</v>
      </c>
      <c r="D165" s="2" t="n">
        <v>47.37314431</v>
      </c>
      <c r="E165" s="2" t="n">
        <v>4.819867518</v>
      </c>
      <c r="F165" s="2" t="n">
        <v>2</v>
      </c>
      <c r="G165" s="163" t="n">
        <v>1</v>
      </c>
      <c r="H165" s="2" t="n">
        <f aca="false">IF(G165=0,C165,0)</f>
        <v>0</v>
      </c>
      <c r="I165" s="2" t="n">
        <v>734.12</v>
      </c>
      <c r="J165" s="2" t="n">
        <v>73412</v>
      </c>
    </row>
    <row r="166" customFormat="false" ht="12.75" hidden="false" customHeight="true" outlineLevel="0" collapsed="false">
      <c r="A166" s="2" t="s">
        <v>1375</v>
      </c>
      <c r="B166" s="290" t="n">
        <v>3.10262E-006</v>
      </c>
      <c r="C166" s="290" t="n">
        <f aca="false">IF(ISNUMBER(B166),B166*100,0)</f>
        <v>0.000310262</v>
      </c>
      <c r="D166" s="290" t="n">
        <v>3.10262E-006</v>
      </c>
      <c r="E166" s="2" t="n">
        <v>100</v>
      </c>
      <c r="F166" s="2" t="n">
        <v>2</v>
      </c>
      <c r="G166" s="163" t="n">
        <v>0</v>
      </c>
      <c r="H166" s="290" t="n">
        <f aca="false">IF(G166=0,C166,0)</f>
        <v>0.000310262</v>
      </c>
      <c r="I166" s="2" t="e">
        <f aca="false">#N/A</f>
        <v>#N/A</v>
      </c>
      <c r="J166" s="2" t="e">
        <f aca="false">#N/A</f>
        <v>#N/A</v>
      </c>
    </row>
    <row r="167" customFormat="false" ht="12.75" hidden="false" customHeight="true" outlineLevel="0" collapsed="false">
      <c r="A167" s="2" t="s">
        <v>708</v>
      </c>
      <c r="B167" s="2" t="n">
        <v>5455.4819</v>
      </c>
      <c r="C167" s="2" t="n">
        <f aca="false">IF(ISNUMBER(B167),B167*100,0)</f>
        <v>545548.19</v>
      </c>
      <c r="D167" s="290" t="n">
        <v>6.20522E-006</v>
      </c>
      <c r="E167" s="290" t="n">
        <v>1.13743E-007</v>
      </c>
      <c r="F167" s="2" t="n">
        <v>2</v>
      </c>
      <c r="G167" s="163" t="n">
        <v>1</v>
      </c>
      <c r="H167" s="2" t="n">
        <f aca="false">IF(G167=0,C167,0)</f>
        <v>0</v>
      </c>
      <c r="I167" s="2" t="n">
        <v>5354.26</v>
      </c>
      <c r="J167" s="2" t="n">
        <v>535426</v>
      </c>
    </row>
    <row r="168" customFormat="false" ht="12.75" hidden="false" customHeight="true" outlineLevel="0" collapsed="false">
      <c r="A168" s="2" t="s">
        <v>689</v>
      </c>
      <c r="B168" s="2" t="n">
        <v>405.5657793</v>
      </c>
      <c r="C168" s="2" t="n">
        <f aca="false">IF(ISNUMBER(B168),B168*100,0)</f>
        <v>40556.57793</v>
      </c>
      <c r="D168" s="2" t="n">
        <v>405.5657318</v>
      </c>
      <c r="E168" s="2" t="n">
        <v>99.99998828</v>
      </c>
      <c r="F168" s="2" t="n">
        <v>2</v>
      </c>
      <c r="G168" s="163" t="n">
        <v>1</v>
      </c>
      <c r="H168" s="2" t="n">
        <f aca="false">IF(G168=0,C168,0)</f>
        <v>0</v>
      </c>
      <c r="I168" s="2" t="n">
        <v>381.03</v>
      </c>
      <c r="J168" s="2" t="n">
        <v>38103</v>
      </c>
    </row>
    <row r="169" customFormat="false" ht="12.75" hidden="false" customHeight="true" outlineLevel="0" collapsed="false">
      <c r="A169" s="2" t="s">
        <v>783</v>
      </c>
      <c r="B169" s="2" t="s">
        <v>1376</v>
      </c>
      <c r="C169" s="2" t="n">
        <f aca="false">IF(ISNUMBER(B169),B169*100,0)</f>
        <v>0</v>
      </c>
      <c r="D169" s="2" t="s">
        <v>1376</v>
      </c>
      <c r="E169" s="2" t="s">
        <v>1376</v>
      </c>
      <c r="F169" s="2" t="n">
        <v>0</v>
      </c>
      <c r="G169" s="164"/>
      <c r="H169" s="289" t="n">
        <f aca="false">SUM(H5:H168)</f>
        <v>633572.7459</v>
      </c>
      <c r="I169" s="2" t="e">
        <f aca="false">#N/A</f>
        <v>#N/A</v>
      </c>
      <c r="J169" s="2" t="e">
        <f aca="false">#N/A</f>
        <v>#N/A</v>
      </c>
    </row>
    <row r="170" customFormat="false" ht="12.75" hidden="false" customHeight="true" outlineLevel="0" collapsed="false">
      <c r="A170" s="2" t="s">
        <v>926</v>
      </c>
      <c r="B170" s="2" t="s">
        <v>1376</v>
      </c>
      <c r="C170" s="2" t="n">
        <f aca="false">IF(ISNUMBER(B170),B170*100,0)</f>
        <v>0</v>
      </c>
      <c r="D170" s="2" t="s">
        <v>1376</v>
      </c>
      <c r="E170" s="2" t="s">
        <v>1376</v>
      </c>
      <c r="F170" s="2" t="n">
        <v>0</v>
      </c>
      <c r="G170" s="164"/>
      <c r="I170" s="2" t="e">
        <f aca="false">#N/A</f>
        <v>#N/A</v>
      </c>
      <c r="J170" s="2" t="e">
        <f aca="false">#N/A</f>
        <v>#N/A</v>
      </c>
    </row>
    <row r="171" customFormat="false" ht="12.75" hidden="false" customHeight="true" outlineLevel="0" collapsed="false">
      <c r="A171" s="2" t="s">
        <v>738</v>
      </c>
      <c r="B171" s="2" t="s">
        <v>1376</v>
      </c>
      <c r="C171" s="2" t="n">
        <f aca="false">IF(ISNUMBER(B171),B171*100,0)</f>
        <v>0</v>
      </c>
      <c r="D171" s="2" t="s">
        <v>1376</v>
      </c>
      <c r="E171" s="2" t="s">
        <v>1376</v>
      </c>
      <c r="F171" s="2" t="n">
        <v>2</v>
      </c>
      <c r="G171" s="164"/>
      <c r="I171" s="2" t="n">
        <v>1</v>
      </c>
      <c r="J171" s="2" t="n">
        <v>100</v>
      </c>
    </row>
    <row r="172" customFormat="false" ht="12.75" hidden="false" customHeight="true" outlineLevel="0" collapsed="false">
      <c r="A172" s="2" t="s">
        <v>784</v>
      </c>
      <c r="B172" s="2" t="s">
        <v>1376</v>
      </c>
      <c r="C172" s="2" t="n">
        <f aca="false">IF(ISNUMBER(B172),B172*100,0)</f>
        <v>0</v>
      </c>
      <c r="D172" s="2" t="s">
        <v>1376</v>
      </c>
      <c r="E172" s="2" t="s">
        <v>1376</v>
      </c>
      <c r="F172" s="2" t="n">
        <v>0</v>
      </c>
      <c r="G172" s="164"/>
      <c r="I172" s="2" t="e">
        <f aca="false">#N/A</f>
        <v>#N/A</v>
      </c>
      <c r="J172" s="2" t="e">
        <f aca="false">#N/A</f>
        <v>#N/A</v>
      </c>
    </row>
    <row r="173" customFormat="false" ht="12.75" hidden="false" customHeight="true" outlineLevel="0" collapsed="false">
      <c r="A173" s="2" t="s">
        <v>931</v>
      </c>
      <c r="B173" s="2" t="s">
        <v>1376</v>
      </c>
      <c r="C173" s="2" t="n">
        <f aca="false">IF(ISNUMBER(B173),B173*100,0)</f>
        <v>0</v>
      </c>
      <c r="D173" s="2" t="s">
        <v>1376</v>
      </c>
      <c r="E173" s="2" t="s">
        <v>1376</v>
      </c>
      <c r="F173" s="2" t="n">
        <v>0</v>
      </c>
      <c r="G173" s="164"/>
      <c r="I173" s="2" t="e">
        <f aca="false">#N/A</f>
        <v>#N/A</v>
      </c>
      <c r="J173" s="2" t="e">
        <f aca="false">#N/A</f>
        <v>#N/A</v>
      </c>
    </row>
    <row r="174" customFormat="false" ht="12.75" hidden="false" customHeight="true" outlineLevel="0" collapsed="false">
      <c r="A174" s="2" t="s">
        <v>785</v>
      </c>
      <c r="B174" s="2" t="s">
        <v>1376</v>
      </c>
      <c r="C174" s="2" t="n">
        <f aca="false">IF(ISNUMBER(B174),B174*100,0)</f>
        <v>0</v>
      </c>
      <c r="D174" s="2" t="s">
        <v>1376</v>
      </c>
      <c r="E174" s="2" t="s">
        <v>1376</v>
      </c>
      <c r="F174" s="2" t="n">
        <v>0</v>
      </c>
      <c r="G174" s="164"/>
      <c r="I174" s="2" t="e">
        <f aca="false">#N/A</f>
        <v>#N/A</v>
      </c>
      <c r="J174" s="2" t="e">
        <f aca="false">#N/A</f>
        <v>#N/A</v>
      </c>
    </row>
    <row r="175" customFormat="false" ht="12.75" hidden="false" customHeight="true" outlineLevel="0" collapsed="false">
      <c r="A175" s="2" t="s">
        <v>786</v>
      </c>
      <c r="B175" s="2" t="s">
        <v>1376</v>
      </c>
      <c r="C175" s="2" t="n">
        <f aca="false">IF(ISNUMBER(B175),B175*100,0)</f>
        <v>0</v>
      </c>
      <c r="D175" s="2" t="s">
        <v>1376</v>
      </c>
      <c r="E175" s="2" t="s">
        <v>1376</v>
      </c>
      <c r="F175" s="2" t="n">
        <v>0</v>
      </c>
      <c r="G175" s="164"/>
      <c r="I175" s="2" t="e">
        <f aca="false">#N/A</f>
        <v>#N/A</v>
      </c>
      <c r="J175" s="2" t="e">
        <f aca="false">#N/A</f>
        <v>#N/A</v>
      </c>
    </row>
    <row r="176" customFormat="false" ht="12.75" hidden="false" customHeight="true" outlineLevel="0" collapsed="false">
      <c r="A176" s="2" t="s">
        <v>740</v>
      </c>
      <c r="B176" s="2" t="s">
        <v>1376</v>
      </c>
      <c r="C176" s="2" t="n">
        <f aca="false">IF(ISNUMBER(B176),B176*100,0)</f>
        <v>0</v>
      </c>
      <c r="D176" s="2" t="s">
        <v>1376</v>
      </c>
      <c r="E176" s="2" t="s">
        <v>1376</v>
      </c>
      <c r="F176" s="2" t="n">
        <v>1</v>
      </c>
      <c r="G176" s="164"/>
      <c r="I176" s="2" t="n">
        <v>0</v>
      </c>
      <c r="J176" s="2" t="n">
        <v>0</v>
      </c>
    </row>
    <row r="177" customFormat="false" ht="12.75" hidden="false" customHeight="true" outlineLevel="0" collapsed="false">
      <c r="A177" s="2" t="s">
        <v>787</v>
      </c>
      <c r="B177" s="2" t="s">
        <v>1376</v>
      </c>
      <c r="C177" s="2" t="n">
        <f aca="false">IF(ISNUMBER(B177),B177*100,0)</f>
        <v>0</v>
      </c>
      <c r="D177" s="2" t="s">
        <v>1376</v>
      </c>
      <c r="E177" s="2" t="s">
        <v>1376</v>
      </c>
      <c r="F177" s="2" t="n">
        <v>0</v>
      </c>
      <c r="G177" s="164"/>
      <c r="I177" s="2" t="e">
        <f aca="false">#N/A</f>
        <v>#N/A</v>
      </c>
      <c r="J177" s="2" t="e">
        <f aca="false">#N/A</f>
        <v>#N/A</v>
      </c>
    </row>
    <row r="178" customFormat="false" ht="12.75" hidden="false" customHeight="true" outlineLevel="0" collapsed="false">
      <c r="A178" s="2" t="s">
        <v>743</v>
      </c>
      <c r="B178" s="2" t="s">
        <v>1376</v>
      </c>
      <c r="C178" s="2" t="n">
        <f aca="false">IF(ISNUMBER(B178),B178*100,0)</f>
        <v>0</v>
      </c>
      <c r="D178" s="2" t="s">
        <v>1376</v>
      </c>
      <c r="E178" s="2" t="s">
        <v>1376</v>
      </c>
      <c r="F178" s="2" t="n">
        <v>2</v>
      </c>
      <c r="G178" s="164"/>
      <c r="I178" s="2" t="n">
        <v>2.95</v>
      </c>
      <c r="J178" s="2" t="n">
        <v>295</v>
      </c>
    </row>
    <row r="179" customFormat="false" ht="12.75" hidden="false" customHeight="true" outlineLevel="0" collapsed="false">
      <c r="A179" s="2" t="s">
        <v>741</v>
      </c>
      <c r="B179" s="2" t="s">
        <v>1376</v>
      </c>
      <c r="C179" s="2" t="n">
        <f aca="false">IF(ISNUMBER(B179),B179*100,0)</f>
        <v>0</v>
      </c>
      <c r="D179" s="2" t="s">
        <v>1376</v>
      </c>
      <c r="E179" s="2" t="s">
        <v>1376</v>
      </c>
      <c r="F179" s="2" t="n">
        <v>1</v>
      </c>
      <c r="G179" s="164"/>
      <c r="I179" s="2" t="n">
        <v>0</v>
      </c>
      <c r="J179" s="2" t="n">
        <v>0</v>
      </c>
    </row>
    <row r="180" customFormat="false" ht="12.75" hidden="false" customHeight="true" outlineLevel="0" collapsed="false">
      <c r="A180" s="2" t="s">
        <v>788</v>
      </c>
      <c r="B180" s="2" t="s">
        <v>1376</v>
      </c>
      <c r="C180" s="2" t="n">
        <f aca="false">IF(ISNUMBER(B180),B180*100,0)</f>
        <v>0</v>
      </c>
      <c r="D180" s="2" t="s">
        <v>1376</v>
      </c>
      <c r="E180" s="2" t="s">
        <v>1376</v>
      </c>
      <c r="F180" s="2" t="n">
        <v>0</v>
      </c>
      <c r="G180" s="164"/>
      <c r="I180" s="2" t="e">
        <f aca="false">#N/A</f>
        <v>#N/A</v>
      </c>
      <c r="J180" s="2" t="e">
        <f aca="false">#N/A</f>
        <v>#N/A</v>
      </c>
    </row>
    <row r="181" customFormat="false" ht="12.75" hidden="false" customHeight="true" outlineLevel="0" collapsed="false">
      <c r="A181" s="2" t="s">
        <v>789</v>
      </c>
      <c r="B181" s="2" t="s">
        <v>1376</v>
      </c>
      <c r="C181" s="2" t="n">
        <f aca="false">IF(ISNUMBER(B181),B181*100,0)</f>
        <v>0</v>
      </c>
      <c r="D181" s="2" t="s">
        <v>1376</v>
      </c>
      <c r="E181" s="2" t="s">
        <v>1376</v>
      </c>
      <c r="F181" s="2" t="n">
        <v>0</v>
      </c>
      <c r="G181" s="164"/>
      <c r="I181" s="2" t="e">
        <f aca="false">#N/A</f>
        <v>#N/A</v>
      </c>
      <c r="J181" s="2" t="e">
        <f aca="false">#N/A</f>
        <v>#N/A</v>
      </c>
    </row>
    <row r="182" customFormat="false" ht="12.75" hidden="false" customHeight="true" outlineLevel="0" collapsed="false">
      <c r="A182" s="2" t="s">
        <v>610</v>
      </c>
      <c r="B182" s="2" t="s">
        <v>1376</v>
      </c>
      <c r="C182" s="2" t="n">
        <f aca="false">IF(ISNUMBER(B182),B182*100,0)</f>
        <v>0</v>
      </c>
      <c r="D182" s="2" t="s">
        <v>1376</v>
      </c>
      <c r="E182" s="2" t="s">
        <v>1376</v>
      </c>
      <c r="F182" s="2" t="n">
        <v>2</v>
      </c>
      <c r="G182" s="164"/>
      <c r="I182" s="2" t="n">
        <v>0</v>
      </c>
      <c r="J182" s="2" t="n">
        <v>0</v>
      </c>
    </row>
    <row r="183" customFormat="false" ht="12.75" hidden="false" customHeight="true" outlineLevel="0" collapsed="false">
      <c r="A183" s="2" t="s">
        <v>790</v>
      </c>
      <c r="B183" s="2" t="s">
        <v>1376</v>
      </c>
      <c r="C183" s="2" t="n">
        <f aca="false">IF(ISNUMBER(B183),B183*100,0)</f>
        <v>0</v>
      </c>
      <c r="D183" s="2" t="s">
        <v>1376</v>
      </c>
      <c r="E183" s="2" t="s">
        <v>1376</v>
      </c>
      <c r="F183" s="2" t="n">
        <v>0</v>
      </c>
      <c r="G183" s="164"/>
      <c r="I183" s="2" t="e">
        <f aca="false">#N/A</f>
        <v>#N/A</v>
      </c>
      <c r="J183" s="2" t="e">
        <f aca="false">#N/A</f>
        <v>#N/A</v>
      </c>
    </row>
    <row r="184" customFormat="false" ht="12.75" hidden="false" customHeight="true" outlineLevel="0" collapsed="false">
      <c r="A184" s="2" t="s">
        <v>941</v>
      </c>
      <c r="B184" s="2" t="s">
        <v>1376</v>
      </c>
      <c r="C184" s="2" t="n">
        <f aca="false">IF(ISNUMBER(B184),B184*100,0)</f>
        <v>0</v>
      </c>
      <c r="D184" s="2" t="s">
        <v>1376</v>
      </c>
      <c r="E184" s="2" t="s">
        <v>1376</v>
      </c>
      <c r="F184" s="2" t="n">
        <v>0</v>
      </c>
      <c r="G184" s="164"/>
      <c r="I184" s="2" t="e">
        <f aca="false">#N/A</f>
        <v>#N/A</v>
      </c>
      <c r="J184" s="2" t="e">
        <f aca="false">#N/A</f>
        <v>#N/A</v>
      </c>
    </row>
    <row r="185" customFormat="false" ht="12.75" hidden="false" customHeight="true" outlineLevel="0" collapsed="false">
      <c r="A185" s="2" t="s">
        <v>791</v>
      </c>
      <c r="B185" s="2" t="s">
        <v>1376</v>
      </c>
      <c r="C185" s="2" t="n">
        <f aca="false">IF(ISNUMBER(B185),B185*100,0)</f>
        <v>0</v>
      </c>
      <c r="D185" s="2" t="s">
        <v>1376</v>
      </c>
      <c r="E185" s="2" t="s">
        <v>1376</v>
      </c>
      <c r="F185" s="2" t="n">
        <v>0</v>
      </c>
      <c r="G185" s="164"/>
      <c r="I185" s="2" t="e">
        <f aca="false">#N/A</f>
        <v>#N/A</v>
      </c>
      <c r="J185" s="2" t="e">
        <f aca="false">#N/A</f>
        <v>#N/A</v>
      </c>
    </row>
    <row r="186" customFormat="false" ht="12.75" hidden="false" customHeight="true" outlineLevel="0" collapsed="false">
      <c r="A186" s="2" t="s">
        <v>792</v>
      </c>
      <c r="B186" s="2" t="s">
        <v>1376</v>
      </c>
      <c r="C186" s="2" t="n">
        <f aca="false">IF(ISNUMBER(B186),B186*100,0)</f>
        <v>0</v>
      </c>
      <c r="D186" s="2" t="s">
        <v>1376</v>
      </c>
      <c r="E186" s="2" t="s">
        <v>1376</v>
      </c>
      <c r="F186" s="2" t="n">
        <v>0</v>
      </c>
      <c r="G186" s="164"/>
      <c r="I186" s="2" t="e">
        <f aca="false">#N/A</f>
        <v>#N/A</v>
      </c>
      <c r="J186" s="2" t="e">
        <f aca="false">#N/A</f>
        <v>#N/A</v>
      </c>
    </row>
    <row r="187" customFormat="false" ht="12.75" hidden="false" customHeight="true" outlineLevel="0" collapsed="false">
      <c r="A187" s="2" t="s">
        <v>793</v>
      </c>
      <c r="B187" s="2" t="s">
        <v>1376</v>
      </c>
      <c r="C187" s="2" t="n">
        <f aca="false">IF(ISNUMBER(B187),B187*100,0)</f>
        <v>0</v>
      </c>
      <c r="D187" s="2" t="s">
        <v>1376</v>
      </c>
      <c r="E187" s="2" t="s">
        <v>1376</v>
      </c>
      <c r="F187" s="2" t="n">
        <v>0</v>
      </c>
      <c r="G187" s="164"/>
      <c r="I187" s="2" t="e">
        <f aca="false">#N/A</f>
        <v>#N/A</v>
      </c>
      <c r="J187" s="2" t="e">
        <f aca="false">#N/A</f>
        <v>#N/A</v>
      </c>
    </row>
    <row r="188" customFormat="false" ht="12.75" hidden="false" customHeight="true" outlineLevel="0" collapsed="false">
      <c r="A188" s="2" t="s">
        <v>617</v>
      </c>
      <c r="B188" s="2" t="s">
        <v>1376</v>
      </c>
      <c r="C188" s="2" t="n">
        <f aca="false">IF(ISNUMBER(B188),B188*100,0)</f>
        <v>0</v>
      </c>
      <c r="D188" s="2" t="s">
        <v>1376</v>
      </c>
      <c r="E188" s="2" t="s">
        <v>1376</v>
      </c>
      <c r="F188" s="2" t="n">
        <v>1</v>
      </c>
      <c r="G188" s="164"/>
      <c r="I188" s="2" t="n">
        <v>0</v>
      </c>
      <c r="J188" s="2" t="n">
        <v>0</v>
      </c>
    </row>
    <row r="189" customFormat="false" ht="12.75" hidden="false" customHeight="true" outlineLevel="0" collapsed="false">
      <c r="A189" s="2" t="s">
        <v>612</v>
      </c>
      <c r="B189" s="2" t="s">
        <v>1376</v>
      </c>
      <c r="C189" s="2" t="n">
        <f aca="false">IF(ISNUMBER(B189),B189*100,0)</f>
        <v>0</v>
      </c>
      <c r="D189" s="2" t="s">
        <v>1376</v>
      </c>
      <c r="E189" s="2" t="s">
        <v>1376</v>
      </c>
      <c r="F189" s="2" t="n">
        <v>0</v>
      </c>
      <c r="G189" s="164"/>
      <c r="I189" s="2" t="n">
        <v>0</v>
      </c>
      <c r="J189" s="2" t="n">
        <v>0</v>
      </c>
    </row>
    <row r="190" customFormat="false" ht="12.75" hidden="false" customHeight="true" outlineLevel="0" collapsed="false">
      <c r="A190" s="2" t="s">
        <v>620</v>
      </c>
      <c r="B190" s="2" t="s">
        <v>1376</v>
      </c>
      <c r="C190" s="2" t="n">
        <f aca="false">IF(ISNUMBER(B190),B190*100,0)</f>
        <v>0</v>
      </c>
      <c r="D190" s="2" t="s">
        <v>1376</v>
      </c>
      <c r="E190" s="2" t="s">
        <v>1376</v>
      </c>
      <c r="F190" s="2" t="n">
        <v>1</v>
      </c>
      <c r="G190" s="164"/>
      <c r="I190" s="2" t="e">
        <f aca="false">#N/A</f>
        <v>#N/A</v>
      </c>
      <c r="J190" s="2" t="e">
        <f aca="false">#N/A</f>
        <v>#N/A</v>
      </c>
    </row>
    <row r="191" customFormat="false" ht="12.75" hidden="false" customHeight="true" outlineLevel="0" collapsed="false">
      <c r="A191" s="2" t="s">
        <v>674</v>
      </c>
      <c r="B191" s="2" t="s">
        <v>1376</v>
      </c>
      <c r="C191" s="2" t="n">
        <f aca="false">IF(ISNUMBER(B191),B191*100,0)</f>
        <v>0</v>
      </c>
      <c r="D191" s="2" t="s">
        <v>1376</v>
      </c>
      <c r="E191" s="2" t="s">
        <v>1376</v>
      </c>
      <c r="F191" s="2" t="n">
        <v>0</v>
      </c>
      <c r="G191" s="164"/>
      <c r="I191" s="2" t="n">
        <v>0</v>
      </c>
      <c r="J191" s="2" t="n">
        <v>0</v>
      </c>
    </row>
    <row r="192" customFormat="false" ht="12.75" hidden="false" customHeight="true" outlineLevel="0" collapsed="false">
      <c r="A192" s="2" t="s">
        <v>615</v>
      </c>
      <c r="B192" s="2" t="s">
        <v>1376</v>
      </c>
      <c r="C192" s="2" t="n">
        <f aca="false">IF(ISNUMBER(B192),B192*100,0)</f>
        <v>0</v>
      </c>
      <c r="D192" s="2" t="s">
        <v>1376</v>
      </c>
      <c r="E192" s="2" t="s">
        <v>1376</v>
      </c>
      <c r="F192" s="2" t="n">
        <v>0</v>
      </c>
      <c r="G192" s="164"/>
      <c r="I192" s="2" t="n">
        <v>0</v>
      </c>
      <c r="J192" s="2" t="n">
        <v>0</v>
      </c>
    </row>
    <row r="193" customFormat="false" ht="12.75" hidden="false" customHeight="true" outlineLevel="0" collapsed="false">
      <c r="A193" s="2" t="s">
        <v>744</v>
      </c>
      <c r="B193" s="2" t="s">
        <v>1376</v>
      </c>
      <c r="C193" s="2" t="n">
        <f aca="false">IF(ISNUMBER(B193),B193*100,0)</f>
        <v>0</v>
      </c>
      <c r="D193" s="2" t="s">
        <v>1376</v>
      </c>
      <c r="E193" s="2" t="s">
        <v>1376</v>
      </c>
      <c r="F193" s="2" t="n">
        <v>2</v>
      </c>
      <c r="G193" s="164"/>
      <c r="I193" s="2" t="n">
        <v>2E-005</v>
      </c>
      <c r="J193" s="2" t="n">
        <v>0.002</v>
      </c>
    </row>
    <row r="194" customFormat="false" ht="12.75" hidden="false" customHeight="true" outlineLevel="0" collapsed="false">
      <c r="A194" s="2" t="s">
        <v>794</v>
      </c>
      <c r="B194" s="2" t="s">
        <v>1376</v>
      </c>
      <c r="C194" s="2" t="n">
        <f aca="false">IF(ISNUMBER(B194),B194*100,0)</f>
        <v>0</v>
      </c>
      <c r="D194" s="2" t="s">
        <v>1376</v>
      </c>
      <c r="E194" s="2" t="s">
        <v>1376</v>
      </c>
      <c r="F194" s="2" t="n">
        <v>0</v>
      </c>
      <c r="G194" s="164"/>
      <c r="I194" s="2" t="e">
        <f aca="false">#N/A</f>
        <v>#N/A</v>
      </c>
      <c r="J194" s="2" t="e">
        <f aca="false">#N/A</f>
        <v>#N/A</v>
      </c>
    </row>
    <row r="195" customFormat="false" ht="12.75" hidden="false" customHeight="true" outlineLevel="0" collapsed="false">
      <c r="A195" s="2" t="s">
        <v>621</v>
      </c>
      <c r="B195" s="2" t="s">
        <v>1376</v>
      </c>
      <c r="C195" s="2" t="n">
        <f aca="false">IF(ISNUMBER(B195),B195*100,0)</f>
        <v>0</v>
      </c>
      <c r="D195" s="2" t="s">
        <v>1376</v>
      </c>
      <c r="E195" s="2" t="s">
        <v>1376</v>
      </c>
      <c r="F195" s="2" t="n">
        <v>1</v>
      </c>
      <c r="G195" s="164"/>
      <c r="I195" s="2" t="n">
        <v>0</v>
      </c>
      <c r="J195" s="2" t="n">
        <v>0</v>
      </c>
    </row>
    <row r="196" customFormat="false" ht="12.75" hidden="false" customHeight="true" outlineLevel="0" collapsed="false">
      <c r="A196" s="2" t="s">
        <v>624</v>
      </c>
      <c r="B196" s="2" t="s">
        <v>1376</v>
      </c>
      <c r="C196" s="2" t="n">
        <f aca="false">IF(ISNUMBER(B196),B196*100,0)</f>
        <v>0</v>
      </c>
      <c r="D196" s="2" t="s">
        <v>1376</v>
      </c>
      <c r="E196" s="2" t="s">
        <v>1376</v>
      </c>
      <c r="F196" s="2" t="n">
        <v>2</v>
      </c>
      <c r="G196" s="164"/>
      <c r="I196" s="2" t="n">
        <v>0</v>
      </c>
      <c r="J196" s="2" t="n">
        <v>0</v>
      </c>
    </row>
    <row r="197" customFormat="false" ht="12.75" hidden="false" customHeight="true" outlineLevel="0" collapsed="false">
      <c r="A197" s="2" t="s">
        <v>795</v>
      </c>
      <c r="B197" s="2" t="s">
        <v>1376</v>
      </c>
      <c r="C197" s="2" t="n">
        <f aca="false">IF(ISNUMBER(B197),B197*100,0)</f>
        <v>0</v>
      </c>
      <c r="D197" s="2" t="s">
        <v>1376</v>
      </c>
      <c r="E197" s="2" t="s">
        <v>1376</v>
      </c>
      <c r="F197" s="2" t="n">
        <v>0</v>
      </c>
      <c r="G197" s="164"/>
      <c r="I197" s="2" t="e">
        <f aca="false">#N/A</f>
        <v>#N/A</v>
      </c>
      <c r="J197" s="2" t="e">
        <f aca="false">#N/A</f>
        <v>#N/A</v>
      </c>
    </row>
    <row r="198" customFormat="false" ht="12.75" hidden="false" customHeight="true" outlineLevel="0" collapsed="false">
      <c r="A198" s="2" t="s">
        <v>747</v>
      </c>
      <c r="B198" s="2" t="s">
        <v>1376</v>
      </c>
      <c r="C198" s="2" t="n">
        <f aca="false">IF(ISNUMBER(B198),B198*100,0)</f>
        <v>0</v>
      </c>
      <c r="D198" s="2" t="s">
        <v>1376</v>
      </c>
      <c r="E198" s="2" t="s">
        <v>1376</v>
      </c>
      <c r="F198" s="2" t="n">
        <v>1</v>
      </c>
      <c r="G198" s="164"/>
      <c r="I198" s="2" t="n">
        <v>0</v>
      </c>
      <c r="J198" s="2" t="n">
        <v>0</v>
      </c>
    </row>
    <row r="199" customFormat="false" ht="12.75" hidden="false" customHeight="true" outlineLevel="0" collapsed="false">
      <c r="A199" s="2" t="s">
        <v>748</v>
      </c>
      <c r="B199" s="2" t="s">
        <v>1376</v>
      </c>
      <c r="C199" s="2" t="n">
        <f aca="false">IF(ISNUMBER(B199),B199*100,0)</f>
        <v>0</v>
      </c>
      <c r="D199" s="2" t="s">
        <v>1376</v>
      </c>
      <c r="E199" s="2" t="s">
        <v>1376</v>
      </c>
      <c r="F199" s="2" t="n">
        <v>1</v>
      </c>
      <c r="G199" s="164"/>
      <c r="I199" s="2" t="n">
        <v>0</v>
      </c>
      <c r="J199" s="2" t="n">
        <v>0</v>
      </c>
    </row>
    <row r="200" customFormat="false" ht="12.75" hidden="false" customHeight="true" outlineLevel="0" collapsed="false">
      <c r="A200" s="2" t="s">
        <v>633</v>
      </c>
      <c r="B200" s="2" t="s">
        <v>1376</v>
      </c>
      <c r="C200" s="2" t="n">
        <f aca="false">IF(ISNUMBER(B200),B200*100,0)</f>
        <v>0</v>
      </c>
      <c r="D200" s="2" t="s">
        <v>1376</v>
      </c>
      <c r="E200" s="2" t="s">
        <v>1376</v>
      </c>
      <c r="F200" s="2" t="n">
        <v>2</v>
      </c>
      <c r="G200" s="164"/>
      <c r="I200" s="2" t="n">
        <v>0</v>
      </c>
      <c r="J200" s="2" t="n">
        <v>0</v>
      </c>
    </row>
    <row r="201" customFormat="false" ht="12.75" hidden="false" customHeight="true" outlineLevel="0" collapsed="false">
      <c r="A201" s="2" t="s">
        <v>750</v>
      </c>
      <c r="B201" s="2" t="s">
        <v>1376</v>
      </c>
      <c r="C201" s="2" t="n">
        <f aca="false">IF(ISNUMBER(B201),B201*100,0)</f>
        <v>0</v>
      </c>
      <c r="D201" s="2" t="s">
        <v>1376</v>
      </c>
      <c r="E201" s="2" t="s">
        <v>1376</v>
      </c>
      <c r="F201" s="2" t="n">
        <v>1</v>
      </c>
      <c r="G201" s="164"/>
      <c r="I201" s="2" t="n">
        <v>0</v>
      </c>
      <c r="J201" s="2" t="n">
        <v>0</v>
      </c>
    </row>
    <row r="202" customFormat="false" ht="12.75" hidden="false" customHeight="true" outlineLevel="0" collapsed="false">
      <c r="A202" s="2" t="s">
        <v>751</v>
      </c>
      <c r="B202" s="2" t="s">
        <v>1376</v>
      </c>
      <c r="C202" s="2" t="n">
        <f aca="false">IF(ISNUMBER(B202),B202*100,0)</f>
        <v>0</v>
      </c>
      <c r="D202" s="2" t="s">
        <v>1376</v>
      </c>
      <c r="E202" s="2" t="s">
        <v>1376</v>
      </c>
      <c r="F202" s="2" t="n">
        <v>1</v>
      </c>
      <c r="G202" s="164"/>
      <c r="I202" s="2" t="n">
        <v>0</v>
      </c>
      <c r="J202" s="2" t="n">
        <v>0</v>
      </c>
    </row>
    <row r="203" customFormat="false" ht="12.75" hidden="false" customHeight="true" outlineLevel="0" collapsed="false">
      <c r="A203" s="2" t="s">
        <v>634</v>
      </c>
      <c r="B203" s="2" t="s">
        <v>1376</v>
      </c>
      <c r="C203" s="2" t="n">
        <f aca="false">IF(ISNUMBER(B203),B203*100,0)</f>
        <v>0</v>
      </c>
      <c r="D203" s="2" t="s">
        <v>1376</v>
      </c>
      <c r="E203" s="2" t="s">
        <v>1376</v>
      </c>
      <c r="F203" s="2" t="n">
        <v>2</v>
      </c>
      <c r="G203" s="164"/>
      <c r="I203" s="2" t="n">
        <v>0</v>
      </c>
      <c r="J203" s="2" t="n">
        <v>0</v>
      </c>
    </row>
    <row r="204" customFormat="false" ht="12.75" hidden="false" customHeight="true" outlineLevel="0" collapsed="false">
      <c r="A204" s="2" t="s">
        <v>627</v>
      </c>
      <c r="B204" s="2" t="s">
        <v>1376</v>
      </c>
      <c r="C204" s="2" t="n">
        <f aca="false">IF(ISNUMBER(B204),B204*100,0)</f>
        <v>0</v>
      </c>
      <c r="D204" s="2" t="s">
        <v>1376</v>
      </c>
      <c r="E204" s="2" t="s">
        <v>1376</v>
      </c>
      <c r="F204" s="2" t="n">
        <v>2</v>
      </c>
      <c r="G204" s="164"/>
      <c r="I204" s="2" t="n">
        <v>0</v>
      </c>
      <c r="J204" s="2" t="n">
        <v>0</v>
      </c>
    </row>
    <row r="205" customFormat="false" ht="12.75" hidden="false" customHeight="true" outlineLevel="0" collapsed="false">
      <c r="A205" s="2" t="s">
        <v>630</v>
      </c>
      <c r="B205" s="2" t="s">
        <v>1376</v>
      </c>
      <c r="C205" s="2" t="n">
        <f aca="false">IF(ISNUMBER(B205),B205*100,0)</f>
        <v>0</v>
      </c>
      <c r="D205" s="2" t="s">
        <v>1376</v>
      </c>
      <c r="E205" s="2" t="s">
        <v>1376</v>
      </c>
      <c r="F205" s="2" t="n">
        <v>1</v>
      </c>
      <c r="G205" s="164"/>
      <c r="I205" s="2" t="n">
        <v>0</v>
      </c>
      <c r="J205" s="2" t="n">
        <v>0</v>
      </c>
    </row>
    <row r="206" customFormat="false" ht="12.75" hidden="false" customHeight="true" outlineLevel="0" collapsed="false">
      <c r="A206" s="2" t="s">
        <v>642</v>
      </c>
      <c r="B206" s="2" t="s">
        <v>1376</v>
      </c>
      <c r="C206" s="2" t="n">
        <f aca="false">IF(ISNUMBER(B206),B206*100,0)</f>
        <v>0</v>
      </c>
      <c r="D206" s="2" t="s">
        <v>1376</v>
      </c>
      <c r="E206" s="2" t="s">
        <v>1376</v>
      </c>
      <c r="F206" s="2" t="n">
        <v>1</v>
      </c>
      <c r="G206" s="164"/>
      <c r="I206" s="2" t="n">
        <v>0</v>
      </c>
      <c r="J206" s="2" t="n">
        <v>0</v>
      </c>
    </row>
    <row r="207" customFormat="false" ht="12.75" hidden="false" customHeight="true" outlineLevel="0" collapsed="false">
      <c r="A207" s="2" t="s">
        <v>955</v>
      </c>
      <c r="B207" s="2" t="s">
        <v>1376</v>
      </c>
      <c r="C207" s="2" t="n">
        <f aca="false">IF(ISNUMBER(B207),B207*100,0)</f>
        <v>0</v>
      </c>
      <c r="D207" s="2" t="s">
        <v>1376</v>
      </c>
      <c r="E207" s="2" t="s">
        <v>1376</v>
      </c>
      <c r="F207" s="2" t="n">
        <v>0</v>
      </c>
      <c r="G207" s="164"/>
      <c r="I207" s="2" t="e">
        <f aca="false">#N/A</f>
        <v>#N/A</v>
      </c>
      <c r="J207" s="2" t="e">
        <f aca="false">#N/A</f>
        <v>#N/A</v>
      </c>
    </row>
    <row r="208" customFormat="false" ht="12.75" hidden="false" customHeight="true" outlineLevel="0" collapsed="false">
      <c r="A208" s="2" t="s">
        <v>796</v>
      </c>
      <c r="B208" s="2" t="s">
        <v>1376</v>
      </c>
      <c r="C208" s="2" t="n">
        <f aca="false">IF(ISNUMBER(B208),B208*100,0)</f>
        <v>0</v>
      </c>
      <c r="D208" s="2" t="s">
        <v>1376</v>
      </c>
      <c r="E208" s="2" t="s">
        <v>1376</v>
      </c>
      <c r="F208" s="2" t="n">
        <v>0</v>
      </c>
      <c r="G208" s="164"/>
      <c r="I208" s="2" t="e">
        <f aca="false">#N/A</f>
        <v>#N/A</v>
      </c>
      <c r="J208" s="2" t="e">
        <f aca="false">#N/A</f>
        <v>#N/A</v>
      </c>
    </row>
    <row r="209" customFormat="false" ht="12.75" hidden="false" customHeight="true" outlineLevel="0" collapsed="false">
      <c r="A209" s="2" t="s">
        <v>742</v>
      </c>
      <c r="B209" s="2" t="s">
        <v>1376</v>
      </c>
      <c r="C209" s="2" t="n">
        <f aca="false">IF(ISNUMBER(B209),B209*100,0)</f>
        <v>0</v>
      </c>
      <c r="D209" s="2" t="s">
        <v>1376</v>
      </c>
      <c r="E209" s="2" t="s">
        <v>1376</v>
      </c>
      <c r="F209" s="2" t="n">
        <v>2</v>
      </c>
      <c r="G209" s="164"/>
      <c r="I209" s="2" t="n">
        <v>0</v>
      </c>
      <c r="J209" s="2" t="n">
        <v>0</v>
      </c>
    </row>
    <row r="210" customFormat="false" ht="12.75" hidden="false" customHeight="true" outlineLevel="0" collapsed="false">
      <c r="A210" s="2" t="s">
        <v>797</v>
      </c>
      <c r="B210" s="2" t="s">
        <v>1376</v>
      </c>
      <c r="C210" s="2" t="n">
        <f aca="false">IF(ISNUMBER(B210),B210*100,0)</f>
        <v>0</v>
      </c>
      <c r="D210" s="2" t="s">
        <v>1376</v>
      </c>
      <c r="E210" s="2" t="s">
        <v>1376</v>
      </c>
      <c r="F210" s="2" t="n">
        <v>0</v>
      </c>
      <c r="G210" s="164"/>
      <c r="I210" s="2" t="e">
        <f aca="false">#N/A</f>
        <v>#N/A</v>
      </c>
      <c r="J210" s="2" t="e">
        <f aca="false">#N/A</f>
        <v>#N/A</v>
      </c>
    </row>
    <row r="211" customFormat="false" ht="12.75" hidden="false" customHeight="true" outlineLevel="0" collapsed="false">
      <c r="A211" s="2" t="s">
        <v>798</v>
      </c>
      <c r="B211" s="2" t="s">
        <v>1376</v>
      </c>
      <c r="C211" s="2" t="n">
        <f aca="false">IF(ISNUMBER(B211),B211*100,0)</f>
        <v>0</v>
      </c>
      <c r="D211" s="2" t="s">
        <v>1376</v>
      </c>
      <c r="E211" s="2" t="s">
        <v>1376</v>
      </c>
      <c r="F211" s="2" t="n">
        <v>0</v>
      </c>
      <c r="G211" s="164"/>
      <c r="I211" s="2" t="e">
        <f aca="false">#N/A</f>
        <v>#N/A</v>
      </c>
      <c r="J211" s="2" t="e">
        <f aca="false">#N/A</f>
        <v>#N/A</v>
      </c>
    </row>
    <row r="212" customFormat="false" ht="12.75" hidden="false" customHeight="true" outlineLevel="0" collapsed="false">
      <c r="A212" s="2" t="s">
        <v>649</v>
      </c>
      <c r="B212" s="2" t="s">
        <v>1376</v>
      </c>
      <c r="C212" s="2" t="n">
        <f aca="false">IF(ISNUMBER(B212),B212*100,0)</f>
        <v>0</v>
      </c>
      <c r="D212" s="2" t="s">
        <v>1376</v>
      </c>
      <c r="E212" s="2" t="s">
        <v>1376</v>
      </c>
      <c r="F212" s="2" t="n">
        <v>1</v>
      </c>
      <c r="G212" s="164"/>
      <c r="I212" s="2" t="n">
        <v>0</v>
      </c>
      <c r="J212" s="2" t="n">
        <v>0</v>
      </c>
    </row>
    <row r="213" customFormat="false" ht="12.75" hidden="false" customHeight="true" outlineLevel="0" collapsed="false">
      <c r="A213" s="2" t="s">
        <v>961</v>
      </c>
      <c r="B213" s="2" t="s">
        <v>1376</v>
      </c>
      <c r="C213" s="2" t="n">
        <f aca="false">IF(ISNUMBER(B213),B213*100,0)</f>
        <v>0</v>
      </c>
      <c r="D213" s="2" t="s">
        <v>1376</v>
      </c>
      <c r="E213" s="2" t="s">
        <v>1376</v>
      </c>
      <c r="F213" s="2" t="n">
        <v>0</v>
      </c>
      <c r="G213" s="164"/>
      <c r="I213" s="2" t="e">
        <f aca="false">#N/A</f>
        <v>#N/A</v>
      </c>
      <c r="J213" s="2" t="e">
        <f aca="false">#N/A</f>
        <v>#N/A</v>
      </c>
    </row>
    <row r="214" customFormat="false" ht="12.75" hidden="false" customHeight="true" outlineLevel="0" collapsed="false">
      <c r="A214" s="2" t="s">
        <v>799</v>
      </c>
      <c r="B214" s="2" t="s">
        <v>1376</v>
      </c>
      <c r="C214" s="2" t="n">
        <f aca="false">IF(ISNUMBER(B214),B214*100,0)</f>
        <v>0</v>
      </c>
      <c r="D214" s="2" t="s">
        <v>1376</v>
      </c>
      <c r="E214" s="2" t="s">
        <v>1376</v>
      </c>
      <c r="F214" s="2" t="n">
        <v>0</v>
      </c>
      <c r="G214" s="164"/>
      <c r="I214" s="2" t="e">
        <f aca="false">#N/A</f>
        <v>#N/A</v>
      </c>
      <c r="J214" s="2" t="e">
        <f aca="false">#N/A</f>
        <v>#N/A</v>
      </c>
    </row>
    <row r="215" customFormat="false" ht="12.75" hidden="false" customHeight="true" outlineLevel="0" collapsed="false">
      <c r="A215" s="2" t="s">
        <v>800</v>
      </c>
      <c r="B215" s="2" t="s">
        <v>1376</v>
      </c>
      <c r="C215" s="2" t="n">
        <f aca="false">IF(ISNUMBER(B215),B215*100,0)</f>
        <v>0</v>
      </c>
      <c r="D215" s="2" t="s">
        <v>1376</v>
      </c>
      <c r="E215" s="2" t="s">
        <v>1376</v>
      </c>
      <c r="F215" s="2" t="n">
        <v>0</v>
      </c>
      <c r="G215" s="164"/>
      <c r="I215" s="2" t="e">
        <f aca="false">#N/A</f>
        <v>#N/A</v>
      </c>
      <c r="J215" s="2" t="e">
        <f aca="false">#N/A</f>
        <v>#N/A</v>
      </c>
    </row>
    <row r="216" customFormat="false" ht="12.75" hidden="false" customHeight="true" outlineLevel="0" collapsed="false">
      <c r="A216" s="2" t="s">
        <v>762</v>
      </c>
      <c r="B216" s="2" t="s">
        <v>1376</v>
      </c>
      <c r="C216" s="2" t="n">
        <f aca="false">IF(ISNUMBER(B216),B216*100,0)</f>
        <v>0</v>
      </c>
      <c r="D216" s="2" t="s">
        <v>1376</v>
      </c>
      <c r="E216" s="2" t="s">
        <v>1376</v>
      </c>
      <c r="F216" s="2" t="n">
        <v>2</v>
      </c>
      <c r="G216" s="164"/>
      <c r="I216" s="2" t="n">
        <v>0</v>
      </c>
      <c r="J216" s="2" t="n">
        <v>0</v>
      </c>
    </row>
    <row r="217" customFormat="false" ht="12.75" hidden="false" customHeight="true" outlineLevel="0" collapsed="false">
      <c r="A217" s="2" t="s">
        <v>948</v>
      </c>
      <c r="B217" s="2" t="s">
        <v>1376</v>
      </c>
      <c r="C217" s="2" t="n">
        <f aca="false">IF(ISNUMBER(B217),B217*100,0)</f>
        <v>0</v>
      </c>
      <c r="D217" s="2" t="s">
        <v>1376</v>
      </c>
      <c r="E217" s="2" t="s">
        <v>1376</v>
      </c>
      <c r="F217" s="2" t="n">
        <v>1</v>
      </c>
      <c r="G217" s="164"/>
      <c r="I217" s="2" t="n">
        <v>0</v>
      </c>
      <c r="J217" s="2" t="n">
        <v>0</v>
      </c>
    </row>
    <row r="218" customFormat="false" ht="12.75" hidden="false" customHeight="true" outlineLevel="0" collapsed="false">
      <c r="A218" s="2" t="s">
        <v>801</v>
      </c>
      <c r="B218" s="2" t="s">
        <v>1376</v>
      </c>
      <c r="C218" s="2" t="n">
        <f aca="false">IF(ISNUMBER(B218),B218*100,0)</f>
        <v>0</v>
      </c>
      <c r="D218" s="2" t="s">
        <v>1376</v>
      </c>
      <c r="E218" s="2" t="s">
        <v>1376</v>
      </c>
      <c r="F218" s="2" t="n">
        <v>0</v>
      </c>
      <c r="G218" s="164"/>
      <c r="I218" s="2" t="e">
        <f aca="false">#N/A</f>
        <v>#N/A</v>
      </c>
      <c r="J218" s="2" t="e">
        <f aca="false">#N/A</f>
        <v>#N/A</v>
      </c>
    </row>
    <row r="219" customFormat="false" ht="12.75" hidden="false" customHeight="true" outlineLevel="0" collapsed="false">
      <c r="A219" s="2" t="s">
        <v>802</v>
      </c>
      <c r="B219" s="2" t="s">
        <v>1376</v>
      </c>
      <c r="C219" s="2" t="n">
        <f aca="false">IF(ISNUMBER(B219),B219*100,0)</f>
        <v>0</v>
      </c>
      <c r="D219" s="2" t="s">
        <v>1376</v>
      </c>
      <c r="E219" s="2" t="s">
        <v>1376</v>
      </c>
      <c r="F219" s="2" t="n">
        <v>0</v>
      </c>
      <c r="G219" s="164"/>
      <c r="I219" s="2" t="e">
        <f aca="false">#N/A</f>
        <v>#N/A</v>
      </c>
      <c r="J219" s="2" t="e">
        <f aca="false">#N/A</f>
        <v>#N/A</v>
      </c>
    </row>
    <row r="220" customFormat="false" ht="12.75" hidden="false" customHeight="true" outlineLevel="0" collapsed="false">
      <c r="A220" s="2" t="s">
        <v>803</v>
      </c>
      <c r="B220" s="2" t="s">
        <v>1376</v>
      </c>
      <c r="C220" s="2" t="n">
        <f aca="false">IF(ISNUMBER(B220),B220*100,0)</f>
        <v>0</v>
      </c>
      <c r="D220" s="2" t="s">
        <v>1376</v>
      </c>
      <c r="E220" s="2" t="s">
        <v>1376</v>
      </c>
      <c r="F220" s="2" t="n">
        <v>0</v>
      </c>
      <c r="G220" s="164"/>
      <c r="I220" s="2" t="e">
        <f aca="false">#N/A</f>
        <v>#N/A</v>
      </c>
      <c r="J220" s="2" t="e">
        <f aca="false">#N/A</f>
        <v>#N/A</v>
      </c>
    </row>
    <row r="221" customFormat="false" ht="12.75" hidden="false" customHeight="true" outlineLevel="0" collapsed="false">
      <c r="A221" s="2" t="s">
        <v>804</v>
      </c>
      <c r="B221" s="2" t="s">
        <v>1376</v>
      </c>
      <c r="C221" s="2" t="n">
        <f aca="false">IF(ISNUMBER(B221),B221*100,0)</f>
        <v>0</v>
      </c>
      <c r="D221" s="2" t="s">
        <v>1376</v>
      </c>
      <c r="E221" s="2" t="s">
        <v>1376</v>
      </c>
      <c r="F221" s="2" t="n">
        <v>0</v>
      </c>
      <c r="G221" s="164"/>
      <c r="I221" s="2" t="e">
        <f aca="false">#N/A</f>
        <v>#N/A</v>
      </c>
      <c r="J221" s="2" t="e">
        <f aca="false">#N/A</f>
        <v>#N/A</v>
      </c>
    </row>
    <row r="222" customFormat="false" ht="12.75" hidden="false" customHeight="true" outlineLevel="0" collapsed="false">
      <c r="A222" s="2" t="s">
        <v>805</v>
      </c>
      <c r="B222" s="2" t="s">
        <v>1376</v>
      </c>
      <c r="C222" s="2" t="n">
        <f aca="false">IF(ISNUMBER(B222),B222*100,0)</f>
        <v>0</v>
      </c>
      <c r="D222" s="2" t="s">
        <v>1376</v>
      </c>
      <c r="E222" s="2" t="s">
        <v>1376</v>
      </c>
      <c r="F222" s="2" t="n">
        <v>0</v>
      </c>
      <c r="G222" s="164"/>
      <c r="I222" s="2" t="e">
        <f aca="false">#N/A</f>
        <v>#N/A</v>
      </c>
      <c r="J222" s="2" t="e">
        <f aca="false">#N/A</f>
        <v>#N/A</v>
      </c>
    </row>
    <row r="223" customFormat="false" ht="12.75" hidden="false" customHeight="true" outlineLevel="0" collapsed="false">
      <c r="A223" s="2" t="s">
        <v>768</v>
      </c>
      <c r="B223" s="2" t="s">
        <v>1376</v>
      </c>
      <c r="C223" s="2" t="n">
        <f aca="false">IF(ISNUMBER(B223),B223*100,0)</f>
        <v>0</v>
      </c>
      <c r="D223" s="2" t="s">
        <v>1376</v>
      </c>
      <c r="E223" s="2" t="s">
        <v>1376</v>
      </c>
      <c r="F223" s="2" t="n">
        <v>1</v>
      </c>
      <c r="G223" s="164"/>
      <c r="I223" s="2" t="n">
        <v>0</v>
      </c>
      <c r="J223" s="2" t="n">
        <v>0</v>
      </c>
    </row>
    <row r="224" customFormat="false" ht="12.75" hidden="false" customHeight="true" outlineLevel="0" collapsed="false">
      <c r="A224" s="2" t="s">
        <v>806</v>
      </c>
      <c r="B224" s="2" t="s">
        <v>1376</v>
      </c>
      <c r="C224" s="2" t="n">
        <f aca="false">IF(ISNUMBER(B224),B224*100,0)</f>
        <v>0</v>
      </c>
      <c r="D224" s="2" t="s">
        <v>1376</v>
      </c>
      <c r="E224" s="2" t="s">
        <v>1376</v>
      </c>
      <c r="F224" s="2" t="n">
        <v>0</v>
      </c>
      <c r="G224" s="164"/>
      <c r="I224" s="2" t="e">
        <f aca="false">#N/A</f>
        <v>#N/A</v>
      </c>
      <c r="J224" s="2" t="e">
        <f aca="false">#N/A</f>
        <v>#N/A</v>
      </c>
    </row>
    <row r="225" customFormat="false" ht="12.75" hidden="false" customHeight="true" outlineLevel="0" collapsed="false">
      <c r="A225" s="2" t="s">
        <v>770</v>
      </c>
      <c r="B225" s="2" t="s">
        <v>1376</v>
      </c>
      <c r="C225" s="2" t="n">
        <f aca="false">IF(ISNUMBER(B225),B225*100,0)</f>
        <v>0</v>
      </c>
      <c r="D225" s="2" t="s">
        <v>1376</v>
      </c>
      <c r="E225" s="2" t="s">
        <v>1376</v>
      </c>
      <c r="F225" s="2" t="n">
        <v>1</v>
      </c>
      <c r="G225" s="164"/>
      <c r="I225" s="2" t="n">
        <v>0</v>
      </c>
      <c r="J225" s="2" t="n">
        <v>0</v>
      </c>
    </row>
    <row r="226" customFormat="false" ht="12.75" hidden="false" customHeight="true" outlineLevel="0" collapsed="false">
      <c r="A226" s="2" t="s">
        <v>807</v>
      </c>
      <c r="B226" s="2" t="s">
        <v>1376</v>
      </c>
      <c r="C226" s="2" t="n">
        <f aca="false">IF(ISNUMBER(B226),B226*100,0)</f>
        <v>0</v>
      </c>
      <c r="D226" s="2" t="s">
        <v>1376</v>
      </c>
      <c r="E226" s="2" t="s">
        <v>1376</v>
      </c>
      <c r="F226" s="2" t="n">
        <v>0</v>
      </c>
      <c r="G226" s="164"/>
      <c r="I226" s="2" t="e">
        <f aca="false">#N/A</f>
        <v>#N/A</v>
      </c>
      <c r="J226" s="2" t="e">
        <f aca="false">#N/A</f>
        <v>#N/A</v>
      </c>
    </row>
    <row r="227" customFormat="false" ht="12.75" hidden="false" customHeight="true" outlineLevel="0" collapsed="false">
      <c r="A227" s="2" t="s">
        <v>769</v>
      </c>
      <c r="B227" s="2" t="s">
        <v>1376</v>
      </c>
      <c r="C227" s="2" t="n">
        <f aca="false">IF(ISNUMBER(B227),B227*100,0)</f>
        <v>0</v>
      </c>
      <c r="D227" s="2" t="s">
        <v>1376</v>
      </c>
      <c r="E227" s="2" t="s">
        <v>1376</v>
      </c>
      <c r="F227" s="2" t="n">
        <v>0</v>
      </c>
      <c r="G227" s="164"/>
      <c r="I227" s="2" t="n">
        <v>0</v>
      </c>
      <c r="J227" s="2" t="n">
        <v>0</v>
      </c>
    </row>
    <row r="228" customFormat="false" ht="12.75" hidden="false" customHeight="true" outlineLevel="0" collapsed="false">
      <c r="A228" s="2" t="s">
        <v>666</v>
      </c>
      <c r="B228" s="2" t="s">
        <v>1376</v>
      </c>
      <c r="C228" s="2" t="n">
        <f aca="false">IF(ISNUMBER(B228),B228*100,0)</f>
        <v>0</v>
      </c>
      <c r="D228" s="2" t="s">
        <v>1376</v>
      </c>
      <c r="E228" s="2" t="s">
        <v>1376</v>
      </c>
      <c r="F228" s="2" t="n">
        <v>1</v>
      </c>
      <c r="G228" s="164"/>
      <c r="I228" s="2" t="n">
        <v>0</v>
      </c>
      <c r="J228" s="2" t="n">
        <v>0</v>
      </c>
    </row>
    <row r="229" customFormat="false" ht="12.75" hidden="false" customHeight="true" outlineLevel="0" collapsed="false">
      <c r="A229" s="2" t="s">
        <v>772</v>
      </c>
      <c r="B229" s="2" t="s">
        <v>1376</v>
      </c>
      <c r="C229" s="2" t="n">
        <f aca="false">IF(ISNUMBER(B229),B229*100,0)</f>
        <v>0</v>
      </c>
      <c r="D229" s="2" t="s">
        <v>1376</v>
      </c>
      <c r="E229" s="2" t="s">
        <v>1376</v>
      </c>
      <c r="F229" s="2" t="n">
        <v>0</v>
      </c>
      <c r="G229" s="164"/>
      <c r="I229" s="2" t="n">
        <v>0</v>
      </c>
      <c r="J229" s="2" t="n">
        <v>0</v>
      </c>
    </row>
    <row r="230" customFormat="false" ht="12.75" hidden="false" customHeight="true" outlineLevel="0" collapsed="false">
      <c r="A230" s="2" t="s">
        <v>670</v>
      </c>
      <c r="B230" s="2" t="s">
        <v>1376</v>
      </c>
      <c r="C230" s="2" t="n">
        <f aca="false">IF(ISNUMBER(B230),B230*100,0)</f>
        <v>0</v>
      </c>
      <c r="D230" s="2" t="s">
        <v>1376</v>
      </c>
      <c r="E230" s="2" t="s">
        <v>1376</v>
      </c>
      <c r="F230" s="2" t="n">
        <v>2</v>
      </c>
      <c r="G230" s="164"/>
      <c r="I230" s="2" t="n">
        <v>0</v>
      </c>
      <c r="J230" s="2" t="n">
        <v>0</v>
      </c>
    </row>
    <row r="231" customFormat="false" ht="12.75" hidden="false" customHeight="true" outlineLevel="0" collapsed="false">
      <c r="A231" s="2" t="s">
        <v>808</v>
      </c>
      <c r="B231" s="2" t="s">
        <v>1376</v>
      </c>
      <c r="C231" s="2" t="n">
        <f aca="false">IF(ISNUMBER(B231),B231*100,0)</f>
        <v>0</v>
      </c>
      <c r="D231" s="2" t="s">
        <v>1376</v>
      </c>
      <c r="E231" s="2" t="s">
        <v>1376</v>
      </c>
      <c r="F231" s="2" t="n">
        <v>0</v>
      </c>
      <c r="G231" s="164"/>
      <c r="I231" s="2" t="e">
        <f aca="false">#N/A</f>
        <v>#N/A</v>
      </c>
      <c r="J231" s="2" t="e">
        <f aca="false">#N/A</f>
        <v>#N/A</v>
      </c>
    </row>
    <row r="232" customFormat="false" ht="12.75" hidden="false" customHeight="true" outlineLevel="0" collapsed="false">
      <c r="A232" s="2" t="s">
        <v>974</v>
      </c>
      <c r="B232" s="2" t="s">
        <v>1376</v>
      </c>
      <c r="C232" s="2" t="n">
        <f aca="false">IF(ISNUMBER(B232),B232*100,0)</f>
        <v>0</v>
      </c>
      <c r="D232" s="2" t="s">
        <v>1376</v>
      </c>
      <c r="E232" s="2" t="s">
        <v>1376</v>
      </c>
      <c r="F232" s="2" t="n">
        <v>1</v>
      </c>
      <c r="G232" s="164"/>
      <c r="I232" s="2" t="e">
        <f aca="false">#N/A</f>
        <v>#N/A</v>
      </c>
      <c r="J232" s="2" t="e">
        <f aca="false">#N/A</f>
        <v>#N/A</v>
      </c>
    </row>
    <row r="233" customFormat="false" ht="12.75" hidden="false" customHeight="true" outlineLevel="0" collapsed="false">
      <c r="A233" s="2" t="s">
        <v>809</v>
      </c>
      <c r="B233" s="2" t="s">
        <v>1376</v>
      </c>
      <c r="C233" s="2" t="n">
        <f aca="false">IF(ISNUMBER(B233),B233*100,0)</f>
        <v>0</v>
      </c>
      <c r="D233" s="2" t="s">
        <v>1376</v>
      </c>
      <c r="E233" s="2" t="s">
        <v>1376</v>
      </c>
      <c r="F233" s="2" t="n">
        <v>0</v>
      </c>
      <c r="G233" s="164"/>
      <c r="I233" s="2" t="e">
        <f aca="false">#N/A</f>
        <v>#N/A</v>
      </c>
      <c r="J233" s="2" t="e">
        <f aca="false">#N/A</f>
        <v>#N/A</v>
      </c>
    </row>
    <row r="234" customFormat="false" ht="12.75" hidden="false" customHeight="true" outlineLevel="0" collapsed="false">
      <c r="A234" s="2" t="s">
        <v>970</v>
      </c>
      <c r="B234" s="2" t="s">
        <v>1376</v>
      </c>
      <c r="C234" s="2" t="n">
        <f aca="false">IF(ISNUMBER(B234),B234*100,0)</f>
        <v>0</v>
      </c>
      <c r="D234" s="2" t="s">
        <v>1376</v>
      </c>
      <c r="E234" s="2" t="s">
        <v>1376</v>
      </c>
      <c r="F234" s="2" t="n">
        <v>0</v>
      </c>
      <c r="G234" s="164"/>
      <c r="I234" s="2" t="e">
        <f aca="false">#N/A</f>
        <v>#N/A</v>
      </c>
      <c r="J234" s="2" t="e">
        <f aca="false">#N/A</f>
        <v>#N/A</v>
      </c>
    </row>
    <row r="235" customFormat="false" ht="12.75" hidden="false" customHeight="true" outlineLevel="0" collapsed="false">
      <c r="A235" s="2" t="s">
        <v>776</v>
      </c>
      <c r="B235" s="2" t="s">
        <v>1376</v>
      </c>
      <c r="C235" s="2" t="n">
        <f aca="false">IF(ISNUMBER(B235),B235*100,0)</f>
        <v>0</v>
      </c>
      <c r="D235" s="2" t="s">
        <v>1376</v>
      </c>
      <c r="E235" s="2" t="s">
        <v>1376</v>
      </c>
      <c r="F235" s="2" t="n">
        <v>2</v>
      </c>
      <c r="G235" s="164"/>
      <c r="I235" s="2" t="n">
        <v>0</v>
      </c>
      <c r="J235" s="2" t="n">
        <v>0</v>
      </c>
    </row>
    <row r="236" customFormat="false" ht="12.75" hidden="false" customHeight="true" outlineLevel="0" collapsed="false">
      <c r="A236" s="2" t="s">
        <v>976</v>
      </c>
      <c r="B236" s="2" t="s">
        <v>1376</v>
      </c>
      <c r="C236" s="2" t="n">
        <f aca="false">IF(ISNUMBER(B236),B236*100,0)</f>
        <v>0</v>
      </c>
      <c r="D236" s="2" t="s">
        <v>1376</v>
      </c>
      <c r="E236" s="2" t="s">
        <v>1376</v>
      </c>
      <c r="F236" s="2" t="n">
        <v>0</v>
      </c>
      <c r="G236" s="164"/>
      <c r="I236" s="2" t="e">
        <f aca="false">#N/A</f>
        <v>#N/A</v>
      </c>
      <c r="J236" s="2" t="e">
        <f aca="false">#N/A</f>
        <v>#N/A</v>
      </c>
    </row>
    <row r="237" customFormat="false" ht="12.75" hidden="false" customHeight="true" outlineLevel="0" collapsed="false">
      <c r="A237" s="2" t="s">
        <v>626</v>
      </c>
      <c r="B237" s="2" t="s">
        <v>1376</v>
      </c>
      <c r="C237" s="2" t="n">
        <f aca="false">IF(ISNUMBER(B237),B237*100,0)</f>
        <v>0</v>
      </c>
      <c r="D237" s="2" t="s">
        <v>1376</v>
      </c>
      <c r="E237" s="2" t="s">
        <v>1376</v>
      </c>
      <c r="F237" s="2" t="n">
        <v>1</v>
      </c>
      <c r="G237" s="164"/>
      <c r="I237" s="2" t="n">
        <v>0</v>
      </c>
      <c r="J237" s="2" t="n">
        <v>0</v>
      </c>
    </row>
    <row r="238" customFormat="false" ht="12.75" hidden="false" customHeight="true" outlineLevel="0" collapsed="false">
      <c r="A238" s="2" t="s">
        <v>967</v>
      </c>
      <c r="B238" s="2" t="s">
        <v>1376</v>
      </c>
      <c r="C238" s="2" t="n">
        <f aca="false">IF(ISNUMBER(B238),B238*100,0)</f>
        <v>0</v>
      </c>
      <c r="D238" s="2" t="s">
        <v>1376</v>
      </c>
      <c r="E238" s="2" t="s">
        <v>1376</v>
      </c>
      <c r="F238" s="2" t="n">
        <v>0</v>
      </c>
      <c r="G238" s="164"/>
      <c r="I238" s="2" t="e">
        <f aca="false">#N/A</f>
        <v>#N/A</v>
      </c>
      <c r="J238" s="2" t="e">
        <f aca="false">#N/A</f>
        <v>#N/A</v>
      </c>
    </row>
    <row r="239" customFormat="false" ht="12.75" hidden="false" customHeight="true" outlineLevel="0" collapsed="false">
      <c r="A239" s="2" t="s">
        <v>777</v>
      </c>
      <c r="B239" s="2" t="s">
        <v>1376</v>
      </c>
      <c r="C239" s="2" t="n">
        <f aca="false">IF(ISNUMBER(B239),B239*100,0)</f>
        <v>0</v>
      </c>
      <c r="D239" s="2" t="s">
        <v>1376</v>
      </c>
      <c r="E239" s="2" t="s">
        <v>1376</v>
      </c>
      <c r="F239" s="2" t="n">
        <v>1</v>
      </c>
      <c r="G239" s="164"/>
      <c r="I239" s="2" t="n">
        <v>0</v>
      </c>
      <c r="J239" s="2" t="n">
        <v>0</v>
      </c>
    </row>
    <row r="240" customFormat="false" ht="12.75" hidden="false" customHeight="true" outlineLevel="0" collapsed="false">
      <c r="A240" s="2" t="s">
        <v>810</v>
      </c>
      <c r="B240" s="2" t="s">
        <v>1376</v>
      </c>
      <c r="C240" s="2" t="n">
        <f aca="false">IF(ISNUMBER(B240),B240*100,0)</f>
        <v>0</v>
      </c>
      <c r="D240" s="2" t="s">
        <v>1376</v>
      </c>
      <c r="E240" s="2" t="s">
        <v>1376</v>
      </c>
      <c r="F240" s="2" t="n">
        <v>0</v>
      </c>
      <c r="G240" s="164"/>
      <c r="I240" s="2" t="e">
        <f aca="false">#N/A</f>
        <v>#N/A</v>
      </c>
      <c r="J240" s="2" t="e">
        <f aca="false">#N/A</f>
        <v>#N/A</v>
      </c>
    </row>
    <row r="241" customFormat="false" ht="12.75" hidden="false" customHeight="true" outlineLevel="0" collapsed="false">
      <c r="A241" s="2" t="s">
        <v>972</v>
      </c>
      <c r="B241" s="2" t="s">
        <v>1376</v>
      </c>
      <c r="C241" s="2" t="n">
        <f aca="false">IF(ISNUMBER(B241),B241*100,0)</f>
        <v>0</v>
      </c>
      <c r="D241" s="2" t="s">
        <v>1376</v>
      </c>
      <c r="E241" s="2" t="s">
        <v>1376</v>
      </c>
      <c r="F241" s="2" t="n">
        <v>0</v>
      </c>
      <c r="G241" s="164"/>
      <c r="I241" s="2" t="e">
        <f aca="false">#N/A</f>
        <v>#N/A</v>
      </c>
      <c r="J241" s="2" t="e">
        <f aca="false">#N/A</f>
        <v>#N/A</v>
      </c>
    </row>
    <row r="242" customFormat="false" ht="12.75" hidden="false" customHeight="true" outlineLevel="0" collapsed="false">
      <c r="A242" s="2" t="s">
        <v>811</v>
      </c>
      <c r="B242" s="2" t="s">
        <v>1376</v>
      </c>
      <c r="C242" s="2" t="n">
        <f aca="false">IF(ISNUMBER(B242),B242*100,0)</f>
        <v>0</v>
      </c>
      <c r="D242" s="2" t="s">
        <v>1376</v>
      </c>
      <c r="E242" s="2" t="s">
        <v>1376</v>
      </c>
      <c r="F242" s="2" t="n">
        <v>0</v>
      </c>
      <c r="G242" s="164"/>
      <c r="I242" s="2" t="e">
        <f aca="false">#N/A</f>
        <v>#N/A</v>
      </c>
      <c r="J242" s="2" t="e">
        <f aca="false">#N/A</f>
        <v>#N/A</v>
      </c>
    </row>
    <row r="243" customFormat="false" ht="12.75" hidden="false" customHeight="true" outlineLevel="0" collapsed="false">
      <c r="A243" s="2" t="s">
        <v>812</v>
      </c>
      <c r="B243" s="2" t="s">
        <v>1376</v>
      </c>
      <c r="C243" s="2" t="n">
        <f aca="false">IF(ISNUMBER(B243),B243*100,0)</f>
        <v>0</v>
      </c>
      <c r="D243" s="2" t="s">
        <v>1376</v>
      </c>
      <c r="E243" s="2" t="s">
        <v>1376</v>
      </c>
      <c r="F243" s="2" t="n">
        <v>0</v>
      </c>
      <c r="G243" s="164"/>
      <c r="I243" s="2" t="e">
        <f aca="false">#N/A</f>
        <v>#N/A</v>
      </c>
      <c r="J243" s="2" t="e">
        <f aca="false">#N/A</f>
        <v>#N/A</v>
      </c>
    </row>
    <row r="244" customFormat="false" ht="12.75" hidden="false" customHeight="true" outlineLevel="0" collapsed="false">
      <c r="A244" s="2" t="s">
        <v>813</v>
      </c>
      <c r="B244" s="2" t="s">
        <v>1376</v>
      </c>
      <c r="C244" s="2" t="n">
        <f aca="false">IF(ISNUMBER(B244),B244*100,0)</f>
        <v>0</v>
      </c>
      <c r="D244" s="2" t="s">
        <v>1376</v>
      </c>
      <c r="E244" s="2" t="s">
        <v>1376</v>
      </c>
      <c r="F244" s="2" t="n">
        <v>0</v>
      </c>
      <c r="G244" s="164"/>
      <c r="I244" s="2" t="e">
        <f aca="false">#N/A</f>
        <v>#N/A</v>
      </c>
      <c r="J244" s="2" t="e">
        <f aca="false">#N/A</f>
        <v>#N/A</v>
      </c>
    </row>
    <row r="245" customFormat="false" ht="12.75" hidden="false" customHeight="true" outlineLevel="0" collapsed="false">
      <c r="A245" s="2" t="s">
        <v>814</v>
      </c>
      <c r="B245" s="2" t="s">
        <v>1376</v>
      </c>
      <c r="C245" s="2" t="n">
        <f aca="false">IF(ISNUMBER(B245),B245*100,0)</f>
        <v>0</v>
      </c>
      <c r="D245" s="2" t="s">
        <v>1376</v>
      </c>
      <c r="E245" s="2" t="s">
        <v>1376</v>
      </c>
      <c r="F245" s="2" t="n">
        <v>0</v>
      </c>
      <c r="G245" s="164"/>
      <c r="I245" s="2" t="e">
        <f aca="false">#N/A</f>
        <v>#N/A</v>
      </c>
      <c r="J245" s="2" t="e">
        <f aca="false">#N/A</f>
        <v>#N/A</v>
      </c>
    </row>
    <row r="246" customFormat="false" ht="12.75" hidden="false" customHeight="true" outlineLevel="0" collapsed="false">
      <c r="A246" s="2" t="s">
        <v>779</v>
      </c>
      <c r="B246" s="2" t="s">
        <v>1376</v>
      </c>
      <c r="C246" s="2" t="n">
        <f aca="false">IF(ISNUMBER(B246),B246*100,0)</f>
        <v>0</v>
      </c>
      <c r="D246" s="2" t="s">
        <v>1376</v>
      </c>
      <c r="E246" s="2" t="s">
        <v>1376</v>
      </c>
      <c r="F246" s="2" t="n">
        <v>0</v>
      </c>
      <c r="G246" s="164"/>
      <c r="I246" s="2" t="n">
        <v>0</v>
      </c>
      <c r="J246" s="2" t="n">
        <v>0</v>
      </c>
    </row>
    <row r="247" customFormat="false" ht="12.75" hidden="false" customHeight="true" outlineLevel="0" collapsed="false">
      <c r="A247" s="2" t="s">
        <v>701</v>
      </c>
      <c r="B247" s="2" t="s">
        <v>1376</v>
      </c>
      <c r="C247" s="2" t="n">
        <f aca="false">IF(ISNUMBER(B247),B247*100,0)</f>
        <v>0</v>
      </c>
      <c r="D247" s="2" t="s">
        <v>1376</v>
      </c>
      <c r="E247" s="2" t="s">
        <v>1376</v>
      </c>
      <c r="F247" s="2" t="n">
        <v>2</v>
      </c>
      <c r="G247" s="164"/>
      <c r="I247" s="2" t="n">
        <v>0</v>
      </c>
      <c r="J247" s="2" t="n">
        <v>0</v>
      </c>
    </row>
    <row r="248" customFormat="false" ht="12.75" hidden="false" customHeight="true" outlineLevel="0" collapsed="false">
      <c r="A248" s="2" t="s">
        <v>815</v>
      </c>
      <c r="B248" s="2" t="s">
        <v>1376</v>
      </c>
      <c r="C248" s="2" t="n">
        <f aca="false">IF(ISNUMBER(B248),B248*100,0)</f>
        <v>0</v>
      </c>
      <c r="D248" s="2" t="s">
        <v>1376</v>
      </c>
      <c r="E248" s="2" t="s">
        <v>1376</v>
      </c>
      <c r="F248" s="2" t="n">
        <v>0</v>
      </c>
      <c r="G248" s="164"/>
      <c r="I248" s="2" t="e">
        <f aca="false">#N/A</f>
        <v>#N/A</v>
      </c>
      <c r="J248" s="2" t="e">
        <f aca="false">#N/A</f>
        <v>#N/A</v>
      </c>
    </row>
    <row r="249" customFormat="false" ht="12.75" hidden="false" customHeight="true" outlineLevel="0" collapsed="false">
      <c r="A249" s="2" t="s">
        <v>717</v>
      </c>
      <c r="B249" s="2" t="s">
        <v>1376</v>
      </c>
      <c r="C249" s="2" t="n">
        <f aca="false">IF(ISNUMBER(B249),B249*100,0)</f>
        <v>0</v>
      </c>
      <c r="D249" s="2" t="s">
        <v>1376</v>
      </c>
      <c r="E249" s="2" t="s">
        <v>1376</v>
      </c>
      <c r="F249" s="2" t="n">
        <v>2</v>
      </c>
      <c r="G249" s="164"/>
      <c r="I249" s="2" t="n">
        <v>487.16</v>
      </c>
      <c r="J249" s="2" t="n">
        <v>48716</v>
      </c>
    </row>
    <row r="250" customFormat="false" ht="12.75" hidden="false" customHeight="true" outlineLevel="0" collapsed="false">
      <c r="A250" s="2" t="s">
        <v>781</v>
      </c>
      <c r="B250" s="2" t="s">
        <v>1376</v>
      </c>
      <c r="C250" s="2" t="n">
        <f aca="false">IF(ISNUMBER(B250),B250*100,0)</f>
        <v>0</v>
      </c>
      <c r="D250" s="2" t="s">
        <v>1376</v>
      </c>
      <c r="E250" s="2" t="s">
        <v>1376</v>
      </c>
      <c r="F250" s="2" t="n">
        <v>1</v>
      </c>
      <c r="G250" s="164"/>
      <c r="I250" s="2" t="n">
        <v>0</v>
      </c>
      <c r="J250" s="2" t="n">
        <v>0</v>
      </c>
    </row>
    <row r="251" customFormat="false" ht="12.75" hidden="false" customHeight="true" outlineLevel="0" collapsed="false">
      <c r="A251" s="2" t="s">
        <v>816</v>
      </c>
      <c r="B251" s="2" t="s">
        <v>1376</v>
      </c>
      <c r="C251" s="2" t="n">
        <f aca="false">IF(ISNUMBER(B251),B251*100,0)</f>
        <v>0</v>
      </c>
      <c r="D251" s="2" t="s">
        <v>1376</v>
      </c>
      <c r="E251" s="2" t="s">
        <v>1376</v>
      </c>
      <c r="F251" s="2" t="n">
        <v>0</v>
      </c>
      <c r="G251" s="164"/>
      <c r="I251" s="2" t="e">
        <f aca="false">#N/A</f>
        <v>#N/A</v>
      </c>
      <c r="J251" s="2" t="e">
        <f aca="false">#N/A</f>
        <v>#N/A</v>
      </c>
    </row>
    <row r="252" customFormat="false" ht="12.75" hidden="false" customHeight="true" outlineLevel="0" collapsed="false">
      <c r="A252" s="2" t="s">
        <v>957</v>
      </c>
      <c r="B252" s="2" t="s">
        <v>1376</v>
      </c>
      <c r="C252" s="2" t="n">
        <f aca="false">IF(ISNUMBER(B252),B252*100,0)</f>
        <v>0</v>
      </c>
      <c r="D252" s="2" t="s">
        <v>1376</v>
      </c>
      <c r="E252" s="2" t="s">
        <v>1376</v>
      </c>
      <c r="F252" s="2" t="n">
        <v>0</v>
      </c>
      <c r="G252" s="164"/>
      <c r="I252" s="2" t="e">
        <f aca="false">#N/A</f>
        <v>#N/A</v>
      </c>
      <c r="J252" s="2" t="e">
        <f aca="false">#N/A</f>
        <v>#N/A</v>
      </c>
    </row>
    <row r="253" customFormat="false" ht="12.75" hidden="false" customHeight="true" outlineLevel="0" collapsed="false">
      <c r="A253" s="2" t="s">
        <v>707</v>
      </c>
      <c r="B253" s="2" t="s">
        <v>1376</v>
      </c>
      <c r="C253" s="2" t="n">
        <f aca="false">IF(ISNUMBER(B253),B253*100,0)</f>
        <v>0</v>
      </c>
      <c r="D253" s="2" t="s">
        <v>1376</v>
      </c>
      <c r="E253" s="2" t="s">
        <v>1376</v>
      </c>
      <c r="F253" s="2" t="n">
        <v>2</v>
      </c>
      <c r="G253" s="164"/>
      <c r="I253" s="2" t="n">
        <v>24.3</v>
      </c>
      <c r="J253" s="2" t="n">
        <v>2430</v>
      </c>
    </row>
    <row r="254" customFormat="false" ht="12.75" hidden="false" customHeight="true" outlineLevel="0" collapsed="false">
      <c r="A254" s="2" t="s">
        <v>817</v>
      </c>
      <c r="B254" s="2" t="s">
        <v>1376</v>
      </c>
      <c r="C254" s="2" t="n">
        <f aca="false">IF(ISNUMBER(B254),B254*100,0)</f>
        <v>0</v>
      </c>
      <c r="D254" s="2" t="s">
        <v>1376</v>
      </c>
      <c r="E254" s="2" t="s">
        <v>1376</v>
      </c>
      <c r="F254" s="2" t="n">
        <v>0</v>
      </c>
      <c r="G254" s="164"/>
      <c r="I254" s="2" t="e">
        <f aca="false">#N/A</f>
        <v>#N/A</v>
      </c>
      <c r="J254" s="2" t="e">
        <f aca="false">#N/A</f>
        <v>#N/A</v>
      </c>
    </row>
    <row r="255" customFormat="false" ht="12.75" hidden="false" customHeight="true" outlineLevel="0" collapsed="false">
      <c r="A255" s="2" t="s">
        <v>818</v>
      </c>
      <c r="B255" s="2" t="s">
        <v>1376</v>
      </c>
      <c r="C255" s="2" t="n">
        <f aca="false">IF(ISNUMBER(B255),B255*100,0)</f>
        <v>0</v>
      </c>
      <c r="D255" s="2" t="s">
        <v>1376</v>
      </c>
      <c r="E255" s="2" t="s">
        <v>1376</v>
      </c>
      <c r="F255" s="2" t="n">
        <v>0</v>
      </c>
      <c r="G255" s="164"/>
      <c r="I255" s="2" t="e">
        <f aca="false">#N/A</f>
        <v>#N/A</v>
      </c>
      <c r="J255" s="2" t="e">
        <f aca="false">#N/A</f>
        <v>#N/A</v>
      </c>
    </row>
    <row r="256" customFormat="false" ht="12.75" hidden="false" customHeight="true" outlineLevel="0" collapsed="false">
      <c r="C256" s="88" t="n">
        <f aca="false">SUM(C5:C255)</f>
        <v>30681150.85</v>
      </c>
      <c r="J256" s="88" t="e">
        <f aca="false">#N/A</f>
        <v>#N/A</v>
      </c>
    </row>
    <row r="257" customFormat="false" ht="12.75" hidden="false" customHeight="true" outlineLevel="0" collapsed="false">
      <c r="C257" s="2"/>
      <c r="J257" s="2" t="n">
        <v>0</v>
      </c>
    </row>
    <row r="258" customFormat="false" ht="12.75" hidden="false" customHeight="true" outlineLevel="0" collapsed="false">
      <c r="C258" s="2"/>
    </row>
    <row r="259" customFormat="false" ht="12.75" hidden="false" customHeight="true" outlineLevel="0" collapsed="false">
      <c r="C259" s="2"/>
    </row>
    <row r="260" customFormat="false" ht="12.75" hidden="false" customHeight="true" outlineLevel="0" collapsed="false">
      <c r="C260" s="2"/>
    </row>
    <row r="261" customFormat="false" ht="12.75" hidden="false" customHeight="true" outlineLevel="0" collapsed="false">
      <c r="C261" s="2"/>
    </row>
    <row r="262" customFormat="false" ht="12.75" hidden="false" customHeight="true" outlineLevel="0" collapsed="false">
      <c r="C262" s="2"/>
    </row>
    <row r="263" customFormat="false" ht="12.75" hidden="false" customHeight="true" outlineLevel="0" collapsed="false">
      <c r="C263" s="2"/>
    </row>
    <row r="264" customFormat="false" ht="12.75" hidden="false" customHeight="true" outlineLevel="0" collapsed="false">
      <c r="C264" s="2"/>
    </row>
    <row r="265" customFormat="false" ht="12.75" hidden="false" customHeight="true" outlineLevel="0" collapsed="false">
      <c r="C265" s="2"/>
    </row>
    <row r="266" customFormat="false" ht="12.75" hidden="false" customHeight="true" outlineLevel="0" collapsed="false">
      <c r="C266" s="2"/>
    </row>
    <row r="267" customFormat="false" ht="12.75" hidden="false" customHeight="true" outlineLevel="0" collapsed="false">
      <c r="C267" s="2"/>
    </row>
    <row r="268" customFormat="false" ht="12.75" hidden="false" customHeight="true" outlineLevel="0" collapsed="false">
      <c r="C268" s="2"/>
    </row>
    <row r="269" customFormat="false" ht="12.75" hidden="false" customHeight="true" outlineLevel="0" collapsed="false">
      <c r="C269" s="2"/>
    </row>
    <row r="270" customFormat="false" ht="12.75" hidden="false" customHeight="true" outlineLevel="0" collapsed="false">
      <c r="C270" s="2"/>
    </row>
    <row r="271" customFormat="false" ht="12.75" hidden="false" customHeight="true" outlineLevel="0" collapsed="false">
      <c r="C271" s="2"/>
    </row>
    <row r="272" customFormat="false" ht="12.75" hidden="false" customHeight="true" outlineLevel="0" collapsed="false">
      <c r="C272" s="2"/>
    </row>
    <row r="273" customFormat="false" ht="12.75" hidden="false" customHeight="true" outlineLevel="0" collapsed="false">
      <c r="C273" s="2"/>
    </row>
    <row r="274" customFormat="false" ht="12.75" hidden="false" customHeight="true" outlineLevel="0" collapsed="false">
      <c r="C274" s="2"/>
    </row>
    <row r="275" customFormat="false" ht="12.75" hidden="false" customHeight="true" outlineLevel="0" collapsed="false">
      <c r="C275" s="2"/>
    </row>
    <row r="276" customFormat="false" ht="12.75" hidden="false" customHeight="true" outlineLevel="0" collapsed="false">
      <c r="C276" s="2"/>
    </row>
    <row r="277" customFormat="false" ht="12.75" hidden="false" customHeight="true" outlineLevel="0" collapsed="false">
      <c r="C277" s="2"/>
    </row>
    <row r="278" customFormat="false" ht="12.75" hidden="false" customHeight="true" outlineLevel="0" collapsed="false">
      <c r="C278" s="2"/>
    </row>
    <row r="279" customFormat="false" ht="12.75" hidden="false" customHeight="true" outlineLevel="0" collapsed="false">
      <c r="C279" s="2"/>
    </row>
    <row r="280" customFormat="false" ht="12.75" hidden="false" customHeight="true" outlineLevel="0" collapsed="false">
      <c r="C280" s="2"/>
    </row>
    <row r="281" customFormat="false" ht="12.75" hidden="false" customHeight="true" outlineLevel="0" collapsed="false">
      <c r="C281" s="2"/>
    </row>
    <row r="282" customFormat="false" ht="12.75" hidden="false" customHeight="true" outlineLevel="0" collapsed="false">
      <c r="C282" s="2"/>
    </row>
    <row r="283" customFormat="false" ht="12.75" hidden="false" customHeight="true" outlineLevel="0" collapsed="false">
      <c r="C283" s="2"/>
    </row>
    <row r="284" customFormat="false" ht="12.75" hidden="false" customHeight="true" outlineLevel="0" collapsed="false">
      <c r="C284" s="2"/>
    </row>
    <row r="285" customFormat="false" ht="12.75" hidden="false" customHeight="true" outlineLevel="0" collapsed="false">
      <c r="C285" s="2"/>
    </row>
    <row r="286" customFormat="false" ht="12.75" hidden="false" customHeight="true" outlineLevel="0" collapsed="false">
      <c r="C286" s="2"/>
    </row>
    <row r="287" customFormat="false" ht="12.75" hidden="false" customHeight="true" outlineLevel="0" collapsed="false">
      <c r="C287" s="2"/>
    </row>
    <row r="288" customFormat="false" ht="12.75" hidden="false" customHeight="true" outlineLevel="0" collapsed="false">
      <c r="C288" s="2"/>
    </row>
    <row r="289" customFormat="false" ht="12.75" hidden="false" customHeight="true" outlineLevel="0" collapsed="false">
      <c r="C289" s="2"/>
    </row>
    <row r="290" customFormat="false" ht="12.75" hidden="false" customHeight="true" outlineLevel="0" collapsed="false">
      <c r="C290" s="2"/>
    </row>
    <row r="291" customFormat="false" ht="12.75" hidden="false" customHeight="true" outlineLevel="0" collapsed="false">
      <c r="C291" s="2"/>
    </row>
    <row r="292" customFormat="false" ht="12.75" hidden="false" customHeight="true" outlineLevel="0" collapsed="false">
      <c r="C292" s="2"/>
    </row>
    <row r="293" customFormat="false" ht="12.75" hidden="false" customHeight="true" outlineLevel="0" collapsed="false">
      <c r="C293" s="2"/>
    </row>
    <row r="294" customFormat="false" ht="12.75" hidden="false" customHeight="true" outlineLevel="0" collapsed="false">
      <c r="C294" s="2"/>
    </row>
    <row r="295" customFormat="false" ht="12.75" hidden="false" customHeight="true" outlineLevel="0" collapsed="false">
      <c r="C295" s="2"/>
    </row>
    <row r="296" customFormat="false" ht="12.75" hidden="false" customHeight="true" outlineLevel="0" collapsed="false">
      <c r="C296" s="2"/>
    </row>
    <row r="297" customFormat="false" ht="12.75" hidden="false" customHeight="true" outlineLevel="0" collapsed="false">
      <c r="C297" s="2"/>
    </row>
    <row r="298" customFormat="false" ht="12.75" hidden="false" customHeight="true" outlineLevel="0" collapsed="false">
      <c r="C298" s="2"/>
    </row>
    <row r="299" customFormat="false" ht="12.75" hidden="false" customHeight="true" outlineLevel="0" collapsed="false">
      <c r="C299" s="2"/>
    </row>
    <row r="300" customFormat="false" ht="12.75" hidden="false" customHeight="true" outlineLevel="0" collapsed="false">
      <c r="C300" s="2"/>
    </row>
    <row r="301" customFormat="false" ht="12.75" hidden="false" customHeight="true" outlineLevel="0" collapsed="false">
      <c r="C301" s="2"/>
    </row>
    <row r="302" customFormat="false" ht="12.75" hidden="false" customHeight="true" outlineLevel="0" collapsed="false">
      <c r="C302" s="2"/>
    </row>
    <row r="303" customFormat="false" ht="12.75" hidden="false" customHeight="true" outlineLevel="0" collapsed="false">
      <c r="C303" s="2"/>
    </row>
    <row r="304" customFormat="false" ht="12.75" hidden="false" customHeight="true" outlineLevel="0" collapsed="false">
      <c r="C304" s="2"/>
    </row>
    <row r="305" customFormat="false" ht="12.75" hidden="false" customHeight="true" outlineLevel="0" collapsed="false">
      <c r="C305" s="2"/>
    </row>
    <row r="306" customFormat="false" ht="12.75" hidden="false" customHeight="true" outlineLevel="0" collapsed="false">
      <c r="C306" s="2"/>
    </row>
    <row r="307" customFormat="false" ht="12.75" hidden="false" customHeight="true" outlineLevel="0" collapsed="false">
      <c r="C307" s="2"/>
    </row>
    <row r="308" customFormat="false" ht="12.75" hidden="false" customHeight="true" outlineLevel="0" collapsed="false">
      <c r="C308" s="2"/>
    </row>
    <row r="309" customFormat="false" ht="12.75" hidden="false" customHeight="true" outlineLevel="0" collapsed="false">
      <c r="C309" s="2"/>
    </row>
    <row r="310" customFormat="false" ht="12.75" hidden="false" customHeight="true" outlineLevel="0" collapsed="false">
      <c r="C310" s="2"/>
    </row>
    <row r="311" customFormat="false" ht="12.75" hidden="false" customHeight="true" outlineLevel="0" collapsed="false">
      <c r="C311" s="2"/>
    </row>
    <row r="312" customFormat="false" ht="12.75" hidden="false" customHeight="true" outlineLevel="0" collapsed="false">
      <c r="C312" s="2"/>
    </row>
    <row r="313" customFormat="false" ht="12.75" hidden="false" customHeight="true" outlineLevel="0" collapsed="false">
      <c r="C313" s="2"/>
    </row>
    <row r="314" customFormat="false" ht="12.75" hidden="false" customHeight="true" outlineLevel="0" collapsed="false">
      <c r="C314" s="2"/>
    </row>
    <row r="315" customFormat="false" ht="12.75" hidden="false" customHeight="true" outlineLevel="0" collapsed="false">
      <c r="C315" s="2"/>
    </row>
    <row r="316" customFormat="false" ht="12.75" hidden="false" customHeight="true" outlineLevel="0" collapsed="false">
      <c r="C316" s="2"/>
    </row>
    <row r="317" customFormat="false" ht="12.75" hidden="false" customHeight="true" outlineLevel="0" collapsed="false">
      <c r="C317" s="2"/>
    </row>
    <row r="318" customFormat="false" ht="12.75" hidden="false" customHeight="true" outlineLevel="0" collapsed="false">
      <c r="C318" s="2"/>
    </row>
    <row r="319" customFormat="false" ht="12.75" hidden="false" customHeight="true" outlineLevel="0" collapsed="false">
      <c r="C319" s="2"/>
    </row>
    <row r="320" customFormat="false" ht="12.75" hidden="false" customHeight="true" outlineLevel="0" collapsed="false">
      <c r="C320" s="2"/>
    </row>
    <row r="321" customFormat="false" ht="12.75" hidden="false" customHeight="true" outlineLevel="0" collapsed="false">
      <c r="C321" s="2"/>
    </row>
    <row r="322" customFormat="false" ht="12.75" hidden="false" customHeight="true" outlineLevel="0" collapsed="false">
      <c r="C322" s="2"/>
    </row>
    <row r="323" customFormat="false" ht="12.75" hidden="false" customHeight="true" outlineLevel="0" collapsed="false">
      <c r="C323" s="2"/>
    </row>
    <row r="324" customFormat="false" ht="12.75" hidden="false" customHeight="true" outlineLevel="0" collapsed="false">
      <c r="C324" s="2"/>
    </row>
    <row r="325" customFormat="false" ht="12.75" hidden="false" customHeight="true" outlineLevel="0" collapsed="false">
      <c r="C325" s="2"/>
    </row>
    <row r="326" customFormat="false" ht="12.75" hidden="false" customHeight="true" outlineLevel="0" collapsed="false">
      <c r="C326" s="2"/>
    </row>
    <row r="327" customFormat="false" ht="12.75" hidden="false" customHeight="true" outlineLevel="0" collapsed="false">
      <c r="C327" s="2"/>
    </row>
    <row r="328" customFormat="false" ht="12.75" hidden="false" customHeight="true" outlineLevel="0" collapsed="false">
      <c r="C328" s="2"/>
    </row>
    <row r="329" customFormat="false" ht="12.75" hidden="false" customHeight="true" outlineLevel="0" collapsed="false">
      <c r="C329" s="2"/>
    </row>
    <row r="330" customFormat="false" ht="12.75" hidden="false" customHeight="true" outlineLevel="0" collapsed="false">
      <c r="C330" s="2"/>
    </row>
    <row r="331" customFormat="false" ht="12.75" hidden="false" customHeight="true" outlineLevel="0" collapsed="false">
      <c r="C331" s="2"/>
    </row>
    <row r="332" customFormat="false" ht="12.75" hidden="false" customHeight="true" outlineLevel="0" collapsed="false">
      <c r="C332" s="2"/>
    </row>
    <row r="333" customFormat="false" ht="12.75" hidden="false" customHeight="true" outlineLevel="0" collapsed="false">
      <c r="C333" s="2"/>
    </row>
    <row r="334" customFormat="false" ht="12.75" hidden="false" customHeight="true" outlineLevel="0" collapsed="false">
      <c r="C334" s="2"/>
    </row>
    <row r="335" customFormat="false" ht="12.75" hidden="false" customHeight="true" outlineLevel="0" collapsed="false">
      <c r="C335" s="2"/>
    </row>
    <row r="336" customFormat="false" ht="12.75" hidden="false" customHeight="true" outlineLevel="0" collapsed="false">
      <c r="C336" s="2"/>
    </row>
    <row r="337" customFormat="false" ht="12.75" hidden="false" customHeight="true" outlineLevel="0" collapsed="false">
      <c r="C337" s="2"/>
    </row>
    <row r="338" customFormat="false" ht="12.75" hidden="false" customHeight="true" outlineLevel="0" collapsed="false">
      <c r="C338" s="2"/>
    </row>
    <row r="339" customFormat="false" ht="12.75" hidden="false" customHeight="true" outlineLevel="0" collapsed="false">
      <c r="C339" s="2"/>
    </row>
    <row r="340" customFormat="false" ht="12.75" hidden="false" customHeight="true" outlineLevel="0" collapsed="false">
      <c r="C340" s="2"/>
    </row>
    <row r="341" customFormat="false" ht="12.75" hidden="false" customHeight="true" outlineLevel="0" collapsed="false">
      <c r="C341" s="2"/>
    </row>
    <row r="342" customFormat="false" ht="12.75" hidden="false" customHeight="true" outlineLevel="0" collapsed="false">
      <c r="C342" s="2"/>
    </row>
    <row r="343" customFormat="false" ht="12.75" hidden="false" customHeight="true" outlineLevel="0" collapsed="false">
      <c r="C343" s="2"/>
    </row>
    <row r="344" customFormat="false" ht="12.75" hidden="false" customHeight="true" outlineLevel="0" collapsed="false">
      <c r="C344" s="2"/>
    </row>
    <row r="345" customFormat="false" ht="12.75" hidden="false" customHeight="true" outlineLevel="0" collapsed="false">
      <c r="C345" s="2"/>
    </row>
    <row r="346" customFormat="false" ht="12.75" hidden="false" customHeight="true" outlineLevel="0" collapsed="false">
      <c r="C346" s="2"/>
    </row>
    <row r="347" customFormat="false" ht="12.75" hidden="false" customHeight="true" outlineLevel="0" collapsed="false">
      <c r="C347" s="2"/>
    </row>
    <row r="348" customFormat="false" ht="12.75" hidden="false" customHeight="true" outlineLevel="0" collapsed="false">
      <c r="C348" s="2"/>
    </row>
    <row r="349" customFormat="false" ht="12.75" hidden="false" customHeight="true" outlineLevel="0" collapsed="false">
      <c r="C349" s="2"/>
    </row>
    <row r="350" customFormat="false" ht="12.75" hidden="false" customHeight="true" outlineLevel="0" collapsed="false">
      <c r="C350" s="2"/>
    </row>
    <row r="351" customFormat="false" ht="12.75" hidden="false" customHeight="true" outlineLevel="0" collapsed="false">
      <c r="C351" s="2"/>
    </row>
    <row r="352" customFormat="false" ht="12.75" hidden="false" customHeight="true" outlineLevel="0" collapsed="false">
      <c r="C352" s="2"/>
    </row>
    <row r="353" customFormat="false" ht="12.75" hidden="false" customHeight="true" outlineLevel="0" collapsed="false">
      <c r="C353" s="2"/>
    </row>
    <row r="354" customFormat="false" ht="12.75" hidden="false" customHeight="true" outlineLevel="0" collapsed="false">
      <c r="C354" s="2"/>
    </row>
    <row r="355" customFormat="false" ht="12.75" hidden="false" customHeight="true" outlineLevel="0" collapsed="false">
      <c r="C355" s="2"/>
    </row>
    <row r="356" customFormat="false" ht="12.75" hidden="false" customHeight="true" outlineLevel="0" collapsed="false">
      <c r="C356" s="2"/>
    </row>
    <row r="357" customFormat="false" ht="12.75" hidden="false" customHeight="true" outlineLevel="0" collapsed="false">
      <c r="C357" s="2"/>
    </row>
    <row r="358" customFormat="false" ht="12.75" hidden="false" customHeight="true" outlineLevel="0" collapsed="false">
      <c r="C358" s="2"/>
    </row>
    <row r="359" customFormat="false" ht="12.75" hidden="false" customHeight="true" outlineLevel="0" collapsed="false">
      <c r="C359" s="2"/>
    </row>
    <row r="360" customFormat="false" ht="12.75" hidden="false" customHeight="true" outlineLevel="0" collapsed="false">
      <c r="C360" s="2"/>
    </row>
    <row r="361" customFormat="false" ht="12.75" hidden="false" customHeight="true" outlineLevel="0" collapsed="false">
      <c r="C361" s="2"/>
    </row>
    <row r="362" customFormat="false" ht="12.75" hidden="false" customHeight="true" outlineLevel="0" collapsed="false">
      <c r="C362" s="2"/>
    </row>
    <row r="363" customFormat="false" ht="12.75" hidden="false" customHeight="true" outlineLevel="0" collapsed="false">
      <c r="C363" s="2"/>
    </row>
    <row r="364" customFormat="false" ht="12.75" hidden="false" customHeight="true" outlineLevel="0" collapsed="false">
      <c r="C364" s="2"/>
    </row>
    <row r="365" customFormat="false" ht="12.75" hidden="false" customHeight="true" outlineLevel="0" collapsed="false">
      <c r="C365" s="2"/>
    </row>
    <row r="366" customFormat="false" ht="12.75" hidden="false" customHeight="true" outlineLevel="0" collapsed="false">
      <c r="C366" s="2"/>
    </row>
    <row r="367" customFormat="false" ht="12.75" hidden="false" customHeight="true" outlineLevel="0" collapsed="false">
      <c r="C367" s="2"/>
    </row>
    <row r="368" customFormat="false" ht="12.75" hidden="false" customHeight="true" outlineLevel="0" collapsed="false">
      <c r="C368" s="2"/>
    </row>
    <row r="369" customFormat="false" ht="12.75" hidden="false" customHeight="true" outlineLevel="0" collapsed="false">
      <c r="C369" s="2"/>
    </row>
    <row r="370" customFormat="false" ht="12.75" hidden="false" customHeight="true" outlineLevel="0" collapsed="false">
      <c r="C370" s="2"/>
    </row>
    <row r="371" customFormat="false" ht="12.75" hidden="false" customHeight="true" outlineLevel="0" collapsed="false">
      <c r="C371" s="2"/>
    </row>
    <row r="372" customFormat="false" ht="12.75" hidden="false" customHeight="true" outlineLevel="0" collapsed="false">
      <c r="C372" s="2"/>
    </row>
    <row r="373" customFormat="false" ht="12.75" hidden="false" customHeight="true" outlineLevel="0" collapsed="false">
      <c r="C373" s="2"/>
    </row>
    <row r="374" customFormat="false" ht="12.75" hidden="false" customHeight="true" outlineLevel="0" collapsed="false">
      <c r="C374" s="2"/>
    </row>
    <row r="375" customFormat="false" ht="12.75" hidden="false" customHeight="true" outlineLevel="0" collapsed="false">
      <c r="C375" s="2"/>
    </row>
    <row r="376" customFormat="false" ht="12.75" hidden="false" customHeight="true" outlineLevel="0" collapsed="false">
      <c r="C376" s="2"/>
    </row>
    <row r="377" customFormat="false" ht="12.75" hidden="false" customHeight="true" outlineLevel="0" collapsed="false">
      <c r="C377" s="2"/>
    </row>
    <row r="378" customFormat="false" ht="12.75" hidden="false" customHeight="true" outlineLevel="0" collapsed="false">
      <c r="C378" s="2"/>
    </row>
    <row r="379" customFormat="false" ht="12.75" hidden="false" customHeight="true" outlineLevel="0" collapsed="false">
      <c r="C379" s="2"/>
    </row>
    <row r="380" customFormat="false" ht="12.75" hidden="false" customHeight="true" outlineLevel="0" collapsed="false">
      <c r="C380" s="2"/>
    </row>
    <row r="381" customFormat="false" ht="12.75" hidden="false" customHeight="true" outlineLevel="0" collapsed="false">
      <c r="C381" s="2"/>
    </row>
    <row r="382" customFormat="false" ht="12.75" hidden="false" customHeight="true" outlineLevel="0" collapsed="false">
      <c r="C382" s="2"/>
    </row>
    <row r="383" customFormat="false" ht="12.75" hidden="false" customHeight="true" outlineLevel="0" collapsed="false">
      <c r="C383" s="2"/>
    </row>
    <row r="384" customFormat="false" ht="12.75" hidden="false" customHeight="true" outlineLevel="0" collapsed="false">
      <c r="C384" s="2"/>
    </row>
    <row r="385" customFormat="false" ht="12.75" hidden="false" customHeight="true" outlineLevel="0" collapsed="false">
      <c r="C385" s="2"/>
    </row>
    <row r="386" customFormat="false" ht="12.75" hidden="false" customHeight="true" outlineLevel="0" collapsed="false">
      <c r="C386" s="2"/>
    </row>
    <row r="387" customFormat="false" ht="12.75" hidden="false" customHeight="true" outlineLevel="0" collapsed="false">
      <c r="C387" s="2"/>
    </row>
    <row r="388" customFormat="false" ht="12.75" hidden="false" customHeight="true" outlineLevel="0" collapsed="false">
      <c r="C388" s="2"/>
    </row>
    <row r="389" customFormat="false" ht="12.75" hidden="false" customHeight="true" outlineLevel="0" collapsed="false">
      <c r="C389" s="2"/>
    </row>
    <row r="390" customFormat="false" ht="12.75" hidden="false" customHeight="true" outlineLevel="0" collapsed="false">
      <c r="C390" s="2"/>
    </row>
    <row r="391" customFormat="false" ht="12.75" hidden="false" customHeight="true" outlineLevel="0" collapsed="false">
      <c r="C391" s="2"/>
    </row>
    <row r="392" customFormat="false" ht="12.75" hidden="false" customHeight="true" outlineLevel="0" collapsed="false">
      <c r="C392" s="2"/>
    </row>
    <row r="393" customFormat="false" ht="12.75" hidden="false" customHeight="true" outlineLevel="0" collapsed="false">
      <c r="C393" s="2"/>
    </row>
    <row r="394" customFormat="false" ht="12.75" hidden="false" customHeight="true" outlineLevel="0" collapsed="false">
      <c r="C394" s="2"/>
    </row>
    <row r="395" customFormat="false" ht="12.75" hidden="false" customHeight="true" outlineLevel="0" collapsed="false">
      <c r="C395" s="2"/>
    </row>
    <row r="396" customFormat="false" ht="12.75" hidden="false" customHeight="true" outlineLevel="0" collapsed="false">
      <c r="C396" s="2"/>
    </row>
    <row r="397" customFormat="false" ht="12.75" hidden="false" customHeight="true" outlineLevel="0" collapsed="false">
      <c r="C397" s="2"/>
    </row>
    <row r="398" customFormat="false" ht="12.75" hidden="false" customHeight="true" outlineLevel="0" collapsed="false">
      <c r="C398" s="2"/>
    </row>
    <row r="399" customFormat="false" ht="12.75" hidden="false" customHeight="true" outlineLevel="0" collapsed="false">
      <c r="C399" s="2"/>
    </row>
    <row r="400" customFormat="false" ht="12.75" hidden="false" customHeight="true" outlineLevel="0" collapsed="false">
      <c r="C400" s="2"/>
    </row>
    <row r="401" customFormat="false" ht="12.75" hidden="false" customHeight="true" outlineLevel="0" collapsed="false">
      <c r="C401" s="2"/>
    </row>
    <row r="402" customFormat="false" ht="12.75" hidden="false" customHeight="true" outlineLevel="0" collapsed="false">
      <c r="C402" s="2"/>
    </row>
    <row r="403" customFormat="false" ht="12.75" hidden="false" customHeight="true" outlineLevel="0" collapsed="false">
      <c r="C403" s="2"/>
    </row>
    <row r="404" customFormat="false" ht="12.75" hidden="false" customHeight="true" outlineLevel="0" collapsed="false">
      <c r="C404" s="2"/>
    </row>
    <row r="405" customFormat="false" ht="12.75" hidden="false" customHeight="true" outlineLevel="0" collapsed="false">
      <c r="C405" s="2"/>
    </row>
    <row r="406" customFormat="false" ht="12.75" hidden="false" customHeight="true" outlineLevel="0" collapsed="false">
      <c r="C406" s="2"/>
    </row>
    <row r="407" customFormat="false" ht="12.75" hidden="false" customHeight="true" outlineLevel="0" collapsed="false">
      <c r="C407" s="2"/>
    </row>
    <row r="408" customFormat="false" ht="12.75" hidden="false" customHeight="true" outlineLevel="0" collapsed="false">
      <c r="C408" s="2"/>
    </row>
    <row r="409" customFormat="false" ht="12.75" hidden="false" customHeight="true" outlineLevel="0" collapsed="false">
      <c r="C409" s="2"/>
    </row>
    <row r="410" customFormat="false" ht="12.75" hidden="false" customHeight="true" outlineLevel="0" collapsed="false">
      <c r="C410" s="2"/>
    </row>
    <row r="411" customFormat="false" ht="12.75" hidden="false" customHeight="true" outlineLevel="0" collapsed="false">
      <c r="C411" s="2"/>
    </row>
    <row r="412" customFormat="false" ht="12.75" hidden="false" customHeight="true" outlineLevel="0" collapsed="false">
      <c r="C412" s="2"/>
    </row>
    <row r="413" customFormat="false" ht="12.75" hidden="false" customHeight="true" outlineLevel="0" collapsed="false">
      <c r="C413" s="2"/>
    </row>
    <row r="414" customFormat="false" ht="12.75" hidden="false" customHeight="true" outlineLevel="0" collapsed="false">
      <c r="C414" s="2"/>
    </row>
    <row r="415" customFormat="false" ht="12.75" hidden="false" customHeight="true" outlineLevel="0" collapsed="false">
      <c r="C415" s="2"/>
    </row>
    <row r="416" customFormat="false" ht="12.75" hidden="false" customHeight="true" outlineLevel="0" collapsed="false">
      <c r="C416" s="2"/>
    </row>
    <row r="417" customFormat="false" ht="12.75" hidden="false" customHeight="true" outlineLevel="0" collapsed="false">
      <c r="C417" s="2"/>
    </row>
    <row r="418" customFormat="false" ht="12.75" hidden="false" customHeight="true" outlineLevel="0" collapsed="false">
      <c r="C418" s="2"/>
    </row>
    <row r="419" customFormat="false" ht="12.75" hidden="false" customHeight="true" outlineLevel="0" collapsed="false">
      <c r="C419" s="2"/>
    </row>
    <row r="420" customFormat="false" ht="12.75" hidden="false" customHeight="true" outlineLevel="0" collapsed="false">
      <c r="C420" s="2"/>
    </row>
    <row r="421" customFormat="false" ht="12.75" hidden="false" customHeight="true" outlineLevel="0" collapsed="false">
      <c r="C421" s="2"/>
    </row>
    <row r="422" customFormat="false" ht="12.75" hidden="false" customHeight="true" outlineLevel="0" collapsed="false">
      <c r="C422" s="2"/>
    </row>
    <row r="423" customFormat="false" ht="12.75" hidden="false" customHeight="true" outlineLevel="0" collapsed="false">
      <c r="C423" s="2"/>
    </row>
    <row r="424" customFormat="false" ht="12.75" hidden="false" customHeight="true" outlineLevel="0" collapsed="false">
      <c r="C424" s="2"/>
    </row>
    <row r="425" customFormat="false" ht="12.75" hidden="false" customHeight="true" outlineLevel="0" collapsed="false">
      <c r="C425" s="2"/>
    </row>
    <row r="426" customFormat="false" ht="12.75" hidden="false" customHeight="true" outlineLevel="0" collapsed="false">
      <c r="C426" s="2"/>
    </row>
    <row r="427" customFormat="false" ht="12.75" hidden="false" customHeight="true" outlineLevel="0" collapsed="false">
      <c r="C427" s="2"/>
    </row>
    <row r="428" customFormat="false" ht="12.75" hidden="false" customHeight="true" outlineLevel="0" collapsed="false">
      <c r="C428" s="2"/>
    </row>
    <row r="429" customFormat="false" ht="12.75" hidden="false" customHeight="true" outlineLevel="0" collapsed="false">
      <c r="C429" s="2"/>
    </row>
    <row r="430" customFormat="false" ht="12.75" hidden="false" customHeight="true" outlineLevel="0" collapsed="false">
      <c r="C430" s="2"/>
    </row>
    <row r="431" customFormat="false" ht="12.75" hidden="false" customHeight="true" outlineLevel="0" collapsed="false">
      <c r="C431" s="2"/>
    </row>
    <row r="432" customFormat="false" ht="12.75" hidden="false" customHeight="true" outlineLevel="0" collapsed="false">
      <c r="C432" s="2"/>
    </row>
    <row r="433" customFormat="false" ht="12.75" hidden="false" customHeight="true" outlineLevel="0" collapsed="false">
      <c r="C433" s="2"/>
    </row>
    <row r="434" customFormat="false" ht="12.75" hidden="false" customHeight="true" outlineLevel="0" collapsed="false">
      <c r="C434" s="2"/>
    </row>
    <row r="435" customFormat="false" ht="12.75" hidden="false" customHeight="true" outlineLevel="0" collapsed="false">
      <c r="C435" s="2"/>
    </row>
    <row r="436" customFormat="false" ht="12.75" hidden="false" customHeight="true" outlineLevel="0" collapsed="false">
      <c r="C436" s="2"/>
    </row>
    <row r="437" customFormat="false" ht="12.75" hidden="false" customHeight="true" outlineLevel="0" collapsed="false">
      <c r="C437" s="2"/>
    </row>
    <row r="438" customFormat="false" ht="12.75" hidden="false" customHeight="true" outlineLevel="0" collapsed="false">
      <c r="C438" s="2"/>
    </row>
    <row r="439" customFormat="false" ht="12.75" hidden="false" customHeight="true" outlineLevel="0" collapsed="false">
      <c r="C439" s="2"/>
    </row>
    <row r="440" customFormat="false" ht="12.75" hidden="false" customHeight="true" outlineLevel="0" collapsed="false">
      <c r="C440" s="2"/>
    </row>
    <row r="441" customFormat="false" ht="12.75" hidden="false" customHeight="true" outlineLevel="0" collapsed="false">
      <c r="C441" s="2"/>
    </row>
    <row r="442" customFormat="false" ht="12.75" hidden="false" customHeight="true" outlineLevel="0" collapsed="false">
      <c r="C442" s="2"/>
    </row>
    <row r="443" customFormat="false" ht="12.75" hidden="false" customHeight="true" outlineLevel="0" collapsed="false">
      <c r="C443" s="2"/>
    </row>
    <row r="444" customFormat="false" ht="12.75" hidden="false" customHeight="true" outlineLevel="0" collapsed="false">
      <c r="C444" s="2"/>
    </row>
    <row r="445" customFormat="false" ht="12.75" hidden="false" customHeight="true" outlineLevel="0" collapsed="false">
      <c r="C445" s="2"/>
    </row>
    <row r="446" customFormat="false" ht="12.75" hidden="false" customHeight="true" outlineLevel="0" collapsed="false">
      <c r="C446" s="2"/>
    </row>
    <row r="447" customFormat="false" ht="12.75" hidden="false" customHeight="true" outlineLevel="0" collapsed="false">
      <c r="C447" s="2"/>
    </row>
    <row r="448" customFormat="false" ht="12.75" hidden="false" customHeight="true" outlineLevel="0" collapsed="false">
      <c r="C448" s="2"/>
    </row>
    <row r="449" customFormat="false" ht="12.75" hidden="false" customHeight="true" outlineLevel="0" collapsed="false">
      <c r="C449" s="2"/>
    </row>
    <row r="450" customFormat="false" ht="12.75" hidden="false" customHeight="true" outlineLevel="0" collapsed="false">
      <c r="C450" s="2"/>
    </row>
    <row r="451" customFormat="false" ht="12.75" hidden="false" customHeight="true" outlineLevel="0" collapsed="false">
      <c r="C451" s="2"/>
    </row>
    <row r="452" customFormat="false" ht="12.75" hidden="false" customHeight="true" outlineLevel="0" collapsed="false">
      <c r="C452" s="2"/>
    </row>
    <row r="453" customFormat="false" ht="12.75" hidden="false" customHeight="true" outlineLevel="0" collapsed="false">
      <c r="C453" s="2"/>
    </row>
    <row r="454" customFormat="false" ht="12.75" hidden="false" customHeight="true" outlineLevel="0" collapsed="false">
      <c r="C454" s="2"/>
    </row>
    <row r="455" customFormat="false" ht="12.75" hidden="false" customHeight="true" outlineLevel="0" collapsed="false">
      <c r="C455" s="2"/>
    </row>
    <row r="456" customFormat="false" ht="12.75" hidden="false" customHeight="true" outlineLevel="0" collapsed="false">
      <c r="C456" s="2"/>
    </row>
    <row r="457" customFormat="false" ht="12.75" hidden="false" customHeight="true" outlineLevel="0" collapsed="false">
      <c r="C457" s="2"/>
    </row>
    <row r="458" customFormat="false" ht="12.75" hidden="false" customHeight="true" outlineLevel="0" collapsed="false">
      <c r="C458" s="2"/>
    </row>
    <row r="459" customFormat="false" ht="12.75" hidden="false" customHeight="true" outlineLevel="0" collapsed="false">
      <c r="C459" s="2"/>
    </row>
    <row r="460" customFormat="false" ht="12.75" hidden="false" customHeight="true" outlineLevel="0" collapsed="false">
      <c r="C460" s="2"/>
    </row>
    <row r="461" customFormat="false" ht="12.75" hidden="false" customHeight="true" outlineLevel="0" collapsed="false">
      <c r="C461" s="2"/>
    </row>
    <row r="462" customFormat="false" ht="12.75" hidden="false" customHeight="true" outlineLevel="0" collapsed="false">
      <c r="C462" s="2"/>
    </row>
    <row r="463" customFormat="false" ht="12.75" hidden="false" customHeight="true" outlineLevel="0" collapsed="false">
      <c r="C463" s="2"/>
    </row>
    <row r="464" customFormat="false" ht="12.75" hidden="false" customHeight="true" outlineLevel="0" collapsed="false">
      <c r="C464" s="2"/>
    </row>
    <row r="465" customFormat="false" ht="12.75" hidden="false" customHeight="true" outlineLevel="0" collapsed="false">
      <c r="C465" s="2"/>
    </row>
    <row r="466" customFormat="false" ht="12.75" hidden="false" customHeight="true" outlineLevel="0" collapsed="false">
      <c r="C466" s="2"/>
    </row>
    <row r="467" customFormat="false" ht="12.75" hidden="false" customHeight="true" outlineLevel="0" collapsed="false">
      <c r="C467" s="2"/>
    </row>
    <row r="468" customFormat="false" ht="12.75" hidden="false" customHeight="true" outlineLevel="0" collapsed="false">
      <c r="C468" s="2"/>
    </row>
    <row r="469" customFormat="false" ht="12.75" hidden="false" customHeight="true" outlineLevel="0" collapsed="false">
      <c r="C469" s="2"/>
    </row>
    <row r="470" customFormat="false" ht="12.75" hidden="false" customHeight="true" outlineLevel="0" collapsed="false">
      <c r="C470" s="2"/>
    </row>
    <row r="471" customFormat="false" ht="12.75" hidden="false" customHeight="true" outlineLevel="0" collapsed="false">
      <c r="C471" s="2"/>
    </row>
    <row r="472" customFormat="false" ht="12.75" hidden="false" customHeight="true" outlineLevel="0" collapsed="false">
      <c r="C472" s="2"/>
    </row>
    <row r="473" customFormat="false" ht="12.75" hidden="false" customHeight="true" outlineLevel="0" collapsed="false">
      <c r="C473" s="2"/>
    </row>
    <row r="474" customFormat="false" ht="12.75" hidden="false" customHeight="true" outlineLevel="0" collapsed="false">
      <c r="C474" s="2"/>
    </row>
    <row r="475" customFormat="false" ht="12.75" hidden="false" customHeight="true" outlineLevel="0" collapsed="false">
      <c r="C475" s="2"/>
    </row>
    <row r="476" customFormat="false" ht="12.75" hidden="false" customHeight="true" outlineLevel="0" collapsed="false">
      <c r="C476" s="2"/>
    </row>
    <row r="477" customFormat="false" ht="12.75" hidden="false" customHeight="true" outlineLevel="0" collapsed="false">
      <c r="C477" s="2"/>
    </row>
    <row r="478" customFormat="false" ht="12.75" hidden="false" customHeight="true" outlineLevel="0" collapsed="false">
      <c r="C478" s="2"/>
    </row>
    <row r="479" customFormat="false" ht="12.75" hidden="false" customHeight="true" outlineLevel="0" collapsed="false">
      <c r="C479" s="2"/>
    </row>
    <row r="480" customFormat="false" ht="12.75" hidden="false" customHeight="true" outlineLevel="0" collapsed="false">
      <c r="C480" s="2"/>
    </row>
    <row r="481" customFormat="false" ht="12.75" hidden="false" customHeight="true" outlineLevel="0" collapsed="false">
      <c r="C481" s="2"/>
    </row>
    <row r="482" customFormat="false" ht="12.75" hidden="false" customHeight="true" outlineLevel="0" collapsed="false">
      <c r="C482" s="2"/>
    </row>
    <row r="483" customFormat="false" ht="12.75" hidden="false" customHeight="true" outlineLevel="0" collapsed="false">
      <c r="C483" s="2"/>
    </row>
    <row r="484" customFormat="false" ht="12.75" hidden="false" customHeight="true" outlineLevel="0" collapsed="false">
      <c r="C484" s="2"/>
    </row>
    <row r="485" customFormat="false" ht="12.75" hidden="false" customHeight="true" outlineLevel="0" collapsed="false">
      <c r="C485" s="2"/>
    </row>
    <row r="486" customFormat="false" ht="12.75" hidden="false" customHeight="true" outlineLevel="0" collapsed="false">
      <c r="C486" s="2"/>
    </row>
    <row r="487" customFormat="false" ht="12.75" hidden="false" customHeight="true" outlineLevel="0" collapsed="false">
      <c r="C487" s="2"/>
    </row>
    <row r="488" customFormat="false" ht="12.75" hidden="false" customHeight="true" outlineLevel="0" collapsed="false">
      <c r="C488" s="2"/>
    </row>
    <row r="489" customFormat="false" ht="12.75" hidden="false" customHeight="true" outlineLevel="0" collapsed="false">
      <c r="C489" s="2"/>
    </row>
    <row r="490" customFormat="false" ht="12.75" hidden="false" customHeight="true" outlineLevel="0" collapsed="false">
      <c r="C490" s="2"/>
    </row>
    <row r="491" customFormat="false" ht="12.75" hidden="false" customHeight="true" outlineLevel="0" collapsed="false">
      <c r="C491" s="2"/>
    </row>
    <row r="492" customFormat="false" ht="12.75" hidden="false" customHeight="true" outlineLevel="0" collapsed="false">
      <c r="C492" s="2"/>
    </row>
    <row r="493" customFormat="false" ht="12.75" hidden="false" customHeight="true" outlineLevel="0" collapsed="false">
      <c r="C493" s="2"/>
    </row>
    <row r="494" customFormat="false" ht="12.75" hidden="false" customHeight="true" outlineLevel="0" collapsed="false">
      <c r="C494" s="2"/>
    </row>
    <row r="495" customFormat="false" ht="12.75" hidden="false" customHeight="true" outlineLevel="0" collapsed="false">
      <c r="C495" s="2"/>
    </row>
    <row r="496" customFormat="false" ht="12.75" hidden="false" customHeight="true" outlineLevel="0" collapsed="false">
      <c r="C496" s="2"/>
    </row>
    <row r="497" customFormat="false" ht="12.75" hidden="false" customHeight="true" outlineLevel="0" collapsed="false">
      <c r="C497" s="2"/>
    </row>
    <row r="498" customFormat="false" ht="12.75" hidden="false" customHeight="true" outlineLevel="0" collapsed="false">
      <c r="C498" s="2"/>
    </row>
    <row r="499" customFormat="false" ht="12.75" hidden="false" customHeight="true" outlineLevel="0" collapsed="false">
      <c r="C499" s="2"/>
    </row>
    <row r="500" customFormat="false" ht="12.75" hidden="false" customHeight="true" outlineLevel="0" collapsed="false">
      <c r="C500" s="2"/>
    </row>
    <row r="501" customFormat="false" ht="12.75" hidden="false" customHeight="true" outlineLevel="0" collapsed="false">
      <c r="C501" s="2"/>
    </row>
    <row r="502" customFormat="false" ht="12.75" hidden="false" customHeight="true" outlineLevel="0" collapsed="false">
      <c r="C502" s="2"/>
    </row>
    <row r="503" customFormat="false" ht="12.75" hidden="false" customHeight="true" outlineLevel="0" collapsed="false">
      <c r="C503" s="2"/>
    </row>
    <row r="504" customFormat="false" ht="12.75" hidden="false" customHeight="true" outlineLevel="0" collapsed="false">
      <c r="C504" s="2"/>
    </row>
    <row r="505" customFormat="false" ht="12.75" hidden="false" customHeight="true" outlineLevel="0" collapsed="false">
      <c r="C505" s="2"/>
    </row>
    <row r="506" customFormat="false" ht="12.75" hidden="false" customHeight="true" outlineLevel="0" collapsed="false">
      <c r="C506" s="2"/>
    </row>
    <row r="507" customFormat="false" ht="12.75" hidden="false" customHeight="true" outlineLevel="0" collapsed="false">
      <c r="C507" s="2"/>
    </row>
    <row r="508" customFormat="false" ht="12.75" hidden="false" customHeight="true" outlineLevel="0" collapsed="false">
      <c r="C508" s="2"/>
    </row>
    <row r="509" customFormat="false" ht="12.75" hidden="false" customHeight="true" outlineLevel="0" collapsed="false">
      <c r="C509" s="2"/>
    </row>
    <row r="510" customFormat="false" ht="12.75" hidden="false" customHeight="true" outlineLevel="0" collapsed="false">
      <c r="C510" s="2"/>
    </row>
    <row r="511" customFormat="false" ht="12.75" hidden="false" customHeight="true" outlineLevel="0" collapsed="false">
      <c r="C511" s="2"/>
    </row>
    <row r="512" customFormat="false" ht="12.75" hidden="false" customHeight="true" outlineLevel="0" collapsed="false">
      <c r="C512" s="2"/>
    </row>
    <row r="513" customFormat="false" ht="12.75" hidden="false" customHeight="true" outlineLevel="0" collapsed="false">
      <c r="C513" s="2"/>
    </row>
    <row r="514" customFormat="false" ht="12.75" hidden="false" customHeight="true" outlineLevel="0" collapsed="false">
      <c r="C514" s="2"/>
    </row>
    <row r="515" customFormat="false" ht="12.75" hidden="false" customHeight="true" outlineLevel="0" collapsed="false">
      <c r="C515" s="2"/>
    </row>
    <row r="516" customFormat="false" ht="12.75" hidden="false" customHeight="true" outlineLevel="0" collapsed="false">
      <c r="C516" s="2"/>
    </row>
    <row r="517" customFormat="false" ht="12.75" hidden="false" customHeight="true" outlineLevel="0" collapsed="false">
      <c r="C517" s="2"/>
    </row>
    <row r="518" customFormat="false" ht="12.75" hidden="false" customHeight="true" outlineLevel="0" collapsed="false">
      <c r="C518" s="2"/>
    </row>
    <row r="519" customFormat="false" ht="12.75" hidden="false" customHeight="true" outlineLevel="0" collapsed="false">
      <c r="C519" s="2"/>
    </row>
    <row r="520" customFormat="false" ht="12.75" hidden="false" customHeight="true" outlineLevel="0" collapsed="false">
      <c r="C520" s="2"/>
    </row>
    <row r="521" customFormat="false" ht="12.75" hidden="false" customHeight="true" outlineLevel="0" collapsed="false">
      <c r="C521" s="2"/>
    </row>
    <row r="522" customFormat="false" ht="12.75" hidden="false" customHeight="true" outlineLevel="0" collapsed="false">
      <c r="C522" s="2"/>
    </row>
    <row r="523" customFormat="false" ht="12.75" hidden="false" customHeight="true" outlineLevel="0" collapsed="false">
      <c r="C523" s="2"/>
    </row>
    <row r="524" customFormat="false" ht="12.75" hidden="false" customHeight="true" outlineLevel="0" collapsed="false">
      <c r="C524" s="2"/>
    </row>
    <row r="525" customFormat="false" ht="12.75" hidden="false" customHeight="true" outlineLevel="0" collapsed="false">
      <c r="C525" s="2"/>
    </row>
    <row r="526" customFormat="false" ht="12.75" hidden="false" customHeight="true" outlineLevel="0" collapsed="false">
      <c r="C526" s="2"/>
    </row>
    <row r="527" customFormat="false" ht="12.75" hidden="false" customHeight="true" outlineLevel="0" collapsed="false">
      <c r="C527" s="2"/>
    </row>
    <row r="528" customFormat="false" ht="12.75" hidden="false" customHeight="true" outlineLevel="0" collapsed="false">
      <c r="C528" s="2"/>
    </row>
    <row r="529" customFormat="false" ht="12.75" hidden="false" customHeight="true" outlineLevel="0" collapsed="false">
      <c r="C529" s="2"/>
    </row>
    <row r="530" customFormat="false" ht="12.75" hidden="false" customHeight="true" outlineLevel="0" collapsed="false">
      <c r="C530" s="2"/>
    </row>
    <row r="531" customFormat="false" ht="12.75" hidden="false" customHeight="true" outlineLevel="0" collapsed="false">
      <c r="C531" s="2"/>
    </row>
    <row r="532" customFormat="false" ht="12.75" hidden="false" customHeight="true" outlineLevel="0" collapsed="false">
      <c r="C532" s="2"/>
    </row>
    <row r="533" customFormat="false" ht="12.75" hidden="false" customHeight="true" outlineLevel="0" collapsed="false">
      <c r="C533" s="2"/>
    </row>
    <row r="534" customFormat="false" ht="12.75" hidden="false" customHeight="true" outlineLevel="0" collapsed="false">
      <c r="C534" s="2"/>
    </row>
    <row r="535" customFormat="false" ht="12.75" hidden="false" customHeight="true" outlineLevel="0" collapsed="false">
      <c r="C535" s="2"/>
    </row>
    <row r="536" customFormat="false" ht="12.75" hidden="false" customHeight="true" outlineLevel="0" collapsed="false">
      <c r="C536" s="2"/>
    </row>
    <row r="537" customFormat="false" ht="12.75" hidden="false" customHeight="true" outlineLevel="0" collapsed="false">
      <c r="C537" s="2"/>
    </row>
    <row r="538" customFormat="false" ht="12.75" hidden="false" customHeight="true" outlineLevel="0" collapsed="false">
      <c r="C538" s="2"/>
    </row>
    <row r="539" customFormat="false" ht="12.75" hidden="false" customHeight="true" outlineLevel="0" collapsed="false">
      <c r="C539" s="2"/>
    </row>
    <row r="540" customFormat="false" ht="12.75" hidden="false" customHeight="true" outlineLevel="0" collapsed="false">
      <c r="C540" s="2"/>
    </row>
    <row r="541" customFormat="false" ht="12.75" hidden="false" customHeight="true" outlineLevel="0" collapsed="false">
      <c r="C541" s="2"/>
    </row>
    <row r="542" customFormat="false" ht="12.75" hidden="false" customHeight="true" outlineLevel="0" collapsed="false">
      <c r="C542" s="2"/>
    </row>
    <row r="543" customFormat="false" ht="12.75" hidden="false" customHeight="true" outlineLevel="0" collapsed="false">
      <c r="C543" s="2"/>
    </row>
    <row r="544" customFormat="false" ht="12.75" hidden="false" customHeight="true" outlineLevel="0" collapsed="false">
      <c r="C544" s="2"/>
    </row>
    <row r="545" customFormat="false" ht="12.75" hidden="false" customHeight="true" outlineLevel="0" collapsed="false">
      <c r="C545" s="2"/>
    </row>
    <row r="546" customFormat="false" ht="12.75" hidden="false" customHeight="true" outlineLevel="0" collapsed="false">
      <c r="C546" s="2"/>
    </row>
    <row r="547" customFormat="false" ht="12.75" hidden="false" customHeight="true" outlineLevel="0" collapsed="false">
      <c r="C547" s="2"/>
    </row>
    <row r="548" customFormat="false" ht="12.75" hidden="false" customHeight="true" outlineLevel="0" collapsed="false">
      <c r="C548" s="2"/>
    </row>
    <row r="549" customFormat="false" ht="12.75" hidden="false" customHeight="true" outlineLevel="0" collapsed="false">
      <c r="C549" s="2"/>
    </row>
    <row r="550" customFormat="false" ht="12.75" hidden="false" customHeight="true" outlineLevel="0" collapsed="false">
      <c r="C550" s="2"/>
    </row>
    <row r="551" customFormat="false" ht="12.75" hidden="false" customHeight="true" outlineLevel="0" collapsed="false">
      <c r="C551" s="2"/>
    </row>
    <row r="552" customFormat="false" ht="12.75" hidden="false" customHeight="true" outlineLevel="0" collapsed="false">
      <c r="C552" s="2"/>
    </row>
    <row r="553" customFormat="false" ht="12.75" hidden="false" customHeight="true" outlineLevel="0" collapsed="false">
      <c r="C553" s="2"/>
    </row>
    <row r="554" customFormat="false" ht="12.75" hidden="false" customHeight="true" outlineLevel="0" collapsed="false">
      <c r="C554" s="2"/>
    </row>
    <row r="555" customFormat="false" ht="12.75" hidden="false" customHeight="true" outlineLevel="0" collapsed="false">
      <c r="C555" s="2"/>
    </row>
    <row r="556" customFormat="false" ht="12.75" hidden="false" customHeight="true" outlineLevel="0" collapsed="false">
      <c r="C556" s="2"/>
    </row>
    <row r="557" customFormat="false" ht="12.75" hidden="false" customHeight="true" outlineLevel="0" collapsed="false">
      <c r="C557" s="2"/>
    </row>
    <row r="558" customFormat="false" ht="12.75" hidden="false" customHeight="true" outlineLevel="0" collapsed="false">
      <c r="C558" s="2"/>
    </row>
    <row r="559" customFormat="false" ht="12.75" hidden="false" customHeight="true" outlineLevel="0" collapsed="false">
      <c r="C559" s="2"/>
    </row>
    <row r="560" customFormat="false" ht="12.75" hidden="false" customHeight="true" outlineLevel="0" collapsed="false">
      <c r="C560" s="2"/>
    </row>
    <row r="561" customFormat="false" ht="12.75" hidden="false" customHeight="true" outlineLevel="0" collapsed="false">
      <c r="C561" s="2"/>
    </row>
    <row r="562" customFormat="false" ht="12.75" hidden="false" customHeight="true" outlineLevel="0" collapsed="false">
      <c r="C562" s="2"/>
    </row>
    <row r="563" customFormat="false" ht="12.75" hidden="false" customHeight="true" outlineLevel="0" collapsed="false">
      <c r="C563" s="2"/>
    </row>
    <row r="564" customFormat="false" ht="12.75" hidden="false" customHeight="true" outlineLevel="0" collapsed="false">
      <c r="C564" s="2"/>
    </row>
    <row r="565" customFormat="false" ht="12.75" hidden="false" customHeight="true" outlineLevel="0" collapsed="false">
      <c r="C565" s="2"/>
    </row>
    <row r="566" customFormat="false" ht="12.75" hidden="false" customHeight="true" outlineLevel="0" collapsed="false">
      <c r="C566" s="2"/>
    </row>
    <row r="567" customFormat="false" ht="12.75" hidden="false" customHeight="true" outlineLevel="0" collapsed="false">
      <c r="C567" s="2"/>
    </row>
    <row r="568" customFormat="false" ht="12.75" hidden="false" customHeight="true" outlineLevel="0" collapsed="false">
      <c r="C568" s="2"/>
    </row>
    <row r="569" customFormat="false" ht="12.75" hidden="false" customHeight="true" outlineLevel="0" collapsed="false">
      <c r="C569" s="2"/>
    </row>
    <row r="570" customFormat="false" ht="12.75" hidden="false" customHeight="true" outlineLevel="0" collapsed="false">
      <c r="C570" s="2"/>
    </row>
    <row r="571" customFormat="false" ht="12.75" hidden="false" customHeight="true" outlineLevel="0" collapsed="false">
      <c r="C571" s="2"/>
    </row>
    <row r="572" customFormat="false" ht="12.75" hidden="false" customHeight="true" outlineLevel="0" collapsed="false">
      <c r="C572" s="2"/>
    </row>
    <row r="573" customFormat="false" ht="12.75" hidden="false" customHeight="true" outlineLevel="0" collapsed="false">
      <c r="C573" s="2"/>
    </row>
    <row r="574" customFormat="false" ht="12.75" hidden="false" customHeight="true" outlineLevel="0" collapsed="false">
      <c r="C574" s="2"/>
    </row>
    <row r="575" customFormat="false" ht="12.75" hidden="false" customHeight="true" outlineLevel="0" collapsed="false">
      <c r="C575" s="2"/>
    </row>
    <row r="576" customFormat="false" ht="12.75" hidden="false" customHeight="true" outlineLevel="0" collapsed="false">
      <c r="C576" s="2"/>
    </row>
    <row r="577" customFormat="false" ht="12.75" hidden="false" customHeight="true" outlineLevel="0" collapsed="false">
      <c r="C577" s="2"/>
    </row>
    <row r="578" customFormat="false" ht="12.75" hidden="false" customHeight="true" outlineLevel="0" collapsed="false">
      <c r="C578" s="2"/>
    </row>
    <row r="579" customFormat="false" ht="12.75" hidden="false" customHeight="true" outlineLevel="0" collapsed="false">
      <c r="C579" s="2"/>
    </row>
    <row r="580" customFormat="false" ht="12.75" hidden="false" customHeight="true" outlineLevel="0" collapsed="false">
      <c r="C580" s="2"/>
    </row>
    <row r="581" customFormat="false" ht="12.75" hidden="false" customHeight="true" outlineLevel="0" collapsed="false">
      <c r="C581" s="2"/>
    </row>
    <row r="582" customFormat="false" ht="12.75" hidden="false" customHeight="true" outlineLevel="0" collapsed="false">
      <c r="C582" s="2"/>
    </row>
    <row r="583" customFormat="false" ht="12.75" hidden="false" customHeight="true" outlineLevel="0" collapsed="false">
      <c r="C583" s="2"/>
    </row>
    <row r="584" customFormat="false" ht="12.75" hidden="false" customHeight="true" outlineLevel="0" collapsed="false">
      <c r="C584" s="2"/>
    </row>
    <row r="585" customFormat="false" ht="12.75" hidden="false" customHeight="true" outlineLevel="0" collapsed="false">
      <c r="C585" s="2"/>
    </row>
    <row r="586" customFormat="false" ht="12.75" hidden="false" customHeight="true" outlineLevel="0" collapsed="false">
      <c r="C586" s="2"/>
    </row>
    <row r="587" customFormat="false" ht="12.75" hidden="false" customHeight="true" outlineLevel="0" collapsed="false">
      <c r="C587" s="2"/>
    </row>
    <row r="588" customFormat="false" ht="12.75" hidden="false" customHeight="true" outlineLevel="0" collapsed="false">
      <c r="C588" s="2"/>
    </row>
    <row r="589" customFormat="false" ht="12.75" hidden="false" customHeight="true" outlineLevel="0" collapsed="false">
      <c r="C589" s="2"/>
    </row>
    <row r="590" customFormat="false" ht="12.75" hidden="false" customHeight="true" outlineLevel="0" collapsed="false">
      <c r="C590" s="2"/>
    </row>
    <row r="591" customFormat="false" ht="12.75" hidden="false" customHeight="true" outlineLevel="0" collapsed="false">
      <c r="C591" s="2"/>
    </row>
    <row r="592" customFormat="false" ht="12.75" hidden="false" customHeight="true" outlineLevel="0" collapsed="false">
      <c r="C592" s="2"/>
    </row>
    <row r="593" customFormat="false" ht="12.75" hidden="false" customHeight="true" outlineLevel="0" collapsed="false">
      <c r="C593" s="2"/>
    </row>
    <row r="594" customFormat="false" ht="12.75" hidden="false" customHeight="true" outlineLevel="0" collapsed="false">
      <c r="C594" s="2"/>
    </row>
    <row r="595" customFormat="false" ht="12.75" hidden="false" customHeight="true" outlineLevel="0" collapsed="false">
      <c r="C595" s="2"/>
    </row>
    <row r="596" customFormat="false" ht="12.75" hidden="false" customHeight="true" outlineLevel="0" collapsed="false">
      <c r="C596" s="2"/>
    </row>
    <row r="597" customFormat="false" ht="12.75" hidden="false" customHeight="true" outlineLevel="0" collapsed="false">
      <c r="C597" s="2"/>
    </row>
    <row r="598" customFormat="false" ht="12.75" hidden="false" customHeight="true" outlineLevel="0" collapsed="false">
      <c r="C598" s="2"/>
    </row>
    <row r="599" customFormat="false" ht="12.75" hidden="false" customHeight="true" outlineLevel="0" collapsed="false">
      <c r="C599" s="2"/>
    </row>
    <row r="600" customFormat="false" ht="12.75" hidden="false" customHeight="true" outlineLevel="0" collapsed="false">
      <c r="C600" s="2"/>
    </row>
    <row r="601" customFormat="false" ht="12.75" hidden="false" customHeight="true" outlineLevel="0" collapsed="false">
      <c r="C601" s="2"/>
    </row>
    <row r="602" customFormat="false" ht="12.75" hidden="false" customHeight="true" outlineLevel="0" collapsed="false">
      <c r="C602" s="2"/>
    </row>
    <row r="603" customFormat="false" ht="12.75" hidden="false" customHeight="true" outlineLevel="0" collapsed="false">
      <c r="C603" s="2"/>
    </row>
    <row r="604" customFormat="false" ht="12.75" hidden="false" customHeight="true" outlineLevel="0" collapsed="false">
      <c r="C604" s="2"/>
    </row>
    <row r="605" customFormat="false" ht="12.75" hidden="false" customHeight="true" outlineLevel="0" collapsed="false">
      <c r="C605" s="2"/>
    </row>
    <row r="606" customFormat="false" ht="12.75" hidden="false" customHeight="true" outlineLevel="0" collapsed="false">
      <c r="C606" s="2"/>
    </row>
    <row r="607" customFormat="false" ht="12.75" hidden="false" customHeight="true" outlineLevel="0" collapsed="false">
      <c r="C607" s="2"/>
    </row>
    <row r="608" customFormat="false" ht="12.75" hidden="false" customHeight="true" outlineLevel="0" collapsed="false">
      <c r="C608" s="2"/>
    </row>
    <row r="609" customFormat="false" ht="12.75" hidden="false" customHeight="true" outlineLevel="0" collapsed="false">
      <c r="C609" s="2"/>
    </row>
    <row r="610" customFormat="false" ht="12.75" hidden="false" customHeight="true" outlineLevel="0" collapsed="false">
      <c r="C610" s="2"/>
    </row>
    <row r="611" customFormat="false" ht="12.75" hidden="false" customHeight="true" outlineLevel="0" collapsed="false">
      <c r="C611" s="2"/>
    </row>
    <row r="612" customFormat="false" ht="12.75" hidden="false" customHeight="true" outlineLevel="0" collapsed="false">
      <c r="C612" s="2"/>
    </row>
    <row r="613" customFormat="false" ht="12.75" hidden="false" customHeight="true" outlineLevel="0" collapsed="false">
      <c r="C613" s="2"/>
    </row>
    <row r="614" customFormat="false" ht="12.75" hidden="false" customHeight="true" outlineLevel="0" collapsed="false">
      <c r="C614" s="2"/>
    </row>
    <row r="615" customFormat="false" ht="12.75" hidden="false" customHeight="true" outlineLevel="0" collapsed="false">
      <c r="C615" s="2"/>
    </row>
    <row r="616" customFormat="false" ht="12.75" hidden="false" customHeight="true" outlineLevel="0" collapsed="false">
      <c r="C616" s="2"/>
    </row>
    <row r="617" customFormat="false" ht="12.75" hidden="false" customHeight="true" outlineLevel="0" collapsed="false">
      <c r="C617" s="2"/>
    </row>
    <row r="618" customFormat="false" ht="12.75" hidden="false" customHeight="true" outlineLevel="0" collapsed="false">
      <c r="C618" s="2"/>
    </row>
    <row r="619" customFormat="false" ht="12.75" hidden="false" customHeight="true" outlineLevel="0" collapsed="false">
      <c r="C619" s="2"/>
    </row>
    <row r="620" customFormat="false" ht="12.75" hidden="false" customHeight="true" outlineLevel="0" collapsed="false">
      <c r="C620" s="2"/>
    </row>
    <row r="621" customFormat="false" ht="12.75" hidden="false" customHeight="true" outlineLevel="0" collapsed="false">
      <c r="C621" s="2"/>
    </row>
    <row r="622" customFormat="false" ht="12.75" hidden="false" customHeight="true" outlineLevel="0" collapsed="false">
      <c r="C622" s="2"/>
    </row>
    <row r="623" customFormat="false" ht="12.75" hidden="false" customHeight="true" outlineLevel="0" collapsed="false">
      <c r="C623" s="2"/>
    </row>
    <row r="624" customFormat="false" ht="12.75" hidden="false" customHeight="true" outlineLevel="0" collapsed="false">
      <c r="C624" s="2"/>
    </row>
    <row r="625" customFormat="false" ht="12.75" hidden="false" customHeight="true" outlineLevel="0" collapsed="false">
      <c r="C625" s="2"/>
    </row>
    <row r="626" customFormat="false" ht="12.75" hidden="false" customHeight="true" outlineLevel="0" collapsed="false">
      <c r="C626" s="2"/>
    </row>
    <row r="627" customFormat="false" ht="12.75" hidden="false" customHeight="true" outlineLevel="0" collapsed="false">
      <c r="C627" s="2"/>
    </row>
    <row r="628" customFormat="false" ht="12.75" hidden="false" customHeight="true" outlineLevel="0" collapsed="false">
      <c r="C628" s="2"/>
    </row>
    <row r="629" customFormat="false" ht="12.75" hidden="false" customHeight="true" outlineLevel="0" collapsed="false">
      <c r="C629" s="2"/>
    </row>
    <row r="630" customFormat="false" ht="12.75" hidden="false" customHeight="true" outlineLevel="0" collapsed="false">
      <c r="C630" s="2"/>
    </row>
    <row r="631" customFormat="false" ht="12.75" hidden="false" customHeight="true" outlineLevel="0" collapsed="false">
      <c r="C631" s="2"/>
    </row>
    <row r="632" customFormat="false" ht="12.75" hidden="false" customHeight="true" outlineLevel="0" collapsed="false">
      <c r="C632" s="2"/>
    </row>
    <row r="633" customFormat="false" ht="12.75" hidden="false" customHeight="true" outlineLevel="0" collapsed="false">
      <c r="C633" s="2"/>
    </row>
    <row r="634" customFormat="false" ht="12.75" hidden="false" customHeight="true" outlineLevel="0" collapsed="false">
      <c r="C634" s="2"/>
    </row>
    <row r="635" customFormat="false" ht="12.75" hidden="false" customHeight="true" outlineLevel="0" collapsed="false">
      <c r="C635" s="2"/>
    </row>
    <row r="636" customFormat="false" ht="12.75" hidden="false" customHeight="true" outlineLevel="0" collapsed="false">
      <c r="C636" s="2"/>
    </row>
    <row r="637" customFormat="false" ht="12.75" hidden="false" customHeight="true" outlineLevel="0" collapsed="false">
      <c r="C637" s="2"/>
    </row>
    <row r="638" customFormat="false" ht="12.75" hidden="false" customHeight="true" outlineLevel="0" collapsed="false">
      <c r="C638" s="2"/>
    </row>
    <row r="639" customFormat="false" ht="12.75" hidden="false" customHeight="true" outlineLevel="0" collapsed="false">
      <c r="C639" s="2"/>
    </row>
    <row r="640" customFormat="false" ht="12.75" hidden="false" customHeight="true" outlineLevel="0" collapsed="false">
      <c r="C640" s="2"/>
    </row>
    <row r="641" customFormat="false" ht="12.75" hidden="false" customHeight="true" outlineLevel="0" collapsed="false">
      <c r="C641" s="2"/>
    </row>
    <row r="642" customFormat="false" ht="12.75" hidden="false" customHeight="true" outlineLevel="0" collapsed="false">
      <c r="C642" s="2"/>
    </row>
    <row r="643" customFormat="false" ht="12.75" hidden="false" customHeight="true" outlineLevel="0" collapsed="false">
      <c r="C643" s="2"/>
    </row>
    <row r="644" customFormat="false" ht="12.75" hidden="false" customHeight="true" outlineLevel="0" collapsed="false">
      <c r="C644" s="2"/>
    </row>
    <row r="645" customFormat="false" ht="12.75" hidden="false" customHeight="true" outlineLevel="0" collapsed="false">
      <c r="C645" s="2"/>
    </row>
    <row r="646" customFormat="false" ht="12.75" hidden="false" customHeight="true" outlineLevel="0" collapsed="false">
      <c r="C646" s="2"/>
    </row>
    <row r="647" customFormat="false" ht="12.75" hidden="false" customHeight="true" outlineLevel="0" collapsed="false">
      <c r="C647" s="2"/>
    </row>
    <row r="648" customFormat="false" ht="12.75" hidden="false" customHeight="true" outlineLevel="0" collapsed="false">
      <c r="C648" s="2"/>
    </row>
    <row r="649" customFormat="false" ht="12.75" hidden="false" customHeight="true" outlineLevel="0" collapsed="false">
      <c r="C649" s="2"/>
    </row>
    <row r="650" customFormat="false" ht="12.75" hidden="false" customHeight="true" outlineLevel="0" collapsed="false">
      <c r="C650" s="2"/>
    </row>
    <row r="651" customFormat="false" ht="12.75" hidden="false" customHeight="true" outlineLevel="0" collapsed="false">
      <c r="C651" s="2"/>
    </row>
    <row r="652" customFormat="false" ht="12.75" hidden="false" customHeight="true" outlineLevel="0" collapsed="false">
      <c r="C652" s="2"/>
    </row>
    <row r="653" customFormat="false" ht="12.75" hidden="false" customHeight="true" outlineLevel="0" collapsed="false">
      <c r="C653" s="2"/>
    </row>
    <row r="654" customFormat="false" ht="12.75" hidden="false" customHeight="true" outlineLevel="0" collapsed="false">
      <c r="C654" s="2"/>
    </row>
    <row r="655" customFormat="false" ht="12.75" hidden="false" customHeight="true" outlineLevel="0" collapsed="false">
      <c r="C655" s="2"/>
    </row>
    <row r="656" customFormat="false" ht="12.75" hidden="false" customHeight="true" outlineLevel="0" collapsed="false">
      <c r="C656" s="2"/>
    </row>
    <row r="657" customFormat="false" ht="12.75" hidden="false" customHeight="true" outlineLevel="0" collapsed="false">
      <c r="C657" s="2"/>
    </row>
    <row r="658" customFormat="false" ht="12.75" hidden="false" customHeight="true" outlineLevel="0" collapsed="false">
      <c r="C658" s="2"/>
    </row>
    <row r="659" customFormat="false" ht="12.75" hidden="false" customHeight="true" outlineLevel="0" collapsed="false">
      <c r="C659" s="2"/>
    </row>
    <row r="660" customFormat="false" ht="12.75" hidden="false" customHeight="true" outlineLevel="0" collapsed="false">
      <c r="C660" s="2"/>
    </row>
    <row r="661" customFormat="false" ht="12.75" hidden="false" customHeight="true" outlineLevel="0" collapsed="false">
      <c r="C661" s="2"/>
    </row>
    <row r="662" customFormat="false" ht="12.75" hidden="false" customHeight="true" outlineLevel="0" collapsed="false">
      <c r="C662" s="2"/>
    </row>
    <row r="663" customFormat="false" ht="12.75" hidden="false" customHeight="true" outlineLevel="0" collapsed="false">
      <c r="C663" s="2"/>
    </row>
    <row r="664" customFormat="false" ht="12.75" hidden="false" customHeight="true" outlineLevel="0" collapsed="false">
      <c r="C664" s="2"/>
    </row>
    <row r="665" customFormat="false" ht="12.75" hidden="false" customHeight="true" outlineLevel="0" collapsed="false">
      <c r="C665" s="2"/>
    </row>
    <row r="666" customFormat="false" ht="12.75" hidden="false" customHeight="true" outlineLevel="0" collapsed="false">
      <c r="C666" s="2"/>
    </row>
    <row r="667" customFormat="false" ht="12.75" hidden="false" customHeight="true" outlineLevel="0" collapsed="false">
      <c r="C667" s="2"/>
    </row>
    <row r="668" customFormat="false" ht="12.75" hidden="false" customHeight="true" outlineLevel="0" collapsed="false">
      <c r="C668" s="2"/>
    </row>
    <row r="669" customFormat="false" ht="12.75" hidden="false" customHeight="true" outlineLevel="0" collapsed="false">
      <c r="C669" s="2"/>
    </row>
    <row r="670" customFormat="false" ht="12.75" hidden="false" customHeight="true" outlineLevel="0" collapsed="false">
      <c r="C670" s="2"/>
    </row>
    <row r="671" customFormat="false" ht="12.75" hidden="false" customHeight="true" outlineLevel="0" collapsed="false">
      <c r="C671" s="2"/>
    </row>
    <row r="672" customFormat="false" ht="12.75" hidden="false" customHeight="true" outlineLevel="0" collapsed="false">
      <c r="C672" s="2"/>
    </row>
    <row r="673" customFormat="false" ht="12.75" hidden="false" customHeight="true" outlineLevel="0" collapsed="false">
      <c r="C673" s="2"/>
    </row>
    <row r="674" customFormat="false" ht="12.75" hidden="false" customHeight="true" outlineLevel="0" collapsed="false">
      <c r="C674" s="2"/>
    </row>
    <row r="675" customFormat="false" ht="12.75" hidden="false" customHeight="true" outlineLevel="0" collapsed="false">
      <c r="C675" s="2"/>
    </row>
    <row r="676" customFormat="false" ht="12.75" hidden="false" customHeight="true" outlineLevel="0" collapsed="false">
      <c r="C676" s="2"/>
    </row>
    <row r="677" customFormat="false" ht="12.75" hidden="false" customHeight="true" outlineLevel="0" collapsed="false">
      <c r="C677" s="2"/>
    </row>
    <row r="678" customFormat="false" ht="12.75" hidden="false" customHeight="true" outlineLevel="0" collapsed="false">
      <c r="C678" s="2"/>
    </row>
    <row r="679" customFormat="false" ht="12.75" hidden="false" customHeight="true" outlineLevel="0" collapsed="false">
      <c r="C679" s="2"/>
    </row>
    <row r="680" customFormat="false" ht="12.75" hidden="false" customHeight="true" outlineLevel="0" collapsed="false">
      <c r="C680" s="2"/>
    </row>
    <row r="681" customFormat="false" ht="12.75" hidden="false" customHeight="true" outlineLevel="0" collapsed="false">
      <c r="C681" s="2"/>
    </row>
    <row r="682" customFormat="false" ht="12.75" hidden="false" customHeight="true" outlineLevel="0" collapsed="false">
      <c r="C682" s="2"/>
    </row>
    <row r="683" customFormat="false" ht="12.75" hidden="false" customHeight="true" outlineLevel="0" collapsed="false">
      <c r="C683" s="2"/>
    </row>
    <row r="684" customFormat="false" ht="12.75" hidden="false" customHeight="true" outlineLevel="0" collapsed="false">
      <c r="C684" s="2"/>
    </row>
    <row r="685" customFormat="false" ht="12.75" hidden="false" customHeight="true" outlineLevel="0" collapsed="false">
      <c r="C685" s="2"/>
    </row>
    <row r="686" customFormat="false" ht="12.75" hidden="false" customHeight="true" outlineLevel="0" collapsed="false">
      <c r="C686" s="2"/>
    </row>
    <row r="687" customFormat="false" ht="12.75" hidden="false" customHeight="true" outlineLevel="0" collapsed="false">
      <c r="C687" s="2"/>
    </row>
    <row r="688" customFormat="false" ht="12.75" hidden="false" customHeight="true" outlineLevel="0" collapsed="false">
      <c r="C688" s="2"/>
    </row>
    <row r="689" customFormat="false" ht="12.75" hidden="false" customHeight="true" outlineLevel="0" collapsed="false">
      <c r="C689" s="2"/>
    </row>
    <row r="690" customFormat="false" ht="12.75" hidden="false" customHeight="true" outlineLevel="0" collapsed="false">
      <c r="C690" s="2"/>
    </row>
    <row r="691" customFormat="false" ht="12.75" hidden="false" customHeight="true" outlineLevel="0" collapsed="false">
      <c r="C691" s="2"/>
    </row>
    <row r="692" customFormat="false" ht="12.75" hidden="false" customHeight="true" outlineLevel="0" collapsed="false">
      <c r="C692" s="2"/>
    </row>
    <row r="693" customFormat="false" ht="12.75" hidden="false" customHeight="true" outlineLevel="0" collapsed="false">
      <c r="C693" s="2"/>
    </row>
    <row r="694" customFormat="false" ht="12.75" hidden="false" customHeight="true" outlineLevel="0" collapsed="false">
      <c r="C694" s="2"/>
    </row>
    <row r="695" customFormat="false" ht="12.75" hidden="false" customHeight="true" outlineLevel="0" collapsed="false">
      <c r="C695" s="2"/>
    </row>
    <row r="696" customFormat="false" ht="12.75" hidden="false" customHeight="true" outlineLevel="0" collapsed="false">
      <c r="C696" s="2"/>
    </row>
    <row r="697" customFormat="false" ht="12.75" hidden="false" customHeight="true" outlineLevel="0" collapsed="false">
      <c r="C697" s="2"/>
    </row>
    <row r="698" customFormat="false" ht="12.75" hidden="false" customHeight="true" outlineLevel="0" collapsed="false">
      <c r="C698" s="2"/>
    </row>
    <row r="699" customFormat="false" ht="12.75" hidden="false" customHeight="true" outlineLevel="0" collapsed="false">
      <c r="C699" s="2"/>
    </row>
    <row r="700" customFormat="false" ht="12.75" hidden="false" customHeight="true" outlineLevel="0" collapsed="false">
      <c r="C700" s="2"/>
    </row>
    <row r="701" customFormat="false" ht="12.75" hidden="false" customHeight="true" outlineLevel="0" collapsed="false">
      <c r="C701" s="2"/>
    </row>
    <row r="702" customFormat="false" ht="12.75" hidden="false" customHeight="true" outlineLevel="0" collapsed="false">
      <c r="C702" s="2"/>
    </row>
    <row r="703" customFormat="false" ht="12.75" hidden="false" customHeight="true" outlineLevel="0" collapsed="false">
      <c r="C703" s="2"/>
    </row>
    <row r="704" customFormat="false" ht="12.75" hidden="false" customHeight="true" outlineLevel="0" collapsed="false">
      <c r="C704" s="2"/>
    </row>
    <row r="705" customFormat="false" ht="12.75" hidden="false" customHeight="true" outlineLevel="0" collapsed="false">
      <c r="C705" s="2"/>
    </row>
    <row r="706" customFormat="false" ht="12.75" hidden="false" customHeight="true" outlineLevel="0" collapsed="false">
      <c r="C706" s="2"/>
    </row>
    <row r="707" customFormat="false" ht="12.75" hidden="false" customHeight="true" outlineLevel="0" collapsed="false">
      <c r="C707" s="2"/>
    </row>
    <row r="708" customFormat="false" ht="12.75" hidden="false" customHeight="true" outlineLevel="0" collapsed="false">
      <c r="C708" s="2"/>
    </row>
    <row r="709" customFormat="false" ht="12.75" hidden="false" customHeight="true" outlineLevel="0" collapsed="false">
      <c r="C709" s="2"/>
    </row>
    <row r="710" customFormat="false" ht="12.75" hidden="false" customHeight="true" outlineLevel="0" collapsed="false">
      <c r="C710" s="2"/>
    </row>
    <row r="711" customFormat="false" ht="12.75" hidden="false" customHeight="true" outlineLevel="0" collapsed="false">
      <c r="C711" s="2"/>
    </row>
    <row r="712" customFormat="false" ht="12.75" hidden="false" customHeight="true" outlineLevel="0" collapsed="false">
      <c r="C712" s="2"/>
    </row>
    <row r="713" customFormat="false" ht="12.75" hidden="false" customHeight="true" outlineLevel="0" collapsed="false">
      <c r="C713" s="2"/>
    </row>
    <row r="714" customFormat="false" ht="12.75" hidden="false" customHeight="true" outlineLevel="0" collapsed="false">
      <c r="C714" s="2"/>
    </row>
    <row r="715" customFormat="false" ht="12.75" hidden="false" customHeight="true" outlineLevel="0" collapsed="false">
      <c r="C715" s="2"/>
    </row>
    <row r="716" customFormat="false" ht="12.75" hidden="false" customHeight="true" outlineLevel="0" collapsed="false">
      <c r="C716" s="2"/>
    </row>
    <row r="717" customFormat="false" ht="12.75" hidden="false" customHeight="true" outlineLevel="0" collapsed="false">
      <c r="C717" s="2"/>
    </row>
    <row r="718" customFormat="false" ht="12.75" hidden="false" customHeight="true" outlineLevel="0" collapsed="false">
      <c r="C718" s="2"/>
    </row>
    <row r="719" customFormat="false" ht="12.75" hidden="false" customHeight="true" outlineLevel="0" collapsed="false">
      <c r="C719" s="2"/>
    </row>
    <row r="720" customFormat="false" ht="12.75" hidden="false" customHeight="true" outlineLevel="0" collapsed="false">
      <c r="C720" s="2"/>
    </row>
    <row r="721" customFormat="false" ht="12.75" hidden="false" customHeight="true" outlineLevel="0" collapsed="false">
      <c r="C721" s="2"/>
    </row>
    <row r="722" customFormat="false" ht="12.75" hidden="false" customHeight="true" outlineLevel="0" collapsed="false">
      <c r="C722" s="2"/>
    </row>
    <row r="723" customFormat="false" ht="12.75" hidden="false" customHeight="true" outlineLevel="0" collapsed="false">
      <c r="C723" s="2"/>
    </row>
    <row r="724" customFormat="false" ht="12.75" hidden="false" customHeight="true" outlineLevel="0" collapsed="false">
      <c r="C724" s="2"/>
    </row>
    <row r="725" customFormat="false" ht="12.75" hidden="false" customHeight="true" outlineLevel="0" collapsed="false">
      <c r="C725" s="2"/>
    </row>
    <row r="726" customFormat="false" ht="12.75" hidden="false" customHeight="true" outlineLevel="0" collapsed="false">
      <c r="C726" s="2"/>
    </row>
    <row r="727" customFormat="false" ht="12.75" hidden="false" customHeight="true" outlineLevel="0" collapsed="false">
      <c r="C727" s="2"/>
    </row>
    <row r="728" customFormat="false" ht="12.75" hidden="false" customHeight="true" outlineLevel="0" collapsed="false">
      <c r="C728" s="2"/>
    </row>
    <row r="729" customFormat="false" ht="12.75" hidden="false" customHeight="true" outlineLevel="0" collapsed="false">
      <c r="C729" s="2"/>
    </row>
    <row r="730" customFormat="false" ht="12.75" hidden="false" customHeight="true" outlineLevel="0" collapsed="false">
      <c r="C730" s="2"/>
    </row>
    <row r="731" customFormat="false" ht="12.75" hidden="false" customHeight="true" outlineLevel="0" collapsed="false">
      <c r="C731" s="2"/>
    </row>
    <row r="732" customFormat="false" ht="12.75" hidden="false" customHeight="true" outlineLevel="0" collapsed="false">
      <c r="C732" s="2"/>
    </row>
    <row r="733" customFormat="false" ht="12.75" hidden="false" customHeight="true" outlineLevel="0" collapsed="false">
      <c r="C733" s="2"/>
    </row>
    <row r="734" customFormat="false" ht="12.75" hidden="false" customHeight="true" outlineLevel="0" collapsed="false">
      <c r="C734" s="2"/>
    </row>
    <row r="735" customFormat="false" ht="12.75" hidden="false" customHeight="true" outlineLevel="0" collapsed="false">
      <c r="C735" s="2"/>
    </row>
    <row r="736" customFormat="false" ht="12.75" hidden="false" customHeight="true" outlineLevel="0" collapsed="false">
      <c r="C736" s="2"/>
    </row>
    <row r="737" customFormat="false" ht="12.75" hidden="false" customHeight="true" outlineLevel="0" collapsed="false">
      <c r="C737" s="2"/>
    </row>
    <row r="738" customFormat="false" ht="12.75" hidden="false" customHeight="true" outlineLevel="0" collapsed="false">
      <c r="C738" s="2"/>
    </row>
    <row r="739" customFormat="false" ht="12.75" hidden="false" customHeight="true" outlineLevel="0" collapsed="false">
      <c r="C739" s="2"/>
    </row>
    <row r="740" customFormat="false" ht="12.75" hidden="false" customHeight="true" outlineLevel="0" collapsed="false">
      <c r="C740" s="2"/>
    </row>
    <row r="741" customFormat="false" ht="12.75" hidden="false" customHeight="true" outlineLevel="0" collapsed="false">
      <c r="C741" s="2"/>
    </row>
    <row r="742" customFormat="false" ht="12.75" hidden="false" customHeight="true" outlineLevel="0" collapsed="false">
      <c r="C742" s="2"/>
    </row>
    <row r="743" customFormat="false" ht="12.75" hidden="false" customHeight="true" outlineLevel="0" collapsed="false">
      <c r="C743" s="2"/>
    </row>
    <row r="744" customFormat="false" ht="12.75" hidden="false" customHeight="true" outlineLevel="0" collapsed="false">
      <c r="C744" s="2"/>
    </row>
    <row r="745" customFormat="false" ht="12.75" hidden="false" customHeight="true" outlineLevel="0" collapsed="false">
      <c r="C745" s="2"/>
    </row>
    <row r="746" customFormat="false" ht="12.75" hidden="false" customHeight="true" outlineLevel="0" collapsed="false">
      <c r="C746" s="2"/>
    </row>
    <row r="747" customFormat="false" ht="12.75" hidden="false" customHeight="true" outlineLevel="0" collapsed="false">
      <c r="C747" s="2"/>
    </row>
    <row r="748" customFormat="false" ht="12.75" hidden="false" customHeight="true" outlineLevel="0" collapsed="false">
      <c r="C748" s="2"/>
    </row>
    <row r="749" customFormat="false" ht="12.75" hidden="false" customHeight="true" outlineLevel="0" collapsed="false">
      <c r="C749" s="2"/>
    </row>
    <row r="750" customFormat="false" ht="12.75" hidden="false" customHeight="true" outlineLevel="0" collapsed="false">
      <c r="C750" s="2"/>
    </row>
    <row r="751" customFormat="false" ht="12.75" hidden="false" customHeight="true" outlineLevel="0" collapsed="false">
      <c r="C751" s="2"/>
    </row>
    <row r="752" customFormat="false" ht="12.75" hidden="false" customHeight="true" outlineLevel="0" collapsed="false">
      <c r="C752" s="2"/>
    </row>
    <row r="753" customFormat="false" ht="12.75" hidden="false" customHeight="true" outlineLevel="0" collapsed="false">
      <c r="C753" s="2"/>
    </row>
    <row r="754" customFormat="false" ht="12.75" hidden="false" customHeight="true" outlineLevel="0" collapsed="false">
      <c r="C754" s="2"/>
    </row>
    <row r="755" customFormat="false" ht="12.75" hidden="false" customHeight="true" outlineLevel="0" collapsed="false">
      <c r="C755" s="2"/>
    </row>
    <row r="756" customFormat="false" ht="12.75" hidden="false" customHeight="true" outlineLevel="0" collapsed="false">
      <c r="C756" s="2"/>
    </row>
    <row r="757" customFormat="false" ht="12.75" hidden="false" customHeight="true" outlineLevel="0" collapsed="false">
      <c r="C757" s="2"/>
    </row>
    <row r="758" customFormat="false" ht="12.75" hidden="false" customHeight="true" outlineLevel="0" collapsed="false">
      <c r="C758" s="2"/>
    </row>
    <row r="759" customFormat="false" ht="12.75" hidden="false" customHeight="true" outlineLevel="0" collapsed="false">
      <c r="C759" s="2"/>
    </row>
    <row r="760" customFormat="false" ht="12.75" hidden="false" customHeight="true" outlineLevel="0" collapsed="false">
      <c r="C760" s="2"/>
    </row>
    <row r="761" customFormat="false" ht="12.75" hidden="false" customHeight="true" outlineLevel="0" collapsed="false">
      <c r="C761" s="2"/>
    </row>
    <row r="762" customFormat="false" ht="12.75" hidden="false" customHeight="true" outlineLevel="0" collapsed="false">
      <c r="C762" s="2"/>
    </row>
    <row r="763" customFormat="false" ht="12.75" hidden="false" customHeight="true" outlineLevel="0" collapsed="false">
      <c r="C763" s="2"/>
    </row>
    <row r="764" customFormat="false" ht="12.75" hidden="false" customHeight="true" outlineLevel="0" collapsed="false">
      <c r="C764" s="2"/>
    </row>
    <row r="765" customFormat="false" ht="12.75" hidden="false" customHeight="true" outlineLevel="0" collapsed="false">
      <c r="C765" s="2"/>
    </row>
    <row r="766" customFormat="false" ht="12.75" hidden="false" customHeight="true" outlineLevel="0" collapsed="false">
      <c r="C766" s="2"/>
    </row>
    <row r="767" customFormat="false" ht="12.75" hidden="false" customHeight="true" outlineLevel="0" collapsed="false">
      <c r="C767" s="2"/>
    </row>
    <row r="768" customFormat="false" ht="12.75" hidden="false" customHeight="true" outlineLevel="0" collapsed="false">
      <c r="C768" s="2"/>
    </row>
    <row r="769" customFormat="false" ht="12.75" hidden="false" customHeight="true" outlineLevel="0" collapsed="false">
      <c r="C769" s="2"/>
    </row>
    <row r="770" customFormat="false" ht="12.75" hidden="false" customHeight="true" outlineLevel="0" collapsed="false">
      <c r="C770" s="2"/>
    </row>
    <row r="771" customFormat="false" ht="12.75" hidden="false" customHeight="true" outlineLevel="0" collapsed="false">
      <c r="C771" s="2"/>
    </row>
    <row r="772" customFormat="false" ht="12.75" hidden="false" customHeight="true" outlineLevel="0" collapsed="false">
      <c r="C772" s="2"/>
    </row>
    <row r="773" customFormat="false" ht="12.75" hidden="false" customHeight="true" outlineLevel="0" collapsed="false">
      <c r="C773" s="2"/>
    </row>
    <row r="774" customFormat="false" ht="12.75" hidden="false" customHeight="true" outlineLevel="0" collapsed="false">
      <c r="C774" s="2"/>
    </row>
    <row r="775" customFormat="false" ht="12.75" hidden="false" customHeight="true" outlineLevel="0" collapsed="false">
      <c r="C775" s="2"/>
    </row>
    <row r="776" customFormat="false" ht="12.75" hidden="false" customHeight="true" outlineLevel="0" collapsed="false">
      <c r="C776" s="2"/>
    </row>
    <row r="777" customFormat="false" ht="12.75" hidden="false" customHeight="true" outlineLevel="0" collapsed="false">
      <c r="C777" s="2"/>
    </row>
    <row r="778" customFormat="false" ht="12.75" hidden="false" customHeight="true" outlineLevel="0" collapsed="false">
      <c r="C778" s="2"/>
    </row>
    <row r="779" customFormat="false" ht="12.75" hidden="false" customHeight="true" outlineLevel="0" collapsed="false">
      <c r="C779" s="2"/>
    </row>
    <row r="780" customFormat="false" ht="12.75" hidden="false" customHeight="true" outlineLevel="0" collapsed="false">
      <c r="C780" s="2"/>
    </row>
    <row r="781" customFormat="false" ht="12.75" hidden="false" customHeight="true" outlineLevel="0" collapsed="false">
      <c r="C781" s="2"/>
    </row>
    <row r="782" customFormat="false" ht="12.75" hidden="false" customHeight="true" outlineLevel="0" collapsed="false">
      <c r="C782" s="2"/>
    </row>
    <row r="783" customFormat="false" ht="12.75" hidden="false" customHeight="true" outlineLevel="0" collapsed="false">
      <c r="C783" s="2"/>
    </row>
    <row r="784" customFormat="false" ht="12.75" hidden="false" customHeight="true" outlineLevel="0" collapsed="false">
      <c r="C784" s="2"/>
    </row>
    <row r="785" customFormat="false" ht="12.75" hidden="false" customHeight="true" outlineLevel="0" collapsed="false">
      <c r="C785" s="2"/>
    </row>
    <row r="786" customFormat="false" ht="12.75" hidden="false" customHeight="true" outlineLevel="0" collapsed="false">
      <c r="C786" s="2"/>
    </row>
    <row r="787" customFormat="false" ht="12.75" hidden="false" customHeight="true" outlineLevel="0" collapsed="false">
      <c r="C787" s="2"/>
    </row>
    <row r="788" customFormat="false" ht="12.75" hidden="false" customHeight="true" outlineLevel="0" collapsed="false">
      <c r="C788" s="2"/>
    </row>
    <row r="789" customFormat="false" ht="12.75" hidden="false" customHeight="true" outlineLevel="0" collapsed="false">
      <c r="C789" s="2"/>
    </row>
    <row r="790" customFormat="false" ht="12.75" hidden="false" customHeight="true" outlineLevel="0" collapsed="false">
      <c r="C790" s="2"/>
    </row>
    <row r="791" customFormat="false" ht="12.75" hidden="false" customHeight="true" outlineLevel="0" collapsed="false">
      <c r="C791" s="2"/>
    </row>
    <row r="792" customFormat="false" ht="12.75" hidden="false" customHeight="true" outlineLevel="0" collapsed="false">
      <c r="C792" s="2"/>
    </row>
    <row r="793" customFormat="false" ht="12.75" hidden="false" customHeight="true" outlineLevel="0" collapsed="false">
      <c r="C793" s="2"/>
    </row>
    <row r="794" customFormat="false" ht="12.75" hidden="false" customHeight="true" outlineLevel="0" collapsed="false">
      <c r="C794" s="2"/>
    </row>
    <row r="795" customFormat="false" ht="12.75" hidden="false" customHeight="true" outlineLevel="0" collapsed="false">
      <c r="C795" s="2"/>
    </row>
    <row r="796" customFormat="false" ht="12.75" hidden="false" customHeight="true" outlineLevel="0" collapsed="false">
      <c r="C796" s="2"/>
    </row>
    <row r="797" customFormat="false" ht="12.75" hidden="false" customHeight="true" outlineLevel="0" collapsed="false">
      <c r="C797" s="2"/>
    </row>
    <row r="798" customFormat="false" ht="12.75" hidden="false" customHeight="true" outlineLevel="0" collapsed="false">
      <c r="C798" s="2"/>
    </row>
    <row r="799" customFormat="false" ht="12.75" hidden="false" customHeight="true" outlineLevel="0" collapsed="false">
      <c r="C799" s="2"/>
    </row>
    <row r="800" customFormat="false" ht="12.75" hidden="false" customHeight="true" outlineLevel="0" collapsed="false">
      <c r="C800" s="2"/>
    </row>
    <row r="801" customFormat="false" ht="12.75" hidden="false" customHeight="true" outlineLevel="0" collapsed="false">
      <c r="C801" s="2"/>
    </row>
    <row r="802" customFormat="false" ht="12.75" hidden="false" customHeight="true" outlineLevel="0" collapsed="false">
      <c r="C802" s="2"/>
    </row>
    <row r="803" customFormat="false" ht="12.75" hidden="false" customHeight="true" outlineLevel="0" collapsed="false">
      <c r="C803" s="2"/>
    </row>
    <row r="804" customFormat="false" ht="12.75" hidden="false" customHeight="true" outlineLevel="0" collapsed="false">
      <c r="C804" s="2"/>
    </row>
    <row r="805" customFormat="false" ht="12.75" hidden="false" customHeight="true" outlineLevel="0" collapsed="false">
      <c r="C805" s="2"/>
    </row>
    <row r="806" customFormat="false" ht="12.75" hidden="false" customHeight="true" outlineLevel="0" collapsed="false">
      <c r="C806" s="2"/>
    </row>
    <row r="807" customFormat="false" ht="12.75" hidden="false" customHeight="true" outlineLevel="0" collapsed="false">
      <c r="C807" s="2"/>
    </row>
    <row r="808" customFormat="false" ht="12.75" hidden="false" customHeight="true" outlineLevel="0" collapsed="false">
      <c r="C808" s="2"/>
    </row>
    <row r="809" customFormat="false" ht="12.75" hidden="false" customHeight="true" outlineLevel="0" collapsed="false">
      <c r="C809" s="2"/>
    </row>
    <row r="810" customFormat="false" ht="12.75" hidden="false" customHeight="true" outlineLevel="0" collapsed="false">
      <c r="C810" s="2"/>
    </row>
    <row r="811" customFormat="false" ht="12.75" hidden="false" customHeight="true" outlineLevel="0" collapsed="false">
      <c r="C811" s="2"/>
    </row>
    <row r="812" customFormat="false" ht="12.75" hidden="false" customHeight="true" outlineLevel="0" collapsed="false">
      <c r="C812" s="2"/>
    </row>
    <row r="813" customFormat="false" ht="12.75" hidden="false" customHeight="true" outlineLevel="0" collapsed="false">
      <c r="C813" s="2"/>
    </row>
    <row r="814" customFormat="false" ht="12.75" hidden="false" customHeight="true" outlineLevel="0" collapsed="false">
      <c r="C814" s="2"/>
    </row>
    <row r="815" customFormat="false" ht="12.75" hidden="false" customHeight="true" outlineLevel="0" collapsed="false">
      <c r="C815" s="2"/>
    </row>
    <row r="816" customFormat="false" ht="12.75" hidden="false" customHeight="true" outlineLevel="0" collapsed="false">
      <c r="C816" s="2"/>
    </row>
    <row r="817" customFormat="false" ht="12.75" hidden="false" customHeight="true" outlineLevel="0" collapsed="false">
      <c r="C817" s="2"/>
    </row>
    <row r="818" customFormat="false" ht="12.75" hidden="false" customHeight="true" outlineLevel="0" collapsed="false">
      <c r="C818" s="2"/>
    </row>
    <row r="819" customFormat="false" ht="12.75" hidden="false" customHeight="true" outlineLevel="0" collapsed="false">
      <c r="C819" s="2"/>
    </row>
    <row r="820" customFormat="false" ht="12.75" hidden="false" customHeight="true" outlineLevel="0" collapsed="false">
      <c r="C820" s="2"/>
    </row>
    <row r="821" customFormat="false" ht="12.75" hidden="false" customHeight="true" outlineLevel="0" collapsed="false">
      <c r="C821" s="2"/>
    </row>
    <row r="822" customFormat="false" ht="12.75" hidden="false" customHeight="true" outlineLevel="0" collapsed="false">
      <c r="C822" s="2"/>
    </row>
    <row r="823" customFormat="false" ht="12.75" hidden="false" customHeight="true" outlineLevel="0" collapsed="false">
      <c r="C823" s="2"/>
    </row>
    <row r="824" customFormat="false" ht="12.75" hidden="false" customHeight="true" outlineLevel="0" collapsed="false">
      <c r="C824" s="2"/>
    </row>
    <row r="825" customFormat="false" ht="12.75" hidden="false" customHeight="true" outlineLevel="0" collapsed="false">
      <c r="C825" s="2"/>
    </row>
    <row r="826" customFormat="false" ht="12.75" hidden="false" customHeight="true" outlineLevel="0" collapsed="false">
      <c r="C826" s="2"/>
    </row>
    <row r="827" customFormat="false" ht="12.75" hidden="false" customHeight="true" outlineLevel="0" collapsed="false">
      <c r="C827" s="2"/>
    </row>
    <row r="828" customFormat="false" ht="12.75" hidden="false" customHeight="true" outlineLevel="0" collapsed="false">
      <c r="C828" s="2"/>
    </row>
    <row r="829" customFormat="false" ht="12.75" hidden="false" customHeight="true" outlineLevel="0" collapsed="false">
      <c r="C829" s="2"/>
    </row>
    <row r="830" customFormat="false" ht="12.75" hidden="false" customHeight="true" outlineLevel="0" collapsed="false">
      <c r="C830" s="2"/>
    </row>
    <row r="831" customFormat="false" ht="12.75" hidden="false" customHeight="true" outlineLevel="0" collapsed="false">
      <c r="C831" s="2"/>
    </row>
    <row r="832" customFormat="false" ht="12.75" hidden="false" customHeight="true" outlineLevel="0" collapsed="false">
      <c r="C832" s="2"/>
    </row>
    <row r="833" customFormat="false" ht="12.75" hidden="false" customHeight="true" outlineLevel="0" collapsed="false">
      <c r="C833" s="2"/>
    </row>
    <row r="834" customFormat="false" ht="12.75" hidden="false" customHeight="true" outlineLevel="0" collapsed="false">
      <c r="C834" s="2"/>
    </row>
    <row r="835" customFormat="false" ht="12.75" hidden="false" customHeight="true" outlineLevel="0" collapsed="false">
      <c r="C835" s="2"/>
    </row>
    <row r="836" customFormat="false" ht="12.75" hidden="false" customHeight="true" outlineLevel="0" collapsed="false">
      <c r="C836" s="2"/>
    </row>
    <row r="837" customFormat="false" ht="12.75" hidden="false" customHeight="true" outlineLevel="0" collapsed="false">
      <c r="C837" s="2"/>
    </row>
    <row r="838" customFormat="false" ht="12.75" hidden="false" customHeight="true" outlineLevel="0" collapsed="false">
      <c r="C838" s="2"/>
    </row>
    <row r="839" customFormat="false" ht="12.75" hidden="false" customHeight="true" outlineLevel="0" collapsed="false">
      <c r="C839" s="2"/>
    </row>
    <row r="840" customFormat="false" ht="12.75" hidden="false" customHeight="true" outlineLevel="0" collapsed="false">
      <c r="C840" s="2"/>
    </row>
    <row r="841" customFormat="false" ht="12.75" hidden="false" customHeight="true" outlineLevel="0" collapsed="false">
      <c r="C841" s="2"/>
    </row>
    <row r="842" customFormat="false" ht="12.75" hidden="false" customHeight="true" outlineLevel="0" collapsed="false">
      <c r="C842" s="2"/>
    </row>
    <row r="843" customFormat="false" ht="12.75" hidden="false" customHeight="true" outlineLevel="0" collapsed="false">
      <c r="C843" s="2"/>
    </row>
    <row r="844" customFormat="false" ht="12.75" hidden="false" customHeight="true" outlineLevel="0" collapsed="false">
      <c r="C844" s="2"/>
    </row>
    <row r="845" customFormat="false" ht="12.75" hidden="false" customHeight="true" outlineLevel="0" collapsed="false">
      <c r="C845" s="2"/>
    </row>
    <row r="846" customFormat="false" ht="12.75" hidden="false" customHeight="true" outlineLevel="0" collapsed="false">
      <c r="C846" s="2"/>
    </row>
    <row r="847" customFormat="false" ht="12.75" hidden="false" customHeight="true" outlineLevel="0" collapsed="false">
      <c r="C847" s="2"/>
    </row>
    <row r="848" customFormat="false" ht="12.75" hidden="false" customHeight="true" outlineLevel="0" collapsed="false">
      <c r="C848" s="2"/>
    </row>
    <row r="849" customFormat="false" ht="12.75" hidden="false" customHeight="true" outlineLevel="0" collapsed="false">
      <c r="C849" s="2"/>
    </row>
    <row r="850" customFormat="false" ht="12.75" hidden="false" customHeight="true" outlineLevel="0" collapsed="false">
      <c r="C850" s="2"/>
    </row>
    <row r="851" customFormat="false" ht="12.75" hidden="false" customHeight="true" outlineLevel="0" collapsed="false">
      <c r="C851" s="2"/>
    </row>
    <row r="852" customFormat="false" ht="12.75" hidden="false" customHeight="true" outlineLevel="0" collapsed="false">
      <c r="C852" s="2"/>
    </row>
    <row r="853" customFormat="false" ht="12.75" hidden="false" customHeight="true" outlineLevel="0" collapsed="false">
      <c r="C853" s="2"/>
    </row>
    <row r="854" customFormat="false" ht="12.75" hidden="false" customHeight="true" outlineLevel="0" collapsed="false">
      <c r="C854" s="2"/>
    </row>
    <row r="855" customFormat="false" ht="12.75" hidden="false" customHeight="true" outlineLevel="0" collapsed="false">
      <c r="C855" s="2"/>
    </row>
    <row r="856" customFormat="false" ht="12.75" hidden="false" customHeight="true" outlineLevel="0" collapsed="false">
      <c r="C856" s="2"/>
    </row>
    <row r="857" customFormat="false" ht="12.75" hidden="false" customHeight="true" outlineLevel="0" collapsed="false">
      <c r="C857" s="2"/>
    </row>
    <row r="858" customFormat="false" ht="12.75" hidden="false" customHeight="true" outlineLevel="0" collapsed="false">
      <c r="C858" s="2"/>
    </row>
    <row r="859" customFormat="false" ht="12.75" hidden="false" customHeight="true" outlineLevel="0" collapsed="false">
      <c r="C859" s="2"/>
    </row>
    <row r="860" customFormat="false" ht="12.75" hidden="false" customHeight="true" outlineLevel="0" collapsed="false">
      <c r="C860" s="2"/>
    </row>
    <row r="861" customFormat="false" ht="12.75" hidden="false" customHeight="true" outlineLevel="0" collapsed="false">
      <c r="C861" s="2"/>
    </row>
    <row r="862" customFormat="false" ht="12.75" hidden="false" customHeight="true" outlineLevel="0" collapsed="false">
      <c r="C862" s="2"/>
    </row>
    <row r="863" customFormat="false" ht="12.75" hidden="false" customHeight="true" outlineLevel="0" collapsed="false">
      <c r="C863" s="2"/>
    </row>
    <row r="864" customFormat="false" ht="12.75" hidden="false" customHeight="true" outlineLevel="0" collapsed="false">
      <c r="C864" s="2"/>
    </row>
    <row r="865" customFormat="false" ht="12.75" hidden="false" customHeight="true" outlineLevel="0" collapsed="false">
      <c r="C865" s="2"/>
    </row>
    <row r="866" customFormat="false" ht="12.75" hidden="false" customHeight="true" outlineLevel="0" collapsed="false">
      <c r="C866" s="2"/>
    </row>
    <row r="867" customFormat="false" ht="12.75" hidden="false" customHeight="true" outlineLevel="0" collapsed="false">
      <c r="C867" s="2"/>
    </row>
    <row r="868" customFormat="false" ht="12.75" hidden="false" customHeight="true" outlineLevel="0" collapsed="false">
      <c r="C868" s="2"/>
    </row>
    <row r="869" customFormat="false" ht="12.75" hidden="false" customHeight="true" outlineLevel="0" collapsed="false">
      <c r="C869" s="2"/>
    </row>
    <row r="870" customFormat="false" ht="12.75" hidden="false" customHeight="true" outlineLevel="0" collapsed="false">
      <c r="C870" s="2"/>
    </row>
    <row r="871" customFormat="false" ht="12.75" hidden="false" customHeight="true" outlineLevel="0" collapsed="false">
      <c r="C871" s="2"/>
    </row>
    <row r="872" customFormat="false" ht="12.75" hidden="false" customHeight="true" outlineLevel="0" collapsed="false">
      <c r="C872" s="2"/>
    </row>
    <row r="873" customFormat="false" ht="12.75" hidden="false" customHeight="true" outlineLevel="0" collapsed="false">
      <c r="C873" s="2"/>
    </row>
    <row r="874" customFormat="false" ht="12.75" hidden="false" customHeight="true" outlineLevel="0" collapsed="false">
      <c r="C874" s="2"/>
    </row>
    <row r="875" customFormat="false" ht="12.75" hidden="false" customHeight="true" outlineLevel="0" collapsed="false">
      <c r="C875" s="2"/>
    </row>
    <row r="876" customFormat="false" ht="12.75" hidden="false" customHeight="true" outlineLevel="0" collapsed="false">
      <c r="C876" s="2"/>
    </row>
    <row r="877" customFormat="false" ht="12.75" hidden="false" customHeight="true" outlineLevel="0" collapsed="false">
      <c r="C877" s="2"/>
    </row>
    <row r="878" customFormat="false" ht="12.75" hidden="false" customHeight="true" outlineLevel="0" collapsed="false">
      <c r="C878" s="2"/>
    </row>
    <row r="879" customFormat="false" ht="12.75" hidden="false" customHeight="true" outlineLevel="0" collapsed="false">
      <c r="C879" s="2"/>
    </row>
    <row r="880" customFormat="false" ht="12.75" hidden="false" customHeight="true" outlineLevel="0" collapsed="false">
      <c r="C880" s="2"/>
    </row>
    <row r="881" customFormat="false" ht="12.75" hidden="false" customHeight="true" outlineLevel="0" collapsed="false">
      <c r="C881" s="2"/>
    </row>
    <row r="882" customFormat="false" ht="12.75" hidden="false" customHeight="true" outlineLevel="0" collapsed="false">
      <c r="C882" s="2"/>
    </row>
    <row r="883" customFormat="false" ht="12.75" hidden="false" customHeight="true" outlineLevel="0" collapsed="false">
      <c r="C883" s="2"/>
    </row>
    <row r="884" customFormat="false" ht="12.75" hidden="false" customHeight="true" outlineLevel="0" collapsed="false">
      <c r="C884" s="2"/>
    </row>
    <row r="885" customFormat="false" ht="12.75" hidden="false" customHeight="true" outlineLevel="0" collapsed="false">
      <c r="C885" s="2"/>
    </row>
    <row r="886" customFormat="false" ht="12.75" hidden="false" customHeight="true" outlineLevel="0" collapsed="false">
      <c r="C886" s="2"/>
    </row>
    <row r="887" customFormat="false" ht="12.75" hidden="false" customHeight="true" outlineLevel="0" collapsed="false">
      <c r="C887" s="2"/>
    </row>
    <row r="888" customFormat="false" ht="12.75" hidden="false" customHeight="true" outlineLevel="0" collapsed="false">
      <c r="C888" s="2"/>
    </row>
    <row r="889" customFormat="false" ht="12.75" hidden="false" customHeight="true" outlineLevel="0" collapsed="false">
      <c r="C889" s="2"/>
    </row>
    <row r="890" customFormat="false" ht="12.75" hidden="false" customHeight="true" outlineLevel="0" collapsed="false">
      <c r="C890" s="2"/>
    </row>
    <row r="891" customFormat="false" ht="12.75" hidden="false" customHeight="true" outlineLevel="0" collapsed="false">
      <c r="C891" s="2"/>
    </row>
    <row r="892" customFormat="false" ht="12.75" hidden="false" customHeight="true" outlineLevel="0" collapsed="false">
      <c r="C892" s="2"/>
    </row>
    <row r="893" customFormat="false" ht="12.75" hidden="false" customHeight="true" outlineLevel="0" collapsed="false">
      <c r="C893" s="2"/>
    </row>
    <row r="894" customFormat="false" ht="12.75" hidden="false" customHeight="true" outlineLevel="0" collapsed="false">
      <c r="C894" s="2"/>
    </row>
    <row r="895" customFormat="false" ht="12.75" hidden="false" customHeight="true" outlineLevel="0" collapsed="false">
      <c r="C895" s="2"/>
    </row>
    <row r="896" customFormat="false" ht="12.75" hidden="false" customHeight="true" outlineLevel="0" collapsed="false">
      <c r="C896" s="2"/>
    </row>
    <row r="897" customFormat="false" ht="12.75" hidden="false" customHeight="true" outlineLevel="0" collapsed="false">
      <c r="C897" s="2"/>
    </row>
    <row r="898" customFormat="false" ht="12.75" hidden="false" customHeight="true" outlineLevel="0" collapsed="false">
      <c r="C898" s="2"/>
    </row>
    <row r="899" customFormat="false" ht="12.75" hidden="false" customHeight="true" outlineLevel="0" collapsed="false">
      <c r="C899" s="2"/>
    </row>
    <row r="900" customFormat="false" ht="12.75" hidden="false" customHeight="true" outlineLevel="0" collapsed="false">
      <c r="C900" s="2"/>
    </row>
    <row r="901" customFormat="false" ht="12.75" hidden="false" customHeight="true" outlineLevel="0" collapsed="false">
      <c r="C901" s="2"/>
    </row>
    <row r="902" customFormat="false" ht="12.75" hidden="false" customHeight="true" outlineLevel="0" collapsed="false">
      <c r="C902" s="2"/>
    </row>
    <row r="903" customFormat="false" ht="12.75" hidden="false" customHeight="true" outlineLevel="0" collapsed="false">
      <c r="C903" s="2"/>
    </row>
    <row r="904" customFormat="false" ht="12.75" hidden="false" customHeight="true" outlineLevel="0" collapsed="false">
      <c r="C904" s="2"/>
    </row>
    <row r="905" customFormat="false" ht="12.75" hidden="false" customHeight="true" outlineLevel="0" collapsed="false">
      <c r="C905" s="2"/>
    </row>
    <row r="906" customFormat="false" ht="12.75" hidden="false" customHeight="true" outlineLevel="0" collapsed="false">
      <c r="C906" s="2"/>
    </row>
    <row r="907" customFormat="false" ht="12.75" hidden="false" customHeight="true" outlineLevel="0" collapsed="false">
      <c r="C907" s="2"/>
    </row>
    <row r="908" customFormat="false" ht="12.75" hidden="false" customHeight="true" outlineLevel="0" collapsed="false">
      <c r="C908" s="2"/>
    </row>
    <row r="909" customFormat="false" ht="12.75" hidden="false" customHeight="true" outlineLevel="0" collapsed="false">
      <c r="C909" s="2"/>
    </row>
    <row r="910" customFormat="false" ht="12.75" hidden="false" customHeight="true" outlineLevel="0" collapsed="false">
      <c r="C910" s="2"/>
    </row>
    <row r="911" customFormat="false" ht="12.75" hidden="false" customHeight="true" outlineLevel="0" collapsed="false">
      <c r="C911" s="2"/>
    </row>
    <row r="912" customFormat="false" ht="12.75" hidden="false" customHeight="true" outlineLevel="0" collapsed="false">
      <c r="C912" s="2"/>
    </row>
    <row r="913" customFormat="false" ht="12.75" hidden="false" customHeight="true" outlineLevel="0" collapsed="false">
      <c r="C913" s="2"/>
    </row>
    <row r="914" customFormat="false" ht="12.75" hidden="false" customHeight="true" outlineLevel="0" collapsed="false">
      <c r="C914" s="2"/>
    </row>
    <row r="915" customFormat="false" ht="12.75" hidden="false" customHeight="true" outlineLevel="0" collapsed="false">
      <c r="C915" s="2"/>
    </row>
    <row r="916" customFormat="false" ht="12.75" hidden="false" customHeight="true" outlineLevel="0" collapsed="false">
      <c r="C916" s="2"/>
    </row>
    <row r="917" customFormat="false" ht="12.75" hidden="false" customHeight="true" outlineLevel="0" collapsed="false">
      <c r="C917" s="2"/>
    </row>
    <row r="918" customFormat="false" ht="12.75" hidden="false" customHeight="true" outlineLevel="0" collapsed="false">
      <c r="C918" s="2"/>
    </row>
    <row r="919" customFormat="false" ht="12.75" hidden="false" customHeight="true" outlineLevel="0" collapsed="false">
      <c r="C919" s="2"/>
    </row>
    <row r="920" customFormat="false" ht="12.75" hidden="false" customHeight="true" outlineLevel="0" collapsed="false">
      <c r="C920" s="2"/>
    </row>
    <row r="921" customFormat="false" ht="12.75" hidden="false" customHeight="true" outlineLevel="0" collapsed="false">
      <c r="C921" s="2"/>
    </row>
    <row r="922" customFormat="false" ht="12.75" hidden="false" customHeight="true" outlineLevel="0" collapsed="false">
      <c r="C922" s="2"/>
    </row>
    <row r="923" customFormat="false" ht="12.75" hidden="false" customHeight="true" outlineLevel="0" collapsed="false">
      <c r="C923" s="2"/>
    </row>
    <row r="924" customFormat="false" ht="12.75" hidden="false" customHeight="true" outlineLevel="0" collapsed="false">
      <c r="C924" s="2"/>
    </row>
    <row r="925" customFormat="false" ht="12.75" hidden="false" customHeight="true" outlineLevel="0" collapsed="false">
      <c r="C925" s="2"/>
    </row>
    <row r="926" customFormat="false" ht="12.75" hidden="false" customHeight="true" outlineLevel="0" collapsed="false">
      <c r="C926" s="2"/>
    </row>
    <row r="927" customFormat="false" ht="12.75" hidden="false" customHeight="true" outlineLevel="0" collapsed="false">
      <c r="C927" s="2"/>
    </row>
    <row r="928" customFormat="false" ht="12.75" hidden="false" customHeight="true" outlineLevel="0" collapsed="false">
      <c r="C928" s="2"/>
    </row>
    <row r="929" customFormat="false" ht="12.75" hidden="false" customHeight="true" outlineLevel="0" collapsed="false">
      <c r="C929" s="2"/>
    </row>
    <row r="930" customFormat="false" ht="12.75" hidden="false" customHeight="true" outlineLevel="0" collapsed="false">
      <c r="C930" s="2"/>
    </row>
    <row r="931" customFormat="false" ht="12.75" hidden="false" customHeight="true" outlineLevel="0" collapsed="false">
      <c r="C931" s="2"/>
    </row>
    <row r="932" customFormat="false" ht="12.75" hidden="false" customHeight="true" outlineLevel="0" collapsed="false">
      <c r="C932" s="2"/>
    </row>
    <row r="933" customFormat="false" ht="12.75" hidden="false" customHeight="true" outlineLevel="0" collapsed="false">
      <c r="C933" s="2"/>
    </row>
    <row r="934" customFormat="false" ht="12.75" hidden="false" customHeight="true" outlineLevel="0" collapsed="false">
      <c r="C934" s="2"/>
    </row>
    <row r="935" customFormat="false" ht="12.75" hidden="false" customHeight="true" outlineLevel="0" collapsed="false">
      <c r="C935" s="2"/>
    </row>
    <row r="936" customFormat="false" ht="12.75" hidden="false" customHeight="true" outlineLevel="0" collapsed="false">
      <c r="C936" s="2"/>
    </row>
    <row r="937" customFormat="false" ht="12.75" hidden="false" customHeight="true" outlineLevel="0" collapsed="false">
      <c r="C937" s="2"/>
    </row>
    <row r="938" customFormat="false" ht="12.75" hidden="false" customHeight="true" outlineLevel="0" collapsed="false">
      <c r="C938" s="2"/>
    </row>
    <row r="939" customFormat="false" ht="12.75" hidden="false" customHeight="true" outlineLevel="0" collapsed="false">
      <c r="C939" s="2"/>
    </row>
    <row r="940" customFormat="false" ht="12.75" hidden="false" customHeight="true" outlineLevel="0" collapsed="false">
      <c r="C940" s="2"/>
    </row>
    <row r="941" customFormat="false" ht="12.75" hidden="false" customHeight="true" outlineLevel="0" collapsed="false">
      <c r="C941" s="2"/>
    </row>
    <row r="942" customFormat="false" ht="12.75" hidden="false" customHeight="true" outlineLevel="0" collapsed="false">
      <c r="C942" s="2"/>
    </row>
    <row r="943" customFormat="false" ht="12.75" hidden="false" customHeight="true" outlineLevel="0" collapsed="false">
      <c r="C943" s="2"/>
    </row>
    <row r="944" customFormat="false" ht="12.75" hidden="false" customHeight="true" outlineLevel="0" collapsed="false">
      <c r="C944" s="2"/>
    </row>
    <row r="945" customFormat="false" ht="12.75" hidden="false" customHeight="true" outlineLevel="0" collapsed="false">
      <c r="C945" s="2"/>
    </row>
    <row r="946" customFormat="false" ht="12.75" hidden="false" customHeight="true" outlineLevel="0" collapsed="false">
      <c r="C946" s="2"/>
    </row>
    <row r="947" customFormat="false" ht="12.75" hidden="false" customHeight="true" outlineLevel="0" collapsed="false">
      <c r="C947" s="2"/>
    </row>
    <row r="948" customFormat="false" ht="12.75" hidden="false" customHeight="true" outlineLevel="0" collapsed="false">
      <c r="C948" s="2"/>
    </row>
    <row r="949" customFormat="false" ht="12.75" hidden="false" customHeight="true" outlineLevel="0" collapsed="false">
      <c r="C949" s="2"/>
    </row>
    <row r="950" customFormat="false" ht="12.75" hidden="false" customHeight="true" outlineLevel="0" collapsed="false">
      <c r="C950" s="2"/>
    </row>
    <row r="951" customFormat="false" ht="12.75" hidden="false" customHeight="true" outlineLevel="0" collapsed="false">
      <c r="C951" s="2"/>
    </row>
    <row r="952" customFormat="false" ht="12.75" hidden="false" customHeight="true" outlineLevel="0" collapsed="false">
      <c r="C952" s="2"/>
    </row>
    <row r="953" customFormat="false" ht="12.75" hidden="false" customHeight="true" outlineLevel="0" collapsed="false">
      <c r="C953" s="2"/>
    </row>
    <row r="954" customFormat="false" ht="12.75" hidden="false" customHeight="true" outlineLevel="0" collapsed="false">
      <c r="C954" s="2"/>
    </row>
    <row r="955" customFormat="false" ht="12.75" hidden="false" customHeight="true" outlineLevel="0" collapsed="false">
      <c r="C955" s="2"/>
    </row>
    <row r="956" customFormat="false" ht="12.75" hidden="false" customHeight="true" outlineLevel="0" collapsed="false">
      <c r="C956" s="2"/>
    </row>
    <row r="957" customFormat="false" ht="12.75" hidden="false" customHeight="true" outlineLevel="0" collapsed="false">
      <c r="C957" s="2"/>
    </row>
    <row r="958" customFormat="false" ht="12.75" hidden="false" customHeight="true" outlineLevel="0" collapsed="false">
      <c r="C958" s="2"/>
    </row>
    <row r="959" customFormat="false" ht="12.75" hidden="false" customHeight="true" outlineLevel="0" collapsed="false">
      <c r="C959" s="2"/>
    </row>
    <row r="960" customFormat="false" ht="12.75" hidden="false" customHeight="true" outlineLevel="0" collapsed="false">
      <c r="C960" s="2"/>
    </row>
    <row r="961" customFormat="false" ht="12.75" hidden="false" customHeight="true" outlineLevel="0" collapsed="false">
      <c r="C961" s="2"/>
    </row>
    <row r="962" customFormat="false" ht="12.75" hidden="false" customHeight="true" outlineLevel="0" collapsed="false">
      <c r="C962" s="2"/>
    </row>
    <row r="963" customFormat="false" ht="12.75" hidden="false" customHeight="true" outlineLevel="0" collapsed="false">
      <c r="C963" s="2"/>
    </row>
    <row r="964" customFormat="false" ht="12.75" hidden="false" customHeight="true" outlineLevel="0" collapsed="false">
      <c r="C964" s="2"/>
    </row>
    <row r="965" customFormat="false" ht="12.75" hidden="false" customHeight="true" outlineLevel="0" collapsed="false">
      <c r="C965" s="2"/>
    </row>
    <row r="966" customFormat="false" ht="12.75" hidden="false" customHeight="true" outlineLevel="0" collapsed="false">
      <c r="C966" s="2"/>
    </row>
    <row r="967" customFormat="false" ht="12.75" hidden="false" customHeight="true" outlineLevel="0" collapsed="false">
      <c r="C967" s="2"/>
    </row>
    <row r="968" customFormat="false" ht="12.75" hidden="false" customHeight="true" outlineLevel="0" collapsed="false">
      <c r="C968" s="2"/>
    </row>
    <row r="969" customFormat="false" ht="12.75" hidden="false" customHeight="true" outlineLevel="0" collapsed="false">
      <c r="C969" s="2"/>
    </row>
    <row r="970" customFormat="false" ht="12.75" hidden="false" customHeight="true" outlineLevel="0" collapsed="false">
      <c r="C970" s="2"/>
    </row>
    <row r="971" customFormat="false" ht="12.75" hidden="false" customHeight="true" outlineLevel="0" collapsed="false">
      <c r="C971" s="2"/>
    </row>
    <row r="972" customFormat="false" ht="12.75" hidden="false" customHeight="true" outlineLevel="0" collapsed="false">
      <c r="C972" s="2"/>
    </row>
    <row r="973" customFormat="false" ht="12.75" hidden="false" customHeight="true" outlineLevel="0" collapsed="false">
      <c r="C973" s="2"/>
    </row>
    <row r="974" customFormat="false" ht="12.75" hidden="false" customHeight="true" outlineLevel="0" collapsed="false">
      <c r="C974" s="2"/>
    </row>
    <row r="975" customFormat="false" ht="12.75" hidden="false" customHeight="true" outlineLevel="0" collapsed="false">
      <c r="C975" s="2"/>
    </row>
    <row r="976" customFormat="false" ht="12.75" hidden="false" customHeight="true" outlineLevel="0" collapsed="false">
      <c r="C976" s="2"/>
    </row>
    <row r="977" customFormat="false" ht="12.75" hidden="false" customHeight="true" outlineLevel="0" collapsed="false">
      <c r="C977" s="2"/>
    </row>
    <row r="978" customFormat="false" ht="12.75" hidden="false" customHeight="true" outlineLevel="0" collapsed="false">
      <c r="C978" s="2"/>
    </row>
    <row r="979" customFormat="false" ht="12.75" hidden="false" customHeight="true" outlineLevel="0" collapsed="false">
      <c r="C979" s="2"/>
    </row>
    <row r="980" customFormat="false" ht="12.75" hidden="false" customHeight="true" outlineLevel="0" collapsed="false">
      <c r="C980" s="2"/>
    </row>
    <row r="981" customFormat="false" ht="12.75" hidden="false" customHeight="true" outlineLevel="0" collapsed="false">
      <c r="C981" s="2"/>
    </row>
    <row r="982" customFormat="false" ht="12.75" hidden="false" customHeight="true" outlineLevel="0" collapsed="false">
      <c r="C982" s="2"/>
    </row>
    <row r="983" customFormat="false" ht="12.75" hidden="false" customHeight="true" outlineLevel="0" collapsed="false">
      <c r="C983" s="2"/>
    </row>
    <row r="984" customFormat="false" ht="12.75" hidden="false" customHeight="true" outlineLevel="0" collapsed="false">
      <c r="C984" s="2"/>
    </row>
    <row r="985" customFormat="false" ht="12.75" hidden="false" customHeight="true" outlineLevel="0" collapsed="false">
      <c r="C985" s="2"/>
    </row>
    <row r="986" customFormat="false" ht="12.75" hidden="false" customHeight="true" outlineLevel="0" collapsed="false">
      <c r="C986" s="2"/>
    </row>
    <row r="987" customFormat="false" ht="12.75" hidden="false" customHeight="true" outlineLevel="0" collapsed="false">
      <c r="C987" s="2"/>
    </row>
    <row r="988" customFormat="false" ht="12.75" hidden="false" customHeight="true" outlineLevel="0" collapsed="false">
      <c r="C988" s="2"/>
    </row>
    <row r="989" customFormat="false" ht="12.75" hidden="false" customHeight="true" outlineLevel="0" collapsed="false">
      <c r="C989" s="2"/>
    </row>
    <row r="990" customFormat="false" ht="12.75" hidden="false" customHeight="true" outlineLevel="0" collapsed="false">
      <c r="C990" s="2"/>
    </row>
    <row r="991" customFormat="false" ht="12.75" hidden="false" customHeight="true" outlineLevel="0" collapsed="false">
      <c r="C991" s="2"/>
    </row>
    <row r="992" customFormat="false" ht="12.75" hidden="false" customHeight="true" outlineLevel="0" collapsed="false">
      <c r="C992" s="2"/>
    </row>
    <row r="993" customFormat="false" ht="12.75" hidden="false" customHeight="true" outlineLevel="0" collapsed="false">
      <c r="C993" s="2"/>
    </row>
    <row r="994" customFormat="false" ht="12.75" hidden="false" customHeight="true" outlineLevel="0" collapsed="false">
      <c r="C994" s="2"/>
    </row>
    <row r="995" customFormat="false" ht="12.75" hidden="false" customHeight="true" outlineLevel="0" collapsed="false">
      <c r="C995" s="2"/>
    </row>
    <row r="996" customFormat="false" ht="12.75" hidden="false" customHeight="true" outlineLevel="0" collapsed="false">
      <c r="C996" s="2"/>
    </row>
    <row r="997" customFormat="false" ht="12.75" hidden="false" customHeight="true" outlineLevel="0" collapsed="false">
      <c r="C997" s="2"/>
    </row>
    <row r="998" customFormat="false" ht="12.75" hidden="false" customHeight="true" outlineLevel="0" collapsed="false">
      <c r="C998" s="2"/>
    </row>
    <row r="999" customFormat="false" ht="12.75" hidden="false" customHeight="true" outlineLevel="0" collapsed="false">
      <c r="C999" s="2"/>
    </row>
    <row r="1000" customFormat="false" ht="12.75" hidden="false" customHeight="true" outlineLevel="0" collapsed="false">
      <c r="C1000" s="2"/>
    </row>
  </sheetData>
  <autoFilter ref="A4:J257"/>
  <mergeCells count="2">
    <mergeCell ref="A1:H1"/>
    <mergeCell ref="A2:H2"/>
  </mergeCells>
  <printOptions headings="false" gridLines="false" gridLinesSet="true" horizontalCentered="false" verticalCentered="false"/>
  <pageMargins left="0.236111111111111" right="0.7"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 </oddFooter>
  </headerFooter>
  <drawing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16.89"/>
    <col collapsed="false" customWidth="true" hidden="false" outlineLevel="0" max="2" min="2" style="0" width="15.63"/>
    <col collapsed="false" customWidth="true" hidden="false" outlineLevel="0" max="3" min="3" style="0" width="8.63"/>
    <col collapsed="false" customWidth="true" hidden="false" outlineLevel="0" max="4" min="4" style="0" width="13.63"/>
    <col collapsed="false" customWidth="true" hidden="false" outlineLevel="0" max="7" min="5" style="0" width="8.63"/>
    <col collapsed="false" customWidth="true" hidden="false" outlineLevel="0" max="8" min="8" style="0" width="15.51"/>
    <col collapsed="false" customWidth="true" hidden="false" outlineLevel="0" max="26" min="9" style="0" width="8.63"/>
  </cols>
  <sheetData>
    <row r="1" customFormat="false" ht="33.75" hidden="false" customHeight="true" outlineLevel="0" collapsed="false">
      <c r="A1" s="44" t="s">
        <v>1377</v>
      </c>
      <c r="B1" s="44"/>
      <c r="C1" s="44"/>
      <c r="D1" s="44"/>
      <c r="E1" s="44"/>
      <c r="F1" s="44"/>
      <c r="G1" s="44"/>
      <c r="H1" s="44"/>
      <c r="I1" s="2"/>
      <c r="J1" s="2"/>
      <c r="K1" s="2"/>
      <c r="L1" s="2"/>
      <c r="M1" s="2"/>
      <c r="N1" s="2"/>
      <c r="O1" s="2"/>
      <c r="P1" s="2"/>
      <c r="Q1" s="2"/>
      <c r="R1" s="2"/>
      <c r="S1" s="2"/>
      <c r="T1" s="2"/>
      <c r="U1" s="2"/>
      <c r="V1" s="2"/>
      <c r="W1" s="2"/>
      <c r="X1" s="2"/>
      <c r="Y1" s="2"/>
      <c r="Z1" s="2"/>
    </row>
    <row r="2" customFormat="false" ht="69" hidden="false" customHeight="true" outlineLevel="0" collapsed="false">
      <c r="A2" s="44" t="s">
        <v>1378</v>
      </c>
      <c r="B2" s="44"/>
      <c r="C2" s="44"/>
      <c r="D2" s="44"/>
      <c r="E2" s="44"/>
      <c r="F2" s="44"/>
      <c r="G2" s="44"/>
      <c r="H2" s="44"/>
      <c r="I2" s="2"/>
      <c r="J2" s="2"/>
      <c r="K2" s="2"/>
      <c r="L2" s="2"/>
      <c r="M2" s="2"/>
      <c r="N2" s="2"/>
      <c r="O2" s="2"/>
      <c r="P2" s="2"/>
      <c r="Q2" s="2"/>
      <c r="R2" s="2"/>
      <c r="S2" s="2"/>
      <c r="T2" s="2"/>
      <c r="U2" s="2"/>
      <c r="V2" s="2"/>
      <c r="W2" s="2"/>
      <c r="X2" s="2"/>
      <c r="Y2" s="2"/>
      <c r="Z2" s="2"/>
    </row>
    <row r="3" customFormat="false" ht="12.75" hidden="false" customHeight="true" outlineLevel="0" collapsed="false">
      <c r="A3" s="276" t="s">
        <v>1295</v>
      </c>
      <c r="B3" s="277" t="s">
        <v>1379</v>
      </c>
      <c r="C3" s="288"/>
      <c r="D3" s="215"/>
      <c r="E3" s="215"/>
      <c r="F3" s="215"/>
      <c r="G3" s="215"/>
      <c r="H3" s="215"/>
      <c r="I3" s="2"/>
      <c r="J3" s="2"/>
      <c r="K3" s="2"/>
      <c r="L3" s="2"/>
      <c r="M3" s="2"/>
      <c r="N3" s="2"/>
      <c r="O3" s="2"/>
      <c r="P3" s="2"/>
      <c r="Q3" s="2"/>
      <c r="R3" s="2"/>
      <c r="S3" s="2"/>
      <c r="T3" s="2"/>
      <c r="U3" s="2"/>
      <c r="V3" s="2"/>
      <c r="W3" s="2"/>
      <c r="X3" s="2"/>
      <c r="Y3" s="2"/>
      <c r="Z3" s="2"/>
    </row>
    <row r="4" customFormat="false" ht="12.75" hidden="false" customHeight="true" outlineLevel="0" collapsed="false">
      <c r="A4" s="2"/>
      <c r="B4" s="2" t="s">
        <v>1367</v>
      </c>
      <c r="C4" s="2" t="s">
        <v>1368</v>
      </c>
      <c r="D4" s="2" t="s">
        <v>1380</v>
      </c>
      <c r="E4" s="2" t="s">
        <v>1370</v>
      </c>
      <c r="F4" s="2" t="s">
        <v>1371</v>
      </c>
      <c r="G4" s="2" t="s">
        <v>1372</v>
      </c>
      <c r="H4" s="2" t="s">
        <v>1379</v>
      </c>
    </row>
    <row r="5" customFormat="false" ht="12.75" hidden="false" customHeight="true" outlineLevel="0" collapsed="false">
      <c r="A5" s="2" t="n">
        <v>1</v>
      </c>
      <c r="B5" s="2" t="s">
        <v>597</v>
      </c>
      <c r="C5" s="2" t="n">
        <v>4.1149203726672</v>
      </c>
      <c r="D5" s="2" t="n">
        <f aca="false">IF(ISNUMBER(C5),C5*100,0)</f>
        <v>411.49203726672</v>
      </c>
      <c r="E5" s="2" t="n">
        <v>0.997746601119674</v>
      </c>
      <c r="F5" s="2" t="n">
        <v>24.2470451614829</v>
      </c>
      <c r="G5" s="2" t="n">
        <v>2</v>
      </c>
      <c r="H5" s="40" t="n">
        <v>1713.65032956478</v>
      </c>
    </row>
    <row r="6" customFormat="false" ht="12.75" hidden="false" customHeight="true" outlineLevel="0" collapsed="false">
      <c r="A6" s="2" t="n">
        <v>2</v>
      </c>
      <c r="B6" s="2" t="s">
        <v>920</v>
      </c>
      <c r="C6" s="2" t="n">
        <v>0.758065181942218</v>
      </c>
      <c r="D6" s="2" t="n">
        <f aca="false">IF(ISNUMBER(C6),C6*100,0)</f>
        <v>75.8065181942218</v>
      </c>
      <c r="E6" s="2" t="n">
        <v>0.0223359849498313</v>
      </c>
      <c r="F6" s="2" t="n">
        <v>2.94644649060453</v>
      </c>
      <c r="G6" s="2" t="n">
        <v>2</v>
      </c>
      <c r="H6" s="2" t="n">
        <v>0</v>
      </c>
      <c r="I6" s="2"/>
    </row>
    <row r="7" customFormat="false" ht="12.75" hidden="false" customHeight="true" outlineLevel="0" collapsed="false">
      <c r="A7" s="2" t="n">
        <v>3</v>
      </c>
      <c r="B7" s="2" t="s">
        <v>726</v>
      </c>
      <c r="C7" s="2" t="n">
        <v>54.5599588089528</v>
      </c>
      <c r="D7" s="2" t="n">
        <f aca="false">IF(ISNUMBER(C7),C7*100,0)</f>
        <v>5455.99588089528</v>
      </c>
      <c r="E7" s="2" t="n">
        <v>46.2691076755062</v>
      </c>
      <c r="F7" s="2" t="n">
        <v>84.8041470073724</v>
      </c>
      <c r="G7" s="2" t="n">
        <v>2</v>
      </c>
      <c r="H7" s="2" t="n">
        <v>7900.33088649129</v>
      </c>
      <c r="I7" s="2"/>
    </row>
    <row r="8" customFormat="false" ht="12.75" hidden="false" customHeight="true" outlineLevel="0" collapsed="false">
      <c r="A8" s="2" t="n">
        <v>4</v>
      </c>
      <c r="B8" s="2" t="s">
        <v>702</v>
      </c>
      <c r="C8" s="2" t="n">
        <v>55.5296555220255</v>
      </c>
      <c r="D8" s="2" t="n">
        <f aca="false">IF(ISNUMBER(C8),C8*100,0)</f>
        <v>5552.96555220255</v>
      </c>
      <c r="E8" s="2" t="n">
        <v>10.4604462768005</v>
      </c>
      <c r="F8" s="2" t="n">
        <v>18.83758539192</v>
      </c>
      <c r="G8" s="2" t="n">
        <v>2</v>
      </c>
      <c r="H8" s="2" t="n">
        <v>736.565450939744</v>
      </c>
      <c r="I8" s="2"/>
    </row>
    <row r="9" customFormat="false" ht="12.75" hidden="false" customHeight="true" outlineLevel="0" collapsed="false">
      <c r="A9" s="2" t="n">
        <v>5</v>
      </c>
      <c r="B9" s="2" t="s">
        <v>738</v>
      </c>
      <c r="C9" s="2" t="n">
        <v>4761.72677011559</v>
      </c>
      <c r="D9" s="2" t="n">
        <f aca="false">IF(ISNUMBER(C9),C9*100,0)</f>
        <v>476172.677011559</v>
      </c>
      <c r="E9" s="2" t="n">
        <v>2018.00084481145</v>
      </c>
      <c r="F9" s="2" t="n">
        <v>42.3796018174823</v>
      </c>
      <c r="G9" s="2" t="n">
        <v>2</v>
      </c>
      <c r="H9" s="2" t="n">
        <v>242867.798770652</v>
      </c>
      <c r="I9" s="2"/>
    </row>
    <row r="10" customFormat="false" ht="12.75" hidden="false" customHeight="true" outlineLevel="0" collapsed="false">
      <c r="A10" s="2" t="n">
        <v>6</v>
      </c>
      <c r="B10" s="2" t="s">
        <v>596</v>
      </c>
      <c r="C10" s="2" t="n">
        <v>1.99672928573158</v>
      </c>
      <c r="D10" s="2" t="n">
        <f aca="false">IF(ISNUMBER(C10),C10*100,0)</f>
        <v>199.672928573158</v>
      </c>
      <c r="E10" s="2" t="n">
        <v>0.416946293028692</v>
      </c>
      <c r="F10" s="2" t="n">
        <v>20.8814633014173</v>
      </c>
      <c r="G10" s="2" t="n">
        <v>2</v>
      </c>
      <c r="H10" s="2" t="n">
        <v>0</v>
      </c>
      <c r="I10" s="2"/>
    </row>
    <row r="11" customFormat="false" ht="12.75" hidden="false" customHeight="true" outlineLevel="0" collapsed="false">
      <c r="A11" s="2" t="n">
        <v>7</v>
      </c>
      <c r="B11" s="2" t="s">
        <v>599</v>
      </c>
      <c r="C11" s="2" t="n">
        <v>25.9888750497518</v>
      </c>
      <c r="D11" s="2" t="n">
        <f aca="false">IF(ISNUMBER(C11),C11*100,0)</f>
        <v>2598.88750497518</v>
      </c>
      <c r="E11" s="2" t="n">
        <v>22.8824971535496</v>
      </c>
      <c r="F11" s="2" t="n">
        <v>88.0472783440778</v>
      </c>
      <c r="G11" s="2" t="n">
        <v>2</v>
      </c>
      <c r="H11" s="2" t="n">
        <v>37.6006988937378</v>
      </c>
      <c r="I11" s="2"/>
    </row>
    <row r="12" customFormat="false" ht="12.75" hidden="false" customHeight="true" outlineLevel="0" collapsed="false">
      <c r="A12" s="2" t="n">
        <v>8</v>
      </c>
      <c r="B12" s="2" t="s">
        <v>589</v>
      </c>
      <c r="C12" s="2" t="n">
        <v>13186.5854733994</v>
      </c>
      <c r="D12" s="289" t="n">
        <f aca="false">IF(ISNUMBER(C12),C12*100,0)</f>
        <v>1318658.54733994</v>
      </c>
      <c r="E12" s="2" t="n">
        <v>4233.86136291207</v>
      </c>
      <c r="F12" s="2" t="n">
        <v>32.1073364401483</v>
      </c>
      <c r="G12" s="2" t="n">
        <v>2</v>
      </c>
      <c r="H12" s="2" t="n">
        <v>208040.943321236</v>
      </c>
      <c r="I12" s="2"/>
    </row>
    <row r="13" customFormat="false" ht="12.75" hidden="false" customHeight="true" outlineLevel="0" collapsed="false">
      <c r="A13" s="2" t="n">
        <v>9</v>
      </c>
      <c r="B13" s="2" t="s">
        <v>739</v>
      </c>
      <c r="C13" s="2" t="n">
        <v>0.997746551912462</v>
      </c>
      <c r="D13" s="2" t="n">
        <f aca="false">IF(ISNUMBER(C13),C13*100,0)</f>
        <v>99.7746551912462</v>
      </c>
      <c r="E13" s="2" t="n">
        <v>0</v>
      </c>
      <c r="F13" s="2" t="n">
        <v>0</v>
      </c>
      <c r="G13" s="2" t="n">
        <v>2</v>
      </c>
      <c r="H13" s="2" t="n">
        <v>0</v>
      </c>
      <c r="I13" s="2"/>
    </row>
    <row r="14" customFormat="false" ht="12.75" hidden="false" customHeight="true" outlineLevel="0" collapsed="false">
      <c r="A14" s="2" t="n">
        <v>10</v>
      </c>
      <c r="B14" s="2" t="s">
        <v>740</v>
      </c>
      <c r="C14" s="2" t="n">
        <v>4.40658084853609</v>
      </c>
      <c r="D14" s="2" t="n">
        <f aca="false">IF(ISNUMBER(C14),C14*100,0)</f>
        <v>440.658084853609</v>
      </c>
      <c r="E14" s="2" t="n">
        <v>3.63699642744118</v>
      </c>
      <c r="F14" s="2" t="n">
        <v>82.5355656109075</v>
      </c>
      <c r="G14" s="2" t="n">
        <v>2</v>
      </c>
      <c r="H14" s="2" t="n">
        <v>545.431821819444</v>
      </c>
      <c r="I14" s="2"/>
    </row>
    <row r="15" customFormat="false" ht="12.75" hidden="false" customHeight="true" outlineLevel="0" collapsed="false">
      <c r="A15" s="2" t="n">
        <v>11</v>
      </c>
      <c r="B15" s="2" t="s">
        <v>743</v>
      </c>
      <c r="C15" s="2" t="n">
        <v>1.31334207952052</v>
      </c>
      <c r="D15" s="2" t="n">
        <f aca="false">IF(ISNUMBER(C15),C15*100,0)</f>
        <v>131.334207952052</v>
      </c>
      <c r="E15" s="2" t="n">
        <v>0.315595516547506</v>
      </c>
      <c r="F15" s="2" t="n">
        <v>24.0299554448697</v>
      </c>
      <c r="G15" s="2" t="n">
        <v>2</v>
      </c>
      <c r="H15" s="2" t="n">
        <v>1954.26927889007</v>
      </c>
      <c r="I15" s="2"/>
    </row>
    <row r="16" customFormat="false" ht="12.75" hidden="false" customHeight="true" outlineLevel="0" collapsed="false">
      <c r="A16" s="2" t="n">
        <v>12</v>
      </c>
      <c r="B16" s="2" t="s">
        <v>601</v>
      </c>
      <c r="C16" s="2" t="n">
        <v>18.825165564829</v>
      </c>
      <c r="D16" s="2" t="n">
        <f aca="false">IF(ISNUMBER(C16),C16*100,0)</f>
        <v>1882.5165564829</v>
      </c>
      <c r="E16" s="2" t="n">
        <v>0</v>
      </c>
      <c r="F16" s="2" t="n">
        <v>0</v>
      </c>
      <c r="G16" s="2" t="n">
        <v>2</v>
      </c>
      <c r="H16" s="2" t="n">
        <v>0</v>
      </c>
      <c r="I16" s="2"/>
    </row>
    <row r="17" customFormat="false" ht="12.75" hidden="false" customHeight="true" outlineLevel="0" collapsed="false">
      <c r="A17" s="2" t="n">
        <v>13</v>
      </c>
      <c r="B17" s="2" t="s">
        <v>590</v>
      </c>
      <c r="C17" s="2" t="n">
        <v>325.608363124706</v>
      </c>
      <c r="D17" s="2" t="n">
        <f aca="false">IF(ISNUMBER(C17),C17*100,0)</f>
        <v>32560.8363124706</v>
      </c>
      <c r="E17" s="2" t="n">
        <v>290.799712520345</v>
      </c>
      <c r="F17" s="2" t="n">
        <v>89.3096570768886</v>
      </c>
      <c r="G17" s="2" t="n">
        <v>2</v>
      </c>
      <c r="H17" s="2" t="n">
        <v>11628.6654802035</v>
      </c>
      <c r="I17" s="2"/>
    </row>
    <row r="18" customFormat="false" ht="12.75" hidden="false" customHeight="true" outlineLevel="0" collapsed="false">
      <c r="A18" s="2" t="n">
        <v>14</v>
      </c>
      <c r="B18" s="2" t="s">
        <v>741</v>
      </c>
      <c r="C18" s="2" t="n">
        <v>25.5796968205445</v>
      </c>
      <c r="D18" s="2" t="n">
        <f aca="false">IF(ISNUMBER(C18),C18*100,0)</f>
        <v>2557.96968205445</v>
      </c>
      <c r="E18" s="2" t="n">
        <v>2.90105669851679</v>
      </c>
      <c r="F18" s="2" t="n">
        <v>11.3412473919033</v>
      </c>
      <c r="G18" s="2" t="n">
        <v>2</v>
      </c>
      <c r="H18" s="2" t="n">
        <v>593.190289668465</v>
      </c>
      <c r="I18" s="2"/>
    </row>
    <row r="19" customFormat="false" ht="12.75" hidden="false" customHeight="true" outlineLevel="0" collapsed="false">
      <c r="A19" s="2" t="n">
        <v>15</v>
      </c>
      <c r="B19" s="2" t="s">
        <v>608</v>
      </c>
      <c r="C19" s="2" t="n">
        <v>2906.19188544046</v>
      </c>
      <c r="D19" s="2" t="n">
        <f aca="false">IF(ISNUMBER(C19),C19*100,0)</f>
        <v>290619.188544046</v>
      </c>
      <c r="E19" s="2" t="n">
        <v>959.091952549451</v>
      </c>
      <c r="F19" s="2" t="n">
        <v>33.0016733359674</v>
      </c>
      <c r="G19" s="2" t="n">
        <v>2</v>
      </c>
      <c r="H19" s="2" t="n">
        <v>106591.973523281</v>
      </c>
      <c r="I19" s="2"/>
    </row>
    <row r="20" customFormat="false" ht="12.75" hidden="false" customHeight="true" outlineLevel="0" collapsed="false">
      <c r="A20" s="291" t="n">
        <v>16</v>
      </c>
      <c r="B20" s="291" t="s">
        <v>719</v>
      </c>
      <c r="C20" s="291" t="n">
        <v>68200.0819304647</v>
      </c>
      <c r="D20" s="291" t="n">
        <f aca="false">IF(ISNUMBER(C20),C20*100,0)</f>
        <v>6820008.19304647</v>
      </c>
      <c r="E20" s="291" t="n">
        <v>51092.6446826336</v>
      </c>
      <c r="F20" s="291" t="n">
        <v>74.9158112958376</v>
      </c>
      <c r="G20" s="291" t="n">
        <v>2</v>
      </c>
      <c r="H20" s="291" t="n">
        <v>6820008.19304647</v>
      </c>
      <c r="I20" s="2" t="s">
        <v>1381</v>
      </c>
    </row>
    <row r="21" customFormat="false" ht="12.75" hidden="false" customHeight="true" outlineLevel="0" collapsed="false">
      <c r="A21" s="2" t="n">
        <v>17</v>
      </c>
      <c r="B21" s="2" t="s">
        <v>745</v>
      </c>
      <c r="C21" s="2" t="n">
        <v>656.328812728532</v>
      </c>
      <c r="D21" s="2" t="n">
        <f aca="false">IF(ISNUMBER(C21),C21*100,0)</f>
        <v>65632.8812728532</v>
      </c>
      <c r="E21" s="2" t="n">
        <v>380.463248100537</v>
      </c>
      <c r="F21" s="2" t="n">
        <v>57.9683903436832</v>
      </c>
      <c r="G21" s="2" t="n">
        <v>2</v>
      </c>
      <c r="H21" s="2" t="n">
        <v>45936.4438637781</v>
      </c>
      <c r="I21" s="2"/>
    </row>
    <row r="22" customFormat="false" ht="12.75" hidden="false" customHeight="true" outlineLevel="0" collapsed="false">
      <c r="A22" s="2" t="n">
        <v>18</v>
      </c>
      <c r="B22" s="2" t="s">
        <v>595</v>
      </c>
      <c r="C22" s="2" t="n">
        <v>5419.02276794656</v>
      </c>
      <c r="D22" s="2" t="n">
        <f aca="false">IF(ISNUMBER(C22),C22*100,0)</f>
        <v>541902.276794656</v>
      </c>
      <c r="E22" s="2" t="n">
        <v>243.428453396519</v>
      </c>
      <c r="F22" s="2" t="n">
        <v>4.49210981058051</v>
      </c>
      <c r="G22" s="2" t="n">
        <v>2</v>
      </c>
      <c r="H22" s="2" t="n">
        <v>116696.971124191</v>
      </c>
      <c r="I22" s="2"/>
    </row>
    <row r="23" customFormat="false" ht="12.75" hidden="false" customHeight="true" outlineLevel="0" collapsed="false">
      <c r="A23" s="2" t="n">
        <v>19</v>
      </c>
      <c r="B23" s="2" t="s">
        <v>615</v>
      </c>
      <c r="C23" s="2" t="n">
        <v>0.997746574117134</v>
      </c>
      <c r="D23" s="2" t="n">
        <f aca="false">IF(ISNUMBER(C23),C23*100,0)</f>
        <v>99.7746574117134</v>
      </c>
      <c r="E23" s="2" t="n">
        <v>0.0512651389028184</v>
      </c>
      <c r="F23" s="2" t="n">
        <v>5.1380922002344</v>
      </c>
      <c r="G23" s="2" t="n">
        <v>2</v>
      </c>
      <c r="H23" s="2" t="n">
        <v>0</v>
      </c>
      <c r="I23" s="2"/>
    </row>
    <row r="24" customFormat="false" ht="12.75" hidden="false" customHeight="true" outlineLevel="0" collapsed="false">
      <c r="A24" s="2" t="n">
        <v>20</v>
      </c>
      <c r="B24" s="2" t="s">
        <v>616</v>
      </c>
      <c r="C24" s="2" t="n">
        <v>5.99285380428272</v>
      </c>
      <c r="D24" s="2" t="n">
        <f aca="false">IF(ISNUMBER(C24),C24*100,0)</f>
        <v>599.285380428272</v>
      </c>
      <c r="E24" s="2" t="n">
        <v>4.37318783012831</v>
      </c>
      <c r="F24" s="2" t="n">
        <v>72.9733775084428</v>
      </c>
      <c r="G24" s="2" t="n">
        <v>2</v>
      </c>
      <c r="H24" s="2" t="n">
        <v>1500.19601314705</v>
      </c>
      <c r="I24" s="2"/>
    </row>
    <row r="25" customFormat="false" ht="12.75" hidden="false" customHeight="true" outlineLevel="0" collapsed="false">
      <c r="A25" s="2" t="n">
        <v>21</v>
      </c>
      <c r="B25" s="2" t="s">
        <v>618</v>
      </c>
      <c r="C25" s="2" t="n">
        <v>7006.41806381695</v>
      </c>
      <c r="D25" s="2" t="n">
        <f aca="false">IF(ISNUMBER(C25),C25*100,0)</f>
        <v>700641.806381695</v>
      </c>
      <c r="E25" s="2" t="n">
        <v>6247.17944365462</v>
      </c>
      <c r="F25" s="2" t="n">
        <v>89.1636694635274</v>
      </c>
      <c r="G25" s="2" t="n">
        <v>2</v>
      </c>
      <c r="H25" s="2" t="n">
        <v>78377.8308602207</v>
      </c>
      <c r="I25" s="2"/>
    </row>
    <row r="26" customFormat="false" ht="12.75" hidden="false" customHeight="true" outlineLevel="0" collapsed="false">
      <c r="A26" s="2" t="n">
        <v>22</v>
      </c>
      <c r="B26" s="2" t="s">
        <v>724</v>
      </c>
      <c r="C26" s="2" t="n">
        <v>19.5672692581967</v>
      </c>
      <c r="D26" s="2" t="n">
        <f aca="false">IF(ISNUMBER(C26),C26*100,0)</f>
        <v>1956.72692581967</v>
      </c>
      <c r="E26" s="2" t="n">
        <v>18.445392559763</v>
      </c>
      <c r="F26" s="2" t="n">
        <v>94.2665648250137</v>
      </c>
      <c r="G26" s="2" t="n">
        <v>2</v>
      </c>
      <c r="H26" s="2" t="n">
        <v>297.860371969605</v>
      </c>
      <c r="I26" s="2"/>
    </row>
    <row r="27" customFormat="false" ht="12.75" hidden="false" customHeight="true" outlineLevel="0" collapsed="false">
      <c r="A27" s="2" t="n">
        <v>23</v>
      </c>
      <c r="B27" s="2" t="s">
        <v>720</v>
      </c>
      <c r="C27" s="2" t="n">
        <v>203.070924334074</v>
      </c>
      <c r="D27" s="2" t="n">
        <f aca="false">IF(ISNUMBER(C27),C27*100,0)</f>
        <v>20307.0924334074</v>
      </c>
      <c r="E27" s="2" t="n">
        <v>199.638514480795</v>
      </c>
      <c r="F27" s="2" t="n">
        <v>98.3097482495167</v>
      </c>
      <c r="G27" s="2" t="n">
        <v>2</v>
      </c>
      <c r="H27" s="2" t="n">
        <v>34537.6972436844</v>
      </c>
      <c r="I27" s="2"/>
    </row>
    <row r="28" customFormat="false" ht="12.75" hidden="false" customHeight="true" outlineLevel="0" collapsed="false">
      <c r="A28" s="2" t="n">
        <v>24</v>
      </c>
      <c r="B28" s="2" t="s">
        <v>621</v>
      </c>
      <c r="C28" s="2" t="n">
        <v>0.997746615863708</v>
      </c>
      <c r="D28" s="2" t="n">
        <f aca="false">IF(ISNUMBER(C28),C28*100,0)</f>
        <v>99.7746615863708</v>
      </c>
      <c r="E28" s="2" t="n">
        <v>0</v>
      </c>
      <c r="F28" s="2" t="n">
        <v>0</v>
      </c>
      <c r="G28" s="2" t="n">
        <v>2</v>
      </c>
      <c r="H28" s="2" t="n">
        <v>0</v>
      </c>
      <c r="I28" s="2"/>
    </row>
    <row r="29" customFormat="false" ht="12.75" hidden="false" customHeight="true" outlineLevel="0" collapsed="false">
      <c r="A29" s="2" t="n">
        <v>25</v>
      </c>
      <c r="B29" s="2" t="s">
        <v>714</v>
      </c>
      <c r="C29" s="2" t="n">
        <v>304.35344656917</v>
      </c>
      <c r="D29" s="2" t="n">
        <f aca="false">IF(ISNUMBER(C29),C29*100,0)</f>
        <v>30435.344656917</v>
      </c>
      <c r="E29" s="2" t="n">
        <v>292.344979537403</v>
      </c>
      <c r="F29" s="2" t="n">
        <v>96.0544336963709</v>
      </c>
      <c r="G29" s="2" t="n">
        <v>2</v>
      </c>
      <c r="H29" s="2" t="n">
        <v>26412.0992661725</v>
      </c>
      <c r="I29" s="2"/>
    </row>
    <row r="30" customFormat="false" ht="12.75" hidden="false" customHeight="true" outlineLevel="0" collapsed="false">
      <c r="A30" s="2" t="n">
        <v>26</v>
      </c>
      <c r="B30" s="2" t="s">
        <v>1382</v>
      </c>
      <c r="C30" s="2" t="n">
        <v>2.20711201408454</v>
      </c>
      <c r="D30" s="2" t="n">
        <f aca="false">IF(ISNUMBER(C30),C30*100,0)</f>
        <v>220.711201408454</v>
      </c>
      <c r="E30" s="2" t="n">
        <v>1.57327617365865</v>
      </c>
      <c r="F30" s="2" t="n">
        <v>71.2821172472847</v>
      </c>
      <c r="G30" s="2" t="n">
        <v>2</v>
      </c>
      <c r="H30" s="2" t="n">
        <v>0</v>
      </c>
      <c r="I30" s="2"/>
    </row>
    <row r="31" customFormat="false" ht="12.75" hidden="false" customHeight="true" outlineLevel="0" collapsed="false">
      <c r="A31" s="2" t="n">
        <v>27</v>
      </c>
      <c r="B31" s="2" t="s">
        <v>727</v>
      </c>
      <c r="C31" s="2" t="n">
        <v>1.99549318096299</v>
      </c>
      <c r="D31" s="2" t="n">
        <f aca="false">IF(ISNUMBER(C31),C31*100,0)</f>
        <v>199.549318096299</v>
      </c>
      <c r="E31" s="2" t="n">
        <v>1.99549318096299</v>
      </c>
      <c r="F31" s="2" t="n">
        <v>100</v>
      </c>
      <c r="G31" s="2" t="n">
        <v>2</v>
      </c>
      <c r="H31" s="2" t="n">
        <v>2691.76311197758</v>
      </c>
      <c r="I31" s="2"/>
    </row>
    <row r="32" customFormat="false" ht="12.75" hidden="false" customHeight="true" outlineLevel="0" collapsed="false">
      <c r="A32" s="2" t="n">
        <v>28</v>
      </c>
      <c r="B32" s="2" t="s">
        <v>624</v>
      </c>
      <c r="C32" s="2" t="n">
        <v>647.623192486668</v>
      </c>
      <c r="D32" s="2" t="n">
        <f aca="false">IF(ISNUMBER(C32),C32*100,0)</f>
        <v>64762.3192486668</v>
      </c>
      <c r="E32" s="2" t="n">
        <v>283.126891384029</v>
      </c>
      <c r="F32" s="2" t="n">
        <v>43.7178431329662</v>
      </c>
      <c r="G32" s="2" t="n">
        <v>2</v>
      </c>
      <c r="H32" s="2" t="n">
        <v>95.4283135490417</v>
      </c>
      <c r="I32" s="2"/>
    </row>
    <row r="33" customFormat="false" ht="12.75" hidden="false" customHeight="true" outlineLevel="0" collapsed="false">
      <c r="A33" s="2" t="n">
        <v>29</v>
      </c>
      <c r="B33" s="2" t="s">
        <v>625</v>
      </c>
      <c r="C33" s="2" t="n">
        <v>54.9727062852492</v>
      </c>
      <c r="D33" s="2" t="n">
        <f aca="false">IF(ISNUMBER(C33),C33*100,0)</f>
        <v>5497.27062852492</v>
      </c>
      <c r="E33" s="2" t="n">
        <v>21.5683987515263</v>
      </c>
      <c r="F33" s="2" t="n">
        <v>39.2347406722338</v>
      </c>
      <c r="G33" s="2" t="n">
        <v>2</v>
      </c>
      <c r="H33" s="2" t="n">
        <v>17682.7076015625</v>
      </c>
      <c r="I33" s="2"/>
    </row>
    <row r="34" customFormat="false" ht="12.75" hidden="false" customHeight="true" outlineLevel="0" collapsed="false">
      <c r="A34" s="2" t="n">
        <v>30</v>
      </c>
      <c r="B34" s="2" t="s">
        <v>782</v>
      </c>
      <c r="C34" s="2" t="n">
        <v>0.844751589802631</v>
      </c>
      <c r="D34" s="2" t="n">
        <f aca="false">IF(ISNUMBER(C34),C34*100,0)</f>
        <v>84.4751589802631</v>
      </c>
      <c r="E34" s="2" t="n">
        <v>0</v>
      </c>
      <c r="F34" s="2" t="n">
        <v>0</v>
      </c>
      <c r="G34" s="2" t="n">
        <v>2</v>
      </c>
      <c r="H34" s="2" t="n">
        <v>26.2005373382569</v>
      </c>
      <c r="I34" s="2"/>
    </row>
    <row r="35" customFormat="false" ht="12.75" hidden="false" customHeight="true" outlineLevel="0" collapsed="false">
      <c r="A35" s="2" t="n">
        <v>31</v>
      </c>
      <c r="B35" s="2" t="s">
        <v>712</v>
      </c>
      <c r="C35" s="2" t="n">
        <v>883.581568353256</v>
      </c>
      <c r="D35" s="2" t="n">
        <f aca="false">IF(ISNUMBER(C35),C35*100,0)</f>
        <v>88358.1568353256</v>
      </c>
      <c r="E35" s="2" t="n">
        <v>850.033361686282</v>
      </c>
      <c r="F35" s="2" t="n">
        <v>96.2031568031124</v>
      </c>
      <c r="G35" s="2" t="n">
        <v>2</v>
      </c>
      <c r="H35" s="2" t="n">
        <v>34122.924114806</v>
      </c>
      <c r="I35" s="2"/>
    </row>
    <row r="36" customFormat="false" ht="12.75" hidden="false" customHeight="true" outlineLevel="0" collapsed="false">
      <c r="A36" s="2" t="n">
        <v>32</v>
      </c>
      <c r="B36" s="2" t="s">
        <v>746</v>
      </c>
      <c r="C36" s="2" t="n">
        <v>224.049755459842</v>
      </c>
      <c r="D36" s="2" t="n">
        <f aca="false">IF(ISNUMBER(C36),C36*100,0)</f>
        <v>22404.9755459842</v>
      </c>
      <c r="E36" s="2" t="n">
        <v>208.053198979726</v>
      </c>
      <c r="F36" s="2" t="n">
        <v>92.8602660389947</v>
      </c>
      <c r="G36" s="2" t="n">
        <v>2</v>
      </c>
      <c r="H36" s="2" t="n">
        <v>26942.1554666143</v>
      </c>
      <c r="I36" s="2"/>
    </row>
    <row r="37" customFormat="false" ht="12.75" hidden="false" customHeight="true" outlineLevel="0" collapsed="false">
      <c r="A37" s="2" t="n">
        <v>33</v>
      </c>
      <c r="B37" s="291" t="s">
        <v>749</v>
      </c>
      <c r="C37" s="291" t="n">
        <v>132.473784150712</v>
      </c>
      <c r="D37" s="291" t="n">
        <f aca="false">IF(ISNUMBER(C37),C37*100,0)</f>
        <v>13247.3784150712</v>
      </c>
      <c r="E37" s="291" t="n">
        <v>87.6793335231116</v>
      </c>
      <c r="F37" s="291" t="n">
        <v>66.1861772011895</v>
      </c>
      <c r="G37" s="291" t="n">
        <v>2</v>
      </c>
      <c r="H37" s="291" t="n">
        <v>13247.3784150712</v>
      </c>
      <c r="I37" s="2"/>
    </row>
    <row r="38" customFormat="false" ht="12.75" hidden="false" customHeight="true" outlineLevel="0" collapsed="false">
      <c r="A38" s="2" t="n">
        <v>34</v>
      </c>
      <c r="B38" s="2" t="s">
        <v>629</v>
      </c>
      <c r="C38" s="2" t="n">
        <v>1293.16442384894</v>
      </c>
      <c r="D38" s="2" t="n">
        <f aca="false">IF(ISNUMBER(C38),C38*100,0)</f>
        <v>129316.442384894</v>
      </c>
      <c r="E38" s="2" t="n">
        <v>160.821479169865</v>
      </c>
      <c r="F38" s="2" t="n">
        <v>12.4362746301975</v>
      </c>
      <c r="G38" s="2" t="n">
        <v>2</v>
      </c>
      <c r="H38" s="2" t="n">
        <v>0</v>
      </c>
      <c r="I38" s="2"/>
    </row>
    <row r="39" customFormat="false" ht="12.75" hidden="false" customHeight="true" outlineLevel="0" collapsed="false">
      <c r="A39" s="2" t="n">
        <v>35</v>
      </c>
      <c r="B39" s="2" t="s">
        <v>715</v>
      </c>
      <c r="C39" s="2" t="n">
        <v>800.795474470054</v>
      </c>
      <c r="D39" s="2" t="n">
        <f aca="false">IF(ISNUMBER(C39),C39*100,0)</f>
        <v>80079.5474470054</v>
      </c>
      <c r="E39" s="2" t="n">
        <v>770.841251574716</v>
      </c>
      <c r="F39" s="2" t="n">
        <v>96.2594415365345</v>
      </c>
      <c r="G39" s="2" t="n">
        <v>2</v>
      </c>
      <c r="H39" s="2" t="n">
        <v>67216.164395904</v>
      </c>
      <c r="I39" s="2"/>
    </row>
    <row r="40" customFormat="false" ht="12.75" hidden="false" customHeight="true" outlineLevel="0" collapsed="false">
      <c r="A40" s="2" t="n">
        <v>36</v>
      </c>
      <c r="B40" s="2" t="s">
        <v>722</v>
      </c>
      <c r="C40" s="2" t="n">
        <v>562.145102585156</v>
      </c>
      <c r="D40" s="2" t="n">
        <f aca="false">IF(ISNUMBER(C40),C40*100,0)</f>
        <v>56214.5102585156</v>
      </c>
      <c r="E40" s="2" t="n">
        <v>520.383766630174</v>
      </c>
      <c r="F40" s="2" t="n">
        <v>92.5710753748573</v>
      </c>
      <c r="G40" s="2" t="n">
        <v>2</v>
      </c>
      <c r="H40" s="2" t="n">
        <v>52770.0451115689</v>
      </c>
      <c r="I40" s="2"/>
    </row>
    <row r="41" customFormat="false" ht="12.75" hidden="false" customHeight="true" outlineLevel="0" collapsed="false">
      <c r="A41" s="2" t="n">
        <v>37</v>
      </c>
      <c r="B41" s="2" t="s">
        <v>750</v>
      </c>
      <c r="C41" s="2" t="n">
        <v>5.99285533754899</v>
      </c>
      <c r="D41" s="2" t="n">
        <f aca="false">IF(ISNUMBER(C41),C41*100,0)</f>
        <v>599.285533754899</v>
      </c>
      <c r="E41" s="2" t="n">
        <v>0.997746608475603</v>
      </c>
      <c r="F41" s="2" t="n">
        <v>16.6489353117552</v>
      </c>
      <c r="G41" s="2" t="n">
        <v>2</v>
      </c>
      <c r="H41" s="2" t="n">
        <v>6503.84447304957</v>
      </c>
      <c r="I41" s="2"/>
    </row>
    <row r="42" customFormat="false" ht="12.75" hidden="false" customHeight="true" outlineLevel="0" collapsed="false">
      <c r="A42" s="2" t="n">
        <v>38</v>
      </c>
      <c r="B42" s="2" t="s">
        <v>635</v>
      </c>
      <c r="C42" s="2" t="n">
        <v>99.9718050598989</v>
      </c>
      <c r="D42" s="2" t="n">
        <f aca="false">IF(ISNUMBER(C42),C42*100,0)</f>
        <v>9997.18050598989</v>
      </c>
      <c r="E42" s="2" t="n">
        <v>0</v>
      </c>
      <c r="F42" s="2" t="n">
        <v>0</v>
      </c>
      <c r="G42" s="2" t="n">
        <v>2</v>
      </c>
      <c r="H42" s="2" t="n">
        <v>1695.6604606461</v>
      </c>
      <c r="I42" s="2"/>
    </row>
    <row r="43" customFormat="false" ht="12.75" hidden="false" customHeight="true" outlineLevel="0" collapsed="false">
      <c r="A43" s="2" t="n">
        <v>39</v>
      </c>
      <c r="B43" s="2" t="s">
        <v>634</v>
      </c>
      <c r="C43" s="2" t="n">
        <v>199.970134859195</v>
      </c>
      <c r="D43" s="2" t="n">
        <f aca="false">IF(ISNUMBER(C43),C43*100,0)</f>
        <v>19997.0134859195</v>
      </c>
      <c r="E43" s="2" t="n">
        <v>141.675904269983</v>
      </c>
      <c r="F43" s="2" t="n">
        <v>70.8485316418581</v>
      </c>
      <c r="G43" s="2" t="n">
        <v>2</v>
      </c>
      <c r="H43" s="2" t="n">
        <v>4046.91075976201</v>
      </c>
      <c r="I43" s="2"/>
    </row>
    <row r="44" customFormat="false" ht="12.75" hidden="false" customHeight="true" outlineLevel="0" collapsed="false">
      <c r="A44" s="2" t="n">
        <v>40</v>
      </c>
      <c r="B44" s="2" t="s">
        <v>718</v>
      </c>
      <c r="C44" s="2" t="n">
        <v>139.963577422363</v>
      </c>
      <c r="D44" s="2" t="n">
        <f aca="false">IF(ISNUMBER(C44),C44*100,0)</f>
        <v>13996.3577422363</v>
      </c>
      <c r="E44" s="2" t="n">
        <v>111.556040394786</v>
      </c>
      <c r="F44" s="2" t="n">
        <v>79.7036217916515</v>
      </c>
      <c r="G44" s="2" t="n">
        <v>2</v>
      </c>
      <c r="H44" s="2" t="n">
        <v>21326.268770789</v>
      </c>
      <c r="I44" s="2"/>
    </row>
    <row r="45" customFormat="false" ht="12.75" hidden="false" customHeight="true" outlineLevel="0" collapsed="false">
      <c r="A45" s="2" t="n">
        <v>41</v>
      </c>
      <c r="B45" s="291" t="s">
        <v>752</v>
      </c>
      <c r="C45" s="291" t="n">
        <v>3912.02346593456</v>
      </c>
      <c r="D45" s="291" t="n">
        <f aca="false">IF(ISNUMBER(C45),C45*100,0)</f>
        <v>391202.346593456</v>
      </c>
      <c r="E45" s="291" t="n">
        <v>3585.91323871017</v>
      </c>
      <c r="F45" s="291" t="n">
        <v>91.6638990010127</v>
      </c>
      <c r="G45" s="291" t="n">
        <v>2</v>
      </c>
      <c r="H45" s="291" t="n">
        <v>391202.346593456</v>
      </c>
      <c r="I45" s="2"/>
    </row>
    <row r="46" customFormat="false" ht="12.75" hidden="false" customHeight="true" outlineLevel="0" collapsed="false">
      <c r="A46" s="2" t="n">
        <v>42</v>
      </c>
      <c r="B46" s="2" t="s">
        <v>638</v>
      </c>
      <c r="C46" s="2" t="n">
        <v>0.0799664104189736</v>
      </c>
      <c r="D46" s="2" t="n">
        <f aca="false">IF(ISNUMBER(C46),C46*100,0)</f>
        <v>7.99664104189736</v>
      </c>
      <c r="E46" s="2" t="n">
        <v>0.0071861817836339</v>
      </c>
      <c r="F46" s="2" t="n">
        <v>8.98650038932951</v>
      </c>
      <c r="G46" s="2" t="n">
        <v>2</v>
      </c>
      <c r="H46" s="2" t="n">
        <v>0</v>
      </c>
      <c r="I46" s="2"/>
    </row>
    <row r="47" customFormat="false" ht="12.75" hidden="false" customHeight="true" outlineLevel="0" collapsed="false">
      <c r="A47" s="2" t="n">
        <v>43</v>
      </c>
      <c r="B47" s="2" t="s">
        <v>736</v>
      </c>
      <c r="C47" s="2" t="n">
        <v>0.406171444268296</v>
      </c>
      <c r="D47" s="2" t="n">
        <f aca="false">IF(ISNUMBER(C47),C47*100,0)</f>
        <v>40.6171444268296</v>
      </c>
      <c r="E47" s="2" t="n">
        <v>0</v>
      </c>
      <c r="F47" s="2" t="n">
        <v>0</v>
      </c>
      <c r="G47" s="2" t="n">
        <v>2</v>
      </c>
      <c r="H47" s="2" t="n">
        <v>0</v>
      </c>
      <c r="I47" s="2"/>
    </row>
    <row r="48" customFormat="false" ht="12.75" hidden="false" customHeight="true" outlineLevel="0" collapsed="false">
      <c r="A48" s="2" t="n">
        <v>44</v>
      </c>
      <c r="B48" s="2" t="s">
        <v>644</v>
      </c>
      <c r="C48" s="2" t="n">
        <v>63.2926360295864</v>
      </c>
      <c r="D48" s="2" t="n">
        <f aca="false">IF(ISNUMBER(C48),C48*100,0)</f>
        <v>6329.26360295864</v>
      </c>
      <c r="E48" s="2" t="n">
        <v>44.324921266749</v>
      </c>
      <c r="F48" s="2" t="n">
        <v>70.0317194026002</v>
      </c>
      <c r="G48" s="2" t="n">
        <v>2</v>
      </c>
      <c r="H48" s="2" t="n">
        <v>39315.9541201491</v>
      </c>
      <c r="I48" s="2"/>
    </row>
    <row r="49" customFormat="false" ht="12.75" hidden="false" customHeight="true" outlineLevel="0" collapsed="false">
      <c r="A49" s="2" t="n">
        <v>45</v>
      </c>
      <c r="B49" s="2" t="s">
        <v>721</v>
      </c>
      <c r="C49" s="2" t="n">
        <v>94.7787316824984</v>
      </c>
      <c r="D49" s="2" t="n">
        <f aca="false">IF(ISNUMBER(C49),C49*100,0)</f>
        <v>9477.87316824984</v>
      </c>
      <c r="E49" s="2" t="n">
        <v>90.6896734574201</v>
      </c>
      <c r="F49" s="2" t="n">
        <v>95.6856795269466</v>
      </c>
      <c r="G49" s="2" t="n">
        <v>2</v>
      </c>
      <c r="H49" s="2" t="n">
        <v>5172.59037233881</v>
      </c>
      <c r="I49" s="2"/>
    </row>
    <row r="50" customFormat="false" ht="12.75" hidden="false" customHeight="true" outlineLevel="0" collapsed="false">
      <c r="A50" s="2" t="n">
        <v>46</v>
      </c>
      <c r="B50" s="2" t="s">
        <v>594</v>
      </c>
      <c r="C50" s="2" t="n">
        <v>1671.31456030351</v>
      </c>
      <c r="D50" s="2" t="n">
        <f aca="false">IF(ISNUMBER(C50),C50*100,0)</f>
        <v>167131.456030351</v>
      </c>
      <c r="E50" s="2" t="n">
        <v>4.22103421615563</v>
      </c>
      <c r="F50" s="2" t="n">
        <v>0.252557736072681</v>
      </c>
      <c r="G50" s="2" t="n">
        <v>2</v>
      </c>
      <c r="H50" s="2" t="n">
        <v>5229.62917300614</v>
      </c>
      <c r="I50" s="2"/>
    </row>
    <row r="51" customFormat="false" ht="12.75" hidden="false" customHeight="true" outlineLevel="0" collapsed="false">
      <c r="A51" s="2" t="n">
        <v>47</v>
      </c>
      <c r="B51" s="2" t="s">
        <v>756</v>
      </c>
      <c r="C51" s="2" t="n">
        <v>99.0772220269396</v>
      </c>
      <c r="D51" s="2" t="n">
        <f aca="false">IF(ISNUMBER(C51),C51*100,0)</f>
        <v>9907.72220269396</v>
      </c>
      <c r="E51" s="2" t="n">
        <v>87.9841144263775</v>
      </c>
      <c r="F51" s="2" t="n">
        <v>88.8035742488361</v>
      </c>
      <c r="G51" s="2" t="n">
        <v>2</v>
      </c>
      <c r="H51" s="2" t="n">
        <v>13059.0031740945</v>
      </c>
      <c r="I51" s="2"/>
    </row>
    <row r="52" customFormat="false" ht="12.75" hidden="false" customHeight="true" outlineLevel="0" collapsed="false">
      <c r="A52" s="2" t="n">
        <v>48</v>
      </c>
      <c r="B52" s="2" t="s">
        <v>645</v>
      </c>
      <c r="C52" s="2" t="n">
        <v>18260.2002586378</v>
      </c>
      <c r="D52" s="2" t="n">
        <f aca="false">IF(ISNUMBER(C52),C52*100,0)</f>
        <v>1826020.02586378</v>
      </c>
      <c r="E52" s="2" t="n">
        <v>3577.23063098187</v>
      </c>
      <c r="F52" s="2" t="n">
        <v>19.5903143465785</v>
      </c>
      <c r="G52" s="2" t="n">
        <v>2</v>
      </c>
      <c r="H52" s="2" t="n">
        <v>1124.7610576397</v>
      </c>
      <c r="I52" s="2"/>
    </row>
    <row r="53" customFormat="false" ht="12.75" hidden="false" customHeight="true" outlineLevel="0" collapsed="false">
      <c r="A53" s="2" t="n">
        <v>49</v>
      </c>
      <c r="B53" s="2" t="s">
        <v>755</v>
      </c>
      <c r="C53" s="2" t="n">
        <v>6599.20091699695</v>
      </c>
      <c r="D53" s="2" t="n">
        <f aca="false">IF(ISNUMBER(C53),C53*100,0)</f>
        <v>659920.091699695</v>
      </c>
      <c r="E53" s="2" t="n">
        <v>93.7330257145621</v>
      </c>
      <c r="F53" s="2" t="n">
        <v>1.4203693279461</v>
      </c>
      <c r="G53" s="2" t="n">
        <v>2</v>
      </c>
      <c r="H53" s="2" t="n">
        <v>138.895100298686</v>
      </c>
      <c r="I53" s="2"/>
    </row>
    <row r="54" customFormat="false" ht="12.75" hidden="false" customHeight="true" outlineLevel="0" collapsed="false">
      <c r="A54" s="2" t="n">
        <v>50</v>
      </c>
      <c r="B54" s="2" t="s">
        <v>754</v>
      </c>
      <c r="C54" s="2" t="n">
        <v>43.2733328494041</v>
      </c>
      <c r="D54" s="2" t="n">
        <f aca="false">IF(ISNUMBER(C54),C54*100,0)</f>
        <v>4327.33328494041</v>
      </c>
      <c r="E54" s="2" t="n">
        <v>11.3714023145026</v>
      </c>
      <c r="F54" s="2" t="n">
        <v>26.278082980288</v>
      </c>
      <c r="G54" s="2" t="n">
        <v>2</v>
      </c>
      <c r="H54" s="2" t="n">
        <v>0</v>
      </c>
      <c r="I54" s="2"/>
    </row>
    <row r="55" customFormat="false" ht="12.75" hidden="false" customHeight="true" outlineLevel="0" collapsed="false">
      <c r="A55" s="2" t="n">
        <v>51</v>
      </c>
      <c r="B55" s="2" t="s">
        <v>709</v>
      </c>
      <c r="C55" s="2" t="n">
        <v>439.330971322335</v>
      </c>
      <c r="D55" s="2" t="n">
        <f aca="false">IF(ISNUMBER(C55),C55*100,0)</f>
        <v>43933.0971322335</v>
      </c>
      <c r="E55" s="2" t="n">
        <v>415.5001593094</v>
      </c>
      <c r="F55" s="2" t="n">
        <v>94.5756585425318</v>
      </c>
      <c r="G55" s="2" t="n">
        <v>2</v>
      </c>
      <c r="H55" s="2" t="n">
        <v>22870.4617828105</v>
      </c>
      <c r="I55" s="2"/>
    </row>
    <row r="56" customFormat="false" ht="12.75" hidden="false" customHeight="true" outlineLevel="0" collapsed="false">
      <c r="A56" s="2" t="n">
        <v>52</v>
      </c>
      <c r="B56" s="2" t="s">
        <v>647</v>
      </c>
      <c r="C56" s="2" t="n">
        <v>8.97971914745799</v>
      </c>
      <c r="D56" s="2" t="n">
        <f aca="false">IF(ISNUMBER(C56),C56*100,0)</f>
        <v>897.971914745799</v>
      </c>
      <c r="E56" s="2" t="n">
        <v>5.79177809321453</v>
      </c>
      <c r="F56" s="2" t="n">
        <v>64.4984325022468</v>
      </c>
      <c r="G56" s="2" t="n">
        <v>2</v>
      </c>
      <c r="H56" s="2" t="n">
        <v>25529.2836513642</v>
      </c>
      <c r="I56" s="2"/>
    </row>
    <row r="57" customFormat="false" ht="12.75" hidden="false" customHeight="true" outlineLevel="0" collapsed="false">
      <c r="A57" s="2" t="n">
        <v>53</v>
      </c>
      <c r="B57" s="2" t="s">
        <v>591</v>
      </c>
      <c r="C57" s="2" t="n">
        <v>1.99549315523612</v>
      </c>
      <c r="D57" s="2" t="n">
        <f aca="false">IF(ISNUMBER(C57),C57*100,0)</f>
        <v>199.549315523612</v>
      </c>
      <c r="E57" s="2" t="n">
        <v>0</v>
      </c>
      <c r="F57" s="2" t="n">
        <v>0</v>
      </c>
      <c r="G57" s="2" t="n">
        <v>2</v>
      </c>
      <c r="H57" s="2" t="n">
        <v>157.235046058855</v>
      </c>
      <c r="I57" s="2"/>
    </row>
    <row r="58" customFormat="false" ht="12.75" hidden="false" customHeight="true" outlineLevel="0" collapsed="false">
      <c r="A58" s="2" t="n">
        <v>54</v>
      </c>
      <c r="B58" s="2" t="s">
        <v>611</v>
      </c>
      <c r="C58" s="2" t="n">
        <v>0.224005694915426</v>
      </c>
      <c r="D58" s="2" t="n">
        <f aca="false">IF(ISNUMBER(C58),C58*100,0)</f>
        <v>22.4005694915426</v>
      </c>
      <c r="E58" s="2" t="n">
        <v>0</v>
      </c>
      <c r="F58" s="2" t="n">
        <v>0</v>
      </c>
      <c r="G58" s="2" t="n">
        <v>2</v>
      </c>
      <c r="H58" s="2" t="n">
        <v>1574.17312474356</v>
      </c>
      <c r="I58" s="2"/>
    </row>
    <row r="59" customFormat="false" ht="12.75" hidden="false" customHeight="true" outlineLevel="0" collapsed="false">
      <c r="A59" s="2" t="n">
        <v>55</v>
      </c>
      <c r="B59" s="2" t="s">
        <v>761</v>
      </c>
      <c r="C59" s="2" t="n">
        <v>224.946095698903</v>
      </c>
      <c r="D59" s="2" t="n">
        <f aca="false">IF(ISNUMBER(C59),C59*100,0)</f>
        <v>22494.6095698903</v>
      </c>
      <c r="E59" s="2" t="n">
        <v>32.9308196555044</v>
      </c>
      <c r="F59" s="2" t="n">
        <v>14.6394270828258</v>
      </c>
      <c r="G59" s="2" t="n">
        <v>2</v>
      </c>
      <c r="H59" s="2" t="n">
        <v>18085.9098350181</v>
      </c>
      <c r="I59" s="2"/>
    </row>
    <row r="60" customFormat="false" ht="12.75" hidden="false" customHeight="true" outlineLevel="0" collapsed="false">
      <c r="A60" s="2" t="n">
        <v>56</v>
      </c>
      <c r="B60" s="2" t="s">
        <v>713</v>
      </c>
      <c r="C60" s="2" t="n">
        <v>11298.539567458</v>
      </c>
      <c r="D60" s="2" t="n">
        <f aca="false">IF(ISNUMBER(C60),C60*100,0)</f>
        <v>1129853.9567458</v>
      </c>
      <c r="E60" s="2" t="n">
        <v>1296.76979656158</v>
      </c>
      <c r="F60" s="2" t="n">
        <v>11.4773222576175</v>
      </c>
      <c r="G60" s="2" t="n">
        <v>2</v>
      </c>
      <c r="H60" s="2" t="n">
        <v>89.2080247787476</v>
      </c>
      <c r="I60" s="2"/>
    </row>
    <row r="61" customFormat="false" ht="12.75" hidden="false" customHeight="true" outlineLevel="0" collapsed="false">
      <c r="A61" s="2" t="n">
        <v>57</v>
      </c>
      <c r="B61" s="2" t="s">
        <v>731</v>
      </c>
      <c r="C61" s="2" t="n">
        <v>1.99549318826622</v>
      </c>
      <c r="D61" s="2" t="n">
        <f aca="false">IF(ISNUMBER(C61),C61*100,0)</f>
        <v>199.549318826622</v>
      </c>
      <c r="E61" s="2" t="n">
        <v>0</v>
      </c>
      <c r="F61" s="2" t="n">
        <v>0</v>
      </c>
      <c r="G61" s="2" t="n">
        <v>2</v>
      </c>
      <c r="H61" s="2" t="n">
        <v>200.727676794628</v>
      </c>
      <c r="I61" s="2"/>
    </row>
    <row r="62" customFormat="false" ht="12.75" hidden="false" customHeight="true" outlineLevel="0" collapsed="false">
      <c r="A62" s="2" t="n">
        <v>58</v>
      </c>
      <c r="B62" s="2" t="s">
        <v>690</v>
      </c>
      <c r="C62" s="2" t="n">
        <v>77.9581897419449</v>
      </c>
      <c r="D62" s="2" t="n">
        <f aca="false">IF(ISNUMBER(C62),C62*100,0)</f>
        <v>7795.81897419449</v>
      </c>
      <c r="E62" s="2" t="n">
        <v>27.9297802043775</v>
      </c>
      <c r="F62" s="2" t="n">
        <v>35.8266146210294</v>
      </c>
      <c r="G62" s="2" t="n">
        <v>2</v>
      </c>
      <c r="H62" s="2" t="n">
        <v>615.276388578683</v>
      </c>
      <c r="I62" s="2"/>
    </row>
    <row r="63" customFormat="false" ht="12.75" hidden="false" customHeight="true" outlineLevel="0" collapsed="false">
      <c r="A63" s="2" t="n">
        <v>59</v>
      </c>
      <c r="B63" s="2" t="s">
        <v>764</v>
      </c>
      <c r="C63" s="2" t="n">
        <v>0.997746588514625</v>
      </c>
      <c r="D63" s="2" t="n">
        <f aca="false">IF(ISNUMBER(C63),C63*100,0)</f>
        <v>99.7746588514625</v>
      </c>
      <c r="E63" s="2" t="n">
        <v>0.997746588514625</v>
      </c>
      <c r="F63" s="2" t="n">
        <v>100</v>
      </c>
      <c r="G63" s="2" t="n">
        <v>2</v>
      </c>
      <c r="H63" s="2" t="n">
        <v>3813.58955960291</v>
      </c>
      <c r="I63" s="2"/>
    </row>
    <row r="64" customFormat="false" ht="12.75" hidden="false" customHeight="true" outlineLevel="0" collapsed="false">
      <c r="A64" s="2" t="n">
        <v>60</v>
      </c>
      <c r="B64" s="2" t="s">
        <v>762</v>
      </c>
      <c r="C64" s="2" t="n">
        <v>8.69488754116547</v>
      </c>
      <c r="D64" s="2" t="n">
        <f aca="false">IF(ISNUMBER(C64),C64*100,0)</f>
        <v>869.488754116547</v>
      </c>
      <c r="E64" s="2" t="n">
        <v>7.75612314326578</v>
      </c>
      <c r="F64" s="2" t="n">
        <v>89.2032600369452</v>
      </c>
      <c r="G64" s="2" t="n">
        <v>2</v>
      </c>
      <c r="H64" s="2" t="n">
        <v>16361.4057192153</v>
      </c>
      <c r="I64" s="2"/>
    </row>
    <row r="65" customFormat="false" ht="12.75" hidden="false" customHeight="true" outlineLevel="0" collapsed="false">
      <c r="A65" s="2" t="n">
        <v>61</v>
      </c>
      <c r="B65" s="2" t="s">
        <v>948</v>
      </c>
      <c r="C65" s="2" t="n">
        <v>1.00019403411015</v>
      </c>
      <c r="D65" s="2" t="n">
        <f aca="false">IF(ISNUMBER(C65),C65*100,0)</f>
        <v>100.019403411015</v>
      </c>
      <c r="E65" s="2" t="n">
        <v>0</v>
      </c>
      <c r="F65" s="2" t="n">
        <v>0</v>
      </c>
      <c r="G65" s="2" t="n">
        <v>2</v>
      </c>
      <c r="H65" s="2" t="n">
        <v>0</v>
      </c>
      <c r="I65" s="2"/>
    </row>
    <row r="66" customFormat="false" ht="12.75" hidden="false" customHeight="true" outlineLevel="0" collapsed="false">
      <c r="A66" s="2" t="n">
        <v>62</v>
      </c>
      <c r="B66" s="2" t="s">
        <v>767</v>
      </c>
      <c r="C66" s="2" t="n">
        <v>66.9772220158362</v>
      </c>
      <c r="D66" s="2" t="n">
        <f aca="false">IF(ISNUMBER(C66),C66*100,0)</f>
        <v>6697.72220158362</v>
      </c>
      <c r="E66" s="2" t="n">
        <v>66.9772220158362</v>
      </c>
      <c r="F66" s="2" t="n">
        <v>100</v>
      </c>
      <c r="G66" s="2" t="n">
        <v>2</v>
      </c>
      <c r="H66" s="2" t="n">
        <v>4301.78111795717</v>
      </c>
      <c r="I66" s="2"/>
    </row>
    <row r="67" customFormat="false" ht="12.75" hidden="false" customHeight="true" outlineLevel="0" collapsed="false">
      <c r="A67" s="2" t="n">
        <v>63</v>
      </c>
      <c r="B67" s="2" t="s">
        <v>650</v>
      </c>
      <c r="C67" s="2" t="n">
        <v>57.8254575569581</v>
      </c>
      <c r="D67" s="2" t="n">
        <f aca="false">IF(ISNUMBER(C67),C67*100,0)</f>
        <v>5782.54575569581</v>
      </c>
      <c r="E67" s="2" t="n">
        <v>36.2673877889383</v>
      </c>
      <c r="F67" s="2" t="n">
        <v>62.7187216862311</v>
      </c>
      <c r="G67" s="2" t="n">
        <v>2</v>
      </c>
      <c r="H67" s="2" t="n">
        <v>15331.0106280689</v>
      </c>
      <c r="I67" s="2"/>
    </row>
    <row r="68" customFormat="false" ht="12.75" hidden="false" customHeight="true" outlineLevel="0" collapsed="false">
      <c r="A68" s="2" t="n">
        <v>64</v>
      </c>
      <c r="B68" s="2" t="s">
        <v>592</v>
      </c>
      <c r="C68" s="2" t="n">
        <v>15313.8077049954</v>
      </c>
      <c r="D68" s="2" t="n">
        <f aca="false">IF(ISNUMBER(C68),C68*100,0)</f>
        <v>1531380.77049954</v>
      </c>
      <c r="E68" s="2" t="n">
        <v>11411.1351579979</v>
      </c>
      <c r="F68" s="2" t="n">
        <v>74.5153352962346</v>
      </c>
      <c r="G68" s="2" t="n">
        <v>2</v>
      </c>
      <c r="H68" s="2" t="n">
        <v>119496.869945173</v>
      </c>
      <c r="I68" s="2"/>
    </row>
    <row r="69" customFormat="false" ht="12.75" hidden="false" customHeight="true" outlineLevel="0" collapsed="false">
      <c r="A69" s="2" t="n">
        <v>65</v>
      </c>
      <c r="B69" s="2" t="s">
        <v>723</v>
      </c>
      <c r="C69" s="2" t="n">
        <v>0.997746560380426</v>
      </c>
      <c r="D69" s="2" t="n">
        <f aca="false">IF(ISNUMBER(C69),C69*100,0)</f>
        <v>99.7746560380426</v>
      </c>
      <c r="E69" s="2" t="n">
        <v>0.63971417991643</v>
      </c>
      <c r="F69" s="2" t="n">
        <v>64.1158992993688</v>
      </c>
      <c r="G69" s="2" t="n">
        <v>2</v>
      </c>
      <c r="H69" s="2" t="n">
        <v>0</v>
      </c>
      <c r="I69" s="2"/>
    </row>
    <row r="70" customFormat="false" ht="12.75" hidden="false" customHeight="true" outlineLevel="0" collapsed="false">
      <c r="A70" s="2" t="n">
        <v>66</v>
      </c>
      <c r="B70" s="2" t="s">
        <v>766</v>
      </c>
      <c r="C70" s="2" t="n">
        <v>1.05026221431482</v>
      </c>
      <c r="D70" s="2" t="n">
        <f aca="false">IF(ISNUMBER(C70),C70*100,0)</f>
        <v>105.026221431482</v>
      </c>
      <c r="E70" s="2" t="n">
        <v>1.00544716088894</v>
      </c>
      <c r="F70" s="2" t="n">
        <v>95.7329652714288</v>
      </c>
      <c r="G70" s="2" t="n">
        <v>2</v>
      </c>
      <c r="H70" s="2" t="n">
        <v>2667.16222453829</v>
      </c>
      <c r="I70" s="2"/>
    </row>
    <row r="71" customFormat="false" ht="12.75" hidden="false" customHeight="true" outlineLevel="0" collapsed="false">
      <c r="A71" s="2" t="n">
        <v>67</v>
      </c>
      <c r="B71" s="2" t="s">
        <v>771</v>
      </c>
      <c r="C71" s="2" t="n">
        <v>0.00161727442105768</v>
      </c>
      <c r="D71" s="2" t="n">
        <f aca="false">IF(ISNUMBER(C71),C71*100,0)</f>
        <v>0.161727442105768</v>
      </c>
      <c r="E71" s="2" t="n">
        <v>0.000976257153091943</v>
      </c>
      <c r="F71" s="2" t="n">
        <v>60.3643475949789</v>
      </c>
      <c r="G71" s="2" t="n">
        <v>2</v>
      </c>
      <c r="H71" s="2" t="n">
        <v>0</v>
      </c>
      <c r="I71" s="2"/>
    </row>
    <row r="72" customFormat="false" ht="12.75" hidden="false" customHeight="true" outlineLevel="0" collapsed="false">
      <c r="A72" s="2" t="n">
        <v>68</v>
      </c>
      <c r="B72" s="2" t="s">
        <v>655</v>
      </c>
      <c r="C72" s="2" t="n">
        <v>12133.4739510172</v>
      </c>
      <c r="D72" s="2" t="n">
        <f aca="false">IF(ISNUMBER(C72),C72*100,0)</f>
        <v>1213347.39510172</v>
      </c>
      <c r="E72" s="2" t="n">
        <v>2453.47937716563</v>
      </c>
      <c r="F72" s="2" t="n">
        <v>20.2207495319997</v>
      </c>
      <c r="G72" s="2" t="n">
        <v>2</v>
      </c>
      <c r="H72" s="2" t="n">
        <v>2866.96647630264</v>
      </c>
      <c r="I72" s="2"/>
    </row>
    <row r="73" customFormat="false" ht="12.75" hidden="false" customHeight="true" outlineLevel="0" collapsed="false">
      <c r="A73" s="2" t="n">
        <v>69</v>
      </c>
      <c r="B73" s="2" t="s">
        <v>768</v>
      </c>
      <c r="C73" s="2" t="n">
        <v>210.001163308001</v>
      </c>
      <c r="D73" s="2" t="n">
        <f aca="false">IF(ISNUMBER(C73),C73*100,0)</f>
        <v>21000.1163308001</v>
      </c>
      <c r="E73" s="2" t="n">
        <v>142.708619541206</v>
      </c>
      <c r="F73" s="2" t="n">
        <v>67.9561090487392</v>
      </c>
      <c r="G73" s="2" t="n">
        <v>2</v>
      </c>
      <c r="H73" s="2" t="n">
        <v>395.171007145323</v>
      </c>
      <c r="I73" s="2"/>
    </row>
    <row r="74" customFormat="false" ht="12.75" hidden="false" customHeight="true" outlineLevel="0" collapsed="false">
      <c r="A74" s="2" t="n">
        <v>70</v>
      </c>
      <c r="B74" s="2" t="s">
        <v>661</v>
      </c>
      <c r="C74" s="2" t="n">
        <v>0.997746576236889</v>
      </c>
      <c r="D74" s="2" t="n">
        <f aca="false">IF(ISNUMBER(C74),C74*100,0)</f>
        <v>99.7746576236889</v>
      </c>
      <c r="E74" s="2" t="n">
        <v>0</v>
      </c>
      <c r="F74" s="2" t="n">
        <v>0</v>
      </c>
      <c r="G74" s="2" t="n">
        <v>2</v>
      </c>
      <c r="H74" s="2" t="n">
        <v>136.055951612091</v>
      </c>
      <c r="I74" s="2"/>
    </row>
    <row r="75" customFormat="false" ht="12.75" hidden="false" customHeight="true" outlineLevel="0" collapsed="false">
      <c r="A75" s="2" t="n">
        <v>71</v>
      </c>
      <c r="B75" s="2" t="s">
        <v>663</v>
      </c>
      <c r="C75" s="2" t="n">
        <v>753.057928004391</v>
      </c>
      <c r="D75" s="2" t="n">
        <f aca="false">IF(ISNUMBER(C75),C75*100,0)</f>
        <v>75305.7928004391</v>
      </c>
      <c r="E75" s="2" t="n">
        <v>476.798593125415</v>
      </c>
      <c r="F75" s="2" t="n">
        <v>63.314995486328</v>
      </c>
      <c r="G75" s="2" t="n">
        <v>2</v>
      </c>
      <c r="H75" s="2" t="n">
        <v>55970.6732018783</v>
      </c>
      <c r="I75" s="2"/>
    </row>
    <row r="76" customFormat="false" ht="12.75" hidden="false" customHeight="true" outlineLevel="0" collapsed="false">
      <c r="A76" s="2" t="n">
        <v>72</v>
      </c>
      <c r="B76" s="2" t="s">
        <v>732</v>
      </c>
      <c r="C76" s="2" t="n">
        <v>151.502737116509</v>
      </c>
      <c r="D76" s="2" t="n">
        <f aca="false">IF(ISNUMBER(C76),C76*100,0)</f>
        <v>15150.2737116509</v>
      </c>
      <c r="E76" s="2" t="n">
        <v>147.321871698097</v>
      </c>
      <c r="F76" s="2" t="n">
        <v>97.240402716159</v>
      </c>
      <c r="G76" s="2" t="n">
        <v>2</v>
      </c>
      <c r="H76" s="2" t="n">
        <v>18394.4899618309</v>
      </c>
      <c r="I76" s="2"/>
    </row>
    <row r="77" customFormat="false" ht="12.75" hidden="false" customHeight="true" outlineLevel="0" collapsed="false">
      <c r="A77" s="2" t="n">
        <v>73</v>
      </c>
      <c r="B77" s="291" t="s">
        <v>725</v>
      </c>
      <c r="C77" s="291" t="n">
        <v>48.9701862272995</v>
      </c>
      <c r="D77" s="291" t="n">
        <f aca="false">IF(ISNUMBER(C77),C77*100,0)</f>
        <v>4897.01862272995</v>
      </c>
      <c r="E77" s="291" t="n">
        <v>21.1154170430783</v>
      </c>
      <c r="F77" s="291" t="n">
        <v>43.1189233078862</v>
      </c>
      <c r="G77" s="291" t="n">
        <v>2</v>
      </c>
      <c r="H77" s="291" t="n">
        <v>4897.01862272995</v>
      </c>
      <c r="I77" s="2"/>
    </row>
    <row r="78" customFormat="false" ht="12.75" hidden="false" customHeight="true" outlineLevel="0" collapsed="false">
      <c r="A78" s="2" t="n">
        <v>74</v>
      </c>
      <c r="B78" s="2" t="s">
        <v>662</v>
      </c>
      <c r="C78" s="2" t="n">
        <v>196.284991263459</v>
      </c>
      <c r="D78" s="2" t="n">
        <f aca="false">IF(ISNUMBER(C78),C78*100,0)</f>
        <v>19628.4991263459</v>
      </c>
      <c r="E78" s="2" t="n">
        <v>46.9793642996655</v>
      </c>
      <c r="F78" s="2" t="n">
        <v>23.9342621141158</v>
      </c>
      <c r="G78" s="2" t="n">
        <v>2</v>
      </c>
      <c r="H78" s="2" t="n">
        <v>24479.6885007902</v>
      </c>
      <c r="I78" s="2"/>
    </row>
    <row r="79" customFormat="false" ht="12.75" hidden="false" customHeight="true" outlineLevel="0" collapsed="false">
      <c r="A79" s="2" t="n">
        <v>75</v>
      </c>
      <c r="B79" s="2" t="s">
        <v>665</v>
      </c>
      <c r="C79" s="2" t="n">
        <v>1.21354406908681</v>
      </c>
      <c r="D79" s="2" t="n">
        <f aca="false">IF(ISNUMBER(C79),C79*100,0)</f>
        <v>121.354406908681</v>
      </c>
      <c r="E79" s="2" t="n">
        <v>0.997746597181646</v>
      </c>
      <c r="F79" s="2" t="n">
        <v>82.217582582926</v>
      </c>
      <c r="G79" s="2" t="n">
        <v>2</v>
      </c>
      <c r="H79" s="2" t="n">
        <v>85.3556267227172</v>
      </c>
      <c r="I79" s="2"/>
    </row>
    <row r="80" customFormat="false" ht="12.75" hidden="false" customHeight="true" outlineLevel="0" collapsed="false">
      <c r="A80" s="2" t="n">
        <v>76</v>
      </c>
      <c r="B80" s="2" t="s">
        <v>666</v>
      </c>
      <c r="C80" s="2" t="n">
        <v>4001.05317745601</v>
      </c>
      <c r="D80" s="2" t="n">
        <f aca="false">IF(ISNUMBER(C80),C80*100,0)</f>
        <v>400105.317745601</v>
      </c>
      <c r="E80" s="2" t="n">
        <v>3630.53237403778</v>
      </c>
      <c r="F80" s="2" t="n">
        <v>90.7394181735467</v>
      </c>
      <c r="G80" s="2" t="n">
        <v>2</v>
      </c>
      <c r="H80" s="2" t="n">
        <v>194.403805989838</v>
      </c>
      <c r="I80" s="2"/>
    </row>
    <row r="81" customFormat="false" ht="12.75" hidden="false" customHeight="true" outlineLevel="0" collapsed="false">
      <c r="A81" s="2" t="n">
        <v>77</v>
      </c>
      <c r="B81" s="2" t="s">
        <v>668</v>
      </c>
      <c r="C81" s="2" t="n">
        <v>220.964892508235</v>
      </c>
      <c r="D81" s="2" t="n">
        <f aca="false">IF(ISNUMBER(C81),C81*100,0)</f>
        <v>22096.4892508235</v>
      </c>
      <c r="E81" s="2" t="n">
        <v>87.8134211868763</v>
      </c>
      <c r="F81" s="2" t="n">
        <v>39.7408928586263</v>
      </c>
      <c r="G81" s="2" t="n">
        <v>2</v>
      </c>
      <c r="H81" s="2" t="n">
        <v>245.042889152123</v>
      </c>
      <c r="I81" s="2"/>
    </row>
    <row r="82" customFormat="false" ht="12.75" hidden="false" customHeight="true" outlineLevel="0" collapsed="false">
      <c r="A82" s="2" t="n">
        <v>78</v>
      </c>
      <c r="B82" s="2" t="s">
        <v>670</v>
      </c>
      <c r="C82" s="2" t="n">
        <v>289.643978234784</v>
      </c>
      <c r="D82" s="2" t="n">
        <f aca="false">IF(ISNUMBER(C82),C82*100,0)</f>
        <v>28964.3978234784</v>
      </c>
      <c r="E82" s="2" t="n">
        <v>47.613377373573</v>
      </c>
      <c r="F82" s="2" t="n">
        <v>16.4385870073148</v>
      </c>
      <c r="G82" s="2" t="n">
        <v>2</v>
      </c>
      <c r="H82" s="2" t="n">
        <v>1008.2929041132</v>
      </c>
      <c r="I82" s="2"/>
    </row>
    <row r="83" customFormat="false" ht="12.75" hidden="false" customHeight="true" outlineLevel="0" collapsed="false">
      <c r="A83" s="2" t="n">
        <v>79</v>
      </c>
      <c r="B83" s="2" t="s">
        <v>671</v>
      </c>
      <c r="C83" s="2" t="n">
        <v>1.99549315169896</v>
      </c>
      <c r="D83" s="2" t="n">
        <f aca="false">IF(ISNUMBER(C83),C83*100,0)</f>
        <v>199.549315169896</v>
      </c>
      <c r="E83" s="2" t="n">
        <v>0</v>
      </c>
      <c r="F83" s="2" t="n">
        <v>0</v>
      </c>
      <c r="G83" s="2" t="n">
        <v>2</v>
      </c>
      <c r="H83" s="2" t="n">
        <v>728.475253787994</v>
      </c>
      <c r="I83" s="2"/>
    </row>
    <row r="84" customFormat="false" ht="12.75" hidden="false" customHeight="true" outlineLevel="0" collapsed="false">
      <c r="A84" s="2" t="n">
        <v>80</v>
      </c>
      <c r="B84" s="2" t="s">
        <v>733</v>
      </c>
      <c r="C84" s="2" t="n">
        <v>8.89058028986526</v>
      </c>
      <c r="D84" s="2" t="n">
        <f aca="false">IF(ISNUMBER(C84),C84*100,0)</f>
        <v>889.058028986526</v>
      </c>
      <c r="E84" s="2" t="n">
        <v>7.60049280434893</v>
      </c>
      <c r="F84" s="2" t="n">
        <v>85.4892769261985</v>
      </c>
      <c r="G84" s="2" t="n">
        <v>2</v>
      </c>
      <c r="H84" s="2" t="n">
        <v>16137.2256660695</v>
      </c>
      <c r="I84" s="2"/>
    </row>
    <row r="85" customFormat="false" ht="12.75" hidden="false" customHeight="true" outlineLevel="0" collapsed="false">
      <c r="A85" s="2" t="n">
        <v>81</v>
      </c>
      <c r="B85" s="2" t="s">
        <v>672</v>
      </c>
      <c r="C85" s="2" t="n">
        <v>58.4387258259773</v>
      </c>
      <c r="D85" s="2" t="n">
        <f aca="false">IF(ISNUMBER(C85),C85*100,0)</f>
        <v>5843.87258259773</v>
      </c>
      <c r="E85" s="2" t="n">
        <v>12.9139516523662</v>
      </c>
      <c r="F85" s="2" t="n">
        <v>22.0982772465338</v>
      </c>
      <c r="G85" s="2" t="n">
        <v>2</v>
      </c>
      <c r="H85" s="2" t="n">
        <v>230.603015908814</v>
      </c>
      <c r="I85" s="2"/>
    </row>
    <row r="86" customFormat="false" ht="12.75" hidden="false" customHeight="true" outlineLevel="0" collapsed="false">
      <c r="A86" s="2" t="n">
        <v>82</v>
      </c>
      <c r="B86" s="2" t="s">
        <v>760</v>
      </c>
      <c r="C86" s="2" t="n">
        <v>6.84620989693073</v>
      </c>
      <c r="D86" s="2" t="n">
        <f aca="false">IF(ISNUMBER(C86),C86*100,0)</f>
        <v>684.620989693073</v>
      </c>
      <c r="E86" s="2" t="n">
        <v>0</v>
      </c>
      <c r="F86" s="2" t="n">
        <v>0</v>
      </c>
      <c r="G86" s="2" t="n">
        <v>2</v>
      </c>
      <c r="H86" s="2" t="n">
        <v>8052.1064090647</v>
      </c>
      <c r="I86" s="2"/>
    </row>
    <row r="87" customFormat="false" ht="12.75" hidden="false" customHeight="true" outlineLevel="0" collapsed="false">
      <c r="A87" s="2" t="n">
        <v>83</v>
      </c>
      <c r="B87" s="2" t="s">
        <v>773</v>
      </c>
      <c r="C87" s="2" t="n">
        <v>198.935384038407</v>
      </c>
      <c r="D87" s="2" t="n">
        <f aca="false">IF(ISNUMBER(C87),C87*100,0)</f>
        <v>19893.5384038407</v>
      </c>
      <c r="E87" s="2" t="n">
        <v>184.660769094394</v>
      </c>
      <c r="F87" s="2" t="n">
        <v>92.82449675154</v>
      </c>
      <c r="G87" s="2" t="n">
        <v>2</v>
      </c>
      <c r="H87" s="2" t="n">
        <v>15788.5731307185</v>
      </c>
      <c r="I87" s="2"/>
    </row>
    <row r="88" customFormat="false" ht="12.75" hidden="false" customHeight="true" outlineLevel="0" collapsed="false">
      <c r="A88" s="2" t="n">
        <v>84</v>
      </c>
      <c r="B88" s="2" t="s">
        <v>673</v>
      </c>
      <c r="C88" s="2" t="n">
        <v>3.15292255692798</v>
      </c>
      <c r="D88" s="2" t="n">
        <f aca="false">IF(ISNUMBER(C88),C88*100,0)</f>
        <v>315.292255692798</v>
      </c>
      <c r="E88" s="2" t="n">
        <v>0.997746562330184</v>
      </c>
      <c r="F88" s="2" t="n">
        <v>31.6451338183938</v>
      </c>
      <c r="G88" s="2" t="n">
        <v>2</v>
      </c>
      <c r="H88" s="2" t="n">
        <v>64.5633406402587</v>
      </c>
      <c r="I88" s="2"/>
    </row>
    <row r="89" customFormat="false" ht="12.75" hidden="false" customHeight="true" outlineLevel="0" collapsed="false">
      <c r="A89" s="2" t="n">
        <v>85</v>
      </c>
      <c r="B89" s="2" t="s">
        <v>775</v>
      </c>
      <c r="C89" s="2" t="n">
        <v>54.7215575295328</v>
      </c>
      <c r="D89" s="2" t="n">
        <f aca="false">IF(ISNUMBER(C89),C89*100,0)</f>
        <v>5472.15575295328</v>
      </c>
      <c r="E89" s="2" t="n">
        <v>54.7215575295328</v>
      </c>
      <c r="F89" s="2" t="n">
        <v>100</v>
      </c>
      <c r="G89" s="2" t="n">
        <v>2</v>
      </c>
      <c r="H89" s="2" t="n">
        <v>66744.3003283544</v>
      </c>
      <c r="I89" s="2"/>
    </row>
    <row r="90" customFormat="false" ht="12.75" hidden="false" customHeight="true" outlineLevel="0" collapsed="false">
      <c r="A90" s="2" t="n">
        <v>86</v>
      </c>
      <c r="B90" s="291" t="s">
        <v>716</v>
      </c>
      <c r="C90" s="291" t="n">
        <v>9405.84974382401</v>
      </c>
      <c r="D90" s="291" t="n">
        <f aca="false">IF(ISNUMBER(C90),C90*100,0)</f>
        <v>940584.974382401</v>
      </c>
      <c r="E90" s="291" t="n">
        <v>3326.67668772347</v>
      </c>
      <c r="F90" s="291" t="n">
        <v>35.3681674524708</v>
      </c>
      <c r="G90" s="291" t="n">
        <v>2</v>
      </c>
      <c r="H90" s="291" t="n">
        <v>940584.974382401</v>
      </c>
      <c r="I90" s="2"/>
    </row>
    <row r="91" customFormat="false" ht="12.75" hidden="false" customHeight="true" outlineLevel="0" collapsed="false">
      <c r="A91" s="2" t="n">
        <v>87</v>
      </c>
      <c r="B91" s="2" t="s">
        <v>681</v>
      </c>
      <c r="C91" s="2" t="n">
        <v>420.574017110933</v>
      </c>
      <c r="D91" s="2" t="n">
        <f aca="false">IF(ISNUMBER(C91),C91*100,0)</f>
        <v>42057.4017110933</v>
      </c>
      <c r="E91" s="2" t="n">
        <v>0</v>
      </c>
      <c r="F91" s="2" t="n">
        <v>0</v>
      </c>
      <c r="G91" s="2" t="n">
        <v>2</v>
      </c>
      <c r="H91" s="2" t="n">
        <v>191.056570880133</v>
      </c>
      <c r="I91" s="2"/>
    </row>
    <row r="92" customFormat="false" ht="12.75" hidden="false" customHeight="true" outlineLevel="0" collapsed="false">
      <c r="A92" s="2" t="n">
        <v>88</v>
      </c>
      <c r="B92" s="2" t="s">
        <v>691</v>
      </c>
      <c r="C92" s="2" t="n">
        <v>0.997746578501967</v>
      </c>
      <c r="D92" s="2" t="n">
        <f aca="false">IF(ISNUMBER(C92),C92*100,0)</f>
        <v>99.7746578501967</v>
      </c>
      <c r="E92" s="2" t="n">
        <v>0</v>
      </c>
      <c r="F92" s="2" t="n">
        <v>0</v>
      </c>
      <c r="G92" s="2" t="n">
        <v>2</v>
      </c>
      <c r="H92" s="2" t="n">
        <v>0</v>
      </c>
      <c r="I92" s="2"/>
    </row>
    <row r="93" customFormat="false" ht="12.75" hidden="false" customHeight="true" outlineLevel="0" collapsed="false">
      <c r="A93" s="2" t="n">
        <v>89</v>
      </c>
      <c r="B93" s="2" t="s">
        <v>688</v>
      </c>
      <c r="C93" s="2" t="n">
        <v>0.99774657513536</v>
      </c>
      <c r="D93" s="2" t="n">
        <f aca="false">IF(ISNUMBER(C93),C93*100,0)</f>
        <v>99.774657513536</v>
      </c>
      <c r="E93" s="2" t="n">
        <v>0</v>
      </c>
      <c r="F93" s="2" t="n">
        <v>0</v>
      </c>
      <c r="G93" s="2" t="n">
        <v>2</v>
      </c>
      <c r="H93" s="2" t="n">
        <v>26.7443812446594</v>
      </c>
      <c r="I93" s="2"/>
    </row>
    <row r="94" customFormat="false" ht="12.75" hidden="false" customHeight="true" outlineLevel="0" collapsed="false">
      <c r="A94" s="2" t="n">
        <v>90</v>
      </c>
      <c r="B94" s="2" t="s">
        <v>692</v>
      </c>
      <c r="C94" s="2" t="n">
        <v>119.977888036083</v>
      </c>
      <c r="D94" s="2" t="n">
        <f aca="false">IF(ISNUMBER(C94),C94*100,0)</f>
        <v>11997.7888036083</v>
      </c>
      <c r="E94" s="2" t="n">
        <v>119.977888036083</v>
      </c>
      <c r="F94" s="2" t="n">
        <v>100</v>
      </c>
      <c r="G94" s="2" t="n">
        <v>2</v>
      </c>
      <c r="H94" s="2" t="n">
        <v>4243.66510830689</v>
      </c>
      <c r="I94" s="2"/>
    </row>
    <row r="95" customFormat="false" ht="12.75" hidden="false" customHeight="true" outlineLevel="0" collapsed="false">
      <c r="A95" s="2" t="n">
        <v>91</v>
      </c>
      <c r="B95" s="2" t="s">
        <v>737</v>
      </c>
      <c r="C95" s="2" t="n">
        <v>3.20913385014855</v>
      </c>
      <c r="D95" s="2" t="n">
        <f aca="false">IF(ISNUMBER(C95),C95*100,0)</f>
        <v>320.913385014855</v>
      </c>
      <c r="E95" s="2" t="n">
        <v>1.06679732392191</v>
      </c>
      <c r="F95" s="2" t="n">
        <v>33.2425312790404</v>
      </c>
      <c r="G95" s="2" t="n">
        <v>2</v>
      </c>
      <c r="H95" s="2" t="n">
        <v>129.902984931183</v>
      </c>
      <c r="I95" s="2"/>
    </row>
    <row r="96" customFormat="false" ht="12.75" hidden="false" customHeight="true" outlineLevel="0" collapsed="false">
      <c r="A96" s="2" t="n">
        <v>92</v>
      </c>
      <c r="B96" s="2" t="s">
        <v>728</v>
      </c>
      <c r="C96" s="2" t="n">
        <v>355.298512876604</v>
      </c>
      <c r="D96" s="2" t="n">
        <f aca="false">IF(ISNUMBER(C96),C96*100,0)</f>
        <v>35529.8512876604</v>
      </c>
      <c r="E96" s="2" t="n">
        <v>197.632065426133</v>
      </c>
      <c r="F96" s="2" t="n">
        <v>55.6242309673756</v>
      </c>
      <c r="G96" s="2" t="n">
        <v>2</v>
      </c>
      <c r="H96" s="2" t="n">
        <v>11706.7158613198</v>
      </c>
      <c r="I96" s="2"/>
    </row>
    <row r="97" customFormat="false" ht="12.75" hidden="false" customHeight="true" outlineLevel="0" collapsed="false">
      <c r="A97" s="2" t="n">
        <v>93</v>
      </c>
      <c r="B97" s="2" t="s">
        <v>698</v>
      </c>
      <c r="C97" s="2" t="n">
        <v>2.99472705303861</v>
      </c>
      <c r="D97" s="2" t="n">
        <f aca="false">IF(ISNUMBER(C97),C97*100,0)</f>
        <v>299.472705303861</v>
      </c>
      <c r="E97" s="2" t="n">
        <v>0.0919033601798586</v>
      </c>
      <c r="F97" s="2" t="n">
        <v>3.06883928158356</v>
      </c>
      <c r="G97" s="2" t="n">
        <v>2</v>
      </c>
      <c r="H97" s="2" t="n">
        <v>10.0173462463379</v>
      </c>
      <c r="I97" s="2"/>
    </row>
    <row r="98" customFormat="false" ht="12.75" hidden="false" customHeight="true" outlineLevel="0" collapsed="false">
      <c r="A98" s="2" t="n">
        <v>94</v>
      </c>
      <c r="B98" s="2" t="s">
        <v>711</v>
      </c>
      <c r="C98" s="2" t="n">
        <v>1.99549316768183</v>
      </c>
      <c r="D98" s="2" t="n">
        <f aca="false">IF(ISNUMBER(C98),C98*100,0)</f>
        <v>199.549316768183</v>
      </c>
      <c r="E98" s="2" t="n">
        <v>0.997746609984215</v>
      </c>
      <c r="F98" s="2" t="n">
        <v>50.0000013101172</v>
      </c>
      <c r="G98" s="2" t="n">
        <v>2</v>
      </c>
      <c r="H98" s="2" t="n">
        <v>5379.51227131752</v>
      </c>
      <c r="I98" s="2"/>
    </row>
    <row r="99" customFormat="false" ht="12.75" hidden="false" customHeight="true" outlineLevel="0" collapsed="false">
      <c r="A99" s="2" t="n">
        <v>95</v>
      </c>
      <c r="B99" s="2" t="s">
        <v>734</v>
      </c>
      <c r="C99" s="2" t="n">
        <v>256.178074276283</v>
      </c>
      <c r="D99" s="2" t="n">
        <f aca="false">IF(ISNUMBER(C99),C99*100,0)</f>
        <v>25617.8074276283</v>
      </c>
      <c r="E99" s="2" t="n">
        <v>143.207205181771</v>
      </c>
      <c r="F99" s="2" t="n">
        <v>55.9014293422023</v>
      </c>
      <c r="G99" s="2" t="n">
        <v>2</v>
      </c>
      <c r="H99" s="2" t="n">
        <v>25250.388385308</v>
      </c>
      <c r="I99" s="2"/>
    </row>
    <row r="100" customFormat="false" ht="12.75" hidden="false" customHeight="true" outlineLevel="0" collapsed="false">
      <c r="A100" s="2" t="n">
        <v>96</v>
      </c>
      <c r="B100" s="2" t="s">
        <v>693</v>
      </c>
      <c r="C100" s="2" t="n">
        <v>47.0473490974593</v>
      </c>
      <c r="D100" s="2" t="n">
        <f aca="false">IF(ISNUMBER(C100),C100*100,0)</f>
        <v>4704.73490974593</v>
      </c>
      <c r="E100" s="2" t="n">
        <v>0.82591826828883</v>
      </c>
      <c r="F100" s="2" t="n">
        <v>1.75550436769121</v>
      </c>
      <c r="G100" s="2" t="n">
        <v>2</v>
      </c>
      <c r="H100" s="2" t="n">
        <v>224.352793176644</v>
      </c>
      <c r="I100" s="2"/>
    </row>
    <row r="101" customFormat="false" ht="12.75" hidden="false" customHeight="true" outlineLevel="0" collapsed="false">
      <c r="A101" s="2" t="n">
        <v>97</v>
      </c>
      <c r="B101" s="2" t="s">
        <v>694</v>
      </c>
      <c r="C101" s="2" t="n">
        <v>5967.29902556908</v>
      </c>
      <c r="D101" s="2" t="n">
        <f aca="false">IF(ISNUMBER(C101),C101*100,0)</f>
        <v>596729.902556908</v>
      </c>
      <c r="E101" s="2" t="n">
        <v>3601.8914213888</v>
      </c>
      <c r="F101" s="2" t="n">
        <v>60.3604982079023</v>
      </c>
      <c r="G101" s="2" t="n">
        <v>2</v>
      </c>
      <c r="H101" s="2" t="n">
        <v>594.702988821427</v>
      </c>
      <c r="I101" s="2"/>
    </row>
    <row r="102" customFormat="false" ht="12.75" hidden="false" customHeight="true" outlineLevel="0" collapsed="false">
      <c r="A102" s="2" t="n">
        <v>98</v>
      </c>
      <c r="B102" s="2" t="s">
        <v>710</v>
      </c>
      <c r="C102" s="2" t="n">
        <v>2.92098603646244</v>
      </c>
      <c r="D102" s="2" t="n">
        <f aca="false">IF(ISNUMBER(C102),C102*100,0)</f>
        <v>292.098603646244</v>
      </c>
      <c r="E102" s="2" t="n">
        <v>0.925492881184739</v>
      </c>
      <c r="F102" s="2" t="n">
        <v>31.6842624248074</v>
      </c>
      <c r="G102" s="2" t="n">
        <v>2</v>
      </c>
      <c r="H102" s="2" t="n">
        <v>92375.0508547099</v>
      </c>
      <c r="I102" s="2"/>
    </row>
    <row r="103" customFormat="false" ht="12.75" hidden="false" customHeight="true" outlineLevel="0" collapsed="false">
      <c r="A103" s="2" t="n">
        <v>99</v>
      </c>
      <c r="B103" s="2" t="s">
        <v>781</v>
      </c>
      <c r="C103" s="2" t="n">
        <v>303.75936834445</v>
      </c>
      <c r="D103" s="2" t="n">
        <f aca="false">IF(ISNUMBER(C103),C103*100,0)</f>
        <v>30375.936834445</v>
      </c>
      <c r="E103" s="2" t="n">
        <v>197.931510120904</v>
      </c>
      <c r="F103" s="2" t="n">
        <v>65.160627374119</v>
      </c>
      <c r="G103" s="2" t="n">
        <v>2</v>
      </c>
      <c r="H103" s="2" t="n">
        <v>28675.2000449938</v>
      </c>
      <c r="I103" s="2"/>
    </row>
    <row r="104" customFormat="false" ht="12.75" hidden="false" customHeight="true" outlineLevel="0" collapsed="false">
      <c r="A104" s="2" t="n">
        <v>100</v>
      </c>
      <c r="B104" s="2" t="s">
        <v>586</v>
      </c>
      <c r="C104" s="2" t="n">
        <v>18786.3016053824</v>
      </c>
      <c r="D104" s="289" t="n">
        <f aca="false">IF(ISNUMBER(C104),C104*100,0)</f>
        <v>1878630.16053824</v>
      </c>
      <c r="E104" s="2" t="n">
        <v>6103.20681322676</v>
      </c>
      <c r="F104" s="2" t="n">
        <v>32.48753768266</v>
      </c>
      <c r="G104" s="2" t="n">
        <v>2</v>
      </c>
      <c r="H104" s="2" t="n">
        <v>1850768.70549782</v>
      </c>
      <c r="I104" s="2"/>
    </row>
    <row r="105" customFormat="false" ht="12.75" hidden="false" customHeight="true" outlineLevel="0" collapsed="false">
      <c r="A105" s="2" t="n">
        <v>101</v>
      </c>
      <c r="B105" s="2" t="s">
        <v>704</v>
      </c>
      <c r="C105" s="2" t="n">
        <v>2583.0095308693</v>
      </c>
      <c r="D105" s="2" t="n">
        <f aca="false">IF(ISNUMBER(C105),C105*100,0)</f>
        <v>258300.95308693</v>
      </c>
      <c r="E105" s="2" t="n">
        <v>378.303259333964</v>
      </c>
      <c r="F105" s="2" t="n">
        <v>14.6458328865185</v>
      </c>
      <c r="G105" s="2" t="n">
        <v>2</v>
      </c>
      <c r="H105" s="2" t="n">
        <v>16519.0997775862</v>
      </c>
      <c r="I105" s="2"/>
    </row>
    <row r="106" customFormat="false" ht="12.75" hidden="false" customHeight="true" outlineLevel="0" collapsed="false">
      <c r="A106" s="2" t="n">
        <v>102</v>
      </c>
      <c r="B106" s="2" t="s">
        <v>706</v>
      </c>
      <c r="C106" s="2" t="n">
        <v>1.26391901912234</v>
      </c>
      <c r="D106" s="2" t="n">
        <f aca="false">IF(ISNUMBER(C106),C106*100,0)</f>
        <v>126.391901912234</v>
      </c>
      <c r="E106" s="2" t="n">
        <v>0.412619837232182</v>
      </c>
      <c r="F106" s="2" t="n">
        <v>32.6460660049807</v>
      </c>
      <c r="G106" s="2" t="n">
        <v>2</v>
      </c>
      <c r="H106" s="2" t="n">
        <v>0</v>
      </c>
      <c r="I106" s="2"/>
    </row>
    <row r="107" customFormat="false" ht="12.75" hidden="false" customHeight="true" outlineLevel="0" collapsed="false">
      <c r="A107" s="2" t="n">
        <v>103</v>
      </c>
      <c r="B107" s="2" t="s">
        <v>705</v>
      </c>
      <c r="C107" s="2" t="n">
        <v>301.194505284933</v>
      </c>
      <c r="D107" s="2" t="n">
        <f aca="false">IF(ISNUMBER(C107),C107*100,0)</f>
        <v>30119.4505284933</v>
      </c>
      <c r="E107" s="2" t="n">
        <v>0.9977465770424</v>
      </c>
      <c r="F107" s="2" t="n">
        <v>0.331263206843206</v>
      </c>
      <c r="G107" s="2" t="n">
        <v>2</v>
      </c>
      <c r="H107" s="2" t="n">
        <v>1213.58620844939</v>
      </c>
      <c r="I107" s="2"/>
    </row>
    <row r="108" customFormat="false" ht="12.75" hidden="false" customHeight="true" outlineLevel="0" collapsed="false">
      <c r="A108" s="2" t="n">
        <v>104</v>
      </c>
      <c r="B108" s="2" t="s">
        <v>703</v>
      </c>
      <c r="C108" s="2" t="n">
        <v>1.99549320695315</v>
      </c>
      <c r="D108" s="2" t="n">
        <f aca="false">IF(ISNUMBER(C108),C108*100,0)</f>
        <v>199.549320695315</v>
      </c>
      <c r="E108" s="2" t="n">
        <v>0</v>
      </c>
      <c r="F108" s="2" t="n">
        <v>0</v>
      </c>
      <c r="G108" s="2" t="n">
        <v>2</v>
      </c>
      <c r="H108" s="2" t="n">
        <v>13.5408948928833</v>
      </c>
      <c r="I108" s="2"/>
    </row>
    <row r="109" customFormat="false" ht="12.75" hidden="false" customHeight="true" outlineLevel="0" collapsed="false">
      <c r="A109" s="2" t="n">
        <v>105</v>
      </c>
      <c r="B109" s="2" t="s">
        <v>708</v>
      </c>
      <c r="C109" s="2" t="n">
        <v>0.997746554760933</v>
      </c>
      <c r="D109" s="2" t="n">
        <f aca="false">IF(ISNUMBER(C109),C109*100,0)</f>
        <v>99.7746554760933</v>
      </c>
      <c r="E109" s="2" t="n">
        <v>0</v>
      </c>
      <c r="F109" s="2" t="n">
        <v>0</v>
      </c>
      <c r="G109" s="2" t="n">
        <v>2</v>
      </c>
      <c r="H109" s="2" t="n">
        <v>0</v>
      </c>
      <c r="I109" s="2"/>
    </row>
    <row r="110" customFormat="false" ht="12.75" hidden="false" customHeight="true" outlineLevel="0" collapsed="false">
      <c r="A110" s="2" t="n">
        <v>106</v>
      </c>
      <c r="B110" s="2" t="s">
        <v>689</v>
      </c>
      <c r="C110" s="2" t="n">
        <v>1041.33114793247</v>
      </c>
      <c r="D110" s="2" t="n">
        <f aca="false">IF(ISNUMBER(C110),C110*100,0)</f>
        <v>104133.114793247</v>
      </c>
      <c r="E110" s="2" t="n">
        <v>220.143561329218</v>
      </c>
      <c r="F110" s="2" t="n">
        <v>21.140591229438</v>
      </c>
      <c r="G110" s="2" t="n">
        <v>2</v>
      </c>
      <c r="H110" s="2" t="n">
        <v>8927.20839119692</v>
      </c>
      <c r="I110" s="2"/>
    </row>
    <row r="111" customFormat="false" ht="12.75" hidden="false" customHeight="true" outlineLevel="0" collapsed="false">
      <c r="A111" s="2" t="n">
        <v>107</v>
      </c>
      <c r="B111" s="2" t="s">
        <v>600</v>
      </c>
      <c r="C111" s="2" t="s">
        <v>1376</v>
      </c>
      <c r="D111" s="2" t="n">
        <f aca="false">IF(ISNUMBER(C111),C111*100,0)</f>
        <v>0</v>
      </c>
      <c r="E111" s="2" t="s">
        <v>1376</v>
      </c>
      <c r="F111" s="2" t="s">
        <v>1376</v>
      </c>
      <c r="G111" s="2" t="n">
        <v>2</v>
      </c>
      <c r="H111" s="2" t="n">
        <v>0</v>
      </c>
      <c r="I111" s="2"/>
    </row>
    <row r="112" customFormat="false" ht="12.75" hidden="false" customHeight="true" outlineLevel="0" collapsed="false">
      <c r="A112" s="2" t="n">
        <v>108</v>
      </c>
      <c r="B112" s="2" t="s">
        <v>783</v>
      </c>
      <c r="C112" s="2" t="s">
        <v>1376</v>
      </c>
      <c r="D112" s="2" t="n">
        <f aca="false">IF(ISNUMBER(C112),C112*100,0)</f>
        <v>0</v>
      </c>
      <c r="E112" s="2" t="s">
        <v>1376</v>
      </c>
      <c r="F112" s="2" t="s">
        <v>1376</v>
      </c>
      <c r="G112" s="2" t="n">
        <v>0</v>
      </c>
      <c r="H112" s="2" t="n">
        <v>0</v>
      </c>
      <c r="I112" s="2"/>
    </row>
    <row r="113" customFormat="false" ht="12.75" hidden="false" customHeight="true" outlineLevel="0" collapsed="false">
      <c r="A113" s="2" t="n">
        <v>109</v>
      </c>
      <c r="B113" s="2" t="s">
        <v>598</v>
      </c>
      <c r="C113" s="2" t="s">
        <v>1376</v>
      </c>
      <c r="D113" s="2" t="n">
        <f aca="false">IF(ISNUMBER(C113),C113*100,0)</f>
        <v>0</v>
      </c>
      <c r="E113" s="2" t="s">
        <v>1376</v>
      </c>
      <c r="F113" s="2" t="s">
        <v>1376</v>
      </c>
      <c r="G113" s="2" t="n">
        <v>2</v>
      </c>
      <c r="H113" s="2" t="n">
        <v>0</v>
      </c>
      <c r="I113" s="2"/>
    </row>
    <row r="114" customFormat="false" ht="12.75" hidden="false" customHeight="true" outlineLevel="0" collapsed="false">
      <c r="A114" s="2" t="n">
        <v>110</v>
      </c>
      <c r="B114" s="2" t="s">
        <v>926</v>
      </c>
      <c r="C114" s="2" t="s">
        <v>1376</v>
      </c>
      <c r="D114" s="2" t="n">
        <f aca="false">IF(ISNUMBER(C114),C114*100,0)</f>
        <v>0</v>
      </c>
      <c r="E114" s="2" t="s">
        <v>1376</v>
      </c>
      <c r="F114" s="2" t="s">
        <v>1376</v>
      </c>
      <c r="G114" s="2" t="n">
        <v>0</v>
      </c>
      <c r="H114" s="2" t="n">
        <v>0</v>
      </c>
      <c r="I114" s="2"/>
    </row>
    <row r="115" customFormat="false" ht="12.75" hidden="false" customHeight="true" outlineLevel="0" collapsed="false">
      <c r="A115" s="2" t="n">
        <v>111</v>
      </c>
      <c r="B115" s="2" t="s">
        <v>784</v>
      </c>
      <c r="C115" s="2" t="s">
        <v>1376</v>
      </c>
      <c r="D115" s="2" t="n">
        <f aca="false">IF(ISNUMBER(C115),C115*100,0)</f>
        <v>0</v>
      </c>
      <c r="E115" s="2" t="s">
        <v>1376</v>
      </c>
      <c r="F115" s="2" t="s">
        <v>1376</v>
      </c>
      <c r="G115" s="2" t="n">
        <v>0</v>
      </c>
      <c r="H115" s="2" t="n">
        <v>0</v>
      </c>
      <c r="I115" s="2"/>
    </row>
    <row r="116" customFormat="false" ht="12.75" hidden="false" customHeight="true" outlineLevel="0" collapsed="false">
      <c r="A116" s="2" t="n">
        <v>112</v>
      </c>
      <c r="B116" s="2" t="s">
        <v>931</v>
      </c>
      <c r="C116" s="2" t="s">
        <v>1376</v>
      </c>
      <c r="D116" s="2" t="n">
        <f aca="false">IF(ISNUMBER(C116),C116*100,0)</f>
        <v>0</v>
      </c>
      <c r="E116" s="2" t="s">
        <v>1376</v>
      </c>
      <c r="F116" s="2" t="s">
        <v>1376</v>
      </c>
      <c r="G116" s="2" t="n">
        <v>0</v>
      </c>
      <c r="H116" s="2" t="n">
        <v>0</v>
      </c>
      <c r="I116" s="2"/>
    </row>
    <row r="117" customFormat="false" ht="12.75" hidden="false" customHeight="true" outlineLevel="0" collapsed="false">
      <c r="A117" s="2" t="n">
        <v>113</v>
      </c>
      <c r="B117" s="2" t="s">
        <v>632</v>
      </c>
      <c r="C117" s="2" t="s">
        <v>1376</v>
      </c>
      <c r="D117" s="2" t="n">
        <f aca="false">IF(ISNUMBER(C117),C117*100,0)</f>
        <v>0</v>
      </c>
      <c r="E117" s="2" t="s">
        <v>1376</v>
      </c>
      <c r="F117" s="2" t="s">
        <v>1376</v>
      </c>
      <c r="G117" s="2" t="n">
        <v>1</v>
      </c>
      <c r="H117" s="2" t="n">
        <v>0</v>
      </c>
      <c r="I117" s="2"/>
    </row>
    <row r="118" customFormat="false" ht="12.75" hidden="false" customHeight="true" outlineLevel="0" collapsed="false">
      <c r="A118" s="2" t="n">
        <v>114</v>
      </c>
      <c r="B118" s="2" t="s">
        <v>785</v>
      </c>
      <c r="C118" s="2" t="s">
        <v>1376</v>
      </c>
      <c r="D118" s="2" t="n">
        <f aca="false">IF(ISNUMBER(C118),C118*100,0)</f>
        <v>0</v>
      </c>
      <c r="E118" s="2" t="s">
        <v>1376</v>
      </c>
      <c r="F118" s="2" t="s">
        <v>1376</v>
      </c>
      <c r="G118" s="2" t="n">
        <v>0</v>
      </c>
      <c r="H118" s="2" t="n">
        <v>0</v>
      </c>
      <c r="I118" s="2"/>
    </row>
    <row r="119" customFormat="false" ht="12.75" hidden="false" customHeight="true" outlineLevel="0" collapsed="false">
      <c r="A119" s="2" t="n">
        <v>115</v>
      </c>
      <c r="B119" s="2" t="s">
        <v>786</v>
      </c>
      <c r="C119" s="2" t="s">
        <v>1376</v>
      </c>
      <c r="D119" s="2" t="n">
        <f aca="false">IF(ISNUMBER(C119),C119*100,0)</f>
        <v>0</v>
      </c>
      <c r="E119" s="2" t="s">
        <v>1376</v>
      </c>
      <c r="F119" s="2" t="s">
        <v>1376</v>
      </c>
      <c r="G119" s="2" t="n">
        <v>0</v>
      </c>
      <c r="H119" s="2" t="n">
        <v>0</v>
      </c>
      <c r="I119" s="2"/>
    </row>
    <row r="120" customFormat="false" ht="12.75" hidden="false" customHeight="true" outlineLevel="0" collapsed="false">
      <c r="A120" s="2" t="n">
        <v>116</v>
      </c>
      <c r="B120" s="2" t="s">
        <v>605</v>
      </c>
      <c r="C120" s="2" t="s">
        <v>1376</v>
      </c>
      <c r="D120" s="2" t="n">
        <f aca="false">IF(ISNUMBER(C120),C120*100,0)</f>
        <v>0</v>
      </c>
      <c r="E120" s="2" t="s">
        <v>1376</v>
      </c>
      <c r="F120" s="2" t="s">
        <v>1376</v>
      </c>
      <c r="G120" s="2" t="n">
        <v>2</v>
      </c>
      <c r="H120" s="2" t="n">
        <v>5392.80595726979</v>
      </c>
      <c r="I120" s="2"/>
    </row>
    <row r="121" customFormat="false" ht="12.75" hidden="false" customHeight="true" outlineLevel="0" collapsed="false">
      <c r="A121" s="2" t="n">
        <v>117</v>
      </c>
      <c r="B121" s="2" t="s">
        <v>607</v>
      </c>
      <c r="C121" s="2" t="s">
        <v>1376</v>
      </c>
      <c r="D121" s="2" t="n">
        <f aca="false">IF(ISNUMBER(C121),C121*100,0)</f>
        <v>0</v>
      </c>
      <c r="E121" s="2" t="s">
        <v>1376</v>
      </c>
      <c r="F121" s="2" t="s">
        <v>1376</v>
      </c>
      <c r="G121" s="2" t="n">
        <v>2</v>
      </c>
      <c r="H121" s="2" t="n">
        <v>0</v>
      </c>
      <c r="I121" s="2"/>
    </row>
    <row r="122" customFormat="false" ht="12.75" hidden="false" customHeight="true" outlineLevel="0" collapsed="false">
      <c r="A122" s="2" t="n">
        <v>118</v>
      </c>
      <c r="B122" s="2" t="s">
        <v>787</v>
      </c>
      <c r="C122" s="2" t="s">
        <v>1376</v>
      </c>
      <c r="D122" s="2" t="n">
        <f aca="false">IF(ISNUMBER(C122),C122*100,0)</f>
        <v>0</v>
      </c>
      <c r="E122" s="2" t="s">
        <v>1376</v>
      </c>
      <c r="F122" s="2" t="s">
        <v>1376</v>
      </c>
      <c r="G122" s="2" t="n">
        <v>0</v>
      </c>
      <c r="H122" s="2" t="n">
        <v>0</v>
      </c>
      <c r="I122" s="2"/>
    </row>
    <row r="123" customFormat="false" ht="12.75" hidden="false" customHeight="true" outlineLevel="0" collapsed="false">
      <c r="A123" s="2" t="n">
        <v>119</v>
      </c>
      <c r="B123" s="2" t="s">
        <v>602</v>
      </c>
      <c r="C123" s="2" t="s">
        <v>1376</v>
      </c>
      <c r="D123" s="2" t="n">
        <f aca="false">IF(ISNUMBER(C123),C123*100,0)</f>
        <v>0</v>
      </c>
      <c r="E123" s="2" t="s">
        <v>1376</v>
      </c>
      <c r="F123" s="2" t="s">
        <v>1376</v>
      </c>
      <c r="G123" s="2" t="n">
        <v>2</v>
      </c>
      <c r="H123" s="2" t="n">
        <v>20246.2682712664</v>
      </c>
      <c r="I123" s="2"/>
    </row>
    <row r="124" customFormat="false" ht="12.75" hidden="false" customHeight="true" outlineLevel="0" collapsed="false">
      <c r="A124" s="2" t="n">
        <v>120</v>
      </c>
      <c r="B124" s="2" t="s">
        <v>819</v>
      </c>
      <c r="C124" s="2" t="s">
        <v>1376</v>
      </c>
      <c r="D124" s="2" t="n">
        <f aca="false">IF(ISNUMBER(C124),C124*100,0)</f>
        <v>0</v>
      </c>
      <c r="E124" s="2" t="s">
        <v>1376</v>
      </c>
      <c r="F124" s="2" t="s">
        <v>1376</v>
      </c>
      <c r="G124" s="2" t="n">
        <v>2</v>
      </c>
      <c r="H124" s="2" t="n">
        <v>0</v>
      </c>
      <c r="I124" s="2"/>
    </row>
    <row r="125" customFormat="false" ht="12.75" hidden="false" customHeight="true" outlineLevel="0" collapsed="false">
      <c r="A125" s="2" t="n">
        <v>121</v>
      </c>
      <c r="B125" s="2" t="s">
        <v>788</v>
      </c>
      <c r="C125" s="2" t="s">
        <v>1376</v>
      </c>
      <c r="D125" s="2" t="n">
        <f aca="false">IF(ISNUMBER(C125),C125*100,0)</f>
        <v>0</v>
      </c>
      <c r="E125" s="2" t="s">
        <v>1376</v>
      </c>
      <c r="F125" s="2" t="s">
        <v>1376</v>
      </c>
      <c r="G125" s="2" t="n">
        <v>0</v>
      </c>
      <c r="H125" s="2" t="n">
        <v>0</v>
      </c>
      <c r="I125" s="2"/>
    </row>
    <row r="126" customFormat="false" ht="12.75" hidden="false" customHeight="true" outlineLevel="0" collapsed="false">
      <c r="A126" s="2" t="n">
        <v>122</v>
      </c>
      <c r="B126" s="2" t="s">
        <v>604</v>
      </c>
      <c r="C126" s="2" t="s">
        <v>1376</v>
      </c>
      <c r="D126" s="2" t="n">
        <f aca="false">IF(ISNUMBER(C126),C126*100,0)</f>
        <v>0</v>
      </c>
      <c r="E126" s="2" t="s">
        <v>1376</v>
      </c>
      <c r="F126" s="2" t="s">
        <v>1376</v>
      </c>
      <c r="G126" s="2" t="n">
        <v>2</v>
      </c>
      <c r="H126" s="2" t="n">
        <v>6388.28984711817</v>
      </c>
      <c r="I126" s="2"/>
    </row>
    <row r="127" customFormat="false" ht="12.75" hidden="false" customHeight="true" outlineLevel="0" collapsed="false">
      <c r="A127" s="2" t="n">
        <v>123</v>
      </c>
      <c r="B127" s="2" t="s">
        <v>606</v>
      </c>
      <c r="C127" s="2" t="s">
        <v>1376</v>
      </c>
      <c r="D127" s="2" t="n">
        <f aca="false">IF(ISNUMBER(C127),C127*100,0)</f>
        <v>0</v>
      </c>
      <c r="E127" s="2" t="s">
        <v>1376</v>
      </c>
      <c r="F127" s="2" t="s">
        <v>1376</v>
      </c>
      <c r="G127" s="2" t="n">
        <v>2</v>
      </c>
      <c r="H127" s="2" t="n">
        <v>0</v>
      </c>
      <c r="I127" s="2"/>
    </row>
    <row r="128" customFormat="false" ht="12.75" hidden="false" customHeight="true" outlineLevel="0" collapsed="false">
      <c r="A128" s="2" t="n">
        <v>124</v>
      </c>
      <c r="B128" s="2" t="s">
        <v>789</v>
      </c>
      <c r="C128" s="2" t="s">
        <v>1376</v>
      </c>
      <c r="D128" s="2" t="n">
        <f aca="false">IF(ISNUMBER(C128),C128*100,0)</f>
        <v>0</v>
      </c>
      <c r="E128" s="2" t="s">
        <v>1376</v>
      </c>
      <c r="F128" s="2" t="s">
        <v>1376</v>
      </c>
      <c r="G128" s="2" t="n">
        <v>0</v>
      </c>
      <c r="H128" s="2" t="n">
        <v>0</v>
      </c>
      <c r="I128" s="2"/>
    </row>
    <row r="129" customFormat="false" ht="12.75" hidden="false" customHeight="true" outlineLevel="0" collapsed="false">
      <c r="A129" s="2" t="n">
        <v>125</v>
      </c>
      <c r="B129" s="2" t="s">
        <v>603</v>
      </c>
      <c r="C129" s="2" t="s">
        <v>1376</v>
      </c>
      <c r="D129" s="2" t="n">
        <f aca="false">IF(ISNUMBER(C129),C129*100,0)</f>
        <v>0</v>
      </c>
      <c r="E129" s="2" t="s">
        <v>1376</v>
      </c>
      <c r="F129" s="2" t="s">
        <v>1376</v>
      </c>
      <c r="G129" s="2" t="n">
        <v>2</v>
      </c>
      <c r="H129" s="2" t="n">
        <v>0</v>
      </c>
      <c r="I129" s="2"/>
    </row>
    <row r="130" customFormat="false" ht="12.75" hidden="false" customHeight="true" outlineLevel="0" collapsed="false">
      <c r="A130" s="2" t="n">
        <v>126</v>
      </c>
      <c r="B130" s="2" t="s">
        <v>610</v>
      </c>
      <c r="C130" s="2" t="s">
        <v>1376</v>
      </c>
      <c r="D130" s="2" t="n">
        <f aca="false">IF(ISNUMBER(C130),C130*100,0)</f>
        <v>0</v>
      </c>
      <c r="E130" s="2" t="s">
        <v>1376</v>
      </c>
      <c r="F130" s="2" t="s">
        <v>1376</v>
      </c>
      <c r="G130" s="2" t="n">
        <v>2</v>
      </c>
      <c r="H130" s="2" t="n">
        <v>33.8590637825012</v>
      </c>
      <c r="I130" s="2"/>
    </row>
    <row r="131" customFormat="false" ht="12.75" hidden="false" customHeight="true" outlineLevel="0" collapsed="false">
      <c r="A131" s="2" t="n">
        <v>127</v>
      </c>
      <c r="B131" s="2" t="s">
        <v>790</v>
      </c>
      <c r="C131" s="2" t="s">
        <v>1376</v>
      </c>
      <c r="D131" s="2" t="n">
        <f aca="false">IF(ISNUMBER(C131),C131*100,0)</f>
        <v>0</v>
      </c>
      <c r="E131" s="2" t="s">
        <v>1376</v>
      </c>
      <c r="F131" s="2" t="s">
        <v>1376</v>
      </c>
      <c r="G131" s="2" t="n">
        <v>0</v>
      </c>
      <c r="H131" s="2" t="n">
        <v>0</v>
      </c>
      <c r="I131" s="2"/>
    </row>
    <row r="132" customFormat="false" ht="12.75" hidden="false" customHeight="true" outlineLevel="0" collapsed="false">
      <c r="A132" s="2" t="n">
        <v>128</v>
      </c>
      <c r="B132" s="2" t="s">
        <v>941</v>
      </c>
      <c r="C132" s="2" t="s">
        <v>1376</v>
      </c>
      <c r="D132" s="2" t="n">
        <f aca="false">IF(ISNUMBER(C132),C132*100,0)</f>
        <v>0</v>
      </c>
      <c r="E132" s="2" t="s">
        <v>1376</v>
      </c>
      <c r="F132" s="2" t="s">
        <v>1376</v>
      </c>
      <c r="G132" s="2" t="n">
        <v>1</v>
      </c>
      <c r="H132" s="2" t="n">
        <v>0</v>
      </c>
      <c r="I132" s="2"/>
    </row>
    <row r="133" customFormat="false" ht="12.75" hidden="false" customHeight="true" outlineLevel="0" collapsed="false">
      <c r="A133" s="2" t="n">
        <v>129</v>
      </c>
      <c r="B133" s="2" t="s">
        <v>791</v>
      </c>
      <c r="C133" s="2" t="s">
        <v>1376</v>
      </c>
      <c r="D133" s="2" t="n">
        <f aca="false">IF(ISNUMBER(C133),C133*100,0)</f>
        <v>0</v>
      </c>
      <c r="E133" s="2" t="s">
        <v>1376</v>
      </c>
      <c r="F133" s="2" t="s">
        <v>1376</v>
      </c>
      <c r="G133" s="2" t="n">
        <v>0</v>
      </c>
      <c r="H133" s="2" t="n">
        <v>0</v>
      </c>
      <c r="I133" s="2"/>
    </row>
    <row r="134" customFormat="false" ht="12.75" hidden="false" customHeight="true" outlineLevel="0" collapsed="false">
      <c r="A134" s="2" t="n">
        <v>130</v>
      </c>
      <c r="B134" s="2" t="s">
        <v>792</v>
      </c>
      <c r="C134" s="2" t="s">
        <v>1376</v>
      </c>
      <c r="D134" s="2" t="n">
        <f aca="false">IF(ISNUMBER(C134),C134*100,0)</f>
        <v>0</v>
      </c>
      <c r="E134" s="2" t="s">
        <v>1376</v>
      </c>
      <c r="F134" s="2" t="s">
        <v>1376</v>
      </c>
      <c r="G134" s="2" t="n">
        <v>0</v>
      </c>
      <c r="H134" s="2" t="n">
        <v>0</v>
      </c>
      <c r="I134" s="2"/>
    </row>
    <row r="135" customFormat="false" ht="12.75" hidden="false" customHeight="true" outlineLevel="0" collapsed="false">
      <c r="A135" s="2" t="n">
        <v>131</v>
      </c>
      <c r="B135" s="2" t="s">
        <v>820</v>
      </c>
      <c r="C135" s="2" t="s">
        <v>1376</v>
      </c>
      <c r="D135" s="2" t="n">
        <f aca="false">IF(ISNUMBER(C135),C135*100,0)</f>
        <v>0</v>
      </c>
      <c r="E135" s="2" t="s">
        <v>1376</v>
      </c>
      <c r="F135" s="2" t="s">
        <v>1376</v>
      </c>
      <c r="G135" s="2" t="n">
        <v>2</v>
      </c>
      <c r="H135" s="2" t="n">
        <v>0</v>
      </c>
      <c r="I135" s="2"/>
    </row>
    <row r="136" customFormat="false" ht="12.75" hidden="false" customHeight="true" outlineLevel="0" collapsed="false">
      <c r="A136" s="2" t="n">
        <v>132</v>
      </c>
      <c r="B136" s="2" t="s">
        <v>793</v>
      </c>
      <c r="C136" s="2" t="s">
        <v>1376</v>
      </c>
      <c r="D136" s="2" t="n">
        <f aca="false">IF(ISNUMBER(C136),C136*100,0)</f>
        <v>0</v>
      </c>
      <c r="E136" s="2" t="s">
        <v>1376</v>
      </c>
      <c r="F136" s="2" t="s">
        <v>1376</v>
      </c>
      <c r="G136" s="2" t="n">
        <v>0</v>
      </c>
      <c r="H136" s="2" t="n">
        <v>0</v>
      </c>
      <c r="I136" s="2"/>
    </row>
    <row r="137" customFormat="false" ht="12.75" hidden="false" customHeight="true" outlineLevel="0" collapsed="false">
      <c r="A137" s="2" t="n">
        <v>133</v>
      </c>
      <c r="B137" s="2" t="s">
        <v>617</v>
      </c>
      <c r="C137" s="2" t="s">
        <v>1376</v>
      </c>
      <c r="D137" s="2" t="n">
        <f aca="false">IF(ISNUMBER(C137),C137*100,0)</f>
        <v>0</v>
      </c>
      <c r="E137" s="2" t="s">
        <v>1376</v>
      </c>
      <c r="F137" s="2" t="s">
        <v>1376</v>
      </c>
      <c r="G137" s="2" t="n">
        <v>2</v>
      </c>
      <c r="H137" s="2" t="n">
        <v>255.490671760051</v>
      </c>
      <c r="I137" s="2"/>
    </row>
    <row r="138" customFormat="false" ht="12.75" hidden="false" customHeight="true" outlineLevel="0" collapsed="false">
      <c r="A138" s="2" t="n">
        <v>134</v>
      </c>
      <c r="B138" s="2" t="s">
        <v>612</v>
      </c>
      <c r="C138" s="2" t="s">
        <v>1376</v>
      </c>
      <c r="D138" s="2" t="n">
        <f aca="false">IF(ISNUMBER(C138),C138*100,0)</f>
        <v>0</v>
      </c>
      <c r="E138" s="2" t="s">
        <v>1376</v>
      </c>
      <c r="F138" s="2" t="s">
        <v>1376</v>
      </c>
      <c r="G138" s="2" t="n">
        <v>2</v>
      </c>
      <c r="H138" s="2" t="n">
        <v>0</v>
      </c>
      <c r="I138" s="2"/>
    </row>
    <row r="139" customFormat="false" ht="12.75" hidden="false" customHeight="true" outlineLevel="0" collapsed="false">
      <c r="A139" s="2" t="n">
        <v>135</v>
      </c>
      <c r="B139" s="2" t="s">
        <v>620</v>
      </c>
      <c r="C139" s="2" t="s">
        <v>1376</v>
      </c>
      <c r="D139" s="2" t="n">
        <f aca="false">IF(ISNUMBER(C139),C139*100,0)</f>
        <v>0</v>
      </c>
      <c r="E139" s="2" t="s">
        <v>1376</v>
      </c>
      <c r="F139" s="2" t="s">
        <v>1376</v>
      </c>
      <c r="G139" s="2" t="n">
        <v>2</v>
      </c>
      <c r="H139" s="2" t="n">
        <v>213.381956277466</v>
      </c>
      <c r="I139" s="2"/>
    </row>
    <row r="140" customFormat="false" ht="12.75" hidden="false" customHeight="true" outlineLevel="0" collapsed="false">
      <c r="A140" s="2" t="n">
        <v>136</v>
      </c>
      <c r="B140" s="2" t="s">
        <v>674</v>
      </c>
      <c r="C140" s="2" t="s">
        <v>1376</v>
      </c>
      <c r="D140" s="2" t="n">
        <f aca="false">IF(ISNUMBER(C140),C140*100,0)</f>
        <v>0</v>
      </c>
      <c r="E140" s="2" t="s">
        <v>1376</v>
      </c>
      <c r="F140" s="2" t="s">
        <v>1376</v>
      </c>
      <c r="G140" s="2" t="n">
        <v>2</v>
      </c>
      <c r="H140" s="2" t="n">
        <v>178.428252072143</v>
      </c>
      <c r="I140" s="2"/>
    </row>
    <row r="141" customFormat="false" ht="12.75" hidden="false" customHeight="true" outlineLevel="0" collapsed="false">
      <c r="A141" s="2" t="n">
        <v>137</v>
      </c>
      <c r="B141" s="2" t="s">
        <v>593</v>
      </c>
      <c r="C141" s="2" t="s">
        <v>1376</v>
      </c>
      <c r="D141" s="2" t="n">
        <f aca="false">IF(ISNUMBER(C141),C141*100,0)</f>
        <v>0</v>
      </c>
      <c r="E141" s="2" t="s">
        <v>1376</v>
      </c>
      <c r="F141" s="2" t="s">
        <v>1376</v>
      </c>
      <c r="G141" s="2" t="n">
        <v>2</v>
      </c>
      <c r="H141" s="2" t="n">
        <v>4592.83995262923</v>
      </c>
      <c r="I141" s="2"/>
    </row>
    <row r="142" customFormat="false" ht="12.75" hidden="false" customHeight="true" outlineLevel="0" collapsed="false">
      <c r="A142" s="2" t="n">
        <v>138</v>
      </c>
      <c r="B142" s="2" t="s">
        <v>614</v>
      </c>
      <c r="C142" s="2" t="s">
        <v>1376</v>
      </c>
      <c r="D142" s="2" t="n">
        <f aca="false">IF(ISNUMBER(C142),C142*100,0)</f>
        <v>0</v>
      </c>
      <c r="E142" s="2" t="s">
        <v>1376</v>
      </c>
      <c r="F142" s="2" t="s">
        <v>1376</v>
      </c>
      <c r="G142" s="2" t="n">
        <v>2</v>
      </c>
      <c r="H142" s="2" t="n">
        <v>12.3980985389709</v>
      </c>
      <c r="I142" s="2"/>
    </row>
    <row r="143" customFormat="false" ht="12.75" hidden="false" customHeight="true" outlineLevel="0" collapsed="false">
      <c r="A143" s="2" t="n">
        <v>139</v>
      </c>
      <c r="B143" s="2" t="s">
        <v>744</v>
      </c>
      <c r="C143" s="2" t="s">
        <v>1376</v>
      </c>
      <c r="D143" s="2" t="n">
        <f aca="false">IF(ISNUMBER(C143),C143*100,0)</f>
        <v>0</v>
      </c>
      <c r="E143" s="2" t="s">
        <v>1376</v>
      </c>
      <c r="F143" s="2" t="s">
        <v>1376</v>
      </c>
      <c r="G143" s="2" t="n">
        <v>2</v>
      </c>
      <c r="H143" s="2" t="n">
        <v>0</v>
      </c>
      <c r="I143" s="2"/>
    </row>
    <row r="144" customFormat="false" ht="12.75" hidden="false" customHeight="true" outlineLevel="0" collapsed="false">
      <c r="A144" s="2" t="n">
        <v>140</v>
      </c>
      <c r="B144" s="2" t="s">
        <v>619</v>
      </c>
      <c r="C144" s="2" t="s">
        <v>1376</v>
      </c>
      <c r="D144" s="2" t="n">
        <f aca="false">IF(ISNUMBER(C144),C144*100,0)</f>
        <v>0</v>
      </c>
      <c r="E144" s="2" t="s">
        <v>1376</v>
      </c>
      <c r="F144" s="2" t="s">
        <v>1376</v>
      </c>
      <c r="G144" s="2" t="n">
        <v>2</v>
      </c>
      <c r="H144" s="2" t="n">
        <v>0</v>
      </c>
      <c r="I144" s="2"/>
    </row>
    <row r="145" customFormat="false" ht="12.75" hidden="false" customHeight="true" outlineLevel="0" collapsed="false">
      <c r="A145" s="2" t="n">
        <v>141</v>
      </c>
      <c r="B145" s="2" t="s">
        <v>821</v>
      </c>
      <c r="C145" s="2" t="s">
        <v>1376</v>
      </c>
      <c r="D145" s="2" t="n">
        <f aca="false">IF(ISNUMBER(C145),C145*100,0)</f>
        <v>0</v>
      </c>
      <c r="E145" s="2" t="s">
        <v>1376</v>
      </c>
      <c r="F145" s="2" t="s">
        <v>1376</v>
      </c>
      <c r="G145" s="2" t="n">
        <v>1</v>
      </c>
      <c r="H145" s="2" t="n">
        <v>0</v>
      </c>
      <c r="I145" s="2"/>
    </row>
    <row r="146" customFormat="false" ht="12.75" hidden="false" customHeight="true" outlineLevel="0" collapsed="false">
      <c r="A146" s="2" t="n">
        <v>142</v>
      </c>
      <c r="B146" s="2" t="s">
        <v>613</v>
      </c>
      <c r="C146" s="2" t="s">
        <v>1376</v>
      </c>
      <c r="D146" s="2" t="n">
        <f aca="false">IF(ISNUMBER(C146),C146*100,0)</f>
        <v>0</v>
      </c>
      <c r="E146" s="2" t="s">
        <v>1376</v>
      </c>
      <c r="F146" s="2" t="s">
        <v>1376</v>
      </c>
      <c r="G146" s="2" t="n">
        <v>2</v>
      </c>
      <c r="H146" s="2" t="n">
        <v>132.965628767574</v>
      </c>
      <c r="I146" s="2"/>
    </row>
    <row r="147" customFormat="false" ht="12.75" hidden="false" customHeight="true" outlineLevel="0" collapsed="false">
      <c r="A147" s="2" t="n">
        <v>143</v>
      </c>
      <c r="B147" s="2" t="s">
        <v>794</v>
      </c>
      <c r="C147" s="2" t="s">
        <v>1376</v>
      </c>
      <c r="D147" s="2" t="n">
        <f aca="false">IF(ISNUMBER(C147),C147*100,0)</f>
        <v>0</v>
      </c>
      <c r="E147" s="2" t="s">
        <v>1376</v>
      </c>
      <c r="F147" s="2" t="s">
        <v>1376</v>
      </c>
      <c r="G147" s="2" t="n">
        <v>0</v>
      </c>
      <c r="H147" s="2" t="n">
        <v>0</v>
      </c>
      <c r="I147" s="2"/>
    </row>
    <row r="148" customFormat="false" ht="12.75" hidden="false" customHeight="true" outlineLevel="0" collapsed="false">
      <c r="A148" s="2" t="n">
        <v>144</v>
      </c>
      <c r="B148" s="2" t="s">
        <v>622</v>
      </c>
      <c r="C148" s="2" t="s">
        <v>1376</v>
      </c>
      <c r="D148" s="2" t="n">
        <f aca="false">IF(ISNUMBER(C148),C148*100,0)</f>
        <v>0</v>
      </c>
      <c r="E148" s="2" t="s">
        <v>1376</v>
      </c>
      <c r="F148" s="2" t="s">
        <v>1376</v>
      </c>
      <c r="G148" s="2" t="n">
        <v>2</v>
      </c>
      <c r="H148" s="2" t="n">
        <v>0</v>
      </c>
      <c r="I148" s="2"/>
    </row>
    <row r="149" customFormat="false" ht="12.75" hidden="false" customHeight="true" outlineLevel="0" collapsed="false">
      <c r="A149" s="2" t="n">
        <v>145</v>
      </c>
      <c r="B149" s="2" t="s">
        <v>623</v>
      </c>
      <c r="C149" s="2" t="s">
        <v>1376</v>
      </c>
      <c r="D149" s="2" t="n">
        <f aca="false">IF(ISNUMBER(C149),C149*100,0)</f>
        <v>0</v>
      </c>
      <c r="E149" s="2" t="s">
        <v>1376</v>
      </c>
      <c r="F149" s="2" t="s">
        <v>1376</v>
      </c>
      <c r="G149" s="2" t="n">
        <v>2</v>
      </c>
      <c r="H149" s="2" t="n">
        <v>1737.28014118805</v>
      </c>
      <c r="I149" s="2"/>
    </row>
    <row r="150" customFormat="false" ht="12.75" hidden="false" customHeight="true" outlineLevel="0" collapsed="false">
      <c r="A150" s="2" t="n">
        <v>146</v>
      </c>
      <c r="B150" s="2" t="s">
        <v>628</v>
      </c>
      <c r="C150" s="2" t="s">
        <v>1376</v>
      </c>
      <c r="D150" s="2" t="n">
        <f aca="false">IF(ISNUMBER(C150),C150*100,0)</f>
        <v>0</v>
      </c>
      <c r="E150" s="2" t="s">
        <v>1376</v>
      </c>
      <c r="F150" s="2" t="s">
        <v>1376</v>
      </c>
      <c r="G150" s="2" t="n">
        <v>2</v>
      </c>
      <c r="H150" s="2" t="n">
        <v>0</v>
      </c>
      <c r="I150" s="2"/>
    </row>
    <row r="151" customFormat="false" ht="12.75" hidden="false" customHeight="true" outlineLevel="0" collapsed="false">
      <c r="A151" s="2" t="n">
        <v>147</v>
      </c>
      <c r="B151" s="2" t="s">
        <v>795</v>
      </c>
      <c r="C151" s="2" t="s">
        <v>1376</v>
      </c>
      <c r="D151" s="2" t="n">
        <f aca="false">IF(ISNUMBER(C151),C151*100,0)</f>
        <v>0</v>
      </c>
      <c r="E151" s="2" t="s">
        <v>1376</v>
      </c>
      <c r="F151" s="2" t="s">
        <v>1376</v>
      </c>
      <c r="G151" s="2" t="n">
        <v>0</v>
      </c>
      <c r="H151" s="2" t="n">
        <v>0</v>
      </c>
      <c r="I151" s="2"/>
    </row>
    <row r="152" customFormat="false" ht="12.75" hidden="false" customHeight="true" outlineLevel="0" collapsed="false">
      <c r="A152" s="2" t="n">
        <v>148</v>
      </c>
      <c r="B152" s="2" t="s">
        <v>747</v>
      </c>
      <c r="C152" s="2" t="s">
        <v>1376</v>
      </c>
      <c r="D152" s="2" t="n">
        <f aca="false">IF(ISNUMBER(C152),C152*100,0)</f>
        <v>0</v>
      </c>
      <c r="E152" s="2" t="s">
        <v>1376</v>
      </c>
      <c r="F152" s="2" t="s">
        <v>1376</v>
      </c>
      <c r="G152" s="2" t="n">
        <v>2</v>
      </c>
      <c r="H152" s="2" t="n">
        <v>651.339501320369</v>
      </c>
      <c r="I152" s="2"/>
    </row>
    <row r="153" customFormat="false" ht="12.75" hidden="false" customHeight="true" outlineLevel="0" collapsed="false">
      <c r="A153" s="2" t="n">
        <v>149</v>
      </c>
      <c r="B153" s="2" t="s">
        <v>748</v>
      </c>
      <c r="C153" s="2" t="s">
        <v>1376</v>
      </c>
      <c r="D153" s="2" t="n">
        <f aca="false">IF(ISNUMBER(C153),C153*100,0)</f>
        <v>0</v>
      </c>
      <c r="E153" s="2" t="s">
        <v>1376</v>
      </c>
      <c r="F153" s="2" t="s">
        <v>1376</v>
      </c>
      <c r="G153" s="2" t="n">
        <v>2</v>
      </c>
      <c r="H153" s="2" t="n">
        <v>0</v>
      </c>
      <c r="I153" s="2"/>
    </row>
    <row r="154" customFormat="false" ht="12.75" hidden="false" customHeight="true" outlineLevel="0" collapsed="false">
      <c r="A154" s="2" t="n">
        <v>150</v>
      </c>
      <c r="B154" s="2" t="s">
        <v>658</v>
      </c>
      <c r="C154" s="2" t="s">
        <v>1376</v>
      </c>
      <c r="D154" s="2" t="n">
        <f aca="false">IF(ISNUMBER(C154),C154*100,0)</f>
        <v>0</v>
      </c>
      <c r="E154" s="2" t="s">
        <v>1376</v>
      </c>
      <c r="F154" s="2" t="s">
        <v>1376</v>
      </c>
      <c r="G154" s="2" t="n">
        <v>2</v>
      </c>
      <c r="H154" s="2" t="n">
        <v>0</v>
      </c>
      <c r="I154" s="2"/>
    </row>
    <row r="155" customFormat="false" ht="12.75" hidden="false" customHeight="true" outlineLevel="0" collapsed="false">
      <c r="A155" s="2" t="n">
        <v>151</v>
      </c>
      <c r="B155" s="2" t="s">
        <v>633</v>
      </c>
      <c r="C155" s="2" t="s">
        <v>1376</v>
      </c>
      <c r="D155" s="2" t="n">
        <f aca="false">IF(ISNUMBER(C155),C155*100,0)</f>
        <v>0</v>
      </c>
      <c r="E155" s="2" t="s">
        <v>1376</v>
      </c>
      <c r="F155" s="2" t="s">
        <v>1376</v>
      </c>
      <c r="G155" s="2" t="n">
        <v>2</v>
      </c>
      <c r="H155" s="2" t="n">
        <v>3469.05671005241</v>
      </c>
      <c r="I155" s="2"/>
    </row>
    <row r="156" customFormat="false" ht="12.75" hidden="false" customHeight="true" outlineLevel="0" collapsed="false">
      <c r="A156" s="2" t="n">
        <v>152</v>
      </c>
      <c r="B156" s="2" t="s">
        <v>753</v>
      </c>
      <c r="C156" s="2" t="s">
        <v>1376</v>
      </c>
      <c r="D156" s="2" t="n">
        <f aca="false">IF(ISNUMBER(C156),C156*100,0)</f>
        <v>0</v>
      </c>
      <c r="E156" s="2" t="s">
        <v>1376</v>
      </c>
      <c r="F156" s="2" t="s">
        <v>1376</v>
      </c>
      <c r="G156" s="2" t="n">
        <v>2</v>
      </c>
      <c r="H156" s="2" t="n">
        <v>0</v>
      </c>
      <c r="I156" s="2"/>
    </row>
    <row r="157" customFormat="false" ht="12.75" hidden="false" customHeight="true" outlineLevel="0" collapsed="false">
      <c r="A157" s="2" t="n">
        <v>153</v>
      </c>
      <c r="B157" s="2" t="s">
        <v>751</v>
      </c>
      <c r="C157" s="2" t="s">
        <v>1376</v>
      </c>
      <c r="D157" s="2" t="n">
        <f aca="false">IF(ISNUMBER(C157),C157*100,0)</f>
        <v>0</v>
      </c>
      <c r="E157" s="2" t="s">
        <v>1376</v>
      </c>
      <c r="F157" s="2" t="s">
        <v>1376</v>
      </c>
      <c r="G157" s="2" t="n">
        <v>2</v>
      </c>
      <c r="H157" s="2" t="n">
        <v>0</v>
      </c>
      <c r="I157" s="2"/>
    </row>
    <row r="158" customFormat="false" ht="12.75" hidden="false" customHeight="true" outlineLevel="0" collapsed="false">
      <c r="A158" s="2" t="n">
        <v>154</v>
      </c>
      <c r="B158" s="2" t="s">
        <v>640</v>
      </c>
      <c r="C158" s="2" t="s">
        <v>1376</v>
      </c>
      <c r="D158" s="2" t="n">
        <f aca="false">IF(ISNUMBER(C158),C158*100,0)</f>
        <v>0</v>
      </c>
      <c r="E158" s="2" t="s">
        <v>1376</v>
      </c>
      <c r="F158" s="2" t="s">
        <v>1376</v>
      </c>
      <c r="G158" s="2" t="n">
        <v>2</v>
      </c>
      <c r="H158" s="2" t="n">
        <v>328.094929751587</v>
      </c>
      <c r="I158" s="2"/>
    </row>
    <row r="159" customFormat="false" ht="12.75" hidden="false" customHeight="true" outlineLevel="0" collapsed="false">
      <c r="A159" s="2" t="n">
        <v>155</v>
      </c>
      <c r="B159" s="2" t="s">
        <v>637</v>
      </c>
      <c r="C159" s="2" t="s">
        <v>1376</v>
      </c>
      <c r="D159" s="2" t="n">
        <f aca="false">IF(ISNUMBER(C159),C159*100,0)</f>
        <v>0</v>
      </c>
      <c r="E159" s="2" t="s">
        <v>1376</v>
      </c>
      <c r="F159" s="2" t="s">
        <v>1376</v>
      </c>
      <c r="G159" s="2" t="n">
        <v>2</v>
      </c>
      <c r="H159" s="2" t="n">
        <v>0</v>
      </c>
      <c r="I159" s="2"/>
    </row>
    <row r="160" customFormat="false" ht="12.75" hidden="false" customHeight="true" outlineLevel="0" collapsed="false">
      <c r="A160" s="2" t="n">
        <v>156</v>
      </c>
      <c r="B160" s="2" t="s">
        <v>641</v>
      </c>
      <c r="C160" s="2" t="s">
        <v>1376</v>
      </c>
      <c r="D160" s="2" t="n">
        <f aca="false">IF(ISNUMBER(C160),C160*100,0)</f>
        <v>0</v>
      </c>
      <c r="E160" s="2" t="s">
        <v>1376</v>
      </c>
      <c r="F160" s="2" t="s">
        <v>1376</v>
      </c>
      <c r="G160" s="2" t="n">
        <v>2</v>
      </c>
      <c r="H160" s="2" t="n">
        <v>6881.62943363674</v>
      </c>
      <c r="I160" s="2"/>
    </row>
    <row r="161" customFormat="false" ht="12.75" hidden="false" customHeight="true" outlineLevel="0" collapsed="false">
      <c r="A161" s="2" t="n">
        <v>157</v>
      </c>
      <c r="B161" s="2" t="s">
        <v>627</v>
      </c>
      <c r="C161" s="2" t="s">
        <v>1376</v>
      </c>
      <c r="D161" s="2" t="n">
        <f aca="false">IF(ISNUMBER(C161),C161*100,0)</f>
        <v>0</v>
      </c>
      <c r="E161" s="2" t="s">
        <v>1376</v>
      </c>
      <c r="F161" s="2" t="s">
        <v>1376</v>
      </c>
      <c r="G161" s="2" t="n">
        <v>2</v>
      </c>
      <c r="H161" s="2" t="n">
        <v>21.7272890823364</v>
      </c>
      <c r="I161" s="2"/>
    </row>
    <row r="162" customFormat="false" ht="12.75" hidden="false" customHeight="true" outlineLevel="0" collapsed="false">
      <c r="A162" s="2" t="n">
        <v>158</v>
      </c>
      <c r="B162" s="2" t="s">
        <v>636</v>
      </c>
      <c r="C162" s="2" t="s">
        <v>1376</v>
      </c>
      <c r="D162" s="2" t="n">
        <f aca="false">IF(ISNUMBER(C162),C162*100,0)</f>
        <v>0</v>
      </c>
      <c r="E162" s="2" t="s">
        <v>1376</v>
      </c>
      <c r="F162" s="2" t="s">
        <v>1376</v>
      </c>
      <c r="G162" s="2" t="n">
        <v>2</v>
      </c>
      <c r="H162" s="2" t="n">
        <v>0</v>
      </c>
      <c r="I162" s="2"/>
    </row>
    <row r="163" customFormat="false" ht="12.75" hidden="false" customHeight="true" outlineLevel="0" collapsed="false">
      <c r="A163" s="2" t="n">
        <v>159</v>
      </c>
      <c r="B163" s="2" t="s">
        <v>639</v>
      </c>
      <c r="C163" s="2" t="s">
        <v>1376</v>
      </c>
      <c r="D163" s="2" t="n">
        <f aca="false">IF(ISNUMBER(C163),C163*100,0)</f>
        <v>0</v>
      </c>
      <c r="E163" s="2" t="s">
        <v>1376</v>
      </c>
      <c r="F163" s="2" t="s">
        <v>1376</v>
      </c>
      <c r="G163" s="2" t="n">
        <v>2</v>
      </c>
      <c r="H163" s="2" t="n">
        <v>1155.62128901704</v>
      </c>
      <c r="I163" s="2"/>
    </row>
    <row r="164" customFormat="false" ht="12.75" hidden="false" customHeight="true" outlineLevel="0" collapsed="false">
      <c r="A164" s="2" t="n">
        <v>160</v>
      </c>
      <c r="B164" s="2" t="s">
        <v>630</v>
      </c>
      <c r="C164" s="2" t="s">
        <v>1376</v>
      </c>
      <c r="D164" s="2" t="n">
        <f aca="false">IF(ISNUMBER(C164),C164*100,0)</f>
        <v>0</v>
      </c>
      <c r="E164" s="2" t="s">
        <v>1376</v>
      </c>
      <c r="F164" s="2" t="s">
        <v>1376</v>
      </c>
      <c r="G164" s="2" t="n">
        <v>2</v>
      </c>
      <c r="H164" s="2" t="n">
        <v>478.063130871582</v>
      </c>
      <c r="I164" s="2"/>
    </row>
    <row r="165" customFormat="false" ht="12.75" hidden="false" customHeight="true" outlineLevel="0" collapsed="false">
      <c r="A165" s="2" t="n">
        <v>161</v>
      </c>
      <c r="B165" s="2" t="s">
        <v>642</v>
      </c>
      <c r="C165" s="2" t="s">
        <v>1376</v>
      </c>
      <c r="D165" s="2" t="n">
        <f aca="false">IF(ISNUMBER(C165),C165*100,0)</f>
        <v>0</v>
      </c>
      <c r="E165" s="2" t="s">
        <v>1376</v>
      </c>
      <c r="F165" s="2" t="s">
        <v>1376</v>
      </c>
      <c r="G165" s="2" t="n">
        <v>2</v>
      </c>
      <c r="H165" s="2" t="n">
        <v>3328.03709938736</v>
      </c>
      <c r="I165" s="2"/>
    </row>
    <row r="166" customFormat="false" ht="12.75" hidden="false" customHeight="true" outlineLevel="0" collapsed="false">
      <c r="A166" s="2" t="n">
        <v>162</v>
      </c>
      <c r="B166" s="2" t="s">
        <v>955</v>
      </c>
      <c r="C166" s="2" t="s">
        <v>1376</v>
      </c>
      <c r="D166" s="2" t="n">
        <f aca="false">IF(ISNUMBER(C166),C166*100,0)</f>
        <v>0</v>
      </c>
      <c r="E166" s="2" t="s">
        <v>1376</v>
      </c>
      <c r="F166" s="2" t="s">
        <v>1376</v>
      </c>
      <c r="G166" s="2" t="n">
        <v>1</v>
      </c>
      <c r="H166" s="2" t="n">
        <v>0</v>
      </c>
      <c r="I166" s="2"/>
    </row>
    <row r="167" customFormat="false" ht="12.75" hidden="false" customHeight="true" outlineLevel="0" collapsed="false">
      <c r="A167" s="2" t="n">
        <v>163</v>
      </c>
      <c r="B167" s="2" t="s">
        <v>643</v>
      </c>
      <c r="C167" s="2" t="s">
        <v>1376</v>
      </c>
      <c r="D167" s="2" t="n">
        <f aca="false">IF(ISNUMBER(C167),C167*100,0)</f>
        <v>0</v>
      </c>
      <c r="E167" s="2" t="s">
        <v>1376</v>
      </c>
      <c r="F167" s="2" t="s">
        <v>1376</v>
      </c>
      <c r="G167" s="2" t="n">
        <v>2</v>
      </c>
      <c r="H167" s="2" t="n">
        <v>3864.40789406128</v>
      </c>
      <c r="I167" s="2"/>
    </row>
    <row r="168" customFormat="false" ht="12.75" hidden="false" customHeight="true" outlineLevel="0" collapsed="false">
      <c r="A168" s="2" t="n">
        <v>164</v>
      </c>
      <c r="B168" s="2" t="s">
        <v>796</v>
      </c>
      <c r="C168" s="2" t="s">
        <v>1376</v>
      </c>
      <c r="D168" s="2" t="n">
        <f aca="false">IF(ISNUMBER(C168),C168*100,0)</f>
        <v>0</v>
      </c>
      <c r="E168" s="2" t="s">
        <v>1376</v>
      </c>
      <c r="F168" s="2" t="s">
        <v>1376</v>
      </c>
      <c r="G168" s="2" t="n">
        <v>0</v>
      </c>
      <c r="H168" s="2" t="n">
        <v>0</v>
      </c>
      <c r="I168" s="2"/>
    </row>
    <row r="169" customFormat="false" ht="12.75" hidden="false" customHeight="true" outlineLevel="0" collapsed="false">
      <c r="A169" s="2" t="n">
        <v>165</v>
      </c>
      <c r="B169" s="2" t="s">
        <v>588</v>
      </c>
      <c r="C169" s="2" t="s">
        <v>1376</v>
      </c>
      <c r="D169" s="2" t="n">
        <f aca="false">IF(ISNUMBER(C169),C169*100,0)</f>
        <v>0</v>
      </c>
      <c r="E169" s="2" t="s">
        <v>1376</v>
      </c>
      <c r="F169" s="2" t="s">
        <v>1376</v>
      </c>
      <c r="G169" s="2" t="n">
        <v>2</v>
      </c>
      <c r="H169" s="2" t="n">
        <v>17072.1741302907</v>
      </c>
      <c r="I169" s="2"/>
    </row>
    <row r="170" customFormat="false" ht="12.75" hidden="false" customHeight="true" outlineLevel="0" collapsed="false">
      <c r="A170" s="2" t="n">
        <v>166</v>
      </c>
      <c r="B170" s="2" t="s">
        <v>757</v>
      </c>
      <c r="C170" s="2" t="s">
        <v>1376</v>
      </c>
      <c r="D170" s="2" t="n">
        <f aca="false">IF(ISNUMBER(C170),C170*100,0)</f>
        <v>0</v>
      </c>
      <c r="E170" s="2" t="s">
        <v>1376</v>
      </c>
      <c r="F170" s="2" t="s">
        <v>1376</v>
      </c>
      <c r="G170" s="2" t="n">
        <v>2</v>
      </c>
      <c r="H170" s="2" t="n">
        <v>0</v>
      </c>
      <c r="I170" s="2"/>
    </row>
    <row r="171" customFormat="false" ht="12.75" hidden="false" customHeight="true" outlineLevel="0" collapsed="false">
      <c r="A171" s="2" t="n">
        <v>167</v>
      </c>
      <c r="B171" s="2" t="s">
        <v>742</v>
      </c>
      <c r="C171" s="2" t="s">
        <v>1376</v>
      </c>
      <c r="D171" s="2" t="n">
        <f aca="false">IF(ISNUMBER(C171),C171*100,0)</f>
        <v>0</v>
      </c>
      <c r="E171" s="2" t="s">
        <v>1376</v>
      </c>
      <c r="F171" s="2" t="s">
        <v>1376</v>
      </c>
      <c r="G171" s="2" t="n">
        <v>1</v>
      </c>
      <c r="H171" s="2" t="n">
        <v>0</v>
      </c>
      <c r="I171" s="2"/>
    </row>
    <row r="172" customFormat="false" ht="12.75" hidden="false" customHeight="true" outlineLevel="0" collapsed="false">
      <c r="A172" s="2" t="n">
        <v>168</v>
      </c>
      <c r="B172" s="2" t="s">
        <v>729</v>
      </c>
      <c r="C172" s="2" t="s">
        <v>1376</v>
      </c>
      <c r="D172" s="2" t="n">
        <f aca="false">IF(ISNUMBER(C172),C172*100,0)</f>
        <v>0</v>
      </c>
      <c r="E172" s="2" t="s">
        <v>1376</v>
      </c>
      <c r="F172" s="2" t="s">
        <v>1376</v>
      </c>
      <c r="G172" s="2" t="n">
        <v>2</v>
      </c>
      <c r="H172" s="2" t="n">
        <v>8.75695382995606</v>
      </c>
      <c r="I172" s="2"/>
    </row>
    <row r="173" customFormat="false" ht="12.75" hidden="false" customHeight="true" outlineLevel="0" collapsed="false">
      <c r="A173" s="2" t="n">
        <v>169</v>
      </c>
      <c r="B173" s="2" t="s">
        <v>646</v>
      </c>
      <c r="C173" s="2" t="s">
        <v>1376</v>
      </c>
      <c r="D173" s="2" t="n">
        <f aca="false">IF(ISNUMBER(C173),C173*100,0)</f>
        <v>0</v>
      </c>
      <c r="E173" s="2" t="s">
        <v>1376</v>
      </c>
      <c r="F173" s="2" t="s">
        <v>1376</v>
      </c>
      <c r="G173" s="2" t="n">
        <v>2</v>
      </c>
      <c r="H173" s="2" t="n">
        <v>2067.82428836823</v>
      </c>
      <c r="I173" s="2"/>
    </row>
    <row r="174" customFormat="false" ht="12.75" hidden="false" customHeight="true" outlineLevel="0" collapsed="false">
      <c r="A174" s="2" t="n">
        <v>170</v>
      </c>
      <c r="B174" s="2" t="s">
        <v>758</v>
      </c>
      <c r="C174" s="2" t="s">
        <v>1376</v>
      </c>
      <c r="D174" s="2" t="n">
        <f aca="false">IF(ISNUMBER(C174),C174*100,0)</f>
        <v>0</v>
      </c>
      <c r="E174" s="2" t="s">
        <v>1376</v>
      </c>
      <c r="F174" s="2" t="s">
        <v>1376</v>
      </c>
      <c r="G174" s="2" t="n">
        <v>2</v>
      </c>
      <c r="H174" s="2" t="n">
        <v>0</v>
      </c>
      <c r="I174" s="2"/>
    </row>
    <row r="175" customFormat="false" ht="12.75" hidden="false" customHeight="true" outlineLevel="0" collapsed="false">
      <c r="A175" s="2" t="n">
        <v>171</v>
      </c>
      <c r="B175" s="2" t="s">
        <v>735</v>
      </c>
      <c r="C175" s="2" t="s">
        <v>1376</v>
      </c>
      <c r="D175" s="2" t="n">
        <f aca="false">IF(ISNUMBER(C175),C175*100,0)</f>
        <v>0</v>
      </c>
      <c r="E175" s="2" t="s">
        <v>1376</v>
      </c>
      <c r="F175" s="2" t="s">
        <v>1376</v>
      </c>
      <c r="G175" s="2" t="n">
        <v>2</v>
      </c>
      <c r="H175" s="2" t="n">
        <v>0</v>
      </c>
      <c r="I175" s="2"/>
    </row>
    <row r="176" customFormat="false" ht="12.75" hidden="false" customHeight="true" outlineLevel="0" collapsed="false">
      <c r="A176" s="2" t="n">
        <v>172</v>
      </c>
      <c r="B176" s="2" t="s">
        <v>759</v>
      </c>
      <c r="C176" s="2" t="s">
        <v>1376</v>
      </c>
      <c r="D176" s="2" t="n">
        <f aca="false">IF(ISNUMBER(C176),C176*100,0)</f>
        <v>0</v>
      </c>
      <c r="E176" s="2" t="s">
        <v>1376</v>
      </c>
      <c r="F176" s="2" t="s">
        <v>1376</v>
      </c>
      <c r="G176" s="2" t="n">
        <v>2</v>
      </c>
      <c r="H176" s="2" t="n">
        <v>0</v>
      </c>
      <c r="I176" s="2"/>
    </row>
    <row r="177" customFormat="false" ht="12.75" hidden="false" customHeight="true" outlineLevel="0" collapsed="false">
      <c r="A177" s="2" t="n">
        <v>173</v>
      </c>
      <c r="B177" s="2" t="s">
        <v>797</v>
      </c>
      <c r="C177" s="2" t="s">
        <v>1376</v>
      </c>
      <c r="D177" s="2" t="n">
        <f aca="false">IF(ISNUMBER(C177),C177*100,0)</f>
        <v>0</v>
      </c>
      <c r="E177" s="2" t="s">
        <v>1376</v>
      </c>
      <c r="F177" s="2" t="s">
        <v>1376</v>
      </c>
      <c r="G177" s="2" t="n">
        <v>0</v>
      </c>
      <c r="H177" s="2" t="n">
        <v>0</v>
      </c>
      <c r="I177" s="2"/>
    </row>
    <row r="178" customFormat="false" ht="12.75" hidden="false" customHeight="true" outlineLevel="0" collapsed="false">
      <c r="A178" s="2" t="n">
        <v>174</v>
      </c>
      <c r="B178" s="2" t="s">
        <v>648</v>
      </c>
      <c r="C178" s="2" t="s">
        <v>1376</v>
      </c>
      <c r="D178" s="2" t="n">
        <f aca="false">IF(ISNUMBER(C178),C178*100,0)</f>
        <v>0</v>
      </c>
      <c r="E178" s="2" t="s">
        <v>1376</v>
      </c>
      <c r="F178" s="2" t="s">
        <v>1376</v>
      </c>
      <c r="G178" s="2" t="n">
        <v>1</v>
      </c>
      <c r="H178" s="2" t="n">
        <v>0</v>
      </c>
      <c r="I178" s="2"/>
    </row>
    <row r="179" customFormat="false" ht="12.75" hidden="false" customHeight="true" outlineLevel="0" collapsed="false">
      <c r="A179" s="2" t="n">
        <v>175</v>
      </c>
      <c r="B179" s="2" t="s">
        <v>675</v>
      </c>
      <c r="C179" s="2" t="s">
        <v>1376</v>
      </c>
      <c r="D179" s="2" t="n">
        <f aca="false">IF(ISNUMBER(C179),C179*100,0)</f>
        <v>0</v>
      </c>
      <c r="E179" s="2" t="s">
        <v>1376</v>
      </c>
      <c r="F179" s="2" t="s">
        <v>1376</v>
      </c>
      <c r="G179" s="2" t="n">
        <v>2</v>
      </c>
      <c r="H179" s="2" t="n">
        <v>0</v>
      </c>
      <c r="I179" s="2"/>
    </row>
    <row r="180" customFormat="false" ht="12.75" hidden="false" customHeight="true" outlineLevel="0" collapsed="false">
      <c r="A180" s="2" t="n">
        <v>176</v>
      </c>
      <c r="B180" s="2" t="s">
        <v>798</v>
      </c>
      <c r="C180" s="2" t="s">
        <v>1376</v>
      </c>
      <c r="D180" s="2" t="n">
        <f aca="false">IF(ISNUMBER(C180),C180*100,0)</f>
        <v>0</v>
      </c>
      <c r="E180" s="2" t="s">
        <v>1376</v>
      </c>
      <c r="F180" s="2" t="s">
        <v>1376</v>
      </c>
      <c r="G180" s="2" t="n">
        <v>0</v>
      </c>
      <c r="H180" s="2" t="n">
        <v>0</v>
      </c>
      <c r="I180" s="2"/>
    </row>
    <row r="181" customFormat="false" ht="12.75" hidden="false" customHeight="true" outlineLevel="0" collapsed="false">
      <c r="A181" s="2" t="n">
        <v>177</v>
      </c>
      <c r="B181" s="2" t="s">
        <v>763</v>
      </c>
      <c r="C181" s="2" t="s">
        <v>1376</v>
      </c>
      <c r="D181" s="2" t="n">
        <f aca="false">IF(ISNUMBER(C181),C181*100,0)</f>
        <v>0</v>
      </c>
      <c r="E181" s="2" t="s">
        <v>1376</v>
      </c>
      <c r="F181" s="2" t="s">
        <v>1376</v>
      </c>
      <c r="G181" s="2" t="n">
        <v>2</v>
      </c>
      <c r="H181" s="2" t="n">
        <v>0</v>
      </c>
      <c r="I181" s="2"/>
    </row>
    <row r="182" customFormat="false" ht="12.75" hidden="false" customHeight="true" outlineLevel="0" collapsed="false">
      <c r="A182" s="2" t="n">
        <v>178</v>
      </c>
      <c r="B182" s="2" t="s">
        <v>649</v>
      </c>
      <c r="C182" s="2" t="s">
        <v>1376</v>
      </c>
      <c r="D182" s="2" t="n">
        <f aca="false">IF(ISNUMBER(C182),C182*100,0)</f>
        <v>0</v>
      </c>
      <c r="E182" s="2" t="s">
        <v>1376</v>
      </c>
      <c r="F182" s="2" t="s">
        <v>1376</v>
      </c>
      <c r="G182" s="2" t="n">
        <v>2</v>
      </c>
      <c r="H182" s="2" t="n">
        <v>53.5565944862366</v>
      </c>
      <c r="I182" s="2"/>
    </row>
    <row r="183" customFormat="false" ht="12.75" hidden="false" customHeight="true" outlineLevel="0" collapsed="false">
      <c r="A183" s="2" t="n">
        <v>179</v>
      </c>
      <c r="B183" s="2" t="s">
        <v>676</v>
      </c>
      <c r="C183" s="2" t="s">
        <v>1376</v>
      </c>
      <c r="D183" s="2" t="n">
        <f aca="false">IF(ISNUMBER(C183),C183*100,0)</f>
        <v>0</v>
      </c>
      <c r="E183" s="2" t="s">
        <v>1376</v>
      </c>
      <c r="F183" s="2" t="s">
        <v>1376</v>
      </c>
      <c r="G183" s="2" t="n">
        <v>2</v>
      </c>
      <c r="H183" s="2" t="n">
        <v>0</v>
      </c>
      <c r="I183" s="2"/>
    </row>
    <row r="184" customFormat="false" ht="12.75" hidden="false" customHeight="true" outlineLevel="0" collapsed="false">
      <c r="A184" s="2" t="n">
        <v>180</v>
      </c>
      <c r="B184" s="2" t="s">
        <v>961</v>
      </c>
      <c r="C184" s="2" t="s">
        <v>1376</v>
      </c>
      <c r="D184" s="2" t="n">
        <f aca="false">IF(ISNUMBER(C184),C184*100,0)</f>
        <v>0</v>
      </c>
      <c r="E184" s="2" t="s">
        <v>1376</v>
      </c>
      <c r="F184" s="2" t="s">
        <v>1376</v>
      </c>
      <c r="G184" s="2" t="n">
        <v>0</v>
      </c>
      <c r="H184" s="2" t="n">
        <v>0</v>
      </c>
      <c r="I184" s="2"/>
    </row>
    <row r="185" customFormat="false" ht="12.75" hidden="false" customHeight="true" outlineLevel="0" collapsed="false">
      <c r="A185" s="2" t="n">
        <v>181</v>
      </c>
      <c r="B185" s="2" t="s">
        <v>799</v>
      </c>
      <c r="C185" s="2" t="s">
        <v>1376</v>
      </c>
      <c r="D185" s="2" t="n">
        <f aca="false">IF(ISNUMBER(C185),C185*100,0)</f>
        <v>0</v>
      </c>
      <c r="E185" s="2" t="s">
        <v>1376</v>
      </c>
      <c r="F185" s="2" t="s">
        <v>1376</v>
      </c>
      <c r="G185" s="2" t="n">
        <v>0</v>
      </c>
      <c r="H185" s="2" t="n">
        <v>0</v>
      </c>
      <c r="I185" s="2"/>
    </row>
    <row r="186" customFormat="false" ht="12.75" hidden="false" customHeight="true" outlineLevel="0" collapsed="false">
      <c r="A186" s="2" t="n">
        <v>182</v>
      </c>
      <c r="B186" s="2" t="s">
        <v>800</v>
      </c>
      <c r="C186" s="2" t="s">
        <v>1376</v>
      </c>
      <c r="D186" s="2" t="n">
        <f aca="false">IF(ISNUMBER(C186),C186*100,0)</f>
        <v>0</v>
      </c>
      <c r="E186" s="2" t="s">
        <v>1376</v>
      </c>
      <c r="F186" s="2" t="s">
        <v>1376</v>
      </c>
      <c r="G186" s="2" t="n">
        <v>0</v>
      </c>
      <c r="H186" s="2" t="n">
        <v>0</v>
      </c>
      <c r="I186" s="2"/>
    </row>
    <row r="187" customFormat="false" ht="12.75" hidden="false" customHeight="true" outlineLevel="0" collapsed="false">
      <c r="A187" s="2" t="n">
        <v>183</v>
      </c>
      <c r="B187" s="2" t="s">
        <v>678</v>
      </c>
      <c r="C187" s="2" t="s">
        <v>1376</v>
      </c>
      <c r="D187" s="2" t="n">
        <f aca="false">IF(ISNUMBER(C187),C187*100,0)</f>
        <v>0</v>
      </c>
      <c r="E187" s="2" t="s">
        <v>1376</v>
      </c>
      <c r="F187" s="2" t="s">
        <v>1376</v>
      </c>
      <c r="G187" s="2" t="n">
        <v>2</v>
      </c>
      <c r="H187" s="2" t="n">
        <v>0</v>
      </c>
      <c r="I187" s="2"/>
    </row>
    <row r="188" customFormat="false" ht="12.75" hidden="false" customHeight="true" outlineLevel="0" collapsed="false">
      <c r="A188" s="2" t="n">
        <v>184</v>
      </c>
      <c r="B188" s="2" t="s">
        <v>765</v>
      </c>
      <c r="C188" s="2" t="s">
        <v>1376</v>
      </c>
      <c r="D188" s="2" t="n">
        <f aca="false">IF(ISNUMBER(C188),C188*100,0)</f>
        <v>0</v>
      </c>
      <c r="E188" s="2" t="s">
        <v>1376</v>
      </c>
      <c r="F188" s="2" t="s">
        <v>1376</v>
      </c>
      <c r="G188" s="2" t="n">
        <v>2</v>
      </c>
      <c r="H188" s="2" t="n">
        <v>0</v>
      </c>
      <c r="I188" s="2"/>
    </row>
    <row r="189" customFormat="false" ht="12.75" hidden="false" customHeight="true" outlineLevel="0" collapsed="false">
      <c r="A189" s="2" t="n">
        <v>185</v>
      </c>
      <c r="B189" s="2" t="s">
        <v>801</v>
      </c>
      <c r="C189" s="2" t="s">
        <v>1376</v>
      </c>
      <c r="D189" s="2" t="n">
        <f aca="false">IF(ISNUMBER(C189),C189*100,0)</f>
        <v>0</v>
      </c>
      <c r="E189" s="2" t="s">
        <v>1376</v>
      </c>
      <c r="F189" s="2" t="s">
        <v>1376</v>
      </c>
      <c r="G189" s="2" t="n">
        <v>0</v>
      </c>
      <c r="H189" s="2" t="n">
        <v>0</v>
      </c>
      <c r="I189" s="2"/>
    </row>
    <row r="190" customFormat="false" ht="12.75" hidden="false" customHeight="true" outlineLevel="0" collapsed="false">
      <c r="A190" s="2" t="n">
        <v>186</v>
      </c>
      <c r="B190" s="2" t="s">
        <v>652</v>
      </c>
      <c r="C190" s="2" t="s">
        <v>1376</v>
      </c>
      <c r="D190" s="2" t="n">
        <f aca="false">IF(ISNUMBER(C190),C190*100,0)</f>
        <v>0</v>
      </c>
      <c r="E190" s="2" t="s">
        <v>1376</v>
      </c>
      <c r="F190" s="2" t="s">
        <v>1376</v>
      </c>
      <c r="G190" s="2" t="n">
        <v>0</v>
      </c>
      <c r="H190" s="2" t="n">
        <v>0</v>
      </c>
      <c r="I190" s="2"/>
    </row>
    <row r="191" customFormat="false" ht="12.75" hidden="false" customHeight="true" outlineLevel="0" collapsed="false">
      <c r="A191" s="2" t="n">
        <v>187</v>
      </c>
      <c r="B191" s="2" t="s">
        <v>653</v>
      </c>
      <c r="C191" s="2" t="s">
        <v>1376</v>
      </c>
      <c r="D191" s="2" t="n">
        <f aca="false">IF(ISNUMBER(C191),C191*100,0)</f>
        <v>0</v>
      </c>
      <c r="E191" s="2" t="s">
        <v>1376</v>
      </c>
      <c r="F191" s="2" t="s">
        <v>1376</v>
      </c>
      <c r="G191" s="2" t="n">
        <v>2</v>
      </c>
      <c r="H191" s="2" t="n">
        <v>0</v>
      </c>
      <c r="I191" s="2"/>
    </row>
    <row r="192" customFormat="false" ht="12.75" hidden="false" customHeight="true" outlineLevel="0" collapsed="false">
      <c r="A192" s="2" t="n">
        <v>188</v>
      </c>
      <c r="B192" s="2" t="s">
        <v>802</v>
      </c>
      <c r="C192" s="2" t="s">
        <v>1376</v>
      </c>
      <c r="D192" s="2" t="n">
        <f aca="false">IF(ISNUMBER(C192),C192*100,0)</f>
        <v>0</v>
      </c>
      <c r="E192" s="2" t="s">
        <v>1376</v>
      </c>
      <c r="F192" s="2" t="s">
        <v>1376</v>
      </c>
      <c r="G192" s="2" t="n">
        <v>0</v>
      </c>
      <c r="H192" s="2" t="n">
        <v>0</v>
      </c>
      <c r="I192" s="2"/>
    </row>
    <row r="193" customFormat="false" ht="12.75" hidden="false" customHeight="true" outlineLevel="0" collapsed="false">
      <c r="A193" s="2" t="n">
        <v>189</v>
      </c>
      <c r="B193" s="2" t="s">
        <v>803</v>
      </c>
      <c r="C193" s="2" t="s">
        <v>1376</v>
      </c>
      <c r="D193" s="2" t="n">
        <f aca="false">IF(ISNUMBER(C193),C193*100,0)</f>
        <v>0</v>
      </c>
      <c r="E193" s="2" t="s">
        <v>1376</v>
      </c>
      <c r="F193" s="2" t="s">
        <v>1376</v>
      </c>
      <c r="G193" s="2" t="n">
        <v>0</v>
      </c>
      <c r="H193" s="2" t="n">
        <v>0</v>
      </c>
      <c r="I193" s="2"/>
    </row>
    <row r="194" customFormat="false" ht="12.75" hidden="false" customHeight="true" outlineLevel="0" collapsed="false">
      <c r="A194" s="2" t="n">
        <v>190</v>
      </c>
      <c r="B194" s="2" t="s">
        <v>660</v>
      </c>
      <c r="C194" s="2" t="s">
        <v>1376</v>
      </c>
      <c r="D194" s="2" t="n">
        <f aca="false">IF(ISNUMBER(C194),C194*100,0)</f>
        <v>0</v>
      </c>
      <c r="E194" s="2" t="s">
        <v>1376</v>
      </c>
      <c r="F194" s="2" t="s">
        <v>1376</v>
      </c>
      <c r="G194" s="2" t="n">
        <v>2</v>
      </c>
      <c r="H194" s="2" t="n">
        <v>12298.9949995942</v>
      </c>
      <c r="I194" s="2"/>
    </row>
    <row r="195" customFormat="false" ht="12.75" hidden="false" customHeight="true" outlineLevel="0" collapsed="false">
      <c r="A195" s="2" t="n">
        <v>191</v>
      </c>
      <c r="B195" s="2" t="s">
        <v>804</v>
      </c>
      <c r="C195" s="2" t="s">
        <v>1376</v>
      </c>
      <c r="D195" s="2" t="n">
        <f aca="false">IF(ISNUMBER(C195),C195*100,0)</f>
        <v>0</v>
      </c>
      <c r="E195" s="2" t="s">
        <v>1376</v>
      </c>
      <c r="F195" s="2" t="s">
        <v>1376</v>
      </c>
      <c r="G195" s="2" t="n">
        <v>0</v>
      </c>
      <c r="H195" s="2" t="n">
        <v>0</v>
      </c>
      <c r="I195" s="2"/>
    </row>
    <row r="196" customFormat="false" ht="12.75" hidden="false" customHeight="true" outlineLevel="0" collapsed="false">
      <c r="A196" s="2" t="n">
        <v>192</v>
      </c>
      <c r="B196" s="2" t="s">
        <v>659</v>
      </c>
      <c r="C196" s="2" t="s">
        <v>1376</v>
      </c>
      <c r="D196" s="2" t="n">
        <f aca="false">IF(ISNUMBER(C196),C196*100,0)</f>
        <v>0</v>
      </c>
      <c r="E196" s="2" t="s">
        <v>1376</v>
      </c>
      <c r="F196" s="2" t="s">
        <v>1376</v>
      </c>
      <c r="G196" s="2" t="n">
        <v>2</v>
      </c>
      <c r="H196" s="2" t="n">
        <v>134316.080593462</v>
      </c>
      <c r="I196" s="2"/>
    </row>
    <row r="197" customFormat="false" ht="12.75" hidden="false" customHeight="true" outlineLevel="0" collapsed="false">
      <c r="A197" s="2" t="n">
        <v>193</v>
      </c>
      <c r="B197" s="2" t="s">
        <v>730</v>
      </c>
      <c r="C197" s="2" t="s">
        <v>1376</v>
      </c>
      <c r="D197" s="2" t="n">
        <f aca="false">IF(ISNUMBER(C197),C197*100,0)</f>
        <v>0</v>
      </c>
      <c r="E197" s="2" t="s">
        <v>1376</v>
      </c>
      <c r="F197" s="2" t="s">
        <v>1376</v>
      </c>
      <c r="G197" s="2" t="n">
        <v>2</v>
      </c>
      <c r="H197" s="2" t="n">
        <v>0</v>
      </c>
      <c r="I197" s="2"/>
    </row>
    <row r="198" customFormat="false" ht="12.75" hidden="false" customHeight="true" outlineLevel="0" collapsed="false">
      <c r="A198" s="2" t="n">
        <v>194</v>
      </c>
      <c r="B198" s="2" t="s">
        <v>654</v>
      </c>
      <c r="C198" s="2" t="s">
        <v>1376</v>
      </c>
      <c r="D198" s="2" t="n">
        <f aca="false">IF(ISNUMBER(C198),C198*100,0)</f>
        <v>0</v>
      </c>
      <c r="E198" s="2" t="s">
        <v>1376</v>
      </c>
      <c r="F198" s="2" t="s">
        <v>1376</v>
      </c>
      <c r="G198" s="2" t="n">
        <v>2</v>
      </c>
      <c r="H198" s="2" t="n">
        <v>0</v>
      </c>
      <c r="I198" s="2"/>
    </row>
    <row r="199" customFormat="false" ht="12.75" hidden="false" customHeight="true" outlineLevel="0" collapsed="false">
      <c r="A199" s="2" t="n">
        <v>195</v>
      </c>
      <c r="B199" s="2" t="s">
        <v>656</v>
      </c>
      <c r="C199" s="2" t="s">
        <v>1376</v>
      </c>
      <c r="D199" s="2" t="n">
        <f aca="false">IF(ISNUMBER(C199),C199*100,0)</f>
        <v>0</v>
      </c>
      <c r="E199" s="2" t="s">
        <v>1376</v>
      </c>
      <c r="F199" s="2" t="s">
        <v>1376</v>
      </c>
      <c r="G199" s="2" t="n">
        <v>2</v>
      </c>
      <c r="H199" s="2" t="n">
        <v>0</v>
      </c>
      <c r="I199" s="2"/>
    </row>
    <row r="200" customFormat="false" ht="12.75" hidden="false" customHeight="true" outlineLevel="0" collapsed="false">
      <c r="A200" s="2" t="n">
        <v>196</v>
      </c>
      <c r="B200" s="2" t="s">
        <v>805</v>
      </c>
      <c r="C200" s="2" t="s">
        <v>1376</v>
      </c>
      <c r="D200" s="2" t="n">
        <f aca="false">IF(ISNUMBER(C200),C200*100,0)</f>
        <v>0</v>
      </c>
      <c r="E200" s="2" t="s">
        <v>1376</v>
      </c>
      <c r="F200" s="2" t="s">
        <v>1376</v>
      </c>
      <c r="G200" s="2" t="n">
        <v>0</v>
      </c>
      <c r="H200" s="2" t="n">
        <v>0</v>
      </c>
      <c r="I200" s="2"/>
    </row>
    <row r="201" customFormat="false" ht="12.75" hidden="false" customHeight="true" outlineLevel="0" collapsed="false">
      <c r="A201" s="2" t="n">
        <v>197</v>
      </c>
      <c r="B201" s="2" t="s">
        <v>651</v>
      </c>
      <c r="C201" s="2" t="s">
        <v>1376</v>
      </c>
      <c r="D201" s="2" t="n">
        <f aca="false">IF(ISNUMBER(C201),C201*100,0)</f>
        <v>0</v>
      </c>
      <c r="E201" s="2" t="s">
        <v>1376</v>
      </c>
      <c r="F201" s="2" t="s">
        <v>1376</v>
      </c>
      <c r="G201" s="2" t="n">
        <v>2</v>
      </c>
      <c r="H201" s="2" t="n">
        <v>365.185411122179</v>
      </c>
      <c r="I201" s="2"/>
    </row>
    <row r="202" customFormat="false" ht="12.75" hidden="false" customHeight="true" outlineLevel="0" collapsed="false">
      <c r="A202" s="2" t="n">
        <v>198</v>
      </c>
      <c r="B202" s="2" t="s">
        <v>657</v>
      </c>
      <c r="C202" s="2" t="s">
        <v>1376</v>
      </c>
      <c r="D202" s="2" t="n">
        <f aca="false">IF(ISNUMBER(C202),C202*100,0)</f>
        <v>0</v>
      </c>
      <c r="E202" s="2" t="s">
        <v>1376</v>
      </c>
      <c r="F202" s="2" t="s">
        <v>1376</v>
      </c>
      <c r="G202" s="2" t="n">
        <v>2</v>
      </c>
      <c r="H202" s="2" t="n">
        <v>0</v>
      </c>
      <c r="I202" s="2"/>
    </row>
    <row r="203" customFormat="false" ht="12.75" hidden="false" customHeight="true" outlineLevel="0" collapsed="false">
      <c r="A203" s="2" t="n">
        <v>199</v>
      </c>
      <c r="B203" s="2" t="s">
        <v>806</v>
      </c>
      <c r="C203" s="2" t="s">
        <v>1376</v>
      </c>
      <c r="D203" s="2" t="n">
        <f aca="false">IF(ISNUMBER(C203),C203*100,0)</f>
        <v>0</v>
      </c>
      <c r="E203" s="2" t="s">
        <v>1376</v>
      </c>
      <c r="F203" s="2" t="s">
        <v>1376</v>
      </c>
      <c r="G203" s="2" t="n">
        <v>0</v>
      </c>
      <c r="H203" s="2" t="n">
        <v>0</v>
      </c>
      <c r="I203" s="2"/>
    </row>
    <row r="204" customFormat="false" ht="12.75" hidden="false" customHeight="true" outlineLevel="0" collapsed="false">
      <c r="A204" s="2" t="n">
        <v>200</v>
      </c>
      <c r="B204" s="2" t="s">
        <v>964</v>
      </c>
      <c r="C204" s="2" t="s">
        <v>1376</v>
      </c>
      <c r="D204" s="2" t="n">
        <f aca="false">IF(ISNUMBER(C204),C204*100,0)</f>
        <v>0</v>
      </c>
      <c r="E204" s="2" t="s">
        <v>1376</v>
      </c>
      <c r="F204" s="2" t="s">
        <v>1376</v>
      </c>
      <c r="G204" s="2" t="n">
        <v>1</v>
      </c>
      <c r="H204" s="2" t="n">
        <v>0</v>
      </c>
      <c r="I204" s="2"/>
    </row>
    <row r="205" customFormat="false" ht="12.75" hidden="false" customHeight="true" outlineLevel="0" collapsed="false">
      <c r="A205" s="2" t="n">
        <v>201</v>
      </c>
      <c r="B205" s="2" t="s">
        <v>664</v>
      </c>
      <c r="C205" s="2" t="s">
        <v>1376</v>
      </c>
      <c r="D205" s="2" t="n">
        <f aca="false">IF(ISNUMBER(C205),C205*100,0)</f>
        <v>0</v>
      </c>
      <c r="E205" s="2" t="s">
        <v>1376</v>
      </c>
      <c r="F205" s="2" t="s">
        <v>1376</v>
      </c>
      <c r="G205" s="2" t="n">
        <v>2</v>
      </c>
      <c r="H205" s="2" t="n">
        <v>2142.35576412129</v>
      </c>
      <c r="I205" s="2"/>
    </row>
    <row r="206" customFormat="false" ht="12.75" hidden="false" customHeight="true" outlineLevel="0" collapsed="false">
      <c r="A206" s="2" t="n">
        <v>202</v>
      </c>
      <c r="B206" s="2" t="s">
        <v>770</v>
      </c>
      <c r="C206" s="2" t="s">
        <v>1376</v>
      </c>
      <c r="D206" s="2" t="n">
        <f aca="false">IF(ISNUMBER(C206),C206*100,0)</f>
        <v>0</v>
      </c>
      <c r="E206" s="2" t="s">
        <v>1376</v>
      </c>
      <c r="F206" s="2" t="s">
        <v>1376</v>
      </c>
      <c r="G206" s="2" t="n">
        <v>2</v>
      </c>
      <c r="H206" s="2" t="n">
        <v>0</v>
      </c>
      <c r="I206" s="2"/>
    </row>
    <row r="207" customFormat="false" ht="12.75" hidden="false" customHeight="true" outlineLevel="0" collapsed="false">
      <c r="A207" s="2" t="n">
        <v>203</v>
      </c>
      <c r="B207" s="2" t="s">
        <v>807</v>
      </c>
      <c r="C207" s="2" t="s">
        <v>1376</v>
      </c>
      <c r="D207" s="2" t="n">
        <f aca="false">IF(ISNUMBER(C207),C207*100,0)</f>
        <v>0</v>
      </c>
      <c r="E207" s="2" t="s">
        <v>1376</v>
      </c>
      <c r="F207" s="2" t="s">
        <v>1376</v>
      </c>
      <c r="G207" s="2" t="n">
        <v>0</v>
      </c>
      <c r="H207" s="2" t="n">
        <v>0</v>
      </c>
      <c r="I207" s="2"/>
    </row>
    <row r="208" customFormat="false" ht="12.75" hidden="false" customHeight="true" outlineLevel="0" collapsed="false">
      <c r="A208" s="2" t="n">
        <v>204</v>
      </c>
      <c r="B208" s="2" t="s">
        <v>769</v>
      </c>
      <c r="C208" s="2" t="s">
        <v>1376</v>
      </c>
      <c r="D208" s="2" t="n">
        <f aca="false">IF(ISNUMBER(C208),C208*100,0)</f>
        <v>0</v>
      </c>
      <c r="E208" s="2" t="s">
        <v>1376</v>
      </c>
      <c r="F208" s="2" t="s">
        <v>1376</v>
      </c>
      <c r="G208" s="2" t="n">
        <v>1</v>
      </c>
      <c r="H208" s="2" t="n">
        <v>0</v>
      </c>
      <c r="I208" s="2"/>
    </row>
    <row r="209" customFormat="false" ht="12.75" hidden="false" customHeight="true" outlineLevel="0" collapsed="false">
      <c r="A209" s="2" t="n">
        <v>205</v>
      </c>
      <c r="B209" s="2" t="s">
        <v>772</v>
      </c>
      <c r="C209" s="2" t="s">
        <v>1376</v>
      </c>
      <c r="D209" s="2" t="n">
        <f aca="false">IF(ISNUMBER(C209),C209*100,0)</f>
        <v>0</v>
      </c>
      <c r="E209" s="2" t="s">
        <v>1376</v>
      </c>
      <c r="F209" s="2" t="s">
        <v>1376</v>
      </c>
      <c r="G209" s="2" t="n">
        <v>1</v>
      </c>
      <c r="H209" s="2" t="n">
        <v>0</v>
      </c>
      <c r="I209" s="2"/>
    </row>
    <row r="210" customFormat="false" ht="12.75" hidden="false" customHeight="true" outlineLevel="0" collapsed="false">
      <c r="A210" s="2" t="n">
        <v>206</v>
      </c>
      <c r="B210" s="2" t="s">
        <v>667</v>
      </c>
      <c r="C210" s="2" t="s">
        <v>1376</v>
      </c>
      <c r="D210" s="2" t="n">
        <f aca="false">IF(ISNUMBER(C210),C210*100,0)</f>
        <v>0</v>
      </c>
      <c r="E210" s="2" t="s">
        <v>1376</v>
      </c>
      <c r="F210" s="2" t="s">
        <v>1376</v>
      </c>
      <c r="G210" s="2" t="n">
        <v>2</v>
      </c>
      <c r="H210" s="2" t="n">
        <v>0</v>
      </c>
      <c r="I210" s="2"/>
    </row>
    <row r="211" customFormat="false" ht="12.75" hidden="false" customHeight="true" outlineLevel="0" collapsed="false">
      <c r="A211" s="2" t="n">
        <v>207</v>
      </c>
      <c r="B211" s="2" t="s">
        <v>669</v>
      </c>
      <c r="C211" s="2" t="s">
        <v>1376</v>
      </c>
      <c r="D211" s="2" t="n">
        <f aca="false">IF(ISNUMBER(C211),C211*100,0)</f>
        <v>0</v>
      </c>
      <c r="E211" s="2" t="s">
        <v>1376</v>
      </c>
      <c r="F211" s="2" t="s">
        <v>1376</v>
      </c>
      <c r="G211" s="2" t="n">
        <v>2</v>
      </c>
      <c r="H211" s="2" t="n">
        <v>5313.09055727751</v>
      </c>
      <c r="I211" s="2"/>
    </row>
    <row r="212" customFormat="false" ht="12.75" hidden="false" customHeight="true" outlineLevel="0" collapsed="false">
      <c r="A212" s="2" t="n">
        <v>208</v>
      </c>
      <c r="B212" s="2" t="s">
        <v>808</v>
      </c>
      <c r="C212" s="2" t="s">
        <v>1376</v>
      </c>
      <c r="D212" s="2" t="n">
        <f aca="false">IF(ISNUMBER(C212),C212*100,0)</f>
        <v>0</v>
      </c>
      <c r="E212" s="2" t="s">
        <v>1376</v>
      </c>
      <c r="F212" s="2" t="s">
        <v>1376</v>
      </c>
      <c r="G212" s="2" t="n">
        <v>0</v>
      </c>
      <c r="H212" s="2" t="n">
        <v>0</v>
      </c>
      <c r="I212" s="2"/>
    </row>
    <row r="213" customFormat="false" ht="12.75" hidden="false" customHeight="true" outlineLevel="0" collapsed="false">
      <c r="A213" s="2" t="n">
        <v>209</v>
      </c>
      <c r="B213" s="2" t="s">
        <v>974</v>
      </c>
      <c r="C213" s="2" t="s">
        <v>1376</v>
      </c>
      <c r="D213" s="2" t="n">
        <f aca="false">IF(ISNUMBER(C213),C213*100,0)</f>
        <v>0</v>
      </c>
      <c r="E213" s="2" t="s">
        <v>1376</v>
      </c>
      <c r="F213" s="2" t="s">
        <v>1376</v>
      </c>
      <c r="G213" s="2" t="n">
        <v>2</v>
      </c>
      <c r="H213" s="2" t="n">
        <v>0</v>
      </c>
      <c r="I213" s="2"/>
    </row>
    <row r="214" customFormat="false" ht="12.75" hidden="false" customHeight="true" outlineLevel="0" collapsed="false">
      <c r="A214" s="2" t="n">
        <v>210</v>
      </c>
      <c r="B214" s="2" t="s">
        <v>631</v>
      </c>
      <c r="C214" s="2" t="s">
        <v>1376</v>
      </c>
      <c r="D214" s="2" t="n">
        <f aca="false">IF(ISNUMBER(C214),C214*100,0)</f>
        <v>0</v>
      </c>
      <c r="E214" s="2" t="s">
        <v>1376</v>
      </c>
      <c r="F214" s="2" t="s">
        <v>1376</v>
      </c>
      <c r="G214" s="2" t="n">
        <v>2</v>
      </c>
      <c r="H214" s="2" t="n">
        <v>0</v>
      </c>
      <c r="I214" s="2"/>
    </row>
    <row r="215" customFormat="false" ht="12.75" hidden="false" customHeight="true" outlineLevel="0" collapsed="false">
      <c r="A215" s="2" t="n">
        <v>211</v>
      </c>
      <c r="B215" s="2" t="s">
        <v>774</v>
      </c>
      <c r="C215" s="2" t="s">
        <v>1376</v>
      </c>
      <c r="D215" s="2" t="n">
        <f aca="false">IF(ISNUMBER(C215),C215*100,0)</f>
        <v>0</v>
      </c>
      <c r="E215" s="2" t="s">
        <v>1376</v>
      </c>
      <c r="F215" s="2" t="s">
        <v>1376</v>
      </c>
      <c r="G215" s="2" t="n">
        <v>2</v>
      </c>
      <c r="H215" s="2" t="n">
        <v>18.8485193557739</v>
      </c>
      <c r="I215" s="2"/>
    </row>
    <row r="216" customFormat="false" ht="12.75" hidden="false" customHeight="true" outlineLevel="0" collapsed="false">
      <c r="A216" s="2" t="n">
        <v>212</v>
      </c>
      <c r="B216" s="2" t="s">
        <v>809</v>
      </c>
      <c r="C216" s="2" t="s">
        <v>1376</v>
      </c>
      <c r="D216" s="2" t="n">
        <f aca="false">IF(ISNUMBER(C216),C216*100,0)</f>
        <v>0</v>
      </c>
      <c r="E216" s="2" t="s">
        <v>1376</v>
      </c>
      <c r="F216" s="2" t="s">
        <v>1376</v>
      </c>
      <c r="G216" s="2" t="n">
        <v>0</v>
      </c>
      <c r="H216" s="2" t="n">
        <v>0</v>
      </c>
      <c r="I216" s="2"/>
    </row>
    <row r="217" customFormat="false" ht="12.75" hidden="false" customHeight="true" outlineLevel="0" collapsed="false">
      <c r="A217" s="2" t="n">
        <v>213</v>
      </c>
      <c r="B217" s="2" t="s">
        <v>682</v>
      </c>
      <c r="C217" s="2" t="s">
        <v>1376</v>
      </c>
      <c r="D217" s="2" t="n">
        <f aca="false">IF(ISNUMBER(C217),C217*100,0)</f>
        <v>0</v>
      </c>
      <c r="E217" s="2" t="s">
        <v>1376</v>
      </c>
      <c r="F217" s="2" t="s">
        <v>1376</v>
      </c>
      <c r="G217" s="2" t="n">
        <v>2</v>
      </c>
      <c r="H217" s="2" t="n">
        <v>5205.04795161618</v>
      </c>
      <c r="I217" s="2"/>
    </row>
    <row r="218" customFormat="false" ht="12.75" hidden="false" customHeight="true" outlineLevel="0" collapsed="false">
      <c r="A218" s="2" t="n">
        <v>214</v>
      </c>
      <c r="B218" s="2" t="s">
        <v>685</v>
      </c>
      <c r="C218" s="2" t="s">
        <v>1376</v>
      </c>
      <c r="D218" s="2" t="n">
        <f aca="false">IF(ISNUMBER(C218),C218*100,0)</f>
        <v>0</v>
      </c>
      <c r="E218" s="2" t="s">
        <v>1376</v>
      </c>
      <c r="F218" s="2" t="s">
        <v>1376</v>
      </c>
      <c r="G218" s="2" t="n">
        <v>2</v>
      </c>
      <c r="H218" s="2" t="n">
        <v>0</v>
      </c>
      <c r="I218" s="2"/>
    </row>
    <row r="219" customFormat="false" ht="12.75" hidden="false" customHeight="true" outlineLevel="0" collapsed="false">
      <c r="A219" s="2" t="n">
        <v>215</v>
      </c>
      <c r="B219" s="2" t="s">
        <v>970</v>
      </c>
      <c r="C219" s="2" t="s">
        <v>1376</v>
      </c>
      <c r="D219" s="2" t="n">
        <f aca="false">IF(ISNUMBER(C219),C219*100,0)</f>
        <v>0</v>
      </c>
      <c r="E219" s="2" t="s">
        <v>1376</v>
      </c>
      <c r="F219" s="2" t="s">
        <v>1376</v>
      </c>
      <c r="G219" s="2" t="n">
        <v>2</v>
      </c>
      <c r="H219" s="2" t="n">
        <v>0</v>
      </c>
      <c r="I219" s="2"/>
    </row>
    <row r="220" customFormat="false" ht="12.75" hidden="false" customHeight="true" outlineLevel="0" collapsed="false">
      <c r="A220" s="2" t="n">
        <v>216</v>
      </c>
      <c r="B220" s="2" t="s">
        <v>776</v>
      </c>
      <c r="C220" s="2" t="s">
        <v>1376</v>
      </c>
      <c r="D220" s="2" t="n">
        <f aca="false">IF(ISNUMBER(C220),C220*100,0)</f>
        <v>0</v>
      </c>
      <c r="E220" s="2" t="s">
        <v>1376</v>
      </c>
      <c r="F220" s="2" t="s">
        <v>1376</v>
      </c>
      <c r="G220" s="2" t="n">
        <v>2</v>
      </c>
      <c r="H220" s="2" t="n">
        <v>0</v>
      </c>
      <c r="I220" s="2"/>
    </row>
    <row r="221" customFormat="false" ht="12.75" hidden="false" customHeight="true" outlineLevel="0" collapsed="false">
      <c r="A221" s="2" t="n">
        <v>217</v>
      </c>
      <c r="B221" s="2" t="s">
        <v>976</v>
      </c>
      <c r="C221" s="2" t="s">
        <v>1376</v>
      </c>
      <c r="D221" s="2" t="n">
        <f aca="false">IF(ISNUMBER(C221),C221*100,0)</f>
        <v>0</v>
      </c>
      <c r="E221" s="2" t="s">
        <v>1376</v>
      </c>
      <c r="F221" s="2" t="s">
        <v>1376</v>
      </c>
      <c r="G221" s="2" t="n">
        <v>2</v>
      </c>
      <c r="H221" s="2" t="n">
        <v>0</v>
      </c>
      <c r="I221" s="2"/>
    </row>
    <row r="222" customFormat="false" ht="12.75" hidden="false" customHeight="true" outlineLevel="0" collapsed="false">
      <c r="A222" s="2" t="n">
        <v>218</v>
      </c>
      <c r="B222" s="2" t="s">
        <v>687</v>
      </c>
      <c r="C222" s="2" t="s">
        <v>1376</v>
      </c>
      <c r="D222" s="2" t="n">
        <f aca="false">IF(ISNUMBER(C222),C222*100,0)</f>
        <v>0</v>
      </c>
      <c r="E222" s="2" t="s">
        <v>1376</v>
      </c>
      <c r="F222" s="2" t="s">
        <v>1376</v>
      </c>
      <c r="G222" s="2" t="n">
        <v>2</v>
      </c>
      <c r="H222" s="2" t="n">
        <v>0</v>
      </c>
      <c r="I222" s="2"/>
    </row>
    <row r="223" customFormat="false" ht="12.75" hidden="false" customHeight="true" outlineLevel="0" collapsed="false">
      <c r="A223" s="2" t="n">
        <v>219</v>
      </c>
      <c r="B223" s="2" t="s">
        <v>684</v>
      </c>
      <c r="C223" s="2" t="s">
        <v>1376</v>
      </c>
      <c r="D223" s="2" t="n">
        <f aca="false">IF(ISNUMBER(C223),C223*100,0)</f>
        <v>0</v>
      </c>
      <c r="E223" s="2" t="s">
        <v>1376</v>
      </c>
      <c r="F223" s="2" t="s">
        <v>1376</v>
      </c>
      <c r="G223" s="2" t="n">
        <v>2</v>
      </c>
      <c r="H223" s="2" t="n">
        <v>2108.20636763302</v>
      </c>
      <c r="I223" s="2"/>
    </row>
    <row r="224" customFormat="false" ht="12.75" hidden="false" customHeight="true" outlineLevel="0" collapsed="false">
      <c r="A224" s="2" t="n">
        <v>220</v>
      </c>
      <c r="B224" s="2" t="s">
        <v>626</v>
      </c>
      <c r="C224" s="2" t="s">
        <v>1376</v>
      </c>
      <c r="D224" s="2" t="n">
        <f aca="false">IF(ISNUMBER(C224),C224*100,0)</f>
        <v>0</v>
      </c>
      <c r="E224" s="2" t="s">
        <v>1376</v>
      </c>
      <c r="F224" s="2" t="s">
        <v>1376</v>
      </c>
      <c r="G224" s="2" t="n">
        <v>2</v>
      </c>
      <c r="H224" s="2" t="n">
        <v>375.770858743899</v>
      </c>
      <c r="I224" s="2"/>
    </row>
    <row r="225" customFormat="false" ht="12.75" hidden="false" customHeight="true" outlineLevel="0" collapsed="false">
      <c r="A225" s="2" t="n">
        <v>221</v>
      </c>
      <c r="B225" s="2" t="s">
        <v>967</v>
      </c>
      <c r="C225" s="2" t="s">
        <v>1376</v>
      </c>
      <c r="D225" s="2" t="n">
        <f aca="false">IF(ISNUMBER(C225),C225*100,0)</f>
        <v>0</v>
      </c>
      <c r="E225" s="2" t="s">
        <v>1376</v>
      </c>
      <c r="F225" s="2" t="s">
        <v>1376</v>
      </c>
      <c r="G225" s="2" t="n">
        <v>0</v>
      </c>
      <c r="H225" s="2" t="n">
        <v>0</v>
      </c>
      <c r="I225" s="2"/>
    </row>
    <row r="226" customFormat="false" ht="12.75" hidden="false" customHeight="true" outlineLevel="0" collapsed="false">
      <c r="A226" s="2" t="n">
        <v>222</v>
      </c>
      <c r="B226" s="2" t="s">
        <v>777</v>
      </c>
      <c r="C226" s="2" t="s">
        <v>1376</v>
      </c>
      <c r="D226" s="2" t="n">
        <f aca="false">IF(ISNUMBER(C226),C226*100,0)</f>
        <v>0</v>
      </c>
      <c r="E226" s="2" t="s">
        <v>1376</v>
      </c>
      <c r="F226" s="2" t="s">
        <v>1376</v>
      </c>
      <c r="G226" s="2" t="n">
        <v>2</v>
      </c>
      <c r="H226" s="2" t="n">
        <v>0</v>
      </c>
      <c r="I226" s="2"/>
    </row>
    <row r="227" customFormat="false" ht="12.75" hidden="false" customHeight="true" outlineLevel="0" collapsed="false">
      <c r="A227" s="2" t="n">
        <v>223</v>
      </c>
      <c r="B227" s="2" t="s">
        <v>810</v>
      </c>
      <c r="C227" s="2" t="s">
        <v>1376</v>
      </c>
      <c r="D227" s="2" t="n">
        <f aca="false">IF(ISNUMBER(C227),C227*100,0)</f>
        <v>0</v>
      </c>
      <c r="E227" s="2" t="s">
        <v>1376</v>
      </c>
      <c r="F227" s="2" t="s">
        <v>1376</v>
      </c>
      <c r="G227" s="2" t="n">
        <v>0</v>
      </c>
      <c r="H227" s="2" t="n">
        <v>0</v>
      </c>
      <c r="I227" s="2"/>
    </row>
    <row r="228" customFormat="false" ht="12.75" hidden="false" customHeight="true" outlineLevel="0" collapsed="false">
      <c r="A228" s="2" t="n">
        <v>224</v>
      </c>
      <c r="B228" s="2" t="s">
        <v>972</v>
      </c>
      <c r="C228" s="2" t="s">
        <v>1376</v>
      </c>
      <c r="D228" s="2" t="n">
        <f aca="false">IF(ISNUMBER(C228),C228*100,0)</f>
        <v>0</v>
      </c>
      <c r="E228" s="2" t="s">
        <v>1376</v>
      </c>
      <c r="F228" s="2" t="s">
        <v>1376</v>
      </c>
      <c r="G228" s="2" t="n">
        <v>0</v>
      </c>
      <c r="H228" s="2" t="n">
        <v>0</v>
      </c>
      <c r="I228" s="2"/>
    </row>
    <row r="229" customFormat="false" ht="12.75" hidden="false" customHeight="true" outlineLevel="0" collapsed="false">
      <c r="A229" s="2" t="n">
        <v>225</v>
      </c>
      <c r="B229" s="2" t="s">
        <v>680</v>
      </c>
      <c r="C229" s="2" t="s">
        <v>1376</v>
      </c>
      <c r="D229" s="2" t="n">
        <f aca="false">IF(ISNUMBER(C229),C229*100,0)</f>
        <v>0</v>
      </c>
      <c r="E229" s="2" t="s">
        <v>1376</v>
      </c>
      <c r="F229" s="2" t="s">
        <v>1376</v>
      </c>
      <c r="G229" s="2" t="n">
        <v>2</v>
      </c>
      <c r="H229" s="2" t="n">
        <v>0</v>
      </c>
      <c r="I229" s="2"/>
    </row>
    <row r="230" customFormat="false" ht="12.75" hidden="false" customHeight="true" outlineLevel="0" collapsed="false">
      <c r="A230" s="2" t="n">
        <v>226</v>
      </c>
      <c r="B230" s="2" t="s">
        <v>811</v>
      </c>
      <c r="C230" s="2" t="s">
        <v>1376</v>
      </c>
      <c r="D230" s="2" t="n">
        <f aca="false">IF(ISNUMBER(C230),C230*100,0)</f>
        <v>0</v>
      </c>
      <c r="E230" s="2" t="s">
        <v>1376</v>
      </c>
      <c r="F230" s="2" t="s">
        <v>1376</v>
      </c>
      <c r="G230" s="2" t="n">
        <v>0</v>
      </c>
      <c r="H230" s="2" t="n">
        <v>0</v>
      </c>
      <c r="I230" s="2"/>
    </row>
    <row r="231" customFormat="false" ht="12.75" hidden="false" customHeight="true" outlineLevel="0" collapsed="false">
      <c r="A231" s="2" t="n">
        <v>227</v>
      </c>
      <c r="B231" s="2" t="s">
        <v>812</v>
      </c>
      <c r="C231" s="2" t="s">
        <v>1376</v>
      </c>
      <c r="D231" s="2" t="n">
        <f aca="false">IF(ISNUMBER(C231),C231*100,0)</f>
        <v>0</v>
      </c>
      <c r="E231" s="2" t="s">
        <v>1376</v>
      </c>
      <c r="F231" s="2" t="s">
        <v>1376</v>
      </c>
      <c r="G231" s="2" t="n">
        <v>0</v>
      </c>
      <c r="H231" s="2" t="n">
        <v>0</v>
      </c>
      <c r="I231" s="2"/>
    </row>
    <row r="232" customFormat="false" ht="12.75" hidden="false" customHeight="true" outlineLevel="0" collapsed="false">
      <c r="A232" s="2" t="n">
        <v>228</v>
      </c>
      <c r="B232" s="2" t="s">
        <v>686</v>
      </c>
      <c r="C232" s="2" t="s">
        <v>1376</v>
      </c>
      <c r="D232" s="2" t="n">
        <f aca="false">IF(ISNUMBER(C232),C232*100,0)</f>
        <v>0</v>
      </c>
      <c r="E232" s="2" t="s">
        <v>1376</v>
      </c>
      <c r="F232" s="2" t="s">
        <v>1376</v>
      </c>
      <c r="G232" s="2" t="n">
        <v>2</v>
      </c>
      <c r="H232" s="2" t="n">
        <v>0</v>
      </c>
      <c r="I232" s="2"/>
    </row>
    <row r="233" customFormat="false" ht="12.75" hidden="false" customHeight="true" outlineLevel="0" collapsed="false">
      <c r="A233" s="2" t="n">
        <v>229</v>
      </c>
      <c r="B233" s="2" t="s">
        <v>683</v>
      </c>
      <c r="C233" s="2" t="s">
        <v>1376</v>
      </c>
      <c r="D233" s="2" t="n">
        <f aca="false">IF(ISNUMBER(C233),C233*100,0)</f>
        <v>0</v>
      </c>
      <c r="E233" s="2" t="s">
        <v>1376</v>
      </c>
      <c r="F233" s="2" t="s">
        <v>1376</v>
      </c>
      <c r="G233" s="2" t="n">
        <v>2</v>
      </c>
      <c r="H233" s="2" t="n">
        <v>0</v>
      </c>
      <c r="I233" s="2"/>
    </row>
    <row r="234" customFormat="false" ht="12.75" hidden="false" customHeight="true" outlineLevel="0" collapsed="false">
      <c r="A234" s="2" t="n">
        <v>230</v>
      </c>
      <c r="B234" s="2" t="s">
        <v>778</v>
      </c>
      <c r="C234" s="2" t="s">
        <v>1376</v>
      </c>
      <c r="D234" s="2" t="n">
        <f aca="false">IF(ISNUMBER(C234),C234*100,0)</f>
        <v>0</v>
      </c>
      <c r="E234" s="2" t="s">
        <v>1376</v>
      </c>
      <c r="F234" s="2" t="s">
        <v>1376</v>
      </c>
      <c r="G234" s="2" t="n">
        <v>2</v>
      </c>
      <c r="H234" s="2" t="n">
        <v>11.1371154029846</v>
      </c>
      <c r="I234" s="2"/>
    </row>
    <row r="235" customFormat="false" ht="12.75" hidden="false" customHeight="true" outlineLevel="0" collapsed="false">
      <c r="A235" s="2" t="n">
        <v>231</v>
      </c>
      <c r="B235" s="2" t="s">
        <v>700</v>
      </c>
      <c r="C235" s="2" t="s">
        <v>1376</v>
      </c>
      <c r="D235" s="2" t="n">
        <f aca="false">IF(ISNUMBER(C235),C235*100,0)</f>
        <v>0</v>
      </c>
      <c r="E235" s="2" t="s">
        <v>1376</v>
      </c>
      <c r="F235" s="2" t="s">
        <v>1376</v>
      </c>
      <c r="G235" s="2" t="n">
        <v>2</v>
      </c>
      <c r="H235" s="2" t="n">
        <v>36.5665285873413</v>
      </c>
      <c r="I235" s="2"/>
    </row>
    <row r="236" customFormat="false" ht="12.75" hidden="false" customHeight="true" outlineLevel="0" collapsed="false">
      <c r="A236" s="2" t="n">
        <v>232</v>
      </c>
      <c r="B236" s="2" t="s">
        <v>813</v>
      </c>
      <c r="C236" s="2" t="s">
        <v>1376</v>
      </c>
      <c r="D236" s="2" t="n">
        <f aca="false">IF(ISNUMBER(C236),C236*100,0)</f>
        <v>0</v>
      </c>
      <c r="E236" s="2" t="s">
        <v>1376</v>
      </c>
      <c r="F236" s="2" t="s">
        <v>1376</v>
      </c>
      <c r="G236" s="2" t="n">
        <v>0</v>
      </c>
      <c r="H236" s="2" t="n">
        <v>0</v>
      </c>
      <c r="I236" s="2"/>
    </row>
    <row r="237" customFormat="false" ht="12.75" hidden="false" customHeight="true" outlineLevel="0" collapsed="false">
      <c r="A237" s="2" t="n">
        <v>233</v>
      </c>
      <c r="B237" s="2" t="s">
        <v>697</v>
      </c>
      <c r="C237" s="2" t="s">
        <v>1376</v>
      </c>
      <c r="D237" s="2" t="n">
        <f aca="false">IF(ISNUMBER(C237),C237*100,0)</f>
        <v>0</v>
      </c>
      <c r="E237" s="2" t="s">
        <v>1376</v>
      </c>
      <c r="F237" s="2" t="s">
        <v>1376</v>
      </c>
      <c r="G237" s="2" t="n">
        <v>2</v>
      </c>
      <c r="H237" s="2" t="n">
        <v>522.847123957466</v>
      </c>
      <c r="I237" s="2"/>
    </row>
    <row r="238" customFormat="false" ht="12.75" hidden="false" customHeight="true" outlineLevel="0" collapsed="false">
      <c r="A238" s="2" t="n">
        <v>234</v>
      </c>
      <c r="B238" s="2" t="s">
        <v>695</v>
      </c>
      <c r="C238" s="2" t="s">
        <v>1376</v>
      </c>
      <c r="D238" s="2" t="n">
        <f aca="false">IF(ISNUMBER(C238),C238*100,0)</f>
        <v>0</v>
      </c>
      <c r="E238" s="2" t="s">
        <v>1376</v>
      </c>
      <c r="F238" s="2" t="s">
        <v>1376</v>
      </c>
      <c r="G238" s="2" t="n">
        <v>2</v>
      </c>
      <c r="H238" s="2" t="n">
        <v>1825.29763939941</v>
      </c>
      <c r="I238" s="2"/>
    </row>
    <row r="239" customFormat="false" ht="12.75" hidden="false" customHeight="true" outlineLevel="0" collapsed="false">
      <c r="A239" s="2" t="n">
        <v>235</v>
      </c>
      <c r="B239" s="2" t="s">
        <v>814</v>
      </c>
      <c r="C239" s="2" t="s">
        <v>1376</v>
      </c>
      <c r="D239" s="2" t="n">
        <f aca="false">IF(ISNUMBER(C239),C239*100,0)</f>
        <v>0</v>
      </c>
      <c r="E239" s="2" t="s">
        <v>1376</v>
      </c>
      <c r="F239" s="2" t="s">
        <v>1376</v>
      </c>
      <c r="G239" s="2" t="n">
        <v>0</v>
      </c>
      <c r="H239" s="2" t="n">
        <v>0</v>
      </c>
      <c r="I239" s="2"/>
    </row>
    <row r="240" customFormat="false" ht="12.75" hidden="false" customHeight="true" outlineLevel="0" collapsed="false">
      <c r="A240" s="2" t="n">
        <v>236</v>
      </c>
      <c r="B240" s="2" t="s">
        <v>779</v>
      </c>
      <c r="C240" s="2" t="s">
        <v>1376</v>
      </c>
      <c r="D240" s="2" t="n">
        <f aca="false">IF(ISNUMBER(C240),C240*100,0)</f>
        <v>0</v>
      </c>
      <c r="E240" s="2" t="s">
        <v>1376</v>
      </c>
      <c r="F240" s="2" t="s">
        <v>1376</v>
      </c>
      <c r="G240" s="2" t="n">
        <v>1</v>
      </c>
      <c r="H240" s="2" t="n">
        <v>0</v>
      </c>
      <c r="I240" s="2"/>
    </row>
    <row r="241" customFormat="false" ht="12.75" hidden="false" customHeight="true" outlineLevel="0" collapsed="false">
      <c r="A241" s="2" t="n">
        <v>237</v>
      </c>
      <c r="B241" s="2" t="s">
        <v>780</v>
      </c>
      <c r="C241" s="2" t="s">
        <v>1376</v>
      </c>
      <c r="D241" s="2" t="n">
        <f aca="false">IF(ISNUMBER(C241),C241*100,0)</f>
        <v>0</v>
      </c>
      <c r="E241" s="2" t="s">
        <v>1376</v>
      </c>
      <c r="F241" s="2" t="s">
        <v>1376</v>
      </c>
      <c r="G241" s="2" t="n">
        <v>2</v>
      </c>
      <c r="H241" s="2" t="n">
        <v>0</v>
      </c>
      <c r="I241" s="2"/>
    </row>
    <row r="242" customFormat="false" ht="12.75" hidden="false" customHeight="true" outlineLevel="0" collapsed="false">
      <c r="A242" s="2" t="n">
        <v>238</v>
      </c>
      <c r="B242" s="2" t="s">
        <v>696</v>
      </c>
      <c r="C242" s="2" t="s">
        <v>1376</v>
      </c>
      <c r="D242" s="2" t="n">
        <f aca="false">IF(ISNUMBER(C242),C242*100,0)</f>
        <v>0</v>
      </c>
      <c r="E242" s="2" t="s">
        <v>1376</v>
      </c>
      <c r="F242" s="2" t="s">
        <v>1376</v>
      </c>
      <c r="G242" s="2" t="n">
        <v>2</v>
      </c>
      <c r="H242" s="2" t="n">
        <v>29.8483620544434</v>
      </c>
      <c r="I242" s="2"/>
    </row>
    <row r="243" customFormat="false" ht="12.75" hidden="false" customHeight="true" outlineLevel="0" collapsed="false">
      <c r="A243" s="2" t="n">
        <v>239</v>
      </c>
      <c r="B243" s="2" t="s">
        <v>699</v>
      </c>
      <c r="C243" s="2" t="s">
        <v>1376</v>
      </c>
      <c r="D243" s="2" t="n">
        <f aca="false">IF(ISNUMBER(C243),C243*100,0)</f>
        <v>0</v>
      </c>
      <c r="E243" s="2" t="s">
        <v>1376</v>
      </c>
      <c r="F243" s="2" t="s">
        <v>1376</v>
      </c>
      <c r="G243" s="2" t="n">
        <v>2</v>
      </c>
      <c r="H243" s="2" t="n">
        <v>60.3614369995117</v>
      </c>
      <c r="I243" s="2"/>
    </row>
    <row r="244" customFormat="false" ht="12.75" hidden="false" customHeight="true" outlineLevel="0" collapsed="false">
      <c r="A244" s="2" t="n">
        <v>240</v>
      </c>
      <c r="B244" s="2" t="s">
        <v>701</v>
      </c>
      <c r="C244" s="2" t="s">
        <v>1376</v>
      </c>
      <c r="D244" s="2" t="n">
        <f aca="false">IF(ISNUMBER(C244),C244*100,0)</f>
        <v>0</v>
      </c>
      <c r="E244" s="2" t="s">
        <v>1376</v>
      </c>
      <c r="F244" s="2" t="s">
        <v>1376</v>
      </c>
      <c r="G244" s="2" t="n">
        <v>1</v>
      </c>
      <c r="H244" s="2" t="n">
        <v>0</v>
      </c>
      <c r="I244" s="2"/>
    </row>
    <row r="245" customFormat="false" ht="12.75" hidden="false" customHeight="true" outlineLevel="0" collapsed="false">
      <c r="A245" s="2" t="n">
        <v>241</v>
      </c>
      <c r="B245" s="2" t="s">
        <v>815</v>
      </c>
      <c r="C245" s="2" t="s">
        <v>1376</v>
      </c>
      <c r="D245" s="2" t="n">
        <f aca="false">IF(ISNUMBER(C245),C245*100,0)</f>
        <v>0</v>
      </c>
      <c r="E245" s="2" t="s">
        <v>1376</v>
      </c>
      <c r="F245" s="2" t="s">
        <v>1376</v>
      </c>
      <c r="G245" s="2" t="n">
        <v>0</v>
      </c>
      <c r="H245" s="2" t="n">
        <v>0</v>
      </c>
      <c r="I245" s="2"/>
    </row>
    <row r="246" customFormat="false" ht="12.75" hidden="false" customHeight="true" outlineLevel="0" collapsed="false">
      <c r="A246" s="2" t="n">
        <v>242</v>
      </c>
      <c r="B246" s="2" t="s">
        <v>717</v>
      </c>
      <c r="C246" s="2" t="s">
        <v>1376</v>
      </c>
      <c r="D246" s="2" t="n">
        <f aca="false">IF(ISNUMBER(C246),C246*100,0)</f>
        <v>0</v>
      </c>
      <c r="E246" s="2" t="s">
        <v>1376</v>
      </c>
      <c r="F246" s="2" t="s">
        <v>1376</v>
      </c>
      <c r="G246" s="2" t="n">
        <v>2</v>
      </c>
      <c r="H246" s="2" t="n">
        <v>0</v>
      </c>
      <c r="I246" s="2"/>
    </row>
    <row r="247" customFormat="false" ht="12.75" hidden="false" customHeight="true" outlineLevel="0" collapsed="false">
      <c r="A247" s="2" t="n">
        <v>243</v>
      </c>
      <c r="B247" s="2" t="s">
        <v>816</v>
      </c>
      <c r="C247" s="2" t="s">
        <v>1376</v>
      </c>
      <c r="D247" s="2" t="n">
        <f aca="false">IF(ISNUMBER(C247),C247*100,0)</f>
        <v>0</v>
      </c>
      <c r="E247" s="2" t="s">
        <v>1376</v>
      </c>
      <c r="F247" s="2" t="s">
        <v>1376</v>
      </c>
      <c r="G247" s="2" t="n">
        <v>0</v>
      </c>
      <c r="H247" s="2" t="n">
        <v>0</v>
      </c>
      <c r="I247" s="2"/>
    </row>
    <row r="248" customFormat="false" ht="12.75" hidden="false" customHeight="true" outlineLevel="0" collapsed="false">
      <c r="A248" s="2" t="n">
        <v>244</v>
      </c>
      <c r="B248" s="2" t="s">
        <v>957</v>
      </c>
      <c r="C248" s="2" t="s">
        <v>1376</v>
      </c>
      <c r="D248" s="2" t="n">
        <f aca="false">IF(ISNUMBER(C248),C248*100,0)</f>
        <v>0</v>
      </c>
      <c r="E248" s="2" t="s">
        <v>1376</v>
      </c>
      <c r="F248" s="2" t="s">
        <v>1376</v>
      </c>
      <c r="G248" s="2" t="n">
        <v>0</v>
      </c>
      <c r="H248" s="2" t="n">
        <v>0</v>
      </c>
      <c r="I248" s="2"/>
    </row>
    <row r="249" customFormat="false" ht="12.75" hidden="false" customHeight="true" outlineLevel="0" collapsed="false">
      <c r="A249" s="2" t="n">
        <v>245</v>
      </c>
      <c r="B249" s="2" t="s">
        <v>677</v>
      </c>
      <c r="C249" s="2" t="s">
        <v>1376</v>
      </c>
      <c r="D249" s="2" t="n">
        <f aca="false">IF(ISNUMBER(C249),C249*100,0)</f>
        <v>0</v>
      </c>
      <c r="E249" s="2" t="s">
        <v>1376</v>
      </c>
      <c r="F249" s="2" t="s">
        <v>1376</v>
      </c>
      <c r="G249" s="2" t="n">
        <v>2</v>
      </c>
      <c r="H249" s="2" t="n">
        <v>0</v>
      </c>
      <c r="I249" s="2"/>
    </row>
    <row r="250" customFormat="false" ht="12.75" hidden="false" customHeight="true" outlineLevel="0" collapsed="false">
      <c r="A250" s="2" t="n">
        <v>246</v>
      </c>
      <c r="B250" s="2" t="s">
        <v>609</v>
      </c>
      <c r="C250" s="2" t="s">
        <v>1376</v>
      </c>
      <c r="D250" s="2" t="n">
        <f aca="false">IF(ISNUMBER(C250),C250*100,0)</f>
        <v>0</v>
      </c>
      <c r="E250" s="2" t="s">
        <v>1376</v>
      </c>
      <c r="F250" s="2" t="s">
        <v>1376</v>
      </c>
      <c r="G250" s="2" t="n">
        <v>2</v>
      </c>
      <c r="H250" s="2" t="n">
        <v>0</v>
      </c>
      <c r="I250" s="2"/>
    </row>
    <row r="251" customFormat="false" ht="12.75" hidden="false" customHeight="true" outlineLevel="0" collapsed="false">
      <c r="A251" s="2" t="n">
        <v>247</v>
      </c>
      <c r="B251" s="2" t="s">
        <v>707</v>
      </c>
      <c r="C251" s="2" t="s">
        <v>1376</v>
      </c>
      <c r="D251" s="2" t="n">
        <f aca="false">IF(ISNUMBER(C251),C251*100,0)</f>
        <v>0</v>
      </c>
      <c r="E251" s="2" t="s">
        <v>1376</v>
      </c>
      <c r="F251" s="2" t="s">
        <v>1376</v>
      </c>
      <c r="G251" s="2" t="n">
        <v>1</v>
      </c>
      <c r="H251" s="2" t="n">
        <v>0</v>
      </c>
      <c r="I251" s="2"/>
    </row>
    <row r="252" customFormat="false" ht="12.75" hidden="false" customHeight="true" outlineLevel="0" collapsed="false">
      <c r="A252" s="2" t="n">
        <v>248</v>
      </c>
      <c r="B252" s="2" t="s">
        <v>679</v>
      </c>
      <c r="C252" s="2" t="s">
        <v>1376</v>
      </c>
      <c r="D252" s="2" t="n">
        <f aca="false">IF(ISNUMBER(C252),C252*100,0)</f>
        <v>0</v>
      </c>
      <c r="E252" s="2" t="s">
        <v>1376</v>
      </c>
      <c r="F252" s="2" t="s">
        <v>1376</v>
      </c>
      <c r="G252" s="2" t="n">
        <v>2</v>
      </c>
      <c r="H252" s="2" t="n">
        <v>0</v>
      </c>
      <c r="I252" s="2"/>
    </row>
    <row r="253" customFormat="false" ht="12.75" hidden="false" customHeight="true" outlineLevel="0" collapsed="false">
      <c r="A253" s="2" t="n">
        <v>249</v>
      </c>
      <c r="B253" s="2" t="s">
        <v>817</v>
      </c>
      <c r="C253" s="2" t="s">
        <v>1376</v>
      </c>
      <c r="D253" s="2" t="n">
        <f aca="false">IF(ISNUMBER(C253),C253*100,0)</f>
        <v>0</v>
      </c>
      <c r="E253" s="2" t="s">
        <v>1376</v>
      </c>
      <c r="F253" s="2" t="s">
        <v>1376</v>
      </c>
      <c r="G253" s="2" t="n">
        <v>0</v>
      </c>
      <c r="H253" s="2" t="n">
        <v>0</v>
      </c>
      <c r="I253" s="2"/>
    </row>
    <row r="254" customFormat="false" ht="12.75" hidden="false" customHeight="true" outlineLevel="0" collapsed="false">
      <c r="A254" s="2" t="n">
        <v>250</v>
      </c>
      <c r="B254" s="2" t="s">
        <v>818</v>
      </c>
      <c r="C254" s="2" t="s">
        <v>1376</v>
      </c>
      <c r="D254" s="2" t="n">
        <f aca="false">IF(ISNUMBER(C254),C254*100,0)</f>
        <v>0</v>
      </c>
      <c r="E254" s="2" t="s">
        <v>1376</v>
      </c>
      <c r="F254" s="2" t="s">
        <v>1376</v>
      </c>
      <c r="G254" s="2" t="n">
        <v>0</v>
      </c>
      <c r="H254" s="2" t="n">
        <v>0</v>
      </c>
      <c r="I254" s="2"/>
    </row>
    <row r="255" customFormat="false" ht="12.75" hidden="false" customHeight="true" outlineLevel="0" collapsed="false">
      <c r="A255" s="2"/>
      <c r="B255" s="2"/>
      <c r="C255" s="2"/>
      <c r="D255" s="88" t="n">
        <f aca="false">SUM(D5:D254)</f>
        <v>22443507.51</v>
      </c>
      <c r="E255" s="2"/>
      <c r="F255" s="2"/>
      <c r="G255" s="2"/>
      <c r="H255" s="40" t="n">
        <f aca="false">SUM(H5:H254)</f>
        <v>12087529.8</v>
      </c>
    </row>
    <row r="256" customFormat="false" ht="12.75" hidden="false" customHeight="true" outlineLevel="0" collapsed="false">
      <c r="H256" s="40" t="n">
        <f aca="false">H255/100</f>
        <v>120875.298</v>
      </c>
    </row>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2">
    <mergeCell ref="A1:H1"/>
    <mergeCell ref="A2:H2"/>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2CC"/>
    <pageSetUpPr fitToPage="false"/>
  </sheetPr>
  <dimension ref="A1:A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C"/>
    </sheetView>
  </sheetViews>
  <sheetFormatPr defaultColWidth="12.6328125" defaultRowHeight="15" customHeight="true" zeroHeight="false" outlineLevelRow="0" outlineLevelCol="0"/>
  <cols>
    <col collapsed="false" customWidth="true" hidden="false" outlineLevel="0" max="1" min="1" style="0" width="16.5"/>
    <col collapsed="false" customWidth="true" hidden="false" outlineLevel="0" max="2" min="2" style="0" width="18.5"/>
    <col collapsed="false" customWidth="true" hidden="false" outlineLevel="0" max="6" min="3" style="0" width="14.51"/>
    <col collapsed="false" customWidth="true" hidden="false" outlineLevel="0" max="8" min="7" style="0" width="19.51"/>
    <col collapsed="false" customWidth="true" hidden="false" outlineLevel="0" max="9" min="9" style="0" width="17.5"/>
    <col collapsed="false" customWidth="true" hidden="false" outlineLevel="0" max="12" min="10" style="0" width="12"/>
    <col collapsed="false" customWidth="true" hidden="false" outlineLevel="0" max="13" min="13" style="0" width="8.63"/>
    <col collapsed="false" customWidth="true" hidden="false" outlineLevel="0" max="16" min="14" style="0" width="9.13"/>
    <col collapsed="false" customWidth="true" hidden="false" outlineLevel="0" max="17" min="17" style="0" width="29.63"/>
    <col collapsed="false" customWidth="true" hidden="false" outlineLevel="0" max="31" min="18" style="0" width="8.63"/>
  </cols>
  <sheetData>
    <row r="1" customFormat="false" ht="24.75" hidden="false" customHeight="true" outlineLevel="0" collapsed="false">
      <c r="A1" s="44" t="s">
        <v>1383</v>
      </c>
      <c r="B1" s="44"/>
      <c r="C1" s="44"/>
      <c r="D1" s="44"/>
      <c r="E1" s="44"/>
      <c r="F1" s="44"/>
      <c r="G1" s="44"/>
      <c r="H1" s="44"/>
      <c r="I1" s="2"/>
      <c r="J1" s="2"/>
      <c r="K1" s="2"/>
      <c r="L1" s="2"/>
      <c r="M1" s="2"/>
      <c r="N1" s="2"/>
      <c r="O1" s="2"/>
      <c r="P1" s="2"/>
      <c r="Q1" s="2"/>
      <c r="R1" s="2"/>
      <c r="S1" s="2"/>
      <c r="T1" s="2"/>
      <c r="U1" s="2"/>
      <c r="V1" s="2"/>
      <c r="W1" s="2"/>
      <c r="X1" s="2"/>
      <c r="Y1" s="2"/>
      <c r="Z1" s="2"/>
      <c r="AA1" s="2"/>
      <c r="AB1" s="2"/>
      <c r="AC1" s="2"/>
      <c r="AD1" s="2"/>
      <c r="AE1" s="2"/>
    </row>
    <row r="2" customFormat="false" ht="46.5" hidden="false" customHeight="true" outlineLevel="0" collapsed="false">
      <c r="A2" s="44" t="s">
        <v>1384</v>
      </c>
      <c r="B2" s="44"/>
      <c r="C2" s="44"/>
      <c r="D2" s="44"/>
      <c r="E2" s="44"/>
      <c r="F2" s="44"/>
      <c r="G2" s="44"/>
      <c r="H2" s="44"/>
      <c r="I2" s="2"/>
      <c r="J2" s="2"/>
      <c r="K2" s="2"/>
      <c r="L2" s="2"/>
      <c r="M2" s="2"/>
      <c r="N2" s="2"/>
      <c r="O2" s="2"/>
      <c r="P2" s="2"/>
      <c r="Q2" s="2"/>
      <c r="R2" s="2"/>
      <c r="S2" s="2"/>
      <c r="T2" s="2"/>
      <c r="U2" s="2"/>
      <c r="V2" s="2"/>
      <c r="W2" s="2"/>
      <c r="X2" s="2"/>
      <c r="Y2" s="2"/>
      <c r="Z2" s="2"/>
      <c r="AA2" s="2"/>
      <c r="AB2" s="2"/>
      <c r="AC2" s="2"/>
      <c r="AD2" s="2"/>
      <c r="AE2" s="2"/>
    </row>
    <row r="3" customFormat="false" ht="40.5" hidden="false" customHeight="true" outlineLevel="0" collapsed="false">
      <c r="A3" s="276" t="s">
        <v>1295</v>
      </c>
      <c r="B3" s="277" t="s">
        <v>1385</v>
      </c>
      <c r="C3" s="288"/>
      <c r="D3" s="215"/>
      <c r="E3" s="215"/>
      <c r="F3" s="215"/>
      <c r="G3" s="215"/>
      <c r="H3" s="215"/>
      <c r="I3" s="2"/>
      <c r="J3" s="2"/>
      <c r="K3" s="2"/>
      <c r="L3" s="2"/>
      <c r="M3" s="2"/>
      <c r="N3" s="2"/>
      <c r="O3" s="2"/>
      <c r="P3" s="2"/>
      <c r="Q3" s="2"/>
      <c r="R3" s="2"/>
      <c r="S3" s="2"/>
      <c r="T3" s="2"/>
      <c r="U3" s="2"/>
      <c r="V3" s="2"/>
      <c r="W3" s="2"/>
      <c r="X3" s="2"/>
      <c r="Y3" s="2"/>
      <c r="Z3" s="2"/>
      <c r="AA3" s="2"/>
      <c r="AB3" s="2"/>
      <c r="AC3" s="2"/>
      <c r="AD3" s="2"/>
      <c r="AE3" s="2"/>
    </row>
    <row r="4" customFormat="false" ht="27.75" hidden="false" customHeight="true" outlineLevel="0" collapsed="false">
      <c r="A4" s="103" t="s">
        <v>1386</v>
      </c>
      <c r="B4" s="103" t="s">
        <v>111</v>
      </c>
      <c r="C4" s="103" t="s">
        <v>1387</v>
      </c>
      <c r="D4" s="103" t="s">
        <v>1388</v>
      </c>
      <c r="E4" s="103" t="s">
        <v>1389</v>
      </c>
      <c r="F4" s="103" t="s">
        <v>1385</v>
      </c>
      <c r="G4" s="103" t="s">
        <v>1390</v>
      </c>
      <c r="H4" s="103" t="s">
        <v>1391</v>
      </c>
      <c r="I4" s="103" t="s">
        <v>1392</v>
      </c>
      <c r="J4" s="103" t="s">
        <v>1393</v>
      </c>
      <c r="K4" s="103" t="s">
        <v>1394</v>
      </c>
      <c r="L4" s="2"/>
      <c r="M4" s="2"/>
      <c r="N4" s="2"/>
      <c r="O4" s="2"/>
      <c r="P4" s="2"/>
      <c r="Q4" s="2"/>
      <c r="R4" s="2"/>
      <c r="S4" s="2"/>
      <c r="T4" s="2"/>
      <c r="U4" s="2"/>
      <c r="V4" s="2"/>
      <c r="W4" s="2"/>
      <c r="X4" s="2"/>
      <c r="Y4" s="2"/>
      <c r="Z4" s="2"/>
      <c r="AA4" s="2"/>
      <c r="AB4" s="2"/>
      <c r="AC4" s="2"/>
      <c r="AD4" s="2"/>
      <c r="AE4" s="2"/>
    </row>
    <row r="5" customFormat="false" ht="12.75" hidden="false" customHeight="true" outlineLevel="0" collapsed="false">
      <c r="A5" s="2" t="str">
        <f aca="false" t="array" ref="A5:A5">INDEX(Countries!D1:D265, MATCH(B5, Countries!B1:B265, 0))</f>
        <v>IDN</v>
      </c>
      <c r="B5" s="2" t="s">
        <v>184</v>
      </c>
      <c r="C5" s="2" t="n">
        <v>29536.50516</v>
      </c>
      <c r="D5" s="2" t="n">
        <f aca="false">C5*100</f>
        <v>2953650.516</v>
      </c>
      <c r="E5" s="2" t="n">
        <v>2045.361679</v>
      </c>
      <c r="F5" s="2" t="n">
        <f aca="false">E5*100</f>
        <v>204536.1679</v>
      </c>
      <c r="G5" s="2" t="n">
        <v>6.92</v>
      </c>
      <c r="H5" s="105" t="n">
        <f aca="false">F5/$F$127</f>
        <v>0.249949784374813</v>
      </c>
      <c r="I5" s="2" t="n">
        <v>0.786457439</v>
      </c>
      <c r="J5" s="2" t="n">
        <v>10500531.86</v>
      </c>
      <c r="K5" s="2" t="n">
        <v>38868508.51</v>
      </c>
      <c r="L5" s="2"/>
      <c r="M5" s="2"/>
      <c r="N5" s="2"/>
      <c r="O5" s="2"/>
      <c r="P5" s="2"/>
      <c r="Q5" s="2"/>
      <c r="R5" s="2"/>
      <c r="S5" s="2"/>
      <c r="T5" s="2"/>
      <c r="U5" s="2"/>
      <c r="V5" s="2"/>
      <c r="W5" s="2"/>
      <c r="X5" s="2"/>
      <c r="Y5" s="2"/>
      <c r="Z5" s="2"/>
      <c r="AA5" s="2"/>
      <c r="AB5" s="2"/>
      <c r="AC5" s="2"/>
      <c r="AD5" s="2"/>
      <c r="AE5" s="2"/>
    </row>
    <row r="6" customFormat="false" ht="12.75" hidden="false" customHeight="true" outlineLevel="0" collapsed="false">
      <c r="A6" s="2" t="str">
        <f aca="false" t="array" ref="A6:A6">INDEX(Countries!D2:D266, MATCH(B6, Countries!B2:B266, 0))</f>
        <v>AUS</v>
      </c>
      <c r="B6" s="2" t="s">
        <v>185</v>
      </c>
      <c r="C6" s="2" t="n">
        <v>10185.4015</v>
      </c>
      <c r="D6" s="2" t="n">
        <f aca="false">C6*100</f>
        <v>1018540.15</v>
      </c>
      <c r="E6" s="2" t="n">
        <v>691.6039725</v>
      </c>
      <c r="F6" s="2" t="n">
        <f aca="false">E6*100</f>
        <v>69160.39725</v>
      </c>
      <c r="G6" s="2" t="n">
        <v>6.79</v>
      </c>
      <c r="H6" s="105" t="n">
        <f aca="false">F6/$F$127</f>
        <v>0.0845162327885477</v>
      </c>
      <c r="I6" s="2" t="n">
        <v>0.805992215</v>
      </c>
      <c r="J6" s="2" t="n">
        <v>1310269.181</v>
      </c>
      <c r="K6" s="2" t="n">
        <v>1531625.772</v>
      </c>
      <c r="L6" s="2"/>
      <c r="M6" s="2"/>
      <c r="N6" s="2"/>
      <c r="O6" s="2"/>
      <c r="P6" s="2"/>
      <c r="Q6" s="2"/>
      <c r="R6" s="2"/>
      <c r="S6" s="2"/>
      <c r="T6" s="2"/>
      <c r="U6" s="2"/>
      <c r="V6" s="2"/>
      <c r="W6" s="2"/>
      <c r="X6" s="2"/>
      <c r="Y6" s="2"/>
      <c r="Z6" s="2"/>
      <c r="AA6" s="2"/>
      <c r="AB6" s="2"/>
      <c r="AC6" s="2"/>
      <c r="AD6" s="2"/>
      <c r="AE6" s="2"/>
    </row>
    <row r="7" customFormat="false" ht="12.75" hidden="false" customHeight="true" outlineLevel="0" collapsed="false">
      <c r="A7" s="2" t="str">
        <f aca="false" t="array" ref="A7:A7">INDEX(Countries!D3:D267, MATCH(B7, Countries!B3:B267, 0))</f>
        <v>MEX</v>
      </c>
      <c r="B7" s="2" t="s">
        <v>188</v>
      </c>
      <c r="C7" s="2" t="n">
        <v>10054.63119</v>
      </c>
      <c r="D7" s="2" t="n">
        <f aca="false">C7*100</f>
        <v>1005463.119</v>
      </c>
      <c r="E7" s="2" t="n">
        <v>686.4005609</v>
      </c>
      <c r="F7" s="2" t="n">
        <f aca="false">E7*100</f>
        <v>68640.05609</v>
      </c>
      <c r="G7" s="2" t="n">
        <v>6.83</v>
      </c>
      <c r="H7" s="105" t="n">
        <f aca="false">F7/$F$127</f>
        <v>0.0838803591331513</v>
      </c>
      <c r="I7" s="2" t="n">
        <v>0.692</v>
      </c>
      <c r="J7" s="2" t="n">
        <v>437404.362</v>
      </c>
      <c r="K7" s="2" t="n">
        <v>6445029.04</v>
      </c>
      <c r="L7" s="2"/>
      <c r="M7" s="2"/>
      <c r="N7" s="2"/>
      <c r="O7" s="2"/>
      <c r="P7" s="2"/>
      <c r="Q7" s="2"/>
      <c r="R7" s="2"/>
      <c r="S7" s="2"/>
      <c r="T7" s="2"/>
      <c r="U7" s="2"/>
      <c r="V7" s="2"/>
      <c r="W7" s="2"/>
      <c r="X7" s="2"/>
      <c r="Y7" s="2"/>
      <c r="Z7" s="2"/>
      <c r="AA7" s="2"/>
      <c r="AB7" s="2"/>
      <c r="AC7" s="2"/>
      <c r="AD7" s="2"/>
      <c r="AE7" s="2"/>
    </row>
    <row r="8" customFormat="false" ht="12.75" hidden="false" customHeight="true" outlineLevel="0" collapsed="false">
      <c r="A8" s="2" t="str">
        <f aca="false" t="array" ref="A8:A8">INDEX(Countries!D4:D268, MATCH(B8, Countries!B4:B268, 0))</f>
        <v>MMR</v>
      </c>
      <c r="B8" s="2" t="s">
        <v>424</v>
      </c>
      <c r="C8" s="2" t="n">
        <v>5433.865404</v>
      </c>
      <c r="D8" s="2" t="n">
        <f aca="false">C8*100</f>
        <v>543386.5404</v>
      </c>
      <c r="E8" s="2" t="n">
        <v>611.9528741</v>
      </c>
      <c r="F8" s="2" t="n">
        <f aca="false">E8*100</f>
        <v>61195.28741</v>
      </c>
      <c r="G8" s="2" t="n">
        <v>11.26</v>
      </c>
      <c r="H8" s="105" t="n">
        <f aca="false">F8/$F$127</f>
        <v>0.0747826120432766</v>
      </c>
      <c r="I8" s="2" t="n">
        <v>0.854233881</v>
      </c>
      <c r="J8" s="2" t="n">
        <v>2116281.014</v>
      </c>
      <c r="K8" s="2" t="n">
        <v>10662808.94</v>
      </c>
      <c r="L8" s="2"/>
      <c r="M8" s="2"/>
      <c r="N8" s="2"/>
      <c r="O8" s="2"/>
      <c r="P8" s="2"/>
      <c r="Q8" s="2"/>
      <c r="R8" s="2"/>
      <c r="S8" s="2"/>
      <c r="T8" s="2"/>
      <c r="U8" s="2"/>
      <c r="V8" s="2"/>
      <c r="W8" s="2"/>
      <c r="X8" s="2"/>
      <c r="Y8" s="2"/>
      <c r="Z8" s="2"/>
      <c r="AA8" s="2"/>
      <c r="AB8" s="2"/>
      <c r="AC8" s="2"/>
      <c r="AD8" s="2"/>
      <c r="AE8" s="2"/>
    </row>
    <row r="9" customFormat="false" ht="12.75" hidden="false" customHeight="true" outlineLevel="0" collapsed="false">
      <c r="A9" s="2" t="str">
        <f aca="false" t="array" ref="A9:A9">INDEX(Countries!D5:D269, MATCH(B9, Countries!B5:B269, 0))</f>
        <v>BRA</v>
      </c>
      <c r="B9" s="2" t="s">
        <v>373</v>
      </c>
      <c r="C9" s="2" t="n">
        <v>11398.95164</v>
      </c>
      <c r="D9" s="2" t="n">
        <f aca="false">C9*100</f>
        <v>1139895.164</v>
      </c>
      <c r="E9" s="2" t="n">
        <v>475.4374622</v>
      </c>
      <c r="F9" s="2" t="n">
        <f aca="false">E9*100</f>
        <v>47543.74622</v>
      </c>
      <c r="G9" s="2" t="n">
        <v>4.17</v>
      </c>
      <c r="H9" s="105" t="n">
        <f aca="false">F9/$F$127</f>
        <v>0.0580999890536221</v>
      </c>
      <c r="I9" s="2" t="n">
        <v>0.753430713</v>
      </c>
      <c r="J9" s="2" t="n">
        <v>1091812.983</v>
      </c>
      <c r="K9" s="2" t="n">
        <v>3705207.713</v>
      </c>
      <c r="L9" s="2"/>
      <c r="M9" s="2"/>
      <c r="N9" s="2"/>
      <c r="O9" s="2"/>
      <c r="P9" s="2"/>
      <c r="Q9" s="2"/>
      <c r="R9" s="2"/>
      <c r="S9" s="2"/>
      <c r="T9" s="2"/>
      <c r="U9" s="2"/>
      <c r="V9" s="2"/>
      <c r="W9" s="2"/>
      <c r="X9" s="2"/>
      <c r="Y9" s="2"/>
      <c r="Z9" s="2"/>
      <c r="AA9" s="2"/>
      <c r="AB9" s="2"/>
      <c r="AC9" s="2"/>
      <c r="AD9" s="2"/>
      <c r="AE9" s="2"/>
    </row>
    <row r="10" customFormat="false" ht="12.75" hidden="false" customHeight="true" outlineLevel="0" collapsed="false">
      <c r="A10" s="2" t="str">
        <f aca="false" t="array" ref="A10:A10">INDEX(Countries!D6:D270, MATCH(B10, Countries!B6:B270, 0))</f>
        <v>CUB</v>
      </c>
      <c r="B10" s="2" t="s">
        <v>383</v>
      </c>
      <c r="C10" s="2" t="n">
        <v>3600.074452</v>
      </c>
      <c r="D10" s="2" t="n">
        <f aca="false">C10*100</f>
        <v>360007.4452</v>
      </c>
      <c r="E10" s="2" t="n">
        <v>253.6161462</v>
      </c>
      <c r="F10" s="2" t="n">
        <f aca="false">E10*100</f>
        <v>25361.61462</v>
      </c>
      <c r="G10" s="2" t="n">
        <v>7.04</v>
      </c>
      <c r="H10" s="105" t="n">
        <f aca="false">F10/$F$127</f>
        <v>0.0309927098505403</v>
      </c>
      <c r="I10" s="2" t="n">
        <v>0.62</v>
      </c>
      <c r="J10" s="2" t="n">
        <v>165804.6791</v>
      </c>
      <c r="K10" s="2" t="n">
        <v>2552232.58</v>
      </c>
      <c r="L10" s="2"/>
      <c r="M10" s="2"/>
      <c r="N10" s="2"/>
      <c r="O10" s="2"/>
      <c r="P10" s="2"/>
      <c r="Q10" s="2"/>
      <c r="R10" s="2"/>
      <c r="S10" s="2"/>
      <c r="T10" s="2"/>
      <c r="U10" s="2"/>
      <c r="V10" s="2"/>
      <c r="W10" s="2"/>
      <c r="X10" s="2"/>
      <c r="Y10" s="2"/>
      <c r="Z10" s="2"/>
      <c r="AA10" s="2"/>
      <c r="AB10" s="2"/>
      <c r="AC10" s="2"/>
      <c r="AD10" s="2"/>
      <c r="AE10" s="2"/>
    </row>
    <row r="11" customFormat="false" ht="12.75" hidden="false" customHeight="true" outlineLevel="0" collapsed="false">
      <c r="A11" s="2" t="str">
        <f aca="false" t="array" ref="A11:A11">INDEX(Countries!D7:D271, MATCH(B11, Countries!B7:B271, 0))</f>
        <v>PHL</v>
      </c>
      <c r="B11" s="2" t="s">
        <v>435</v>
      </c>
      <c r="C11" s="2" t="n">
        <v>2857.72729</v>
      </c>
      <c r="D11" s="2" t="n">
        <f aca="false">C11*100</f>
        <v>285772.729</v>
      </c>
      <c r="E11" s="2" t="n">
        <v>238.2411995</v>
      </c>
      <c r="F11" s="2" t="n">
        <f aca="false">E11*100</f>
        <v>23824.11995</v>
      </c>
      <c r="G11" s="2" t="n">
        <v>8.34</v>
      </c>
      <c r="H11" s="105" t="n">
        <f aca="false">F11/$F$127</f>
        <v>0.0291138418479296</v>
      </c>
      <c r="I11" s="2" t="n">
        <v>0.804</v>
      </c>
      <c r="J11" s="2" t="n">
        <v>848225.4057</v>
      </c>
      <c r="K11" s="2" t="n">
        <v>5184147.732</v>
      </c>
      <c r="L11" s="2"/>
      <c r="M11" s="2"/>
      <c r="N11" s="2"/>
      <c r="O11" s="2"/>
      <c r="P11" s="2"/>
      <c r="Q11" s="2"/>
      <c r="R11" s="2"/>
      <c r="S11" s="2"/>
      <c r="T11" s="2"/>
      <c r="U11" s="2"/>
      <c r="V11" s="2"/>
      <c r="W11" s="2"/>
      <c r="X11" s="2"/>
      <c r="Y11" s="2"/>
      <c r="Z11" s="2"/>
      <c r="AA11" s="2"/>
      <c r="AB11" s="2"/>
      <c r="AC11" s="2"/>
      <c r="AD11" s="2"/>
      <c r="AE11" s="2"/>
    </row>
    <row r="12" customFormat="false" ht="12.75" hidden="false" customHeight="true" outlineLevel="0" collapsed="false">
      <c r="A12" s="2" t="str">
        <f aca="false" t="array" ref="A12:A12">INDEX(Countries!D8:D272, MATCH(B12, Countries!B8:B272, 0))</f>
        <v>NGA</v>
      </c>
      <c r="B12" s="2" t="s">
        <v>428</v>
      </c>
      <c r="C12" s="2" t="n">
        <v>8433.719886</v>
      </c>
      <c r="D12" s="2" t="n">
        <f aca="false">C12*100</f>
        <v>843371.9886</v>
      </c>
      <c r="E12" s="2" t="n">
        <v>217.2281408</v>
      </c>
      <c r="F12" s="2" t="n">
        <f aca="false">E12*100</f>
        <v>21722.81408</v>
      </c>
      <c r="G12" s="2" t="n">
        <v>2.58</v>
      </c>
      <c r="H12" s="105" t="n">
        <f aca="false">F12/$F$127</f>
        <v>0.0265459784010657</v>
      </c>
      <c r="I12" s="2" t="n">
        <v>0.704</v>
      </c>
      <c r="J12" s="2" t="n">
        <v>480566.4498</v>
      </c>
      <c r="K12" s="2" t="n">
        <v>2580035.317</v>
      </c>
      <c r="L12" s="2"/>
      <c r="M12" s="2"/>
      <c r="N12" s="2"/>
      <c r="O12" s="2"/>
      <c r="P12" s="2"/>
      <c r="Q12" s="2"/>
      <c r="R12" s="2"/>
      <c r="S12" s="2"/>
      <c r="T12" s="2"/>
      <c r="U12" s="2"/>
      <c r="V12" s="2"/>
      <c r="W12" s="2"/>
      <c r="X12" s="2"/>
      <c r="Y12" s="2"/>
      <c r="Z12" s="2"/>
      <c r="AA12" s="2"/>
      <c r="AB12" s="2"/>
      <c r="AC12" s="2"/>
      <c r="AD12" s="2"/>
      <c r="AE12" s="2"/>
    </row>
    <row r="13" customFormat="false" ht="12.75" hidden="false" customHeight="true" outlineLevel="0" collapsed="false">
      <c r="A13" s="2" t="str">
        <f aca="false" t="array" ref="A13:A13">INDEX(Countries!D9:D273, MATCH(B13, Countries!B9:B273, 0))</f>
        <v>IND</v>
      </c>
      <c r="B13" s="2" t="s">
        <v>190</v>
      </c>
      <c r="C13" s="2" t="n">
        <v>4029.495287</v>
      </c>
      <c r="D13" s="2" t="n">
        <f aca="false">C13*100</f>
        <v>402949.5287</v>
      </c>
      <c r="E13" s="2" t="n">
        <v>177.3874347</v>
      </c>
      <c r="F13" s="2" t="n">
        <f aca="false">E13*100</f>
        <v>17738.74347</v>
      </c>
      <c r="G13" s="2" t="n">
        <v>4.4</v>
      </c>
      <c r="H13" s="105" t="n">
        <f aca="false">F13/$F$127</f>
        <v>0.0216773158064365</v>
      </c>
      <c r="I13" s="2" t="n">
        <v>0.74</v>
      </c>
      <c r="J13" s="2" t="n">
        <v>211612.5805</v>
      </c>
      <c r="K13" s="2" t="n">
        <v>1336310.718</v>
      </c>
      <c r="L13" s="2"/>
      <c r="M13" s="2"/>
      <c r="N13" s="2"/>
      <c r="O13" s="2"/>
      <c r="P13" s="2"/>
      <c r="Q13" s="2"/>
      <c r="R13" s="2"/>
      <c r="S13" s="2"/>
      <c r="T13" s="2"/>
      <c r="U13" s="2"/>
      <c r="V13" s="2"/>
      <c r="W13" s="2"/>
      <c r="X13" s="2"/>
      <c r="Y13" s="2"/>
      <c r="Z13" s="2"/>
      <c r="AA13" s="2"/>
      <c r="AB13" s="2"/>
      <c r="AC13" s="2"/>
      <c r="AD13" s="2"/>
      <c r="AE13" s="2"/>
    </row>
    <row r="14" customFormat="false" ht="12.75" hidden="false" customHeight="true" outlineLevel="0" collapsed="false">
      <c r="A14" s="2" t="str">
        <f aca="false" t="array" ref="A14:A14">INDEX(Countries!D10:D274, MATCH(B14, Countries!B10:B274, 0))</f>
        <v>MOZ</v>
      </c>
      <c r="B14" s="2" t="s">
        <v>423</v>
      </c>
      <c r="C14" s="2" t="n">
        <v>3007.432234</v>
      </c>
      <c r="D14" s="2" t="n">
        <f aca="false">C14*100</f>
        <v>300743.2234</v>
      </c>
      <c r="E14" s="2" t="n">
        <v>176.3789109</v>
      </c>
      <c r="F14" s="2" t="n">
        <f aca="false">E14*100</f>
        <v>17637.89109</v>
      </c>
      <c r="G14" s="2" t="n">
        <v>5.86</v>
      </c>
      <c r="H14" s="105" t="n">
        <f aca="false">F14/$F$127</f>
        <v>0.0215540709500695</v>
      </c>
      <c r="I14" s="2" t="n">
        <v>0.75382098</v>
      </c>
      <c r="J14" s="2" t="n">
        <v>295832.4538</v>
      </c>
      <c r="K14" s="2" t="n">
        <v>613251.9043</v>
      </c>
      <c r="L14" s="2"/>
      <c r="M14" s="2"/>
      <c r="N14" s="2"/>
      <c r="O14" s="2"/>
      <c r="P14" s="2"/>
      <c r="Q14" s="2"/>
      <c r="R14" s="2"/>
      <c r="S14" s="2"/>
      <c r="T14" s="2"/>
      <c r="U14" s="2"/>
      <c r="V14" s="2"/>
      <c r="W14" s="2"/>
      <c r="X14" s="2"/>
      <c r="Y14" s="2"/>
      <c r="Z14" s="2"/>
      <c r="AA14" s="2"/>
      <c r="AB14" s="2"/>
      <c r="AC14" s="2"/>
      <c r="AD14" s="2"/>
      <c r="AE14" s="2"/>
    </row>
    <row r="15" customFormat="false" ht="12.75" hidden="false" customHeight="true" outlineLevel="0" collapsed="false">
      <c r="A15" s="2" t="str">
        <f aca="false" t="array" ref="A15:A15">INDEX(Countries!D11:D275, MATCH(B15, Countries!B11:B275, 0))</f>
        <v>VNM</v>
      </c>
      <c r="B15" s="2" t="s">
        <v>469</v>
      </c>
      <c r="C15" s="2" t="n">
        <v>1875.601285</v>
      </c>
      <c r="D15" s="2" t="n">
        <f aca="false">C15*100</f>
        <v>187560.1285</v>
      </c>
      <c r="E15" s="2" t="n">
        <v>158.286496</v>
      </c>
      <c r="F15" s="2" t="n">
        <f aca="false">E15*100</f>
        <v>15828.6496</v>
      </c>
      <c r="G15" s="2" t="n">
        <v>8.44</v>
      </c>
      <c r="H15" s="105" t="n">
        <f aca="false">F15/$F$127</f>
        <v>0.0193431195816613</v>
      </c>
      <c r="I15" s="2" t="n">
        <v>0.761423505</v>
      </c>
      <c r="J15" s="2" t="n">
        <v>519095.5302</v>
      </c>
      <c r="K15" s="2" t="n">
        <v>4158979.211</v>
      </c>
      <c r="L15" s="2"/>
      <c r="M15" s="2"/>
      <c r="N15" s="2"/>
      <c r="O15" s="2"/>
      <c r="P15" s="2"/>
      <c r="Q15" s="2"/>
      <c r="R15" s="2"/>
      <c r="S15" s="2"/>
      <c r="T15" s="2"/>
      <c r="U15" s="2"/>
      <c r="V15" s="2"/>
      <c r="W15" s="2"/>
      <c r="X15" s="2"/>
      <c r="Y15" s="2"/>
      <c r="Z15" s="2"/>
      <c r="AA15" s="2"/>
      <c r="AB15" s="2"/>
      <c r="AC15" s="2"/>
      <c r="AD15" s="2"/>
      <c r="AE15" s="2"/>
    </row>
    <row r="16" customFormat="false" ht="12.75" hidden="false" customHeight="true" outlineLevel="0" collapsed="false">
      <c r="A16" s="2" t="str">
        <f aca="false" t="array" ref="A16:A16">INDEX(Countries!D12:D276, MATCH(B16, Countries!B12:B276, 0))</f>
        <v>MYS</v>
      </c>
      <c r="B16" s="2" t="s">
        <v>415</v>
      </c>
      <c r="C16" s="2" t="n">
        <v>5243.768123</v>
      </c>
      <c r="D16" s="2" t="n">
        <f aca="false">C16*100</f>
        <v>524376.8123</v>
      </c>
      <c r="E16" s="2" t="n">
        <v>144.687379</v>
      </c>
      <c r="F16" s="2" t="n">
        <f aca="false">E16*100</f>
        <v>14468.7379</v>
      </c>
      <c r="G16" s="2" t="n">
        <v>2.76</v>
      </c>
      <c r="H16" s="105" t="n">
        <f aca="false">F16/$F$127</f>
        <v>0.0176812636875489</v>
      </c>
      <c r="I16" s="2" t="n">
        <v>0.81986506</v>
      </c>
      <c r="J16" s="2" t="n">
        <v>918004.253</v>
      </c>
      <c r="K16" s="2" t="n">
        <v>2880804.256</v>
      </c>
      <c r="L16" s="2"/>
      <c r="M16" s="2"/>
      <c r="N16" s="2"/>
      <c r="O16" s="2"/>
      <c r="P16" s="2"/>
      <c r="Q16" s="2"/>
      <c r="R16" s="2"/>
      <c r="S16" s="2"/>
      <c r="T16" s="2"/>
      <c r="U16" s="2"/>
      <c r="V16" s="2"/>
      <c r="W16" s="2"/>
      <c r="X16" s="2"/>
      <c r="Y16" s="2"/>
      <c r="Z16" s="2"/>
      <c r="AA16" s="2"/>
      <c r="AB16" s="2"/>
      <c r="AC16" s="2"/>
      <c r="AD16" s="2"/>
      <c r="AE16" s="2"/>
    </row>
    <row r="17" customFormat="false" ht="12.75" hidden="false" customHeight="true" outlineLevel="0" collapsed="false">
      <c r="A17" s="2" t="str">
        <f aca="false" t="array" ref="A17:A17">INDEX(Countries!D13:D277, MATCH(B17, Countries!B13:B277, 0))</f>
        <v>GNB</v>
      </c>
      <c r="B17" s="2" t="s">
        <v>405</v>
      </c>
      <c r="C17" s="2" t="n">
        <v>2685.544655</v>
      </c>
      <c r="D17" s="2" t="n">
        <f aca="false">C17*100</f>
        <v>268554.4655</v>
      </c>
      <c r="E17" s="2" t="n">
        <v>127.0460168</v>
      </c>
      <c r="F17" s="2" t="n">
        <f aca="false">E17*100</f>
        <v>12704.60168</v>
      </c>
      <c r="G17" s="2" t="n">
        <v>4.73</v>
      </c>
      <c r="H17" s="105" t="n">
        <f aca="false">F17/$F$127</f>
        <v>0.0155254324117211</v>
      </c>
      <c r="I17" s="2" t="n">
        <v>0.766337879</v>
      </c>
      <c r="J17" s="2" t="n">
        <v>298984.9532</v>
      </c>
      <c r="K17" s="2" t="n">
        <v>1525262.703</v>
      </c>
      <c r="L17" s="2"/>
      <c r="M17" s="2"/>
      <c r="N17" s="2"/>
      <c r="O17" s="2"/>
      <c r="P17" s="2"/>
      <c r="Q17" s="2"/>
      <c r="R17" s="2"/>
      <c r="S17" s="2"/>
      <c r="T17" s="2"/>
      <c r="U17" s="2"/>
      <c r="V17" s="2"/>
      <c r="W17" s="2"/>
      <c r="X17" s="2"/>
      <c r="Y17" s="2"/>
      <c r="Z17" s="2"/>
      <c r="AA17" s="2"/>
      <c r="AB17" s="2"/>
      <c r="AC17" s="2"/>
      <c r="AD17" s="2"/>
      <c r="AE17" s="2"/>
    </row>
    <row r="18" customFormat="false" ht="12.75" hidden="false" customHeight="true" outlineLevel="0" collapsed="false">
      <c r="A18" s="2" t="str">
        <f aca="false" t="array" ref="A18:A18">INDEX(Countries!D14:D278, MATCH(B18, Countries!B14:B278, 0))</f>
        <v>PAK</v>
      </c>
      <c r="B18" s="2" t="s">
        <v>430</v>
      </c>
      <c r="C18" s="2" t="n">
        <v>825.265349</v>
      </c>
      <c r="D18" s="2" t="n">
        <f aca="false">C18*100</f>
        <v>82526.5349</v>
      </c>
      <c r="E18" s="2" t="n">
        <v>124.6557826</v>
      </c>
      <c r="F18" s="2" t="n">
        <f aca="false">E18*100</f>
        <v>12465.57826</v>
      </c>
      <c r="G18" s="2" t="n">
        <v>15.1</v>
      </c>
      <c r="H18" s="105" t="n">
        <f aca="false">F18/$F$127</f>
        <v>0.0152333380945989</v>
      </c>
      <c r="I18" s="2" t="n">
        <v>0.741924051</v>
      </c>
      <c r="J18" s="2" t="n">
        <v>35806.27315</v>
      </c>
      <c r="K18" s="2" t="n">
        <v>413246.3026</v>
      </c>
      <c r="L18" s="2"/>
      <c r="M18" s="2"/>
      <c r="N18" s="2"/>
      <c r="O18" s="2"/>
      <c r="P18" s="2"/>
      <c r="Q18" s="2"/>
      <c r="R18" s="2"/>
      <c r="S18" s="2"/>
      <c r="T18" s="2"/>
      <c r="U18" s="2"/>
      <c r="V18" s="2"/>
      <c r="W18" s="2"/>
      <c r="X18" s="2"/>
      <c r="Y18" s="2"/>
      <c r="Z18" s="2"/>
      <c r="AA18" s="2"/>
      <c r="AB18" s="2"/>
      <c r="AC18" s="2"/>
      <c r="AD18" s="2"/>
      <c r="AE18" s="2"/>
    </row>
    <row r="19" customFormat="false" ht="12.75" hidden="false" customHeight="true" outlineLevel="0" collapsed="false">
      <c r="A19" s="2" t="str">
        <f aca="false" t="array" ref="A19:A19">INDEX(Countries!D15:D279, MATCH(B19, Countries!B15:B279, 0))</f>
        <v>ECU</v>
      </c>
      <c r="B19" s="2" t="s">
        <v>316</v>
      </c>
      <c r="C19" s="2" t="n">
        <v>1540.266856</v>
      </c>
      <c r="D19" s="2" t="n">
        <f aca="false">C19*100</f>
        <v>154026.6856</v>
      </c>
      <c r="E19" s="2" t="n">
        <v>124.4055754</v>
      </c>
      <c r="F19" s="2" t="n">
        <f aca="false">E19*100</f>
        <v>12440.55754</v>
      </c>
      <c r="G19" s="2" t="n">
        <v>8.08</v>
      </c>
      <c r="H19" s="105" t="n">
        <f aca="false">F19/$F$127</f>
        <v>0.0152027619689527</v>
      </c>
      <c r="I19" s="2" t="n">
        <v>0.777469249</v>
      </c>
      <c r="J19" s="2" t="n">
        <v>346971.5294</v>
      </c>
      <c r="K19" s="2" t="n">
        <v>1184223.926</v>
      </c>
      <c r="L19" s="2"/>
      <c r="N19" s="2"/>
      <c r="O19" s="2"/>
      <c r="P19" s="2"/>
    </row>
    <row r="20" customFormat="false" ht="12.75" hidden="false" customHeight="true" outlineLevel="0" collapsed="false">
      <c r="A20" s="2" t="str">
        <f aca="false" t="array" ref="A20:A20">INDEX(Countries!D16:D280, MATCH(B20, Countries!B16:B280, 0))</f>
        <v>THA</v>
      </c>
      <c r="B20" s="2" t="s">
        <v>459</v>
      </c>
      <c r="C20" s="2" t="n">
        <v>2536.661765</v>
      </c>
      <c r="D20" s="2" t="n">
        <f aca="false">C20*100</f>
        <v>253666.1765</v>
      </c>
      <c r="E20" s="2" t="n">
        <v>118.3960508</v>
      </c>
      <c r="F20" s="2" t="n">
        <f aca="false">E20*100</f>
        <v>11839.60508</v>
      </c>
      <c r="G20" s="2" t="n">
        <v>4.67</v>
      </c>
      <c r="H20" s="105" t="n">
        <f aca="false">F20/$F$127</f>
        <v>0.0144683787088246</v>
      </c>
      <c r="I20" s="2" t="n">
        <v>0.766682286</v>
      </c>
      <c r="J20" s="2" t="n">
        <v>488789.053</v>
      </c>
      <c r="K20" s="2" t="n">
        <v>2211488.634</v>
      </c>
      <c r="L20" s="2"/>
      <c r="N20" s="2"/>
      <c r="O20" s="2"/>
      <c r="P20" s="2"/>
    </row>
    <row r="21" customFormat="false" ht="12.75" hidden="false" customHeight="true" outlineLevel="0" collapsed="false">
      <c r="A21" s="2" t="str">
        <f aca="false" t="array" ref="A21:A21">INDEX(Countries!D17:D281, MATCH(B21, Countries!B17:B281, 0))</f>
        <v>MDG</v>
      </c>
      <c r="B21" s="2" t="s">
        <v>414</v>
      </c>
      <c r="C21" s="2" t="n">
        <v>2778.524177</v>
      </c>
      <c r="D21" s="2" t="n">
        <f aca="false">C21*100</f>
        <v>277852.4177</v>
      </c>
      <c r="E21" s="2" t="n">
        <v>114.0695157</v>
      </c>
      <c r="F21" s="2" t="n">
        <f aca="false">E21*100</f>
        <v>11406.95157</v>
      </c>
      <c r="G21" s="2" t="n">
        <v>4.11</v>
      </c>
      <c r="H21" s="105" t="n">
        <f aca="false">F21/$F$127</f>
        <v>0.0139396621857578</v>
      </c>
      <c r="I21" s="2" t="n">
        <v>0.765889996</v>
      </c>
      <c r="J21" s="2" t="n">
        <v>330609.0338</v>
      </c>
      <c r="K21" s="2" t="n">
        <v>487330.1725</v>
      </c>
      <c r="L21" s="2"/>
      <c r="N21" s="2"/>
      <c r="O21" s="2"/>
      <c r="P21" s="2"/>
    </row>
    <row r="22" customFormat="false" ht="12.75" hidden="false" customHeight="true" outlineLevel="0" collapsed="false">
      <c r="A22" s="2" t="str">
        <f aca="false" t="array" ref="A22:A22">INDEX(Countries!D18:D282, MATCH(B22, Countries!B18:B282, 0))</f>
        <v>GIN</v>
      </c>
      <c r="B22" s="2" t="s">
        <v>404</v>
      </c>
      <c r="C22" s="2" t="n">
        <v>2204.394826</v>
      </c>
      <c r="D22" s="2" t="n">
        <f aca="false">C22*100</f>
        <v>220439.4826</v>
      </c>
      <c r="E22" s="2" t="n">
        <v>109.9504503</v>
      </c>
      <c r="F22" s="2" t="n">
        <f aca="false">E22*100</f>
        <v>10995.04503</v>
      </c>
      <c r="G22" s="2" t="n">
        <v>4.99</v>
      </c>
      <c r="H22" s="105" t="n">
        <f aca="false">F22/$F$127</f>
        <v>0.0134362991281986</v>
      </c>
      <c r="I22" s="2" t="n">
        <v>0.788463642</v>
      </c>
      <c r="J22" s="2" t="n">
        <v>210085.5155</v>
      </c>
      <c r="K22" s="2" t="n">
        <v>1787007.674</v>
      </c>
      <c r="L22" s="2"/>
      <c r="N22" s="2"/>
      <c r="O22" s="2"/>
      <c r="P22" s="2"/>
    </row>
    <row r="23" customFormat="false" ht="12.75" hidden="false" customHeight="true" outlineLevel="0" collapsed="false">
      <c r="A23" s="2" t="str">
        <f aca="false" t="array" ref="A23:A23">INDEX(Countries!D19:D283, MATCH(B23, Countries!B19:B283, 0))</f>
        <v>COL</v>
      </c>
      <c r="B23" s="2" t="s">
        <v>189</v>
      </c>
      <c r="C23" s="2" t="n">
        <v>2811.906558</v>
      </c>
      <c r="D23" s="2" t="n">
        <f aca="false">C23*100</f>
        <v>281190.6558</v>
      </c>
      <c r="E23" s="2" t="n">
        <v>102.0748808</v>
      </c>
      <c r="F23" s="2" t="n">
        <f aca="false">E23*100</f>
        <v>10207.48808</v>
      </c>
      <c r="G23" s="2" t="n">
        <v>3.63</v>
      </c>
      <c r="H23" s="105" t="n">
        <f aca="false">F23/$F$127</f>
        <v>0.0124738791715891</v>
      </c>
      <c r="I23" s="2" t="n">
        <v>0.790019218</v>
      </c>
      <c r="J23" s="2" t="n">
        <v>140282.4835</v>
      </c>
      <c r="K23" s="2" t="n">
        <v>914120.9083</v>
      </c>
      <c r="L23" s="2"/>
      <c r="N23" s="2"/>
      <c r="O23" s="2"/>
      <c r="P23" s="2"/>
    </row>
    <row r="24" customFormat="false" ht="12.75" hidden="false" customHeight="true" outlineLevel="0" collapsed="false">
      <c r="A24" s="2" t="str">
        <f aca="false" t="array" ref="A24:A24">INDEX(Countries!D1:D284, MATCH(B24, Countries!B1:B284, 0))</f>
        <v>BHS</v>
      </c>
      <c r="B24" s="176" t="s">
        <v>277</v>
      </c>
      <c r="C24" s="2" t="n">
        <v>1549.38068</v>
      </c>
      <c r="D24" s="2" t="n">
        <f aca="false">C24*100</f>
        <v>154938.068</v>
      </c>
      <c r="E24" s="2" t="n">
        <v>98.42169833</v>
      </c>
      <c r="F24" s="2" t="n">
        <f aca="false">E24*100</f>
        <v>9842.169833</v>
      </c>
      <c r="G24" s="2" t="n">
        <v>6.35</v>
      </c>
      <c r="H24" s="105" t="n">
        <f aca="false">F24/$F$127</f>
        <v>0.0120274485084779</v>
      </c>
      <c r="I24" s="2" t="n">
        <v>0.767059017</v>
      </c>
      <c r="J24" s="2" t="n">
        <v>21094.53275</v>
      </c>
      <c r="K24" s="2" t="n">
        <v>584263.9963</v>
      </c>
      <c r="L24" s="2"/>
      <c r="N24" s="2"/>
      <c r="O24" s="2"/>
      <c r="P24" s="2"/>
    </row>
    <row r="25" customFormat="false" ht="12.75" hidden="false" customHeight="true" outlineLevel="0" collapsed="false">
      <c r="A25" s="2" t="str">
        <f aca="false" t="array" ref="A25:A25">INDEX(Countries!D21:D285, MATCH(B25, Countries!B21:B285, 0))</f>
        <v>USA</v>
      </c>
      <c r="B25" s="2" t="s">
        <v>183</v>
      </c>
      <c r="C25" s="2" t="n">
        <v>2335.590339</v>
      </c>
      <c r="D25" s="2" t="n">
        <f aca="false">C25*100</f>
        <v>233559.0339</v>
      </c>
      <c r="E25" s="2" t="n">
        <v>96.65780512</v>
      </c>
      <c r="F25" s="2" t="n">
        <f aca="false">E25*100</f>
        <v>9665.780512</v>
      </c>
      <c r="G25" s="2" t="n">
        <v>4.14</v>
      </c>
      <c r="H25" s="105" t="n">
        <f aca="false">F25/$F$127</f>
        <v>0.0118118950774997</v>
      </c>
      <c r="I25" s="2" t="n">
        <v>0.679118373</v>
      </c>
      <c r="J25" s="2" t="n">
        <v>44166.25352</v>
      </c>
      <c r="K25" s="2" t="n">
        <v>890466.3175</v>
      </c>
      <c r="L25" s="2"/>
      <c r="N25" s="2"/>
      <c r="O25" s="2"/>
      <c r="P25" s="2"/>
    </row>
    <row r="26" customFormat="false" ht="12.75" hidden="false" customHeight="true" outlineLevel="0" collapsed="false">
      <c r="A26" s="2" t="str">
        <f aca="false" t="array" ref="A26:A26">INDEX(Countries!D22:D286, MATCH(B26, Countries!B22:B286, 0))</f>
        <v>SUR</v>
      </c>
      <c r="B26" s="2" t="s">
        <v>456</v>
      </c>
      <c r="C26" s="2" t="n">
        <v>797.5191898</v>
      </c>
      <c r="D26" s="2" t="n">
        <f aca="false">C26*100</f>
        <v>79751.91898</v>
      </c>
      <c r="E26" s="2" t="n">
        <v>87.54907638</v>
      </c>
      <c r="F26" s="2" t="n">
        <f aca="false">E26*100</f>
        <v>8754.907638</v>
      </c>
      <c r="G26" s="2" t="n">
        <v>10.98</v>
      </c>
      <c r="H26" s="105" t="n">
        <f aca="false">F26/$F$127</f>
        <v>0.0106987790903043</v>
      </c>
      <c r="I26" s="2" t="n">
        <v>0.785281676</v>
      </c>
      <c r="J26" s="2" t="n">
        <v>198048.6517</v>
      </c>
      <c r="K26" s="2" t="n">
        <v>1404332.357</v>
      </c>
      <c r="L26" s="2"/>
      <c r="N26" s="2"/>
      <c r="O26" s="2"/>
      <c r="P26" s="2"/>
    </row>
    <row r="27" customFormat="false" ht="12.75" hidden="false" customHeight="true" outlineLevel="0" collapsed="false">
      <c r="A27" s="2" t="str">
        <f aca="false" t="array" ref="A27:A27">INDEX(Countries!D23:D287, MATCH(B27, Countries!B23:B287, 0))</f>
        <v>SLE</v>
      </c>
      <c r="B27" s="2" t="s">
        <v>448</v>
      </c>
      <c r="C27" s="2" t="n">
        <v>1519.68343</v>
      </c>
      <c r="D27" s="2" t="n">
        <f aca="false">C27*100</f>
        <v>151968.343</v>
      </c>
      <c r="E27" s="2" t="n">
        <v>80.19360556</v>
      </c>
      <c r="F27" s="2" t="n">
        <f aca="false">E27*100</f>
        <v>8019.360556</v>
      </c>
      <c r="G27" s="2" t="n">
        <v>5.28</v>
      </c>
      <c r="H27" s="105" t="n">
        <f aca="false">F27/$F$127</f>
        <v>0.0097999168673976</v>
      </c>
      <c r="I27" s="2" t="n">
        <v>0.704</v>
      </c>
      <c r="J27" s="2" t="n">
        <v>160619.0045</v>
      </c>
      <c r="K27" s="2" t="n">
        <v>1218900.714</v>
      </c>
      <c r="L27" s="2"/>
      <c r="N27" s="2"/>
      <c r="O27" s="2"/>
      <c r="P27" s="2"/>
    </row>
    <row r="28" customFormat="false" ht="12.75" hidden="false" customHeight="true" outlineLevel="0" collapsed="false">
      <c r="A28" s="2" t="str">
        <f aca="false" t="array" ref="A28:A28">INDEX(Countries!D24:D288, MATCH(B28, Countries!B24:B288, 0))</f>
        <v>HND</v>
      </c>
      <c r="B28" s="2" t="s">
        <v>408</v>
      </c>
      <c r="C28" s="2" t="n">
        <v>605.7352699</v>
      </c>
      <c r="D28" s="2" t="n">
        <f aca="false">C28*100</f>
        <v>60573.52699</v>
      </c>
      <c r="E28" s="2" t="n">
        <v>71.05466262</v>
      </c>
      <c r="F28" s="2" t="n">
        <f aca="false">E28*100</f>
        <v>7105.466262</v>
      </c>
      <c r="G28" s="2" t="n">
        <v>11.73</v>
      </c>
      <c r="H28" s="105" t="n">
        <f aca="false">F28/$F$127</f>
        <v>0.00868310860765572</v>
      </c>
      <c r="I28" s="2" t="n">
        <v>0.672635281</v>
      </c>
      <c r="J28" s="2" t="n">
        <v>124770.9923</v>
      </c>
      <c r="K28" s="2" t="n">
        <v>790779.4269</v>
      </c>
      <c r="L28" s="2"/>
      <c r="N28" s="2"/>
      <c r="O28" s="2"/>
      <c r="P28" s="2"/>
    </row>
    <row r="29" customFormat="false" ht="12.75" hidden="false" customHeight="true" outlineLevel="0" collapsed="false">
      <c r="A29" s="2" t="str">
        <f aca="false" t="array" ref="A29:A29">INDEX(Countries!D25:D289, MATCH(B29, Countries!B25:B289, 0))</f>
        <v>LKA</v>
      </c>
      <c r="B29" s="2" t="s">
        <v>454</v>
      </c>
      <c r="C29" s="2" t="n">
        <v>200.778841</v>
      </c>
      <c r="D29" s="2" t="n">
        <f aca="false">C29*100</f>
        <v>20077.8841</v>
      </c>
      <c r="E29" s="2" t="n">
        <v>64.60629958</v>
      </c>
      <c r="F29" s="2" t="n">
        <f aca="false">E29*100</f>
        <v>6460.629958</v>
      </c>
      <c r="G29" s="2" t="n">
        <v>32.18</v>
      </c>
      <c r="H29" s="105" t="n">
        <f aca="false">F29/$F$127</f>
        <v>0.00789509787685601</v>
      </c>
      <c r="I29" s="2" t="n">
        <v>0.682538293</v>
      </c>
      <c r="J29" s="2" t="n">
        <v>73859.00765</v>
      </c>
      <c r="K29" s="2" t="n">
        <v>310103.4468</v>
      </c>
      <c r="L29" s="2"/>
      <c r="N29" s="2"/>
      <c r="O29" s="2"/>
      <c r="P29" s="2"/>
    </row>
    <row r="30" customFormat="false" ht="12.75" hidden="false" customHeight="true" outlineLevel="0" collapsed="false">
      <c r="A30" s="2" t="str">
        <f aca="false" t="array" ref="A30:A30">INDEX(Countries!D26:D290, MATCH(B30, Countries!B26:B290, 0))</f>
        <v>NIC</v>
      </c>
      <c r="B30" s="2" t="s">
        <v>427</v>
      </c>
      <c r="C30" s="2" t="n">
        <v>747.488063</v>
      </c>
      <c r="D30" s="2" t="n">
        <f aca="false">C30*100</f>
        <v>74748.8063</v>
      </c>
      <c r="E30" s="2" t="n">
        <v>64.24825373</v>
      </c>
      <c r="F30" s="2" t="n">
        <f aca="false">E30*100</f>
        <v>6424.825373</v>
      </c>
      <c r="G30" s="2" t="n">
        <v>8.6</v>
      </c>
      <c r="H30" s="105" t="n">
        <f aca="false">F30/$F$127</f>
        <v>0.00785134352087944</v>
      </c>
      <c r="I30" s="2" t="n">
        <v>0.745585382</v>
      </c>
      <c r="J30" s="2" t="n">
        <v>111594.046</v>
      </c>
      <c r="K30" s="2" t="n">
        <v>730176.193</v>
      </c>
      <c r="L30" s="2"/>
      <c r="N30" s="2"/>
      <c r="O30" s="2"/>
      <c r="P30" s="2"/>
    </row>
    <row r="31" customFormat="false" ht="12.75" hidden="false" customHeight="true" outlineLevel="0" collapsed="false">
      <c r="A31" s="2" t="str">
        <f aca="false" t="array" ref="A31:A31">INDEX(Countries!D2:D291, MATCH(B31, Countries!B2:B291, 0))</f>
        <v>BGD</v>
      </c>
      <c r="B31" s="2" t="s">
        <v>367</v>
      </c>
      <c r="C31" s="2" t="n">
        <v>4476.795732</v>
      </c>
      <c r="D31" s="2" t="n">
        <f aca="false">C31*100</f>
        <v>447679.5732</v>
      </c>
      <c r="E31" s="2" t="n">
        <v>59.25652385</v>
      </c>
      <c r="F31" s="2" t="n">
        <f aca="false">E31*100</f>
        <v>5925.652385</v>
      </c>
      <c r="G31" s="2" t="n">
        <v>1.32</v>
      </c>
      <c r="H31" s="105" t="n">
        <f aca="false">F31/$F$127</f>
        <v>0.00724133805339981</v>
      </c>
      <c r="I31" s="2" t="n">
        <v>0.752396206</v>
      </c>
      <c r="J31" s="2" t="n">
        <v>239390.189</v>
      </c>
      <c r="K31" s="2" t="n">
        <v>744242.6129</v>
      </c>
      <c r="L31" s="2"/>
      <c r="N31" s="2"/>
      <c r="O31" s="2"/>
      <c r="P31" s="2"/>
    </row>
    <row r="32" customFormat="false" ht="12.75" hidden="false" customHeight="true" outlineLevel="0" collapsed="false">
      <c r="A32" s="2" t="str">
        <f aca="false" t="array" ref="A32:A32">INDEX(Countries!D28:D292, MATCH(B32, Countries!B28:B292, 0))</f>
        <v>TZA</v>
      </c>
      <c r="B32" s="2" t="s">
        <v>458</v>
      </c>
      <c r="C32" s="2" t="n">
        <v>1106.039931</v>
      </c>
      <c r="D32" s="2" t="n">
        <f aca="false">C32*100</f>
        <v>110603.9931</v>
      </c>
      <c r="E32" s="2" t="n">
        <v>58.95479286</v>
      </c>
      <c r="F32" s="2" t="n">
        <f aca="false">E32*100</f>
        <v>5895.479286</v>
      </c>
      <c r="G32" s="2" t="n">
        <v>5.33</v>
      </c>
      <c r="H32" s="105" t="n">
        <f aca="false">F32/$F$127</f>
        <v>0.00720446555468038</v>
      </c>
      <c r="I32" s="2" t="n">
        <v>0.752206186</v>
      </c>
      <c r="J32" s="2" t="n">
        <v>214610.4235</v>
      </c>
      <c r="K32" s="2" t="n">
        <v>297475.0375</v>
      </c>
      <c r="L32" s="2"/>
      <c r="N32" s="2"/>
      <c r="O32" s="2"/>
      <c r="P32" s="2"/>
    </row>
    <row r="33" customFormat="false" ht="12.75" hidden="false" customHeight="true" outlineLevel="0" collapsed="false">
      <c r="A33" s="2" t="str">
        <f aca="false" t="array" ref="A33:A33">INDEX(Countries!D29:D293, MATCH(B33, Countries!B29:B293, 0))</f>
        <v>GUF</v>
      </c>
      <c r="B33" s="2" t="s">
        <v>394</v>
      </c>
      <c r="C33" s="2" t="n">
        <v>630.0432083</v>
      </c>
      <c r="D33" s="2" t="n">
        <f aca="false">C33*100</f>
        <v>63004.32083</v>
      </c>
      <c r="E33" s="2" t="n">
        <v>54.25866761</v>
      </c>
      <c r="F33" s="2" t="n">
        <f aca="false">E33*100</f>
        <v>5425.866761</v>
      </c>
      <c r="G33" s="2" t="n">
        <v>8.61</v>
      </c>
      <c r="H33" s="105" t="n">
        <f aca="false">F33/$F$127</f>
        <v>0.0066305839249979</v>
      </c>
      <c r="I33" s="2" t="n">
        <v>0.771909215</v>
      </c>
      <c r="J33" s="2" t="n">
        <v>202585.2195</v>
      </c>
      <c r="K33" s="2" t="n">
        <v>937725.5666</v>
      </c>
      <c r="L33" s="2"/>
      <c r="N33" s="2"/>
      <c r="O33" s="2"/>
      <c r="P33" s="2"/>
    </row>
    <row r="34" customFormat="false" ht="12.75" hidden="false" customHeight="true" outlineLevel="0" collapsed="false">
      <c r="A34" s="2" t="str">
        <f aca="false" t="array" ref="A34:A34">INDEX(Countries!D30:D294, MATCH(B34, Countries!B30:B294, 0))</f>
        <v>VEN</v>
      </c>
      <c r="B34" s="2" t="s">
        <v>983</v>
      </c>
      <c r="C34" s="2" t="n">
        <v>2848.702798</v>
      </c>
      <c r="D34" s="2" t="n">
        <f aca="false">C34*100</f>
        <v>284870.2798</v>
      </c>
      <c r="E34" s="2" t="n">
        <v>51.12745358</v>
      </c>
      <c r="F34" s="2" t="n">
        <f aca="false">E34*100</f>
        <v>5112.745358</v>
      </c>
      <c r="G34" s="2" t="n">
        <v>1.79</v>
      </c>
      <c r="H34" s="105" t="n">
        <f aca="false">F34/$F$127</f>
        <v>0.00624793948628302</v>
      </c>
      <c r="I34" s="2" t="n">
        <v>0.618583915</v>
      </c>
      <c r="J34" s="2" t="n">
        <v>82491.58453</v>
      </c>
      <c r="K34" s="2" t="n">
        <v>481707.7878</v>
      </c>
      <c r="L34" s="2"/>
      <c r="N34" s="2"/>
      <c r="O34" s="2"/>
      <c r="P34" s="2"/>
    </row>
    <row r="35" customFormat="false" ht="12.75" hidden="false" customHeight="true" outlineLevel="0" collapsed="false">
      <c r="A35" s="2" t="str">
        <f aca="false" t="array" ref="A35:A35">INDEX(Countries!D31:D295, MATCH(B35, Countries!B31:B295, 0))</f>
        <v>PNG</v>
      </c>
      <c r="B35" s="2" t="s">
        <v>433</v>
      </c>
      <c r="C35" s="2" t="n">
        <v>4521.602232</v>
      </c>
      <c r="D35" s="2" t="n">
        <f aca="false">C35*100</f>
        <v>452160.2232</v>
      </c>
      <c r="E35" s="2" t="n">
        <v>48.95026477</v>
      </c>
      <c r="F35" s="2" t="n">
        <f aca="false">E35*100</f>
        <v>4895.026477</v>
      </c>
      <c r="G35" s="2" t="n">
        <v>1.08</v>
      </c>
      <c r="H35" s="105" t="n">
        <f aca="false">F35/$F$127</f>
        <v>0.0059818800019434</v>
      </c>
      <c r="I35" s="2" t="n">
        <v>0.716676329</v>
      </c>
      <c r="J35" s="2" t="n">
        <v>239381.0467</v>
      </c>
      <c r="K35" s="2" t="n">
        <v>333262.7729</v>
      </c>
      <c r="L35" s="2"/>
      <c r="N35" s="2"/>
      <c r="O35" s="2"/>
      <c r="P35" s="2"/>
    </row>
    <row r="36" customFormat="false" ht="12.75" hidden="false" customHeight="true" outlineLevel="0" collapsed="false">
      <c r="A36" s="2" t="str">
        <f aca="false" t="array" ref="A36:A36">INDEX(Countries!D32:D296, MATCH(B36, Countries!B32:B296, 0))</f>
        <v>SAU</v>
      </c>
      <c r="B36" s="2" t="s">
        <v>445</v>
      </c>
      <c r="C36" s="2" t="n">
        <v>69.27158295</v>
      </c>
      <c r="D36" s="2" t="n">
        <f aca="false">C36*100</f>
        <v>6927.158295</v>
      </c>
      <c r="E36" s="2" t="n">
        <v>48.80168582</v>
      </c>
      <c r="F36" s="2" t="n">
        <f aca="false">E36*100</f>
        <v>4880.168582</v>
      </c>
      <c r="G36" s="2" t="n">
        <v>70.45</v>
      </c>
      <c r="H36" s="105" t="n">
        <f aca="false">F36/$F$127</f>
        <v>0.00596372317574663</v>
      </c>
      <c r="I36" s="2" t="n">
        <v>0.722</v>
      </c>
      <c r="J36" s="2" t="n">
        <v>18316.32696</v>
      </c>
      <c r="K36" s="2" t="n">
        <v>47595.96932</v>
      </c>
      <c r="L36" s="2"/>
      <c r="N36" s="2"/>
      <c r="O36" s="2"/>
      <c r="P36" s="2"/>
    </row>
    <row r="37" customFormat="false" ht="12.75" hidden="false" customHeight="true" outlineLevel="0" collapsed="false">
      <c r="A37" s="2" t="str">
        <f aca="false" t="array" ref="A37:A37">INDEX(Countries!D33:D297, MATCH(B37, Countries!B33:B297, 0))</f>
        <v>TCA</v>
      </c>
      <c r="B37" s="2" t="s">
        <v>464</v>
      </c>
      <c r="C37" s="2" t="n">
        <v>165.6849622</v>
      </c>
      <c r="D37" s="2" t="n">
        <f aca="false">C37*100</f>
        <v>16568.49622</v>
      </c>
      <c r="E37" s="2" t="n">
        <v>47.99182256</v>
      </c>
      <c r="F37" s="2" t="n">
        <f aca="false">E37*100</f>
        <v>4799.182256</v>
      </c>
      <c r="G37" s="2" t="n">
        <v>28.97</v>
      </c>
      <c r="H37" s="105" t="n">
        <f aca="false">F37/$F$127</f>
        <v>0.00586475527716497</v>
      </c>
      <c r="I37" s="2" t="n">
        <v>0.703447738</v>
      </c>
      <c r="J37" s="2" t="n">
        <v>13124.19855</v>
      </c>
      <c r="K37" s="2" t="n">
        <v>1412.837347</v>
      </c>
      <c r="L37" s="2"/>
      <c r="N37" s="2"/>
      <c r="O37" s="2"/>
      <c r="P37" s="2"/>
    </row>
    <row r="38" customFormat="false" ht="12.75" hidden="false" customHeight="true" outlineLevel="0" collapsed="false">
      <c r="A38" s="2" t="str">
        <f aca="false" t="array" ref="A38:A38">INDEX(Countries!D34:D298, MATCH(B38, Countries!B34:B298, 0))</f>
        <v>CHN</v>
      </c>
      <c r="B38" s="2" t="s">
        <v>191</v>
      </c>
      <c r="C38" s="2" t="n">
        <v>225.6694849</v>
      </c>
      <c r="D38" s="2" t="n">
        <f aca="false">C38*100</f>
        <v>22566.94849</v>
      </c>
      <c r="E38" s="2" t="n">
        <v>46.14791406</v>
      </c>
      <c r="F38" s="2" t="n">
        <f aca="false">E38*100</f>
        <v>4614.791406</v>
      </c>
      <c r="G38" s="2" t="n">
        <v>20.45</v>
      </c>
      <c r="H38" s="105" t="n">
        <f aca="false">F38/$F$127</f>
        <v>0.00563942372005513</v>
      </c>
      <c r="I38" s="2" t="n">
        <v>0.769341716</v>
      </c>
      <c r="J38" s="2" t="n">
        <v>128582.3978</v>
      </c>
      <c r="K38" s="2" t="n">
        <v>942340.1373</v>
      </c>
      <c r="L38" s="2"/>
      <c r="N38" s="2"/>
      <c r="O38" s="2"/>
      <c r="P38" s="2"/>
    </row>
    <row r="39" customFormat="false" ht="12.75" hidden="false" customHeight="true" outlineLevel="0" collapsed="false">
      <c r="A39" s="2" t="str">
        <f aca="false" t="array" ref="A39:A39">INDEX(Countries!D35:D299, MATCH(B39, Countries!B35:B299, 0))</f>
        <v>PAN</v>
      </c>
      <c r="B39" s="2" t="s">
        <v>432</v>
      </c>
      <c r="C39" s="2" t="n">
        <v>1531.742205</v>
      </c>
      <c r="D39" s="2" t="n">
        <f aca="false">C39*100</f>
        <v>153174.2205</v>
      </c>
      <c r="E39" s="2" t="n">
        <v>37.77720193</v>
      </c>
      <c r="F39" s="2" t="n">
        <f aca="false">E39*100</f>
        <v>3777.720193</v>
      </c>
      <c r="G39" s="2" t="n">
        <v>2.47</v>
      </c>
      <c r="H39" s="105" t="n">
        <f aca="false">F39/$F$127</f>
        <v>0.00461649573942529</v>
      </c>
      <c r="I39" s="2" t="n">
        <v>0.802318149</v>
      </c>
      <c r="J39" s="2" t="n">
        <v>154598.4264</v>
      </c>
      <c r="K39" s="2" t="n">
        <v>437293.0749</v>
      </c>
      <c r="L39" s="2"/>
      <c r="N39" s="2"/>
      <c r="O39" s="2"/>
      <c r="P39" s="2"/>
    </row>
    <row r="40" customFormat="false" ht="12.75" hidden="false" customHeight="true" outlineLevel="0" collapsed="false">
      <c r="A40" s="2" t="str">
        <f aca="false" t="array" ref="A40:A40">INDEX(Countries!D36:D300, MATCH(B40, Countries!B36:B300, 0))</f>
        <v>IRN</v>
      </c>
      <c r="B40" s="2" t="s">
        <v>1395</v>
      </c>
      <c r="C40" s="2" t="n">
        <v>112.3875259</v>
      </c>
      <c r="D40" s="2" t="n">
        <f aca="false">C40*100</f>
        <v>11238.75259</v>
      </c>
      <c r="E40" s="2" t="n">
        <v>35.72358526</v>
      </c>
      <c r="F40" s="2" t="n">
        <f aca="false">E40*100</f>
        <v>3572.358526</v>
      </c>
      <c r="G40" s="2" t="n">
        <v>31.79</v>
      </c>
      <c r="H40" s="105" t="n">
        <f aca="false">F40/$F$127</f>
        <v>0.00436553716856462</v>
      </c>
      <c r="I40" s="2" t="n">
        <v>0.764</v>
      </c>
      <c r="J40" s="2" t="n">
        <v>12619.47746</v>
      </c>
      <c r="K40" s="2" t="n">
        <v>40217.78243</v>
      </c>
      <c r="L40" s="2"/>
      <c r="N40" s="2"/>
      <c r="O40" s="2"/>
      <c r="P40" s="2"/>
    </row>
    <row r="41" customFormat="false" ht="12.75" hidden="false" customHeight="true" outlineLevel="0" collapsed="false">
      <c r="A41" s="2" t="str">
        <f aca="false" t="array" ref="A41:A41">INDEX(Countries!D37:D301, MATCH(B41, Countries!B37:B301, 0))</f>
        <v>GHA</v>
      </c>
      <c r="B41" s="2" t="s">
        <v>399</v>
      </c>
      <c r="C41" s="2" t="n">
        <v>178.8692992</v>
      </c>
      <c r="D41" s="2" t="n">
        <f aca="false">C41*100</f>
        <v>17886.92992</v>
      </c>
      <c r="E41" s="2" t="n">
        <v>34.5126585</v>
      </c>
      <c r="F41" s="2" t="n">
        <f aca="false">E41*100</f>
        <v>3451.26585</v>
      </c>
      <c r="G41" s="2" t="n">
        <v>19.29</v>
      </c>
      <c r="H41" s="105" t="n">
        <f aca="false">F41/$F$127</f>
        <v>0.00421755801863566</v>
      </c>
      <c r="I41" s="2" t="n">
        <v>0.692</v>
      </c>
      <c r="J41" s="2" t="n">
        <v>26401.60708</v>
      </c>
      <c r="K41" s="2" t="n">
        <v>308278.8105</v>
      </c>
      <c r="L41" s="2"/>
      <c r="N41" s="2"/>
      <c r="O41" s="2"/>
      <c r="P41" s="2"/>
    </row>
    <row r="42" customFormat="false" ht="12.75" hidden="false" customHeight="true" outlineLevel="0" collapsed="false">
      <c r="A42" s="2" t="str">
        <f aca="false" t="array" ref="A42:A42">INDEX(Countries!D38:D302, MATCH(B42, Countries!B38:B302, 0))</f>
        <v>CMR</v>
      </c>
      <c r="B42" s="2" t="s">
        <v>377</v>
      </c>
      <c r="C42" s="2" t="n">
        <v>1969.954523</v>
      </c>
      <c r="D42" s="2" t="n">
        <f aca="false">C42*100</f>
        <v>196995.4523</v>
      </c>
      <c r="E42" s="2" t="n">
        <v>27.74185936</v>
      </c>
      <c r="F42" s="2" t="n">
        <f aca="false">E42*100</f>
        <v>2774.185936</v>
      </c>
      <c r="G42" s="2" t="n">
        <v>1.41</v>
      </c>
      <c r="H42" s="105" t="n">
        <f aca="false">F42/$F$127</f>
        <v>0.00339014455799256</v>
      </c>
      <c r="I42" s="2" t="n">
        <v>0.735895451</v>
      </c>
      <c r="J42" s="2" t="n">
        <v>99781.20617</v>
      </c>
      <c r="K42" s="2" t="n">
        <v>198445.5176</v>
      </c>
      <c r="L42" s="2"/>
      <c r="N42" s="2"/>
      <c r="O42" s="2"/>
      <c r="P42" s="2"/>
    </row>
    <row r="43" customFormat="false" ht="12.75" hidden="false" customHeight="true" outlineLevel="0" collapsed="false">
      <c r="A43" s="2" t="str">
        <f aca="false" t="array" ref="A43:A43">INDEX(Countries!D1:D303, MATCH(B43, Countries!B1:B303, 0))</f>
        <v>BLZ</v>
      </c>
      <c r="B43" s="2" t="s">
        <v>369</v>
      </c>
      <c r="C43" s="2" t="n">
        <v>529.729809</v>
      </c>
      <c r="D43" s="2" t="n">
        <f aca="false">C43*100</f>
        <v>52972.9809</v>
      </c>
      <c r="E43" s="2" t="n">
        <v>24.45760582</v>
      </c>
      <c r="F43" s="2" t="n">
        <f aca="false">E43*100</f>
        <v>2445.760582</v>
      </c>
      <c r="G43" s="2" t="n">
        <v>4.62</v>
      </c>
      <c r="H43" s="105" t="n">
        <f aca="false">F43/$F$127</f>
        <v>0.00298879819828343</v>
      </c>
      <c r="I43" s="2" t="n">
        <v>0.697255103</v>
      </c>
      <c r="J43" s="2" t="n">
        <v>12146.88893</v>
      </c>
      <c r="K43" s="2" t="n">
        <v>362210.4725</v>
      </c>
      <c r="L43" s="2"/>
      <c r="N43" s="2"/>
      <c r="O43" s="2"/>
      <c r="P43" s="2"/>
    </row>
    <row r="44" customFormat="false" ht="12.75" hidden="false" customHeight="true" outlineLevel="0" collapsed="false">
      <c r="A44" s="2" t="str">
        <f aca="false" t="array" ref="A44:A44">INDEX(Countries!D40:D304, MATCH(B44, Countries!B40:B304, 0))</f>
        <v>ARE</v>
      </c>
      <c r="B44" s="2" t="s">
        <v>466</v>
      </c>
      <c r="C44" s="2" t="n">
        <v>20.75426203</v>
      </c>
      <c r="D44" s="2" t="n">
        <f aca="false">C44*100</f>
        <v>2075.426203</v>
      </c>
      <c r="E44" s="2" t="n">
        <v>23.32548008</v>
      </c>
      <c r="F44" s="2" t="n">
        <f aca="false">E44*100</f>
        <v>2332.548008</v>
      </c>
      <c r="G44" s="2" t="n">
        <v>112.39</v>
      </c>
      <c r="H44" s="105" t="n">
        <f aca="false">F44/$F$127</f>
        <v>0.00285044878678153</v>
      </c>
      <c r="I44" s="2" t="n">
        <v>0.644913444</v>
      </c>
      <c r="J44" s="2" t="n">
        <v>7024.06328</v>
      </c>
      <c r="K44" s="2" t="n">
        <v>40835.72125</v>
      </c>
      <c r="L44" s="2"/>
      <c r="N44" s="2"/>
      <c r="O44" s="2"/>
      <c r="P44" s="2"/>
    </row>
    <row r="45" customFormat="false" ht="12.75" hidden="false" customHeight="true" outlineLevel="0" collapsed="false">
      <c r="A45" s="2" t="str">
        <f aca="false" t="array" ref="A45:A45">INDEX(Countries!D41:D305, MATCH(B45, Countries!B41:B305, 0))</f>
        <v>CRI</v>
      </c>
      <c r="B45" s="2" t="s">
        <v>381</v>
      </c>
      <c r="C45" s="2" t="n">
        <v>368.046201</v>
      </c>
      <c r="D45" s="2" t="n">
        <f aca="false">C45*100</f>
        <v>36804.6201</v>
      </c>
      <c r="E45" s="2" t="n">
        <v>22.04829927</v>
      </c>
      <c r="F45" s="2" t="n">
        <f aca="false">E45*100</f>
        <v>2204.829927</v>
      </c>
      <c r="G45" s="2" t="n">
        <v>5.99</v>
      </c>
      <c r="H45" s="105" t="n">
        <f aca="false">F45/$F$127</f>
        <v>0.00269437317856772</v>
      </c>
      <c r="I45" s="2" t="n">
        <v>0.76541225</v>
      </c>
      <c r="J45" s="2" t="n">
        <v>77455.86954</v>
      </c>
      <c r="K45" s="2" t="n">
        <v>310988.2073</v>
      </c>
      <c r="L45" s="2"/>
      <c r="N45" s="2"/>
      <c r="O45" s="2"/>
      <c r="P45" s="2"/>
    </row>
    <row r="46" customFormat="false" ht="12.75" hidden="false" customHeight="true" outlineLevel="0" collapsed="false">
      <c r="A46" s="2" t="str">
        <f aca="false" t="array" ref="A46:A46">INDEX(Countries!D42:D306, MATCH(B46, Countries!B42:B306, 0))</f>
        <v>KHM</v>
      </c>
      <c r="B46" s="2" t="s">
        <v>376</v>
      </c>
      <c r="C46" s="2" t="n">
        <v>628.3083715</v>
      </c>
      <c r="D46" s="2" t="n">
        <f aca="false">C46*100</f>
        <v>62830.83715</v>
      </c>
      <c r="E46" s="2" t="n">
        <v>21.29231865</v>
      </c>
      <c r="F46" s="2" t="n">
        <f aca="false">E46*100</f>
        <v>2129.231865</v>
      </c>
      <c r="G46" s="2" t="n">
        <v>3.39</v>
      </c>
      <c r="H46" s="105" t="n">
        <f aca="false">F46/$F$127</f>
        <v>0.0026019899121261</v>
      </c>
      <c r="I46" s="2" t="n">
        <v>0.765480796</v>
      </c>
      <c r="J46" s="2" t="n">
        <v>77290.33437</v>
      </c>
      <c r="K46" s="2" t="n">
        <v>411433.7515</v>
      </c>
      <c r="L46" s="2"/>
      <c r="N46" s="2"/>
      <c r="O46" s="2"/>
      <c r="P46" s="2"/>
    </row>
    <row r="47" customFormat="false" ht="12.75" hidden="false" customHeight="true" outlineLevel="0" collapsed="false">
      <c r="A47" s="2" t="str">
        <f aca="false" t="array" ref="A47:A47">INDEX(Countries!D43:D307, MATCH(B47, Countries!B43:B307, 0))</f>
        <v>GAB</v>
      </c>
      <c r="B47" s="2" t="s">
        <v>397</v>
      </c>
      <c r="C47" s="2" t="n">
        <v>1745.438896</v>
      </c>
      <c r="D47" s="2" t="n">
        <f aca="false">C47*100</f>
        <v>174543.8896</v>
      </c>
      <c r="E47" s="2" t="n">
        <v>20.26651383</v>
      </c>
      <c r="F47" s="2" t="n">
        <f aca="false">E47*100</f>
        <v>2026.651383</v>
      </c>
      <c r="G47" s="2" t="n">
        <v>1.16</v>
      </c>
      <c r="H47" s="105" t="n">
        <f aca="false">F47/$F$127</f>
        <v>0.00247663325946064</v>
      </c>
      <c r="I47" s="2" t="n">
        <v>0.751707317</v>
      </c>
      <c r="J47" s="2" t="n">
        <v>93511.50988</v>
      </c>
      <c r="K47" s="2" t="n">
        <v>123654.5872</v>
      </c>
      <c r="L47" s="2"/>
      <c r="N47" s="2"/>
      <c r="O47" s="2"/>
      <c r="P47" s="2"/>
    </row>
    <row r="48" customFormat="false" ht="12.75" hidden="false" customHeight="true" outlineLevel="0" collapsed="false">
      <c r="A48" s="2" t="str">
        <f aca="false" t="array" ref="A48:A48">INDEX(Countries!D44:D308, MATCH(B48, Countries!B44:B308, 0))</f>
        <v>GUY</v>
      </c>
      <c r="B48" s="2" t="s">
        <v>406</v>
      </c>
      <c r="C48" s="2" t="n">
        <v>287.5584714</v>
      </c>
      <c r="D48" s="2" t="n">
        <f aca="false">C48*100</f>
        <v>28755.84714</v>
      </c>
      <c r="E48" s="2" t="n">
        <v>16.91097032</v>
      </c>
      <c r="F48" s="2" t="n">
        <f aca="false">E48*100</f>
        <v>1691.097032</v>
      </c>
      <c r="G48" s="2" t="n">
        <v>5.88</v>
      </c>
      <c r="H48" s="105" t="n">
        <f aca="false">F48/$F$127</f>
        <v>0.00206657503582419</v>
      </c>
      <c r="I48" s="2" t="n">
        <v>0.78</v>
      </c>
      <c r="J48" s="2" t="n">
        <v>34335.6552</v>
      </c>
      <c r="K48" s="2" t="n">
        <v>141468.4809</v>
      </c>
      <c r="L48" s="2"/>
      <c r="N48" s="2"/>
      <c r="O48" s="2"/>
      <c r="P48" s="2"/>
    </row>
    <row r="49" customFormat="false" ht="12.75" hidden="false" customHeight="true" outlineLevel="0" collapsed="false">
      <c r="A49" s="2" t="str">
        <f aca="false" t="array" ref="A49:A49">INDEX(Countries!D45:D309, MATCH(B49, Countries!B45:B309, 0))</f>
        <v>FJI</v>
      </c>
      <c r="B49" s="2" t="s">
        <v>393</v>
      </c>
      <c r="C49" s="2" t="n">
        <v>488.6648005</v>
      </c>
      <c r="D49" s="2" t="n">
        <f aca="false">C49*100</f>
        <v>48866.48005</v>
      </c>
      <c r="E49" s="2" t="n">
        <v>16.83079506</v>
      </c>
      <c r="F49" s="2" t="n">
        <f aca="false">E49*100</f>
        <v>1683.079506</v>
      </c>
      <c r="G49" s="2" t="n">
        <v>3.44</v>
      </c>
      <c r="H49" s="105" t="n">
        <f aca="false">F49/$F$127</f>
        <v>0.00205677736084331</v>
      </c>
      <c r="I49" s="2" t="n">
        <v>0.704237918</v>
      </c>
      <c r="J49" s="2" t="n">
        <v>57355.28338</v>
      </c>
      <c r="K49" s="2" t="n">
        <v>94349.24633</v>
      </c>
      <c r="L49" s="2"/>
      <c r="N49" s="2"/>
      <c r="O49" s="2"/>
      <c r="P49" s="2"/>
    </row>
    <row r="50" customFormat="false" ht="12.75" hidden="false" customHeight="true" outlineLevel="0" collapsed="false">
      <c r="A50" s="2" t="str">
        <f aca="false" t="array" ref="A50:A50">INDEX(Countries!D46:D310, MATCH(B50, Countries!B46:B310, 0))</f>
        <v>GTM</v>
      </c>
      <c r="B50" s="2" t="s">
        <v>403</v>
      </c>
      <c r="C50" s="2" t="n">
        <v>250.0014549</v>
      </c>
      <c r="D50" s="2" t="n">
        <f aca="false">C50*100</f>
        <v>25000.14549</v>
      </c>
      <c r="E50" s="2" t="n">
        <v>16.34761635</v>
      </c>
      <c r="F50" s="2" t="n">
        <f aca="false">E50*100</f>
        <v>1634.761635</v>
      </c>
      <c r="G50" s="2" t="n">
        <v>6.54</v>
      </c>
      <c r="H50" s="105" t="n">
        <f aca="false">F50/$F$127</f>
        <v>0.00199773136637741</v>
      </c>
      <c r="I50" s="2" t="n">
        <v>0.819782395</v>
      </c>
      <c r="J50" s="2" t="n">
        <v>41325.49027</v>
      </c>
      <c r="K50" s="2" t="n">
        <v>165443.5824</v>
      </c>
      <c r="L50" s="2"/>
      <c r="N50" s="2"/>
      <c r="O50" s="2"/>
      <c r="P50" s="2"/>
    </row>
    <row r="51" customFormat="false" ht="12.75" hidden="false" customHeight="true" outlineLevel="0" collapsed="false">
      <c r="A51" s="2" t="str">
        <f aca="false" t="array" ref="A51:A51">INDEX(Countries!D47:D311, MATCH(B51, Countries!B47:B311, 0))</f>
        <v>SLV</v>
      </c>
      <c r="B51" s="2" t="s">
        <v>390</v>
      </c>
      <c r="C51" s="2" t="n">
        <v>372.2127586</v>
      </c>
      <c r="D51" s="2" t="n">
        <f aca="false">C51*100</f>
        <v>37221.27586</v>
      </c>
      <c r="E51" s="2" t="n">
        <v>16.19767899</v>
      </c>
      <c r="F51" s="2" t="n">
        <f aca="false">E51*100</f>
        <v>1619.767899</v>
      </c>
      <c r="G51" s="2" t="n">
        <v>4.35</v>
      </c>
      <c r="H51" s="105" t="n">
        <f aca="false">F51/$F$127</f>
        <v>0.0019794085381038</v>
      </c>
      <c r="I51" s="2" t="n">
        <v>0.728</v>
      </c>
      <c r="J51" s="2" t="n">
        <v>36436.80162</v>
      </c>
      <c r="K51" s="2" t="n">
        <v>177537.8688</v>
      </c>
      <c r="L51" s="2"/>
      <c r="N51" s="2"/>
      <c r="O51" s="2"/>
      <c r="P51" s="2"/>
    </row>
    <row r="52" customFormat="false" ht="12.75" hidden="false" customHeight="true" outlineLevel="0" collapsed="false">
      <c r="A52" s="2" t="str">
        <f aca="false" t="array" ref="A52:A52">INDEX(Countries!D48:D312, MATCH(B52, Countries!B48:B312, 0))</f>
        <v>KEN</v>
      </c>
      <c r="B52" s="2" t="s">
        <v>187</v>
      </c>
      <c r="C52" s="2" t="n">
        <v>543.6436538</v>
      </c>
      <c r="D52" s="2" t="n">
        <f aca="false">C52*100</f>
        <v>54364.36538</v>
      </c>
      <c r="E52" s="2" t="n">
        <v>16.096981</v>
      </c>
      <c r="F52" s="2" t="n">
        <f aca="false">E52*100</f>
        <v>1609.6981</v>
      </c>
      <c r="G52" s="2" t="n">
        <v>2.96</v>
      </c>
      <c r="H52" s="105" t="n">
        <f aca="false">F52/$F$127</f>
        <v>0.00196710291942233</v>
      </c>
      <c r="I52" s="2" t="n">
        <v>0.728</v>
      </c>
      <c r="J52" s="2" t="n">
        <v>17306.89868</v>
      </c>
      <c r="K52" s="2" t="n">
        <v>91675.34517</v>
      </c>
      <c r="L52" s="2"/>
      <c r="N52" s="2"/>
      <c r="O52" s="2"/>
      <c r="P52" s="2"/>
    </row>
    <row r="53" customFormat="false" ht="12.75" hidden="false" customHeight="true" outlineLevel="0" collapsed="false">
      <c r="A53" s="2" t="str">
        <f aca="false" t="array" ref="A53:A53">INDEX(Countries!D49:D313, MATCH(B53, Countries!B49:B313, 0))</f>
        <v>SLB</v>
      </c>
      <c r="B53" s="2" t="s">
        <v>451</v>
      </c>
      <c r="C53" s="2" t="n">
        <v>528.0527669</v>
      </c>
      <c r="D53" s="2" t="n">
        <f aca="false">C53*100</f>
        <v>52805.27669</v>
      </c>
      <c r="E53" s="2" t="n">
        <v>15.4123701</v>
      </c>
      <c r="F53" s="2" t="n">
        <f aca="false">E53*100</f>
        <v>1541.23701</v>
      </c>
      <c r="G53" s="2" t="n">
        <v>2.92</v>
      </c>
      <c r="H53" s="105" t="n">
        <f aca="false">F53/$F$127</f>
        <v>0.00188344126261486</v>
      </c>
      <c r="I53" s="2" t="n">
        <v>0.739684594</v>
      </c>
      <c r="J53" s="2" t="n">
        <v>48625.70962</v>
      </c>
      <c r="K53" s="2" t="n">
        <v>86828.49801</v>
      </c>
      <c r="L53" s="2"/>
      <c r="N53" s="2"/>
      <c r="O53" s="2"/>
      <c r="P53" s="2"/>
    </row>
    <row r="54" customFormat="false" ht="12.75" hidden="false" customHeight="true" outlineLevel="0" collapsed="false">
      <c r="A54" s="2" t="str">
        <f aca="false" t="array" ref="A54:A54">INDEX(Countries!D50:D314, MATCH(B54, Countries!B50:B314, 0))</f>
        <v>SEN</v>
      </c>
      <c r="B54" s="2" t="s">
        <v>446</v>
      </c>
      <c r="C54" s="2" t="n">
        <v>1265.313226</v>
      </c>
      <c r="D54" s="2" t="n">
        <f aca="false">C54*100</f>
        <v>126531.3226</v>
      </c>
      <c r="E54" s="2" t="n">
        <v>15.38869277</v>
      </c>
      <c r="F54" s="2" t="n">
        <f aca="false">E54*100</f>
        <v>1538.869277</v>
      </c>
      <c r="G54" s="2" t="n">
        <v>1.22</v>
      </c>
      <c r="H54" s="105" t="n">
        <f aca="false">F54/$F$127</f>
        <v>0.0018805478166347</v>
      </c>
      <c r="I54" s="2" t="n">
        <v>0.707557249</v>
      </c>
      <c r="J54" s="2" t="n">
        <v>13401.89597</v>
      </c>
      <c r="K54" s="2" t="n">
        <v>183070.3002</v>
      </c>
      <c r="L54" s="2"/>
      <c r="N54" s="2"/>
      <c r="O54" s="2"/>
      <c r="P54" s="2"/>
    </row>
    <row r="55" customFormat="false" ht="12.75" hidden="false" customHeight="true" outlineLevel="0" collapsed="false">
      <c r="A55" s="2" t="str">
        <f aca="false" t="array" ref="A55:A55">INDEX(Countries!D51:D315, MATCH(B55, Countries!B51:B315, 0))</f>
        <v>NZL</v>
      </c>
      <c r="B55" s="2" t="s">
        <v>426</v>
      </c>
      <c r="C55" s="2" t="n">
        <v>295.7085724</v>
      </c>
      <c r="D55" s="2" t="n">
        <f aca="false">C55*100</f>
        <v>29570.85724</v>
      </c>
      <c r="E55" s="2" t="n">
        <v>13.88945937</v>
      </c>
      <c r="F55" s="2" t="n">
        <f aca="false">E55*100</f>
        <v>1388.945937</v>
      </c>
      <c r="G55" s="2" t="n">
        <v>4.7</v>
      </c>
      <c r="H55" s="105" t="n">
        <f aca="false">F55/$F$127</f>
        <v>0.00169733666679018</v>
      </c>
      <c r="I55" s="2" t="n">
        <v>0.704</v>
      </c>
      <c r="J55" s="2" t="n">
        <v>45629.98774</v>
      </c>
      <c r="K55" s="2" t="n">
        <v>87578.84266</v>
      </c>
      <c r="L55" s="2"/>
      <c r="N55" s="2"/>
      <c r="O55" s="2"/>
      <c r="P55" s="2"/>
    </row>
    <row r="56" customFormat="false" ht="12.75" hidden="false" customHeight="true" outlineLevel="0" collapsed="false">
      <c r="A56" s="2" t="str">
        <f aca="false" t="array" ref="A56:A56">INDEX(Countries!D52:D316, MATCH(B56, Countries!B52:B316, 0))</f>
        <v>NCL</v>
      </c>
      <c r="B56" s="2" t="s">
        <v>425</v>
      </c>
      <c r="C56" s="2" t="n">
        <v>335.9337228</v>
      </c>
      <c r="D56" s="2" t="n">
        <f aca="false">C56*100</f>
        <v>33593.37228</v>
      </c>
      <c r="E56" s="2" t="n">
        <v>12.4737935</v>
      </c>
      <c r="F56" s="2" t="n">
        <f aca="false">E56*100</f>
        <v>1247.37935</v>
      </c>
      <c r="G56" s="2" t="n">
        <v>3.71</v>
      </c>
      <c r="H56" s="105" t="n">
        <f aca="false">F56/$F$127</f>
        <v>0.00152433773824553</v>
      </c>
      <c r="I56" s="2" t="n">
        <v>0.694118959</v>
      </c>
      <c r="J56" s="2" t="n">
        <v>30686.56214</v>
      </c>
      <c r="K56" s="2" t="n">
        <v>65665.3727</v>
      </c>
      <c r="L56" s="2"/>
      <c r="N56" s="2"/>
      <c r="O56" s="2"/>
      <c r="P56" s="2"/>
    </row>
    <row r="57" customFormat="false" ht="12.75" hidden="false" customHeight="true" outlineLevel="0" collapsed="false">
      <c r="A57" s="2" t="str">
        <f aca="false" t="array" ref="A57:A57">INDEX(Countries!D53:D317, MATCH(B57, Countries!B53:B317, 0))</f>
        <v>ERI</v>
      </c>
      <c r="B57" s="2" t="s">
        <v>392</v>
      </c>
      <c r="C57" s="2" t="n">
        <v>78.38502754</v>
      </c>
      <c r="D57" s="2" t="n">
        <f aca="false">C57*100</f>
        <v>7838.502754</v>
      </c>
      <c r="E57" s="2" t="n">
        <v>10.68482727</v>
      </c>
      <c r="F57" s="2" t="n">
        <f aca="false">E57*100</f>
        <v>1068.482727</v>
      </c>
      <c r="G57" s="2" t="n">
        <v>13.63</v>
      </c>
      <c r="H57" s="105" t="n">
        <f aca="false">F57/$F$127</f>
        <v>0.00130572030347432</v>
      </c>
      <c r="I57" s="2" t="n">
        <v>0.717913863</v>
      </c>
      <c r="J57" s="2" t="n">
        <v>13118.52253</v>
      </c>
      <c r="K57" s="2" t="n">
        <v>24438.7567</v>
      </c>
      <c r="L57" s="2"/>
      <c r="N57" s="2"/>
      <c r="O57" s="2"/>
      <c r="P57" s="2"/>
    </row>
    <row r="58" customFormat="false" ht="12.75" hidden="false" customHeight="true" outlineLevel="0" collapsed="false">
      <c r="A58" s="2" t="str">
        <f aca="false" t="array" ref="A58:A58">INDEX(Countries!D54:D318, MATCH(B58, Countries!B54:B318, 0))</f>
        <v>PRI</v>
      </c>
      <c r="B58" s="2" t="s">
        <v>436</v>
      </c>
      <c r="C58" s="2" t="n">
        <v>82.88840655</v>
      </c>
      <c r="D58" s="2" t="n">
        <f aca="false">C58*100</f>
        <v>8288.840655</v>
      </c>
      <c r="E58" s="2" t="n">
        <v>10.37058269</v>
      </c>
      <c r="F58" s="2" t="n">
        <f aca="false">E58*100</f>
        <v>1037.058269</v>
      </c>
      <c r="G58" s="2" t="n">
        <v>12.51</v>
      </c>
      <c r="H58" s="105" t="n">
        <f aca="false">F58/$F$127</f>
        <v>0.00126731860375617</v>
      </c>
      <c r="I58" s="2" t="n">
        <v>0.669970473</v>
      </c>
      <c r="J58" s="2" t="n">
        <v>6616.973718</v>
      </c>
      <c r="K58" s="2" t="n">
        <v>105774.1387</v>
      </c>
      <c r="L58" s="2"/>
      <c r="N58" s="2"/>
      <c r="O58" s="2"/>
      <c r="P58" s="2"/>
    </row>
    <row r="59" customFormat="false" ht="12.75" hidden="false" customHeight="true" outlineLevel="0" collapsed="false">
      <c r="A59" s="2" t="str">
        <f aca="false" t="array" ref="A59:A59">INDEX(Countries!D55:D319, MATCH(B59, Countries!B55:B319, 0))</f>
        <v>PER</v>
      </c>
      <c r="B59" s="2" t="s">
        <v>434</v>
      </c>
      <c r="C59" s="2" t="n">
        <v>55.24864634</v>
      </c>
      <c r="D59" s="2" t="n">
        <f aca="false">C59*100</f>
        <v>5524.864634</v>
      </c>
      <c r="E59" s="2" t="n">
        <v>9.085672648</v>
      </c>
      <c r="F59" s="2" t="n">
        <f aca="false">E59*100</f>
        <v>908.5672648</v>
      </c>
      <c r="G59" s="2" t="n">
        <v>16.45</v>
      </c>
      <c r="H59" s="105" t="n">
        <f aca="false">F59/$F$127</f>
        <v>0.00111029845849954</v>
      </c>
      <c r="I59" s="2" t="n">
        <v>0.752844064</v>
      </c>
      <c r="J59" s="2" t="n">
        <v>25744.25505</v>
      </c>
      <c r="K59" s="2" t="n">
        <v>86357.59431</v>
      </c>
      <c r="L59" s="2"/>
      <c r="N59" s="2"/>
      <c r="O59" s="2"/>
      <c r="P59" s="2"/>
    </row>
    <row r="60" customFormat="false" ht="12.75" hidden="false" customHeight="true" outlineLevel="0" collapsed="false">
      <c r="A60" s="2" t="str">
        <f aca="false" t="array" ref="A60:A60">INDEX(Countries!D1:D320, MATCH(B60, Countries!B1:B320, 0))</f>
        <v>AGO</v>
      </c>
      <c r="B60" s="2" t="s">
        <v>362</v>
      </c>
      <c r="C60" s="2" t="n">
        <v>283.1991969</v>
      </c>
      <c r="D60" s="2" t="n">
        <f aca="false">C60*100</f>
        <v>28319.91969</v>
      </c>
      <c r="E60" s="2" t="n">
        <v>8.569580132</v>
      </c>
      <c r="F60" s="2" t="n">
        <f aca="false">E60*100</f>
        <v>856.9580132</v>
      </c>
      <c r="G60" s="2" t="n">
        <v>3.03</v>
      </c>
      <c r="H60" s="105" t="n">
        <f aca="false">F60/$F$127</f>
        <v>0.0010472302909397</v>
      </c>
      <c r="I60" s="2" t="n">
        <v>0.692</v>
      </c>
      <c r="J60" s="2" t="n">
        <v>30111.562</v>
      </c>
      <c r="K60" s="2" t="n">
        <v>46127.52778</v>
      </c>
      <c r="L60" s="2"/>
      <c r="N60" s="2"/>
      <c r="O60" s="2"/>
      <c r="P60" s="2"/>
    </row>
    <row r="61" customFormat="false" ht="12.75" hidden="false" customHeight="true" outlineLevel="0" collapsed="false">
      <c r="A61" s="2" t="str">
        <f aca="false" t="array" ref="A61:A61">INDEX(Countries!D57:D321, MATCH(B61, Countries!B57:B321, 0))</f>
        <v>HTI</v>
      </c>
      <c r="B61" s="2" t="s">
        <v>407</v>
      </c>
      <c r="C61" s="2" t="n">
        <v>154.2077272</v>
      </c>
      <c r="D61" s="2" t="n">
        <f aca="false">C61*100</f>
        <v>15420.77272</v>
      </c>
      <c r="E61" s="2" t="n">
        <v>8.422391107</v>
      </c>
      <c r="F61" s="2" t="n">
        <f aca="false">E61*100</f>
        <v>842.2391107</v>
      </c>
      <c r="G61" s="2" t="n">
        <v>5.46</v>
      </c>
      <c r="H61" s="105" t="n">
        <f aca="false">F61/$F$127</f>
        <v>0.00102924331805426</v>
      </c>
      <c r="I61" s="2" t="n">
        <v>0.649253626</v>
      </c>
      <c r="J61" s="2" t="n">
        <v>5137.888083</v>
      </c>
      <c r="K61" s="2" t="n">
        <v>67929.70473</v>
      </c>
      <c r="L61" s="2"/>
      <c r="N61" s="2"/>
      <c r="O61" s="2"/>
      <c r="P61" s="2"/>
    </row>
    <row r="62" customFormat="false" ht="12.75" hidden="false" customHeight="true" outlineLevel="0" collapsed="false">
      <c r="A62" s="2" t="str">
        <f aca="false" t="array" ref="A62:A62">INDEX(Countries!D58:D322, MATCH(B62, Countries!B58:B322, 0))</f>
        <v>LBR</v>
      </c>
      <c r="B62" s="2" t="s">
        <v>413</v>
      </c>
      <c r="C62" s="2" t="n">
        <v>182.1369449</v>
      </c>
      <c r="D62" s="2" t="n">
        <f aca="false">C62*100</f>
        <v>18213.69449</v>
      </c>
      <c r="E62" s="2" t="n">
        <v>6.899299169</v>
      </c>
      <c r="F62" s="2" t="n">
        <f aca="false">E62*100</f>
        <v>689.9299169</v>
      </c>
      <c r="G62" s="2" t="n">
        <v>3.79</v>
      </c>
      <c r="H62" s="105" t="n">
        <f aca="false">F62/$F$127</f>
        <v>0.000843116578028385</v>
      </c>
      <c r="I62" s="2" t="n">
        <v>0.769919207</v>
      </c>
      <c r="J62" s="2" t="n">
        <v>9005.21146</v>
      </c>
      <c r="K62" s="2" t="n">
        <v>119651.2559</v>
      </c>
      <c r="L62" s="2"/>
      <c r="N62" s="2"/>
      <c r="O62" s="2"/>
      <c r="P62" s="2"/>
    </row>
    <row r="63" customFormat="false" ht="12.75" hidden="false" customHeight="true" outlineLevel="0" collapsed="false">
      <c r="A63" s="2" t="str">
        <f aca="false" t="array" ref="A63:A63">INDEX(Countries!D59:D323, MATCH(B63, Countries!B59:B323, 0))</f>
        <v>JAM</v>
      </c>
      <c r="B63" s="2" t="s">
        <v>410</v>
      </c>
      <c r="C63" s="2" t="n">
        <v>99.44442863</v>
      </c>
      <c r="D63" s="2" t="n">
        <f aca="false">C63*100</f>
        <v>9944.442863</v>
      </c>
      <c r="E63" s="2" t="n">
        <v>6.889930856</v>
      </c>
      <c r="F63" s="2" t="n">
        <f aca="false">E63*100</f>
        <v>688.9930856</v>
      </c>
      <c r="G63" s="2" t="n">
        <v>6.93</v>
      </c>
      <c r="H63" s="105" t="n">
        <f aca="false">F63/$F$127</f>
        <v>0.000841971740008613</v>
      </c>
      <c r="I63" s="2" t="n">
        <v>0.588</v>
      </c>
      <c r="J63" s="2" t="n">
        <v>7069.658733</v>
      </c>
      <c r="K63" s="2" t="n">
        <v>53355.49443</v>
      </c>
      <c r="L63" s="2"/>
      <c r="N63" s="2"/>
      <c r="O63" s="2"/>
      <c r="P63" s="2"/>
    </row>
    <row r="64" customFormat="false" ht="12.75" hidden="false" customHeight="true" outlineLevel="0" collapsed="false">
      <c r="A64" s="2" t="str">
        <f aca="false" t="array" ref="A64:A64">INDEX(Countries!D60:D324, MATCH(B64, Countries!B60:B324, 0))</f>
        <v>DOM</v>
      </c>
      <c r="B64" s="2" t="s">
        <v>950</v>
      </c>
      <c r="C64" s="2" t="n">
        <v>192.1446322</v>
      </c>
      <c r="D64" s="2" t="n">
        <f aca="false">C64*100</f>
        <v>19214.46322</v>
      </c>
      <c r="E64" s="2" t="n">
        <v>6.821883583</v>
      </c>
      <c r="F64" s="2" t="n">
        <f aca="false">E64*100</f>
        <v>682.1883583</v>
      </c>
      <c r="G64" s="2" t="n">
        <v>3.55</v>
      </c>
      <c r="H64" s="105" t="n">
        <f aca="false">F64/$F$127</f>
        <v>0.000833656144097986</v>
      </c>
      <c r="I64" s="2" t="n">
        <v>0.656</v>
      </c>
      <c r="J64" s="2" t="n">
        <v>4917.756231</v>
      </c>
      <c r="K64" s="2" t="n">
        <v>40109.51362</v>
      </c>
      <c r="L64" s="2"/>
      <c r="N64" s="2"/>
      <c r="O64" s="2"/>
      <c r="P64" s="2"/>
    </row>
    <row r="65" customFormat="false" ht="12.75" hidden="false" customHeight="true" outlineLevel="0" collapsed="false">
      <c r="A65" s="2" t="str">
        <f aca="false" t="array" ref="A65:A65">INDEX(Countries!D61:D325, MATCH(B65, Countries!B61:B325, 0))</f>
        <v>SDN</v>
      </c>
      <c r="B65" s="2" t="s">
        <v>455</v>
      </c>
      <c r="C65" s="2" t="n">
        <v>9.533991952</v>
      </c>
      <c r="D65" s="2" t="n">
        <f aca="false">C65*100</f>
        <v>953.3991952</v>
      </c>
      <c r="E65" s="2" t="n">
        <v>6.075003194</v>
      </c>
      <c r="F65" s="2" t="n">
        <f aca="false">E65*100</f>
        <v>607.5003194</v>
      </c>
      <c r="G65" s="2" t="n">
        <v>63.72</v>
      </c>
      <c r="H65" s="105" t="n">
        <f aca="false">F65/$F$127</f>
        <v>0.000742384955192366</v>
      </c>
      <c r="I65" s="2" t="n">
        <v>0.696</v>
      </c>
      <c r="J65" s="2" t="n">
        <v>2092.17153</v>
      </c>
      <c r="K65" s="2" t="n">
        <v>8672.374708</v>
      </c>
      <c r="L65" s="2"/>
      <c r="N65" s="2"/>
      <c r="O65" s="2"/>
      <c r="P65" s="2"/>
    </row>
    <row r="66" customFormat="false" ht="12.75" hidden="false" customHeight="true" outlineLevel="0" collapsed="false">
      <c r="A66" s="2" t="str">
        <f aca="false" t="array" ref="A66:A66">INDEX(Countries!D1:D326, MATCH(B66, Countries!B1:B326, 0))</f>
        <v>CIV</v>
      </c>
      <c r="B66" s="2" t="s">
        <v>382</v>
      </c>
      <c r="C66" s="2" t="n">
        <v>54.71590301</v>
      </c>
      <c r="D66" s="2" t="n">
        <f aca="false">C66*100</f>
        <v>5471.590301</v>
      </c>
      <c r="E66" s="2" t="n">
        <v>6.014720473</v>
      </c>
      <c r="F66" s="2" t="n">
        <f aca="false">E66*100</f>
        <v>601.4720473</v>
      </c>
      <c r="G66" s="2" t="n">
        <v>10.99</v>
      </c>
      <c r="H66" s="105" t="n">
        <f aca="false">F66/$F$127</f>
        <v>0.000735018212542311</v>
      </c>
      <c r="I66" s="2" t="n">
        <v>0.68</v>
      </c>
      <c r="J66" s="2" t="n">
        <v>16910.40019</v>
      </c>
      <c r="K66" s="2" t="n">
        <v>80294.9875</v>
      </c>
      <c r="L66" s="2"/>
      <c r="N66" s="2"/>
      <c r="O66" s="2"/>
      <c r="P66" s="2"/>
    </row>
    <row r="67" customFormat="false" ht="12.75" hidden="false" customHeight="true" outlineLevel="0" collapsed="false">
      <c r="A67" s="2" t="str">
        <f aca="false" t="array" ref="A67:A67">INDEX(Countries!D63:D327, MATCH(B67, Countries!B63:B327, 0))</f>
        <v>GMB</v>
      </c>
      <c r="B67" s="2" t="s">
        <v>398</v>
      </c>
      <c r="C67" s="2" t="n">
        <v>608.6017394</v>
      </c>
      <c r="D67" s="2" t="n">
        <f aca="false">C67*100</f>
        <v>60860.17394</v>
      </c>
      <c r="E67" s="2" t="n">
        <v>5.315588661</v>
      </c>
      <c r="F67" s="2" t="n">
        <f aca="false">E67*100</f>
        <v>531.5588661</v>
      </c>
      <c r="G67" s="2" t="n">
        <v>0.87</v>
      </c>
      <c r="H67" s="105" t="n">
        <f aca="false">F67/$F$127</f>
        <v>0.000649582053523038</v>
      </c>
      <c r="I67" s="2" t="n">
        <v>0.704</v>
      </c>
      <c r="J67" s="2" t="n">
        <v>8395.51017</v>
      </c>
      <c r="K67" s="2" t="n">
        <v>37242.26218</v>
      </c>
      <c r="L67" s="2"/>
      <c r="N67" s="2"/>
      <c r="O67" s="2"/>
      <c r="P67" s="2"/>
    </row>
    <row r="68" customFormat="false" ht="12.75" hidden="false" customHeight="true" outlineLevel="0" collapsed="false">
      <c r="A68" s="2" t="str">
        <f aca="false" t="array" ref="A68:A68">INDEX(Countries!D64:D328, MATCH(B68, Countries!B64:B328, 0))</f>
        <v>GNQ</v>
      </c>
      <c r="B68" s="2" t="s">
        <v>391</v>
      </c>
      <c r="C68" s="2" t="n">
        <v>255.5770603</v>
      </c>
      <c r="D68" s="2" t="n">
        <f aca="false">C68*100</f>
        <v>25557.70603</v>
      </c>
      <c r="E68" s="2" t="n">
        <v>3.002199266</v>
      </c>
      <c r="F68" s="2" t="n">
        <f aca="false">E68*100</f>
        <v>300.2199266</v>
      </c>
      <c r="G68" s="2" t="n">
        <v>1.17</v>
      </c>
      <c r="H68" s="105" t="n">
        <f aca="false">F68/$F$127</f>
        <v>0.000366878419054863</v>
      </c>
      <c r="I68" s="2" t="n">
        <v>0.795135934</v>
      </c>
      <c r="J68" s="2" t="n">
        <v>10870.94773</v>
      </c>
      <c r="K68" s="2" t="n">
        <v>27608.27905</v>
      </c>
      <c r="L68" s="2"/>
      <c r="N68" s="2"/>
      <c r="O68" s="2"/>
      <c r="P68" s="2"/>
    </row>
    <row r="69" customFormat="false" ht="12.75" hidden="false" customHeight="true" outlineLevel="0" collapsed="false">
      <c r="A69" s="2" t="str">
        <f aca="false" t="array" ref="A69:A69">INDEX(Countries!D65:D329, MATCH(B69, Countries!B65:B329, 0))</f>
        <v>SOM</v>
      </c>
      <c r="B69" s="2" t="s">
        <v>452</v>
      </c>
      <c r="C69" s="2" t="n">
        <v>35.13411948</v>
      </c>
      <c r="D69" s="2" t="n">
        <f aca="false">C69*100</f>
        <v>3513.411948</v>
      </c>
      <c r="E69" s="2" t="n">
        <v>2.87584587</v>
      </c>
      <c r="F69" s="2" t="n">
        <f aca="false">E69*100</f>
        <v>287.584587</v>
      </c>
      <c r="G69" s="2" t="n">
        <v>8.19</v>
      </c>
      <c r="H69" s="105" t="n">
        <f aca="false">F69/$F$127</f>
        <v>0.000351437627135526</v>
      </c>
      <c r="I69" s="2" t="n">
        <v>0.735096774</v>
      </c>
      <c r="J69" s="2" t="n">
        <v>2373.074185</v>
      </c>
      <c r="K69" s="2" t="n">
        <v>7931.059127</v>
      </c>
      <c r="L69" s="2"/>
      <c r="N69" s="2"/>
      <c r="O69" s="2"/>
      <c r="P69" s="2"/>
    </row>
    <row r="70" customFormat="false" ht="12.75" hidden="false" customHeight="true" outlineLevel="0" collapsed="false">
      <c r="A70" s="2" t="str">
        <f aca="false" t="array" ref="A70:A70">INDEX(Countries!D66:D330, MATCH(B70, Countries!B66:B330, 0))</f>
        <v>YEM</v>
      </c>
      <c r="B70" s="2" t="s">
        <v>472</v>
      </c>
      <c r="C70" s="2" t="n">
        <v>15.63284603</v>
      </c>
      <c r="D70" s="2" t="n">
        <f aca="false">C70*100</f>
        <v>1563.284603</v>
      </c>
      <c r="E70" s="2" t="n">
        <v>2.852110385</v>
      </c>
      <c r="F70" s="2" t="n">
        <f aca="false">E70*100</f>
        <v>285.2110385</v>
      </c>
      <c r="G70" s="2" t="n">
        <v>18.24</v>
      </c>
      <c r="H70" s="105" t="n">
        <f aca="false">F70/$F$127</f>
        <v>0.000348537074427077</v>
      </c>
      <c r="I70" s="2" t="n">
        <v>0.719827725</v>
      </c>
      <c r="J70" s="2" t="n">
        <v>2253.682036</v>
      </c>
      <c r="K70" s="2" t="n">
        <v>7377.17725</v>
      </c>
      <c r="L70" s="2"/>
      <c r="N70" s="2"/>
      <c r="O70" s="2"/>
      <c r="P70" s="2"/>
    </row>
    <row r="71" customFormat="false" ht="12.75" hidden="false" customHeight="true" outlineLevel="0" collapsed="false">
      <c r="A71" s="2" t="str">
        <f aca="false" t="array" ref="A71:A71">INDEX(Countries!D67:D331, MATCH(B71, Countries!B67:B331, 0))</f>
        <v>TTO</v>
      </c>
      <c r="B71" s="2" t="s">
        <v>463</v>
      </c>
      <c r="C71" s="2" t="n">
        <v>81.90038786</v>
      </c>
      <c r="D71" s="2" t="n">
        <f aca="false">C71*100</f>
        <v>8190.038786</v>
      </c>
      <c r="E71" s="2" t="n">
        <v>2.637169012</v>
      </c>
      <c r="F71" s="2" t="n">
        <f aca="false">E71*100</f>
        <v>263.7169012</v>
      </c>
      <c r="G71" s="2" t="n">
        <v>3.22</v>
      </c>
      <c r="H71" s="105" t="n">
        <f aca="false">F71/$F$127</f>
        <v>0.000322270546415834</v>
      </c>
      <c r="I71" s="2" t="n">
        <v>0.780735975</v>
      </c>
      <c r="J71" s="2" t="n">
        <v>6649.065947</v>
      </c>
      <c r="K71" s="2" t="n">
        <v>39593.8985</v>
      </c>
      <c r="L71" s="2"/>
      <c r="N71" s="2"/>
      <c r="O71" s="2"/>
      <c r="P71" s="2"/>
    </row>
    <row r="72" customFormat="false" ht="12.75" hidden="false" customHeight="true" outlineLevel="0" collapsed="false">
      <c r="A72" s="2" t="str">
        <f aca="false" t="array" ref="A72:A72">INDEX(Countries!D68:D332, MATCH(B72, Countries!B68:B332, 0))</f>
        <v>FSM</v>
      </c>
      <c r="B72" s="2" t="s">
        <v>962</v>
      </c>
      <c r="C72" s="2" t="n">
        <v>87.88905463</v>
      </c>
      <c r="D72" s="2" t="n">
        <f aca="false">C72*100</f>
        <v>8788.905463</v>
      </c>
      <c r="E72" s="2" t="n">
        <v>2.617909924</v>
      </c>
      <c r="F72" s="2" t="n">
        <f aca="false">E72*100</f>
        <v>261.7909924</v>
      </c>
      <c r="G72" s="2" t="n">
        <v>2.98</v>
      </c>
      <c r="H72" s="105" t="n">
        <f aca="false">F72/$F$127</f>
        <v>0.00031991702383727</v>
      </c>
      <c r="I72" s="2" t="n">
        <v>0.80905284</v>
      </c>
      <c r="J72" s="2" t="n">
        <v>18139.04648</v>
      </c>
      <c r="K72" s="2" t="n">
        <v>0</v>
      </c>
      <c r="L72" s="2"/>
      <c r="N72" s="2"/>
      <c r="O72" s="2"/>
      <c r="P72" s="2"/>
    </row>
    <row r="73" customFormat="false" ht="12.75" hidden="false" customHeight="true" outlineLevel="0" collapsed="false">
      <c r="A73" s="2" t="str">
        <f aca="false" t="array" ref="A73:A73">INDEX(Countries!D1:D333, MATCH(B73, Countries!B1:B333, 0))</f>
        <v>BRN</v>
      </c>
      <c r="B73" s="2" t="s">
        <v>375</v>
      </c>
      <c r="C73" s="2" t="n">
        <v>114.6475978</v>
      </c>
      <c r="D73" s="2" t="n">
        <f aca="false">C73*100</f>
        <v>11464.75978</v>
      </c>
      <c r="E73" s="2" t="n">
        <v>1.861566577</v>
      </c>
      <c r="F73" s="2" t="n">
        <f aca="false">E73*100</f>
        <v>186.1566577</v>
      </c>
      <c r="G73" s="2" t="n">
        <v>1.62</v>
      </c>
      <c r="H73" s="105" t="n">
        <f aca="false">F73/$F$127</f>
        <v>0.000227489430988067</v>
      </c>
      <c r="I73" s="2" t="n">
        <v>0.7646816</v>
      </c>
      <c r="J73" s="2" t="n">
        <v>15649.14129</v>
      </c>
      <c r="K73" s="2" t="n">
        <v>38938.72986</v>
      </c>
      <c r="L73" s="2"/>
      <c r="N73" s="2"/>
      <c r="O73" s="2"/>
      <c r="P73" s="2"/>
    </row>
    <row r="74" customFormat="false" ht="12.75" hidden="false" customHeight="true" outlineLevel="0" collapsed="false">
      <c r="A74" s="2" t="str">
        <f aca="false" t="array" ref="A74:A74">INDEX(Countries!D70:D334, MATCH(B74, Countries!B70:B334, 0))</f>
        <v>DJI</v>
      </c>
      <c r="B74" s="2" t="s">
        <v>386</v>
      </c>
      <c r="C74" s="2" t="n">
        <v>7.565063742</v>
      </c>
      <c r="D74" s="2" t="n">
        <f aca="false">C74*100</f>
        <v>756.5063742</v>
      </c>
      <c r="E74" s="2" t="n">
        <v>1.638869946</v>
      </c>
      <c r="F74" s="2" t="n">
        <f aca="false">E74*100</f>
        <v>163.8869946</v>
      </c>
      <c r="G74" s="2" t="n">
        <v>21.66</v>
      </c>
      <c r="H74" s="105" t="n">
        <f aca="false">F74/$F$127</f>
        <v>0.000200275185472985</v>
      </c>
      <c r="I74" s="2" t="n">
        <v>0.701096774</v>
      </c>
      <c r="J74" s="2" t="n">
        <v>3326.775359</v>
      </c>
      <c r="K74" s="2" t="n">
        <v>3212.151933</v>
      </c>
      <c r="L74" s="2"/>
      <c r="N74" s="2"/>
      <c r="O74" s="2"/>
      <c r="P74" s="2"/>
    </row>
    <row r="75" customFormat="false" ht="12.75" hidden="false" customHeight="true" outlineLevel="0" collapsed="false">
      <c r="A75" s="2" t="str">
        <f aca="false" t="array" ref="A75:A75">INDEX(Countries!D71:D335, MATCH(B75, Countries!B71:B335, 0))</f>
        <v>PLW</v>
      </c>
      <c r="B75" s="2" t="s">
        <v>431</v>
      </c>
      <c r="C75" s="2" t="n">
        <v>56.85928357</v>
      </c>
      <c r="D75" s="2" t="n">
        <f aca="false">C75*100</f>
        <v>5685.928357</v>
      </c>
      <c r="E75" s="2" t="n">
        <v>1.545697526</v>
      </c>
      <c r="F75" s="2" t="n">
        <f aca="false">E75*100</f>
        <v>154.5697526</v>
      </c>
      <c r="G75" s="2" t="n">
        <v>2.72</v>
      </c>
      <c r="H75" s="105" t="n">
        <f aca="false">F75/$F$127</f>
        <v>0.000188889215682026</v>
      </c>
      <c r="I75" s="2" t="n">
        <v>0.84505284</v>
      </c>
      <c r="J75" s="2" t="n">
        <v>10525.16779</v>
      </c>
      <c r="K75" s="2" t="n">
        <v>33345.5089</v>
      </c>
      <c r="L75" s="2"/>
      <c r="N75" s="2"/>
      <c r="O75" s="2"/>
      <c r="P75" s="2"/>
    </row>
    <row r="76" customFormat="false" ht="12.75" hidden="false" customHeight="true" outlineLevel="0" collapsed="false">
      <c r="A76" s="2" t="str">
        <f aca="false" t="array" ref="A76:A76">INDEX(Countries!D1:D336, MATCH(B76, Countries!B1:B336, 0))</f>
        <v>CYM</v>
      </c>
      <c r="B76" s="2" t="s">
        <v>946</v>
      </c>
      <c r="C76" s="2" t="n">
        <v>44.94656426</v>
      </c>
      <c r="D76" s="2" t="n">
        <f aca="false">C76*100</f>
        <v>4494.656426</v>
      </c>
      <c r="E76" s="2" t="n">
        <v>1.4457154</v>
      </c>
      <c r="F76" s="2" t="n">
        <f aca="false">E76*100</f>
        <v>144.57154</v>
      </c>
      <c r="G76" s="2" t="n">
        <v>3.22</v>
      </c>
      <c r="H76" s="105" t="n">
        <f aca="false">F76/$F$127</f>
        <v>0.00017667107788683</v>
      </c>
      <c r="I76" s="2" t="n">
        <v>0.584985237</v>
      </c>
      <c r="J76" s="2" t="n">
        <v>1598.367452</v>
      </c>
      <c r="K76" s="2" t="n">
        <v>17900.25842</v>
      </c>
      <c r="L76" s="2"/>
      <c r="N76" s="2"/>
      <c r="O76" s="2"/>
      <c r="P76" s="2"/>
    </row>
    <row r="77" customFormat="false" ht="12.75" hidden="false" customHeight="true" outlineLevel="0" collapsed="false">
      <c r="A77" s="2" t="str">
        <f aca="false" t="array" ref="A77:A77">INDEX(Countries!D73:D337, MATCH(B77, Countries!B73:B337, 0))</f>
        <v>GLP</v>
      </c>
      <c r="B77" s="2" t="s">
        <v>401</v>
      </c>
      <c r="C77" s="2" t="n">
        <v>34.20465845</v>
      </c>
      <c r="D77" s="2" t="n">
        <f aca="false">C77*100</f>
        <v>3420.465845</v>
      </c>
      <c r="E77" s="2" t="n">
        <v>1.439930103</v>
      </c>
      <c r="F77" s="2" t="n">
        <f aca="false">E77*100</f>
        <v>143.9930103</v>
      </c>
      <c r="G77" s="2" t="n">
        <v>4.21</v>
      </c>
      <c r="H77" s="105" t="n">
        <f aca="false">F77/$F$127</f>
        <v>0.000175964095961559</v>
      </c>
      <c r="I77" s="2" t="n">
        <v>0.612</v>
      </c>
      <c r="J77" s="2" t="n">
        <v>1547.041449</v>
      </c>
      <c r="K77" s="2" t="n">
        <v>22690.22705</v>
      </c>
      <c r="L77" s="2"/>
      <c r="N77" s="2"/>
      <c r="O77" s="2"/>
      <c r="P77" s="2"/>
    </row>
    <row r="78" customFormat="false" ht="12.75" hidden="false" customHeight="true" outlineLevel="0" collapsed="false">
      <c r="A78" s="2" t="str">
        <f aca="false" t="array" ref="A78:A78">INDEX(Countries!D74:D338, MATCH(B78, Countries!B74:B338, 0))</f>
        <v>ZAF</v>
      </c>
      <c r="B78" s="2" t="s">
        <v>453</v>
      </c>
      <c r="C78" s="2" t="n">
        <v>26.55687526</v>
      </c>
      <c r="D78" s="2" t="n">
        <f aca="false">C78*100</f>
        <v>2655.687526</v>
      </c>
      <c r="E78" s="2" t="n">
        <v>1.175002301</v>
      </c>
      <c r="F78" s="2" t="n">
        <f aca="false">E78*100</f>
        <v>117.5002301</v>
      </c>
      <c r="G78" s="2" t="n">
        <v>4.42</v>
      </c>
      <c r="H78" s="105" t="n">
        <f aca="false">F78/$F$127</f>
        <v>0.000143589065342442</v>
      </c>
      <c r="I78" s="2" t="n">
        <v>0.688</v>
      </c>
      <c r="J78" s="2" t="n">
        <v>5484.318306</v>
      </c>
      <c r="K78" s="2" t="n">
        <v>8828.35773</v>
      </c>
      <c r="L78" s="2"/>
      <c r="N78" s="2"/>
      <c r="O78" s="2"/>
      <c r="P78" s="2"/>
    </row>
    <row r="79" customFormat="false" ht="12.75" hidden="false" customHeight="true" outlineLevel="0" collapsed="false">
      <c r="A79" s="2" t="str">
        <f aca="false" t="array" ref="A79:A79">INDEX(Countries!D1:D339, MATCH(B79, Countries!B1:B339, 0))</f>
        <v>ATG</v>
      </c>
      <c r="B79" s="2" t="s">
        <v>364</v>
      </c>
      <c r="C79" s="2" t="n">
        <v>8.718592477</v>
      </c>
      <c r="D79" s="2" t="n">
        <f aca="false">C79*100</f>
        <v>871.8592477</v>
      </c>
      <c r="E79" s="2" t="n">
        <v>1.078090498</v>
      </c>
      <c r="F79" s="2" t="n">
        <f aca="false">E79*100</f>
        <v>107.8090498</v>
      </c>
      <c r="G79" s="2" t="n">
        <v>12.37</v>
      </c>
      <c r="H79" s="105" t="n">
        <f aca="false">F79/$F$127</f>
        <v>0.000131746130905992</v>
      </c>
      <c r="I79" s="2" t="n">
        <v>0.632</v>
      </c>
      <c r="J79" s="2" t="n">
        <v>739.6880539</v>
      </c>
      <c r="K79" s="2" t="n">
        <v>9960.478175</v>
      </c>
      <c r="L79" s="2"/>
      <c r="N79" s="2"/>
      <c r="O79" s="2"/>
      <c r="P79" s="2"/>
    </row>
    <row r="80" customFormat="false" ht="12.75" hidden="false" customHeight="true" outlineLevel="0" collapsed="false">
      <c r="A80" s="2" t="str">
        <f aca="false" t="array" ref="A80:A80">INDEX(Countries!D76:D340, MATCH(B80, Countries!B76:B340, 0))</f>
        <v>MUS</v>
      </c>
      <c r="B80" s="2" t="s">
        <v>420</v>
      </c>
      <c r="C80" s="2" t="n">
        <v>4.468651591</v>
      </c>
      <c r="D80" s="2" t="n">
        <f aca="false">C80*100</f>
        <v>446.8651591</v>
      </c>
      <c r="E80" s="2" t="n">
        <v>0.986661268</v>
      </c>
      <c r="F80" s="2" t="n">
        <f aca="false">E80*100</f>
        <v>98.6661268</v>
      </c>
      <c r="G80" s="2" t="n">
        <v>22.08</v>
      </c>
      <c r="H80" s="105" t="n">
        <f aca="false">F80/$F$127</f>
        <v>0.000120573184547073</v>
      </c>
      <c r="I80" s="2" t="n">
        <v>0.625841622</v>
      </c>
      <c r="J80" s="2" t="n">
        <v>3268.732984</v>
      </c>
      <c r="K80" s="2" t="n">
        <v>0</v>
      </c>
      <c r="L80" s="2"/>
      <c r="N80" s="2"/>
      <c r="O80" s="2"/>
      <c r="P80" s="2"/>
    </row>
    <row r="81" customFormat="false" ht="12.75" hidden="false" customHeight="true" outlineLevel="0" collapsed="false">
      <c r="A81" s="2" t="str">
        <f aca="false" t="array" ref="A81:A81">INDEX(Countries!D77:D341, MATCH(B81, Countries!B77:B341, 0))</f>
        <v>TON</v>
      </c>
      <c r="B81" s="2" t="s">
        <v>462</v>
      </c>
      <c r="C81" s="2" t="n">
        <v>10.4887515</v>
      </c>
      <c r="D81" s="2" t="n">
        <f aca="false">C81*100</f>
        <v>1048.87515</v>
      </c>
      <c r="E81" s="2" t="n">
        <v>0.975734183</v>
      </c>
      <c r="F81" s="2" t="n">
        <f aca="false">E81*100</f>
        <v>97.5734183</v>
      </c>
      <c r="G81" s="2" t="n">
        <v>9.3</v>
      </c>
      <c r="H81" s="105" t="n">
        <f aca="false">F81/$F$127</f>
        <v>0.000119237859568789</v>
      </c>
      <c r="I81" s="2" t="n">
        <v>0.716237918</v>
      </c>
      <c r="J81" s="2" t="n">
        <v>2841.528245</v>
      </c>
      <c r="K81" s="2" t="n">
        <v>0</v>
      </c>
      <c r="L81" s="2"/>
      <c r="N81" s="2"/>
      <c r="O81" s="2"/>
      <c r="P81" s="2"/>
    </row>
    <row r="82" customFormat="false" ht="12.75" hidden="false" customHeight="true" outlineLevel="0" collapsed="false">
      <c r="A82" s="2" t="str">
        <f aca="false" t="array" ref="A82:A82">INDEX(Countries!D78:D342, MATCH(B82, Countries!B78:B342, 0))</f>
        <v>MTQ</v>
      </c>
      <c r="B82" s="2" t="s">
        <v>418</v>
      </c>
      <c r="C82" s="2" t="n">
        <v>19.50874391</v>
      </c>
      <c r="D82" s="2" t="n">
        <f aca="false">C82*100</f>
        <v>1950.874391</v>
      </c>
      <c r="E82" s="2" t="n">
        <v>0.884703054</v>
      </c>
      <c r="F82" s="2" t="n">
        <f aca="false">E82*100</f>
        <v>88.4703054</v>
      </c>
      <c r="G82" s="2" t="n">
        <v>4.53</v>
      </c>
      <c r="H82" s="105" t="n">
        <f aca="false">F82/$F$127</f>
        <v>0.000108113562434176</v>
      </c>
      <c r="I82" s="2" t="n">
        <v>0.596</v>
      </c>
      <c r="J82" s="2" t="n">
        <v>1546.474398</v>
      </c>
      <c r="K82" s="2" t="n">
        <v>12624.55347</v>
      </c>
      <c r="L82" s="2"/>
      <c r="N82" s="2"/>
      <c r="O82" s="2"/>
      <c r="P82" s="2"/>
    </row>
    <row r="83" customFormat="false" ht="12.75" hidden="false" customHeight="true" outlineLevel="0" collapsed="false">
      <c r="A83" s="2" t="str">
        <f aca="false" t="array" ref="A83:A83">INDEX(Countries!D79:D343, MATCH(B83, Countries!B79:B343, 0))</f>
        <v>SGP</v>
      </c>
      <c r="B83" s="2" t="s">
        <v>449</v>
      </c>
      <c r="C83" s="2" t="n">
        <v>7.227464571</v>
      </c>
      <c r="D83" s="2" t="n">
        <f aca="false">C83*100</f>
        <v>722.7464571</v>
      </c>
      <c r="E83" s="2" t="n">
        <v>0.86270192</v>
      </c>
      <c r="F83" s="2" t="n">
        <f aca="false">E83*100</f>
        <v>86.270192</v>
      </c>
      <c r="G83" s="2" t="n">
        <v>11.94</v>
      </c>
      <c r="H83" s="105" t="n">
        <f aca="false">F83/$F$127</f>
        <v>0.000105424953003501</v>
      </c>
      <c r="I83" s="2" t="n">
        <v>0.799764821</v>
      </c>
      <c r="J83" s="2" t="n">
        <v>5646.05727</v>
      </c>
      <c r="K83" s="2" t="n">
        <v>16165.88776</v>
      </c>
      <c r="L83" s="2"/>
      <c r="N83" s="2"/>
      <c r="O83" s="2"/>
      <c r="P83" s="2"/>
    </row>
    <row r="84" customFormat="false" ht="12.75" hidden="false" customHeight="true" outlineLevel="0" collapsed="false">
      <c r="A84" s="2" t="str">
        <f aca="false" t="array" ref="A84:A84">INDEX(Countries!D80:D344, MATCH(B84, Countries!B80:B344, 0))</f>
        <v>VUT</v>
      </c>
      <c r="B84" s="2" t="s">
        <v>467</v>
      </c>
      <c r="C84" s="2" t="n">
        <v>15.84242269</v>
      </c>
      <c r="D84" s="2" t="n">
        <f aca="false">C84*100</f>
        <v>1584.242269</v>
      </c>
      <c r="E84" s="2" t="n">
        <v>0.861134361</v>
      </c>
      <c r="F84" s="2" t="n">
        <f aca="false">E84*100</f>
        <v>86.1134361</v>
      </c>
      <c r="G84" s="2" t="n">
        <v>5.44</v>
      </c>
      <c r="H84" s="105" t="n">
        <f aca="false">F84/$F$127</f>
        <v>0.00010523339224529</v>
      </c>
      <c r="I84" s="2" t="n">
        <v>0.734237918</v>
      </c>
      <c r="J84" s="2" t="n">
        <v>3199.639865</v>
      </c>
      <c r="K84" s="2" t="n">
        <v>7070.412927</v>
      </c>
      <c r="L84" s="2"/>
      <c r="N84" s="2"/>
      <c r="O84" s="2"/>
      <c r="P84" s="2"/>
    </row>
    <row r="85" customFormat="false" ht="12.75" hidden="false" customHeight="true" outlineLevel="0" collapsed="false">
      <c r="A85" s="2" t="str">
        <f aca="false" t="array" ref="A85:A85">INDEX(Countries!D1:D345, MATCH(B85, Countries!B1:B345, 0))</f>
        <v>EGY</v>
      </c>
      <c r="B85" s="2" t="s">
        <v>389</v>
      </c>
      <c r="C85" s="2" t="n">
        <v>2.263259453</v>
      </c>
      <c r="D85" s="2" t="n">
        <f aca="false">C85*100</f>
        <v>226.3259453</v>
      </c>
      <c r="E85" s="2" t="n">
        <v>0.6981569</v>
      </c>
      <c r="F85" s="2" t="n">
        <f aca="false">E85*100</f>
        <v>69.81569</v>
      </c>
      <c r="G85" s="2" t="n">
        <v>30.85</v>
      </c>
      <c r="H85" s="105" t="n">
        <f aca="false">F85/$F$127</f>
        <v>8.53170216331151E-005</v>
      </c>
      <c r="I85" s="2" t="n">
        <v>0.75</v>
      </c>
      <c r="J85" s="2" t="n">
        <v>579.2056998</v>
      </c>
      <c r="K85" s="2" t="n">
        <v>674.0685914</v>
      </c>
      <c r="L85" s="2"/>
      <c r="N85" s="2"/>
      <c r="O85" s="2"/>
      <c r="P85" s="2"/>
    </row>
    <row r="86" customFormat="false" ht="12.75" hidden="false" customHeight="true" outlineLevel="0" collapsed="false">
      <c r="A86" s="2" t="str">
        <f aca="false" t="array" ref="A86:A86">INDEX(Countries!D82:D346, MATCH(B86, Countries!B82:B346, 0))</f>
        <v>TLS</v>
      </c>
      <c r="B86" s="2" t="s">
        <v>460</v>
      </c>
      <c r="C86" s="2" t="n">
        <v>10.54270797</v>
      </c>
      <c r="D86" s="2" t="n">
        <f aca="false">C86*100</f>
        <v>1054.270797</v>
      </c>
      <c r="E86" s="2" t="n">
        <v>0.601036644</v>
      </c>
      <c r="F86" s="2" t="n">
        <f aca="false">E86*100</f>
        <v>60.1036644</v>
      </c>
      <c r="G86" s="2" t="n">
        <v>5.7</v>
      </c>
      <c r="H86" s="105" t="n">
        <f aca="false">F86/$F$127</f>
        <v>7.34486135687306E-005</v>
      </c>
      <c r="I86" s="2" t="n">
        <v>0.704</v>
      </c>
      <c r="J86" s="2" t="n">
        <v>3001.29268</v>
      </c>
      <c r="K86" s="2" t="n">
        <v>2939.717507</v>
      </c>
      <c r="L86" s="2"/>
      <c r="N86" s="2"/>
      <c r="O86" s="2"/>
      <c r="P86" s="2"/>
    </row>
    <row r="87" customFormat="false" ht="12.75" hidden="false" customHeight="true" outlineLevel="0" collapsed="false">
      <c r="A87" s="2" t="str">
        <f aca="false" t="array" ref="A87:A87">INDEX(Countries!D83:D347, MATCH(B87, Countries!B83:B347, 0))</f>
        <v>TWN</v>
      </c>
      <c r="B87" s="2" t="s">
        <v>977</v>
      </c>
      <c r="C87" s="2" t="n">
        <v>1.669663274</v>
      </c>
      <c r="D87" s="2" t="n">
        <f aca="false">C87*100</f>
        <v>166.9663274</v>
      </c>
      <c r="E87" s="2" t="n">
        <v>0.57863804</v>
      </c>
      <c r="F87" s="2" t="n">
        <f aca="false">E87*100</f>
        <v>57.863804</v>
      </c>
      <c r="G87" s="2" t="n">
        <v>34.66</v>
      </c>
      <c r="H87" s="105" t="n">
        <f aca="false">F87/$F$127</f>
        <v>7.0711432023981E-005</v>
      </c>
      <c r="I87" s="2" t="n">
        <v>0.765341716</v>
      </c>
      <c r="J87" s="2" t="n">
        <v>1855.475423</v>
      </c>
      <c r="K87" s="2" t="n">
        <v>8914.239347</v>
      </c>
      <c r="L87" s="2"/>
      <c r="N87" s="2"/>
      <c r="O87" s="2"/>
      <c r="P87" s="2"/>
    </row>
    <row r="88" customFormat="false" ht="12.75" hidden="false" customHeight="true" outlineLevel="0" collapsed="false">
      <c r="A88" s="2" t="str">
        <f aca="false" t="array" ref="A88:A88">INDEX(Countries!D84:D348, MATCH(B88, Countries!B84:B348, 0))</f>
        <v>QAT</v>
      </c>
      <c r="B88" s="2" t="s">
        <v>437</v>
      </c>
      <c r="C88" s="2" t="n">
        <v>0.53359259</v>
      </c>
      <c r="D88" s="2" t="n">
        <f aca="false">C88*100</f>
        <v>53.359259</v>
      </c>
      <c r="E88" s="2" t="n">
        <v>0.549755286</v>
      </c>
      <c r="F88" s="2" t="n">
        <f aca="false">E88*100</f>
        <v>54.9755286</v>
      </c>
      <c r="G88" s="2" t="n">
        <v>103.03</v>
      </c>
      <c r="H88" s="105" t="n">
        <f aca="false">F88/$F$127</f>
        <v>6.71818664666658E-005</v>
      </c>
      <c r="I88" s="2" t="n">
        <v>0.664456722</v>
      </c>
      <c r="J88" s="2" t="n">
        <v>323.3705423</v>
      </c>
      <c r="K88" s="2" t="n">
        <v>1120.490871</v>
      </c>
      <c r="L88" s="2"/>
      <c r="N88" s="2"/>
      <c r="O88" s="2"/>
      <c r="P88" s="2"/>
    </row>
    <row r="89" customFormat="false" ht="12.75" hidden="false" customHeight="true" outlineLevel="0" collapsed="false">
      <c r="A89" s="2" t="str">
        <f aca="false" t="array" ref="A89:A89">INDEX(Countries!D85:D349, MATCH(B89, Countries!B85:B349, 0))</f>
        <v>VIR</v>
      </c>
      <c r="B89" s="2" t="s">
        <v>470</v>
      </c>
      <c r="C89" s="2" t="n">
        <v>2.642122658</v>
      </c>
      <c r="D89" s="2" t="n">
        <f aca="false">C89*100</f>
        <v>264.2122658</v>
      </c>
      <c r="E89" s="2" t="n">
        <v>0.54611497</v>
      </c>
      <c r="F89" s="2" t="n">
        <f aca="false">E89*100</f>
        <v>54.611497</v>
      </c>
      <c r="G89" s="2" t="n">
        <v>20.67</v>
      </c>
      <c r="H89" s="105" t="n">
        <f aca="false">F89/$F$127</f>
        <v>6.67370081276257E-005</v>
      </c>
      <c r="I89" s="2" t="n">
        <v>0.596</v>
      </c>
      <c r="J89" s="2" t="n">
        <v>452.7755373</v>
      </c>
      <c r="K89" s="2" t="n">
        <v>4839.994712</v>
      </c>
      <c r="L89" s="2"/>
      <c r="N89" s="2"/>
      <c r="O89" s="2"/>
      <c r="P89" s="2"/>
    </row>
    <row r="90" customFormat="false" ht="12.75" hidden="false" customHeight="true" outlineLevel="0" collapsed="false">
      <c r="A90" s="2" t="str">
        <f aca="false" t="array" ref="A90:A90">INDEX(Countries!D1:D350, MATCH(B90, Countries!B1:B350, 0))</f>
        <v>BEN</v>
      </c>
      <c r="B90" s="2" t="s">
        <v>370</v>
      </c>
      <c r="C90" s="2" t="n">
        <v>29.00777687</v>
      </c>
      <c r="D90" s="2" t="n">
        <f aca="false">C90*100</f>
        <v>2900.777687</v>
      </c>
      <c r="E90" s="2" t="n">
        <v>0.538120075</v>
      </c>
      <c r="F90" s="2" t="n">
        <f aca="false">E90*100</f>
        <v>53.8120075</v>
      </c>
      <c r="G90" s="2" t="n">
        <v>1.86</v>
      </c>
      <c r="H90" s="105" t="n">
        <f aca="false">F90/$F$127</f>
        <v>6.57600062106219E-005</v>
      </c>
      <c r="I90" s="2" t="n">
        <v>0.623594606</v>
      </c>
      <c r="J90" s="2" t="n">
        <v>606.7808943</v>
      </c>
      <c r="K90" s="2" t="n">
        <v>7047.260786</v>
      </c>
      <c r="L90" s="2"/>
      <c r="N90" s="2"/>
      <c r="O90" s="2"/>
      <c r="P90" s="2"/>
    </row>
    <row r="91" customFormat="false" ht="12.75" hidden="false" customHeight="true" outlineLevel="0" collapsed="false">
      <c r="A91" s="2" t="str">
        <f aca="false" t="array" ref="A91:A91">INDEX(Countries!D2:D351, MATCH(B91, Countries!B2:B351, 0))</f>
        <v>BES</v>
      </c>
      <c r="B91" s="2" t="s">
        <v>372</v>
      </c>
      <c r="C91" s="2" t="n">
        <v>1.997913911</v>
      </c>
      <c r="D91" s="2" t="n">
        <f aca="false">C91*100</f>
        <v>199.7913911</v>
      </c>
      <c r="E91" s="2" t="n">
        <v>0.48802118</v>
      </c>
      <c r="F91" s="2" t="n">
        <f aca="false">E91*100</f>
        <v>48.802118</v>
      </c>
      <c r="G91" s="2" t="n">
        <v>24.43</v>
      </c>
      <c r="H91" s="105" t="n">
        <f aca="false">F91/$F$127</f>
        <v>5.96377598953449E-005</v>
      </c>
      <c r="I91" s="2" t="n">
        <v>0.596</v>
      </c>
      <c r="J91" s="2" t="n">
        <v>585.4041665</v>
      </c>
      <c r="K91" s="2" t="n">
        <v>2127.133856</v>
      </c>
      <c r="L91" s="2"/>
      <c r="N91" s="2"/>
      <c r="O91" s="2"/>
      <c r="P91" s="2"/>
    </row>
    <row r="92" customFormat="false" ht="12.75" hidden="false" customHeight="true" outlineLevel="0" collapsed="false">
      <c r="A92" s="2" t="str">
        <f aca="false" t="array" ref="A92:A92">INDEX(Countries!D3:D352, MATCH(B92, Countries!B3:B352, 0))</f>
        <v>JPN</v>
      </c>
      <c r="B92" s="2" t="s">
        <v>411</v>
      </c>
      <c r="C92" s="2" t="n">
        <v>10.40661923</v>
      </c>
      <c r="D92" s="2" t="n">
        <f aca="false">C92*100</f>
        <v>1040.661923</v>
      </c>
      <c r="E92" s="2" t="n">
        <v>0.486682059</v>
      </c>
      <c r="F92" s="2" t="n">
        <f aca="false">E92*100</f>
        <v>48.6682059</v>
      </c>
      <c r="G92" s="2" t="n">
        <v>4.68</v>
      </c>
      <c r="H92" s="105" t="n">
        <f aca="false">F92/$F$127</f>
        <v>5.94741149964313E-005</v>
      </c>
      <c r="I92" s="2" t="n">
        <v>0.80905284</v>
      </c>
      <c r="J92" s="2" t="n">
        <v>2163.961357</v>
      </c>
      <c r="K92" s="2" t="n">
        <v>11783.00761</v>
      </c>
      <c r="L92" s="2"/>
      <c r="N92" s="2"/>
      <c r="O92" s="2"/>
      <c r="P92" s="2"/>
    </row>
    <row r="93" customFormat="false" ht="12.75" hidden="false" customHeight="true" outlineLevel="0" collapsed="false">
      <c r="A93" s="2" t="str">
        <f aca="false" t="array" ref="A93:A93">INDEX(Countries!D4:D353, MATCH(B93, Countries!B4:B353, 0))</f>
        <v>BHR</v>
      </c>
      <c r="B93" s="2" t="s">
        <v>366</v>
      </c>
      <c r="C93" s="2" t="n">
        <v>0.051838208</v>
      </c>
      <c r="D93" s="2" t="n">
        <f aca="false">C93*100</f>
        <v>5.1838208</v>
      </c>
      <c r="E93" s="2" t="n">
        <v>0.434479824</v>
      </c>
      <c r="F93" s="2" t="n">
        <f aca="false">E93*100</f>
        <v>43.4479824</v>
      </c>
      <c r="G93" s="2" t="n">
        <v>838.15</v>
      </c>
      <c r="H93" s="105" t="n">
        <f aca="false">F93/$F$127</f>
        <v>5.3094833759231E-005</v>
      </c>
      <c r="I93" s="2" t="n">
        <v>0.642913444</v>
      </c>
      <c r="J93" s="2" t="n">
        <v>175.7701253</v>
      </c>
      <c r="K93" s="2" t="n">
        <v>983.5749481</v>
      </c>
      <c r="L93" s="2"/>
      <c r="N93" s="2"/>
      <c r="O93" s="2"/>
      <c r="P93" s="2"/>
    </row>
    <row r="94" customFormat="false" ht="12.75" hidden="false" customHeight="true" outlineLevel="0" collapsed="false">
      <c r="A94" s="2" t="str">
        <f aca="false" t="array" ref="A94:A94">INDEX(Countries!D5:D354, MATCH(B94, Countries!B5:B354, 0))</f>
        <v>OMN</v>
      </c>
      <c r="B94" s="2" t="s">
        <v>429</v>
      </c>
      <c r="C94" s="2" t="n">
        <v>1.477999229</v>
      </c>
      <c r="D94" s="2" t="n">
        <f aca="false">C94*100</f>
        <v>147.7999229</v>
      </c>
      <c r="E94" s="2" t="n">
        <v>0.395196637</v>
      </c>
      <c r="F94" s="2" t="n">
        <f aca="false">E94*100</f>
        <v>39.5196637</v>
      </c>
      <c r="G94" s="2" t="n">
        <v>26.74</v>
      </c>
      <c r="H94" s="105" t="n">
        <f aca="false">F94/$F$127</f>
        <v>4.8294301794143E-005</v>
      </c>
      <c r="I94" s="2" t="n">
        <v>0.709924051</v>
      </c>
      <c r="J94" s="2" t="n">
        <v>456.2497139</v>
      </c>
      <c r="K94" s="2" t="n">
        <v>486.4076053</v>
      </c>
      <c r="L94" s="2"/>
      <c r="N94" s="2"/>
      <c r="O94" s="2"/>
      <c r="P94" s="2"/>
    </row>
    <row r="95" customFormat="false" ht="12.75" hidden="false" customHeight="true" outlineLevel="0" collapsed="false">
      <c r="A95" s="2" t="str">
        <f aca="false" t="array" ref="A95:A95">INDEX(Countries!D6:D355, MATCH(B95, Countries!B6:B355, 0))</f>
        <v>MYT</v>
      </c>
      <c r="B95" s="2" t="s">
        <v>421</v>
      </c>
      <c r="C95" s="2" t="n">
        <v>6.784400497</v>
      </c>
      <c r="D95" s="2" t="n">
        <f aca="false">C95*100</f>
        <v>678.4400497</v>
      </c>
      <c r="E95" s="2" t="n">
        <v>0.392142228</v>
      </c>
      <c r="F95" s="2" t="n">
        <f aca="false">E95*100</f>
        <v>39.2142228</v>
      </c>
      <c r="G95" s="2" t="n">
        <v>5.78</v>
      </c>
      <c r="H95" s="105" t="n">
        <f aca="false">F95/$F$127</f>
        <v>4.7921043177449E-005</v>
      </c>
      <c r="I95" s="2" t="n">
        <v>0.80192091</v>
      </c>
      <c r="J95" s="2" t="n">
        <v>1516.499249</v>
      </c>
      <c r="K95" s="2" t="n">
        <v>1589.89725</v>
      </c>
      <c r="L95" s="2"/>
      <c r="N95" s="2"/>
      <c r="O95" s="2"/>
      <c r="P95" s="2"/>
    </row>
    <row r="96" customFormat="false" ht="12.75" hidden="false" customHeight="true" outlineLevel="0" collapsed="false">
      <c r="A96" s="2" t="str">
        <f aca="false" t="array" ref="A96:A96">INDEX(Countries!D7:D356, MATCH(B96, Countries!B7:B356, 0))</f>
        <v>COD</v>
      </c>
      <c r="B96" s="2" t="s">
        <v>1396</v>
      </c>
      <c r="C96" s="2" t="n">
        <v>236.5783498</v>
      </c>
      <c r="D96" s="2" t="n">
        <f aca="false">C96*100</f>
        <v>23657.83498</v>
      </c>
      <c r="E96" s="2" t="n">
        <v>0.344136064</v>
      </c>
      <c r="F96" s="2" t="n">
        <f aca="false">E96*100</f>
        <v>34.4136064</v>
      </c>
      <c r="G96" s="2" t="n">
        <v>0.15</v>
      </c>
      <c r="H96" s="105" t="n">
        <f aca="false">F96/$F$127</f>
        <v>4.20545353301286E-005</v>
      </c>
      <c r="I96" s="2" t="n">
        <v>0.777853659</v>
      </c>
      <c r="J96" s="2" t="n">
        <v>426.4587731</v>
      </c>
      <c r="K96" s="2" t="n">
        <v>927.8330468</v>
      </c>
      <c r="L96" s="2"/>
      <c r="N96" s="2"/>
      <c r="O96" s="2"/>
      <c r="P96" s="2"/>
    </row>
    <row r="97" customFormat="false" ht="12.75" hidden="false" customHeight="true" outlineLevel="0" collapsed="false">
      <c r="A97" s="2" t="str">
        <f aca="false" t="array" ref="A97:A97">INDEX(Countries!D8:D357, MATCH(B97, Countries!B8:B357, 0))</f>
        <v>VGB</v>
      </c>
      <c r="B97" s="2" t="s">
        <v>943</v>
      </c>
      <c r="C97" s="2" t="n">
        <v>0.989523315</v>
      </c>
      <c r="D97" s="2" t="n">
        <f aca="false">C97*100</f>
        <v>98.9523315</v>
      </c>
      <c r="E97" s="2" t="n">
        <v>0.244047511</v>
      </c>
      <c r="F97" s="2" t="n">
        <f aca="false">E97*100</f>
        <v>24.4047511</v>
      </c>
      <c r="G97" s="2" t="n">
        <v>24.66</v>
      </c>
      <c r="H97" s="105" t="n">
        <f aca="false">F97/$F$127</f>
        <v>2.98233918127786E-005</v>
      </c>
      <c r="I97" s="2" t="n">
        <v>0.596</v>
      </c>
      <c r="J97" s="2" t="n">
        <v>79.08880054</v>
      </c>
      <c r="K97" s="2" t="n">
        <v>1752.670597</v>
      </c>
      <c r="L97" s="2"/>
      <c r="N97" s="2"/>
      <c r="O97" s="2"/>
      <c r="P97" s="2"/>
    </row>
    <row r="98" customFormat="false" ht="12.75" hidden="false" customHeight="true" outlineLevel="0" collapsed="false">
      <c r="A98" s="2" t="str">
        <f aca="false" t="array" ref="A98:A98">INDEX(Countries!D9:D358, MATCH(B98, Countries!B9:B358, 0))</f>
        <v>WSM</v>
      </c>
      <c r="B98" s="2" t="s">
        <v>443</v>
      </c>
      <c r="C98" s="2" t="n">
        <v>2.351479814</v>
      </c>
      <c r="D98" s="2" t="n">
        <f aca="false">C98*100</f>
        <v>235.1479814</v>
      </c>
      <c r="E98" s="2" t="n">
        <v>0.163869179</v>
      </c>
      <c r="F98" s="2" t="n">
        <f aca="false">E98*100</f>
        <v>16.3869179</v>
      </c>
      <c r="G98" s="2" t="n">
        <v>6.97</v>
      </c>
      <c r="H98" s="105" t="n">
        <f aca="false">F98/$F$127</f>
        <v>2.00253414236024E-005</v>
      </c>
      <c r="I98" s="2" t="n">
        <v>0.820489204</v>
      </c>
      <c r="J98" s="2" t="n">
        <v>822.1565137</v>
      </c>
      <c r="K98" s="2" t="n">
        <v>0</v>
      </c>
      <c r="L98" s="2"/>
      <c r="N98" s="2"/>
      <c r="O98" s="2"/>
      <c r="P98" s="2"/>
    </row>
    <row r="99" customFormat="false" ht="12.75" hidden="false" customHeight="true" outlineLevel="0" collapsed="false">
      <c r="A99" s="2" t="str">
        <f aca="false" t="array" ref="A99:A99">INDEX(Countries!D10:D359, MATCH(B99, Countries!B10:B359, 0))</f>
        <v>GRD</v>
      </c>
      <c r="B99" s="2" t="s">
        <v>400</v>
      </c>
      <c r="C99" s="2" t="n">
        <v>1.944465714</v>
      </c>
      <c r="D99" s="2" t="n">
        <f aca="false">C99*100</f>
        <v>194.4465714</v>
      </c>
      <c r="E99" s="2" t="n">
        <v>0.142104772</v>
      </c>
      <c r="F99" s="2" t="n">
        <f aca="false">E99*100</f>
        <v>14.2104772</v>
      </c>
      <c r="G99" s="2" t="n">
        <v>7.31</v>
      </c>
      <c r="H99" s="105" t="n">
        <f aca="false">F99/$F$127</f>
        <v>1.73656607947195E-005</v>
      </c>
      <c r="I99" s="2" t="n">
        <v>0.632</v>
      </c>
      <c r="J99" s="2" t="n">
        <v>268.8362605</v>
      </c>
      <c r="K99" s="2" t="n">
        <v>2089.021698</v>
      </c>
      <c r="L99" s="2"/>
      <c r="N99" s="2"/>
      <c r="O99" s="2"/>
      <c r="P99" s="2"/>
    </row>
    <row r="100" customFormat="false" ht="12.75" hidden="false" customHeight="true" outlineLevel="0" collapsed="false">
      <c r="A100" s="2" t="str">
        <f aca="false" t="array" ref="A100:A100">INDEX(Countries!D11:D360, MATCH(B100, Countries!B11:B360, 0))</f>
        <v>COG</v>
      </c>
      <c r="B100" s="2" t="s">
        <v>438</v>
      </c>
      <c r="C100" s="2" t="n">
        <v>20.16536127</v>
      </c>
      <c r="D100" s="2" t="n">
        <f aca="false">C100*100</f>
        <v>2016.536127</v>
      </c>
      <c r="E100" s="2" t="n">
        <v>0.139436481</v>
      </c>
      <c r="F100" s="2" t="n">
        <f aca="false">E100*100</f>
        <v>13.9436481</v>
      </c>
      <c r="G100" s="2" t="n">
        <v>0.69</v>
      </c>
      <c r="H100" s="105" t="n">
        <f aca="false">F100/$F$127</f>
        <v>1.70395870411399E-005</v>
      </c>
      <c r="I100" s="2" t="n">
        <v>0.745707317</v>
      </c>
      <c r="J100" s="2" t="n">
        <v>679.5662314</v>
      </c>
      <c r="K100" s="2" t="n">
        <v>678.3308505</v>
      </c>
      <c r="L100" s="2"/>
      <c r="N100" s="2"/>
      <c r="O100" s="2"/>
      <c r="P100" s="2"/>
    </row>
    <row r="101" customFormat="false" ht="12.75" hidden="false" customHeight="true" outlineLevel="0" collapsed="false">
      <c r="A101" s="2" t="str">
        <f aca="false" t="array" ref="A101:A101">INDEX(Countries!D97:D361, MATCH(B101, Countries!B97:B361, 0))</f>
        <v>MRT</v>
      </c>
      <c r="B101" s="2" t="s">
        <v>419</v>
      </c>
      <c r="C101" s="2" t="n">
        <v>3.527325049</v>
      </c>
      <c r="D101" s="2" t="n">
        <f aca="false">C101*100</f>
        <v>352.7325049</v>
      </c>
      <c r="E101" s="2" t="n">
        <v>0.064151731</v>
      </c>
      <c r="F101" s="2" t="n">
        <f aca="false">E101*100</f>
        <v>6.4151731</v>
      </c>
      <c r="G101" s="2" t="n">
        <v>1.82</v>
      </c>
      <c r="H101" s="105" t="n">
        <f aca="false">F101/$F$127</f>
        <v>7.83954813241662E-006</v>
      </c>
      <c r="I101" s="2" t="n">
        <v>0.621384615</v>
      </c>
      <c r="J101" s="2" t="n">
        <v>47.06741092</v>
      </c>
      <c r="K101" s="2" t="n">
        <v>492.8385834</v>
      </c>
      <c r="L101" s="2"/>
      <c r="N101" s="2"/>
      <c r="O101" s="2"/>
      <c r="P101" s="2"/>
    </row>
    <row r="102" customFormat="false" ht="12.75" hidden="false" customHeight="true" outlineLevel="0" collapsed="false">
      <c r="A102" s="2" t="str">
        <f aca="false" t="array" ref="A102:A102">INDEX(Countries!D1:D362, MATCH(B102, Countries!B1:B362, 0))</f>
        <v>KNA</v>
      </c>
      <c r="B102" s="2" t="s">
        <v>439</v>
      </c>
      <c r="C102" s="2" t="n">
        <v>0.345625661</v>
      </c>
      <c r="D102" s="2" t="n">
        <f aca="false">C102*100</f>
        <v>34.5625661</v>
      </c>
      <c r="E102" s="2" t="n">
        <v>0.062249407</v>
      </c>
      <c r="F102" s="2" t="n">
        <f aca="false">E102*100</f>
        <v>6.2249407</v>
      </c>
      <c r="G102" s="2" t="n">
        <v>18.01</v>
      </c>
      <c r="H102" s="105" t="n">
        <f aca="false">F102/$F$127</f>
        <v>7.60707801307641E-006</v>
      </c>
      <c r="I102" s="2" t="n">
        <v>0.564</v>
      </c>
      <c r="J102" s="2" t="n">
        <v>29.31805522</v>
      </c>
      <c r="K102" s="2" t="n">
        <v>658.5587887</v>
      </c>
      <c r="L102" s="2"/>
      <c r="N102" s="2"/>
      <c r="O102" s="2"/>
      <c r="P102" s="2"/>
    </row>
    <row r="103" customFormat="false" ht="12.75" hidden="false" customHeight="true" outlineLevel="0" collapsed="false">
      <c r="A103" s="2" t="str">
        <f aca="false" t="array" ref="A103:A103">INDEX(Countries!D2:D363, MATCH(B103, Countries!B2:B363, 0))</f>
        <v>ABW</v>
      </c>
      <c r="B103" s="2" t="s">
        <v>365</v>
      </c>
      <c r="C103" s="2" t="n">
        <v>0.47371025</v>
      </c>
      <c r="D103" s="2" t="n">
        <f aca="false">C103*100</f>
        <v>47.371025</v>
      </c>
      <c r="E103" s="2" t="n">
        <v>0.056435415</v>
      </c>
      <c r="F103" s="2" t="n">
        <f aca="false">E103*100</f>
        <v>5.6435415</v>
      </c>
      <c r="G103" s="2" t="n">
        <v>11.91</v>
      </c>
      <c r="H103" s="105" t="n">
        <f aca="false">F103/$F$127</f>
        <v>6.89658946639191E-006</v>
      </c>
      <c r="I103" s="2" t="n">
        <v>0.59716783</v>
      </c>
      <c r="J103" s="2" t="n">
        <v>50.59518279</v>
      </c>
      <c r="K103" s="2" t="n">
        <v>255.5166295</v>
      </c>
      <c r="L103" s="2"/>
      <c r="N103" s="2"/>
      <c r="O103" s="2"/>
      <c r="P103" s="2"/>
    </row>
    <row r="104" customFormat="false" ht="12.75" hidden="false" customHeight="true" outlineLevel="0" collapsed="false">
      <c r="A104" s="2" t="str">
        <f aca="false" t="array" ref="A104:A104">INDEX(Countries!D3:D364, MATCH(B104, Countries!B3:B364, 0))</f>
        <v>COM</v>
      </c>
      <c r="B104" s="2" t="s">
        <v>379</v>
      </c>
      <c r="C104" s="2" t="n">
        <v>0.968392706</v>
      </c>
      <c r="D104" s="2" t="n">
        <f aca="false">C104*100</f>
        <v>96.8392706</v>
      </c>
      <c r="E104" s="2" t="n">
        <v>0.036302358</v>
      </c>
      <c r="F104" s="2" t="n">
        <f aca="false">E104*100</f>
        <v>3.6302358</v>
      </c>
      <c r="G104" s="2" t="n">
        <v>3.75</v>
      </c>
      <c r="H104" s="105" t="n">
        <f aca="false">F104/$F$127</f>
        <v>4.43626506136241E-006</v>
      </c>
      <c r="I104" s="2" t="n">
        <v>0.82592091</v>
      </c>
      <c r="J104" s="2" t="n">
        <v>273.989921</v>
      </c>
      <c r="K104" s="2" t="n">
        <v>197.0590324</v>
      </c>
      <c r="L104" s="2"/>
      <c r="N104" s="2"/>
      <c r="O104" s="2"/>
      <c r="P104" s="2"/>
    </row>
    <row r="105" customFormat="false" ht="12.75" hidden="false" customHeight="true" outlineLevel="0" collapsed="false">
      <c r="A105" s="2" t="str">
        <f aca="false" t="array" ref="A105:A105">INDEX(Countries!D4:D365, MATCH(B105, Countries!B4:B365, 0))</f>
        <v>LCA</v>
      </c>
      <c r="B105" s="2" t="s">
        <v>440</v>
      </c>
      <c r="C105" s="2" t="n">
        <v>1.62707639</v>
      </c>
      <c r="D105" s="2" t="n">
        <f aca="false">C105*100</f>
        <v>162.707639</v>
      </c>
      <c r="E105" s="2" t="n">
        <v>0.027980262</v>
      </c>
      <c r="F105" s="2" t="n">
        <f aca="false">E105*100</f>
        <v>2.7980262</v>
      </c>
      <c r="G105" s="2" t="n">
        <v>1.72</v>
      </c>
      <c r="H105" s="105" t="n">
        <f aca="false">F105/$F$127</f>
        <v>3.41927812838952E-006</v>
      </c>
      <c r="I105" s="2" t="n">
        <v>0.644</v>
      </c>
      <c r="J105" s="2" t="n">
        <v>56.68547641</v>
      </c>
      <c r="K105" s="2" t="n">
        <v>247.7436732</v>
      </c>
      <c r="L105" s="2"/>
      <c r="N105" s="2"/>
      <c r="O105" s="2"/>
      <c r="P105" s="2"/>
    </row>
    <row r="106" customFormat="false" ht="12.75" hidden="false" customHeight="true" outlineLevel="0" collapsed="false">
      <c r="A106" s="2" t="str">
        <f aca="false" t="array" ref="A106:A106">INDEX(Countries!D5:D366, MATCH(B106, Countries!B5:B366, 0))</f>
        <v>VCT</v>
      </c>
      <c r="B106" s="2" t="s">
        <v>441</v>
      </c>
      <c r="C106" s="2" t="n">
        <v>0.328845104</v>
      </c>
      <c r="D106" s="2" t="n">
        <f aca="false">C106*100</f>
        <v>32.8845104</v>
      </c>
      <c r="E106" s="2" t="n">
        <v>0.022577833</v>
      </c>
      <c r="F106" s="2" t="n">
        <f aca="false">E106*100</f>
        <v>2.2577833</v>
      </c>
      <c r="G106" s="2" t="n">
        <v>6.87</v>
      </c>
      <c r="H106" s="105" t="n">
        <f aca="false">F106/$F$127</f>
        <v>2.75908390576654E-006</v>
      </c>
      <c r="I106" s="2" t="n">
        <v>0.62</v>
      </c>
      <c r="J106" s="2" t="n">
        <v>32.6739595</v>
      </c>
      <c r="K106" s="2" t="n">
        <v>336.9752209</v>
      </c>
      <c r="L106" s="2"/>
      <c r="N106" s="2"/>
      <c r="O106" s="2"/>
      <c r="P106" s="2"/>
    </row>
    <row r="107" customFormat="false" ht="12.75" hidden="false" customHeight="true" outlineLevel="0" collapsed="false">
      <c r="A107" s="2" t="str">
        <f aca="false" t="array" ref="A107:A107">INDEX(Countries!D6:D367, MATCH(B107, Countries!B6:B367, 0))</f>
        <v>GUM</v>
      </c>
      <c r="B107" s="2" t="s">
        <v>402</v>
      </c>
      <c r="C107" s="2" t="n">
        <v>0.530087492</v>
      </c>
      <c r="D107" s="2" t="n">
        <f aca="false">C107*100</f>
        <v>53.0087492</v>
      </c>
      <c r="E107" s="2" t="n">
        <v>0.021177971</v>
      </c>
      <c r="F107" s="2" t="n">
        <f aca="false">E107*100</f>
        <v>2.1177971</v>
      </c>
      <c r="G107" s="2" t="n">
        <v>4</v>
      </c>
      <c r="H107" s="105" t="n">
        <f aca="false">F107/$F$127</f>
        <v>2.58801626103313E-006</v>
      </c>
      <c r="I107" s="2" t="n">
        <v>0.75705284</v>
      </c>
      <c r="J107" s="2" t="n">
        <v>76.89112756</v>
      </c>
      <c r="K107" s="2" t="n">
        <v>0</v>
      </c>
      <c r="L107" s="2"/>
      <c r="N107" s="2"/>
      <c r="O107" s="2"/>
      <c r="P107" s="2"/>
    </row>
    <row r="108" customFormat="false" ht="12.75" hidden="false" customHeight="true" outlineLevel="0" collapsed="false">
      <c r="A108" s="2" t="str">
        <f aca="false" t="array" ref="A108:A108">INDEX(Countries!D7:D368, MATCH(B108, Countries!B7:B368, 0))</f>
        <v>PYF</v>
      </c>
      <c r="B108" s="2" t="s">
        <v>395</v>
      </c>
      <c r="C108" s="2" t="n">
        <v>1.275382277</v>
      </c>
      <c r="D108" s="2" t="n">
        <f aca="false">C108*100</f>
        <v>127.5382277</v>
      </c>
      <c r="E108" s="2" t="n">
        <v>0.018733769</v>
      </c>
      <c r="F108" s="2" t="n">
        <f aca="false">E108*100</f>
        <v>1.8733769</v>
      </c>
      <c r="G108" s="2" t="n">
        <v>1.47</v>
      </c>
      <c r="H108" s="105" t="n">
        <f aca="false">F108/$F$127</f>
        <v>2.28932690494469E-006</v>
      </c>
      <c r="I108" s="2" t="n">
        <v>0.734489204</v>
      </c>
      <c r="J108" s="2" t="n">
        <v>90.72045336</v>
      </c>
      <c r="K108" s="2" t="n">
        <v>0</v>
      </c>
      <c r="L108" s="2"/>
      <c r="N108" s="2"/>
      <c r="O108" s="2"/>
      <c r="P108" s="2"/>
    </row>
    <row r="109" customFormat="false" ht="12.75" hidden="false" customHeight="true" outlineLevel="0" collapsed="false">
      <c r="A109" s="2" t="str">
        <f aca="false" t="array" ref="A109:A109">INDEX(Countries!D8:D369, MATCH(B109, Countries!B8:B369, 0))</f>
        <v>AIA</v>
      </c>
      <c r="B109" s="2" t="s">
        <v>363</v>
      </c>
      <c r="C109" s="2" t="n">
        <v>0.038368821</v>
      </c>
      <c r="D109" s="2" t="n">
        <f aca="false">C109*100</f>
        <v>3.8368821</v>
      </c>
      <c r="E109" s="2" t="n">
        <v>0.015713774</v>
      </c>
      <c r="F109" s="2" t="n">
        <f aca="false">E109*100</f>
        <v>1.5713774</v>
      </c>
      <c r="G109" s="2" t="n">
        <v>40.95</v>
      </c>
      <c r="H109" s="105" t="n">
        <f aca="false">F109/$F$127</f>
        <v>1.92027378988288E-006</v>
      </c>
      <c r="I109" s="2" t="n">
        <v>0.62</v>
      </c>
      <c r="J109" s="2" t="n">
        <v>3.001390917</v>
      </c>
      <c r="K109" s="2" t="n">
        <v>111.8713224</v>
      </c>
      <c r="L109" s="2"/>
      <c r="N109" s="2"/>
      <c r="O109" s="2"/>
      <c r="P109" s="2"/>
    </row>
    <row r="110" customFormat="false" ht="12.75" hidden="false" customHeight="true" outlineLevel="0" collapsed="false">
      <c r="A110" s="2" t="str">
        <f aca="false" t="array" ref="A110:A110">INDEX(Countries!D9:D370, MATCH(B110, Countries!B9:B370, 0))</f>
        <v>SYC</v>
      </c>
      <c r="B110" s="2" t="s">
        <v>447</v>
      </c>
      <c r="C110" s="2" t="n">
        <v>3.842459294</v>
      </c>
      <c r="D110" s="2" t="n">
        <f aca="false">C110*100</f>
        <v>384.2459294</v>
      </c>
      <c r="E110" s="2" t="n">
        <v>0.01543783</v>
      </c>
      <c r="F110" s="2" t="n">
        <f aca="false">E110*100</f>
        <v>1.543783</v>
      </c>
      <c r="G110" s="2" t="n">
        <v>0.4</v>
      </c>
      <c r="H110" s="105" t="n">
        <f aca="false">F110/$F$127</f>
        <v>1.88655254438988E-006</v>
      </c>
      <c r="I110" s="2" t="n">
        <v>0.749841622</v>
      </c>
      <c r="J110" s="2" t="n">
        <v>20.76475545</v>
      </c>
      <c r="K110" s="2" t="n">
        <v>0</v>
      </c>
      <c r="L110" s="2"/>
      <c r="N110" s="2"/>
      <c r="O110" s="2"/>
      <c r="P110" s="2"/>
    </row>
    <row r="111" customFormat="false" ht="12.75" hidden="false" customHeight="true" outlineLevel="0" collapsed="false">
      <c r="A111" s="2" t="str">
        <f aca="false" t="array" ref="A111:A111">INDEX(Countries!D10:D371, MATCH(B111, Countries!B10:B371, 0))</f>
        <v>BRB</v>
      </c>
      <c r="B111" s="2" t="s">
        <v>368</v>
      </c>
      <c r="C111" s="2" t="n">
        <v>0.107765482</v>
      </c>
      <c r="D111" s="2" t="n">
        <f aca="false">C111*100</f>
        <v>10.7765482</v>
      </c>
      <c r="E111" s="2" t="n">
        <v>0.012420951</v>
      </c>
      <c r="F111" s="2" t="n">
        <f aca="false">E111*100</f>
        <v>1.2420951</v>
      </c>
      <c r="G111" s="2" t="n">
        <v>11.53</v>
      </c>
      <c r="H111" s="105" t="n">
        <f aca="false">F111/$F$127</f>
        <v>1.51788021456332E-006</v>
      </c>
      <c r="I111" s="2" t="n">
        <v>0.556</v>
      </c>
      <c r="J111" s="2" t="n">
        <v>18.49141944</v>
      </c>
      <c r="K111" s="2" t="n">
        <v>88.22542044</v>
      </c>
      <c r="L111" s="2"/>
      <c r="N111" s="2"/>
      <c r="O111" s="2"/>
      <c r="P111" s="2"/>
    </row>
    <row r="112" customFormat="false" ht="12.75" hidden="false" customHeight="true" outlineLevel="0" collapsed="false">
      <c r="A112" s="2" t="str">
        <f aca="false" t="array" ref="A112:A112">INDEX(Countries!D11:D372, MATCH(B112, Countries!B11:B372, 0))</f>
        <v>MAF</v>
      </c>
      <c r="B112" s="2" t="s">
        <v>442</v>
      </c>
      <c r="C112" s="2" t="n">
        <v>0.010487315</v>
      </c>
      <c r="D112" s="2" t="n">
        <f aca="false">C112*100</f>
        <v>1.0487315</v>
      </c>
      <c r="E112" s="2" t="n">
        <v>0.004941287</v>
      </c>
      <c r="F112" s="2" t="n">
        <f aca="false">E112*100</f>
        <v>0.4941287</v>
      </c>
      <c r="G112" s="2" t="n">
        <v>47.12</v>
      </c>
      <c r="H112" s="105" t="n">
        <f aca="false">F112/$F$127</f>
        <v>6.03841185089527E-007</v>
      </c>
      <c r="I112" s="2" t="n">
        <v>0.536</v>
      </c>
      <c r="J112" s="2" t="n">
        <v>2.391606205</v>
      </c>
      <c r="K112" s="2" t="n">
        <v>48.74270489</v>
      </c>
      <c r="L112" s="2"/>
      <c r="N112" s="2"/>
      <c r="O112" s="2"/>
      <c r="P112" s="2"/>
    </row>
    <row r="113" customFormat="false" ht="12.75" hidden="false" customHeight="true" outlineLevel="0" collapsed="false">
      <c r="A113" s="2" t="str">
        <f aca="false" t="array" ref="A113:A113">INDEX(Countries!D1:D373, MATCH(B113, Countries!B1:B373, 0))</f>
        <v>ASM</v>
      </c>
      <c r="B113" s="2" t="s">
        <v>361</v>
      </c>
      <c r="C113" s="2" t="n">
        <v>0.320043169</v>
      </c>
      <c r="D113" s="2" t="n">
        <f aca="false">C113*100</f>
        <v>32.0043169</v>
      </c>
      <c r="E113" s="2" t="n">
        <v>0.00442066</v>
      </c>
      <c r="F113" s="2" t="n">
        <f aca="false">E113*100</f>
        <v>0.442066</v>
      </c>
      <c r="G113" s="2" t="n">
        <v>1.38</v>
      </c>
      <c r="H113" s="105" t="n">
        <f aca="false">F113/$F$127</f>
        <v>5.40218888981326E-007</v>
      </c>
      <c r="I113" s="2" t="n">
        <v>0.830489204</v>
      </c>
      <c r="J113" s="2" t="n">
        <v>22.59378615</v>
      </c>
      <c r="K113" s="2" t="n">
        <v>0</v>
      </c>
      <c r="L113" s="2"/>
      <c r="N113" s="2"/>
      <c r="O113" s="2"/>
      <c r="P113" s="2"/>
    </row>
    <row r="114" customFormat="false" ht="12.75" hidden="false" customHeight="true" outlineLevel="0" collapsed="false">
      <c r="A114" s="2" t="str">
        <f aca="false" t="array" ref="A114:A114">INDEX(Countries!D13:D374, MATCH(B114, Countries!B13:B374, 0))</f>
        <v>DMA</v>
      </c>
      <c r="B114" s="2" t="s">
        <v>387</v>
      </c>
      <c r="C114" s="2" t="n">
        <v>0.01430039</v>
      </c>
      <c r="D114" s="2" t="n">
        <f aca="false">C114*100</f>
        <v>1.430039</v>
      </c>
      <c r="E114" s="2" t="n">
        <v>0.000455016</v>
      </c>
      <c r="F114" s="2" t="n">
        <f aca="false">E114*100</f>
        <v>0.0455016</v>
      </c>
      <c r="G114" s="2" t="n">
        <v>3.18</v>
      </c>
      <c r="H114" s="105" t="n">
        <f aca="false">F114/$F$127</f>
        <v>5.56044206043276E-008</v>
      </c>
      <c r="I114" s="2" t="n">
        <v>0.588</v>
      </c>
      <c r="J114" s="2" t="n">
        <v>0.382161029</v>
      </c>
      <c r="K114" s="2" t="n">
        <v>8.34406933</v>
      </c>
      <c r="L114" s="2"/>
      <c r="N114" s="2"/>
      <c r="O114" s="2"/>
      <c r="P114" s="2"/>
    </row>
    <row r="115" customFormat="false" ht="12.75" hidden="false" customHeight="true" outlineLevel="0" collapsed="false">
      <c r="A115" s="2" t="str">
        <f aca="false" t="array" ref="A115:A115">INDEX(Countries!D14:D375, MATCH(B115, Countries!B14:B375, 0))</f>
        <v>BMU</v>
      </c>
      <c r="B115" s="2" t="s">
        <v>371</v>
      </c>
      <c r="C115" s="2" t="n">
        <v>0.209411996</v>
      </c>
      <c r="D115" s="2" t="n">
        <f aca="false">C115*100</f>
        <v>20.9411996</v>
      </c>
      <c r="E115" s="2" t="n">
        <v>0</v>
      </c>
      <c r="F115" s="2" t="n">
        <f aca="false">E115*100</f>
        <v>0</v>
      </c>
      <c r="G115" s="2" t="n">
        <v>0</v>
      </c>
      <c r="H115" s="105" t="n">
        <f aca="false">F115/$F$127</f>
        <v>0</v>
      </c>
      <c r="I115" s="2" t="n">
        <v>0</v>
      </c>
      <c r="J115" s="2" t="n">
        <v>0</v>
      </c>
      <c r="K115" s="2" t="n">
        <v>0</v>
      </c>
      <c r="L115" s="2"/>
      <c r="N115" s="2"/>
      <c r="O115" s="2"/>
      <c r="P115" s="2"/>
    </row>
    <row r="116" customFormat="false" ht="12.75" hidden="false" customHeight="true" outlineLevel="0" collapsed="false">
      <c r="A116" s="2" t="str">
        <f aca="false" t="array" ref="A116:A116">INDEX(Countries!D15:D376, MATCH(B116, Countries!B15:B376, 0))</f>
        <v>COK</v>
      </c>
      <c r="B116" s="2" t="s">
        <v>380</v>
      </c>
      <c r="C116" s="2" t="n">
        <v>0.032715365</v>
      </c>
      <c r="D116" s="2" t="n">
        <f aca="false">C116*100</f>
        <v>3.2715365</v>
      </c>
      <c r="E116" s="2" t="n">
        <v>0</v>
      </c>
      <c r="F116" s="2" t="n">
        <f aca="false">E116*100</f>
        <v>0</v>
      </c>
      <c r="G116" s="2" t="n">
        <v>0</v>
      </c>
      <c r="H116" s="105" t="n">
        <f aca="false">F116/$F$127</f>
        <v>0</v>
      </c>
      <c r="I116" s="2" t="n">
        <v>0</v>
      </c>
      <c r="J116" s="2" t="n">
        <v>0</v>
      </c>
      <c r="K116" s="2" t="n">
        <v>0</v>
      </c>
      <c r="L116" s="2"/>
      <c r="N116" s="2"/>
      <c r="O116" s="2"/>
      <c r="P116" s="2"/>
    </row>
    <row r="117" customFormat="false" ht="12.75" hidden="false" customHeight="true" outlineLevel="0" collapsed="false">
      <c r="A117" s="2" t="str">
        <f aca="false" t="array" ref="A117:A117">INDEX(Countries!D16:D377, MATCH(B117, Countries!B16:B377, 0))</f>
        <v>CUW</v>
      </c>
      <c r="B117" s="2" t="s">
        <v>384</v>
      </c>
      <c r="C117" s="2" t="n">
        <v>0.445338491</v>
      </c>
      <c r="D117" s="2" t="n">
        <f aca="false">C117*100</f>
        <v>44.5338491</v>
      </c>
      <c r="E117" s="2" t="n">
        <v>0</v>
      </c>
      <c r="F117" s="2" t="n">
        <f aca="false">E117*100</f>
        <v>0</v>
      </c>
      <c r="G117" s="2" t="n">
        <v>0</v>
      </c>
      <c r="H117" s="105" t="n">
        <f aca="false">F117/$F$127</f>
        <v>0</v>
      </c>
      <c r="I117" s="2" t="n">
        <v>0</v>
      </c>
      <c r="J117" s="2" t="n">
        <v>0</v>
      </c>
      <c r="K117" s="2" t="n">
        <v>0</v>
      </c>
      <c r="L117" s="2"/>
      <c r="N117" s="2"/>
      <c r="O117" s="2"/>
      <c r="P117" s="2"/>
    </row>
    <row r="118" customFormat="false" ht="12.75" hidden="false" customHeight="true" outlineLevel="0" collapsed="false">
      <c r="A118" s="2" t="str">
        <f aca="false" t="array" ref="A118:A118">INDEX(Countries!D17:D378, MATCH(B118, Countries!B17:B378, 0))</f>
        <v>ATF</v>
      </c>
      <c r="B118" s="2" t="s">
        <v>396</v>
      </c>
      <c r="C118" s="2" t="n">
        <v>6.723017572</v>
      </c>
      <c r="D118" s="2" t="n">
        <f aca="false">C118*100</f>
        <v>672.3017572</v>
      </c>
      <c r="E118" s="2" t="n">
        <v>0</v>
      </c>
      <c r="F118" s="2" t="n">
        <f aca="false">E118*100</f>
        <v>0</v>
      </c>
      <c r="G118" s="2" t="n">
        <v>0</v>
      </c>
      <c r="H118" s="105" t="n">
        <f aca="false">F118/$F$127</f>
        <v>0</v>
      </c>
      <c r="I118" s="2" t="n">
        <v>0</v>
      </c>
      <c r="J118" s="2" t="n">
        <v>0</v>
      </c>
      <c r="K118" s="2" t="n">
        <v>0</v>
      </c>
      <c r="L118" s="2"/>
      <c r="N118" s="2"/>
      <c r="O118" s="2"/>
      <c r="P118" s="2"/>
    </row>
    <row r="119" customFormat="false" ht="12.75" hidden="false" customHeight="true" outlineLevel="0" collapsed="false">
      <c r="A119" s="2" t="str">
        <f aca="false" t="array" ref="A119:A119">INDEX(Countries!D115:D379, MATCH(B119, Countries!B115:B379, 0))</f>
        <v>KIR</v>
      </c>
      <c r="B119" s="2" t="s">
        <v>412</v>
      </c>
      <c r="C119" s="2" t="n">
        <v>1.464826193</v>
      </c>
      <c r="D119" s="2" t="n">
        <f aca="false">C119*100</f>
        <v>146.4826193</v>
      </c>
      <c r="E119" s="2" t="n">
        <v>0</v>
      </c>
      <c r="F119" s="2" t="n">
        <f aca="false">E119*100</f>
        <v>0</v>
      </c>
      <c r="G119" s="2" t="n">
        <v>0</v>
      </c>
      <c r="H119" s="105" t="n">
        <f aca="false">F119/$F$127</f>
        <v>0</v>
      </c>
      <c r="I119" s="2" t="n">
        <v>0</v>
      </c>
      <c r="J119" s="2" t="n">
        <v>0</v>
      </c>
      <c r="K119" s="2" t="n">
        <v>0</v>
      </c>
      <c r="L119" s="2"/>
      <c r="N119" s="2"/>
      <c r="O119" s="2"/>
      <c r="P119" s="2"/>
    </row>
    <row r="120" customFormat="false" ht="12.75" hidden="false" customHeight="true" outlineLevel="0" collapsed="false">
      <c r="A120" s="2" t="str">
        <f aca="false" t="array" ref="A120:A120">INDEX(Countries!D116:D380, MATCH(B120, Countries!B116:B380, 0))</f>
        <v>MDV</v>
      </c>
      <c r="B120" s="2" t="s">
        <v>416</v>
      </c>
      <c r="C120" s="2" t="n">
        <v>0.973440617</v>
      </c>
      <c r="D120" s="2" t="n">
        <f aca="false">C120*100</f>
        <v>97.3440617</v>
      </c>
      <c r="E120" s="2" t="n">
        <v>0</v>
      </c>
      <c r="F120" s="2" t="n">
        <f aca="false">E120*100</f>
        <v>0</v>
      </c>
      <c r="G120" s="2" t="n">
        <v>0</v>
      </c>
      <c r="H120" s="105" t="n">
        <f aca="false">F120/$F$127</f>
        <v>0</v>
      </c>
      <c r="I120" s="2" t="n">
        <v>0</v>
      </c>
      <c r="J120" s="2" t="n">
        <v>0</v>
      </c>
      <c r="K120" s="2" t="n">
        <v>0</v>
      </c>
      <c r="L120" s="2"/>
      <c r="N120" s="2"/>
      <c r="O120" s="2"/>
      <c r="P120" s="2"/>
    </row>
    <row r="121" customFormat="false" ht="12.75" hidden="false" customHeight="true" outlineLevel="0" collapsed="false">
      <c r="A121" s="2" t="str">
        <f aca="false" t="array" ref="A121:A121">INDEX(Countries!D117:D381, MATCH(B121, Countries!B117:B381, 0))</f>
        <v>MHL</v>
      </c>
      <c r="B121" s="2" t="s">
        <v>417</v>
      </c>
      <c r="C121" s="2" t="n">
        <v>0.325446451</v>
      </c>
      <c r="D121" s="2" t="n">
        <f aca="false">C121*100</f>
        <v>32.5446451</v>
      </c>
      <c r="E121" s="2" t="n">
        <v>0</v>
      </c>
      <c r="F121" s="2" t="n">
        <f aca="false">E121*100</f>
        <v>0</v>
      </c>
      <c r="G121" s="2" t="n">
        <v>0</v>
      </c>
      <c r="H121" s="105" t="n">
        <f aca="false">F121/$F$127</f>
        <v>0</v>
      </c>
      <c r="I121" s="2" t="n">
        <v>0</v>
      </c>
      <c r="J121" s="2" t="n">
        <v>0</v>
      </c>
      <c r="K121" s="2" t="n">
        <v>0</v>
      </c>
      <c r="L121" s="2"/>
      <c r="N121" s="2"/>
      <c r="O121" s="2"/>
      <c r="P121" s="2"/>
    </row>
    <row r="122" customFormat="false" ht="12.75" hidden="false" customHeight="true" outlineLevel="0" collapsed="false">
      <c r="A122" s="2" t="str">
        <f aca="false" t="array" ref="A122:A122">INDEX(Countries!D118:D382, MATCH(B122, Countries!B118:B382, 0))</f>
        <v>STP</v>
      </c>
      <c r="B122" s="2" t="s">
        <v>444</v>
      </c>
      <c r="C122" s="2" t="n">
        <v>0.483852059</v>
      </c>
      <c r="D122" s="2" t="n">
        <f aca="false">C122*100</f>
        <v>48.3852059</v>
      </c>
      <c r="E122" s="2" t="n">
        <v>0</v>
      </c>
      <c r="F122" s="2" t="n">
        <f aca="false">E122*100</f>
        <v>0</v>
      </c>
      <c r="G122" s="2" t="n">
        <v>0</v>
      </c>
      <c r="H122" s="105" t="n">
        <f aca="false">F122/$F$127</f>
        <v>0</v>
      </c>
      <c r="I122" s="2" t="n">
        <v>0</v>
      </c>
      <c r="J122" s="2" t="n">
        <v>0</v>
      </c>
      <c r="K122" s="2" t="n">
        <v>0</v>
      </c>
      <c r="L122" s="2"/>
      <c r="N122" s="2"/>
      <c r="O122" s="2"/>
      <c r="P122" s="2"/>
    </row>
    <row r="123" customFormat="false" ht="12.75" hidden="false" customHeight="true" outlineLevel="0" collapsed="false">
      <c r="A123" s="2" t="str">
        <f aca="false" t="array" ref="A123:A123">INDEX(Countries!D119:D383, MATCH(B123, Countries!B119:B383, 0))</f>
        <v>SXM</v>
      </c>
      <c r="B123" s="2" t="s">
        <v>450</v>
      </c>
      <c r="C123" s="2" t="n">
        <v>0.054138171</v>
      </c>
      <c r="D123" s="2" t="n">
        <f aca="false">C123*100</f>
        <v>5.4138171</v>
      </c>
      <c r="E123" s="2" t="n">
        <v>0</v>
      </c>
      <c r="F123" s="2" t="n">
        <f aca="false">E123*100</f>
        <v>0</v>
      </c>
      <c r="G123" s="2" t="n">
        <v>0</v>
      </c>
      <c r="H123" s="105" t="n">
        <f aca="false">F123/$F$127</f>
        <v>0</v>
      </c>
      <c r="I123" s="2" t="n">
        <v>0</v>
      </c>
      <c r="J123" s="2" t="n">
        <v>0</v>
      </c>
      <c r="K123" s="2" t="n">
        <v>0</v>
      </c>
      <c r="L123" s="2"/>
      <c r="N123" s="2"/>
      <c r="O123" s="2"/>
      <c r="P123" s="2"/>
    </row>
    <row r="124" customFormat="false" ht="12.75" hidden="false" customHeight="true" outlineLevel="0" collapsed="false">
      <c r="A124" s="2" t="str">
        <f aca="false" t="array" ref="A124:A124">INDEX(Countries!D120:D384, MATCH(B124, Countries!B120:B384, 0))</f>
        <v>TGO</v>
      </c>
      <c r="B124" s="2" t="s">
        <v>461</v>
      </c>
      <c r="C124" s="2" t="n">
        <v>0.534330948</v>
      </c>
      <c r="D124" s="2" t="n">
        <f aca="false">C124*100</f>
        <v>53.4330948</v>
      </c>
      <c r="E124" s="2" t="n">
        <v>0</v>
      </c>
      <c r="F124" s="2" t="n">
        <f aca="false">E124*100</f>
        <v>0</v>
      </c>
      <c r="G124" s="2" t="n">
        <v>0</v>
      </c>
      <c r="H124" s="105" t="n">
        <f aca="false">F124/$F$127</f>
        <v>0</v>
      </c>
      <c r="I124" s="2" t="n">
        <v>0</v>
      </c>
      <c r="J124" s="2" t="n">
        <v>0</v>
      </c>
      <c r="K124" s="2" t="n">
        <v>0</v>
      </c>
      <c r="L124" s="2"/>
      <c r="N124" s="2"/>
      <c r="O124" s="2"/>
      <c r="P124" s="2"/>
    </row>
    <row r="125" customFormat="false" ht="12.75" hidden="false" customHeight="true" outlineLevel="0" collapsed="false">
      <c r="A125" s="2" t="str">
        <f aca="false" t="array" ref="A125:A125">INDEX(Countries!D121:D385, MATCH(B125, Countries!B121:B385, 0))</f>
        <v>TUV</v>
      </c>
      <c r="B125" s="2" t="s">
        <v>465</v>
      </c>
      <c r="C125" s="2" t="n">
        <v>0.089117153</v>
      </c>
      <c r="D125" s="2" t="n">
        <f aca="false">C125*100</f>
        <v>8.9117153</v>
      </c>
      <c r="E125" s="2" t="n">
        <v>0</v>
      </c>
      <c r="F125" s="2" t="n">
        <f aca="false">E125*100</f>
        <v>0</v>
      </c>
      <c r="G125" s="2" t="n">
        <v>0</v>
      </c>
      <c r="H125" s="105" t="n">
        <f aca="false">F125/$F$127</f>
        <v>0</v>
      </c>
      <c r="I125" s="2" t="n">
        <v>0</v>
      </c>
      <c r="J125" s="2" t="n">
        <v>0</v>
      </c>
      <c r="K125" s="2" t="n">
        <v>0</v>
      </c>
      <c r="L125" s="2"/>
      <c r="N125" s="2"/>
      <c r="O125" s="2"/>
      <c r="P125" s="2"/>
    </row>
    <row r="126" customFormat="false" ht="12.75" hidden="false" customHeight="true" outlineLevel="0" collapsed="false">
      <c r="A126" s="2" t="str">
        <f aca="false" t="array" ref="A126:A126">INDEX(Countries!D122:D386, MATCH(B126, Countries!B122:B386, 0))</f>
        <v>WLF</v>
      </c>
      <c r="B126" s="2" t="s">
        <v>471</v>
      </c>
      <c r="C126" s="2" t="n">
        <v>0.293624133</v>
      </c>
      <c r="D126" s="2" t="n">
        <f aca="false">C126*100</f>
        <v>29.3624133</v>
      </c>
      <c r="E126" s="2" t="n">
        <v>0</v>
      </c>
      <c r="F126" s="2" t="n">
        <f aca="false">E126*100</f>
        <v>0</v>
      </c>
      <c r="G126" s="2" t="n">
        <v>0</v>
      </c>
      <c r="H126" s="105" t="n">
        <f aca="false">F126/$F$127</f>
        <v>0</v>
      </c>
      <c r="I126" s="2" t="n">
        <v>0</v>
      </c>
      <c r="J126" s="2" t="n">
        <v>0</v>
      </c>
      <c r="K126" s="2" t="n">
        <v>0</v>
      </c>
      <c r="L126" s="2"/>
      <c r="N126" s="2"/>
      <c r="O126" s="2"/>
      <c r="P126" s="2"/>
    </row>
    <row r="127" customFormat="false" ht="12.75" hidden="false" customHeight="true" outlineLevel="0" collapsed="false">
      <c r="A127" s="2"/>
      <c r="D127" s="2"/>
      <c r="F127" s="2" t="n">
        <f aca="false">SUM(F5:F126)</f>
        <v>818309.0392</v>
      </c>
      <c r="H127" s="105" t="n">
        <f aca="false">F127/$F$127</f>
        <v>1</v>
      </c>
      <c r="L127" s="2"/>
      <c r="N127" s="2"/>
      <c r="O127" s="2"/>
      <c r="P127" s="2"/>
    </row>
    <row r="128" customFormat="false" ht="12.75" hidden="false" customHeight="true" outlineLevel="0" collapsed="false">
      <c r="A128" s="2"/>
      <c r="D128" s="2"/>
      <c r="F128" s="2"/>
      <c r="H128" s="2"/>
      <c r="L128" s="2"/>
      <c r="N128" s="2"/>
      <c r="O128" s="2"/>
      <c r="P128" s="2"/>
    </row>
    <row r="129" customFormat="false" ht="12.75" hidden="false" customHeight="true" outlineLevel="0" collapsed="false">
      <c r="A129" s="2"/>
      <c r="D129" s="2"/>
      <c r="F129" s="2"/>
      <c r="H129" s="2"/>
      <c r="L129" s="2"/>
      <c r="N129" s="2"/>
      <c r="O129" s="2"/>
      <c r="P129" s="2"/>
    </row>
    <row r="130" customFormat="false" ht="12.75" hidden="false" customHeight="true" outlineLevel="0" collapsed="false">
      <c r="A130" s="2"/>
      <c r="D130" s="2"/>
      <c r="F130" s="2"/>
      <c r="H130" s="2"/>
      <c r="L130" s="2"/>
      <c r="N130" s="2"/>
      <c r="O130" s="2"/>
      <c r="P130" s="2"/>
    </row>
    <row r="131" customFormat="false" ht="12.75" hidden="false" customHeight="true" outlineLevel="0" collapsed="false">
      <c r="A131" s="2"/>
      <c r="D131" s="2"/>
      <c r="F131" s="2"/>
      <c r="H131" s="2"/>
      <c r="L131" s="2"/>
      <c r="N131" s="2"/>
      <c r="O131" s="2"/>
      <c r="P131" s="2"/>
    </row>
    <row r="132" customFormat="false" ht="12.75" hidden="false" customHeight="true" outlineLevel="0" collapsed="false">
      <c r="A132" s="2"/>
      <c r="D132" s="2"/>
      <c r="F132" s="2"/>
      <c r="H132" s="2"/>
      <c r="L132" s="2"/>
      <c r="N132" s="2"/>
      <c r="O132" s="2"/>
      <c r="P132" s="2"/>
    </row>
    <row r="133" customFormat="false" ht="12.75" hidden="false" customHeight="true" outlineLevel="0" collapsed="false">
      <c r="A133" s="2"/>
      <c r="D133" s="2"/>
      <c r="F133" s="2"/>
      <c r="H133" s="2"/>
      <c r="L133" s="2"/>
      <c r="N133" s="2"/>
      <c r="O133" s="2"/>
      <c r="P133" s="2"/>
    </row>
    <row r="134" customFormat="false" ht="12.75" hidden="false" customHeight="true" outlineLevel="0" collapsed="false">
      <c r="A134" s="2"/>
      <c r="D134" s="2"/>
      <c r="F134" s="2"/>
      <c r="H134" s="2"/>
      <c r="L134" s="2"/>
      <c r="N134" s="2"/>
      <c r="O134" s="2"/>
      <c r="P134" s="2"/>
    </row>
    <row r="135" customFormat="false" ht="12.75" hidden="false" customHeight="true" outlineLevel="0" collapsed="false">
      <c r="A135" s="2"/>
      <c r="D135" s="2"/>
      <c r="F135" s="2"/>
      <c r="H135" s="2"/>
      <c r="L135" s="2"/>
      <c r="N135" s="2"/>
      <c r="O135" s="2"/>
      <c r="P135" s="2"/>
    </row>
    <row r="136" customFormat="false" ht="12.75" hidden="false" customHeight="true" outlineLevel="0" collapsed="false">
      <c r="A136" s="2"/>
      <c r="D136" s="2"/>
      <c r="F136" s="2"/>
      <c r="H136" s="2"/>
      <c r="L136" s="2"/>
      <c r="N136" s="2"/>
      <c r="O136" s="2"/>
      <c r="P136" s="2"/>
    </row>
    <row r="137" customFormat="false" ht="12.75" hidden="false" customHeight="true" outlineLevel="0" collapsed="false">
      <c r="A137" s="2"/>
      <c r="D137" s="2"/>
      <c r="F137" s="2"/>
      <c r="H137" s="2"/>
      <c r="L137" s="2"/>
      <c r="N137" s="2"/>
      <c r="O137" s="2"/>
      <c r="P137" s="2"/>
    </row>
    <row r="138" customFormat="false" ht="12.75" hidden="false" customHeight="true" outlineLevel="0" collapsed="false">
      <c r="A138" s="2"/>
      <c r="D138" s="2"/>
      <c r="F138" s="2"/>
      <c r="H138" s="2"/>
      <c r="L138" s="2"/>
      <c r="N138" s="2"/>
      <c r="O138" s="2"/>
      <c r="P138" s="2"/>
    </row>
    <row r="139" customFormat="false" ht="12.75" hidden="false" customHeight="true" outlineLevel="0" collapsed="false">
      <c r="A139" s="2"/>
      <c r="D139" s="2"/>
      <c r="F139" s="2"/>
      <c r="H139" s="2"/>
      <c r="L139" s="2"/>
      <c r="N139" s="2"/>
      <c r="O139" s="2"/>
      <c r="P139" s="2"/>
    </row>
    <row r="140" customFormat="false" ht="12.75" hidden="false" customHeight="true" outlineLevel="0" collapsed="false">
      <c r="A140" s="2"/>
      <c r="D140" s="2"/>
      <c r="F140" s="2"/>
      <c r="H140" s="2"/>
      <c r="L140" s="2"/>
      <c r="N140" s="2"/>
      <c r="O140" s="2"/>
      <c r="P140" s="2"/>
    </row>
    <row r="141" customFormat="false" ht="12.75" hidden="false" customHeight="true" outlineLevel="0" collapsed="false">
      <c r="A141" s="2"/>
      <c r="D141" s="2"/>
      <c r="F141" s="2"/>
      <c r="H141" s="2"/>
      <c r="L141" s="2"/>
      <c r="N141" s="2"/>
      <c r="O141" s="2"/>
      <c r="P141" s="2"/>
    </row>
    <row r="142" customFormat="false" ht="12.75" hidden="false" customHeight="true" outlineLevel="0" collapsed="false">
      <c r="A142" s="2"/>
      <c r="D142" s="2"/>
      <c r="F142" s="2"/>
      <c r="H142" s="2"/>
      <c r="L142" s="2"/>
      <c r="N142" s="2"/>
      <c r="O142" s="2"/>
      <c r="P142" s="2"/>
    </row>
    <row r="143" customFormat="false" ht="12.75" hidden="false" customHeight="true" outlineLevel="0" collapsed="false">
      <c r="A143" s="2"/>
      <c r="D143" s="2"/>
      <c r="F143" s="2"/>
      <c r="H143" s="2"/>
      <c r="L143" s="2"/>
      <c r="N143" s="2"/>
      <c r="O143" s="2"/>
      <c r="P143" s="2"/>
    </row>
    <row r="144" customFormat="false" ht="12.75" hidden="false" customHeight="true" outlineLevel="0" collapsed="false">
      <c r="A144" s="2"/>
      <c r="D144" s="2"/>
      <c r="F144" s="2"/>
      <c r="H144" s="2"/>
      <c r="L144" s="2"/>
      <c r="N144" s="2"/>
      <c r="O144" s="2"/>
      <c r="P144" s="2"/>
    </row>
    <row r="145" customFormat="false" ht="12.75" hidden="false" customHeight="true" outlineLevel="0" collapsed="false">
      <c r="A145" s="2"/>
      <c r="D145" s="2"/>
      <c r="F145" s="2"/>
      <c r="H145" s="2"/>
      <c r="L145" s="2"/>
      <c r="N145" s="2"/>
      <c r="O145" s="2"/>
      <c r="P145" s="2"/>
    </row>
    <row r="146" customFormat="false" ht="12.75" hidden="false" customHeight="true" outlineLevel="0" collapsed="false">
      <c r="A146" s="2"/>
      <c r="D146" s="2"/>
      <c r="F146" s="2"/>
      <c r="H146" s="2"/>
      <c r="L146" s="2"/>
      <c r="N146" s="2"/>
      <c r="O146" s="2"/>
      <c r="P146" s="2"/>
    </row>
    <row r="147" customFormat="false" ht="12.75" hidden="false" customHeight="true" outlineLevel="0" collapsed="false">
      <c r="A147" s="2"/>
      <c r="D147" s="2"/>
      <c r="F147" s="2"/>
      <c r="H147" s="2"/>
      <c r="L147" s="2"/>
      <c r="N147" s="2"/>
      <c r="O147" s="2"/>
      <c r="P147" s="2"/>
    </row>
    <row r="148" customFormat="false" ht="12.75" hidden="false" customHeight="true" outlineLevel="0" collapsed="false">
      <c r="A148" s="2"/>
      <c r="D148" s="2"/>
      <c r="F148" s="2"/>
      <c r="H148" s="2"/>
      <c r="L148" s="2"/>
      <c r="N148" s="2"/>
      <c r="O148" s="2"/>
      <c r="P148" s="2"/>
    </row>
    <row r="149" customFormat="false" ht="12.75" hidden="false" customHeight="true" outlineLevel="0" collapsed="false">
      <c r="A149" s="2"/>
      <c r="D149" s="2"/>
      <c r="F149" s="2"/>
      <c r="H149" s="2"/>
      <c r="L149" s="2"/>
      <c r="N149" s="2"/>
      <c r="O149" s="2"/>
      <c r="P149" s="2"/>
    </row>
    <row r="150" customFormat="false" ht="12.75" hidden="false" customHeight="true" outlineLevel="0" collapsed="false">
      <c r="A150" s="2"/>
      <c r="D150" s="2"/>
      <c r="F150" s="2"/>
      <c r="H150" s="2"/>
      <c r="L150" s="2"/>
      <c r="N150" s="2"/>
      <c r="O150" s="2"/>
      <c r="P150" s="2"/>
    </row>
    <row r="151" customFormat="false" ht="12.75" hidden="false" customHeight="true" outlineLevel="0" collapsed="false">
      <c r="A151" s="2"/>
      <c r="D151" s="2"/>
      <c r="F151" s="2"/>
      <c r="H151" s="2"/>
      <c r="L151" s="2"/>
      <c r="N151" s="2"/>
      <c r="O151" s="2"/>
      <c r="P151" s="2"/>
    </row>
    <row r="152" customFormat="false" ht="12.75" hidden="false" customHeight="true" outlineLevel="0" collapsed="false">
      <c r="A152" s="2"/>
      <c r="D152" s="2"/>
      <c r="F152" s="2"/>
      <c r="H152" s="2"/>
      <c r="L152" s="2"/>
      <c r="N152" s="2"/>
      <c r="O152" s="2"/>
      <c r="P152" s="2"/>
    </row>
    <row r="153" customFormat="false" ht="12.75" hidden="false" customHeight="true" outlineLevel="0" collapsed="false">
      <c r="A153" s="2"/>
      <c r="D153" s="2"/>
      <c r="F153" s="2"/>
      <c r="H153" s="2"/>
      <c r="L153" s="2"/>
      <c r="N153" s="2"/>
      <c r="O153" s="2"/>
      <c r="P153" s="2"/>
    </row>
    <row r="154" customFormat="false" ht="12.75" hidden="false" customHeight="true" outlineLevel="0" collapsed="false">
      <c r="A154" s="2"/>
      <c r="D154" s="2"/>
      <c r="F154" s="2"/>
      <c r="H154" s="2"/>
      <c r="L154" s="2"/>
      <c r="N154" s="2"/>
      <c r="O154" s="2"/>
      <c r="P154" s="2"/>
    </row>
    <row r="155" customFormat="false" ht="12.75" hidden="false" customHeight="true" outlineLevel="0" collapsed="false">
      <c r="A155" s="2"/>
      <c r="D155" s="2"/>
      <c r="F155" s="2"/>
      <c r="H155" s="2"/>
      <c r="L155" s="2"/>
      <c r="N155" s="2"/>
      <c r="O155" s="2"/>
      <c r="P155" s="2"/>
    </row>
    <row r="156" customFormat="false" ht="12.75" hidden="false" customHeight="true" outlineLevel="0" collapsed="false">
      <c r="A156" s="2"/>
      <c r="D156" s="2"/>
      <c r="F156" s="2"/>
      <c r="H156" s="2"/>
      <c r="L156" s="2"/>
      <c r="N156" s="2"/>
      <c r="O156" s="2"/>
      <c r="P156" s="2"/>
    </row>
    <row r="157" customFormat="false" ht="12.75" hidden="false" customHeight="true" outlineLevel="0" collapsed="false">
      <c r="A157" s="2"/>
      <c r="D157" s="2"/>
      <c r="F157" s="2"/>
      <c r="H157" s="2"/>
      <c r="L157" s="2"/>
      <c r="N157" s="2"/>
      <c r="O157" s="2"/>
      <c r="P157" s="2"/>
    </row>
    <row r="158" customFormat="false" ht="12.75" hidden="false" customHeight="true" outlineLevel="0" collapsed="false">
      <c r="A158" s="2"/>
      <c r="D158" s="2"/>
      <c r="F158" s="2"/>
      <c r="H158" s="2"/>
      <c r="L158" s="2"/>
      <c r="N158" s="2"/>
      <c r="O158" s="2"/>
      <c r="P158" s="2"/>
    </row>
    <row r="159" customFormat="false" ht="12.75" hidden="false" customHeight="true" outlineLevel="0" collapsed="false">
      <c r="A159" s="2"/>
      <c r="D159" s="2"/>
      <c r="F159" s="2"/>
      <c r="H159" s="2"/>
      <c r="L159" s="2"/>
      <c r="N159" s="2"/>
      <c r="O159" s="2"/>
      <c r="P159" s="2"/>
    </row>
    <row r="160" customFormat="false" ht="12.75" hidden="false" customHeight="true" outlineLevel="0" collapsed="false">
      <c r="A160" s="2"/>
      <c r="D160" s="2"/>
      <c r="F160" s="2"/>
      <c r="H160" s="2"/>
      <c r="L160" s="2"/>
      <c r="N160" s="2"/>
      <c r="O160" s="2"/>
      <c r="P160" s="2"/>
    </row>
    <row r="161" customFormat="false" ht="12.75" hidden="false" customHeight="true" outlineLevel="0" collapsed="false">
      <c r="A161" s="2"/>
      <c r="D161" s="2"/>
      <c r="F161" s="2"/>
      <c r="H161" s="2"/>
      <c r="L161" s="2"/>
      <c r="N161" s="2"/>
      <c r="O161" s="2"/>
      <c r="P161" s="2"/>
    </row>
    <row r="162" customFormat="false" ht="12.75" hidden="false" customHeight="true" outlineLevel="0" collapsed="false">
      <c r="A162" s="2"/>
      <c r="D162" s="2"/>
      <c r="F162" s="2"/>
      <c r="H162" s="2"/>
      <c r="L162" s="2"/>
      <c r="N162" s="2"/>
      <c r="O162" s="2"/>
      <c r="P162" s="2"/>
    </row>
    <row r="163" customFormat="false" ht="12.75" hidden="false" customHeight="true" outlineLevel="0" collapsed="false">
      <c r="A163" s="2"/>
      <c r="D163" s="2"/>
      <c r="F163" s="2"/>
      <c r="H163" s="2"/>
      <c r="L163" s="2"/>
      <c r="N163" s="2"/>
      <c r="O163" s="2"/>
      <c r="P163" s="2"/>
    </row>
    <row r="164" customFormat="false" ht="12.75" hidden="false" customHeight="true" outlineLevel="0" collapsed="false">
      <c r="A164" s="2"/>
      <c r="D164" s="2"/>
      <c r="F164" s="2"/>
      <c r="H164" s="2"/>
      <c r="L164" s="2"/>
      <c r="N164" s="2"/>
      <c r="O164" s="2"/>
      <c r="P164" s="2"/>
    </row>
    <row r="165" customFormat="false" ht="12.75" hidden="false" customHeight="true" outlineLevel="0" collapsed="false">
      <c r="A165" s="2"/>
      <c r="D165" s="2"/>
      <c r="F165" s="2"/>
      <c r="H165" s="2"/>
      <c r="L165" s="2"/>
      <c r="N165" s="2"/>
      <c r="O165" s="2"/>
      <c r="P165" s="2"/>
    </row>
    <row r="166" customFormat="false" ht="12.75" hidden="false" customHeight="true" outlineLevel="0" collapsed="false">
      <c r="A166" s="2"/>
      <c r="D166" s="2"/>
      <c r="F166" s="2"/>
      <c r="H166" s="2"/>
      <c r="L166" s="2"/>
      <c r="N166" s="2"/>
      <c r="O166" s="2"/>
      <c r="P166" s="2"/>
    </row>
    <row r="167" customFormat="false" ht="12.75" hidden="false" customHeight="true" outlineLevel="0" collapsed="false">
      <c r="A167" s="2"/>
      <c r="D167" s="2"/>
      <c r="F167" s="2"/>
      <c r="H167" s="2"/>
      <c r="L167" s="2"/>
      <c r="N167" s="2"/>
      <c r="O167" s="2"/>
      <c r="P167" s="2"/>
    </row>
    <row r="168" customFormat="false" ht="12.75" hidden="false" customHeight="true" outlineLevel="0" collapsed="false">
      <c r="A168" s="2"/>
      <c r="D168" s="2"/>
      <c r="F168" s="2"/>
      <c r="H168" s="2"/>
      <c r="L168" s="2"/>
      <c r="N168" s="2"/>
      <c r="O168" s="2"/>
      <c r="P168" s="2"/>
    </row>
    <row r="169" customFormat="false" ht="12.75" hidden="false" customHeight="true" outlineLevel="0" collapsed="false">
      <c r="A169" s="2"/>
      <c r="D169" s="2"/>
      <c r="F169" s="2"/>
      <c r="H169" s="2"/>
      <c r="L169" s="2"/>
      <c r="N169" s="2"/>
      <c r="O169" s="2"/>
      <c r="P169" s="2"/>
    </row>
    <row r="170" customFormat="false" ht="12.75" hidden="false" customHeight="true" outlineLevel="0" collapsed="false">
      <c r="A170" s="2"/>
      <c r="D170" s="2"/>
      <c r="F170" s="2"/>
      <c r="H170" s="2"/>
      <c r="L170" s="2"/>
      <c r="N170" s="2"/>
      <c r="O170" s="2"/>
      <c r="P170" s="2"/>
    </row>
    <row r="171" customFormat="false" ht="12.75" hidden="false" customHeight="true" outlineLevel="0" collapsed="false">
      <c r="A171" s="2"/>
      <c r="D171" s="2"/>
      <c r="F171" s="2"/>
      <c r="H171" s="2"/>
      <c r="L171" s="2"/>
      <c r="N171" s="2"/>
      <c r="O171" s="2"/>
      <c r="P171" s="2"/>
    </row>
    <row r="172" customFormat="false" ht="12.75" hidden="false" customHeight="true" outlineLevel="0" collapsed="false">
      <c r="A172" s="2"/>
      <c r="D172" s="2"/>
      <c r="F172" s="2"/>
      <c r="H172" s="2"/>
      <c r="L172" s="2"/>
      <c r="N172" s="2"/>
      <c r="O172" s="2"/>
      <c r="P172" s="2"/>
    </row>
    <row r="173" customFormat="false" ht="12.75" hidden="false" customHeight="true" outlineLevel="0" collapsed="false">
      <c r="A173" s="2"/>
      <c r="D173" s="2"/>
      <c r="F173" s="2"/>
      <c r="H173" s="2"/>
      <c r="L173" s="2"/>
      <c r="N173" s="2"/>
      <c r="O173" s="2"/>
      <c r="P173" s="2"/>
    </row>
    <row r="174" customFormat="false" ht="12.75" hidden="false" customHeight="true" outlineLevel="0" collapsed="false">
      <c r="A174" s="2"/>
      <c r="D174" s="2"/>
      <c r="F174" s="2"/>
      <c r="H174" s="2"/>
      <c r="L174" s="2"/>
      <c r="N174" s="2"/>
      <c r="O174" s="2"/>
      <c r="P174" s="2"/>
    </row>
    <row r="175" customFormat="false" ht="12.75" hidden="false" customHeight="true" outlineLevel="0" collapsed="false">
      <c r="A175" s="2"/>
      <c r="D175" s="2"/>
      <c r="F175" s="2"/>
      <c r="H175" s="2"/>
      <c r="L175" s="2"/>
      <c r="N175" s="2"/>
      <c r="O175" s="2"/>
      <c r="P175" s="2"/>
    </row>
    <row r="176" customFormat="false" ht="12.75" hidden="false" customHeight="true" outlineLevel="0" collapsed="false">
      <c r="A176" s="2"/>
      <c r="D176" s="2"/>
      <c r="F176" s="2"/>
      <c r="H176" s="2"/>
      <c r="L176" s="2"/>
      <c r="N176" s="2"/>
      <c r="O176" s="2"/>
      <c r="P176" s="2"/>
    </row>
    <row r="177" customFormat="false" ht="12.75" hidden="false" customHeight="true" outlineLevel="0" collapsed="false">
      <c r="A177" s="2"/>
      <c r="D177" s="2"/>
      <c r="F177" s="2"/>
      <c r="H177" s="2"/>
      <c r="L177" s="2"/>
      <c r="N177" s="2"/>
      <c r="O177" s="2"/>
      <c r="P177" s="2"/>
    </row>
    <row r="178" customFormat="false" ht="12.75" hidden="false" customHeight="true" outlineLevel="0" collapsed="false">
      <c r="A178" s="2"/>
      <c r="D178" s="2"/>
      <c r="F178" s="2"/>
      <c r="H178" s="2"/>
      <c r="L178" s="2"/>
      <c r="N178" s="2"/>
      <c r="O178" s="2"/>
      <c r="P178" s="2"/>
    </row>
    <row r="179" customFormat="false" ht="12.75" hidden="false" customHeight="true" outlineLevel="0" collapsed="false">
      <c r="A179" s="2"/>
      <c r="D179" s="2"/>
      <c r="F179" s="2"/>
      <c r="H179" s="2"/>
      <c r="L179" s="2"/>
      <c r="N179" s="2"/>
      <c r="O179" s="2"/>
      <c r="P179" s="2"/>
    </row>
    <row r="180" customFormat="false" ht="12.75" hidden="false" customHeight="true" outlineLevel="0" collapsed="false">
      <c r="A180" s="2"/>
      <c r="D180" s="2"/>
      <c r="F180" s="2"/>
      <c r="H180" s="2"/>
      <c r="L180" s="2"/>
      <c r="N180" s="2"/>
      <c r="O180" s="2"/>
      <c r="P180" s="2"/>
    </row>
    <row r="181" customFormat="false" ht="12.75" hidden="false" customHeight="true" outlineLevel="0" collapsed="false">
      <c r="A181" s="2"/>
      <c r="D181" s="2"/>
      <c r="F181" s="2"/>
      <c r="H181" s="2"/>
      <c r="L181" s="2"/>
      <c r="N181" s="2"/>
      <c r="O181" s="2"/>
      <c r="P181" s="2"/>
    </row>
    <row r="182" customFormat="false" ht="12.75" hidden="false" customHeight="true" outlineLevel="0" collapsed="false">
      <c r="A182" s="2"/>
      <c r="D182" s="2"/>
      <c r="F182" s="2"/>
      <c r="H182" s="2"/>
      <c r="L182" s="2"/>
      <c r="N182" s="2"/>
      <c r="O182" s="2"/>
      <c r="P182" s="2"/>
    </row>
    <row r="183" customFormat="false" ht="12.75" hidden="false" customHeight="true" outlineLevel="0" collapsed="false">
      <c r="A183" s="2"/>
      <c r="D183" s="2"/>
      <c r="F183" s="2"/>
      <c r="H183" s="2"/>
      <c r="L183" s="2"/>
      <c r="N183" s="2"/>
      <c r="O183" s="2"/>
      <c r="P183" s="2"/>
    </row>
    <row r="184" customFormat="false" ht="12.75" hidden="false" customHeight="true" outlineLevel="0" collapsed="false">
      <c r="A184" s="2"/>
      <c r="D184" s="2"/>
      <c r="F184" s="2"/>
      <c r="H184" s="2"/>
      <c r="L184" s="2"/>
      <c r="N184" s="2"/>
      <c r="O184" s="2"/>
      <c r="P184" s="2"/>
    </row>
    <row r="185" customFormat="false" ht="12.75" hidden="false" customHeight="true" outlineLevel="0" collapsed="false">
      <c r="A185" s="2"/>
      <c r="D185" s="2"/>
      <c r="F185" s="2"/>
      <c r="H185" s="2"/>
      <c r="L185" s="2"/>
      <c r="N185" s="2"/>
      <c r="O185" s="2"/>
      <c r="P185" s="2"/>
    </row>
    <row r="186" customFormat="false" ht="12.75" hidden="false" customHeight="true" outlineLevel="0" collapsed="false">
      <c r="A186" s="2"/>
      <c r="D186" s="2"/>
      <c r="F186" s="2"/>
      <c r="H186" s="2"/>
      <c r="L186" s="2"/>
      <c r="N186" s="2"/>
      <c r="O186" s="2"/>
      <c r="P186" s="2"/>
    </row>
    <row r="187" customFormat="false" ht="12.75" hidden="false" customHeight="true" outlineLevel="0" collapsed="false">
      <c r="A187" s="2"/>
      <c r="D187" s="2"/>
      <c r="F187" s="2"/>
      <c r="H187" s="2"/>
      <c r="L187" s="2"/>
      <c r="N187" s="2"/>
      <c r="O187" s="2"/>
      <c r="P187" s="2"/>
    </row>
    <row r="188" customFormat="false" ht="12.75" hidden="false" customHeight="true" outlineLevel="0" collapsed="false">
      <c r="A188" s="2"/>
      <c r="D188" s="2"/>
      <c r="F188" s="2"/>
      <c r="H188" s="2"/>
      <c r="L188" s="2"/>
      <c r="N188" s="2"/>
      <c r="O188" s="2"/>
      <c r="P188" s="2"/>
    </row>
    <row r="189" customFormat="false" ht="12.75" hidden="false" customHeight="true" outlineLevel="0" collapsed="false">
      <c r="A189" s="2"/>
      <c r="D189" s="2"/>
      <c r="F189" s="2"/>
      <c r="H189" s="2"/>
      <c r="L189" s="2"/>
      <c r="N189" s="2"/>
      <c r="O189" s="2"/>
      <c r="P189" s="2"/>
    </row>
    <row r="190" customFormat="false" ht="12.75" hidden="false" customHeight="true" outlineLevel="0" collapsed="false">
      <c r="A190" s="2"/>
      <c r="D190" s="2"/>
      <c r="F190" s="2"/>
      <c r="H190" s="2"/>
      <c r="L190" s="2"/>
      <c r="N190" s="2"/>
      <c r="O190" s="2"/>
      <c r="P190" s="2"/>
    </row>
    <row r="191" customFormat="false" ht="12.75" hidden="false" customHeight="true" outlineLevel="0" collapsed="false">
      <c r="A191" s="2"/>
      <c r="D191" s="2"/>
      <c r="F191" s="2"/>
      <c r="H191" s="2"/>
      <c r="L191" s="2"/>
      <c r="N191" s="2"/>
      <c r="O191" s="2"/>
      <c r="P191" s="2"/>
    </row>
    <row r="192" customFormat="false" ht="12.75" hidden="false" customHeight="true" outlineLevel="0" collapsed="false">
      <c r="A192" s="2"/>
      <c r="D192" s="2"/>
      <c r="F192" s="2"/>
      <c r="H192" s="2"/>
      <c r="L192" s="2"/>
      <c r="N192" s="2"/>
      <c r="O192" s="2"/>
      <c r="P192" s="2"/>
    </row>
    <row r="193" customFormat="false" ht="12.75" hidden="false" customHeight="true" outlineLevel="0" collapsed="false">
      <c r="A193" s="2"/>
      <c r="D193" s="2"/>
      <c r="F193" s="2"/>
      <c r="H193" s="2"/>
      <c r="L193" s="2"/>
      <c r="N193" s="2"/>
      <c r="O193" s="2"/>
      <c r="P193" s="2"/>
    </row>
    <row r="194" customFormat="false" ht="12.75" hidden="false" customHeight="true" outlineLevel="0" collapsed="false">
      <c r="A194" s="2"/>
      <c r="D194" s="2"/>
      <c r="F194" s="2"/>
      <c r="H194" s="2"/>
      <c r="L194" s="2"/>
      <c r="N194" s="2"/>
      <c r="O194" s="2"/>
      <c r="P194" s="2"/>
    </row>
    <row r="195" customFormat="false" ht="12.75" hidden="false" customHeight="true" outlineLevel="0" collapsed="false">
      <c r="A195" s="2"/>
      <c r="D195" s="2"/>
      <c r="F195" s="2"/>
      <c r="H195" s="2"/>
      <c r="L195" s="2"/>
      <c r="N195" s="2"/>
      <c r="O195" s="2"/>
      <c r="P195" s="2"/>
    </row>
    <row r="196" customFormat="false" ht="12.75" hidden="false" customHeight="true" outlineLevel="0" collapsed="false">
      <c r="A196" s="2"/>
      <c r="D196" s="2"/>
      <c r="F196" s="2"/>
      <c r="H196" s="2"/>
      <c r="L196" s="2"/>
      <c r="N196" s="2"/>
      <c r="O196" s="2"/>
      <c r="P196" s="2"/>
    </row>
    <row r="197" customFormat="false" ht="12.75" hidden="false" customHeight="true" outlineLevel="0" collapsed="false">
      <c r="A197" s="2"/>
      <c r="D197" s="2"/>
      <c r="F197" s="2"/>
      <c r="H197" s="2"/>
      <c r="L197" s="2"/>
      <c r="N197" s="2"/>
      <c r="O197" s="2"/>
      <c r="P197" s="2"/>
    </row>
    <row r="198" customFormat="false" ht="12.75" hidden="false" customHeight="true" outlineLevel="0" collapsed="false">
      <c r="A198" s="2"/>
      <c r="D198" s="2"/>
      <c r="F198" s="2"/>
      <c r="H198" s="2"/>
      <c r="L198" s="2"/>
      <c r="N198" s="2"/>
      <c r="O198" s="2"/>
      <c r="P198" s="2"/>
    </row>
    <row r="199" customFormat="false" ht="12.75" hidden="false" customHeight="true" outlineLevel="0" collapsed="false">
      <c r="A199" s="2"/>
      <c r="D199" s="2"/>
      <c r="F199" s="2"/>
      <c r="H199" s="2"/>
      <c r="L199" s="2"/>
      <c r="N199" s="2"/>
      <c r="O199" s="2"/>
      <c r="P199" s="2"/>
    </row>
    <row r="200" customFormat="false" ht="12.75" hidden="false" customHeight="true" outlineLevel="0" collapsed="false">
      <c r="A200" s="2"/>
      <c r="D200" s="2"/>
      <c r="F200" s="2"/>
      <c r="H200" s="2"/>
      <c r="L200" s="2"/>
      <c r="N200" s="2"/>
      <c r="O200" s="2"/>
      <c r="P200" s="2"/>
    </row>
    <row r="201" customFormat="false" ht="12.75" hidden="false" customHeight="true" outlineLevel="0" collapsed="false">
      <c r="A201" s="2"/>
      <c r="D201" s="2"/>
      <c r="F201" s="2"/>
      <c r="H201" s="2"/>
      <c r="L201" s="2"/>
      <c r="N201" s="2"/>
      <c r="O201" s="2"/>
      <c r="P201" s="2"/>
    </row>
    <row r="202" customFormat="false" ht="12.75" hidden="false" customHeight="true" outlineLevel="0" collapsed="false">
      <c r="A202" s="2"/>
      <c r="D202" s="2"/>
      <c r="F202" s="2"/>
      <c r="H202" s="2"/>
      <c r="L202" s="2"/>
      <c r="N202" s="2"/>
      <c r="O202" s="2"/>
      <c r="P202" s="2"/>
    </row>
    <row r="203" customFormat="false" ht="12.75" hidden="false" customHeight="true" outlineLevel="0" collapsed="false">
      <c r="A203" s="2"/>
      <c r="D203" s="2"/>
      <c r="F203" s="2"/>
      <c r="H203" s="2"/>
      <c r="L203" s="2"/>
      <c r="N203" s="2"/>
      <c r="O203" s="2"/>
      <c r="P203" s="2"/>
    </row>
    <row r="204" customFormat="false" ht="12.75" hidden="false" customHeight="true" outlineLevel="0" collapsed="false">
      <c r="A204" s="2"/>
      <c r="D204" s="2"/>
      <c r="F204" s="2"/>
      <c r="H204" s="2"/>
      <c r="L204" s="2"/>
      <c r="N204" s="2"/>
      <c r="O204" s="2"/>
      <c r="P204" s="2"/>
    </row>
    <row r="205" customFormat="false" ht="12.75" hidden="false" customHeight="true" outlineLevel="0" collapsed="false">
      <c r="A205" s="2"/>
      <c r="D205" s="2"/>
      <c r="F205" s="2"/>
      <c r="H205" s="2"/>
      <c r="L205" s="2"/>
      <c r="N205" s="2"/>
      <c r="O205" s="2"/>
      <c r="P205" s="2"/>
    </row>
    <row r="206" customFormat="false" ht="12.75" hidden="false" customHeight="true" outlineLevel="0" collapsed="false">
      <c r="A206" s="2"/>
      <c r="D206" s="2"/>
      <c r="F206" s="2"/>
      <c r="H206" s="2"/>
      <c r="L206" s="2"/>
      <c r="N206" s="2"/>
      <c r="O206" s="2"/>
      <c r="P206" s="2"/>
    </row>
    <row r="207" customFormat="false" ht="12.75" hidden="false" customHeight="true" outlineLevel="0" collapsed="false">
      <c r="A207" s="2"/>
      <c r="D207" s="2"/>
      <c r="F207" s="2"/>
      <c r="H207" s="2"/>
      <c r="L207" s="2"/>
      <c r="N207" s="2"/>
      <c r="O207" s="2"/>
      <c r="P207" s="2"/>
    </row>
    <row r="208" customFormat="false" ht="12.75" hidden="false" customHeight="true" outlineLevel="0" collapsed="false">
      <c r="A208" s="2"/>
      <c r="D208" s="2"/>
      <c r="F208" s="2"/>
      <c r="H208" s="2"/>
      <c r="L208" s="2"/>
      <c r="N208" s="2"/>
      <c r="O208" s="2"/>
      <c r="P208" s="2"/>
    </row>
    <row r="209" customFormat="false" ht="12.75" hidden="false" customHeight="true" outlineLevel="0" collapsed="false">
      <c r="A209" s="2"/>
      <c r="D209" s="2"/>
      <c r="F209" s="2"/>
      <c r="H209" s="2"/>
      <c r="L209" s="2"/>
      <c r="N209" s="2"/>
      <c r="O209" s="2"/>
      <c r="P209" s="2"/>
    </row>
    <row r="210" customFormat="false" ht="12.75" hidden="false" customHeight="true" outlineLevel="0" collapsed="false">
      <c r="A210" s="2"/>
      <c r="D210" s="2"/>
      <c r="F210" s="2"/>
      <c r="H210" s="2"/>
      <c r="L210" s="2"/>
      <c r="N210" s="2"/>
      <c r="O210" s="2"/>
      <c r="P210" s="2"/>
    </row>
    <row r="211" customFormat="false" ht="12.75" hidden="false" customHeight="true" outlineLevel="0" collapsed="false">
      <c r="A211" s="2"/>
      <c r="D211" s="2"/>
      <c r="F211" s="2"/>
      <c r="H211" s="2"/>
      <c r="L211" s="2"/>
      <c r="N211" s="2"/>
      <c r="O211" s="2"/>
      <c r="P211" s="2"/>
    </row>
    <row r="212" customFormat="false" ht="12.75" hidden="false" customHeight="true" outlineLevel="0" collapsed="false">
      <c r="A212" s="2"/>
      <c r="D212" s="2"/>
      <c r="F212" s="2"/>
      <c r="H212" s="2"/>
      <c r="L212" s="2"/>
      <c r="N212" s="2"/>
      <c r="O212" s="2"/>
      <c r="P212" s="2"/>
    </row>
    <row r="213" customFormat="false" ht="12.75" hidden="false" customHeight="true" outlineLevel="0" collapsed="false">
      <c r="A213" s="2"/>
      <c r="D213" s="2"/>
      <c r="F213" s="2"/>
      <c r="H213" s="2"/>
      <c r="L213" s="2"/>
      <c r="N213" s="2"/>
      <c r="O213" s="2"/>
      <c r="P213" s="2"/>
    </row>
    <row r="214" customFormat="false" ht="12.75" hidden="false" customHeight="true" outlineLevel="0" collapsed="false">
      <c r="A214" s="2"/>
      <c r="D214" s="2"/>
      <c r="F214" s="2"/>
      <c r="H214" s="2"/>
      <c r="L214" s="2"/>
      <c r="N214" s="2"/>
      <c r="O214" s="2"/>
      <c r="P214" s="2"/>
    </row>
    <row r="215" customFormat="false" ht="12.75" hidden="false" customHeight="true" outlineLevel="0" collapsed="false">
      <c r="A215" s="2"/>
      <c r="D215" s="2"/>
      <c r="F215" s="2"/>
      <c r="H215" s="2"/>
      <c r="L215" s="2"/>
      <c r="N215" s="2"/>
      <c r="O215" s="2"/>
      <c r="P215" s="2"/>
    </row>
    <row r="216" customFormat="false" ht="12.75" hidden="false" customHeight="true" outlineLevel="0" collapsed="false">
      <c r="A216" s="2"/>
      <c r="D216" s="2"/>
      <c r="F216" s="2"/>
      <c r="H216" s="2"/>
      <c r="L216" s="2"/>
      <c r="N216" s="2"/>
      <c r="O216" s="2"/>
      <c r="P216" s="2"/>
    </row>
    <row r="217" customFormat="false" ht="12.75" hidden="false" customHeight="true" outlineLevel="0" collapsed="false">
      <c r="A217" s="2"/>
      <c r="D217" s="2"/>
      <c r="F217" s="2"/>
      <c r="H217" s="2"/>
      <c r="L217" s="2"/>
      <c r="N217" s="2"/>
      <c r="O217" s="2"/>
      <c r="P217" s="2"/>
    </row>
    <row r="218" customFormat="false" ht="12.75" hidden="false" customHeight="true" outlineLevel="0" collapsed="false">
      <c r="A218" s="2"/>
      <c r="D218" s="2"/>
      <c r="F218" s="2"/>
      <c r="H218" s="2"/>
      <c r="L218" s="2"/>
      <c r="N218" s="2"/>
      <c r="O218" s="2"/>
      <c r="P218" s="2"/>
    </row>
    <row r="219" customFormat="false" ht="12.75" hidden="false" customHeight="true" outlineLevel="0" collapsed="false">
      <c r="A219" s="2"/>
      <c r="D219" s="2"/>
      <c r="F219" s="2"/>
      <c r="H219" s="2"/>
      <c r="L219" s="2"/>
      <c r="N219" s="2"/>
      <c r="O219" s="2"/>
      <c r="P219" s="2"/>
    </row>
    <row r="220" customFormat="false" ht="12.75" hidden="false" customHeight="true" outlineLevel="0" collapsed="false">
      <c r="A220" s="2"/>
      <c r="D220" s="2"/>
      <c r="F220" s="2"/>
      <c r="H220" s="2"/>
      <c r="L220" s="2"/>
      <c r="N220" s="2"/>
      <c r="O220" s="2"/>
      <c r="P220" s="2"/>
    </row>
    <row r="221" customFormat="false" ht="12.75" hidden="false" customHeight="true" outlineLevel="0" collapsed="false">
      <c r="A221" s="2"/>
      <c r="D221" s="2"/>
      <c r="F221" s="2"/>
      <c r="H221" s="2"/>
      <c r="L221" s="2"/>
      <c r="N221" s="2"/>
      <c r="O221" s="2"/>
      <c r="P221" s="2"/>
    </row>
    <row r="222" customFormat="false" ht="12.75" hidden="false" customHeight="true" outlineLevel="0" collapsed="false">
      <c r="A222" s="2"/>
      <c r="D222" s="2"/>
      <c r="F222" s="2"/>
      <c r="H222" s="2"/>
      <c r="L222" s="2"/>
      <c r="N222" s="2"/>
      <c r="O222" s="2"/>
      <c r="P222" s="2"/>
    </row>
    <row r="223" customFormat="false" ht="12.75" hidden="false" customHeight="true" outlineLevel="0" collapsed="false">
      <c r="A223" s="2"/>
      <c r="D223" s="2"/>
      <c r="F223" s="2"/>
      <c r="H223" s="2"/>
      <c r="L223" s="2"/>
      <c r="N223" s="2"/>
      <c r="O223" s="2"/>
      <c r="P223" s="2"/>
    </row>
    <row r="224" customFormat="false" ht="12.75" hidden="false" customHeight="true" outlineLevel="0" collapsed="false">
      <c r="A224" s="2"/>
      <c r="D224" s="2"/>
      <c r="F224" s="2"/>
      <c r="H224" s="2"/>
      <c r="L224" s="2"/>
      <c r="N224" s="2"/>
      <c r="O224" s="2"/>
      <c r="P224" s="2"/>
    </row>
    <row r="225" customFormat="false" ht="12.75" hidden="false" customHeight="true" outlineLevel="0" collapsed="false">
      <c r="A225" s="2"/>
      <c r="D225" s="2"/>
      <c r="F225" s="2"/>
      <c r="H225" s="2"/>
      <c r="L225" s="2"/>
      <c r="N225" s="2"/>
      <c r="O225" s="2"/>
      <c r="P225" s="2"/>
    </row>
    <row r="226" customFormat="false" ht="12.75" hidden="false" customHeight="true" outlineLevel="0" collapsed="false">
      <c r="A226" s="2"/>
      <c r="D226" s="2"/>
      <c r="F226" s="2"/>
      <c r="H226" s="2"/>
      <c r="L226" s="2"/>
      <c r="N226" s="2"/>
      <c r="O226" s="2"/>
      <c r="P226" s="2"/>
    </row>
    <row r="227" customFormat="false" ht="12.75" hidden="false" customHeight="true" outlineLevel="0" collapsed="false">
      <c r="A227" s="2"/>
      <c r="D227" s="2"/>
      <c r="F227" s="2"/>
      <c r="H227" s="2"/>
      <c r="L227" s="2"/>
      <c r="N227" s="2"/>
      <c r="O227" s="2"/>
      <c r="P227" s="2"/>
    </row>
    <row r="228" customFormat="false" ht="12.75" hidden="false" customHeight="true" outlineLevel="0" collapsed="false">
      <c r="A228" s="2"/>
      <c r="D228" s="2"/>
      <c r="F228" s="2"/>
      <c r="H228" s="2"/>
      <c r="L228" s="2"/>
      <c r="N228" s="2"/>
      <c r="O228" s="2"/>
      <c r="P228" s="2"/>
    </row>
    <row r="229" customFormat="false" ht="12.75" hidden="false" customHeight="true" outlineLevel="0" collapsed="false">
      <c r="A229" s="2"/>
      <c r="D229" s="2"/>
      <c r="F229" s="2"/>
      <c r="H229" s="2"/>
      <c r="L229" s="2"/>
      <c r="N229" s="2"/>
      <c r="O229" s="2"/>
      <c r="P229" s="2"/>
    </row>
    <row r="230" customFormat="false" ht="12.75" hidden="false" customHeight="true" outlineLevel="0" collapsed="false">
      <c r="A230" s="2"/>
      <c r="D230" s="2"/>
      <c r="F230" s="2"/>
      <c r="H230" s="2"/>
      <c r="L230" s="2"/>
      <c r="N230" s="2"/>
      <c r="O230" s="2"/>
      <c r="P230" s="2"/>
    </row>
    <row r="231" customFormat="false" ht="12.75" hidden="false" customHeight="true" outlineLevel="0" collapsed="false">
      <c r="A231" s="2"/>
      <c r="D231" s="2"/>
      <c r="F231" s="2"/>
      <c r="H231" s="2"/>
      <c r="L231" s="2"/>
      <c r="N231" s="2"/>
      <c r="O231" s="2"/>
      <c r="P231" s="2"/>
    </row>
    <row r="232" customFormat="false" ht="12.75" hidden="false" customHeight="true" outlineLevel="0" collapsed="false">
      <c r="A232" s="2"/>
      <c r="D232" s="2"/>
      <c r="F232" s="2"/>
      <c r="H232" s="2"/>
      <c r="L232" s="2"/>
      <c r="N232" s="2"/>
      <c r="O232" s="2"/>
      <c r="P232" s="2"/>
    </row>
    <row r="233" customFormat="false" ht="12.75" hidden="false" customHeight="true" outlineLevel="0" collapsed="false">
      <c r="A233" s="2"/>
      <c r="D233" s="2"/>
      <c r="F233" s="2"/>
      <c r="H233" s="2"/>
      <c r="L233" s="2"/>
      <c r="N233" s="2"/>
      <c r="O233" s="2"/>
      <c r="P233" s="2"/>
    </row>
    <row r="234" customFormat="false" ht="12.75" hidden="false" customHeight="true" outlineLevel="0" collapsed="false">
      <c r="A234" s="2"/>
      <c r="D234" s="2"/>
      <c r="F234" s="2"/>
      <c r="H234" s="2"/>
      <c r="L234" s="2"/>
      <c r="N234" s="2"/>
      <c r="O234" s="2"/>
      <c r="P234" s="2"/>
    </row>
    <row r="235" customFormat="false" ht="12.75" hidden="false" customHeight="true" outlineLevel="0" collapsed="false">
      <c r="A235" s="2"/>
      <c r="D235" s="2"/>
      <c r="F235" s="2"/>
      <c r="H235" s="2"/>
      <c r="L235" s="2"/>
      <c r="N235" s="2"/>
      <c r="O235" s="2"/>
      <c r="P235" s="2"/>
    </row>
    <row r="236" customFormat="false" ht="12.75" hidden="false" customHeight="true" outlineLevel="0" collapsed="false">
      <c r="A236" s="2"/>
      <c r="D236" s="2"/>
      <c r="F236" s="2"/>
      <c r="H236" s="2"/>
      <c r="L236" s="2"/>
      <c r="N236" s="2"/>
      <c r="O236" s="2"/>
      <c r="P236" s="2"/>
    </row>
    <row r="237" customFormat="false" ht="12.75" hidden="false" customHeight="true" outlineLevel="0" collapsed="false">
      <c r="A237" s="2"/>
      <c r="D237" s="2"/>
      <c r="F237" s="2"/>
      <c r="H237" s="2"/>
      <c r="L237" s="2"/>
      <c r="N237" s="2"/>
      <c r="O237" s="2"/>
      <c r="P237" s="2"/>
    </row>
    <row r="238" customFormat="false" ht="12.75" hidden="false" customHeight="true" outlineLevel="0" collapsed="false">
      <c r="A238" s="2"/>
      <c r="D238" s="2"/>
      <c r="F238" s="2"/>
      <c r="H238" s="2"/>
      <c r="L238" s="2"/>
      <c r="N238" s="2"/>
      <c r="O238" s="2"/>
      <c r="P238" s="2"/>
    </row>
    <row r="239" customFormat="false" ht="12.75" hidden="false" customHeight="true" outlineLevel="0" collapsed="false">
      <c r="A239" s="2"/>
      <c r="D239" s="2"/>
      <c r="F239" s="2"/>
      <c r="H239" s="2"/>
      <c r="L239" s="2"/>
      <c r="N239" s="2"/>
      <c r="O239" s="2"/>
      <c r="P239" s="2"/>
    </row>
    <row r="240" customFormat="false" ht="12.75" hidden="false" customHeight="true" outlineLevel="0" collapsed="false">
      <c r="A240" s="2"/>
      <c r="D240" s="2"/>
      <c r="F240" s="2"/>
      <c r="H240" s="2"/>
      <c r="L240" s="2"/>
      <c r="N240" s="2"/>
      <c r="O240" s="2"/>
      <c r="P240" s="2"/>
    </row>
    <row r="241" customFormat="false" ht="12.75" hidden="false" customHeight="true" outlineLevel="0" collapsed="false">
      <c r="A241" s="2"/>
      <c r="D241" s="2"/>
      <c r="F241" s="2"/>
      <c r="H241" s="2"/>
      <c r="L241" s="2"/>
      <c r="N241" s="2"/>
      <c r="O241" s="2"/>
      <c r="P241" s="2"/>
    </row>
    <row r="242" customFormat="false" ht="12.75" hidden="false" customHeight="true" outlineLevel="0" collapsed="false">
      <c r="A242" s="2"/>
      <c r="D242" s="2"/>
      <c r="F242" s="2"/>
      <c r="H242" s="2"/>
      <c r="L242" s="2"/>
      <c r="N242" s="2"/>
      <c r="O242" s="2"/>
      <c r="P242" s="2"/>
    </row>
    <row r="243" customFormat="false" ht="12.75" hidden="false" customHeight="true" outlineLevel="0" collapsed="false">
      <c r="A243" s="2"/>
      <c r="D243" s="2"/>
      <c r="F243" s="2"/>
      <c r="H243" s="2"/>
      <c r="L243" s="2"/>
      <c r="N243" s="2"/>
      <c r="O243" s="2"/>
      <c r="P243" s="2"/>
    </row>
    <row r="244" customFormat="false" ht="12.75" hidden="false" customHeight="true" outlineLevel="0" collapsed="false">
      <c r="A244" s="2"/>
      <c r="D244" s="2"/>
      <c r="F244" s="2"/>
      <c r="H244" s="2"/>
      <c r="L244" s="2"/>
      <c r="N244" s="2"/>
      <c r="O244" s="2"/>
      <c r="P244" s="2"/>
    </row>
    <row r="245" customFormat="false" ht="12.75" hidden="false" customHeight="true" outlineLevel="0" collapsed="false">
      <c r="A245" s="2"/>
      <c r="D245" s="2"/>
      <c r="F245" s="2"/>
      <c r="H245" s="2"/>
      <c r="L245" s="2"/>
      <c r="N245" s="2"/>
      <c r="O245" s="2"/>
      <c r="P245" s="2"/>
    </row>
    <row r="246" customFormat="false" ht="12.75" hidden="false" customHeight="true" outlineLevel="0" collapsed="false">
      <c r="A246" s="2"/>
      <c r="D246" s="2"/>
      <c r="F246" s="2"/>
      <c r="H246" s="2"/>
      <c r="L246" s="2"/>
      <c r="N246" s="2"/>
      <c r="O246" s="2"/>
      <c r="P246" s="2"/>
    </row>
    <row r="247" customFormat="false" ht="12.75" hidden="false" customHeight="true" outlineLevel="0" collapsed="false">
      <c r="A247" s="2"/>
      <c r="D247" s="2"/>
      <c r="F247" s="2"/>
      <c r="H247" s="2"/>
      <c r="L247" s="2"/>
      <c r="N247" s="2"/>
      <c r="O247" s="2"/>
      <c r="P247" s="2"/>
    </row>
    <row r="248" customFormat="false" ht="12.75" hidden="false" customHeight="true" outlineLevel="0" collapsed="false">
      <c r="A248" s="2"/>
      <c r="D248" s="2"/>
      <c r="F248" s="2"/>
      <c r="H248" s="2"/>
      <c r="L248" s="2"/>
      <c r="N248" s="2"/>
      <c r="O248" s="2"/>
      <c r="P248" s="2"/>
    </row>
    <row r="249" customFormat="false" ht="12.75" hidden="false" customHeight="true" outlineLevel="0" collapsed="false">
      <c r="A249" s="2"/>
      <c r="D249" s="2"/>
      <c r="F249" s="2"/>
      <c r="H249" s="2"/>
      <c r="L249" s="2"/>
      <c r="N249" s="2"/>
      <c r="O249" s="2"/>
      <c r="P249" s="2"/>
    </row>
    <row r="250" customFormat="false" ht="12.75" hidden="false" customHeight="true" outlineLevel="0" collapsed="false">
      <c r="A250" s="2"/>
      <c r="D250" s="2"/>
      <c r="F250" s="2"/>
      <c r="H250" s="2"/>
      <c r="L250" s="2"/>
      <c r="N250" s="2"/>
      <c r="O250" s="2"/>
      <c r="P250" s="2"/>
    </row>
    <row r="251" customFormat="false" ht="12.75" hidden="false" customHeight="true" outlineLevel="0" collapsed="false">
      <c r="A251" s="2"/>
      <c r="D251" s="2"/>
      <c r="F251" s="2"/>
      <c r="H251" s="2"/>
      <c r="L251" s="2"/>
      <c r="N251" s="2"/>
      <c r="O251" s="2"/>
      <c r="P251" s="2"/>
    </row>
    <row r="252" customFormat="false" ht="12.75" hidden="false" customHeight="true" outlineLevel="0" collapsed="false">
      <c r="A252" s="2"/>
      <c r="D252" s="2"/>
      <c r="F252" s="2"/>
      <c r="H252" s="2"/>
      <c r="L252" s="2"/>
      <c r="N252" s="2"/>
      <c r="O252" s="2"/>
      <c r="P252" s="2"/>
    </row>
    <row r="253" customFormat="false" ht="12.75" hidden="false" customHeight="true" outlineLevel="0" collapsed="false">
      <c r="A253" s="2"/>
      <c r="D253" s="2"/>
      <c r="F253" s="2"/>
      <c r="H253" s="2"/>
      <c r="L253" s="2"/>
      <c r="N253" s="2"/>
      <c r="O253" s="2"/>
      <c r="P253" s="2"/>
    </row>
    <row r="254" customFormat="false" ht="12.75" hidden="false" customHeight="true" outlineLevel="0" collapsed="false">
      <c r="A254" s="2"/>
      <c r="D254" s="2"/>
      <c r="F254" s="2"/>
      <c r="H254" s="2"/>
      <c r="L254" s="2"/>
      <c r="N254" s="2"/>
      <c r="O254" s="2"/>
      <c r="P254" s="2"/>
    </row>
    <row r="255" customFormat="false" ht="12.75" hidden="false" customHeight="true" outlineLevel="0" collapsed="false">
      <c r="A255" s="2"/>
      <c r="D255" s="2"/>
      <c r="F255" s="2"/>
      <c r="H255" s="2"/>
      <c r="L255" s="2"/>
      <c r="N255" s="2"/>
      <c r="O255" s="2"/>
      <c r="P255" s="2"/>
    </row>
    <row r="256" customFormat="false" ht="12.75" hidden="false" customHeight="true" outlineLevel="0" collapsed="false">
      <c r="A256" s="2"/>
      <c r="D256" s="2"/>
      <c r="F256" s="2"/>
      <c r="H256" s="2"/>
      <c r="L256" s="2"/>
      <c r="N256" s="2"/>
      <c r="O256" s="2"/>
      <c r="P256" s="2"/>
    </row>
    <row r="257" customFormat="false" ht="12.75" hidden="false" customHeight="true" outlineLevel="0" collapsed="false">
      <c r="A257" s="2"/>
      <c r="D257" s="2"/>
      <c r="F257" s="2"/>
      <c r="H257" s="2"/>
      <c r="L257" s="2"/>
      <c r="N257" s="2"/>
      <c r="O257" s="2"/>
      <c r="P257" s="2"/>
    </row>
    <row r="258" customFormat="false" ht="12.75" hidden="false" customHeight="true" outlineLevel="0" collapsed="false">
      <c r="A258" s="2"/>
      <c r="D258" s="2"/>
      <c r="F258" s="2"/>
      <c r="H258" s="2"/>
      <c r="L258" s="2"/>
      <c r="N258" s="2"/>
      <c r="O258" s="2"/>
      <c r="P258" s="2"/>
    </row>
    <row r="259" customFormat="false" ht="12.75" hidden="false" customHeight="true" outlineLevel="0" collapsed="false">
      <c r="A259" s="2"/>
      <c r="D259" s="2"/>
      <c r="F259" s="2"/>
      <c r="H259" s="2"/>
      <c r="L259" s="2"/>
      <c r="N259" s="2"/>
      <c r="O259" s="2"/>
      <c r="P259" s="2"/>
    </row>
    <row r="260" customFormat="false" ht="12.75" hidden="false" customHeight="true" outlineLevel="0" collapsed="false">
      <c r="A260" s="2"/>
      <c r="D260" s="2"/>
      <c r="F260" s="2"/>
      <c r="H260" s="2"/>
      <c r="L260" s="2"/>
      <c r="N260" s="2"/>
      <c r="O260" s="2"/>
      <c r="P260" s="2"/>
    </row>
    <row r="261" customFormat="false" ht="12.75" hidden="false" customHeight="true" outlineLevel="0" collapsed="false">
      <c r="A261" s="2"/>
      <c r="D261" s="2"/>
      <c r="F261" s="2"/>
      <c r="H261" s="2"/>
      <c r="L261" s="2"/>
      <c r="N261" s="2"/>
      <c r="O261" s="2"/>
      <c r="P261" s="2"/>
    </row>
    <row r="262" customFormat="false" ht="12.75" hidden="false" customHeight="true" outlineLevel="0" collapsed="false">
      <c r="A262" s="2"/>
      <c r="D262" s="2"/>
      <c r="F262" s="2"/>
      <c r="H262" s="2"/>
      <c r="L262" s="2"/>
      <c r="N262" s="2"/>
      <c r="O262" s="2"/>
      <c r="P262" s="2"/>
    </row>
    <row r="263" customFormat="false" ht="12.75" hidden="false" customHeight="true" outlineLevel="0" collapsed="false">
      <c r="A263" s="2"/>
      <c r="D263" s="2"/>
      <c r="F263" s="2"/>
      <c r="H263" s="2"/>
      <c r="L263" s="2"/>
      <c r="N263" s="2"/>
      <c r="O263" s="2"/>
      <c r="P263" s="2"/>
    </row>
    <row r="264" customFormat="false" ht="12.75" hidden="false" customHeight="true" outlineLevel="0" collapsed="false">
      <c r="A264" s="2"/>
      <c r="D264" s="2"/>
      <c r="F264" s="2"/>
      <c r="H264" s="2"/>
      <c r="L264" s="2"/>
      <c r="N264" s="2"/>
      <c r="O264" s="2"/>
      <c r="P264" s="2"/>
    </row>
    <row r="265" customFormat="false" ht="12.75" hidden="false" customHeight="true" outlineLevel="0" collapsed="false">
      <c r="A265" s="2"/>
      <c r="D265" s="2"/>
      <c r="F265" s="2"/>
      <c r="H265" s="2"/>
      <c r="L265" s="2"/>
      <c r="N265" s="2"/>
      <c r="O265" s="2"/>
      <c r="P265" s="2"/>
    </row>
    <row r="266" customFormat="false" ht="12.75" hidden="false" customHeight="true" outlineLevel="0" collapsed="false">
      <c r="A266" s="2"/>
      <c r="D266" s="2"/>
      <c r="F266" s="2"/>
      <c r="H266" s="2"/>
      <c r="L266" s="2"/>
      <c r="N266" s="2"/>
      <c r="O266" s="2"/>
      <c r="P266" s="2"/>
    </row>
    <row r="267" customFormat="false" ht="12.75" hidden="false" customHeight="true" outlineLevel="0" collapsed="false">
      <c r="A267" s="2"/>
      <c r="D267" s="2"/>
      <c r="F267" s="2"/>
      <c r="H267" s="2"/>
      <c r="L267" s="2"/>
      <c r="N267" s="2"/>
      <c r="O267" s="2"/>
      <c r="P267" s="2"/>
    </row>
    <row r="268" customFormat="false" ht="12.75" hidden="false" customHeight="true" outlineLevel="0" collapsed="false">
      <c r="A268" s="2"/>
      <c r="D268" s="2"/>
      <c r="F268" s="2"/>
      <c r="H268" s="2"/>
      <c r="L268" s="2"/>
      <c r="N268" s="2"/>
      <c r="O268" s="2"/>
      <c r="P268" s="2"/>
    </row>
    <row r="269" customFormat="false" ht="12.75" hidden="false" customHeight="true" outlineLevel="0" collapsed="false">
      <c r="A269" s="2"/>
      <c r="D269" s="2"/>
      <c r="F269" s="2"/>
      <c r="H269" s="2"/>
      <c r="L269" s="2"/>
      <c r="N269" s="2"/>
      <c r="O269" s="2"/>
      <c r="P269" s="2"/>
    </row>
    <row r="270" customFormat="false" ht="12.75" hidden="false" customHeight="true" outlineLevel="0" collapsed="false">
      <c r="A270" s="2"/>
      <c r="D270" s="2"/>
      <c r="F270" s="2"/>
      <c r="H270" s="2"/>
      <c r="L270" s="2"/>
      <c r="N270" s="2"/>
      <c r="O270" s="2"/>
      <c r="P270" s="2"/>
    </row>
    <row r="271" customFormat="false" ht="12.75" hidden="false" customHeight="true" outlineLevel="0" collapsed="false">
      <c r="A271" s="2"/>
      <c r="D271" s="2"/>
      <c r="F271" s="2"/>
      <c r="H271" s="2"/>
      <c r="L271" s="2"/>
      <c r="N271" s="2"/>
      <c r="O271" s="2"/>
      <c r="P271" s="2"/>
    </row>
    <row r="272" customFormat="false" ht="12.75" hidden="false" customHeight="true" outlineLevel="0" collapsed="false">
      <c r="A272" s="2"/>
      <c r="D272" s="2"/>
      <c r="F272" s="2"/>
      <c r="H272" s="2"/>
      <c r="L272" s="2"/>
      <c r="N272" s="2"/>
      <c r="O272" s="2"/>
      <c r="P272" s="2"/>
    </row>
    <row r="273" customFormat="false" ht="12.75" hidden="false" customHeight="true" outlineLevel="0" collapsed="false">
      <c r="A273" s="2"/>
      <c r="D273" s="2"/>
      <c r="F273" s="2"/>
      <c r="H273" s="2"/>
      <c r="L273" s="2"/>
      <c r="N273" s="2"/>
      <c r="O273" s="2"/>
      <c r="P273" s="2"/>
    </row>
    <row r="274" customFormat="false" ht="12.75" hidden="false" customHeight="true" outlineLevel="0" collapsed="false">
      <c r="A274" s="2"/>
      <c r="D274" s="2"/>
      <c r="F274" s="2"/>
      <c r="H274" s="2"/>
      <c r="L274" s="2"/>
      <c r="N274" s="2"/>
      <c r="O274" s="2"/>
      <c r="P274" s="2"/>
    </row>
    <row r="275" customFormat="false" ht="12.75" hidden="false" customHeight="true" outlineLevel="0" collapsed="false">
      <c r="A275" s="2"/>
      <c r="D275" s="2"/>
      <c r="F275" s="2"/>
      <c r="H275" s="2"/>
      <c r="L275" s="2"/>
      <c r="N275" s="2"/>
      <c r="O275" s="2"/>
      <c r="P275" s="2"/>
    </row>
    <row r="276" customFormat="false" ht="12.75" hidden="false" customHeight="true" outlineLevel="0" collapsed="false">
      <c r="A276" s="2"/>
      <c r="D276" s="2"/>
      <c r="F276" s="2"/>
      <c r="H276" s="2"/>
      <c r="L276" s="2"/>
      <c r="N276" s="2"/>
      <c r="O276" s="2"/>
      <c r="P276" s="2"/>
    </row>
    <row r="277" customFormat="false" ht="12.75" hidden="false" customHeight="true" outlineLevel="0" collapsed="false">
      <c r="A277" s="2"/>
      <c r="D277" s="2"/>
      <c r="F277" s="2"/>
      <c r="H277" s="2"/>
      <c r="L277" s="2"/>
      <c r="N277" s="2"/>
      <c r="O277" s="2"/>
      <c r="P277" s="2"/>
    </row>
    <row r="278" customFormat="false" ht="12.75" hidden="false" customHeight="true" outlineLevel="0" collapsed="false">
      <c r="A278" s="2"/>
      <c r="D278" s="2"/>
      <c r="F278" s="2"/>
      <c r="H278" s="2"/>
      <c r="L278" s="2"/>
      <c r="N278" s="2"/>
      <c r="O278" s="2"/>
      <c r="P278" s="2"/>
    </row>
    <row r="279" customFormat="false" ht="12.75" hidden="false" customHeight="true" outlineLevel="0" collapsed="false">
      <c r="A279" s="2"/>
      <c r="D279" s="2"/>
      <c r="F279" s="2"/>
      <c r="H279" s="2"/>
      <c r="L279" s="2"/>
      <c r="N279" s="2"/>
      <c r="O279" s="2"/>
      <c r="P279" s="2"/>
    </row>
    <row r="280" customFormat="false" ht="12.75" hidden="false" customHeight="true" outlineLevel="0" collapsed="false">
      <c r="A280" s="2"/>
      <c r="D280" s="2"/>
      <c r="F280" s="2"/>
      <c r="H280" s="2"/>
      <c r="L280" s="2"/>
      <c r="N280" s="2"/>
      <c r="O280" s="2"/>
      <c r="P280" s="2"/>
    </row>
    <row r="281" customFormat="false" ht="12.75" hidden="false" customHeight="true" outlineLevel="0" collapsed="false">
      <c r="A281" s="2"/>
      <c r="D281" s="2"/>
      <c r="F281" s="2"/>
      <c r="H281" s="2"/>
      <c r="L281" s="2"/>
      <c r="N281" s="2"/>
      <c r="O281" s="2"/>
      <c r="P281" s="2"/>
    </row>
    <row r="282" customFormat="false" ht="12.75" hidden="false" customHeight="true" outlineLevel="0" collapsed="false">
      <c r="A282" s="2"/>
      <c r="D282" s="2"/>
      <c r="F282" s="2"/>
      <c r="H282" s="2"/>
      <c r="L282" s="2"/>
      <c r="N282" s="2"/>
      <c r="O282" s="2"/>
      <c r="P282" s="2"/>
    </row>
    <row r="283" customFormat="false" ht="12.75" hidden="false" customHeight="true" outlineLevel="0" collapsed="false">
      <c r="A283" s="2"/>
      <c r="D283" s="2"/>
      <c r="F283" s="2"/>
      <c r="H283" s="2"/>
      <c r="L283" s="2"/>
      <c r="N283" s="2"/>
      <c r="O283" s="2"/>
      <c r="P283" s="2"/>
    </row>
    <row r="284" customFormat="false" ht="12.75" hidden="false" customHeight="true" outlineLevel="0" collapsed="false">
      <c r="A284" s="2"/>
      <c r="D284" s="2"/>
      <c r="F284" s="2"/>
      <c r="H284" s="2"/>
      <c r="L284" s="2"/>
      <c r="N284" s="2"/>
      <c r="O284" s="2"/>
      <c r="P284" s="2"/>
    </row>
    <row r="285" customFormat="false" ht="12.75" hidden="false" customHeight="true" outlineLevel="0" collapsed="false">
      <c r="A285" s="2"/>
      <c r="D285" s="2"/>
      <c r="F285" s="2"/>
      <c r="H285" s="2"/>
      <c r="L285" s="2"/>
      <c r="N285" s="2"/>
      <c r="O285" s="2"/>
      <c r="P285" s="2"/>
    </row>
    <row r="286" customFormat="false" ht="12.75" hidden="false" customHeight="true" outlineLevel="0" collapsed="false">
      <c r="A286" s="2"/>
      <c r="D286" s="2"/>
      <c r="F286" s="2"/>
      <c r="H286" s="2"/>
      <c r="L286" s="2"/>
      <c r="N286" s="2"/>
      <c r="O286" s="2"/>
      <c r="P286" s="2"/>
    </row>
    <row r="287" customFormat="false" ht="12.75" hidden="false" customHeight="true" outlineLevel="0" collapsed="false">
      <c r="A287" s="2"/>
      <c r="D287" s="2"/>
      <c r="F287" s="2"/>
      <c r="H287" s="2"/>
      <c r="L287" s="2"/>
      <c r="N287" s="2"/>
      <c r="O287" s="2"/>
      <c r="P287" s="2"/>
    </row>
    <row r="288" customFormat="false" ht="12.75" hidden="false" customHeight="true" outlineLevel="0" collapsed="false">
      <c r="A288" s="2"/>
      <c r="D288" s="2"/>
      <c r="F288" s="2"/>
      <c r="H288" s="2"/>
      <c r="L288" s="2"/>
      <c r="N288" s="2"/>
      <c r="O288" s="2"/>
      <c r="P288" s="2"/>
    </row>
    <row r="289" customFormat="false" ht="12.75" hidden="false" customHeight="true" outlineLevel="0" collapsed="false">
      <c r="A289" s="2"/>
      <c r="D289" s="2"/>
      <c r="F289" s="2"/>
      <c r="H289" s="2"/>
      <c r="L289" s="2"/>
      <c r="N289" s="2"/>
      <c r="O289" s="2"/>
      <c r="P289" s="2"/>
    </row>
    <row r="290" customFormat="false" ht="12.75" hidden="false" customHeight="true" outlineLevel="0" collapsed="false">
      <c r="A290" s="2"/>
      <c r="D290" s="2"/>
      <c r="F290" s="2"/>
      <c r="H290" s="2"/>
      <c r="L290" s="2"/>
      <c r="N290" s="2"/>
      <c r="O290" s="2"/>
      <c r="P290" s="2"/>
    </row>
    <row r="291" customFormat="false" ht="12.75" hidden="false" customHeight="true" outlineLevel="0" collapsed="false">
      <c r="A291" s="2"/>
      <c r="D291" s="2"/>
      <c r="F291" s="2"/>
      <c r="H291" s="2"/>
      <c r="L291" s="2"/>
      <c r="N291" s="2"/>
      <c r="O291" s="2"/>
      <c r="P291" s="2"/>
    </row>
    <row r="292" customFormat="false" ht="12.75" hidden="false" customHeight="true" outlineLevel="0" collapsed="false">
      <c r="A292" s="2"/>
      <c r="D292" s="2"/>
      <c r="F292" s="2"/>
      <c r="H292" s="2"/>
      <c r="L292" s="2"/>
      <c r="N292" s="2"/>
      <c r="O292" s="2"/>
      <c r="P292" s="2"/>
    </row>
    <row r="293" customFormat="false" ht="12.75" hidden="false" customHeight="true" outlineLevel="0" collapsed="false">
      <c r="A293" s="2"/>
      <c r="D293" s="2"/>
      <c r="F293" s="2"/>
      <c r="H293" s="2"/>
      <c r="L293" s="2"/>
      <c r="N293" s="2"/>
      <c r="O293" s="2"/>
      <c r="P293" s="2"/>
    </row>
    <row r="294" customFormat="false" ht="12.75" hidden="false" customHeight="true" outlineLevel="0" collapsed="false">
      <c r="A294" s="2"/>
      <c r="D294" s="2"/>
      <c r="F294" s="2"/>
      <c r="H294" s="2"/>
      <c r="L294" s="2"/>
      <c r="N294" s="2"/>
      <c r="O294" s="2"/>
      <c r="P294" s="2"/>
    </row>
    <row r="295" customFormat="false" ht="12.75" hidden="false" customHeight="true" outlineLevel="0" collapsed="false">
      <c r="A295" s="2"/>
      <c r="D295" s="2"/>
      <c r="F295" s="2"/>
      <c r="H295" s="2"/>
      <c r="L295" s="2"/>
      <c r="N295" s="2"/>
      <c r="O295" s="2"/>
      <c r="P295" s="2"/>
    </row>
    <row r="296" customFormat="false" ht="12.75" hidden="false" customHeight="true" outlineLevel="0" collapsed="false">
      <c r="A296" s="2"/>
      <c r="D296" s="2"/>
      <c r="F296" s="2"/>
      <c r="H296" s="2"/>
      <c r="L296" s="2"/>
      <c r="N296" s="2"/>
      <c r="O296" s="2"/>
      <c r="P296" s="2"/>
    </row>
    <row r="297" customFormat="false" ht="12.75" hidden="false" customHeight="true" outlineLevel="0" collapsed="false">
      <c r="A297" s="2"/>
      <c r="D297" s="2"/>
      <c r="F297" s="2"/>
      <c r="H297" s="2"/>
      <c r="L297" s="2"/>
      <c r="N297" s="2"/>
      <c r="O297" s="2"/>
      <c r="P297" s="2"/>
    </row>
    <row r="298" customFormat="false" ht="12.75" hidden="false" customHeight="true" outlineLevel="0" collapsed="false">
      <c r="A298" s="2"/>
      <c r="D298" s="2"/>
      <c r="F298" s="2"/>
      <c r="H298" s="2"/>
      <c r="L298" s="2"/>
      <c r="N298" s="2"/>
      <c r="O298" s="2"/>
      <c r="P298" s="2"/>
    </row>
    <row r="299" customFormat="false" ht="12.75" hidden="false" customHeight="true" outlineLevel="0" collapsed="false">
      <c r="A299" s="2"/>
      <c r="D299" s="2"/>
      <c r="F299" s="2"/>
      <c r="H299" s="2"/>
      <c r="L299" s="2"/>
      <c r="N299" s="2"/>
      <c r="O299" s="2"/>
      <c r="P299" s="2"/>
    </row>
    <row r="300" customFormat="false" ht="12.75" hidden="false" customHeight="true" outlineLevel="0" collapsed="false">
      <c r="A300" s="2"/>
      <c r="D300" s="2"/>
      <c r="F300" s="2"/>
      <c r="H300" s="2"/>
      <c r="L300" s="2"/>
      <c r="N300" s="2"/>
      <c r="O300" s="2"/>
      <c r="P300" s="2"/>
    </row>
    <row r="301" customFormat="false" ht="12.75" hidden="false" customHeight="true" outlineLevel="0" collapsed="false">
      <c r="A301" s="2"/>
      <c r="D301" s="2"/>
      <c r="F301" s="2"/>
      <c r="H301" s="2"/>
      <c r="L301" s="2"/>
      <c r="N301" s="2"/>
      <c r="O301" s="2"/>
      <c r="P301" s="2"/>
    </row>
    <row r="302" customFormat="false" ht="12.75" hidden="false" customHeight="true" outlineLevel="0" collapsed="false">
      <c r="A302" s="2"/>
      <c r="D302" s="2"/>
      <c r="F302" s="2"/>
      <c r="H302" s="2"/>
      <c r="L302" s="2"/>
      <c r="N302" s="2"/>
      <c r="O302" s="2"/>
      <c r="P302" s="2"/>
    </row>
    <row r="303" customFormat="false" ht="12.75" hidden="false" customHeight="true" outlineLevel="0" collapsed="false">
      <c r="A303" s="2"/>
      <c r="D303" s="2"/>
      <c r="F303" s="2"/>
      <c r="H303" s="2"/>
      <c r="L303" s="2"/>
      <c r="N303" s="2"/>
      <c r="O303" s="2"/>
      <c r="P303" s="2"/>
    </row>
    <row r="304" customFormat="false" ht="12.75" hidden="false" customHeight="true" outlineLevel="0" collapsed="false">
      <c r="A304" s="2"/>
      <c r="D304" s="2"/>
      <c r="F304" s="2"/>
      <c r="H304" s="2"/>
      <c r="L304" s="2"/>
      <c r="N304" s="2"/>
      <c r="O304" s="2"/>
      <c r="P304" s="2"/>
    </row>
    <row r="305" customFormat="false" ht="12.75" hidden="false" customHeight="true" outlineLevel="0" collapsed="false">
      <c r="A305" s="2"/>
      <c r="D305" s="2"/>
      <c r="F305" s="2"/>
      <c r="H305" s="2"/>
      <c r="L305" s="2"/>
      <c r="N305" s="2"/>
      <c r="O305" s="2"/>
      <c r="P305" s="2"/>
    </row>
    <row r="306" customFormat="false" ht="12.75" hidden="false" customHeight="true" outlineLevel="0" collapsed="false">
      <c r="A306" s="2"/>
      <c r="D306" s="2"/>
      <c r="F306" s="2"/>
      <c r="H306" s="2"/>
      <c r="L306" s="2"/>
      <c r="N306" s="2"/>
      <c r="O306" s="2"/>
      <c r="P306" s="2"/>
    </row>
    <row r="307" customFormat="false" ht="12.75" hidden="false" customHeight="true" outlineLevel="0" collapsed="false">
      <c r="A307" s="2"/>
      <c r="D307" s="2"/>
      <c r="F307" s="2"/>
      <c r="H307" s="2"/>
      <c r="L307" s="2"/>
      <c r="N307" s="2"/>
      <c r="O307" s="2"/>
      <c r="P307" s="2"/>
    </row>
    <row r="308" customFormat="false" ht="12.75" hidden="false" customHeight="true" outlineLevel="0" collapsed="false">
      <c r="A308" s="2"/>
      <c r="D308" s="2"/>
      <c r="F308" s="2"/>
      <c r="H308" s="2"/>
      <c r="L308" s="2"/>
      <c r="N308" s="2"/>
      <c r="O308" s="2"/>
      <c r="P308" s="2"/>
    </row>
    <row r="309" customFormat="false" ht="12.75" hidden="false" customHeight="true" outlineLevel="0" collapsed="false">
      <c r="A309" s="2"/>
      <c r="D309" s="2"/>
      <c r="F309" s="2"/>
      <c r="H309" s="2"/>
      <c r="L309" s="2"/>
      <c r="N309" s="2"/>
      <c r="O309" s="2"/>
      <c r="P309" s="2"/>
    </row>
    <row r="310" customFormat="false" ht="12.75" hidden="false" customHeight="true" outlineLevel="0" collapsed="false">
      <c r="A310" s="2"/>
      <c r="D310" s="2"/>
      <c r="F310" s="2"/>
      <c r="H310" s="2"/>
      <c r="L310" s="2"/>
      <c r="N310" s="2"/>
      <c r="O310" s="2"/>
      <c r="P310" s="2"/>
    </row>
    <row r="311" customFormat="false" ht="12.75" hidden="false" customHeight="true" outlineLevel="0" collapsed="false">
      <c r="A311" s="2"/>
      <c r="D311" s="2"/>
      <c r="F311" s="2"/>
      <c r="H311" s="2"/>
      <c r="L311" s="2"/>
      <c r="N311" s="2"/>
      <c r="O311" s="2"/>
      <c r="P311" s="2"/>
    </row>
    <row r="312" customFormat="false" ht="12.75" hidden="false" customHeight="true" outlineLevel="0" collapsed="false">
      <c r="A312" s="2"/>
      <c r="D312" s="2"/>
      <c r="F312" s="2"/>
      <c r="H312" s="2"/>
      <c r="L312" s="2"/>
      <c r="N312" s="2"/>
      <c r="O312" s="2"/>
      <c r="P312" s="2"/>
    </row>
    <row r="313" customFormat="false" ht="12.75" hidden="false" customHeight="true" outlineLevel="0" collapsed="false">
      <c r="A313" s="2"/>
      <c r="D313" s="2"/>
      <c r="F313" s="2"/>
      <c r="H313" s="2"/>
      <c r="L313" s="2"/>
      <c r="N313" s="2"/>
      <c r="O313" s="2"/>
      <c r="P313" s="2"/>
    </row>
    <row r="314" customFormat="false" ht="12.75" hidden="false" customHeight="true" outlineLevel="0" collapsed="false">
      <c r="A314" s="2"/>
      <c r="D314" s="2"/>
      <c r="F314" s="2"/>
      <c r="H314" s="2"/>
      <c r="L314" s="2"/>
      <c r="N314" s="2"/>
      <c r="O314" s="2"/>
      <c r="P314" s="2"/>
    </row>
    <row r="315" customFormat="false" ht="12.75" hidden="false" customHeight="true" outlineLevel="0" collapsed="false">
      <c r="A315" s="2"/>
      <c r="D315" s="2"/>
      <c r="F315" s="2"/>
      <c r="H315" s="2"/>
      <c r="L315" s="2"/>
      <c r="N315" s="2"/>
      <c r="O315" s="2"/>
      <c r="P315" s="2"/>
    </row>
    <row r="316" customFormat="false" ht="12.75" hidden="false" customHeight="true" outlineLevel="0" collapsed="false">
      <c r="A316" s="2"/>
      <c r="D316" s="2"/>
      <c r="F316" s="2"/>
      <c r="H316" s="2"/>
      <c r="L316" s="2"/>
      <c r="N316" s="2"/>
      <c r="O316" s="2"/>
      <c r="P316" s="2"/>
    </row>
    <row r="317" customFormat="false" ht="12.75" hidden="false" customHeight="true" outlineLevel="0" collapsed="false">
      <c r="A317" s="2"/>
      <c r="D317" s="2"/>
      <c r="F317" s="2"/>
      <c r="H317" s="2"/>
      <c r="L317" s="2"/>
      <c r="N317" s="2"/>
      <c r="O317" s="2"/>
      <c r="P317" s="2"/>
    </row>
    <row r="318" customFormat="false" ht="12.75" hidden="false" customHeight="true" outlineLevel="0" collapsed="false">
      <c r="A318" s="2"/>
      <c r="D318" s="2"/>
      <c r="F318" s="2"/>
      <c r="H318" s="2"/>
      <c r="L318" s="2"/>
      <c r="N318" s="2"/>
      <c r="O318" s="2"/>
      <c r="P318" s="2"/>
    </row>
    <row r="319" customFormat="false" ht="12.75" hidden="false" customHeight="true" outlineLevel="0" collapsed="false">
      <c r="A319" s="2"/>
      <c r="D319" s="2"/>
      <c r="F319" s="2"/>
      <c r="H319" s="2"/>
      <c r="L319" s="2"/>
      <c r="N319" s="2"/>
      <c r="O319" s="2"/>
      <c r="P319" s="2"/>
    </row>
    <row r="320" customFormat="false" ht="12.75" hidden="false" customHeight="true" outlineLevel="0" collapsed="false">
      <c r="A320" s="2"/>
      <c r="D320" s="2"/>
      <c r="F320" s="2"/>
      <c r="H320" s="2"/>
      <c r="L320" s="2"/>
      <c r="N320" s="2"/>
      <c r="O320" s="2"/>
      <c r="P320" s="2"/>
    </row>
    <row r="321" customFormat="false" ht="12.75" hidden="false" customHeight="true" outlineLevel="0" collapsed="false">
      <c r="A321" s="2"/>
      <c r="D321" s="2"/>
      <c r="F321" s="2"/>
      <c r="H321" s="2"/>
      <c r="L321" s="2"/>
      <c r="N321" s="2"/>
      <c r="O321" s="2"/>
      <c r="P321" s="2"/>
    </row>
    <row r="322" customFormat="false" ht="12.75" hidden="false" customHeight="true" outlineLevel="0" collapsed="false">
      <c r="A322" s="2"/>
      <c r="D322" s="2"/>
      <c r="F322" s="2"/>
      <c r="H322" s="2"/>
      <c r="L322" s="2"/>
      <c r="N322" s="2"/>
      <c r="O322" s="2"/>
      <c r="P322" s="2"/>
    </row>
    <row r="323" customFormat="false" ht="12.75" hidden="false" customHeight="true" outlineLevel="0" collapsed="false">
      <c r="A323" s="2"/>
      <c r="D323" s="2"/>
      <c r="F323" s="2"/>
      <c r="H323" s="2"/>
      <c r="L323" s="2"/>
      <c r="N323" s="2"/>
      <c r="O323" s="2"/>
      <c r="P323" s="2"/>
    </row>
    <row r="324" customFormat="false" ht="12.75" hidden="false" customHeight="true" outlineLevel="0" collapsed="false">
      <c r="A324" s="2"/>
      <c r="D324" s="2"/>
      <c r="F324" s="2"/>
      <c r="H324" s="2"/>
      <c r="L324" s="2"/>
      <c r="N324" s="2"/>
      <c r="O324" s="2"/>
      <c r="P324" s="2"/>
    </row>
    <row r="325" customFormat="false" ht="12.75" hidden="false" customHeight="true" outlineLevel="0" collapsed="false">
      <c r="A325" s="2"/>
      <c r="D325" s="2"/>
      <c r="F325" s="2"/>
      <c r="H325" s="2"/>
      <c r="L325" s="2"/>
      <c r="N325" s="2"/>
      <c r="O325" s="2"/>
      <c r="P325" s="2"/>
    </row>
    <row r="326" customFormat="false" ht="12.75" hidden="false" customHeight="true" outlineLevel="0" collapsed="false">
      <c r="A326" s="2"/>
      <c r="D326" s="2"/>
      <c r="F326" s="2"/>
      <c r="H326" s="2"/>
      <c r="L326" s="2"/>
      <c r="N326" s="2"/>
      <c r="O326" s="2"/>
      <c r="P326" s="2"/>
    </row>
    <row r="327" customFormat="false" ht="12.75" hidden="false" customHeight="true" outlineLevel="0" collapsed="false">
      <c r="A327" s="2"/>
      <c r="D327" s="2"/>
      <c r="F327" s="2"/>
      <c r="H327" s="2"/>
      <c r="L327" s="2"/>
      <c r="N327" s="2"/>
      <c r="O327" s="2"/>
      <c r="P327" s="2"/>
    </row>
    <row r="328" customFormat="false" ht="12.75" hidden="false" customHeight="true" outlineLevel="0" collapsed="false">
      <c r="A328" s="2"/>
      <c r="D328" s="2"/>
      <c r="F328" s="2"/>
      <c r="H328" s="2"/>
      <c r="L328" s="2"/>
      <c r="N328" s="2"/>
      <c r="O328" s="2"/>
      <c r="P328" s="2"/>
    </row>
    <row r="329" customFormat="false" ht="12.75" hidden="false" customHeight="true" outlineLevel="0" collapsed="false">
      <c r="A329" s="2"/>
      <c r="D329" s="2"/>
      <c r="F329" s="2"/>
      <c r="H329" s="2"/>
      <c r="L329" s="2"/>
      <c r="N329" s="2"/>
      <c r="O329" s="2"/>
      <c r="P329" s="2"/>
    </row>
    <row r="330" customFormat="false" ht="12.75" hidden="false" customHeight="true" outlineLevel="0" collapsed="false">
      <c r="A330" s="2"/>
      <c r="D330" s="2"/>
      <c r="F330" s="2"/>
      <c r="H330" s="2"/>
      <c r="L330" s="2"/>
      <c r="N330" s="2"/>
      <c r="O330" s="2"/>
      <c r="P330" s="2"/>
    </row>
    <row r="331" customFormat="false" ht="12.75" hidden="false" customHeight="true" outlineLevel="0" collapsed="false">
      <c r="A331" s="2"/>
      <c r="D331" s="2"/>
      <c r="F331" s="2"/>
      <c r="H331" s="2"/>
      <c r="L331" s="2"/>
      <c r="N331" s="2"/>
      <c r="O331" s="2"/>
      <c r="P331" s="2"/>
    </row>
    <row r="332" customFormat="false" ht="12.75" hidden="false" customHeight="true" outlineLevel="0" collapsed="false">
      <c r="A332" s="2"/>
      <c r="D332" s="2"/>
      <c r="F332" s="2"/>
      <c r="H332" s="2"/>
      <c r="L332" s="2"/>
      <c r="N332" s="2"/>
      <c r="O332" s="2"/>
      <c r="P332" s="2"/>
    </row>
    <row r="333" customFormat="false" ht="12.75" hidden="false" customHeight="true" outlineLevel="0" collapsed="false">
      <c r="A333" s="2"/>
      <c r="D333" s="2"/>
      <c r="F333" s="2"/>
      <c r="H333" s="2"/>
      <c r="L333" s="2"/>
      <c r="N333" s="2"/>
      <c r="O333" s="2"/>
      <c r="P333" s="2"/>
    </row>
    <row r="334" customFormat="false" ht="12.75" hidden="false" customHeight="true" outlineLevel="0" collapsed="false">
      <c r="A334" s="2"/>
      <c r="D334" s="2"/>
      <c r="F334" s="2"/>
      <c r="H334" s="2"/>
      <c r="L334" s="2"/>
      <c r="N334" s="2"/>
      <c r="O334" s="2"/>
      <c r="P334" s="2"/>
    </row>
    <row r="335" customFormat="false" ht="12.75" hidden="false" customHeight="true" outlineLevel="0" collapsed="false">
      <c r="A335" s="2"/>
      <c r="D335" s="2"/>
      <c r="F335" s="2"/>
      <c r="H335" s="2"/>
      <c r="L335" s="2"/>
      <c r="N335" s="2"/>
      <c r="O335" s="2"/>
      <c r="P335" s="2"/>
    </row>
    <row r="336" customFormat="false" ht="12.75" hidden="false" customHeight="true" outlineLevel="0" collapsed="false">
      <c r="A336" s="2"/>
      <c r="D336" s="2"/>
      <c r="F336" s="2"/>
      <c r="H336" s="2"/>
      <c r="L336" s="2"/>
      <c r="N336" s="2"/>
      <c r="O336" s="2"/>
      <c r="P336" s="2"/>
    </row>
    <row r="337" customFormat="false" ht="12.75" hidden="false" customHeight="true" outlineLevel="0" collapsed="false">
      <c r="A337" s="2"/>
      <c r="D337" s="2"/>
      <c r="F337" s="2"/>
      <c r="H337" s="2"/>
      <c r="L337" s="2"/>
      <c r="N337" s="2"/>
      <c r="O337" s="2"/>
      <c r="P337" s="2"/>
    </row>
    <row r="338" customFormat="false" ht="12.75" hidden="false" customHeight="true" outlineLevel="0" collapsed="false">
      <c r="A338" s="2"/>
      <c r="D338" s="2"/>
      <c r="F338" s="2"/>
      <c r="H338" s="2"/>
      <c r="L338" s="2"/>
      <c r="N338" s="2"/>
      <c r="O338" s="2"/>
      <c r="P338" s="2"/>
    </row>
    <row r="339" customFormat="false" ht="12.75" hidden="false" customHeight="true" outlineLevel="0" collapsed="false">
      <c r="A339" s="2"/>
      <c r="D339" s="2"/>
      <c r="F339" s="2"/>
      <c r="H339" s="2"/>
      <c r="L339" s="2"/>
      <c r="N339" s="2"/>
      <c r="O339" s="2"/>
      <c r="P339" s="2"/>
    </row>
    <row r="340" customFormat="false" ht="12.75" hidden="false" customHeight="true" outlineLevel="0" collapsed="false">
      <c r="A340" s="2"/>
      <c r="D340" s="2"/>
      <c r="F340" s="2"/>
      <c r="H340" s="2"/>
      <c r="L340" s="2"/>
      <c r="N340" s="2"/>
      <c r="O340" s="2"/>
      <c r="P340" s="2"/>
    </row>
    <row r="341" customFormat="false" ht="12.75" hidden="false" customHeight="true" outlineLevel="0" collapsed="false">
      <c r="A341" s="2"/>
      <c r="D341" s="2"/>
      <c r="F341" s="2"/>
      <c r="H341" s="2"/>
      <c r="L341" s="2"/>
      <c r="N341" s="2"/>
      <c r="O341" s="2"/>
      <c r="P341" s="2"/>
    </row>
    <row r="342" customFormat="false" ht="12.75" hidden="false" customHeight="true" outlineLevel="0" collapsed="false">
      <c r="A342" s="2"/>
      <c r="D342" s="2"/>
      <c r="F342" s="2"/>
      <c r="H342" s="2"/>
      <c r="L342" s="2"/>
      <c r="N342" s="2"/>
      <c r="O342" s="2"/>
      <c r="P342" s="2"/>
    </row>
    <row r="343" customFormat="false" ht="12.75" hidden="false" customHeight="true" outlineLevel="0" collapsed="false">
      <c r="A343" s="2"/>
      <c r="D343" s="2"/>
      <c r="F343" s="2"/>
      <c r="H343" s="2"/>
      <c r="L343" s="2"/>
      <c r="N343" s="2"/>
      <c r="O343" s="2"/>
      <c r="P343" s="2"/>
    </row>
    <row r="344" customFormat="false" ht="12.75" hidden="false" customHeight="true" outlineLevel="0" collapsed="false">
      <c r="A344" s="2"/>
      <c r="D344" s="2"/>
      <c r="F344" s="2"/>
      <c r="H344" s="2"/>
      <c r="L344" s="2"/>
      <c r="N344" s="2"/>
      <c r="O344" s="2"/>
      <c r="P344" s="2"/>
    </row>
    <row r="345" customFormat="false" ht="12.75" hidden="false" customHeight="true" outlineLevel="0" collapsed="false">
      <c r="A345" s="2"/>
      <c r="D345" s="2"/>
      <c r="F345" s="2"/>
      <c r="H345" s="2"/>
      <c r="L345" s="2"/>
      <c r="N345" s="2"/>
      <c r="O345" s="2"/>
      <c r="P345" s="2"/>
    </row>
    <row r="346" customFormat="false" ht="12.75" hidden="false" customHeight="true" outlineLevel="0" collapsed="false">
      <c r="A346" s="2"/>
      <c r="D346" s="2"/>
      <c r="F346" s="2"/>
      <c r="H346" s="2"/>
      <c r="L346" s="2"/>
      <c r="N346" s="2"/>
      <c r="O346" s="2"/>
      <c r="P346" s="2"/>
    </row>
    <row r="347" customFormat="false" ht="12.75" hidden="false" customHeight="true" outlineLevel="0" collapsed="false">
      <c r="A347" s="2"/>
      <c r="D347" s="2"/>
      <c r="F347" s="2"/>
      <c r="H347" s="2"/>
      <c r="L347" s="2"/>
      <c r="N347" s="2"/>
      <c r="O347" s="2"/>
      <c r="P347" s="2"/>
    </row>
    <row r="348" customFormat="false" ht="12.75" hidden="false" customHeight="true" outlineLevel="0" collapsed="false">
      <c r="A348" s="2"/>
      <c r="D348" s="2"/>
      <c r="F348" s="2"/>
      <c r="H348" s="2"/>
      <c r="L348" s="2"/>
      <c r="N348" s="2"/>
      <c r="O348" s="2"/>
      <c r="P348" s="2"/>
    </row>
    <row r="349" customFormat="false" ht="12.75" hidden="false" customHeight="true" outlineLevel="0" collapsed="false">
      <c r="A349" s="2"/>
      <c r="D349" s="2"/>
      <c r="F349" s="2"/>
      <c r="H349" s="2"/>
      <c r="L349" s="2"/>
      <c r="N349" s="2"/>
      <c r="O349" s="2"/>
      <c r="P349" s="2"/>
    </row>
    <row r="350" customFormat="false" ht="12.75" hidden="false" customHeight="true" outlineLevel="0" collapsed="false">
      <c r="A350" s="2"/>
      <c r="D350" s="2"/>
      <c r="F350" s="2"/>
      <c r="H350" s="2"/>
      <c r="L350" s="2"/>
      <c r="N350" s="2"/>
      <c r="O350" s="2"/>
      <c r="P350" s="2"/>
    </row>
    <row r="351" customFormat="false" ht="12.75" hidden="false" customHeight="true" outlineLevel="0" collapsed="false">
      <c r="A351" s="2"/>
      <c r="D351" s="2"/>
      <c r="F351" s="2"/>
      <c r="H351" s="2"/>
      <c r="L351" s="2"/>
      <c r="N351" s="2"/>
      <c r="O351" s="2"/>
      <c r="P351" s="2"/>
    </row>
    <row r="352" customFormat="false" ht="12.75" hidden="false" customHeight="true" outlineLevel="0" collapsed="false">
      <c r="A352" s="2"/>
      <c r="D352" s="2"/>
      <c r="F352" s="2"/>
      <c r="H352" s="2"/>
      <c r="L352" s="2"/>
      <c r="N352" s="2"/>
      <c r="O352" s="2"/>
      <c r="P352" s="2"/>
    </row>
    <row r="353" customFormat="false" ht="12.75" hidden="false" customHeight="true" outlineLevel="0" collapsed="false">
      <c r="A353" s="2"/>
      <c r="D353" s="2"/>
      <c r="F353" s="2"/>
      <c r="H353" s="2"/>
      <c r="L353" s="2"/>
      <c r="N353" s="2"/>
      <c r="O353" s="2"/>
      <c r="P353" s="2"/>
    </row>
    <row r="354" customFormat="false" ht="12.75" hidden="false" customHeight="true" outlineLevel="0" collapsed="false">
      <c r="A354" s="2"/>
      <c r="D354" s="2"/>
      <c r="F354" s="2"/>
      <c r="H354" s="2"/>
      <c r="L354" s="2"/>
      <c r="N354" s="2"/>
      <c r="O354" s="2"/>
      <c r="P354" s="2"/>
    </row>
    <row r="355" customFormat="false" ht="12.75" hidden="false" customHeight="true" outlineLevel="0" collapsed="false">
      <c r="A355" s="2"/>
      <c r="D355" s="2"/>
      <c r="F355" s="2"/>
      <c r="H355" s="2"/>
      <c r="L355" s="2"/>
      <c r="N355" s="2"/>
      <c r="O355" s="2"/>
      <c r="P355" s="2"/>
    </row>
    <row r="356" customFormat="false" ht="12.75" hidden="false" customHeight="true" outlineLevel="0" collapsed="false">
      <c r="A356" s="2"/>
      <c r="D356" s="2"/>
      <c r="F356" s="2"/>
      <c r="H356" s="2"/>
      <c r="L356" s="2"/>
      <c r="N356" s="2"/>
      <c r="O356" s="2"/>
      <c r="P356" s="2"/>
    </row>
    <row r="357" customFormat="false" ht="12.75" hidden="false" customHeight="true" outlineLevel="0" collapsed="false">
      <c r="A357" s="2"/>
      <c r="D357" s="2"/>
      <c r="F357" s="2"/>
      <c r="H357" s="2"/>
      <c r="L357" s="2"/>
      <c r="N357" s="2"/>
      <c r="O357" s="2"/>
      <c r="P357" s="2"/>
    </row>
    <row r="358" customFormat="false" ht="12.75" hidden="false" customHeight="true" outlineLevel="0" collapsed="false">
      <c r="A358" s="2"/>
      <c r="D358" s="2"/>
      <c r="F358" s="2"/>
      <c r="H358" s="2"/>
      <c r="L358" s="2"/>
      <c r="N358" s="2"/>
      <c r="O358" s="2"/>
      <c r="P358" s="2"/>
    </row>
    <row r="359" customFormat="false" ht="12.75" hidden="false" customHeight="true" outlineLevel="0" collapsed="false">
      <c r="A359" s="2"/>
      <c r="D359" s="2"/>
      <c r="F359" s="2"/>
      <c r="H359" s="2"/>
      <c r="L359" s="2"/>
      <c r="N359" s="2"/>
      <c r="O359" s="2"/>
      <c r="P359" s="2"/>
    </row>
    <row r="360" customFormat="false" ht="12.75" hidden="false" customHeight="true" outlineLevel="0" collapsed="false">
      <c r="A360" s="2"/>
      <c r="D360" s="2"/>
      <c r="F360" s="2"/>
      <c r="H360" s="2"/>
      <c r="L360" s="2"/>
      <c r="N360" s="2"/>
      <c r="O360" s="2"/>
      <c r="P360" s="2"/>
    </row>
    <row r="361" customFormat="false" ht="12.75" hidden="false" customHeight="true" outlineLevel="0" collapsed="false">
      <c r="A361" s="2"/>
      <c r="D361" s="2"/>
      <c r="F361" s="2"/>
      <c r="H361" s="2"/>
      <c r="L361" s="2"/>
      <c r="N361" s="2"/>
      <c r="O361" s="2"/>
      <c r="P361" s="2"/>
    </row>
    <row r="362" customFormat="false" ht="12.75" hidden="false" customHeight="true" outlineLevel="0" collapsed="false">
      <c r="A362" s="2"/>
      <c r="D362" s="2"/>
      <c r="F362" s="2"/>
      <c r="H362" s="2"/>
      <c r="L362" s="2"/>
      <c r="N362" s="2"/>
      <c r="O362" s="2"/>
      <c r="P362" s="2"/>
    </row>
    <row r="363" customFormat="false" ht="12.75" hidden="false" customHeight="true" outlineLevel="0" collapsed="false">
      <c r="A363" s="2"/>
      <c r="D363" s="2"/>
      <c r="F363" s="2"/>
      <c r="H363" s="2"/>
      <c r="L363" s="2"/>
      <c r="N363" s="2"/>
      <c r="O363" s="2"/>
      <c r="P363" s="2"/>
    </row>
    <row r="364" customFormat="false" ht="12.75" hidden="false" customHeight="true" outlineLevel="0" collapsed="false">
      <c r="A364" s="2"/>
      <c r="D364" s="2"/>
      <c r="F364" s="2"/>
      <c r="H364" s="2"/>
      <c r="L364" s="2"/>
      <c r="N364" s="2"/>
      <c r="O364" s="2"/>
      <c r="P364" s="2"/>
    </row>
    <row r="365" customFormat="false" ht="12.75" hidden="false" customHeight="true" outlineLevel="0" collapsed="false">
      <c r="A365" s="2"/>
      <c r="D365" s="2"/>
      <c r="F365" s="2"/>
      <c r="H365" s="2"/>
      <c r="L365" s="2"/>
      <c r="N365" s="2"/>
      <c r="O365" s="2"/>
      <c r="P365" s="2"/>
    </row>
    <row r="366" customFormat="false" ht="12.75" hidden="false" customHeight="true" outlineLevel="0" collapsed="false">
      <c r="A366" s="2"/>
      <c r="D366" s="2"/>
      <c r="F366" s="2"/>
      <c r="H366" s="2"/>
      <c r="L366" s="2"/>
      <c r="N366" s="2"/>
      <c r="O366" s="2"/>
      <c r="P366" s="2"/>
    </row>
    <row r="367" customFormat="false" ht="12.75" hidden="false" customHeight="true" outlineLevel="0" collapsed="false">
      <c r="A367" s="2"/>
      <c r="D367" s="2"/>
      <c r="F367" s="2"/>
      <c r="H367" s="2"/>
      <c r="L367" s="2"/>
      <c r="N367" s="2"/>
      <c r="O367" s="2"/>
      <c r="P367" s="2"/>
    </row>
    <row r="368" customFormat="false" ht="12.75" hidden="false" customHeight="true" outlineLevel="0" collapsed="false">
      <c r="A368" s="2"/>
      <c r="D368" s="2"/>
      <c r="F368" s="2"/>
      <c r="H368" s="2"/>
      <c r="L368" s="2"/>
      <c r="N368" s="2"/>
      <c r="O368" s="2"/>
      <c r="P368" s="2"/>
    </row>
    <row r="369" customFormat="false" ht="12.75" hidden="false" customHeight="true" outlineLevel="0" collapsed="false">
      <c r="A369" s="2"/>
      <c r="D369" s="2"/>
      <c r="F369" s="2"/>
      <c r="H369" s="2"/>
      <c r="L369" s="2"/>
      <c r="N369" s="2"/>
      <c r="O369" s="2"/>
      <c r="P369" s="2"/>
    </row>
    <row r="370" customFormat="false" ht="12.75" hidden="false" customHeight="true" outlineLevel="0" collapsed="false">
      <c r="A370" s="2"/>
      <c r="D370" s="2"/>
      <c r="F370" s="2"/>
      <c r="H370" s="2"/>
      <c r="L370" s="2"/>
      <c r="N370" s="2"/>
      <c r="O370" s="2"/>
      <c r="P370" s="2"/>
    </row>
    <row r="371" customFormat="false" ht="12.75" hidden="false" customHeight="true" outlineLevel="0" collapsed="false">
      <c r="A371" s="2"/>
      <c r="D371" s="2"/>
      <c r="F371" s="2"/>
      <c r="H371" s="2"/>
      <c r="L371" s="2"/>
      <c r="N371" s="2"/>
      <c r="O371" s="2"/>
      <c r="P371" s="2"/>
    </row>
    <row r="372" customFormat="false" ht="12.75" hidden="false" customHeight="true" outlineLevel="0" collapsed="false">
      <c r="A372" s="2"/>
      <c r="D372" s="2"/>
      <c r="F372" s="2"/>
      <c r="H372" s="2"/>
      <c r="L372" s="2"/>
      <c r="N372" s="2"/>
      <c r="O372" s="2"/>
      <c r="P372" s="2"/>
    </row>
    <row r="373" customFormat="false" ht="12.75" hidden="false" customHeight="true" outlineLevel="0" collapsed="false">
      <c r="A373" s="2"/>
      <c r="D373" s="2"/>
      <c r="F373" s="2"/>
      <c r="H373" s="2"/>
      <c r="L373" s="2"/>
      <c r="N373" s="2"/>
      <c r="O373" s="2"/>
      <c r="P373" s="2"/>
    </row>
    <row r="374" customFormat="false" ht="12.75" hidden="false" customHeight="true" outlineLevel="0" collapsed="false">
      <c r="A374" s="2"/>
      <c r="D374" s="2"/>
      <c r="F374" s="2"/>
      <c r="H374" s="2"/>
      <c r="L374" s="2"/>
      <c r="N374" s="2"/>
      <c r="O374" s="2"/>
      <c r="P374" s="2"/>
    </row>
    <row r="375" customFormat="false" ht="12.75" hidden="false" customHeight="true" outlineLevel="0" collapsed="false">
      <c r="A375" s="2"/>
      <c r="D375" s="2"/>
      <c r="F375" s="2"/>
      <c r="H375" s="2"/>
      <c r="L375" s="2"/>
      <c r="N375" s="2"/>
      <c r="O375" s="2"/>
      <c r="P375" s="2"/>
    </row>
    <row r="376" customFormat="false" ht="12.75" hidden="false" customHeight="true" outlineLevel="0" collapsed="false">
      <c r="A376" s="2"/>
      <c r="D376" s="2"/>
      <c r="F376" s="2"/>
      <c r="H376" s="2"/>
      <c r="L376" s="2"/>
      <c r="N376" s="2"/>
      <c r="O376" s="2"/>
      <c r="P376" s="2"/>
    </row>
    <row r="377" customFormat="false" ht="12.75" hidden="false" customHeight="true" outlineLevel="0" collapsed="false">
      <c r="A377" s="2"/>
      <c r="D377" s="2"/>
      <c r="F377" s="2"/>
      <c r="H377" s="2"/>
      <c r="L377" s="2"/>
      <c r="N377" s="2"/>
      <c r="O377" s="2"/>
      <c r="P377" s="2"/>
    </row>
    <row r="378" customFormat="false" ht="12.75" hidden="false" customHeight="true" outlineLevel="0" collapsed="false">
      <c r="A378" s="2"/>
      <c r="D378" s="2"/>
      <c r="F378" s="2"/>
      <c r="H378" s="2"/>
      <c r="L378" s="2"/>
      <c r="N378" s="2"/>
      <c r="O378" s="2"/>
      <c r="P378" s="2"/>
    </row>
    <row r="379" customFormat="false" ht="12.75" hidden="false" customHeight="true" outlineLevel="0" collapsed="false">
      <c r="A379" s="2"/>
      <c r="D379" s="2"/>
      <c r="F379" s="2"/>
      <c r="H379" s="2"/>
      <c r="L379" s="2"/>
      <c r="N379" s="2"/>
      <c r="O379" s="2"/>
      <c r="P379" s="2"/>
    </row>
    <row r="380" customFormat="false" ht="12.75" hidden="false" customHeight="true" outlineLevel="0" collapsed="false">
      <c r="A380" s="2"/>
      <c r="D380" s="2"/>
      <c r="F380" s="2"/>
      <c r="H380" s="2"/>
      <c r="L380" s="2"/>
      <c r="N380" s="2"/>
      <c r="O380" s="2"/>
      <c r="P380" s="2"/>
    </row>
    <row r="381" customFormat="false" ht="12.75" hidden="false" customHeight="true" outlineLevel="0" collapsed="false">
      <c r="A381" s="2"/>
      <c r="D381" s="2"/>
      <c r="F381" s="2"/>
      <c r="H381" s="2"/>
      <c r="L381" s="2"/>
      <c r="N381" s="2"/>
      <c r="O381" s="2"/>
      <c r="P381" s="2"/>
    </row>
    <row r="382" customFormat="false" ht="12.75" hidden="false" customHeight="true" outlineLevel="0" collapsed="false">
      <c r="A382" s="2"/>
      <c r="D382" s="2"/>
      <c r="F382" s="2"/>
      <c r="H382" s="2"/>
      <c r="L382" s="2"/>
      <c r="N382" s="2"/>
      <c r="O382" s="2"/>
      <c r="P382" s="2"/>
    </row>
    <row r="383" customFormat="false" ht="12.75" hidden="false" customHeight="true" outlineLevel="0" collapsed="false">
      <c r="A383" s="2"/>
      <c r="D383" s="2"/>
      <c r="F383" s="2"/>
      <c r="H383" s="2"/>
      <c r="L383" s="2"/>
      <c r="N383" s="2"/>
      <c r="O383" s="2"/>
      <c r="P383" s="2"/>
    </row>
    <row r="384" customFormat="false" ht="12.75" hidden="false" customHeight="true" outlineLevel="0" collapsed="false">
      <c r="A384" s="2"/>
      <c r="D384" s="2"/>
      <c r="F384" s="2"/>
      <c r="H384" s="2"/>
      <c r="L384" s="2"/>
      <c r="N384" s="2"/>
      <c r="O384" s="2"/>
      <c r="P384" s="2"/>
    </row>
    <row r="385" customFormat="false" ht="12.75" hidden="false" customHeight="true" outlineLevel="0" collapsed="false">
      <c r="A385" s="2"/>
      <c r="D385" s="2"/>
      <c r="F385" s="2"/>
      <c r="H385" s="2"/>
      <c r="L385" s="2"/>
      <c r="N385" s="2"/>
      <c r="O385" s="2"/>
      <c r="P385" s="2"/>
    </row>
    <row r="386" customFormat="false" ht="12.75" hidden="false" customHeight="true" outlineLevel="0" collapsed="false">
      <c r="A386" s="2"/>
      <c r="D386" s="2"/>
      <c r="F386" s="2"/>
      <c r="H386" s="2"/>
      <c r="L386" s="2"/>
      <c r="N386" s="2"/>
      <c r="O386" s="2"/>
      <c r="P386" s="2"/>
    </row>
    <row r="387" customFormat="false" ht="12.75" hidden="false" customHeight="true" outlineLevel="0" collapsed="false">
      <c r="A387" s="2"/>
      <c r="D387" s="2"/>
      <c r="F387" s="2"/>
      <c r="H387" s="2"/>
      <c r="L387" s="2"/>
      <c r="N387" s="2"/>
      <c r="O387" s="2"/>
      <c r="P387" s="2"/>
    </row>
    <row r="388" customFormat="false" ht="12.75" hidden="false" customHeight="true" outlineLevel="0" collapsed="false">
      <c r="A388" s="2"/>
      <c r="D388" s="2"/>
      <c r="F388" s="2"/>
      <c r="H388" s="2"/>
      <c r="L388" s="2"/>
      <c r="N388" s="2"/>
      <c r="O388" s="2"/>
      <c r="P388" s="2"/>
    </row>
    <row r="389" customFormat="false" ht="12.75" hidden="false" customHeight="true" outlineLevel="0" collapsed="false">
      <c r="A389" s="2"/>
      <c r="D389" s="2"/>
      <c r="F389" s="2"/>
      <c r="H389" s="2"/>
      <c r="L389" s="2"/>
      <c r="N389" s="2"/>
      <c r="O389" s="2"/>
      <c r="P389" s="2"/>
    </row>
    <row r="390" customFormat="false" ht="12.75" hidden="false" customHeight="true" outlineLevel="0" collapsed="false">
      <c r="A390" s="2"/>
      <c r="D390" s="2"/>
      <c r="F390" s="2"/>
      <c r="H390" s="2"/>
      <c r="L390" s="2"/>
      <c r="N390" s="2"/>
      <c r="O390" s="2"/>
      <c r="P390" s="2"/>
    </row>
    <row r="391" customFormat="false" ht="12.75" hidden="false" customHeight="true" outlineLevel="0" collapsed="false">
      <c r="A391" s="2"/>
      <c r="D391" s="2"/>
      <c r="F391" s="2"/>
      <c r="H391" s="2"/>
      <c r="L391" s="2"/>
      <c r="N391" s="2"/>
      <c r="O391" s="2"/>
      <c r="P391" s="2"/>
    </row>
    <row r="392" customFormat="false" ht="12.75" hidden="false" customHeight="true" outlineLevel="0" collapsed="false">
      <c r="A392" s="2"/>
      <c r="D392" s="2"/>
      <c r="F392" s="2"/>
      <c r="H392" s="2"/>
      <c r="L392" s="2"/>
      <c r="N392" s="2"/>
      <c r="O392" s="2"/>
      <c r="P392" s="2"/>
    </row>
    <row r="393" customFormat="false" ht="12.75" hidden="false" customHeight="true" outlineLevel="0" collapsed="false">
      <c r="A393" s="2"/>
      <c r="D393" s="2"/>
      <c r="F393" s="2"/>
      <c r="H393" s="2"/>
      <c r="L393" s="2"/>
      <c r="N393" s="2"/>
      <c r="O393" s="2"/>
      <c r="P393" s="2"/>
    </row>
    <row r="394" customFormat="false" ht="12.75" hidden="false" customHeight="true" outlineLevel="0" collapsed="false">
      <c r="A394" s="2"/>
      <c r="D394" s="2"/>
      <c r="F394" s="2"/>
      <c r="H394" s="2"/>
      <c r="L394" s="2"/>
      <c r="N394" s="2"/>
      <c r="O394" s="2"/>
      <c r="P394" s="2"/>
    </row>
    <row r="395" customFormat="false" ht="12.75" hidden="false" customHeight="true" outlineLevel="0" collapsed="false">
      <c r="A395" s="2"/>
      <c r="D395" s="2"/>
      <c r="F395" s="2"/>
      <c r="H395" s="2"/>
      <c r="L395" s="2"/>
      <c r="N395" s="2"/>
      <c r="O395" s="2"/>
      <c r="P395" s="2"/>
    </row>
    <row r="396" customFormat="false" ht="12.75" hidden="false" customHeight="true" outlineLevel="0" collapsed="false">
      <c r="A396" s="2"/>
      <c r="D396" s="2"/>
      <c r="F396" s="2"/>
      <c r="H396" s="2"/>
      <c r="L396" s="2"/>
      <c r="N396" s="2"/>
      <c r="O396" s="2"/>
      <c r="P396" s="2"/>
    </row>
    <row r="397" customFormat="false" ht="12.75" hidden="false" customHeight="true" outlineLevel="0" collapsed="false">
      <c r="A397" s="2"/>
      <c r="D397" s="2"/>
      <c r="F397" s="2"/>
      <c r="H397" s="2"/>
      <c r="L397" s="2"/>
      <c r="N397" s="2"/>
      <c r="O397" s="2"/>
      <c r="P397" s="2"/>
    </row>
    <row r="398" customFormat="false" ht="12.75" hidden="false" customHeight="true" outlineLevel="0" collapsed="false">
      <c r="A398" s="2"/>
      <c r="D398" s="2"/>
      <c r="F398" s="2"/>
      <c r="H398" s="2"/>
      <c r="L398" s="2"/>
      <c r="N398" s="2"/>
      <c r="O398" s="2"/>
      <c r="P398" s="2"/>
    </row>
    <row r="399" customFormat="false" ht="12.75" hidden="false" customHeight="true" outlineLevel="0" collapsed="false">
      <c r="A399" s="2"/>
      <c r="D399" s="2"/>
      <c r="F399" s="2"/>
      <c r="H399" s="2"/>
      <c r="L399" s="2"/>
      <c r="N399" s="2"/>
      <c r="O399" s="2"/>
      <c r="P399" s="2"/>
    </row>
    <row r="400" customFormat="false" ht="12.75" hidden="false" customHeight="true" outlineLevel="0" collapsed="false">
      <c r="A400" s="2"/>
      <c r="D400" s="2"/>
      <c r="F400" s="2"/>
      <c r="H400" s="2"/>
      <c r="L400" s="2"/>
      <c r="N400" s="2"/>
      <c r="O400" s="2"/>
      <c r="P400" s="2"/>
    </row>
    <row r="401" customFormat="false" ht="12.75" hidden="false" customHeight="true" outlineLevel="0" collapsed="false">
      <c r="A401" s="2"/>
      <c r="D401" s="2"/>
      <c r="F401" s="2"/>
      <c r="H401" s="2"/>
      <c r="L401" s="2"/>
      <c r="N401" s="2"/>
      <c r="O401" s="2"/>
      <c r="P401" s="2"/>
    </row>
    <row r="402" customFormat="false" ht="12.75" hidden="false" customHeight="true" outlineLevel="0" collapsed="false">
      <c r="A402" s="2"/>
      <c r="D402" s="2"/>
      <c r="F402" s="2"/>
      <c r="H402" s="2"/>
      <c r="L402" s="2"/>
      <c r="N402" s="2"/>
      <c r="O402" s="2"/>
      <c r="P402" s="2"/>
    </row>
    <row r="403" customFormat="false" ht="12.75" hidden="false" customHeight="true" outlineLevel="0" collapsed="false">
      <c r="A403" s="2"/>
      <c r="D403" s="2"/>
      <c r="F403" s="2"/>
      <c r="H403" s="2"/>
      <c r="L403" s="2"/>
      <c r="N403" s="2"/>
      <c r="O403" s="2"/>
      <c r="P403" s="2"/>
    </row>
    <row r="404" customFormat="false" ht="12.75" hidden="false" customHeight="true" outlineLevel="0" collapsed="false">
      <c r="A404" s="2"/>
      <c r="D404" s="2"/>
      <c r="F404" s="2"/>
      <c r="H404" s="2"/>
      <c r="L404" s="2"/>
      <c r="N404" s="2"/>
      <c r="O404" s="2"/>
      <c r="P404" s="2"/>
    </row>
    <row r="405" customFormat="false" ht="12.75" hidden="false" customHeight="true" outlineLevel="0" collapsed="false">
      <c r="A405" s="2"/>
      <c r="D405" s="2"/>
      <c r="F405" s="2"/>
      <c r="H405" s="2"/>
      <c r="L405" s="2"/>
      <c r="N405" s="2"/>
      <c r="O405" s="2"/>
      <c r="P405" s="2"/>
    </row>
    <row r="406" customFormat="false" ht="12.75" hidden="false" customHeight="true" outlineLevel="0" collapsed="false">
      <c r="A406" s="2"/>
      <c r="D406" s="2"/>
      <c r="F406" s="2"/>
      <c r="H406" s="2"/>
      <c r="L406" s="2"/>
      <c r="N406" s="2"/>
      <c r="O406" s="2"/>
      <c r="P406" s="2"/>
    </row>
    <row r="407" customFormat="false" ht="12.75" hidden="false" customHeight="true" outlineLevel="0" collapsed="false">
      <c r="A407" s="2"/>
      <c r="D407" s="2"/>
      <c r="F407" s="2"/>
      <c r="H407" s="2"/>
      <c r="L407" s="2"/>
      <c r="N407" s="2"/>
      <c r="O407" s="2"/>
      <c r="P407" s="2"/>
    </row>
    <row r="408" customFormat="false" ht="12.75" hidden="false" customHeight="true" outlineLevel="0" collapsed="false">
      <c r="A408" s="2"/>
      <c r="D408" s="2"/>
      <c r="F408" s="2"/>
      <c r="H408" s="2"/>
      <c r="L408" s="2"/>
      <c r="N408" s="2"/>
      <c r="O408" s="2"/>
      <c r="P408" s="2"/>
    </row>
    <row r="409" customFormat="false" ht="12.75" hidden="false" customHeight="true" outlineLevel="0" collapsed="false">
      <c r="A409" s="2"/>
      <c r="D409" s="2"/>
      <c r="F409" s="2"/>
      <c r="H409" s="2"/>
      <c r="L409" s="2"/>
      <c r="N409" s="2"/>
      <c r="O409" s="2"/>
      <c r="P409" s="2"/>
    </row>
    <row r="410" customFormat="false" ht="12.75" hidden="false" customHeight="true" outlineLevel="0" collapsed="false">
      <c r="A410" s="2"/>
      <c r="D410" s="2"/>
      <c r="F410" s="2"/>
      <c r="H410" s="2"/>
      <c r="L410" s="2"/>
      <c r="N410" s="2"/>
      <c r="O410" s="2"/>
      <c r="P410" s="2"/>
    </row>
    <row r="411" customFormat="false" ht="12.75" hidden="false" customHeight="true" outlineLevel="0" collapsed="false">
      <c r="A411" s="2"/>
      <c r="D411" s="2"/>
      <c r="F411" s="2"/>
      <c r="H411" s="2"/>
      <c r="L411" s="2"/>
      <c r="N411" s="2"/>
      <c r="O411" s="2"/>
      <c r="P411" s="2"/>
    </row>
    <row r="412" customFormat="false" ht="12.75" hidden="false" customHeight="true" outlineLevel="0" collapsed="false">
      <c r="A412" s="2"/>
      <c r="D412" s="2"/>
      <c r="F412" s="2"/>
      <c r="H412" s="2"/>
      <c r="L412" s="2"/>
      <c r="N412" s="2"/>
      <c r="O412" s="2"/>
      <c r="P412" s="2"/>
    </row>
    <row r="413" customFormat="false" ht="12.75" hidden="false" customHeight="true" outlineLevel="0" collapsed="false">
      <c r="A413" s="2"/>
      <c r="D413" s="2"/>
      <c r="F413" s="2"/>
      <c r="H413" s="2"/>
      <c r="L413" s="2"/>
      <c r="N413" s="2"/>
      <c r="O413" s="2"/>
      <c r="P413" s="2"/>
    </row>
    <row r="414" customFormat="false" ht="12.75" hidden="false" customHeight="true" outlineLevel="0" collapsed="false">
      <c r="A414" s="2"/>
      <c r="D414" s="2"/>
      <c r="F414" s="2"/>
      <c r="H414" s="2"/>
      <c r="L414" s="2"/>
      <c r="N414" s="2"/>
      <c r="O414" s="2"/>
      <c r="P414" s="2"/>
    </row>
    <row r="415" customFormat="false" ht="12.75" hidden="false" customHeight="true" outlineLevel="0" collapsed="false">
      <c r="A415" s="2"/>
      <c r="D415" s="2"/>
      <c r="F415" s="2"/>
      <c r="H415" s="2"/>
      <c r="L415" s="2"/>
      <c r="N415" s="2"/>
      <c r="O415" s="2"/>
      <c r="P415" s="2"/>
    </row>
    <row r="416" customFormat="false" ht="12.75" hidden="false" customHeight="true" outlineLevel="0" collapsed="false">
      <c r="A416" s="2"/>
      <c r="D416" s="2"/>
      <c r="F416" s="2"/>
      <c r="H416" s="2"/>
      <c r="L416" s="2"/>
      <c r="N416" s="2"/>
      <c r="O416" s="2"/>
      <c r="P416" s="2"/>
    </row>
    <row r="417" customFormat="false" ht="12.75" hidden="false" customHeight="true" outlineLevel="0" collapsed="false">
      <c r="A417" s="2"/>
      <c r="D417" s="2"/>
      <c r="F417" s="2"/>
      <c r="H417" s="2"/>
      <c r="L417" s="2"/>
      <c r="N417" s="2"/>
      <c r="O417" s="2"/>
      <c r="P417" s="2"/>
    </row>
    <row r="418" customFormat="false" ht="12.75" hidden="false" customHeight="true" outlineLevel="0" collapsed="false">
      <c r="A418" s="2"/>
      <c r="D418" s="2"/>
      <c r="F418" s="2"/>
      <c r="H418" s="2"/>
      <c r="L418" s="2"/>
      <c r="N418" s="2"/>
      <c r="O418" s="2"/>
      <c r="P418" s="2"/>
    </row>
    <row r="419" customFormat="false" ht="12.75" hidden="false" customHeight="true" outlineLevel="0" collapsed="false">
      <c r="A419" s="2"/>
      <c r="D419" s="2"/>
      <c r="F419" s="2"/>
      <c r="H419" s="2"/>
      <c r="L419" s="2"/>
      <c r="N419" s="2"/>
      <c r="O419" s="2"/>
      <c r="P419" s="2"/>
    </row>
    <row r="420" customFormat="false" ht="12.75" hidden="false" customHeight="true" outlineLevel="0" collapsed="false">
      <c r="A420" s="2"/>
      <c r="D420" s="2"/>
      <c r="F420" s="2"/>
      <c r="H420" s="2"/>
      <c r="L420" s="2"/>
      <c r="N420" s="2"/>
      <c r="O420" s="2"/>
      <c r="P420" s="2"/>
    </row>
    <row r="421" customFormat="false" ht="12.75" hidden="false" customHeight="true" outlineLevel="0" collapsed="false">
      <c r="A421" s="2"/>
      <c r="D421" s="2"/>
      <c r="F421" s="2"/>
      <c r="H421" s="2"/>
      <c r="L421" s="2"/>
      <c r="N421" s="2"/>
      <c r="O421" s="2"/>
      <c r="P421" s="2"/>
    </row>
    <row r="422" customFormat="false" ht="12.75" hidden="false" customHeight="true" outlineLevel="0" collapsed="false">
      <c r="A422" s="2"/>
      <c r="D422" s="2"/>
      <c r="F422" s="2"/>
      <c r="H422" s="2"/>
      <c r="L422" s="2"/>
      <c r="N422" s="2"/>
      <c r="O422" s="2"/>
      <c r="P422" s="2"/>
    </row>
    <row r="423" customFormat="false" ht="12.75" hidden="false" customHeight="true" outlineLevel="0" collapsed="false">
      <c r="A423" s="2"/>
      <c r="D423" s="2"/>
      <c r="F423" s="2"/>
      <c r="H423" s="2"/>
      <c r="L423" s="2"/>
      <c r="N423" s="2"/>
      <c r="O423" s="2"/>
      <c r="P423" s="2"/>
    </row>
    <row r="424" customFormat="false" ht="12.75" hidden="false" customHeight="true" outlineLevel="0" collapsed="false">
      <c r="A424" s="2"/>
      <c r="D424" s="2"/>
      <c r="F424" s="2"/>
      <c r="H424" s="2"/>
      <c r="L424" s="2"/>
      <c r="N424" s="2"/>
      <c r="O424" s="2"/>
      <c r="P424" s="2"/>
    </row>
    <row r="425" customFormat="false" ht="12.75" hidden="false" customHeight="true" outlineLevel="0" collapsed="false">
      <c r="A425" s="2"/>
      <c r="D425" s="2"/>
      <c r="F425" s="2"/>
      <c r="H425" s="2"/>
      <c r="L425" s="2"/>
      <c r="N425" s="2"/>
      <c r="O425" s="2"/>
      <c r="P425" s="2"/>
    </row>
    <row r="426" customFormat="false" ht="12.75" hidden="false" customHeight="true" outlineLevel="0" collapsed="false">
      <c r="A426" s="2"/>
      <c r="D426" s="2"/>
      <c r="F426" s="2"/>
      <c r="H426" s="2"/>
      <c r="L426" s="2"/>
      <c r="N426" s="2"/>
      <c r="O426" s="2"/>
      <c r="P426" s="2"/>
    </row>
    <row r="427" customFormat="false" ht="12.75" hidden="false" customHeight="true" outlineLevel="0" collapsed="false">
      <c r="A427" s="2"/>
      <c r="D427" s="2"/>
      <c r="F427" s="2"/>
      <c r="H427" s="2"/>
      <c r="L427" s="2"/>
      <c r="N427" s="2"/>
      <c r="O427" s="2"/>
      <c r="P427" s="2"/>
    </row>
    <row r="428" customFormat="false" ht="12.75" hidden="false" customHeight="true" outlineLevel="0" collapsed="false">
      <c r="A428" s="2"/>
      <c r="D428" s="2"/>
      <c r="F428" s="2"/>
      <c r="H428" s="2"/>
      <c r="L428" s="2"/>
      <c r="N428" s="2"/>
      <c r="O428" s="2"/>
      <c r="P428" s="2"/>
    </row>
    <row r="429" customFormat="false" ht="12.75" hidden="false" customHeight="true" outlineLevel="0" collapsed="false">
      <c r="A429" s="2"/>
      <c r="D429" s="2"/>
      <c r="F429" s="2"/>
      <c r="H429" s="2"/>
      <c r="L429" s="2"/>
      <c r="N429" s="2"/>
      <c r="O429" s="2"/>
      <c r="P429" s="2"/>
    </row>
    <row r="430" customFormat="false" ht="12.75" hidden="false" customHeight="true" outlineLevel="0" collapsed="false">
      <c r="A430" s="2"/>
      <c r="D430" s="2"/>
      <c r="F430" s="2"/>
      <c r="H430" s="2"/>
      <c r="L430" s="2"/>
      <c r="N430" s="2"/>
      <c r="O430" s="2"/>
      <c r="P430" s="2"/>
    </row>
    <row r="431" customFormat="false" ht="12.75" hidden="false" customHeight="true" outlineLevel="0" collapsed="false">
      <c r="A431" s="2"/>
      <c r="D431" s="2"/>
      <c r="F431" s="2"/>
      <c r="H431" s="2"/>
      <c r="L431" s="2"/>
      <c r="N431" s="2"/>
      <c r="O431" s="2"/>
      <c r="P431" s="2"/>
    </row>
    <row r="432" customFormat="false" ht="12.75" hidden="false" customHeight="true" outlineLevel="0" collapsed="false">
      <c r="A432" s="2"/>
      <c r="D432" s="2"/>
      <c r="F432" s="2"/>
      <c r="H432" s="2"/>
      <c r="L432" s="2"/>
      <c r="N432" s="2"/>
      <c r="O432" s="2"/>
      <c r="P432" s="2"/>
    </row>
    <row r="433" customFormat="false" ht="12.75" hidden="false" customHeight="true" outlineLevel="0" collapsed="false">
      <c r="A433" s="2"/>
      <c r="D433" s="2"/>
      <c r="F433" s="2"/>
      <c r="H433" s="2"/>
      <c r="L433" s="2"/>
      <c r="N433" s="2"/>
      <c r="O433" s="2"/>
      <c r="P433" s="2"/>
    </row>
    <row r="434" customFormat="false" ht="12.75" hidden="false" customHeight="true" outlineLevel="0" collapsed="false">
      <c r="A434" s="2"/>
      <c r="D434" s="2"/>
      <c r="F434" s="2"/>
      <c r="H434" s="2"/>
      <c r="L434" s="2"/>
      <c r="N434" s="2"/>
      <c r="O434" s="2"/>
      <c r="P434" s="2"/>
    </row>
    <row r="435" customFormat="false" ht="12.75" hidden="false" customHeight="true" outlineLevel="0" collapsed="false">
      <c r="A435" s="2"/>
      <c r="D435" s="2"/>
      <c r="F435" s="2"/>
      <c r="H435" s="2"/>
      <c r="L435" s="2"/>
      <c r="N435" s="2"/>
      <c r="O435" s="2"/>
      <c r="P435" s="2"/>
    </row>
    <row r="436" customFormat="false" ht="12.75" hidden="false" customHeight="true" outlineLevel="0" collapsed="false">
      <c r="A436" s="2"/>
      <c r="D436" s="2"/>
      <c r="F436" s="2"/>
      <c r="H436" s="2"/>
      <c r="L436" s="2"/>
      <c r="N436" s="2"/>
      <c r="O436" s="2"/>
      <c r="P436" s="2"/>
    </row>
    <row r="437" customFormat="false" ht="12.75" hidden="false" customHeight="true" outlineLevel="0" collapsed="false">
      <c r="A437" s="2"/>
      <c r="D437" s="2"/>
      <c r="F437" s="2"/>
      <c r="H437" s="2"/>
      <c r="L437" s="2"/>
      <c r="N437" s="2"/>
      <c r="O437" s="2"/>
      <c r="P437" s="2"/>
    </row>
    <row r="438" customFormat="false" ht="12.75" hidden="false" customHeight="true" outlineLevel="0" collapsed="false">
      <c r="A438" s="2"/>
      <c r="D438" s="2"/>
      <c r="F438" s="2"/>
      <c r="H438" s="2"/>
      <c r="L438" s="2"/>
      <c r="N438" s="2"/>
      <c r="O438" s="2"/>
      <c r="P438" s="2"/>
    </row>
    <row r="439" customFormat="false" ht="12.75" hidden="false" customHeight="true" outlineLevel="0" collapsed="false">
      <c r="A439" s="2"/>
      <c r="D439" s="2"/>
      <c r="F439" s="2"/>
      <c r="H439" s="2"/>
      <c r="L439" s="2"/>
      <c r="N439" s="2"/>
      <c r="O439" s="2"/>
      <c r="P439" s="2"/>
    </row>
    <row r="440" customFormat="false" ht="12.75" hidden="false" customHeight="true" outlineLevel="0" collapsed="false">
      <c r="A440" s="2"/>
      <c r="D440" s="2"/>
      <c r="F440" s="2"/>
      <c r="H440" s="2"/>
      <c r="L440" s="2"/>
      <c r="N440" s="2"/>
      <c r="O440" s="2"/>
      <c r="P440" s="2"/>
    </row>
    <row r="441" customFormat="false" ht="12.75" hidden="false" customHeight="true" outlineLevel="0" collapsed="false">
      <c r="A441" s="2"/>
      <c r="D441" s="2"/>
      <c r="F441" s="2"/>
      <c r="H441" s="2"/>
      <c r="L441" s="2"/>
      <c r="N441" s="2"/>
      <c r="O441" s="2"/>
      <c r="P441" s="2"/>
    </row>
    <row r="442" customFormat="false" ht="12.75" hidden="false" customHeight="true" outlineLevel="0" collapsed="false">
      <c r="A442" s="2"/>
      <c r="D442" s="2"/>
      <c r="F442" s="2"/>
      <c r="H442" s="2"/>
      <c r="L442" s="2"/>
      <c r="N442" s="2"/>
      <c r="O442" s="2"/>
      <c r="P442" s="2"/>
    </row>
    <row r="443" customFormat="false" ht="12.75" hidden="false" customHeight="true" outlineLevel="0" collapsed="false">
      <c r="A443" s="2"/>
      <c r="D443" s="2"/>
      <c r="F443" s="2"/>
      <c r="H443" s="2"/>
      <c r="L443" s="2"/>
      <c r="N443" s="2"/>
      <c r="O443" s="2"/>
      <c r="P443" s="2"/>
    </row>
    <row r="444" customFormat="false" ht="12.75" hidden="false" customHeight="true" outlineLevel="0" collapsed="false">
      <c r="A444" s="2"/>
      <c r="D444" s="2"/>
      <c r="F444" s="2"/>
      <c r="H444" s="2"/>
      <c r="L444" s="2"/>
      <c r="N444" s="2"/>
      <c r="O444" s="2"/>
      <c r="P444" s="2"/>
    </row>
    <row r="445" customFormat="false" ht="12.75" hidden="false" customHeight="true" outlineLevel="0" collapsed="false">
      <c r="A445" s="2"/>
      <c r="D445" s="2"/>
      <c r="F445" s="2"/>
      <c r="H445" s="2"/>
      <c r="L445" s="2"/>
      <c r="N445" s="2"/>
      <c r="O445" s="2"/>
      <c r="P445" s="2"/>
    </row>
    <row r="446" customFormat="false" ht="12.75" hidden="false" customHeight="true" outlineLevel="0" collapsed="false">
      <c r="A446" s="2"/>
      <c r="D446" s="2"/>
      <c r="F446" s="2"/>
      <c r="H446" s="2"/>
      <c r="L446" s="2"/>
      <c r="N446" s="2"/>
      <c r="O446" s="2"/>
      <c r="P446" s="2"/>
    </row>
    <row r="447" customFormat="false" ht="12.75" hidden="false" customHeight="true" outlineLevel="0" collapsed="false">
      <c r="A447" s="2"/>
      <c r="D447" s="2"/>
      <c r="F447" s="2"/>
      <c r="H447" s="2"/>
      <c r="L447" s="2"/>
      <c r="N447" s="2"/>
      <c r="O447" s="2"/>
      <c r="P447" s="2"/>
    </row>
    <row r="448" customFormat="false" ht="12.75" hidden="false" customHeight="true" outlineLevel="0" collapsed="false">
      <c r="A448" s="2"/>
      <c r="D448" s="2"/>
      <c r="F448" s="2"/>
      <c r="H448" s="2"/>
      <c r="L448" s="2"/>
      <c r="N448" s="2"/>
      <c r="O448" s="2"/>
      <c r="P448" s="2"/>
    </row>
    <row r="449" customFormat="false" ht="12.75" hidden="false" customHeight="true" outlineLevel="0" collapsed="false">
      <c r="A449" s="2"/>
      <c r="D449" s="2"/>
      <c r="F449" s="2"/>
      <c r="H449" s="2"/>
      <c r="L449" s="2"/>
      <c r="N449" s="2"/>
      <c r="O449" s="2"/>
      <c r="P449" s="2"/>
    </row>
    <row r="450" customFormat="false" ht="12.75" hidden="false" customHeight="true" outlineLevel="0" collapsed="false">
      <c r="A450" s="2"/>
      <c r="D450" s="2"/>
      <c r="F450" s="2"/>
      <c r="H450" s="2"/>
      <c r="L450" s="2"/>
      <c r="N450" s="2"/>
      <c r="O450" s="2"/>
      <c r="P450" s="2"/>
    </row>
    <row r="451" customFormat="false" ht="12.75" hidden="false" customHeight="true" outlineLevel="0" collapsed="false">
      <c r="A451" s="2"/>
      <c r="D451" s="2"/>
      <c r="F451" s="2"/>
      <c r="H451" s="2"/>
      <c r="L451" s="2"/>
      <c r="N451" s="2"/>
      <c r="O451" s="2"/>
      <c r="P451" s="2"/>
    </row>
    <row r="452" customFormat="false" ht="12.75" hidden="false" customHeight="true" outlineLevel="0" collapsed="false">
      <c r="A452" s="2"/>
      <c r="D452" s="2"/>
      <c r="F452" s="2"/>
      <c r="H452" s="2"/>
      <c r="L452" s="2"/>
      <c r="N452" s="2"/>
      <c r="O452" s="2"/>
      <c r="P452" s="2"/>
    </row>
    <row r="453" customFormat="false" ht="12.75" hidden="false" customHeight="true" outlineLevel="0" collapsed="false">
      <c r="A453" s="2"/>
      <c r="D453" s="2"/>
      <c r="F453" s="2"/>
      <c r="H453" s="2"/>
      <c r="L453" s="2"/>
      <c r="N453" s="2"/>
      <c r="O453" s="2"/>
      <c r="P453" s="2"/>
    </row>
    <row r="454" customFormat="false" ht="12.75" hidden="false" customHeight="true" outlineLevel="0" collapsed="false">
      <c r="A454" s="2"/>
      <c r="D454" s="2"/>
      <c r="F454" s="2"/>
      <c r="H454" s="2"/>
      <c r="L454" s="2"/>
      <c r="N454" s="2"/>
      <c r="O454" s="2"/>
      <c r="P454" s="2"/>
    </row>
    <row r="455" customFormat="false" ht="12.75" hidden="false" customHeight="true" outlineLevel="0" collapsed="false">
      <c r="A455" s="2"/>
      <c r="D455" s="2"/>
      <c r="F455" s="2"/>
      <c r="H455" s="2"/>
      <c r="L455" s="2"/>
      <c r="N455" s="2"/>
      <c r="O455" s="2"/>
      <c r="P455" s="2"/>
    </row>
    <row r="456" customFormat="false" ht="12.75" hidden="false" customHeight="true" outlineLevel="0" collapsed="false">
      <c r="A456" s="2"/>
      <c r="D456" s="2"/>
      <c r="F456" s="2"/>
      <c r="H456" s="2"/>
      <c r="L456" s="2"/>
      <c r="N456" s="2"/>
      <c r="O456" s="2"/>
      <c r="P456" s="2"/>
    </row>
    <row r="457" customFormat="false" ht="12.75" hidden="false" customHeight="true" outlineLevel="0" collapsed="false">
      <c r="A457" s="2"/>
      <c r="D457" s="2"/>
      <c r="F457" s="2"/>
      <c r="H457" s="2"/>
      <c r="L457" s="2"/>
      <c r="N457" s="2"/>
      <c r="O457" s="2"/>
      <c r="P457" s="2"/>
    </row>
    <row r="458" customFormat="false" ht="12.75" hidden="false" customHeight="true" outlineLevel="0" collapsed="false">
      <c r="A458" s="2"/>
      <c r="D458" s="2"/>
      <c r="F458" s="2"/>
      <c r="H458" s="2"/>
      <c r="L458" s="2"/>
      <c r="N458" s="2"/>
      <c r="O458" s="2"/>
      <c r="P458" s="2"/>
    </row>
    <row r="459" customFormat="false" ht="12.75" hidden="false" customHeight="true" outlineLevel="0" collapsed="false">
      <c r="A459" s="2"/>
      <c r="D459" s="2"/>
      <c r="F459" s="2"/>
      <c r="H459" s="2"/>
      <c r="L459" s="2"/>
      <c r="N459" s="2"/>
      <c r="O459" s="2"/>
      <c r="P459" s="2"/>
    </row>
    <row r="460" customFormat="false" ht="12.75" hidden="false" customHeight="true" outlineLevel="0" collapsed="false">
      <c r="A460" s="2"/>
      <c r="D460" s="2"/>
      <c r="F460" s="2"/>
      <c r="H460" s="2"/>
      <c r="L460" s="2"/>
      <c r="N460" s="2"/>
      <c r="O460" s="2"/>
      <c r="P460" s="2"/>
    </row>
    <row r="461" customFormat="false" ht="12.75" hidden="false" customHeight="true" outlineLevel="0" collapsed="false">
      <c r="A461" s="2"/>
      <c r="D461" s="2"/>
      <c r="F461" s="2"/>
      <c r="H461" s="2"/>
      <c r="L461" s="2"/>
      <c r="N461" s="2"/>
      <c r="O461" s="2"/>
      <c r="P461" s="2"/>
    </row>
    <row r="462" customFormat="false" ht="12.75" hidden="false" customHeight="true" outlineLevel="0" collapsed="false">
      <c r="A462" s="2"/>
      <c r="D462" s="2"/>
      <c r="F462" s="2"/>
      <c r="H462" s="2"/>
      <c r="L462" s="2"/>
      <c r="N462" s="2"/>
      <c r="O462" s="2"/>
      <c r="P462" s="2"/>
    </row>
    <row r="463" customFormat="false" ht="12.75" hidden="false" customHeight="true" outlineLevel="0" collapsed="false">
      <c r="A463" s="2"/>
      <c r="D463" s="2"/>
      <c r="F463" s="2"/>
      <c r="H463" s="2"/>
      <c r="L463" s="2"/>
      <c r="N463" s="2"/>
      <c r="O463" s="2"/>
      <c r="P463" s="2"/>
    </row>
    <row r="464" customFormat="false" ht="12.75" hidden="false" customHeight="true" outlineLevel="0" collapsed="false">
      <c r="A464" s="2"/>
      <c r="D464" s="2"/>
      <c r="F464" s="2"/>
      <c r="H464" s="2"/>
      <c r="L464" s="2"/>
      <c r="N464" s="2"/>
      <c r="O464" s="2"/>
      <c r="P464" s="2"/>
    </row>
    <row r="465" customFormat="false" ht="12.75" hidden="false" customHeight="true" outlineLevel="0" collapsed="false">
      <c r="A465" s="2"/>
      <c r="D465" s="2"/>
      <c r="F465" s="2"/>
      <c r="H465" s="2"/>
      <c r="L465" s="2"/>
      <c r="N465" s="2"/>
      <c r="O465" s="2"/>
      <c r="P465" s="2"/>
    </row>
    <row r="466" customFormat="false" ht="12.75" hidden="false" customHeight="true" outlineLevel="0" collapsed="false">
      <c r="A466" s="2"/>
      <c r="D466" s="2"/>
      <c r="F466" s="2"/>
      <c r="H466" s="2"/>
      <c r="L466" s="2"/>
      <c r="N466" s="2"/>
      <c r="O466" s="2"/>
      <c r="P466" s="2"/>
    </row>
    <row r="467" customFormat="false" ht="12.75" hidden="false" customHeight="true" outlineLevel="0" collapsed="false">
      <c r="A467" s="2"/>
      <c r="D467" s="2"/>
      <c r="F467" s="2"/>
      <c r="H467" s="2"/>
      <c r="L467" s="2"/>
      <c r="N467" s="2"/>
      <c r="O467" s="2"/>
      <c r="P467" s="2"/>
    </row>
    <row r="468" customFormat="false" ht="12.75" hidden="false" customHeight="true" outlineLevel="0" collapsed="false">
      <c r="A468" s="2"/>
      <c r="D468" s="2"/>
      <c r="F468" s="2"/>
      <c r="H468" s="2"/>
      <c r="L468" s="2"/>
      <c r="N468" s="2"/>
      <c r="O468" s="2"/>
      <c r="P468" s="2"/>
    </row>
    <row r="469" customFormat="false" ht="12.75" hidden="false" customHeight="true" outlineLevel="0" collapsed="false">
      <c r="A469" s="2"/>
      <c r="D469" s="2"/>
      <c r="F469" s="2"/>
      <c r="H469" s="2"/>
      <c r="L469" s="2"/>
      <c r="N469" s="2"/>
      <c r="O469" s="2"/>
      <c r="P469" s="2"/>
    </row>
    <row r="470" customFormat="false" ht="12.75" hidden="false" customHeight="true" outlineLevel="0" collapsed="false">
      <c r="A470" s="2"/>
      <c r="D470" s="2"/>
      <c r="F470" s="2"/>
      <c r="H470" s="2"/>
      <c r="L470" s="2"/>
      <c r="N470" s="2"/>
      <c r="O470" s="2"/>
      <c r="P470" s="2"/>
    </row>
    <row r="471" customFormat="false" ht="12.75" hidden="false" customHeight="true" outlineLevel="0" collapsed="false">
      <c r="A471" s="2"/>
      <c r="D471" s="2"/>
      <c r="F471" s="2"/>
      <c r="H471" s="2"/>
      <c r="L471" s="2"/>
      <c r="N471" s="2"/>
      <c r="O471" s="2"/>
      <c r="P471" s="2"/>
    </row>
    <row r="472" customFormat="false" ht="12.75" hidden="false" customHeight="true" outlineLevel="0" collapsed="false">
      <c r="A472" s="2"/>
      <c r="D472" s="2"/>
      <c r="F472" s="2"/>
      <c r="H472" s="2"/>
      <c r="L472" s="2"/>
      <c r="N472" s="2"/>
      <c r="O472" s="2"/>
      <c r="P472" s="2"/>
    </row>
    <row r="473" customFormat="false" ht="12.75" hidden="false" customHeight="true" outlineLevel="0" collapsed="false">
      <c r="A473" s="2"/>
      <c r="D473" s="2"/>
      <c r="F473" s="2"/>
      <c r="H473" s="2"/>
      <c r="L473" s="2"/>
      <c r="N473" s="2"/>
      <c r="O473" s="2"/>
      <c r="P473" s="2"/>
    </row>
    <row r="474" customFormat="false" ht="12.75" hidden="false" customHeight="true" outlineLevel="0" collapsed="false">
      <c r="A474" s="2"/>
      <c r="D474" s="2"/>
      <c r="F474" s="2"/>
      <c r="H474" s="2"/>
      <c r="L474" s="2"/>
      <c r="N474" s="2"/>
      <c r="O474" s="2"/>
      <c r="P474" s="2"/>
    </row>
    <row r="475" customFormat="false" ht="12.75" hidden="false" customHeight="true" outlineLevel="0" collapsed="false">
      <c r="A475" s="2"/>
      <c r="D475" s="2"/>
      <c r="F475" s="2"/>
      <c r="H475" s="2"/>
      <c r="L475" s="2"/>
      <c r="N475" s="2"/>
      <c r="O475" s="2"/>
      <c r="P475" s="2"/>
    </row>
    <row r="476" customFormat="false" ht="12.75" hidden="false" customHeight="true" outlineLevel="0" collapsed="false">
      <c r="A476" s="2"/>
      <c r="D476" s="2"/>
      <c r="F476" s="2"/>
      <c r="H476" s="2"/>
      <c r="L476" s="2"/>
      <c r="N476" s="2"/>
      <c r="O476" s="2"/>
      <c r="P476" s="2"/>
    </row>
    <row r="477" customFormat="false" ht="12.75" hidden="false" customHeight="true" outlineLevel="0" collapsed="false">
      <c r="A477" s="2"/>
      <c r="D477" s="2"/>
      <c r="F477" s="2"/>
      <c r="H477" s="2"/>
      <c r="L477" s="2"/>
      <c r="N477" s="2"/>
      <c r="O477" s="2"/>
      <c r="P477" s="2"/>
    </row>
    <row r="478" customFormat="false" ht="12.75" hidden="false" customHeight="true" outlineLevel="0" collapsed="false">
      <c r="A478" s="2"/>
      <c r="D478" s="2"/>
      <c r="F478" s="2"/>
      <c r="H478" s="2"/>
      <c r="L478" s="2"/>
      <c r="N478" s="2"/>
      <c r="O478" s="2"/>
      <c r="P478" s="2"/>
    </row>
    <row r="479" customFormat="false" ht="12.75" hidden="false" customHeight="true" outlineLevel="0" collapsed="false">
      <c r="A479" s="2"/>
      <c r="D479" s="2"/>
      <c r="F479" s="2"/>
      <c r="H479" s="2"/>
      <c r="L479" s="2"/>
      <c r="N479" s="2"/>
      <c r="O479" s="2"/>
      <c r="P479" s="2"/>
    </row>
    <row r="480" customFormat="false" ht="12.75" hidden="false" customHeight="true" outlineLevel="0" collapsed="false">
      <c r="A480" s="2"/>
      <c r="D480" s="2"/>
      <c r="F480" s="2"/>
      <c r="H480" s="2"/>
      <c r="L480" s="2"/>
      <c r="N480" s="2"/>
      <c r="O480" s="2"/>
      <c r="P480" s="2"/>
    </row>
    <row r="481" customFormat="false" ht="12.75" hidden="false" customHeight="true" outlineLevel="0" collapsed="false">
      <c r="A481" s="2"/>
      <c r="D481" s="2"/>
      <c r="F481" s="2"/>
      <c r="H481" s="2"/>
      <c r="L481" s="2"/>
      <c r="N481" s="2"/>
      <c r="O481" s="2"/>
      <c r="P481" s="2"/>
    </row>
    <row r="482" customFormat="false" ht="12.75" hidden="false" customHeight="true" outlineLevel="0" collapsed="false">
      <c r="A482" s="2"/>
      <c r="D482" s="2"/>
      <c r="F482" s="2"/>
      <c r="H482" s="2"/>
      <c r="L482" s="2"/>
      <c r="N482" s="2"/>
      <c r="O482" s="2"/>
      <c r="P482" s="2"/>
    </row>
    <row r="483" customFormat="false" ht="12.75" hidden="false" customHeight="true" outlineLevel="0" collapsed="false">
      <c r="A483" s="2"/>
      <c r="D483" s="2"/>
      <c r="F483" s="2"/>
      <c r="H483" s="2"/>
      <c r="L483" s="2"/>
      <c r="N483" s="2"/>
      <c r="O483" s="2"/>
      <c r="P483" s="2"/>
    </row>
    <row r="484" customFormat="false" ht="12.75" hidden="false" customHeight="true" outlineLevel="0" collapsed="false">
      <c r="A484" s="2"/>
      <c r="D484" s="2"/>
      <c r="F484" s="2"/>
      <c r="H484" s="2"/>
      <c r="L484" s="2"/>
      <c r="N484" s="2"/>
      <c r="O484" s="2"/>
      <c r="P484" s="2"/>
    </row>
    <row r="485" customFormat="false" ht="12.75" hidden="false" customHeight="true" outlineLevel="0" collapsed="false">
      <c r="A485" s="2"/>
      <c r="D485" s="2"/>
      <c r="F485" s="2"/>
      <c r="H485" s="2"/>
      <c r="L485" s="2"/>
      <c r="N485" s="2"/>
      <c r="O485" s="2"/>
      <c r="P485" s="2"/>
    </row>
    <row r="486" customFormat="false" ht="12.75" hidden="false" customHeight="true" outlineLevel="0" collapsed="false">
      <c r="A486" s="2"/>
      <c r="D486" s="2"/>
      <c r="F486" s="2"/>
      <c r="H486" s="2"/>
      <c r="L486" s="2"/>
      <c r="N486" s="2"/>
      <c r="O486" s="2"/>
      <c r="P486" s="2"/>
    </row>
    <row r="487" customFormat="false" ht="12.75" hidden="false" customHeight="true" outlineLevel="0" collapsed="false">
      <c r="A487" s="2"/>
      <c r="D487" s="2"/>
      <c r="F487" s="2"/>
      <c r="H487" s="2"/>
      <c r="L487" s="2"/>
      <c r="N487" s="2"/>
      <c r="O487" s="2"/>
      <c r="P487" s="2"/>
    </row>
    <row r="488" customFormat="false" ht="12.75" hidden="false" customHeight="true" outlineLevel="0" collapsed="false">
      <c r="A488" s="2"/>
      <c r="D488" s="2"/>
      <c r="F488" s="2"/>
      <c r="H488" s="2"/>
      <c r="L488" s="2"/>
      <c r="N488" s="2"/>
      <c r="O488" s="2"/>
      <c r="P488" s="2"/>
    </row>
    <row r="489" customFormat="false" ht="12.75" hidden="false" customHeight="true" outlineLevel="0" collapsed="false">
      <c r="A489" s="2"/>
      <c r="D489" s="2"/>
      <c r="F489" s="2"/>
      <c r="H489" s="2"/>
      <c r="L489" s="2"/>
      <c r="N489" s="2"/>
      <c r="O489" s="2"/>
      <c r="P489" s="2"/>
    </row>
    <row r="490" customFormat="false" ht="12.75" hidden="false" customHeight="true" outlineLevel="0" collapsed="false">
      <c r="A490" s="2"/>
      <c r="D490" s="2"/>
      <c r="F490" s="2"/>
      <c r="H490" s="2"/>
      <c r="L490" s="2"/>
      <c r="N490" s="2"/>
      <c r="O490" s="2"/>
      <c r="P490" s="2"/>
    </row>
    <row r="491" customFormat="false" ht="12.75" hidden="false" customHeight="true" outlineLevel="0" collapsed="false">
      <c r="A491" s="2"/>
      <c r="D491" s="2"/>
      <c r="F491" s="2"/>
      <c r="H491" s="2"/>
      <c r="L491" s="2"/>
      <c r="N491" s="2"/>
      <c r="O491" s="2"/>
      <c r="P491" s="2"/>
    </row>
    <row r="492" customFormat="false" ht="12.75" hidden="false" customHeight="true" outlineLevel="0" collapsed="false">
      <c r="A492" s="2"/>
      <c r="D492" s="2"/>
      <c r="F492" s="2"/>
      <c r="H492" s="2"/>
      <c r="L492" s="2"/>
      <c r="N492" s="2"/>
      <c r="O492" s="2"/>
      <c r="P492" s="2"/>
    </row>
    <row r="493" customFormat="false" ht="12.75" hidden="false" customHeight="true" outlineLevel="0" collapsed="false">
      <c r="A493" s="2"/>
      <c r="D493" s="2"/>
      <c r="F493" s="2"/>
      <c r="H493" s="2"/>
      <c r="L493" s="2"/>
      <c r="N493" s="2"/>
      <c r="O493" s="2"/>
      <c r="P493" s="2"/>
    </row>
    <row r="494" customFormat="false" ht="12.75" hidden="false" customHeight="true" outlineLevel="0" collapsed="false">
      <c r="A494" s="2"/>
      <c r="D494" s="2"/>
      <c r="F494" s="2"/>
      <c r="H494" s="2"/>
      <c r="L494" s="2"/>
      <c r="N494" s="2"/>
      <c r="O494" s="2"/>
      <c r="P494" s="2"/>
    </row>
    <row r="495" customFormat="false" ht="12.75" hidden="false" customHeight="true" outlineLevel="0" collapsed="false">
      <c r="A495" s="2"/>
      <c r="D495" s="2"/>
      <c r="F495" s="2"/>
      <c r="H495" s="2"/>
      <c r="L495" s="2"/>
      <c r="N495" s="2"/>
      <c r="O495" s="2"/>
      <c r="P495" s="2"/>
    </row>
    <row r="496" customFormat="false" ht="12.75" hidden="false" customHeight="true" outlineLevel="0" collapsed="false">
      <c r="A496" s="2"/>
      <c r="D496" s="2"/>
      <c r="F496" s="2"/>
      <c r="H496" s="2"/>
      <c r="L496" s="2"/>
      <c r="N496" s="2"/>
      <c r="O496" s="2"/>
      <c r="P496" s="2"/>
    </row>
    <row r="497" customFormat="false" ht="12.75" hidden="false" customHeight="true" outlineLevel="0" collapsed="false">
      <c r="A497" s="2"/>
      <c r="D497" s="2"/>
      <c r="F497" s="2"/>
      <c r="H497" s="2"/>
      <c r="L497" s="2"/>
      <c r="N497" s="2"/>
      <c r="O497" s="2"/>
      <c r="P497" s="2"/>
    </row>
    <row r="498" customFormat="false" ht="12.75" hidden="false" customHeight="true" outlineLevel="0" collapsed="false">
      <c r="A498" s="2"/>
      <c r="D498" s="2"/>
      <c r="F498" s="2"/>
      <c r="H498" s="2"/>
      <c r="L498" s="2"/>
      <c r="N498" s="2"/>
      <c r="O498" s="2"/>
      <c r="P498" s="2"/>
    </row>
    <row r="499" customFormat="false" ht="12.75" hidden="false" customHeight="true" outlineLevel="0" collapsed="false">
      <c r="A499" s="2"/>
      <c r="D499" s="2"/>
      <c r="F499" s="2"/>
      <c r="H499" s="2"/>
      <c r="L499" s="2"/>
      <c r="N499" s="2"/>
      <c r="O499" s="2"/>
      <c r="P499" s="2"/>
    </row>
    <row r="500" customFormat="false" ht="12.75" hidden="false" customHeight="true" outlineLevel="0" collapsed="false">
      <c r="A500" s="2"/>
      <c r="D500" s="2"/>
      <c r="F500" s="2"/>
      <c r="H500" s="2"/>
      <c r="L500" s="2"/>
      <c r="N500" s="2"/>
      <c r="O500" s="2"/>
      <c r="P500" s="2"/>
    </row>
    <row r="501" customFormat="false" ht="12.75" hidden="false" customHeight="true" outlineLevel="0" collapsed="false">
      <c r="A501" s="2"/>
      <c r="D501" s="2"/>
      <c r="F501" s="2"/>
      <c r="H501" s="2"/>
      <c r="L501" s="2"/>
      <c r="N501" s="2"/>
      <c r="O501" s="2"/>
      <c r="P501" s="2"/>
    </row>
    <row r="502" customFormat="false" ht="12.75" hidden="false" customHeight="true" outlineLevel="0" collapsed="false">
      <c r="A502" s="2"/>
      <c r="D502" s="2"/>
      <c r="F502" s="2"/>
      <c r="H502" s="2"/>
      <c r="L502" s="2"/>
      <c r="N502" s="2"/>
      <c r="O502" s="2"/>
      <c r="P502" s="2"/>
    </row>
    <row r="503" customFormat="false" ht="12.75" hidden="false" customHeight="true" outlineLevel="0" collapsed="false">
      <c r="A503" s="2"/>
      <c r="D503" s="2"/>
      <c r="F503" s="2"/>
      <c r="H503" s="2"/>
      <c r="L503" s="2"/>
      <c r="N503" s="2"/>
      <c r="O503" s="2"/>
      <c r="P503" s="2"/>
    </row>
    <row r="504" customFormat="false" ht="12.75" hidden="false" customHeight="true" outlineLevel="0" collapsed="false">
      <c r="A504" s="2"/>
      <c r="D504" s="2"/>
      <c r="F504" s="2"/>
      <c r="H504" s="2"/>
      <c r="L504" s="2"/>
      <c r="N504" s="2"/>
      <c r="O504" s="2"/>
      <c r="P504" s="2"/>
    </row>
    <row r="505" customFormat="false" ht="12.75" hidden="false" customHeight="true" outlineLevel="0" collapsed="false">
      <c r="A505" s="2"/>
      <c r="D505" s="2"/>
      <c r="F505" s="2"/>
      <c r="H505" s="2"/>
      <c r="L505" s="2"/>
      <c r="N505" s="2"/>
      <c r="O505" s="2"/>
      <c r="P505" s="2"/>
    </row>
    <row r="506" customFormat="false" ht="12.75" hidden="false" customHeight="true" outlineLevel="0" collapsed="false">
      <c r="A506" s="2"/>
      <c r="D506" s="2"/>
      <c r="F506" s="2"/>
      <c r="H506" s="2"/>
      <c r="L506" s="2"/>
      <c r="N506" s="2"/>
      <c r="O506" s="2"/>
      <c r="P506" s="2"/>
    </row>
    <row r="507" customFormat="false" ht="12.75" hidden="false" customHeight="true" outlineLevel="0" collapsed="false">
      <c r="A507" s="2"/>
      <c r="D507" s="2"/>
      <c r="F507" s="2"/>
      <c r="H507" s="2"/>
      <c r="L507" s="2"/>
      <c r="N507" s="2"/>
      <c r="O507" s="2"/>
      <c r="P507" s="2"/>
    </row>
    <row r="508" customFormat="false" ht="12.75" hidden="false" customHeight="true" outlineLevel="0" collapsed="false">
      <c r="A508" s="2"/>
      <c r="D508" s="2"/>
      <c r="F508" s="2"/>
      <c r="H508" s="2"/>
      <c r="L508" s="2"/>
      <c r="N508" s="2"/>
      <c r="O508" s="2"/>
      <c r="P508" s="2"/>
    </row>
    <row r="509" customFormat="false" ht="12.75" hidden="false" customHeight="true" outlineLevel="0" collapsed="false">
      <c r="A509" s="2"/>
      <c r="D509" s="2"/>
      <c r="F509" s="2"/>
      <c r="H509" s="2"/>
      <c r="L509" s="2"/>
      <c r="N509" s="2"/>
      <c r="O509" s="2"/>
      <c r="P509" s="2"/>
    </row>
    <row r="510" customFormat="false" ht="12.75" hidden="false" customHeight="true" outlineLevel="0" collapsed="false">
      <c r="A510" s="2"/>
      <c r="D510" s="2"/>
      <c r="F510" s="2"/>
      <c r="H510" s="2"/>
      <c r="L510" s="2"/>
      <c r="N510" s="2"/>
      <c r="O510" s="2"/>
      <c r="P510" s="2"/>
    </row>
    <row r="511" customFormat="false" ht="12.75" hidden="false" customHeight="true" outlineLevel="0" collapsed="false">
      <c r="A511" s="2"/>
      <c r="D511" s="2"/>
      <c r="F511" s="2"/>
      <c r="H511" s="2"/>
      <c r="L511" s="2"/>
      <c r="N511" s="2"/>
      <c r="O511" s="2"/>
      <c r="P511" s="2"/>
    </row>
    <row r="512" customFormat="false" ht="12.75" hidden="false" customHeight="true" outlineLevel="0" collapsed="false">
      <c r="A512" s="2"/>
      <c r="D512" s="2"/>
      <c r="F512" s="2"/>
      <c r="H512" s="2"/>
      <c r="L512" s="2"/>
      <c r="N512" s="2"/>
      <c r="O512" s="2"/>
      <c r="P512" s="2"/>
    </row>
    <row r="513" customFormat="false" ht="12.75" hidden="false" customHeight="true" outlineLevel="0" collapsed="false">
      <c r="A513" s="2"/>
      <c r="D513" s="2"/>
      <c r="F513" s="2"/>
      <c r="H513" s="2"/>
      <c r="L513" s="2"/>
      <c r="N513" s="2"/>
      <c r="O513" s="2"/>
      <c r="P513" s="2"/>
    </row>
    <row r="514" customFormat="false" ht="12.75" hidden="false" customHeight="true" outlineLevel="0" collapsed="false">
      <c r="A514" s="2"/>
      <c r="D514" s="2"/>
      <c r="F514" s="2"/>
      <c r="H514" s="2"/>
      <c r="L514" s="2"/>
      <c r="N514" s="2"/>
      <c r="O514" s="2"/>
      <c r="P514" s="2"/>
    </row>
    <row r="515" customFormat="false" ht="12.75" hidden="false" customHeight="true" outlineLevel="0" collapsed="false">
      <c r="A515" s="2"/>
      <c r="D515" s="2"/>
      <c r="F515" s="2"/>
      <c r="H515" s="2"/>
      <c r="L515" s="2"/>
      <c r="N515" s="2"/>
      <c r="O515" s="2"/>
      <c r="P515" s="2"/>
    </row>
    <row r="516" customFormat="false" ht="12.75" hidden="false" customHeight="true" outlineLevel="0" collapsed="false">
      <c r="A516" s="2"/>
      <c r="D516" s="2"/>
      <c r="F516" s="2"/>
      <c r="H516" s="2"/>
      <c r="L516" s="2"/>
      <c r="N516" s="2"/>
      <c r="O516" s="2"/>
      <c r="P516" s="2"/>
    </row>
    <row r="517" customFormat="false" ht="12.75" hidden="false" customHeight="true" outlineLevel="0" collapsed="false">
      <c r="A517" s="2"/>
      <c r="D517" s="2"/>
      <c r="F517" s="2"/>
      <c r="H517" s="2"/>
      <c r="L517" s="2"/>
      <c r="N517" s="2"/>
      <c r="O517" s="2"/>
      <c r="P517" s="2"/>
    </row>
    <row r="518" customFormat="false" ht="12.75" hidden="false" customHeight="true" outlineLevel="0" collapsed="false">
      <c r="A518" s="2"/>
      <c r="D518" s="2"/>
      <c r="F518" s="2"/>
      <c r="H518" s="2"/>
      <c r="L518" s="2"/>
      <c r="N518" s="2"/>
      <c r="O518" s="2"/>
      <c r="P518" s="2"/>
    </row>
    <row r="519" customFormat="false" ht="12.75" hidden="false" customHeight="true" outlineLevel="0" collapsed="false">
      <c r="A519" s="2"/>
      <c r="D519" s="2"/>
      <c r="F519" s="2"/>
      <c r="H519" s="2"/>
      <c r="L519" s="2"/>
      <c r="N519" s="2"/>
      <c r="O519" s="2"/>
      <c r="P519" s="2"/>
    </row>
    <row r="520" customFormat="false" ht="12.75" hidden="false" customHeight="true" outlineLevel="0" collapsed="false">
      <c r="A520" s="2"/>
      <c r="D520" s="2"/>
      <c r="F520" s="2"/>
      <c r="H520" s="2"/>
      <c r="L520" s="2"/>
      <c r="N520" s="2"/>
      <c r="O520" s="2"/>
      <c r="P520" s="2"/>
    </row>
    <row r="521" customFormat="false" ht="12.75" hidden="false" customHeight="true" outlineLevel="0" collapsed="false">
      <c r="A521" s="2"/>
      <c r="D521" s="2"/>
      <c r="F521" s="2"/>
      <c r="H521" s="2"/>
      <c r="L521" s="2"/>
      <c r="N521" s="2"/>
      <c r="O521" s="2"/>
      <c r="P521" s="2"/>
    </row>
    <row r="522" customFormat="false" ht="12.75" hidden="false" customHeight="true" outlineLevel="0" collapsed="false">
      <c r="A522" s="2"/>
      <c r="D522" s="2"/>
      <c r="F522" s="2"/>
      <c r="H522" s="2"/>
      <c r="L522" s="2"/>
      <c r="N522" s="2"/>
      <c r="O522" s="2"/>
      <c r="P522" s="2"/>
    </row>
    <row r="523" customFormat="false" ht="12.75" hidden="false" customHeight="true" outlineLevel="0" collapsed="false">
      <c r="A523" s="2"/>
      <c r="D523" s="2"/>
      <c r="F523" s="2"/>
      <c r="H523" s="2"/>
      <c r="L523" s="2"/>
      <c r="N523" s="2"/>
      <c r="O523" s="2"/>
      <c r="P523" s="2"/>
    </row>
    <row r="524" customFormat="false" ht="12.75" hidden="false" customHeight="true" outlineLevel="0" collapsed="false">
      <c r="A524" s="2"/>
      <c r="D524" s="2"/>
      <c r="F524" s="2"/>
      <c r="H524" s="2"/>
      <c r="L524" s="2"/>
      <c r="N524" s="2"/>
      <c r="O524" s="2"/>
      <c r="P524" s="2"/>
    </row>
    <row r="525" customFormat="false" ht="12.75" hidden="false" customHeight="true" outlineLevel="0" collapsed="false">
      <c r="A525" s="2"/>
      <c r="D525" s="2"/>
      <c r="F525" s="2"/>
      <c r="H525" s="2"/>
      <c r="L525" s="2"/>
      <c r="N525" s="2"/>
      <c r="O525" s="2"/>
      <c r="P525" s="2"/>
    </row>
    <row r="526" customFormat="false" ht="12.75" hidden="false" customHeight="true" outlineLevel="0" collapsed="false">
      <c r="A526" s="2"/>
      <c r="D526" s="2"/>
      <c r="F526" s="2"/>
      <c r="H526" s="2"/>
      <c r="L526" s="2"/>
      <c r="N526" s="2"/>
      <c r="O526" s="2"/>
      <c r="P526" s="2"/>
    </row>
    <row r="527" customFormat="false" ht="12.75" hidden="false" customHeight="true" outlineLevel="0" collapsed="false">
      <c r="A527" s="2"/>
      <c r="D527" s="2"/>
      <c r="F527" s="2"/>
      <c r="H527" s="2"/>
      <c r="L527" s="2"/>
      <c r="N527" s="2"/>
      <c r="O527" s="2"/>
      <c r="P527" s="2"/>
    </row>
    <row r="528" customFormat="false" ht="12.75" hidden="false" customHeight="true" outlineLevel="0" collapsed="false">
      <c r="A528" s="2"/>
      <c r="D528" s="2"/>
      <c r="F528" s="2"/>
      <c r="H528" s="2"/>
      <c r="L528" s="2"/>
      <c r="N528" s="2"/>
      <c r="O528" s="2"/>
      <c r="P528" s="2"/>
    </row>
    <row r="529" customFormat="false" ht="12.75" hidden="false" customHeight="true" outlineLevel="0" collapsed="false">
      <c r="A529" s="2"/>
      <c r="D529" s="2"/>
      <c r="F529" s="2"/>
      <c r="H529" s="2"/>
      <c r="L529" s="2"/>
      <c r="N529" s="2"/>
      <c r="O529" s="2"/>
      <c r="P529" s="2"/>
    </row>
    <row r="530" customFormat="false" ht="12.75" hidden="false" customHeight="true" outlineLevel="0" collapsed="false">
      <c r="A530" s="2"/>
      <c r="D530" s="2"/>
      <c r="F530" s="2"/>
      <c r="H530" s="2"/>
      <c r="L530" s="2"/>
      <c r="N530" s="2"/>
      <c r="O530" s="2"/>
      <c r="P530" s="2"/>
    </row>
    <row r="531" customFormat="false" ht="12.75" hidden="false" customHeight="true" outlineLevel="0" collapsed="false">
      <c r="A531" s="2"/>
      <c r="D531" s="2"/>
      <c r="F531" s="2"/>
      <c r="H531" s="2"/>
      <c r="L531" s="2"/>
      <c r="N531" s="2"/>
      <c r="O531" s="2"/>
      <c r="P531" s="2"/>
    </row>
    <row r="532" customFormat="false" ht="12.75" hidden="false" customHeight="true" outlineLevel="0" collapsed="false">
      <c r="A532" s="2"/>
      <c r="D532" s="2"/>
      <c r="F532" s="2"/>
      <c r="H532" s="2"/>
      <c r="L532" s="2"/>
      <c r="N532" s="2"/>
      <c r="O532" s="2"/>
      <c r="P532" s="2"/>
    </row>
    <row r="533" customFormat="false" ht="12.75" hidden="false" customHeight="true" outlineLevel="0" collapsed="false">
      <c r="A533" s="2"/>
      <c r="D533" s="2"/>
      <c r="F533" s="2"/>
      <c r="H533" s="2"/>
      <c r="L533" s="2"/>
      <c r="N533" s="2"/>
      <c r="O533" s="2"/>
      <c r="P533" s="2"/>
    </row>
    <row r="534" customFormat="false" ht="12.75" hidden="false" customHeight="true" outlineLevel="0" collapsed="false">
      <c r="A534" s="2"/>
      <c r="D534" s="2"/>
      <c r="F534" s="2"/>
      <c r="H534" s="2"/>
      <c r="L534" s="2"/>
      <c r="N534" s="2"/>
      <c r="O534" s="2"/>
      <c r="P534" s="2"/>
    </row>
    <row r="535" customFormat="false" ht="12.75" hidden="false" customHeight="true" outlineLevel="0" collapsed="false">
      <c r="A535" s="2"/>
      <c r="D535" s="2"/>
      <c r="F535" s="2"/>
      <c r="H535" s="2"/>
      <c r="L535" s="2"/>
      <c r="N535" s="2"/>
      <c r="O535" s="2"/>
      <c r="P535" s="2"/>
    </row>
    <row r="536" customFormat="false" ht="12.75" hidden="false" customHeight="true" outlineLevel="0" collapsed="false">
      <c r="A536" s="2"/>
      <c r="D536" s="2"/>
      <c r="F536" s="2"/>
      <c r="H536" s="2"/>
      <c r="L536" s="2"/>
      <c r="N536" s="2"/>
      <c r="O536" s="2"/>
      <c r="P536" s="2"/>
    </row>
    <row r="537" customFormat="false" ht="12.75" hidden="false" customHeight="true" outlineLevel="0" collapsed="false">
      <c r="A537" s="2"/>
      <c r="D537" s="2"/>
      <c r="F537" s="2"/>
      <c r="H537" s="2"/>
      <c r="L537" s="2"/>
      <c r="N537" s="2"/>
      <c r="O537" s="2"/>
      <c r="P537" s="2"/>
    </row>
    <row r="538" customFormat="false" ht="12.75" hidden="false" customHeight="true" outlineLevel="0" collapsed="false">
      <c r="A538" s="2"/>
      <c r="D538" s="2"/>
      <c r="F538" s="2"/>
      <c r="H538" s="2"/>
      <c r="L538" s="2"/>
      <c r="N538" s="2"/>
      <c r="O538" s="2"/>
      <c r="P538" s="2"/>
    </row>
    <row r="539" customFormat="false" ht="12.75" hidden="false" customHeight="true" outlineLevel="0" collapsed="false">
      <c r="A539" s="2"/>
      <c r="D539" s="2"/>
      <c r="F539" s="2"/>
      <c r="H539" s="2"/>
      <c r="L539" s="2"/>
      <c r="N539" s="2"/>
      <c r="O539" s="2"/>
      <c r="P539" s="2"/>
    </row>
    <row r="540" customFormat="false" ht="12.75" hidden="false" customHeight="true" outlineLevel="0" collapsed="false">
      <c r="A540" s="2"/>
      <c r="D540" s="2"/>
      <c r="F540" s="2"/>
      <c r="H540" s="2"/>
      <c r="L540" s="2"/>
      <c r="N540" s="2"/>
      <c r="O540" s="2"/>
      <c r="P540" s="2"/>
    </row>
    <row r="541" customFormat="false" ht="12.75" hidden="false" customHeight="true" outlineLevel="0" collapsed="false">
      <c r="A541" s="2"/>
      <c r="D541" s="2"/>
      <c r="F541" s="2"/>
      <c r="H541" s="2"/>
      <c r="L541" s="2"/>
      <c r="N541" s="2"/>
      <c r="O541" s="2"/>
      <c r="P541" s="2"/>
    </row>
    <row r="542" customFormat="false" ht="12.75" hidden="false" customHeight="true" outlineLevel="0" collapsed="false">
      <c r="A542" s="2"/>
      <c r="D542" s="2"/>
      <c r="F542" s="2"/>
      <c r="H542" s="2"/>
      <c r="L542" s="2"/>
      <c r="N542" s="2"/>
      <c r="O542" s="2"/>
      <c r="P542" s="2"/>
    </row>
    <row r="543" customFormat="false" ht="12.75" hidden="false" customHeight="true" outlineLevel="0" collapsed="false">
      <c r="A543" s="2"/>
      <c r="D543" s="2"/>
      <c r="F543" s="2"/>
      <c r="H543" s="2"/>
      <c r="L543" s="2"/>
      <c r="N543" s="2"/>
      <c r="O543" s="2"/>
      <c r="P543" s="2"/>
    </row>
    <row r="544" customFormat="false" ht="12.75" hidden="false" customHeight="true" outlineLevel="0" collapsed="false">
      <c r="A544" s="2"/>
      <c r="D544" s="2"/>
      <c r="F544" s="2"/>
      <c r="H544" s="2"/>
      <c r="L544" s="2"/>
      <c r="N544" s="2"/>
      <c r="O544" s="2"/>
      <c r="P544" s="2"/>
    </row>
    <row r="545" customFormat="false" ht="12.75" hidden="false" customHeight="true" outlineLevel="0" collapsed="false">
      <c r="A545" s="2"/>
      <c r="D545" s="2"/>
      <c r="F545" s="2"/>
      <c r="H545" s="2"/>
      <c r="L545" s="2"/>
      <c r="N545" s="2"/>
      <c r="O545" s="2"/>
      <c r="P545" s="2"/>
    </row>
    <row r="546" customFormat="false" ht="12.75" hidden="false" customHeight="true" outlineLevel="0" collapsed="false">
      <c r="A546" s="2"/>
      <c r="D546" s="2"/>
      <c r="F546" s="2"/>
      <c r="H546" s="2"/>
      <c r="L546" s="2"/>
      <c r="N546" s="2"/>
      <c r="O546" s="2"/>
      <c r="P546" s="2"/>
    </row>
    <row r="547" customFormat="false" ht="12.75" hidden="false" customHeight="true" outlineLevel="0" collapsed="false">
      <c r="A547" s="2"/>
      <c r="D547" s="2"/>
      <c r="F547" s="2"/>
      <c r="H547" s="2"/>
      <c r="L547" s="2"/>
      <c r="N547" s="2"/>
      <c r="O547" s="2"/>
      <c r="P547" s="2"/>
    </row>
    <row r="548" customFormat="false" ht="12.75" hidden="false" customHeight="true" outlineLevel="0" collapsed="false">
      <c r="A548" s="2"/>
      <c r="D548" s="2"/>
      <c r="F548" s="2"/>
      <c r="H548" s="2"/>
      <c r="L548" s="2"/>
      <c r="N548" s="2"/>
      <c r="O548" s="2"/>
      <c r="P548" s="2"/>
    </row>
    <row r="549" customFormat="false" ht="12.75" hidden="false" customHeight="true" outlineLevel="0" collapsed="false">
      <c r="A549" s="2"/>
      <c r="D549" s="2"/>
      <c r="F549" s="2"/>
      <c r="H549" s="2"/>
      <c r="L549" s="2"/>
      <c r="N549" s="2"/>
      <c r="O549" s="2"/>
      <c r="P549" s="2"/>
    </row>
    <row r="550" customFormat="false" ht="12.75" hidden="false" customHeight="true" outlineLevel="0" collapsed="false">
      <c r="A550" s="2"/>
      <c r="D550" s="2"/>
      <c r="F550" s="2"/>
      <c r="H550" s="2"/>
      <c r="L550" s="2"/>
      <c r="N550" s="2"/>
      <c r="O550" s="2"/>
      <c r="P550" s="2"/>
    </row>
    <row r="551" customFormat="false" ht="12.75" hidden="false" customHeight="true" outlineLevel="0" collapsed="false">
      <c r="A551" s="2"/>
      <c r="D551" s="2"/>
      <c r="F551" s="2"/>
      <c r="H551" s="2"/>
      <c r="L551" s="2"/>
      <c r="N551" s="2"/>
      <c r="O551" s="2"/>
      <c r="P551" s="2"/>
    </row>
    <row r="552" customFormat="false" ht="12.75" hidden="false" customHeight="true" outlineLevel="0" collapsed="false">
      <c r="A552" s="2"/>
      <c r="D552" s="2"/>
      <c r="F552" s="2"/>
      <c r="H552" s="2"/>
      <c r="L552" s="2"/>
      <c r="N552" s="2"/>
      <c r="O552" s="2"/>
      <c r="P552" s="2"/>
    </row>
    <row r="553" customFormat="false" ht="12.75" hidden="false" customHeight="true" outlineLevel="0" collapsed="false">
      <c r="A553" s="2"/>
      <c r="D553" s="2"/>
      <c r="F553" s="2"/>
      <c r="H553" s="2"/>
      <c r="L553" s="2"/>
      <c r="N553" s="2"/>
      <c r="O553" s="2"/>
      <c r="P553" s="2"/>
    </row>
    <row r="554" customFormat="false" ht="12.75" hidden="false" customHeight="true" outlineLevel="0" collapsed="false">
      <c r="A554" s="2"/>
      <c r="D554" s="2"/>
      <c r="F554" s="2"/>
      <c r="H554" s="2"/>
      <c r="L554" s="2"/>
      <c r="N554" s="2"/>
      <c r="O554" s="2"/>
      <c r="P554" s="2"/>
    </row>
    <row r="555" customFormat="false" ht="12.75" hidden="false" customHeight="true" outlineLevel="0" collapsed="false">
      <c r="A555" s="2"/>
      <c r="D555" s="2"/>
      <c r="F555" s="2"/>
      <c r="H555" s="2"/>
      <c r="L555" s="2"/>
      <c r="N555" s="2"/>
      <c r="O555" s="2"/>
      <c r="P555" s="2"/>
    </row>
    <row r="556" customFormat="false" ht="12.75" hidden="false" customHeight="true" outlineLevel="0" collapsed="false">
      <c r="A556" s="2"/>
      <c r="D556" s="2"/>
      <c r="F556" s="2"/>
      <c r="H556" s="2"/>
      <c r="L556" s="2"/>
      <c r="N556" s="2"/>
      <c r="O556" s="2"/>
      <c r="P556" s="2"/>
    </row>
    <row r="557" customFormat="false" ht="12.75" hidden="false" customHeight="true" outlineLevel="0" collapsed="false">
      <c r="A557" s="2"/>
      <c r="D557" s="2"/>
      <c r="F557" s="2"/>
      <c r="H557" s="2"/>
      <c r="L557" s="2"/>
      <c r="N557" s="2"/>
      <c r="O557" s="2"/>
      <c r="P557" s="2"/>
    </row>
    <row r="558" customFormat="false" ht="12.75" hidden="false" customHeight="true" outlineLevel="0" collapsed="false">
      <c r="A558" s="2"/>
      <c r="D558" s="2"/>
      <c r="F558" s="2"/>
      <c r="H558" s="2"/>
      <c r="L558" s="2"/>
      <c r="N558" s="2"/>
      <c r="O558" s="2"/>
      <c r="P558" s="2"/>
    </row>
    <row r="559" customFormat="false" ht="12.75" hidden="false" customHeight="true" outlineLevel="0" collapsed="false">
      <c r="A559" s="2"/>
      <c r="D559" s="2"/>
      <c r="F559" s="2"/>
      <c r="H559" s="2"/>
      <c r="L559" s="2"/>
      <c r="N559" s="2"/>
      <c r="O559" s="2"/>
      <c r="P559" s="2"/>
    </row>
    <row r="560" customFormat="false" ht="12.75" hidden="false" customHeight="true" outlineLevel="0" collapsed="false">
      <c r="A560" s="2"/>
      <c r="D560" s="2"/>
      <c r="F560" s="2"/>
      <c r="H560" s="2"/>
      <c r="L560" s="2"/>
      <c r="N560" s="2"/>
      <c r="O560" s="2"/>
      <c r="P560" s="2"/>
    </row>
    <row r="561" customFormat="false" ht="12.75" hidden="false" customHeight="true" outlineLevel="0" collapsed="false">
      <c r="A561" s="2"/>
      <c r="D561" s="2"/>
      <c r="F561" s="2"/>
      <c r="H561" s="2"/>
      <c r="L561" s="2"/>
      <c r="N561" s="2"/>
      <c r="O561" s="2"/>
      <c r="P561" s="2"/>
    </row>
    <row r="562" customFormat="false" ht="12.75" hidden="false" customHeight="true" outlineLevel="0" collapsed="false">
      <c r="A562" s="2"/>
      <c r="D562" s="2"/>
      <c r="F562" s="2"/>
      <c r="H562" s="2"/>
      <c r="L562" s="2"/>
      <c r="N562" s="2"/>
      <c r="O562" s="2"/>
      <c r="P562" s="2"/>
    </row>
    <row r="563" customFormat="false" ht="12.75" hidden="false" customHeight="true" outlineLevel="0" collapsed="false">
      <c r="A563" s="2"/>
      <c r="D563" s="2"/>
      <c r="F563" s="2"/>
      <c r="H563" s="2"/>
      <c r="L563" s="2"/>
      <c r="N563" s="2"/>
      <c r="O563" s="2"/>
      <c r="P563" s="2"/>
    </row>
    <row r="564" customFormat="false" ht="12.75" hidden="false" customHeight="true" outlineLevel="0" collapsed="false">
      <c r="A564" s="2"/>
      <c r="D564" s="2"/>
      <c r="F564" s="2"/>
      <c r="H564" s="2"/>
      <c r="L564" s="2"/>
      <c r="N564" s="2"/>
      <c r="O564" s="2"/>
      <c r="P564" s="2"/>
    </row>
    <row r="565" customFormat="false" ht="12.75" hidden="false" customHeight="true" outlineLevel="0" collapsed="false">
      <c r="A565" s="2"/>
      <c r="D565" s="2"/>
      <c r="F565" s="2"/>
      <c r="H565" s="2"/>
      <c r="L565" s="2"/>
      <c r="N565" s="2"/>
      <c r="O565" s="2"/>
      <c r="P565" s="2"/>
    </row>
    <row r="566" customFormat="false" ht="12.75" hidden="false" customHeight="true" outlineLevel="0" collapsed="false">
      <c r="A566" s="2"/>
      <c r="D566" s="2"/>
      <c r="F566" s="2"/>
      <c r="H566" s="2"/>
      <c r="L566" s="2"/>
      <c r="N566" s="2"/>
      <c r="O566" s="2"/>
      <c r="P566" s="2"/>
    </row>
    <row r="567" customFormat="false" ht="12.75" hidden="false" customHeight="true" outlineLevel="0" collapsed="false">
      <c r="A567" s="2"/>
      <c r="D567" s="2"/>
      <c r="F567" s="2"/>
      <c r="H567" s="2"/>
      <c r="L567" s="2"/>
      <c r="N567" s="2"/>
      <c r="O567" s="2"/>
      <c r="P567" s="2"/>
    </row>
    <row r="568" customFormat="false" ht="12.75" hidden="false" customHeight="true" outlineLevel="0" collapsed="false">
      <c r="A568" s="2"/>
      <c r="D568" s="2"/>
      <c r="F568" s="2"/>
      <c r="H568" s="2"/>
      <c r="L568" s="2"/>
      <c r="N568" s="2"/>
      <c r="O568" s="2"/>
      <c r="P568" s="2"/>
    </row>
    <row r="569" customFormat="false" ht="12.75" hidden="false" customHeight="true" outlineLevel="0" collapsed="false">
      <c r="A569" s="2"/>
      <c r="D569" s="2"/>
      <c r="F569" s="2"/>
      <c r="H569" s="2"/>
      <c r="L569" s="2"/>
      <c r="N569" s="2"/>
      <c r="O569" s="2"/>
      <c r="P569" s="2"/>
    </row>
    <row r="570" customFormat="false" ht="12.75" hidden="false" customHeight="true" outlineLevel="0" collapsed="false">
      <c r="A570" s="2"/>
      <c r="D570" s="2"/>
      <c r="F570" s="2"/>
      <c r="H570" s="2"/>
      <c r="L570" s="2"/>
      <c r="N570" s="2"/>
      <c r="O570" s="2"/>
      <c r="P570" s="2"/>
    </row>
    <row r="571" customFormat="false" ht="12.75" hidden="false" customHeight="true" outlineLevel="0" collapsed="false">
      <c r="A571" s="2"/>
      <c r="D571" s="2"/>
      <c r="F571" s="2"/>
      <c r="H571" s="2"/>
      <c r="L571" s="2"/>
      <c r="N571" s="2"/>
      <c r="O571" s="2"/>
      <c r="P571" s="2"/>
    </row>
    <row r="572" customFormat="false" ht="12.75" hidden="false" customHeight="true" outlineLevel="0" collapsed="false">
      <c r="A572" s="2"/>
      <c r="D572" s="2"/>
      <c r="F572" s="2"/>
      <c r="H572" s="2"/>
      <c r="L572" s="2"/>
      <c r="N572" s="2"/>
      <c r="O572" s="2"/>
      <c r="P572" s="2"/>
    </row>
    <row r="573" customFormat="false" ht="12.75" hidden="false" customHeight="true" outlineLevel="0" collapsed="false">
      <c r="A573" s="2"/>
      <c r="D573" s="2"/>
      <c r="F573" s="2"/>
      <c r="H573" s="2"/>
      <c r="L573" s="2"/>
      <c r="N573" s="2"/>
      <c r="O573" s="2"/>
      <c r="P573" s="2"/>
    </row>
    <row r="574" customFormat="false" ht="12.75" hidden="false" customHeight="true" outlineLevel="0" collapsed="false">
      <c r="A574" s="2"/>
      <c r="D574" s="2"/>
      <c r="F574" s="2"/>
      <c r="H574" s="2"/>
      <c r="L574" s="2"/>
      <c r="N574" s="2"/>
      <c r="O574" s="2"/>
      <c r="P574" s="2"/>
    </row>
    <row r="575" customFormat="false" ht="12.75" hidden="false" customHeight="true" outlineLevel="0" collapsed="false">
      <c r="A575" s="2"/>
      <c r="D575" s="2"/>
      <c r="F575" s="2"/>
      <c r="H575" s="2"/>
      <c r="L575" s="2"/>
      <c r="N575" s="2"/>
      <c r="O575" s="2"/>
      <c r="P575" s="2"/>
    </row>
    <row r="576" customFormat="false" ht="12.75" hidden="false" customHeight="true" outlineLevel="0" collapsed="false">
      <c r="A576" s="2"/>
      <c r="D576" s="2"/>
      <c r="F576" s="2"/>
      <c r="H576" s="2"/>
      <c r="L576" s="2"/>
      <c r="N576" s="2"/>
      <c r="O576" s="2"/>
      <c r="P576" s="2"/>
    </row>
    <row r="577" customFormat="false" ht="12.75" hidden="false" customHeight="true" outlineLevel="0" collapsed="false">
      <c r="A577" s="2"/>
      <c r="D577" s="2"/>
      <c r="F577" s="2"/>
      <c r="H577" s="2"/>
      <c r="L577" s="2"/>
      <c r="N577" s="2"/>
      <c r="O577" s="2"/>
      <c r="P577" s="2"/>
    </row>
    <row r="578" customFormat="false" ht="12.75" hidden="false" customHeight="true" outlineLevel="0" collapsed="false">
      <c r="A578" s="2"/>
      <c r="D578" s="2"/>
      <c r="F578" s="2"/>
      <c r="H578" s="2"/>
      <c r="L578" s="2"/>
      <c r="N578" s="2"/>
      <c r="O578" s="2"/>
      <c r="P578" s="2"/>
    </row>
    <row r="579" customFormat="false" ht="12.75" hidden="false" customHeight="true" outlineLevel="0" collapsed="false">
      <c r="A579" s="2"/>
      <c r="D579" s="2"/>
      <c r="F579" s="2"/>
      <c r="H579" s="2"/>
      <c r="L579" s="2"/>
      <c r="N579" s="2"/>
      <c r="O579" s="2"/>
      <c r="P579" s="2"/>
    </row>
    <row r="580" customFormat="false" ht="12.75" hidden="false" customHeight="true" outlineLevel="0" collapsed="false">
      <c r="A580" s="2"/>
      <c r="D580" s="2"/>
      <c r="F580" s="2"/>
      <c r="H580" s="2"/>
      <c r="L580" s="2"/>
      <c r="N580" s="2"/>
      <c r="O580" s="2"/>
      <c r="P580" s="2"/>
    </row>
    <row r="581" customFormat="false" ht="12.75" hidden="false" customHeight="true" outlineLevel="0" collapsed="false">
      <c r="A581" s="2"/>
      <c r="D581" s="2"/>
      <c r="F581" s="2"/>
      <c r="H581" s="2"/>
      <c r="L581" s="2"/>
      <c r="N581" s="2"/>
      <c r="O581" s="2"/>
      <c r="P581" s="2"/>
    </row>
    <row r="582" customFormat="false" ht="12.75" hidden="false" customHeight="true" outlineLevel="0" collapsed="false">
      <c r="A582" s="2"/>
      <c r="D582" s="2"/>
      <c r="F582" s="2"/>
      <c r="H582" s="2"/>
      <c r="L582" s="2"/>
      <c r="N582" s="2"/>
      <c r="O582" s="2"/>
      <c r="P582" s="2"/>
    </row>
    <row r="583" customFormat="false" ht="12.75" hidden="false" customHeight="true" outlineLevel="0" collapsed="false">
      <c r="A583" s="2"/>
      <c r="D583" s="2"/>
      <c r="F583" s="2"/>
      <c r="H583" s="2"/>
      <c r="L583" s="2"/>
      <c r="N583" s="2"/>
      <c r="O583" s="2"/>
      <c r="P583" s="2"/>
    </row>
    <row r="584" customFormat="false" ht="12.75" hidden="false" customHeight="true" outlineLevel="0" collapsed="false">
      <c r="A584" s="2"/>
      <c r="D584" s="2"/>
      <c r="F584" s="2"/>
      <c r="H584" s="2"/>
      <c r="L584" s="2"/>
      <c r="N584" s="2"/>
      <c r="O584" s="2"/>
      <c r="P584" s="2"/>
    </row>
    <row r="585" customFormat="false" ht="12.75" hidden="false" customHeight="true" outlineLevel="0" collapsed="false">
      <c r="A585" s="2"/>
      <c r="D585" s="2"/>
      <c r="F585" s="2"/>
      <c r="H585" s="2"/>
      <c r="L585" s="2"/>
      <c r="N585" s="2"/>
      <c r="O585" s="2"/>
      <c r="P585" s="2"/>
    </row>
    <row r="586" customFormat="false" ht="12.75" hidden="false" customHeight="true" outlineLevel="0" collapsed="false">
      <c r="A586" s="2"/>
      <c r="D586" s="2"/>
      <c r="F586" s="2"/>
      <c r="H586" s="2"/>
      <c r="L586" s="2"/>
      <c r="N586" s="2"/>
      <c r="O586" s="2"/>
      <c r="P586" s="2"/>
    </row>
    <row r="587" customFormat="false" ht="12.75" hidden="false" customHeight="true" outlineLevel="0" collapsed="false">
      <c r="A587" s="2"/>
      <c r="D587" s="2"/>
      <c r="F587" s="2"/>
      <c r="H587" s="2"/>
      <c r="L587" s="2"/>
      <c r="N587" s="2"/>
      <c r="O587" s="2"/>
      <c r="P587" s="2"/>
    </row>
    <row r="588" customFormat="false" ht="12.75" hidden="false" customHeight="true" outlineLevel="0" collapsed="false">
      <c r="A588" s="2"/>
      <c r="D588" s="2"/>
      <c r="F588" s="2"/>
      <c r="H588" s="2"/>
      <c r="L588" s="2"/>
      <c r="N588" s="2"/>
      <c r="O588" s="2"/>
      <c r="P588" s="2"/>
    </row>
    <row r="589" customFormat="false" ht="12.75" hidden="false" customHeight="true" outlineLevel="0" collapsed="false">
      <c r="A589" s="2"/>
      <c r="D589" s="2"/>
      <c r="F589" s="2"/>
      <c r="H589" s="2"/>
      <c r="L589" s="2"/>
      <c r="N589" s="2"/>
      <c r="O589" s="2"/>
      <c r="P589" s="2"/>
    </row>
    <row r="590" customFormat="false" ht="12.75" hidden="false" customHeight="true" outlineLevel="0" collapsed="false">
      <c r="A590" s="2"/>
      <c r="D590" s="2"/>
      <c r="F590" s="2"/>
      <c r="H590" s="2"/>
      <c r="L590" s="2"/>
      <c r="N590" s="2"/>
      <c r="O590" s="2"/>
      <c r="P590" s="2"/>
    </row>
    <row r="591" customFormat="false" ht="12.75" hidden="false" customHeight="true" outlineLevel="0" collapsed="false">
      <c r="A591" s="2"/>
      <c r="D591" s="2"/>
      <c r="F591" s="2"/>
      <c r="H591" s="2"/>
      <c r="L591" s="2"/>
      <c r="N591" s="2"/>
      <c r="O591" s="2"/>
      <c r="P591" s="2"/>
    </row>
    <row r="592" customFormat="false" ht="12.75" hidden="false" customHeight="true" outlineLevel="0" collapsed="false">
      <c r="A592" s="2"/>
      <c r="D592" s="2"/>
      <c r="F592" s="2"/>
      <c r="H592" s="2"/>
      <c r="L592" s="2"/>
      <c r="N592" s="2"/>
      <c r="O592" s="2"/>
      <c r="P592" s="2"/>
    </row>
    <row r="593" customFormat="false" ht="12.75" hidden="false" customHeight="true" outlineLevel="0" collapsed="false">
      <c r="A593" s="2"/>
      <c r="D593" s="2"/>
      <c r="F593" s="2"/>
      <c r="H593" s="2"/>
      <c r="L593" s="2"/>
      <c r="N593" s="2"/>
      <c r="O593" s="2"/>
      <c r="P593" s="2"/>
    </row>
    <row r="594" customFormat="false" ht="12.75" hidden="false" customHeight="true" outlineLevel="0" collapsed="false">
      <c r="A594" s="2"/>
      <c r="D594" s="2"/>
      <c r="F594" s="2"/>
      <c r="H594" s="2"/>
      <c r="L594" s="2"/>
      <c r="N594" s="2"/>
      <c r="O594" s="2"/>
      <c r="P594" s="2"/>
    </row>
    <row r="595" customFormat="false" ht="12.75" hidden="false" customHeight="true" outlineLevel="0" collapsed="false">
      <c r="A595" s="2"/>
      <c r="D595" s="2"/>
      <c r="F595" s="2"/>
      <c r="H595" s="2"/>
      <c r="L595" s="2"/>
      <c r="N595" s="2"/>
      <c r="O595" s="2"/>
      <c r="P595" s="2"/>
    </row>
    <row r="596" customFormat="false" ht="12.75" hidden="false" customHeight="true" outlineLevel="0" collapsed="false">
      <c r="A596" s="2"/>
      <c r="D596" s="2"/>
      <c r="F596" s="2"/>
      <c r="H596" s="2"/>
      <c r="L596" s="2"/>
      <c r="N596" s="2"/>
      <c r="O596" s="2"/>
      <c r="P596" s="2"/>
    </row>
    <row r="597" customFormat="false" ht="12.75" hidden="false" customHeight="true" outlineLevel="0" collapsed="false">
      <c r="A597" s="2"/>
      <c r="D597" s="2"/>
      <c r="F597" s="2"/>
      <c r="H597" s="2"/>
      <c r="L597" s="2"/>
      <c r="N597" s="2"/>
      <c r="O597" s="2"/>
      <c r="P597" s="2"/>
    </row>
    <row r="598" customFormat="false" ht="12.75" hidden="false" customHeight="true" outlineLevel="0" collapsed="false">
      <c r="A598" s="2"/>
      <c r="D598" s="2"/>
      <c r="F598" s="2"/>
      <c r="H598" s="2"/>
      <c r="L598" s="2"/>
      <c r="N598" s="2"/>
      <c r="O598" s="2"/>
      <c r="P598" s="2"/>
    </row>
    <row r="599" customFormat="false" ht="12.75" hidden="false" customHeight="true" outlineLevel="0" collapsed="false">
      <c r="A599" s="2"/>
      <c r="D599" s="2"/>
      <c r="F599" s="2"/>
      <c r="H599" s="2"/>
      <c r="L599" s="2"/>
      <c r="N599" s="2"/>
      <c r="O599" s="2"/>
      <c r="P599" s="2"/>
    </row>
    <row r="600" customFormat="false" ht="12.75" hidden="false" customHeight="true" outlineLevel="0" collapsed="false">
      <c r="A600" s="2"/>
      <c r="D600" s="2"/>
      <c r="F600" s="2"/>
      <c r="H600" s="2"/>
      <c r="L600" s="2"/>
      <c r="N600" s="2"/>
      <c r="O600" s="2"/>
      <c r="P600" s="2"/>
    </row>
    <row r="601" customFormat="false" ht="12.75" hidden="false" customHeight="true" outlineLevel="0" collapsed="false">
      <c r="A601" s="2"/>
      <c r="D601" s="2"/>
      <c r="F601" s="2"/>
      <c r="H601" s="2"/>
      <c r="L601" s="2"/>
      <c r="N601" s="2"/>
      <c r="O601" s="2"/>
      <c r="P601" s="2"/>
    </row>
    <row r="602" customFormat="false" ht="12.75" hidden="false" customHeight="true" outlineLevel="0" collapsed="false">
      <c r="A602" s="2"/>
      <c r="D602" s="2"/>
      <c r="F602" s="2"/>
      <c r="H602" s="2"/>
      <c r="L602" s="2"/>
      <c r="N602" s="2"/>
      <c r="O602" s="2"/>
      <c r="P602" s="2"/>
    </row>
    <row r="603" customFormat="false" ht="12.75" hidden="false" customHeight="true" outlineLevel="0" collapsed="false">
      <c r="A603" s="2"/>
      <c r="D603" s="2"/>
      <c r="F603" s="2"/>
      <c r="H603" s="2"/>
      <c r="L603" s="2"/>
      <c r="N603" s="2"/>
      <c r="O603" s="2"/>
      <c r="P603" s="2"/>
    </row>
    <row r="604" customFormat="false" ht="12.75" hidden="false" customHeight="true" outlineLevel="0" collapsed="false">
      <c r="A604" s="2"/>
      <c r="D604" s="2"/>
      <c r="F604" s="2"/>
      <c r="H604" s="2"/>
      <c r="L604" s="2"/>
      <c r="N604" s="2"/>
      <c r="O604" s="2"/>
      <c r="P604" s="2"/>
    </row>
    <row r="605" customFormat="false" ht="12.75" hidden="false" customHeight="true" outlineLevel="0" collapsed="false">
      <c r="A605" s="2"/>
      <c r="D605" s="2"/>
      <c r="F605" s="2"/>
      <c r="H605" s="2"/>
      <c r="L605" s="2"/>
      <c r="N605" s="2"/>
      <c r="O605" s="2"/>
      <c r="P605" s="2"/>
    </row>
    <row r="606" customFormat="false" ht="12.75" hidden="false" customHeight="true" outlineLevel="0" collapsed="false">
      <c r="A606" s="2"/>
      <c r="D606" s="2"/>
      <c r="F606" s="2"/>
      <c r="H606" s="2"/>
      <c r="L606" s="2"/>
      <c r="N606" s="2"/>
      <c r="O606" s="2"/>
      <c r="P606" s="2"/>
    </row>
    <row r="607" customFormat="false" ht="12.75" hidden="false" customHeight="true" outlineLevel="0" collapsed="false">
      <c r="A607" s="2"/>
      <c r="D607" s="2"/>
      <c r="F607" s="2"/>
      <c r="H607" s="2"/>
      <c r="L607" s="2"/>
      <c r="N607" s="2"/>
      <c r="O607" s="2"/>
      <c r="P607" s="2"/>
    </row>
    <row r="608" customFormat="false" ht="12.75" hidden="false" customHeight="true" outlineLevel="0" collapsed="false">
      <c r="A608" s="2"/>
      <c r="D608" s="2"/>
      <c r="F608" s="2"/>
      <c r="H608" s="2"/>
      <c r="L608" s="2"/>
      <c r="N608" s="2"/>
      <c r="O608" s="2"/>
      <c r="P608" s="2"/>
    </row>
    <row r="609" customFormat="false" ht="12.75" hidden="false" customHeight="true" outlineLevel="0" collapsed="false">
      <c r="A609" s="2"/>
      <c r="D609" s="2"/>
      <c r="F609" s="2"/>
      <c r="H609" s="2"/>
      <c r="L609" s="2"/>
      <c r="N609" s="2"/>
      <c r="O609" s="2"/>
      <c r="P609" s="2"/>
    </row>
    <row r="610" customFormat="false" ht="12.75" hidden="false" customHeight="true" outlineLevel="0" collapsed="false">
      <c r="A610" s="2"/>
      <c r="D610" s="2"/>
      <c r="F610" s="2"/>
      <c r="H610" s="2"/>
      <c r="L610" s="2"/>
      <c r="N610" s="2"/>
      <c r="O610" s="2"/>
      <c r="P610" s="2"/>
    </row>
    <row r="611" customFormat="false" ht="12.75" hidden="false" customHeight="true" outlineLevel="0" collapsed="false">
      <c r="A611" s="2"/>
      <c r="D611" s="2"/>
      <c r="F611" s="2"/>
      <c r="H611" s="2"/>
      <c r="L611" s="2"/>
      <c r="N611" s="2"/>
      <c r="O611" s="2"/>
      <c r="P611" s="2"/>
    </row>
    <row r="612" customFormat="false" ht="12.75" hidden="false" customHeight="true" outlineLevel="0" collapsed="false">
      <c r="A612" s="2"/>
      <c r="D612" s="2"/>
      <c r="F612" s="2"/>
      <c r="H612" s="2"/>
      <c r="L612" s="2"/>
      <c r="N612" s="2"/>
      <c r="O612" s="2"/>
      <c r="P612" s="2"/>
    </row>
    <row r="613" customFormat="false" ht="12.75" hidden="false" customHeight="true" outlineLevel="0" collapsed="false">
      <c r="A613" s="2"/>
      <c r="D613" s="2"/>
      <c r="F613" s="2"/>
      <c r="H613" s="2"/>
      <c r="L613" s="2"/>
      <c r="N613" s="2"/>
      <c r="O613" s="2"/>
      <c r="P613" s="2"/>
    </row>
    <row r="614" customFormat="false" ht="12.75" hidden="false" customHeight="true" outlineLevel="0" collapsed="false">
      <c r="A614" s="2"/>
      <c r="D614" s="2"/>
      <c r="F614" s="2"/>
      <c r="H614" s="2"/>
      <c r="L614" s="2"/>
      <c r="N614" s="2"/>
      <c r="O614" s="2"/>
      <c r="P614" s="2"/>
    </row>
    <row r="615" customFormat="false" ht="12.75" hidden="false" customHeight="true" outlineLevel="0" collapsed="false">
      <c r="A615" s="2"/>
      <c r="D615" s="2"/>
      <c r="F615" s="2"/>
      <c r="H615" s="2"/>
      <c r="L615" s="2"/>
      <c r="N615" s="2"/>
      <c r="O615" s="2"/>
      <c r="P615" s="2"/>
    </row>
    <row r="616" customFormat="false" ht="12.75" hidden="false" customHeight="true" outlineLevel="0" collapsed="false">
      <c r="A616" s="2"/>
      <c r="D616" s="2"/>
      <c r="F616" s="2"/>
      <c r="H616" s="2"/>
      <c r="L616" s="2"/>
      <c r="N616" s="2"/>
      <c r="O616" s="2"/>
      <c r="P616" s="2"/>
    </row>
    <row r="617" customFormat="false" ht="12.75" hidden="false" customHeight="true" outlineLevel="0" collapsed="false">
      <c r="A617" s="2"/>
      <c r="D617" s="2"/>
      <c r="F617" s="2"/>
      <c r="H617" s="2"/>
      <c r="L617" s="2"/>
      <c r="N617" s="2"/>
      <c r="O617" s="2"/>
      <c r="P617" s="2"/>
    </row>
    <row r="618" customFormat="false" ht="12.75" hidden="false" customHeight="true" outlineLevel="0" collapsed="false">
      <c r="A618" s="2"/>
      <c r="D618" s="2"/>
      <c r="F618" s="2"/>
      <c r="H618" s="2"/>
      <c r="L618" s="2"/>
      <c r="N618" s="2"/>
      <c r="O618" s="2"/>
      <c r="P618" s="2"/>
    </row>
    <row r="619" customFormat="false" ht="12.75" hidden="false" customHeight="true" outlineLevel="0" collapsed="false">
      <c r="A619" s="2"/>
      <c r="D619" s="2"/>
      <c r="F619" s="2"/>
      <c r="H619" s="2"/>
      <c r="L619" s="2"/>
      <c r="N619" s="2"/>
      <c r="O619" s="2"/>
      <c r="P619" s="2"/>
    </row>
    <row r="620" customFormat="false" ht="12.75" hidden="false" customHeight="true" outlineLevel="0" collapsed="false">
      <c r="A620" s="2"/>
      <c r="D620" s="2"/>
      <c r="F620" s="2"/>
      <c r="H620" s="2"/>
      <c r="L620" s="2"/>
      <c r="N620" s="2"/>
      <c r="O620" s="2"/>
      <c r="P620" s="2"/>
    </row>
    <row r="621" customFormat="false" ht="12.75" hidden="false" customHeight="true" outlineLevel="0" collapsed="false">
      <c r="A621" s="2"/>
      <c r="D621" s="2"/>
      <c r="F621" s="2"/>
      <c r="H621" s="2"/>
      <c r="L621" s="2"/>
      <c r="N621" s="2"/>
      <c r="O621" s="2"/>
      <c r="P621" s="2"/>
    </row>
    <row r="622" customFormat="false" ht="12.75" hidden="false" customHeight="true" outlineLevel="0" collapsed="false">
      <c r="A622" s="2"/>
      <c r="D622" s="2"/>
      <c r="F622" s="2"/>
      <c r="H622" s="2"/>
      <c r="L622" s="2"/>
      <c r="N622" s="2"/>
      <c r="O622" s="2"/>
      <c r="P622" s="2"/>
    </row>
    <row r="623" customFormat="false" ht="12.75" hidden="false" customHeight="true" outlineLevel="0" collapsed="false">
      <c r="A623" s="2"/>
      <c r="D623" s="2"/>
      <c r="F623" s="2"/>
      <c r="H623" s="2"/>
      <c r="L623" s="2"/>
      <c r="N623" s="2"/>
      <c r="O623" s="2"/>
      <c r="P623" s="2"/>
    </row>
    <row r="624" customFormat="false" ht="12.75" hidden="false" customHeight="true" outlineLevel="0" collapsed="false">
      <c r="A624" s="2"/>
      <c r="D624" s="2"/>
      <c r="F624" s="2"/>
      <c r="H624" s="2"/>
      <c r="L624" s="2"/>
      <c r="N624" s="2"/>
      <c r="O624" s="2"/>
      <c r="P624" s="2"/>
    </row>
    <row r="625" customFormat="false" ht="12.75" hidden="false" customHeight="true" outlineLevel="0" collapsed="false">
      <c r="A625" s="2"/>
      <c r="D625" s="2"/>
      <c r="F625" s="2"/>
      <c r="H625" s="2"/>
      <c r="L625" s="2"/>
      <c r="N625" s="2"/>
      <c r="O625" s="2"/>
      <c r="P625" s="2"/>
    </row>
    <row r="626" customFormat="false" ht="12.75" hidden="false" customHeight="true" outlineLevel="0" collapsed="false">
      <c r="A626" s="2"/>
      <c r="D626" s="2"/>
      <c r="F626" s="2"/>
      <c r="H626" s="2"/>
      <c r="L626" s="2"/>
      <c r="N626" s="2"/>
      <c r="O626" s="2"/>
      <c r="P626" s="2"/>
    </row>
    <row r="627" customFormat="false" ht="12.75" hidden="false" customHeight="true" outlineLevel="0" collapsed="false">
      <c r="A627" s="2"/>
      <c r="D627" s="2"/>
      <c r="F627" s="2"/>
      <c r="H627" s="2"/>
      <c r="L627" s="2"/>
      <c r="N627" s="2"/>
      <c r="O627" s="2"/>
      <c r="P627" s="2"/>
    </row>
    <row r="628" customFormat="false" ht="12.75" hidden="false" customHeight="true" outlineLevel="0" collapsed="false">
      <c r="A628" s="2"/>
      <c r="D628" s="2"/>
      <c r="F628" s="2"/>
      <c r="H628" s="2"/>
      <c r="L628" s="2"/>
      <c r="N628" s="2"/>
      <c r="O628" s="2"/>
      <c r="P628" s="2"/>
    </row>
    <row r="629" customFormat="false" ht="12.75" hidden="false" customHeight="true" outlineLevel="0" collapsed="false">
      <c r="A629" s="2"/>
      <c r="D629" s="2"/>
      <c r="F629" s="2"/>
      <c r="H629" s="2"/>
      <c r="L629" s="2"/>
      <c r="N629" s="2"/>
      <c r="O629" s="2"/>
      <c r="P629" s="2"/>
    </row>
    <row r="630" customFormat="false" ht="12.75" hidden="false" customHeight="true" outlineLevel="0" collapsed="false">
      <c r="A630" s="2"/>
      <c r="D630" s="2"/>
      <c r="F630" s="2"/>
      <c r="H630" s="2"/>
      <c r="L630" s="2"/>
      <c r="N630" s="2"/>
      <c r="O630" s="2"/>
      <c r="P630" s="2"/>
    </row>
    <row r="631" customFormat="false" ht="12.75" hidden="false" customHeight="true" outlineLevel="0" collapsed="false">
      <c r="A631" s="2"/>
      <c r="D631" s="2"/>
      <c r="F631" s="2"/>
      <c r="H631" s="2"/>
      <c r="L631" s="2"/>
      <c r="N631" s="2"/>
      <c r="O631" s="2"/>
      <c r="P631" s="2"/>
    </row>
    <row r="632" customFormat="false" ht="12.75" hidden="false" customHeight="true" outlineLevel="0" collapsed="false">
      <c r="A632" s="2"/>
      <c r="D632" s="2"/>
      <c r="F632" s="2"/>
      <c r="H632" s="2"/>
      <c r="L632" s="2"/>
      <c r="N632" s="2"/>
      <c r="O632" s="2"/>
      <c r="P632" s="2"/>
    </row>
    <row r="633" customFormat="false" ht="12.75" hidden="false" customHeight="true" outlineLevel="0" collapsed="false">
      <c r="A633" s="2"/>
      <c r="D633" s="2"/>
      <c r="F633" s="2"/>
      <c r="H633" s="2"/>
      <c r="L633" s="2"/>
      <c r="N633" s="2"/>
      <c r="O633" s="2"/>
      <c r="P633" s="2"/>
    </row>
    <row r="634" customFormat="false" ht="12.75" hidden="false" customHeight="true" outlineLevel="0" collapsed="false">
      <c r="A634" s="2"/>
      <c r="D634" s="2"/>
      <c r="F634" s="2"/>
      <c r="H634" s="2"/>
      <c r="L634" s="2"/>
      <c r="N634" s="2"/>
      <c r="O634" s="2"/>
      <c r="P634" s="2"/>
    </row>
    <row r="635" customFormat="false" ht="12.75" hidden="false" customHeight="true" outlineLevel="0" collapsed="false">
      <c r="A635" s="2"/>
      <c r="D635" s="2"/>
      <c r="F635" s="2"/>
      <c r="H635" s="2"/>
      <c r="L635" s="2"/>
      <c r="N635" s="2"/>
      <c r="O635" s="2"/>
      <c r="P635" s="2"/>
    </row>
    <row r="636" customFormat="false" ht="12.75" hidden="false" customHeight="true" outlineLevel="0" collapsed="false">
      <c r="A636" s="2"/>
      <c r="D636" s="2"/>
      <c r="F636" s="2"/>
      <c r="H636" s="2"/>
      <c r="L636" s="2"/>
      <c r="N636" s="2"/>
      <c r="O636" s="2"/>
      <c r="P636" s="2"/>
    </row>
    <row r="637" customFormat="false" ht="12.75" hidden="false" customHeight="true" outlineLevel="0" collapsed="false">
      <c r="A637" s="2"/>
      <c r="D637" s="2"/>
      <c r="F637" s="2"/>
      <c r="H637" s="2"/>
      <c r="L637" s="2"/>
      <c r="N637" s="2"/>
      <c r="O637" s="2"/>
      <c r="P637" s="2"/>
    </row>
    <row r="638" customFormat="false" ht="12.75" hidden="false" customHeight="true" outlineLevel="0" collapsed="false">
      <c r="A638" s="2"/>
      <c r="D638" s="2"/>
      <c r="F638" s="2"/>
      <c r="H638" s="2"/>
      <c r="L638" s="2"/>
      <c r="N638" s="2"/>
      <c r="O638" s="2"/>
      <c r="P638" s="2"/>
    </row>
    <row r="639" customFormat="false" ht="12.75" hidden="false" customHeight="true" outlineLevel="0" collapsed="false">
      <c r="A639" s="2"/>
      <c r="D639" s="2"/>
      <c r="F639" s="2"/>
      <c r="H639" s="2"/>
      <c r="L639" s="2"/>
      <c r="N639" s="2"/>
      <c r="O639" s="2"/>
      <c r="P639" s="2"/>
    </row>
    <row r="640" customFormat="false" ht="12.75" hidden="false" customHeight="true" outlineLevel="0" collapsed="false">
      <c r="A640" s="2"/>
      <c r="D640" s="2"/>
      <c r="F640" s="2"/>
      <c r="H640" s="2"/>
      <c r="L640" s="2"/>
      <c r="N640" s="2"/>
      <c r="O640" s="2"/>
      <c r="P640" s="2"/>
    </row>
    <row r="641" customFormat="false" ht="12.75" hidden="false" customHeight="true" outlineLevel="0" collapsed="false">
      <c r="A641" s="2"/>
      <c r="D641" s="2"/>
      <c r="F641" s="2"/>
      <c r="H641" s="2"/>
      <c r="L641" s="2"/>
      <c r="N641" s="2"/>
      <c r="O641" s="2"/>
      <c r="P641" s="2"/>
    </row>
    <row r="642" customFormat="false" ht="12.75" hidden="false" customHeight="true" outlineLevel="0" collapsed="false">
      <c r="A642" s="2"/>
      <c r="D642" s="2"/>
      <c r="F642" s="2"/>
      <c r="H642" s="2"/>
      <c r="L642" s="2"/>
      <c r="N642" s="2"/>
      <c r="O642" s="2"/>
      <c r="P642" s="2"/>
    </row>
    <row r="643" customFormat="false" ht="12.75" hidden="false" customHeight="true" outlineLevel="0" collapsed="false">
      <c r="A643" s="2"/>
      <c r="D643" s="2"/>
      <c r="F643" s="2"/>
      <c r="H643" s="2"/>
      <c r="L643" s="2"/>
      <c r="N643" s="2"/>
      <c r="O643" s="2"/>
      <c r="P643" s="2"/>
    </row>
    <row r="644" customFormat="false" ht="12.75" hidden="false" customHeight="true" outlineLevel="0" collapsed="false">
      <c r="A644" s="2"/>
      <c r="D644" s="2"/>
      <c r="F644" s="2"/>
      <c r="H644" s="2"/>
      <c r="L644" s="2"/>
      <c r="N644" s="2"/>
      <c r="O644" s="2"/>
      <c r="P644" s="2"/>
    </row>
    <row r="645" customFormat="false" ht="12.75" hidden="false" customHeight="true" outlineLevel="0" collapsed="false">
      <c r="A645" s="2"/>
      <c r="D645" s="2"/>
      <c r="F645" s="2"/>
      <c r="H645" s="2"/>
      <c r="L645" s="2"/>
      <c r="N645" s="2"/>
      <c r="O645" s="2"/>
      <c r="P645" s="2"/>
    </row>
    <row r="646" customFormat="false" ht="12.75" hidden="false" customHeight="true" outlineLevel="0" collapsed="false">
      <c r="A646" s="2"/>
      <c r="D646" s="2"/>
      <c r="F646" s="2"/>
      <c r="H646" s="2"/>
      <c r="L646" s="2"/>
      <c r="N646" s="2"/>
      <c r="O646" s="2"/>
      <c r="P646" s="2"/>
    </row>
    <row r="647" customFormat="false" ht="12.75" hidden="false" customHeight="true" outlineLevel="0" collapsed="false">
      <c r="A647" s="2"/>
      <c r="D647" s="2"/>
      <c r="F647" s="2"/>
      <c r="H647" s="2"/>
      <c r="L647" s="2"/>
      <c r="N647" s="2"/>
      <c r="O647" s="2"/>
      <c r="P647" s="2"/>
    </row>
    <row r="648" customFormat="false" ht="12.75" hidden="false" customHeight="true" outlineLevel="0" collapsed="false">
      <c r="A648" s="2"/>
      <c r="D648" s="2"/>
      <c r="F648" s="2"/>
      <c r="H648" s="2"/>
      <c r="L648" s="2"/>
      <c r="N648" s="2"/>
      <c r="O648" s="2"/>
      <c r="P648" s="2"/>
    </row>
    <row r="649" customFormat="false" ht="12.75" hidden="false" customHeight="true" outlineLevel="0" collapsed="false">
      <c r="A649" s="2"/>
      <c r="D649" s="2"/>
      <c r="F649" s="2"/>
      <c r="H649" s="2"/>
      <c r="L649" s="2"/>
      <c r="N649" s="2"/>
      <c r="O649" s="2"/>
      <c r="P649" s="2"/>
    </row>
    <row r="650" customFormat="false" ht="12.75" hidden="false" customHeight="true" outlineLevel="0" collapsed="false">
      <c r="A650" s="2"/>
      <c r="D650" s="2"/>
      <c r="F650" s="2"/>
      <c r="H650" s="2"/>
      <c r="L650" s="2"/>
      <c r="N650" s="2"/>
      <c r="O650" s="2"/>
      <c r="P650" s="2"/>
    </row>
    <row r="651" customFormat="false" ht="12.75" hidden="false" customHeight="true" outlineLevel="0" collapsed="false">
      <c r="A651" s="2"/>
      <c r="D651" s="2"/>
      <c r="F651" s="2"/>
      <c r="H651" s="2"/>
      <c r="L651" s="2"/>
      <c r="N651" s="2"/>
      <c r="O651" s="2"/>
      <c r="P651" s="2"/>
    </row>
    <row r="652" customFormat="false" ht="12.75" hidden="false" customHeight="true" outlineLevel="0" collapsed="false">
      <c r="A652" s="2"/>
      <c r="D652" s="2"/>
      <c r="F652" s="2"/>
      <c r="H652" s="2"/>
      <c r="L652" s="2"/>
      <c r="N652" s="2"/>
      <c r="O652" s="2"/>
      <c r="P652" s="2"/>
    </row>
    <row r="653" customFormat="false" ht="12.75" hidden="false" customHeight="true" outlineLevel="0" collapsed="false">
      <c r="A653" s="2"/>
      <c r="D653" s="2"/>
      <c r="F653" s="2"/>
      <c r="H653" s="2"/>
      <c r="L653" s="2"/>
      <c r="N653" s="2"/>
      <c r="O653" s="2"/>
      <c r="P653" s="2"/>
    </row>
    <row r="654" customFormat="false" ht="12.75" hidden="false" customHeight="true" outlineLevel="0" collapsed="false">
      <c r="A654" s="2"/>
      <c r="D654" s="2"/>
      <c r="F654" s="2"/>
      <c r="H654" s="2"/>
      <c r="L654" s="2"/>
      <c r="N654" s="2"/>
      <c r="O654" s="2"/>
      <c r="P654" s="2"/>
    </row>
    <row r="655" customFormat="false" ht="12.75" hidden="false" customHeight="true" outlineLevel="0" collapsed="false">
      <c r="A655" s="2"/>
      <c r="D655" s="2"/>
      <c r="F655" s="2"/>
      <c r="H655" s="2"/>
      <c r="L655" s="2"/>
      <c r="N655" s="2"/>
      <c r="O655" s="2"/>
      <c r="P655" s="2"/>
    </row>
    <row r="656" customFormat="false" ht="12.75" hidden="false" customHeight="true" outlineLevel="0" collapsed="false">
      <c r="A656" s="2"/>
      <c r="D656" s="2"/>
      <c r="F656" s="2"/>
      <c r="H656" s="2"/>
      <c r="L656" s="2"/>
      <c r="N656" s="2"/>
      <c r="O656" s="2"/>
      <c r="P656" s="2"/>
    </row>
    <row r="657" customFormat="false" ht="12.75" hidden="false" customHeight="true" outlineLevel="0" collapsed="false">
      <c r="A657" s="2"/>
      <c r="D657" s="2"/>
      <c r="F657" s="2"/>
      <c r="H657" s="2"/>
      <c r="L657" s="2"/>
      <c r="N657" s="2"/>
      <c r="O657" s="2"/>
      <c r="P657" s="2"/>
    </row>
    <row r="658" customFormat="false" ht="12.75" hidden="false" customHeight="true" outlineLevel="0" collapsed="false">
      <c r="A658" s="2"/>
      <c r="D658" s="2"/>
      <c r="F658" s="2"/>
      <c r="H658" s="2"/>
      <c r="L658" s="2"/>
      <c r="N658" s="2"/>
      <c r="O658" s="2"/>
      <c r="P658" s="2"/>
    </row>
    <row r="659" customFormat="false" ht="12.75" hidden="false" customHeight="true" outlineLevel="0" collapsed="false">
      <c r="A659" s="2"/>
      <c r="D659" s="2"/>
      <c r="F659" s="2"/>
      <c r="H659" s="2"/>
      <c r="L659" s="2"/>
      <c r="N659" s="2"/>
      <c r="O659" s="2"/>
      <c r="P659" s="2"/>
    </row>
    <row r="660" customFormat="false" ht="12.75" hidden="false" customHeight="true" outlineLevel="0" collapsed="false">
      <c r="A660" s="2"/>
      <c r="D660" s="2"/>
      <c r="F660" s="2"/>
      <c r="H660" s="2"/>
      <c r="L660" s="2"/>
      <c r="N660" s="2"/>
      <c r="O660" s="2"/>
      <c r="P660" s="2"/>
    </row>
    <row r="661" customFormat="false" ht="12.75" hidden="false" customHeight="true" outlineLevel="0" collapsed="false">
      <c r="A661" s="2"/>
      <c r="D661" s="2"/>
      <c r="F661" s="2"/>
      <c r="H661" s="2"/>
      <c r="L661" s="2"/>
      <c r="N661" s="2"/>
      <c r="O661" s="2"/>
      <c r="P661" s="2"/>
    </row>
    <row r="662" customFormat="false" ht="12.75" hidden="false" customHeight="true" outlineLevel="0" collapsed="false">
      <c r="A662" s="2"/>
      <c r="D662" s="2"/>
      <c r="F662" s="2"/>
      <c r="H662" s="2"/>
      <c r="L662" s="2"/>
      <c r="N662" s="2"/>
      <c r="O662" s="2"/>
      <c r="P662" s="2"/>
    </row>
    <row r="663" customFormat="false" ht="12.75" hidden="false" customHeight="true" outlineLevel="0" collapsed="false">
      <c r="A663" s="2"/>
      <c r="D663" s="2"/>
      <c r="F663" s="2"/>
      <c r="H663" s="2"/>
      <c r="L663" s="2"/>
      <c r="N663" s="2"/>
      <c r="O663" s="2"/>
      <c r="P663" s="2"/>
    </row>
    <row r="664" customFormat="false" ht="12.75" hidden="false" customHeight="true" outlineLevel="0" collapsed="false">
      <c r="A664" s="2"/>
      <c r="D664" s="2"/>
      <c r="F664" s="2"/>
      <c r="H664" s="2"/>
      <c r="L664" s="2"/>
      <c r="N664" s="2"/>
      <c r="O664" s="2"/>
      <c r="P664" s="2"/>
    </row>
    <row r="665" customFormat="false" ht="12.75" hidden="false" customHeight="true" outlineLevel="0" collapsed="false">
      <c r="A665" s="2"/>
      <c r="D665" s="2"/>
      <c r="F665" s="2"/>
      <c r="H665" s="2"/>
      <c r="L665" s="2"/>
      <c r="N665" s="2"/>
      <c r="O665" s="2"/>
      <c r="P665" s="2"/>
    </row>
    <row r="666" customFormat="false" ht="12.75" hidden="false" customHeight="true" outlineLevel="0" collapsed="false">
      <c r="A666" s="2"/>
      <c r="D666" s="2"/>
      <c r="F666" s="2"/>
      <c r="H666" s="2"/>
      <c r="L666" s="2"/>
      <c r="N666" s="2"/>
      <c r="O666" s="2"/>
      <c r="P666" s="2"/>
    </row>
    <row r="667" customFormat="false" ht="12.75" hidden="false" customHeight="true" outlineLevel="0" collapsed="false">
      <c r="A667" s="2"/>
      <c r="D667" s="2"/>
      <c r="F667" s="2"/>
      <c r="H667" s="2"/>
      <c r="L667" s="2"/>
      <c r="N667" s="2"/>
      <c r="O667" s="2"/>
      <c r="P667" s="2"/>
    </row>
    <row r="668" customFormat="false" ht="12.75" hidden="false" customHeight="true" outlineLevel="0" collapsed="false">
      <c r="A668" s="2"/>
      <c r="D668" s="2"/>
      <c r="F668" s="2"/>
      <c r="H668" s="2"/>
      <c r="L668" s="2"/>
      <c r="N668" s="2"/>
      <c r="O668" s="2"/>
      <c r="P668" s="2"/>
    </row>
    <row r="669" customFormat="false" ht="12.75" hidden="false" customHeight="true" outlineLevel="0" collapsed="false">
      <c r="A669" s="2"/>
      <c r="D669" s="2"/>
      <c r="F669" s="2"/>
      <c r="H669" s="2"/>
      <c r="L669" s="2"/>
      <c r="N669" s="2"/>
      <c r="O669" s="2"/>
      <c r="P669" s="2"/>
    </row>
    <row r="670" customFormat="false" ht="12.75" hidden="false" customHeight="true" outlineLevel="0" collapsed="false">
      <c r="A670" s="2"/>
      <c r="D670" s="2"/>
      <c r="F670" s="2"/>
      <c r="H670" s="2"/>
      <c r="L670" s="2"/>
      <c r="N670" s="2"/>
      <c r="O670" s="2"/>
      <c r="P670" s="2"/>
    </row>
    <row r="671" customFormat="false" ht="12.75" hidden="false" customHeight="true" outlineLevel="0" collapsed="false">
      <c r="A671" s="2"/>
      <c r="D671" s="2"/>
      <c r="F671" s="2"/>
      <c r="H671" s="2"/>
      <c r="L671" s="2"/>
      <c r="N671" s="2"/>
      <c r="O671" s="2"/>
      <c r="P671" s="2"/>
    </row>
    <row r="672" customFormat="false" ht="12.75" hidden="false" customHeight="true" outlineLevel="0" collapsed="false">
      <c r="A672" s="2"/>
      <c r="D672" s="2"/>
      <c r="F672" s="2"/>
      <c r="H672" s="2"/>
      <c r="L672" s="2"/>
      <c r="N672" s="2"/>
      <c r="O672" s="2"/>
      <c r="P672" s="2"/>
    </row>
    <row r="673" customFormat="false" ht="12.75" hidden="false" customHeight="true" outlineLevel="0" collapsed="false">
      <c r="A673" s="2"/>
      <c r="D673" s="2"/>
      <c r="F673" s="2"/>
      <c r="H673" s="2"/>
      <c r="L673" s="2"/>
      <c r="N673" s="2"/>
      <c r="O673" s="2"/>
      <c r="P673" s="2"/>
    </row>
    <row r="674" customFormat="false" ht="12.75" hidden="false" customHeight="true" outlineLevel="0" collapsed="false">
      <c r="A674" s="2"/>
      <c r="D674" s="2"/>
      <c r="F674" s="2"/>
      <c r="H674" s="2"/>
      <c r="L674" s="2"/>
      <c r="N674" s="2"/>
      <c r="O674" s="2"/>
      <c r="P674" s="2"/>
    </row>
    <row r="675" customFormat="false" ht="12.75" hidden="false" customHeight="true" outlineLevel="0" collapsed="false">
      <c r="A675" s="2"/>
      <c r="D675" s="2"/>
      <c r="F675" s="2"/>
      <c r="H675" s="2"/>
      <c r="L675" s="2"/>
      <c r="N675" s="2"/>
      <c r="O675" s="2"/>
      <c r="P675" s="2"/>
    </row>
    <row r="676" customFormat="false" ht="12.75" hidden="false" customHeight="true" outlineLevel="0" collapsed="false">
      <c r="A676" s="2"/>
      <c r="D676" s="2"/>
      <c r="F676" s="2"/>
      <c r="H676" s="2"/>
      <c r="L676" s="2"/>
      <c r="N676" s="2"/>
      <c r="O676" s="2"/>
      <c r="P676" s="2"/>
    </row>
    <row r="677" customFormat="false" ht="12.75" hidden="false" customHeight="true" outlineLevel="0" collapsed="false">
      <c r="A677" s="2"/>
      <c r="D677" s="2"/>
      <c r="F677" s="2"/>
      <c r="H677" s="2"/>
      <c r="L677" s="2"/>
      <c r="N677" s="2"/>
      <c r="O677" s="2"/>
      <c r="P677" s="2"/>
    </row>
    <row r="678" customFormat="false" ht="12.75" hidden="false" customHeight="true" outlineLevel="0" collapsed="false">
      <c r="A678" s="2"/>
      <c r="D678" s="2"/>
      <c r="F678" s="2"/>
      <c r="H678" s="2"/>
      <c r="L678" s="2"/>
      <c r="N678" s="2"/>
      <c r="O678" s="2"/>
      <c r="P678" s="2"/>
    </row>
    <row r="679" customFormat="false" ht="12.75" hidden="false" customHeight="true" outlineLevel="0" collapsed="false">
      <c r="A679" s="2"/>
      <c r="D679" s="2"/>
      <c r="F679" s="2"/>
      <c r="H679" s="2"/>
      <c r="L679" s="2"/>
      <c r="N679" s="2"/>
      <c r="O679" s="2"/>
      <c r="P679" s="2"/>
    </row>
    <row r="680" customFormat="false" ht="12.75" hidden="false" customHeight="true" outlineLevel="0" collapsed="false">
      <c r="A680" s="2"/>
      <c r="D680" s="2"/>
      <c r="F680" s="2"/>
      <c r="H680" s="2"/>
      <c r="L680" s="2"/>
      <c r="N680" s="2"/>
      <c r="O680" s="2"/>
      <c r="P680" s="2"/>
    </row>
    <row r="681" customFormat="false" ht="12.75" hidden="false" customHeight="true" outlineLevel="0" collapsed="false">
      <c r="A681" s="2"/>
      <c r="D681" s="2"/>
      <c r="F681" s="2"/>
      <c r="H681" s="2"/>
      <c r="L681" s="2"/>
      <c r="N681" s="2"/>
      <c r="O681" s="2"/>
      <c r="P681" s="2"/>
    </row>
    <row r="682" customFormat="false" ht="12.75" hidden="false" customHeight="true" outlineLevel="0" collapsed="false">
      <c r="A682" s="2"/>
      <c r="D682" s="2"/>
      <c r="F682" s="2"/>
      <c r="H682" s="2"/>
      <c r="L682" s="2"/>
      <c r="N682" s="2"/>
      <c r="O682" s="2"/>
      <c r="P682" s="2"/>
    </row>
    <row r="683" customFormat="false" ht="12.75" hidden="false" customHeight="true" outlineLevel="0" collapsed="false">
      <c r="A683" s="2"/>
      <c r="D683" s="2"/>
      <c r="F683" s="2"/>
      <c r="H683" s="2"/>
      <c r="L683" s="2"/>
      <c r="N683" s="2"/>
      <c r="O683" s="2"/>
      <c r="P683" s="2"/>
    </row>
    <row r="684" customFormat="false" ht="12.75" hidden="false" customHeight="true" outlineLevel="0" collapsed="false">
      <c r="A684" s="2"/>
      <c r="D684" s="2"/>
      <c r="F684" s="2"/>
      <c r="H684" s="2"/>
      <c r="L684" s="2"/>
      <c r="N684" s="2"/>
      <c r="O684" s="2"/>
      <c r="P684" s="2"/>
    </row>
    <row r="685" customFormat="false" ht="12.75" hidden="false" customHeight="true" outlineLevel="0" collapsed="false">
      <c r="A685" s="2"/>
      <c r="D685" s="2"/>
      <c r="F685" s="2"/>
      <c r="H685" s="2"/>
      <c r="L685" s="2"/>
      <c r="N685" s="2"/>
      <c r="O685" s="2"/>
      <c r="P685" s="2"/>
    </row>
    <row r="686" customFormat="false" ht="12.75" hidden="false" customHeight="true" outlineLevel="0" collapsed="false">
      <c r="A686" s="2"/>
      <c r="D686" s="2"/>
      <c r="F686" s="2"/>
      <c r="H686" s="2"/>
      <c r="L686" s="2"/>
      <c r="N686" s="2"/>
      <c r="O686" s="2"/>
      <c r="P686" s="2"/>
    </row>
    <row r="687" customFormat="false" ht="12.75" hidden="false" customHeight="true" outlineLevel="0" collapsed="false">
      <c r="A687" s="2"/>
      <c r="D687" s="2"/>
      <c r="F687" s="2"/>
      <c r="H687" s="2"/>
      <c r="L687" s="2"/>
      <c r="N687" s="2"/>
      <c r="O687" s="2"/>
      <c r="P687" s="2"/>
    </row>
    <row r="688" customFormat="false" ht="12.75" hidden="false" customHeight="true" outlineLevel="0" collapsed="false">
      <c r="A688" s="2"/>
      <c r="D688" s="2"/>
      <c r="F688" s="2"/>
      <c r="H688" s="2"/>
      <c r="L688" s="2"/>
      <c r="N688" s="2"/>
      <c r="O688" s="2"/>
      <c r="P688" s="2"/>
    </row>
    <row r="689" customFormat="false" ht="12.75" hidden="false" customHeight="true" outlineLevel="0" collapsed="false">
      <c r="A689" s="2"/>
      <c r="D689" s="2"/>
      <c r="F689" s="2"/>
      <c r="H689" s="2"/>
      <c r="L689" s="2"/>
      <c r="N689" s="2"/>
      <c r="O689" s="2"/>
      <c r="P689" s="2"/>
    </row>
    <row r="690" customFormat="false" ht="12.75" hidden="false" customHeight="true" outlineLevel="0" collapsed="false">
      <c r="A690" s="2"/>
      <c r="D690" s="2"/>
      <c r="F690" s="2"/>
      <c r="H690" s="2"/>
      <c r="L690" s="2"/>
      <c r="N690" s="2"/>
      <c r="O690" s="2"/>
      <c r="P690" s="2"/>
    </row>
    <row r="691" customFormat="false" ht="12.75" hidden="false" customHeight="true" outlineLevel="0" collapsed="false">
      <c r="A691" s="2"/>
      <c r="D691" s="2"/>
      <c r="F691" s="2"/>
      <c r="H691" s="2"/>
      <c r="L691" s="2"/>
      <c r="N691" s="2"/>
      <c r="O691" s="2"/>
      <c r="P691" s="2"/>
    </row>
    <row r="692" customFormat="false" ht="12.75" hidden="false" customHeight="true" outlineLevel="0" collapsed="false">
      <c r="A692" s="2"/>
      <c r="D692" s="2"/>
      <c r="F692" s="2"/>
      <c r="H692" s="2"/>
      <c r="L692" s="2"/>
      <c r="N692" s="2"/>
      <c r="O692" s="2"/>
      <c r="P692" s="2"/>
    </row>
    <row r="693" customFormat="false" ht="12.75" hidden="false" customHeight="true" outlineLevel="0" collapsed="false">
      <c r="A693" s="2"/>
      <c r="D693" s="2"/>
      <c r="F693" s="2"/>
      <c r="H693" s="2"/>
      <c r="L693" s="2"/>
      <c r="N693" s="2"/>
      <c r="O693" s="2"/>
      <c r="P693" s="2"/>
    </row>
    <row r="694" customFormat="false" ht="12.75" hidden="false" customHeight="true" outlineLevel="0" collapsed="false">
      <c r="A694" s="2"/>
      <c r="D694" s="2"/>
      <c r="F694" s="2"/>
      <c r="H694" s="2"/>
      <c r="L694" s="2"/>
      <c r="N694" s="2"/>
      <c r="O694" s="2"/>
      <c r="P694" s="2"/>
    </row>
    <row r="695" customFormat="false" ht="12.75" hidden="false" customHeight="true" outlineLevel="0" collapsed="false">
      <c r="A695" s="2"/>
      <c r="D695" s="2"/>
      <c r="F695" s="2"/>
      <c r="H695" s="2"/>
      <c r="L695" s="2"/>
      <c r="N695" s="2"/>
      <c r="O695" s="2"/>
      <c r="P695" s="2"/>
    </row>
    <row r="696" customFormat="false" ht="12.75" hidden="false" customHeight="true" outlineLevel="0" collapsed="false">
      <c r="A696" s="2"/>
      <c r="D696" s="2"/>
      <c r="F696" s="2"/>
      <c r="H696" s="2"/>
      <c r="L696" s="2"/>
      <c r="N696" s="2"/>
      <c r="O696" s="2"/>
      <c r="P696" s="2"/>
    </row>
    <row r="697" customFormat="false" ht="12.75" hidden="false" customHeight="true" outlineLevel="0" collapsed="false">
      <c r="A697" s="2"/>
      <c r="D697" s="2"/>
      <c r="F697" s="2"/>
      <c r="H697" s="2"/>
      <c r="L697" s="2"/>
      <c r="N697" s="2"/>
      <c r="O697" s="2"/>
      <c r="P697" s="2"/>
    </row>
    <row r="698" customFormat="false" ht="12.75" hidden="false" customHeight="true" outlineLevel="0" collapsed="false">
      <c r="A698" s="2"/>
      <c r="D698" s="2"/>
      <c r="F698" s="2"/>
      <c r="H698" s="2"/>
      <c r="L698" s="2"/>
      <c r="N698" s="2"/>
      <c r="O698" s="2"/>
      <c r="P698" s="2"/>
    </row>
    <row r="699" customFormat="false" ht="12.75" hidden="false" customHeight="true" outlineLevel="0" collapsed="false">
      <c r="A699" s="2"/>
      <c r="D699" s="2"/>
      <c r="F699" s="2"/>
      <c r="H699" s="2"/>
      <c r="L699" s="2"/>
      <c r="N699" s="2"/>
      <c r="O699" s="2"/>
      <c r="P699" s="2"/>
    </row>
    <row r="700" customFormat="false" ht="12.75" hidden="false" customHeight="true" outlineLevel="0" collapsed="false">
      <c r="A700" s="2"/>
      <c r="D700" s="2"/>
      <c r="F700" s="2"/>
      <c r="H700" s="2"/>
      <c r="L700" s="2"/>
      <c r="N700" s="2"/>
      <c r="O700" s="2"/>
      <c r="P700" s="2"/>
    </row>
    <row r="701" customFormat="false" ht="12.75" hidden="false" customHeight="true" outlineLevel="0" collapsed="false">
      <c r="A701" s="2"/>
      <c r="D701" s="2"/>
      <c r="F701" s="2"/>
      <c r="H701" s="2"/>
      <c r="L701" s="2"/>
      <c r="N701" s="2"/>
      <c r="O701" s="2"/>
      <c r="P701" s="2"/>
    </row>
    <row r="702" customFormat="false" ht="12.75" hidden="false" customHeight="true" outlineLevel="0" collapsed="false">
      <c r="A702" s="2"/>
      <c r="D702" s="2"/>
      <c r="F702" s="2"/>
      <c r="H702" s="2"/>
      <c r="L702" s="2"/>
      <c r="N702" s="2"/>
      <c r="O702" s="2"/>
      <c r="P702" s="2"/>
    </row>
    <row r="703" customFormat="false" ht="12.75" hidden="false" customHeight="true" outlineLevel="0" collapsed="false">
      <c r="A703" s="2"/>
      <c r="D703" s="2"/>
      <c r="F703" s="2"/>
      <c r="H703" s="2"/>
      <c r="L703" s="2"/>
      <c r="N703" s="2"/>
      <c r="O703" s="2"/>
      <c r="P703" s="2"/>
    </row>
    <row r="704" customFormat="false" ht="12.75" hidden="false" customHeight="true" outlineLevel="0" collapsed="false">
      <c r="A704" s="2"/>
      <c r="D704" s="2"/>
      <c r="F704" s="2"/>
      <c r="H704" s="2"/>
      <c r="L704" s="2"/>
      <c r="N704" s="2"/>
      <c r="O704" s="2"/>
      <c r="P704" s="2"/>
    </row>
    <row r="705" customFormat="false" ht="12.75" hidden="false" customHeight="true" outlineLevel="0" collapsed="false">
      <c r="A705" s="2"/>
      <c r="D705" s="2"/>
      <c r="F705" s="2"/>
      <c r="H705" s="2"/>
      <c r="L705" s="2"/>
      <c r="N705" s="2"/>
      <c r="O705" s="2"/>
      <c r="P705" s="2"/>
    </row>
    <row r="706" customFormat="false" ht="12.75" hidden="false" customHeight="true" outlineLevel="0" collapsed="false">
      <c r="A706" s="2"/>
      <c r="D706" s="2"/>
      <c r="F706" s="2"/>
      <c r="H706" s="2"/>
      <c r="L706" s="2"/>
      <c r="N706" s="2"/>
      <c r="O706" s="2"/>
      <c r="P706" s="2"/>
    </row>
    <row r="707" customFormat="false" ht="12.75" hidden="false" customHeight="true" outlineLevel="0" collapsed="false">
      <c r="A707" s="2"/>
      <c r="D707" s="2"/>
      <c r="F707" s="2"/>
      <c r="H707" s="2"/>
      <c r="L707" s="2"/>
      <c r="N707" s="2"/>
      <c r="O707" s="2"/>
      <c r="P707" s="2"/>
    </row>
    <row r="708" customFormat="false" ht="12.75" hidden="false" customHeight="true" outlineLevel="0" collapsed="false">
      <c r="A708" s="2"/>
      <c r="D708" s="2"/>
      <c r="F708" s="2"/>
      <c r="H708" s="2"/>
      <c r="L708" s="2"/>
      <c r="N708" s="2"/>
      <c r="O708" s="2"/>
      <c r="P708" s="2"/>
    </row>
    <row r="709" customFormat="false" ht="12.75" hidden="false" customHeight="true" outlineLevel="0" collapsed="false">
      <c r="A709" s="2"/>
      <c r="D709" s="2"/>
      <c r="F709" s="2"/>
      <c r="H709" s="2"/>
      <c r="L709" s="2"/>
      <c r="N709" s="2"/>
      <c r="O709" s="2"/>
      <c r="P709" s="2"/>
    </row>
    <row r="710" customFormat="false" ht="12.75" hidden="false" customHeight="true" outlineLevel="0" collapsed="false">
      <c r="A710" s="2"/>
      <c r="D710" s="2"/>
      <c r="F710" s="2"/>
      <c r="H710" s="2"/>
      <c r="L710" s="2"/>
      <c r="N710" s="2"/>
      <c r="O710" s="2"/>
      <c r="P710" s="2"/>
    </row>
    <row r="711" customFormat="false" ht="12.75" hidden="false" customHeight="true" outlineLevel="0" collapsed="false">
      <c r="A711" s="2"/>
      <c r="D711" s="2"/>
      <c r="F711" s="2"/>
      <c r="H711" s="2"/>
      <c r="L711" s="2"/>
      <c r="N711" s="2"/>
      <c r="O711" s="2"/>
      <c r="P711" s="2"/>
    </row>
    <row r="712" customFormat="false" ht="12.75" hidden="false" customHeight="true" outlineLevel="0" collapsed="false">
      <c r="A712" s="2"/>
      <c r="D712" s="2"/>
      <c r="F712" s="2"/>
      <c r="H712" s="2"/>
      <c r="L712" s="2"/>
      <c r="N712" s="2"/>
      <c r="O712" s="2"/>
      <c r="P712" s="2"/>
    </row>
    <row r="713" customFormat="false" ht="12.75" hidden="false" customHeight="true" outlineLevel="0" collapsed="false">
      <c r="A713" s="2"/>
      <c r="D713" s="2"/>
      <c r="F713" s="2"/>
      <c r="H713" s="2"/>
      <c r="L713" s="2"/>
      <c r="N713" s="2"/>
      <c r="O713" s="2"/>
      <c r="P713" s="2"/>
    </row>
    <row r="714" customFormat="false" ht="12.75" hidden="false" customHeight="true" outlineLevel="0" collapsed="false">
      <c r="A714" s="2"/>
      <c r="D714" s="2"/>
      <c r="F714" s="2"/>
      <c r="H714" s="2"/>
      <c r="L714" s="2"/>
      <c r="N714" s="2"/>
      <c r="O714" s="2"/>
      <c r="P714" s="2"/>
    </row>
    <row r="715" customFormat="false" ht="12.75" hidden="false" customHeight="true" outlineLevel="0" collapsed="false">
      <c r="A715" s="2"/>
      <c r="D715" s="2"/>
      <c r="F715" s="2"/>
      <c r="H715" s="2"/>
      <c r="L715" s="2"/>
      <c r="N715" s="2"/>
      <c r="O715" s="2"/>
      <c r="P715" s="2"/>
    </row>
    <row r="716" customFormat="false" ht="12.75" hidden="false" customHeight="true" outlineLevel="0" collapsed="false">
      <c r="A716" s="2"/>
      <c r="D716" s="2"/>
      <c r="F716" s="2"/>
      <c r="H716" s="2"/>
      <c r="L716" s="2"/>
      <c r="N716" s="2"/>
      <c r="O716" s="2"/>
      <c r="P716" s="2"/>
    </row>
    <row r="717" customFormat="false" ht="12.75" hidden="false" customHeight="true" outlineLevel="0" collapsed="false">
      <c r="A717" s="2"/>
      <c r="D717" s="2"/>
      <c r="F717" s="2"/>
      <c r="H717" s="2"/>
      <c r="L717" s="2"/>
      <c r="N717" s="2"/>
      <c r="O717" s="2"/>
      <c r="P717" s="2"/>
    </row>
    <row r="718" customFormat="false" ht="12.75" hidden="false" customHeight="true" outlineLevel="0" collapsed="false">
      <c r="A718" s="2"/>
      <c r="D718" s="2"/>
      <c r="F718" s="2"/>
      <c r="H718" s="2"/>
      <c r="L718" s="2"/>
      <c r="N718" s="2"/>
      <c r="O718" s="2"/>
      <c r="P718" s="2"/>
    </row>
    <row r="719" customFormat="false" ht="12.75" hidden="false" customHeight="true" outlineLevel="0" collapsed="false">
      <c r="A719" s="2"/>
      <c r="D719" s="2"/>
      <c r="F719" s="2"/>
      <c r="H719" s="2"/>
      <c r="L719" s="2"/>
      <c r="N719" s="2"/>
      <c r="O719" s="2"/>
      <c r="P719" s="2"/>
    </row>
    <row r="720" customFormat="false" ht="12.75" hidden="false" customHeight="true" outlineLevel="0" collapsed="false">
      <c r="A720" s="2"/>
      <c r="D720" s="2"/>
      <c r="F720" s="2"/>
      <c r="H720" s="2"/>
      <c r="L720" s="2"/>
      <c r="N720" s="2"/>
      <c r="O720" s="2"/>
      <c r="P720" s="2"/>
    </row>
    <row r="721" customFormat="false" ht="12.75" hidden="false" customHeight="true" outlineLevel="0" collapsed="false">
      <c r="A721" s="2"/>
      <c r="D721" s="2"/>
      <c r="F721" s="2"/>
      <c r="H721" s="2"/>
      <c r="L721" s="2"/>
      <c r="N721" s="2"/>
      <c r="O721" s="2"/>
      <c r="P721" s="2"/>
    </row>
    <row r="722" customFormat="false" ht="12.75" hidden="false" customHeight="true" outlineLevel="0" collapsed="false">
      <c r="A722" s="2"/>
      <c r="D722" s="2"/>
      <c r="F722" s="2"/>
      <c r="H722" s="2"/>
      <c r="L722" s="2"/>
      <c r="N722" s="2"/>
      <c r="O722" s="2"/>
      <c r="P722" s="2"/>
    </row>
    <row r="723" customFormat="false" ht="12.75" hidden="false" customHeight="true" outlineLevel="0" collapsed="false">
      <c r="A723" s="2"/>
      <c r="D723" s="2"/>
      <c r="F723" s="2"/>
      <c r="H723" s="2"/>
      <c r="L723" s="2"/>
      <c r="N723" s="2"/>
      <c r="O723" s="2"/>
      <c r="P723" s="2"/>
    </row>
    <row r="724" customFormat="false" ht="12.75" hidden="false" customHeight="true" outlineLevel="0" collapsed="false">
      <c r="A724" s="2"/>
      <c r="D724" s="2"/>
      <c r="F724" s="2"/>
      <c r="H724" s="2"/>
      <c r="L724" s="2"/>
      <c r="N724" s="2"/>
      <c r="O724" s="2"/>
      <c r="P724" s="2"/>
    </row>
    <row r="725" customFormat="false" ht="12.75" hidden="false" customHeight="true" outlineLevel="0" collapsed="false">
      <c r="A725" s="2"/>
      <c r="D725" s="2"/>
      <c r="F725" s="2"/>
      <c r="H725" s="2"/>
      <c r="L725" s="2"/>
      <c r="N725" s="2"/>
      <c r="O725" s="2"/>
      <c r="P725" s="2"/>
    </row>
    <row r="726" customFormat="false" ht="12.75" hidden="false" customHeight="true" outlineLevel="0" collapsed="false">
      <c r="A726" s="2"/>
      <c r="D726" s="2"/>
      <c r="F726" s="2"/>
      <c r="H726" s="2"/>
      <c r="L726" s="2"/>
      <c r="N726" s="2"/>
      <c r="O726" s="2"/>
      <c r="P726" s="2"/>
    </row>
    <row r="727" customFormat="false" ht="12.75" hidden="false" customHeight="true" outlineLevel="0" collapsed="false">
      <c r="A727" s="2"/>
      <c r="D727" s="2"/>
      <c r="F727" s="2"/>
      <c r="H727" s="2"/>
      <c r="L727" s="2"/>
      <c r="N727" s="2"/>
      <c r="O727" s="2"/>
      <c r="P727" s="2"/>
    </row>
    <row r="728" customFormat="false" ht="12.75" hidden="false" customHeight="true" outlineLevel="0" collapsed="false">
      <c r="A728" s="2"/>
      <c r="D728" s="2"/>
      <c r="F728" s="2"/>
      <c r="H728" s="2"/>
      <c r="L728" s="2"/>
      <c r="N728" s="2"/>
      <c r="O728" s="2"/>
      <c r="P728" s="2"/>
    </row>
    <row r="729" customFormat="false" ht="12.75" hidden="false" customHeight="true" outlineLevel="0" collapsed="false">
      <c r="A729" s="2"/>
      <c r="D729" s="2"/>
      <c r="F729" s="2"/>
      <c r="H729" s="2"/>
      <c r="L729" s="2"/>
      <c r="N729" s="2"/>
      <c r="O729" s="2"/>
      <c r="P729" s="2"/>
    </row>
    <row r="730" customFormat="false" ht="12.75" hidden="false" customHeight="true" outlineLevel="0" collapsed="false">
      <c r="A730" s="2"/>
      <c r="D730" s="2"/>
      <c r="F730" s="2"/>
      <c r="H730" s="2"/>
      <c r="L730" s="2"/>
      <c r="N730" s="2"/>
      <c r="O730" s="2"/>
      <c r="P730" s="2"/>
    </row>
    <row r="731" customFormat="false" ht="12.75" hidden="false" customHeight="true" outlineLevel="0" collapsed="false">
      <c r="A731" s="2"/>
      <c r="D731" s="2"/>
      <c r="F731" s="2"/>
      <c r="H731" s="2"/>
      <c r="L731" s="2"/>
      <c r="N731" s="2"/>
      <c r="O731" s="2"/>
      <c r="P731" s="2"/>
    </row>
    <row r="732" customFormat="false" ht="12.75" hidden="false" customHeight="true" outlineLevel="0" collapsed="false">
      <c r="A732" s="2"/>
      <c r="D732" s="2"/>
      <c r="F732" s="2"/>
      <c r="H732" s="2"/>
      <c r="L732" s="2"/>
      <c r="N732" s="2"/>
      <c r="O732" s="2"/>
      <c r="P732" s="2"/>
    </row>
    <row r="733" customFormat="false" ht="12.75" hidden="false" customHeight="true" outlineLevel="0" collapsed="false">
      <c r="A733" s="2"/>
      <c r="D733" s="2"/>
      <c r="F733" s="2"/>
      <c r="H733" s="2"/>
      <c r="L733" s="2"/>
      <c r="N733" s="2"/>
      <c r="O733" s="2"/>
      <c r="P733" s="2"/>
    </row>
    <row r="734" customFormat="false" ht="12.75" hidden="false" customHeight="true" outlineLevel="0" collapsed="false">
      <c r="A734" s="2"/>
      <c r="D734" s="2"/>
      <c r="F734" s="2"/>
      <c r="H734" s="2"/>
      <c r="L734" s="2"/>
      <c r="N734" s="2"/>
      <c r="O734" s="2"/>
      <c r="P734" s="2"/>
    </row>
    <row r="735" customFormat="false" ht="12.75" hidden="false" customHeight="true" outlineLevel="0" collapsed="false">
      <c r="A735" s="2"/>
      <c r="D735" s="2"/>
      <c r="F735" s="2"/>
      <c r="H735" s="2"/>
      <c r="L735" s="2"/>
      <c r="N735" s="2"/>
      <c r="O735" s="2"/>
      <c r="P735" s="2"/>
    </row>
    <row r="736" customFormat="false" ht="12.75" hidden="false" customHeight="true" outlineLevel="0" collapsed="false">
      <c r="A736" s="2"/>
      <c r="D736" s="2"/>
      <c r="F736" s="2"/>
      <c r="H736" s="2"/>
      <c r="L736" s="2"/>
      <c r="N736" s="2"/>
      <c r="O736" s="2"/>
      <c r="P736" s="2"/>
    </row>
    <row r="737" customFormat="false" ht="12.75" hidden="false" customHeight="true" outlineLevel="0" collapsed="false">
      <c r="A737" s="2"/>
      <c r="D737" s="2"/>
      <c r="F737" s="2"/>
      <c r="H737" s="2"/>
      <c r="L737" s="2"/>
      <c r="N737" s="2"/>
      <c r="O737" s="2"/>
      <c r="P737" s="2"/>
    </row>
    <row r="738" customFormat="false" ht="12.75" hidden="false" customHeight="true" outlineLevel="0" collapsed="false">
      <c r="A738" s="2"/>
      <c r="D738" s="2"/>
      <c r="F738" s="2"/>
      <c r="H738" s="2"/>
      <c r="L738" s="2"/>
      <c r="N738" s="2"/>
      <c r="O738" s="2"/>
      <c r="P738" s="2"/>
    </row>
    <row r="739" customFormat="false" ht="12.75" hidden="false" customHeight="true" outlineLevel="0" collapsed="false">
      <c r="A739" s="2"/>
      <c r="D739" s="2"/>
      <c r="F739" s="2"/>
      <c r="H739" s="2"/>
      <c r="L739" s="2"/>
      <c r="N739" s="2"/>
      <c r="O739" s="2"/>
      <c r="P739" s="2"/>
    </row>
    <row r="740" customFormat="false" ht="12.75" hidden="false" customHeight="true" outlineLevel="0" collapsed="false">
      <c r="A740" s="2"/>
      <c r="D740" s="2"/>
      <c r="F740" s="2"/>
      <c r="H740" s="2"/>
      <c r="L740" s="2"/>
      <c r="N740" s="2"/>
      <c r="O740" s="2"/>
      <c r="P740" s="2"/>
    </row>
    <row r="741" customFormat="false" ht="12.75" hidden="false" customHeight="true" outlineLevel="0" collapsed="false">
      <c r="A741" s="2"/>
      <c r="D741" s="2"/>
      <c r="F741" s="2"/>
      <c r="H741" s="2"/>
      <c r="L741" s="2"/>
      <c r="N741" s="2"/>
      <c r="O741" s="2"/>
      <c r="P741" s="2"/>
    </row>
    <row r="742" customFormat="false" ht="12.75" hidden="false" customHeight="true" outlineLevel="0" collapsed="false">
      <c r="A742" s="2"/>
      <c r="D742" s="2"/>
      <c r="F742" s="2"/>
      <c r="H742" s="2"/>
      <c r="L742" s="2"/>
      <c r="N742" s="2"/>
      <c r="O742" s="2"/>
      <c r="P742" s="2"/>
    </row>
    <row r="743" customFormat="false" ht="12.75" hidden="false" customHeight="true" outlineLevel="0" collapsed="false">
      <c r="A743" s="2"/>
      <c r="D743" s="2"/>
      <c r="F743" s="2"/>
      <c r="H743" s="2"/>
      <c r="L743" s="2"/>
      <c r="N743" s="2"/>
      <c r="O743" s="2"/>
      <c r="P743" s="2"/>
    </row>
    <row r="744" customFormat="false" ht="12.75" hidden="false" customHeight="true" outlineLevel="0" collapsed="false">
      <c r="A744" s="2"/>
      <c r="D744" s="2"/>
      <c r="F744" s="2"/>
      <c r="H744" s="2"/>
      <c r="L744" s="2"/>
      <c r="N744" s="2"/>
      <c r="O744" s="2"/>
      <c r="P744" s="2"/>
    </row>
    <row r="745" customFormat="false" ht="12.75" hidden="false" customHeight="true" outlineLevel="0" collapsed="false">
      <c r="A745" s="2"/>
      <c r="D745" s="2"/>
      <c r="F745" s="2"/>
      <c r="H745" s="2"/>
      <c r="L745" s="2"/>
      <c r="N745" s="2"/>
      <c r="O745" s="2"/>
      <c r="P745" s="2"/>
    </row>
    <row r="746" customFormat="false" ht="12.75" hidden="false" customHeight="true" outlineLevel="0" collapsed="false">
      <c r="A746" s="2"/>
      <c r="D746" s="2"/>
      <c r="F746" s="2"/>
      <c r="H746" s="2"/>
      <c r="L746" s="2"/>
      <c r="N746" s="2"/>
      <c r="O746" s="2"/>
      <c r="P746" s="2"/>
    </row>
    <row r="747" customFormat="false" ht="12.75" hidden="false" customHeight="true" outlineLevel="0" collapsed="false">
      <c r="A747" s="2"/>
      <c r="D747" s="2"/>
      <c r="F747" s="2"/>
      <c r="H747" s="2"/>
      <c r="L747" s="2"/>
      <c r="N747" s="2"/>
      <c r="O747" s="2"/>
      <c r="P747" s="2"/>
    </row>
    <row r="748" customFormat="false" ht="12.75" hidden="false" customHeight="true" outlineLevel="0" collapsed="false">
      <c r="A748" s="2"/>
      <c r="D748" s="2"/>
      <c r="F748" s="2"/>
      <c r="H748" s="2"/>
      <c r="L748" s="2"/>
      <c r="N748" s="2"/>
      <c r="O748" s="2"/>
      <c r="P748" s="2"/>
    </row>
    <row r="749" customFormat="false" ht="12.75" hidden="false" customHeight="true" outlineLevel="0" collapsed="false">
      <c r="A749" s="2"/>
      <c r="D749" s="2"/>
      <c r="F749" s="2"/>
      <c r="H749" s="2"/>
      <c r="L749" s="2"/>
      <c r="N749" s="2"/>
      <c r="O749" s="2"/>
      <c r="P749" s="2"/>
    </row>
    <row r="750" customFormat="false" ht="12.75" hidden="false" customHeight="true" outlineLevel="0" collapsed="false">
      <c r="A750" s="2"/>
      <c r="D750" s="2"/>
      <c r="F750" s="2"/>
      <c r="H750" s="2"/>
      <c r="L750" s="2"/>
      <c r="N750" s="2"/>
      <c r="O750" s="2"/>
      <c r="P750" s="2"/>
    </row>
    <row r="751" customFormat="false" ht="12.75" hidden="false" customHeight="true" outlineLevel="0" collapsed="false">
      <c r="A751" s="2"/>
      <c r="D751" s="2"/>
      <c r="F751" s="2"/>
      <c r="H751" s="2"/>
      <c r="L751" s="2"/>
      <c r="N751" s="2"/>
      <c r="O751" s="2"/>
      <c r="P751" s="2"/>
    </row>
    <row r="752" customFormat="false" ht="12.75" hidden="false" customHeight="true" outlineLevel="0" collapsed="false">
      <c r="A752" s="2"/>
      <c r="D752" s="2"/>
      <c r="F752" s="2"/>
      <c r="H752" s="2"/>
      <c r="L752" s="2"/>
      <c r="N752" s="2"/>
      <c r="O752" s="2"/>
      <c r="P752" s="2"/>
    </row>
    <row r="753" customFormat="false" ht="12.75" hidden="false" customHeight="true" outlineLevel="0" collapsed="false">
      <c r="A753" s="2"/>
      <c r="D753" s="2"/>
      <c r="F753" s="2"/>
      <c r="H753" s="2"/>
      <c r="L753" s="2"/>
      <c r="N753" s="2"/>
      <c r="O753" s="2"/>
      <c r="P753" s="2"/>
    </row>
    <row r="754" customFormat="false" ht="12.75" hidden="false" customHeight="true" outlineLevel="0" collapsed="false">
      <c r="A754" s="2"/>
      <c r="D754" s="2"/>
      <c r="F754" s="2"/>
      <c r="H754" s="2"/>
      <c r="L754" s="2"/>
      <c r="N754" s="2"/>
      <c r="O754" s="2"/>
      <c r="P754" s="2"/>
    </row>
    <row r="755" customFormat="false" ht="12.75" hidden="false" customHeight="true" outlineLevel="0" collapsed="false">
      <c r="A755" s="2"/>
      <c r="D755" s="2"/>
      <c r="F755" s="2"/>
      <c r="H755" s="2"/>
      <c r="L755" s="2"/>
      <c r="N755" s="2"/>
      <c r="O755" s="2"/>
      <c r="P755" s="2"/>
    </row>
    <row r="756" customFormat="false" ht="12.75" hidden="false" customHeight="true" outlineLevel="0" collapsed="false">
      <c r="A756" s="2"/>
      <c r="D756" s="2"/>
      <c r="F756" s="2"/>
      <c r="H756" s="2"/>
      <c r="L756" s="2"/>
      <c r="N756" s="2"/>
      <c r="O756" s="2"/>
      <c r="P756" s="2"/>
    </row>
    <row r="757" customFormat="false" ht="12.75" hidden="false" customHeight="true" outlineLevel="0" collapsed="false">
      <c r="A757" s="2"/>
      <c r="D757" s="2"/>
      <c r="F757" s="2"/>
      <c r="H757" s="2"/>
      <c r="L757" s="2"/>
      <c r="N757" s="2"/>
      <c r="O757" s="2"/>
      <c r="P757" s="2"/>
    </row>
    <row r="758" customFormat="false" ht="12.75" hidden="false" customHeight="true" outlineLevel="0" collapsed="false">
      <c r="A758" s="2"/>
      <c r="D758" s="2"/>
      <c r="F758" s="2"/>
      <c r="H758" s="2"/>
      <c r="L758" s="2"/>
      <c r="N758" s="2"/>
      <c r="O758" s="2"/>
      <c r="P758" s="2"/>
    </row>
    <row r="759" customFormat="false" ht="12.75" hidden="false" customHeight="true" outlineLevel="0" collapsed="false">
      <c r="A759" s="2"/>
      <c r="D759" s="2"/>
      <c r="F759" s="2"/>
      <c r="H759" s="2"/>
      <c r="L759" s="2"/>
      <c r="N759" s="2"/>
      <c r="O759" s="2"/>
      <c r="P759" s="2"/>
    </row>
    <row r="760" customFormat="false" ht="12.75" hidden="false" customHeight="true" outlineLevel="0" collapsed="false">
      <c r="A760" s="2"/>
      <c r="D760" s="2"/>
      <c r="F760" s="2"/>
      <c r="H760" s="2"/>
      <c r="L760" s="2"/>
      <c r="N760" s="2"/>
      <c r="O760" s="2"/>
      <c r="P760" s="2"/>
    </row>
    <row r="761" customFormat="false" ht="12.75" hidden="false" customHeight="true" outlineLevel="0" collapsed="false">
      <c r="A761" s="2"/>
      <c r="D761" s="2"/>
      <c r="F761" s="2"/>
      <c r="H761" s="2"/>
      <c r="L761" s="2"/>
      <c r="N761" s="2"/>
      <c r="O761" s="2"/>
      <c r="P761" s="2"/>
    </row>
    <row r="762" customFormat="false" ht="12.75" hidden="false" customHeight="true" outlineLevel="0" collapsed="false">
      <c r="A762" s="2"/>
      <c r="D762" s="2"/>
      <c r="F762" s="2"/>
      <c r="H762" s="2"/>
      <c r="L762" s="2"/>
      <c r="N762" s="2"/>
      <c r="O762" s="2"/>
      <c r="P762" s="2"/>
    </row>
    <row r="763" customFormat="false" ht="12.75" hidden="false" customHeight="true" outlineLevel="0" collapsed="false">
      <c r="A763" s="2"/>
      <c r="D763" s="2"/>
      <c r="F763" s="2"/>
      <c r="H763" s="2"/>
      <c r="L763" s="2"/>
      <c r="N763" s="2"/>
      <c r="O763" s="2"/>
      <c r="P763" s="2"/>
    </row>
    <row r="764" customFormat="false" ht="12.75" hidden="false" customHeight="true" outlineLevel="0" collapsed="false">
      <c r="A764" s="2"/>
      <c r="D764" s="2"/>
      <c r="F764" s="2"/>
      <c r="H764" s="2"/>
      <c r="L764" s="2"/>
      <c r="N764" s="2"/>
      <c r="O764" s="2"/>
      <c r="P764" s="2"/>
    </row>
    <row r="765" customFormat="false" ht="12.75" hidden="false" customHeight="true" outlineLevel="0" collapsed="false">
      <c r="A765" s="2"/>
      <c r="D765" s="2"/>
      <c r="F765" s="2"/>
      <c r="H765" s="2"/>
      <c r="L765" s="2"/>
      <c r="N765" s="2"/>
      <c r="O765" s="2"/>
      <c r="P765" s="2"/>
    </row>
    <row r="766" customFormat="false" ht="12.75" hidden="false" customHeight="true" outlineLevel="0" collapsed="false">
      <c r="A766" s="2"/>
      <c r="D766" s="2"/>
      <c r="F766" s="2"/>
      <c r="H766" s="2"/>
      <c r="L766" s="2"/>
      <c r="N766" s="2"/>
      <c r="O766" s="2"/>
      <c r="P766" s="2"/>
    </row>
    <row r="767" customFormat="false" ht="12.75" hidden="false" customHeight="true" outlineLevel="0" collapsed="false">
      <c r="A767" s="2"/>
      <c r="D767" s="2"/>
      <c r="F767" s="2"/>
      <c r="H767" s="2"/>
      <c r="L767" s="2"/>
      <c r="N767" s="2"/>
      <c r="O767" s="2"/>
      <c r="P767" s="2"/>
    </row>
    <row r="768" customFormat="false" ht="12.75" hidden="false" customHeight="true" outlineLevel="0" collapsed="false">
      <c r="A768" s="2"/>
      <c r="D768" s="2"/>
      <c r="F768" s="2"/>
      <c r="H768" s="2"/>
      <c r="L768" s="2"/>
      <c r="N768" s="2"/>
      <c r="O768" s="2"/>
      <c r="P768" s="2"/>
    </row>
    <row r="769" customFormat="false" ht="12.75" hidden="false" customHeight="true" outlineLevel="0" collapsed="false">
      <c r="A769" s="2"/>
      <c r="D769" s="2"/>
      <c r="F769" s="2"/>
      <c r="H769" s="2"/>
      <c r="L769" s="2"/>
      <c r="N769" s="2"/>
      <c r="O769" s="2"/>
      <c r="P769" s="2"/>
    </row>
    <row r="770" customFormat="false" ht="12.75" hidden="false" customHeight="true" outlineLevel="0" collapsed="false">
      <c r="A770" s="2"/>
      <c r="D770" s="2"/>
      <c r="F770" s="2"/>
      <c r="H770" s="2"/>
      <c r="L770" s="2"/>
      <c r="N770" s="2"/>
      <c r="O770" s="2"/>
      <c r="P770" s="2"/>
    </row>
    <row r="771" customFormat="false" ht="12.75" hidden="false" customHeight="true" outlineLevel="0" collapsed="false">
      <c r="A771" s="2"/>
      <c r="D771" s="2"/>
      <c r="F771" s="2"/>
      <c r="H771" s="2"/>
      <c r="L771" s="2"/>
      <c r="N771" s="2"/>
      <c r="O771" s="2"/>
      <c r="P771" s="2"/>
    </row>
    <row r="772" customFormat="false" ht="12.75" hidden="false" customHeight="true" outlineLevel="0" collapsed="false">
      <c r="A772" s="2"/>
      <c r="D772" s="2"/>
      <c r="F772" s="2"/>
      <c r="H772" s="2"/>
      <c r="L772" s="2"/>
      <c r="N772" s="2"/>
      <c r="O772" s="2"/>
      <c r="P772" s="2"/>
    </row>
    <row r="773" customFormat="false" ht="12.75" hidden="false" customHeight="true" outlineLevel="0" collapsed="false">
      <c r="A773" s="2"/>
      <c r="D773" s="2"/>
      <c r="F773" s="2"/>
      <c r="H773" s="2"/>
      <c r="L773" s="2"/>
      <c r="N773" s="2"/>
      <c r="O773" s="2"/>
      <c r="P773" s="2"/>
    </row>
    <row r="774" customFormat="false" ht="12.75" hidden="false" customHeight="true" outlineLevel="0" collapsed="false">
      <c r="A774" s="2"/>
      <c r="D774" s="2"/>
      <c r="F774" s="2"/>
      <c r="H774" s="2"/>
      <c r="L774" s="2"/>
      <c r="N774" s="2"/>
      <c r="O774" s="2"/>
      <c r="P774" s="2"/>
    </row>
    <row r="775" customFormat="false" ht="12.75" hidden="false" customHeight="true" outlineLevel="0" collapsed="false">
      <c r="A775" s="2"/>
      <c r="D775" s="2"/>
      <c r="F775" s="2"/>
      <c r="H775" s="2"/>
      <c r="L775" s="2"/>
      <c r="N775" s="2"/>
      <c r="O775" s="2"/>
      <c r="P775" s="2"/>
    </row>
    <row r="776" customFormat="false" ht="12.75" hidden="false" customHeight="true" outlineLevel="0" collapsed="false">
      <c r="A776" s="2"/>
      <c r="D776" s="2"/>
      <c r="F776" s="2"/>
      <c r="H776" s="2"/>
      <c r="L776" s="2"/>
      <c r="N776" s="2"/>
      <c r="O776" s="2"/>
      <c r="P776" s="2"/>
    </row>
    <row r="777" customFormat="false" ht="12.75" hidden="false" customHeight="true" outlineLevel="0" collapsed="false">
      <c r="A777" s="2"/>
      <c r="D777" s="2"/>
      <c r="F777" s="2"/>
      <c r="H777" s="2"/>
      <c r="L777" s="2"/>
      <c r="N777" s="2"/>
      <c r="O777" s="2"/>
      <c r="P777" s="2"/>
    </row>
    <row r="778" customFormat="false" ht="12.75" hidden="false" customHeight="true" outlineLevel="0" collapsed="false">
      <c r="A778" s="2"/>
      <c r="D778" s="2"/>
      <c r="F778" s="2"/>
      <c r="H778" s="2"/>
      <c r="L778" s="2"/>
      <c r="N778" s="2"/>
      <c r="O778" s="2"/>
      <c r="P778" s="2"/>
    </row>
    <row r="779" customFormat="false" ht="12.75" hidden="false" customHeight="true" outlineLevel="0" collapsed="false">
      <c r="A779" s="2"/>
      <c r="D779" s="2"/>
      <c r="F779" s="2"/>
      <c r="H779" s="2"/>
      <c r="L779" s="2"/>
      <c r="N779" s="2"/>
      <c r="O779" s="2"/>
      <c r="P779" s="2"/>
    </row>
    <row r="780" customFormat="false" ht="12.75" hidden="false" customHeight="true" outlineLevel="0" collapsed="false">
      <c r="A780" s="2"/>
      <c r="D780" s="2"/>
      <c r="F780" s="2"/>
      <c r="H780" s="2"/>
      <c r="L780" s="2"/>
      <c r="N780" s="2"/>
      <c r="O780" s="2"/>
      <c r="P780" s="2"/>
    </row>
    <row r="781" customFormat="false" ht="12.75" hidden="false" customHeight="true" outlineLevel="0" collapsed="false">
      <c r="A781" s="2"/>
      <c r="D781" s="2"/>
      <c r="F781" s="2"/>
      <c r="H781" s="2"/>
      <c r="L781" s="2"/>
      <c r="N781" s="2"/>
      <c r="O781" s="2"/>
      <c r="P781" s="2"/>
    </row>
    <row r="782" customFormat="false" ht="12.75" hidden="false" customHeight="true" outlineLevel="0" collapsed="false">
      <c r="A782" s="2"/>
      <c r="D782" s="2"/>
      <c r="F782" s="2"/>
      <c r="H782" s="2"/>
      <c r="L782" s="2"/>
      <c r="N782" s="2"/>
      <c r="O782" s="2"/>
      <c r="P782" s="2"/>
    </row>
    <row r="783" customFormat="false" ht="12.75" hidden="false" customHeight="true" outlineLevel="0" collapsed="false">
      <c r="A783" s="2"/>
      <c r="D783" s="2"/>
      <c r="F783" s="2"/>
      <c r="H783" s="2"/>
      <c r="L783" s="2"/>
      <c r="N783" s="2"/>
      <c r="O783" s="2"/>
      <c r="P783" s="2"/>
    </row>
    <row r="784" customFormat="false" ht="12.75" hidden="false" customHeight="true" outlineLevel="0" collapsed="false">
      <c r="A784" s="2"/>
      <c r="D784" s="2"/>
      <c r="F784" s="2"/>
      <c r="H784" s="2"/>
      <c r="L784" s="2"/>
      <c r="N784" s="2"/>
      <c r="O784" s="2"/>
      <c r="P784" s="2"/>
    </row>
    <row r="785" customFormat="false" ht="12.75" hidden="false" customHeight="true" outlineLevel="0" collapsed="false">
      <c r="A785" s="2"/>
      <c r="D785" s="2"/>
      <c r="F785" s="2"/>
      <c r="H785" s="2"/>
      <c r="L785" s="2"/>
      <c r="N785" s="2"/>
      <c r="O785" s="2"/>
      <c r="P785" s="2"/>
    </row>
    <row r="786" customFormat="false" ht="12.75" hidden="false" customHeight="true" outlineLevel="0" collapsed="false">
      <c r="A786" s="2"/>
      <c r="D786" s="2"/>
      <c r="F786" s="2"/>
      <c r="H786" s="2"/>
      <c r="L786" s="2"/>
      <c r="N786" s="2"/>
      <c r="O786" s="2"/>
      <c r="P786" s="2"/>
    </row>
    <row r="787" customFormat="false" ht="12.75" hidden="false" customHeight="true" outlineLevel="0" collapsed="false">
      <c r="A787" s="2"/>
      <c r="D787" s="2"/>
      <c r="F787" s="2"/>
      <c r="H787" s="2"/>
      <c r="L787" s="2"/>
      <c r="N787" s="2"/>
      <c r="O787" s="2"/>
      <c r="P787" s="2"/>
    </row>
    <row r="788" customFormat="false" ht="12.75" hidden="false" customHeight="true" outlineLevel="0" collapsed="false">
      <c r="A788" s="2"/>
      <c r="D788" s="2"/>
      <c r="F788" s="2"/>
      <c r="H788" s="2"/>
      <c r="L788" s="2"/>
      <c r="N788" s="2"/>
      <c r="O788" s="2"/>
      <c r="P788" s="2"/>
    </row>
    <row r="789" customFormat="false" ht="12.75" hidden="false" customHeight="true" outlineLevel="0" collapsed="false">
      <c r="A789" s="2"/>
      <c r="D789" s="2"/>
      <c r="F789" s="2"/>
      <c r="H789" s="2"/>
      <c r="L789" s="2"/>
      <c r="N789" s="2"/>
      <c r="O789" s="2"/>
      <c r="P789" s="2"/>
    </row>
    <row r="790" customFormat="false" ht="12.75" hidden="false" customHeight="true" outlineLevel="0" collapsed="false">
      <c r="A790" s="2"/>
      <c r="D790" s="2"/>
      <c r="F790" s="2"/>
      <c r="H790" s="2"/>
      <c r="L790" s="2"/>
      <c r="N790" s="2"/>
      <c r="O790" s="2"/>
      <c r="P790" s="2"/>
    </row>
    <row r="791" customFormat="false" ht="12.75" hidden="false" customHeight="true" outlineLevel="0" collapsed="false">
      <c r="A791" s="2"/>
      <c r="D791" s="2"/>
      <c r="F791" s="2"/>
      <c r="H791" s="2"/>
      <c r="L791" s="2"/>
      <c r="N791" s="2"/>
      <c r="O791" s="2"/>
      <c r="P791" s="2"/>
    </row>
    <row r="792" customFormat="false" ht="12.75" hidden="false" customHeight="true" outlineLevel="0" collapsed="false">
      <c r="A792" s="2"/>
      <c r="D792" s="2"/>
      <c r="F792" s="2"/>
      <c r="H792" s="2"/>
      <c r="L792" s="2"/>
      <c r="N792" s="2"/>
      <c r="O792" s="2"/>
      <c r="P792" s="2"/>
    </row>
    <row r="793" customFormat="false" ht="12.75" hidden="false" customHeight="true" outlineLevel="0" collapsed="false">
      <c r="A793" s="2"/>
      <c r="D793" s="2"/>
      <c r="F793" s="2"/>
      <c r="H793" s="2"/>
      <c r="L793" s="2"/>
      <c r="N793" s="2"/>
      <c r="O793" s="2"/>
      <c r="P793" s="2"/>
    </row>
    <row r="794" customFormat="false" ht="12.75" hidden="false" customHeight="true" outlineLevel="0" collapsed="false">
      <c r="A794" s="2"/>
      <c r="D794" s="2"/>
      <c r="F794" s="2"/>
      <c r="H794" s="2"/>
      <c r="L794" s="2"/>
      <c r="N794" s="2"/>
      <c r="O794" s="2"/>
      <c r="P794" s="2"/>
    </row>
    <row r="795" customFormat="false" ht="12.75" hidden="false" customHeight="true" outlineLevel="0" collapsed="false">
      <c r="A795" s="2"/>
      <c r="D795" s="2"/>
      <c r="F795" s="2"/>
      <c r="H795" s="2"/>
      <c r="L795" s="2"/>
      <c r="N795" s="2"/>
      <c r="O795" s="2"/>
      <c r="P795" s="2"/>
    </row>
    <row r="796" customFormat="false" ht="12.75" hidden="false" customHeight="true" outlineLevel="0" collapsed="false">
      <c r="A796" s="2"/>
      <c r="D796" s="2"/>
      <c r="F796" s="2"/>
      <c r="H796" s="2"/>
      <c r="L796" s="2"/>
      <c r="N796" s="2"/>
      <c r="O796" s="2"/>
      <c r="P796" s="2"/>
    </row>
    <row r="797" customFormat="false" ht="12.75" hidden="false" customHeight="true" outlineLevel="0" collapsed="false">
      <c r="A797" s="2"/>
      <c r="D797" s="2"/>
      <c r="F797" s="2"/>
      <c r="H797" s="2"/>
      <c r="L797" s="2"/>
      <c r="N797" s="2"/>
      <c r="O797" s="2"/>
      <c r="P797" s="2"/>
    </row>
    <row r="798" customFormat="false" ht="12.75" hidden="false" customHeight="true" outlineLevel="0" collapsed="false">
      <c r="A798" s="2"/>
      <c r="D798" s="2"/>
      <c r="F798" s="2"/>
      <c r="H798" s="2"/>
      <c r="L798" s="2"/>
      <c r="N798" s="2"/>
      <c r="O798" s="2"/>
      <c r="P798" s="2"/>
    </row>
    <row r="799" customFormat="false" ht="12.75" hidden="false" customHeight="true" outlineLevel="0" collapsed="false">
      <c r="A799" s="2"/>
      <c r="D799" s="2"/>
      <c r="F799" s="2"/>
      <c r="H799" s="2"/>
      <c r="L799" s="2"/>
      <c r="N799" s="2"/>
      <c r="O799" s="2"/>
      <c r="P799" s="2"/>
    </row>
    <row r="800" customFormat="false" ht="12.75" hidden="false" customHeight="true" outlineLevel="0" collapsed="false">
      <c r="A800" s="2"/>
      <c r="D800" s="2"/>
      <c r="F800" s="2"/>
      <c r="H800" s="2"/>
      <c r="L800" s="2"/>
      <c r="N800" s="2"/>
      <c r="O800" s="2"/>
      <c r="P800" s="2"/>
    </row>
    <row r="801" customFormat="false" ht="12.75" hidden="false" customHeight="true" outlineLevel="0" collapsed="false">
      <c r="A801" s="2"/>
      <c r="D801" s="2"/>
      <c r="F801" s="2"/>
      <c r="H801" s="2"/>
      <c r="L801" s="2"/>
      <c r="N801" s="2"/>
      <c r="O801" s="2"/>
      <c r="P801" s="2"/>
    </row>
    <row r="802" customFormat="false" ht="12.75" hidden="false" customHeight="true" outlineLevel="0" collapsed="false">
      <c r="A802" s="2"/>
      <c r="D802" s="2"/>
      <c r="F802" s="2"/>
      <c r="H802" s="2"/>
      <c r="L802" s="2"/>
      <c r="N802" s="2"/>
      <c r="O802" s="2"/>
      <c r="P802" s="2"/>
    </row>
    <row r="803" customFormat="false" ht="12.75" hidden="false" customHeight="true" outlineLevel="0" collapsed="false">
      <c r="A803" s="2"/>
      <c r="D803" s="2"/>
      <c r="F803" s="2"/>
      <c r="H803" s="2"/>
      <c r="L803" s="2"/>
      <c r="N803" s="2"/>
      <c r="O803" s="2"/>
      <c r="P803" s="2"/>
    </row>
    <row r="804" customFormat="false" ht="12.75" hidden="false" customHeight="true" outlineLevel="0" collapsed="false">
      <c r="A804" s="2"/>
      <c r="D804" s="2"/>
      <c r="F804" s="2"/>
      <c r="H804" s="2"/>
      <c r="L804" s="2"/>
      <c r="N804" s="2"/>
      <c r="O804" s="2"/>
      <c r="P804" s="2"/>
    </row>
    <row r="805" customFormat="false" ht="12.75" hidden="false" customHeight="true" outlineLevel="0" collapsed="false">
      <c r="A805" s="2"/>
      <c r="D805" s="2"/>
      <c r="F805" s="2"/>
      <c r="H805" s="2"/>
      <c r="L805" s="2"/>
      <c r="N805" s="2"/>
      <c r="O805" s="2"/>
      <c r="P805" s="2"/>
    </row>
    <row r="806" customFormat="false" ht="12.75" hidden="false" customHeight="true" outlineLevel="0" collapsed="false">
      <c r="A806" s="2"/>
      <c r="D806" s="2"/>
      <c r="F806" s="2"/>
      <c r="H806" s="2"/>
      <c r="L806" s="2"/>
      <c r="N806" s="2"/>
      <c r="O806" s="2"/>
      <c r="P806" s="2"/>
    </row>
    <row r="807" customFormat="false" ht="12.75" hidden="false" customHeight="true" outlineLevel="0" collapsed="false">
      <c r="A807" s="2"/>
      <c r="D807" s="2"/>
      <c r="F807" s="2"/>
      <c r="H807" s="2"/>
      <c r="L807" s="2"/>
      <c r="N807" s="2"/>
      <c r="O807" s="2"/>
      <c r="P807" s="2"/>
    </row>
    <row r="808" customFormat="false" ht="12.75" hidden="false" customHeight="true" outlineLevel="0" collapsed="false">
      <c r="A808" s="2"/>
      <c r="D808" s="2"/>
      <c r="F808" s="2"/>
      <c r="H808" s="2"/>
      <c r="L808" s="2"/>
      <c r="N808" s="2"/>
      <c r="O808" s="2"/>
      <c r="P808" s="2"/>
    </row>
    <row r="809" customFormat="false" ht="12.75" hidden="false" customHeight="true" outlineLevel="0" collapsed="false">
      <c r="A809" s="2"/>
      <c r="D809" s="2"/>
      <c r="F809" s="2"/>
      <c r="H809" s="2"/>
      <c r="L809" s="2"/>
      <c r="N809" s="2"/>
      <c r="O809" s="2"/>
      <c r="P809" s="2"/>
    </row>
    <row r="810" customFormat="false" ht="12.75" hidden="false" customHeight="true" outlineLevel="0" collapsed="false">
      <c r="A810" s="2"/>
      <c r="D810" s="2"/>
      <c r="F810" s="2"/>
      <c r="H810" s="2"/>
      <c r="L810" s="2"/>
      <c r="N810" s="2"/>
      <c r="O810" s="2"/>
      <c r="P810" s="2"/>
    </row>
    <row r="811" customFormat="false" ht="12.75" hidden="false" customHeight="true" outlineLevel="0" collapsed="false">
      <c r="A811" s="2"/>
      <c r="D811" s="2"/>
      <c r="F811" s="2"/>
      <c r="H811" s="2"/>
      <c r="L811" s="2"/>
      <c r="N811" s="2"/>
      <c r="O811" s="2"/>
      <c r="P811" s="2"/>
    </row>
    <row r="812" customFormat="false" ht="12.75" hidden="false" customHeight="true" outlineLevel="0" collapsed="false">
      <c r="A812" s="2"/>
      <c r="D812" s="2"/>
      <c r="F812" s="2"/>
      <c r="H812" s="2"/>
      <c r="L812" s="2"/>
      <c r="N812" s="2"/>
      <c r="O812" s="2"/>
      <c r="P812" s="2"/>
    </row>
    <row r="813" customFormat="false" ht="12.75" hidden="false" customHeight="true" outlineLevel="0" collapsed="false">
      <c r="A813" s="2"/>
      <c r="D813" s="2"/>
      <c r="F813" s="2"/>
      <c r="H813" s="2"/>
      <c r="L813" s="2"/>
      <c r="N813" s="2"/>
      <c r="O813" s="2"/>
      <c r="P813" s="2"/>
    </row>
    <row r="814" customFormat="false" ht="12.75" hidden="false" customHeight="true" outlineLevel="0" collapsed="false">
      <c r="A814" s="2"/>
      <c r="D814" s="2"/>
      <c r="F814" s="2"/>
      <c r="H814" s="2"/>
      <c r="L814" s="2"/>
      <c r="N814" s="2"/>
      <c r="O814" s="2"/>
      <c r="P814" s="2"/>
    </row>
    <row r="815" customFormat="false" ht="12.75" hidden="false" customHeight="true" outlineLevel="0" collapsed="false">
      <c r="A815" s="2"/>
      <c r="D815" s="2"/>
      <c r="F815" s="2"/>
      <c r="H815" s="2"/>
      <c r="L815" s="2"/>
      <c r="N815" s="2"/>
      <c r="O815" s="2"/>
      <c r="P815" s="2"/>
    </row>
    <row r="816" customFormat="false" ht="12.75" hidden="false" customHeight="true" outlineLevel="0" collapsed="false">
      <c r="A816" s="2"/>
      <c r="D816" s="2"/>
      <c r="F816" s="2"/>
      <c r="H816" s="2"/>
      <c r="L816" s="2"/>
      <c r="N816" s="2"/>
      <c r="O816" s="2"/>
      <c r="P816" s="2"/>
    </row>
    <row r="817" customFormat="false" ht="12.75" hidden="false" customHeight="true" outlineLevel="0" collapsed="false">
      <c r="A817" s="2"/>
      <c r="D817" s="2"/>
      <c r="F817" s="2"/>
      <c r="H817" s="2"/>
      <c r="L817" s="2"/>
      <c r="N817" s="2"/>
      <c r="O817" s="2"/>
      <c r="P817" s="2"/>
    </row>
    <row r="818" customFormat="false" ht="12.75" hidden="false" customHeight="true" outlineLevel="0" collapsed="false">
      <c r="A818" s="2"/>
      <c r="D818" s="2"/>
      <c r="F818" s="2"/>
      <c r="H818" s="2"/>
      <c r="L818" s="2"/>
      <c r="N818" s="2"/>
      <c r="O818" s="2"/>
      <c r="P818" s="2"/>
    </row>
    <row r="819" customFormat="false" ht="12.75" hidden="false" customHeight="true" outlineLevel="0" collapsed="false">
      <c r="A819" s="2"/>
      <c r="D819" s="2"/>
      <c r="F819" s="2"/>
      <c r="H819" s="2"/>
      <c r="L819" s="2"/>
      <c r="N819" s="2"/>
      <c r="O819" s="2"/>
      <c r="P819" s="2"/>
    </row>
    <row r="820" customFormat="false" ht="12.75" hidden="false" customHeight="true" outlineLevel="0" collapsed="false">
      <c r="A820" s="2"/>
      <c r="D820" s="2"/>
      <c r="F820" s="2"/>
      <c r="H820" s="2"/>
      <c r="L820" s="2"/>
      <c r="N820" s="2"/>
      <c r="O820" s="2"/>
      <c r="P820" s="2"/>
    </row>
    <row r="821" customFormat="false" ht="12.75" hidden="false" customHeight="true" outlineLevel="0" collapsed="false">
      <c r="A821" s="2"/>
      <c r="D821" s="2"/>
      <c r="F821" s="2"/>
      <c r="H821" s="2"/>
      <c r="L821" s="2"/>
      <c r="N821" s="2"/>
      <c r="O821" s="2"/>
      <c r="P821" s="2"/>
    </row>
    <row r="822" customFormat="false" ht="12.75" hidden="false" customHeight="true" outlineLevel="0" collapsed="false">
      <c r="A822" s="2"/>
      <c r="D822" s="2"/>
      <c r="F822" s="2"/>
      <c r="H822" s="2"/>
      <c r="L822" s="2"/>
      <c r="N822" s="2"/>
      <c r="O822" s="2"/>
      <c r="P822" s="2"/>
    </row>
    <row r="823" customFormat="false" ht="12.75" hidden="false" customHeight="true" outlineLevel="0" collapsed="false">
      <c r="A823" s="2"/>
      <c r="D823" s="2"/>
      <c r="F823" s="2"/>
      <c r="H823" s="2"/>
      <c r="L823" s="2"/>
      <c r="N823" s="2"/>
      <c r="O823" s="2"/>
      <c r="P823" s="2"/>
    </row>
    <row r="824" customFormat="false" ht="12.75" hidden="false" customHeight="true" outlineLevel="0" collapsed="false">
      <c r="A824" s="2"/>
      <c r="D824" s="2"/>
      <c r="F824" s="2"/>
      <c r="H824" s="2"/>
      <c r="L824" s="2"/>
      <c r="N824" s="2"/>
      <c r="O824" s="2"/>
      <c r="P824" s="2"/>
    </row>
    <row r="825" customFormat="false" ht="12.75" hidden="false" customHeight="true" outlineLevel="0" collapsed="false">
      <c r="A825" s="2"/>
      <c r="D825" s="2"/>
      <c r="F825" s="2"/>
      <c r="H825" s="2"/>
      <c r="L825" s="2"/>
      <c r="N825" s="2"/>
      <c r="O825" s="2"/>
      <c r="P825" s="2"/>
    </row>
    <row r="826" customFormat="false" ht="12.75" hidden="false" customHeight="true" outlineLevel="0" collapsed="false">
      <c r="A826" s="2"/>
      <c r="D826" s="2"/>
      <c r="F826" s="2"/>
      <c r="H826" s="2"/>
      <c r="L826" s="2"/>
      <c r="N826" s="2"/>
      <c r="O826" s="2"/>
      <c r="P826" s="2"/>
    </row>
    <row r="827" customFormat="false" ht="12.75" hidden="false" customHeight="true" outlineLevel="0" collapsed="false">
      <c r="A827" s="2"/>
      <c r="D827" s="2"/>
      <c r="F827" s="2"/>
      <c r="H827" s="2"/>
      <c r="L827" s="2"/>
      <c r="N827" s="2"/>
      <c r="O827" s="2"/>
      <c r="P827" s="2"/>
    </row>
    <row r="828" customFormat="false" ht="12.75" hidden="false" customHeight="true" outlineLevel="0" collapsed="false">
      <c r="A828" s="2"/>
      <c r="D828" s="2"/>
      <c r="F828" s="2"/>
      <c r="H828" s="2"/>
      <c r="L828" s="2"/>
      <c r="N828" s="2"/>
      <c r="O828" s="2"/>
      <c r="P828" s="2"/>
    </row>
    <row r="829" customFormat="false" ht="12.75" hidden="false" customHeight="true" outlineLevel="0" collapsed="false">
      <c r="A829" s="2"/>
      <c r="D829" s="2"/>
      <c r="F829" s="2"/>
      <c r="H829" s="2"/>
      <c r="L829" s="2"/>
      <c r="N829" s="2"/>
      <c r="O829" s="2"/>
      <c r="P829" s="2"/>
    </row>
    <row r="830" customFormat="false" ht="12.75" hidden="false" customHeight="true" outlineLevel="0" collapsed="false">
      <c r="A830" s="2"/>
      <c r="D830" s="2"/>
      <c r="F830" s="2"/>
      <c r="H830" s="2"/>
      <c r="L830" s="2"/>
      <c r="N830" s="2"/>
      <c r="O830" s="2"/>
      <c r="P830" s="2"/>
    </row>
    <row r="831" customFormat="false" ht="12.75" hidden="false" customHeight="true" outlineLevel="0" collapsed="false">
      <c r="A831" s="2"/>
      <c r="D831" s="2"/>
      <c r="F831" s="2"/>
      <c r="H831" s="2"/>
      <c r="L831" s="2"/>
      <c r="N831" s="2"/>
      <c r="O831" s="2"/>
      <c r="P831" s="2"/>
    </row>
    <row r="832" customFormat="false" ht="12.75" hidden="false" customHeight="true" outlineLevel="0" collapsed="false">
      <c r="A832" s="2"/>
      <c r="D832" s="2"/>
      <c r="F832" s="2"/>
      <c r="H832" s="2"/>
      <c r="L832" s="2"/>
      <c r="N832" s="2"/>
      <c r="O832" s="2"/>
      <c r="P832" s="2"/>
    </row>
    <row r="833" customFormat="false" ht="12.75" hidden="false" customHeight="true" outlineLevel="0" collapsed="false">
      <c r="A833" s="2"/>
      <c r="D833" s="2"/>
      <c r="F833" s="2"/>
      <c r="H833" s="2"/>
      <c r="L833" s="2"/>
      <c r="N833" s="2"/>
      <c r="O833" s="2"/>
      <c r="P833" s="2"/>
    </row>
    <row r="834" customFormat="false" ht="12.75" hidden="false" customHeight="true" outlineLevel="0" collapsed="false">
      <c r="A834" s="2"/>
      <c r="D834" s="2"/>
      <c r="F834" s="2"/>
      <c r="H834" s="2"/>
      <c r="L834" s="2"/>
      <c r="N834" s="2"/>
      <c r="O834" s="2"/>
      <c r="P834" s="2"/>
    </row>
    <row r="835" customFormat="false" ht="12.75" hidden="false" customHeight="true" outlineLevel="0" collapsed="false">
      <c r="A835" s="2"/>
      <c r="D835" s="2"/>
      <c r="F835" s="2"/>
      <c r="H835" s="2"/>
      <c r="L835" s="2"/>
      <c r="N835" s="2"/>
      <c r="O835" s="2"/>
      <c r="P835" s="2"/>
    </row>
    <row r="836" customFormat="false" ht="12.75" hidden="false" customHeight="true" outlineLevel="0" collapsed="false">
      <c r="A836" s="2"/>
      <c r="D836" s="2"/>
      <c r="F836" s="2"/>
      <c r="H836" s="2"/>
      <c r="L836" s="2"/>
      <c r="N836" s="2"/>
      <c r="O836" s="2"/>
      <c r="P836" s="2"/>
    </row>
    <row r="837" customFormat="false" ht="12.75" hidden="false" customHeight="true" outlineLevel="0" collapsed="false">
      <c r="A837" s="2"/>
      <c r="D837" s="2"/>
      <c r="F837" s="2"/>
      <c r="H837" s="2"/>
      <c r="L837" s="2"/>
      <c r="N837" s="2"/>
      <c r="O837" s="2"/>
      <c r="P837" s="2"/>
    </row>
    <row r="838" customFormat="false" ht="12.75" hidden="false" customHeight="true" outlineLevel="0" collapsed="false">
      <c r="A838" s="2"/>
      <c r="D838" s="2"/>
      <c r="F838" s="2"/>
      <c r="H838" s="2"/>
      <c r="L838" s="2"/>
      <c r="N838" s="2"/>
      <c r="O838" s="2"/>
      <c r="P838" s="2"/>
    </row>
    <row r="839" customFormat="false" ht="12.75" hidden="false" customHeight="true" outlineLevel="0" collapsed="false">
      <c r="A839" s="2"/>
      <c r="D839" s="2"/>
      <c r="F839" s="2"/>
      <c r="H839" s="2"/>
      <c r="L839" s="2"/>
      <c r="N839" s="2"/>
      <c r="O839" s="2"/>
      <c r="P839" s="2"/>
    </row>
    <row r="840" customFormat="false" ht="12.75" hidden="false" customHeight="true" outlineLevel="0" collapsed="false">
      <c r="A840" s="2"/>
      <c r="D840" s="2"/>
      <c r="F840" s="2"/>
      <c r="H840" s="2"/>
      <c r="L840" s="2"/>
      <c r="N840" s="2"/>
      <c r="O840" s="2"/>
      <c r="P840" s="2"/>
    </row>
    <row r="841" customFormat="false" ht="12.75" hidden="false" customHeight="true" outlineLevel="0" collapsed="false">
      <c r="A841" s="2"/>
      <c r="D841" s="2"/>
      <c r="F841" s="2"/>
      <c r="H841" s="2"/>
      <c r="L841" s="2"/>
      <c r="N841" s="2"/>
      <c r="O841" s="2"/>
      <c r="P841" s="2"/>
    </row>
    <row r="842" customFormat="false" ht="12.75" hidden="false" customHeight="true" outlineLevel="0" collapsed="false">
      <c r="A842" s="2"/>
      <c r="D842" s="2"/>
      <c r="F842" s="2"/>
      <c r="H842" s="2"/>
      <c r="L842" s="2"/>
      <c r="N842" s="2"/>
      <c r="O842" s="2"/>
      <c r="P842" s="2"/>
    </row>
    <row r="843" customFormat="false" ht="12.75" hidden="false" customHeight="true" outlineLevel="0" collapsed="false">
      <c r="A843" s="2"/>
      <c r="D843" s="2"/>
      <c r="F843" s="2"/>
      <c r="H843" s="2"/>
      <c r="L843" s="2"/>
      <c r="N843" s="2"/>
      <c r="O843" s="2"/>
      <c r="P843" s="2"/>
    </row>
    <row r="844" customFormat="false" ht="12.75" hidden="false" customHeight="true" outlineLevel="0" collapsed="false">
      <c r="A844" s="2"/>
      <c r="D844" s="2"/>
      <c r="F844" s="2"/>
      <c r="H844" s="2"/>
      <c r="L844" s="2"/>
      <c r="N844" s="2"/>
      <c r="O844" s="2"/>
      <c r="P844" s="2"/>
    </row>
    <row r="845" customFormat="false" ht="12.75" hidden="false" customHeight="true" outlineLevel="0" collapsed="false">
      <c r="A845" s="2"/>
      <c r="D845" s="2"/>
      <c r="F845" s="2"/>
      <c r="H845" s="2"/>
      <c r="L845" s="2"/>
      <c r="N845" s="2"/>
      <c r="O845" s="2"/>
      <c r="P845" s="2"/>
    </row>
    <row r="846" customFormat="false" ht="12.75" hidden="false" customHeight="true" outlineLevel="0" collapsed="false">
      <c r="A846" s="2"/>
      <c r="D846" s="2"/>
      <c r="F846" s="2"/>
      <c r="H846" s="2"/>
      <c r="L846" s="2"/>
      <c r="N846" s="2"/>
      <c r="O846" s="2"/>
      <c r="P846" s="2"/>
    </row>
    <row r="847" customFormat="false" ht="12.75" hidden="false" customHeight="true" outlineLevel="0" collapsed="false">
      <c r="A847" s="2"/>
      <c r="D847" s="2"/>
      <c r="F847" s="2"/>
      <c r="H847" s="2"/>
      <c r="L847" s="2"/>
      <c r="N847" s="2"/>
      <c r="O847" s="2"/>
      <c r="P847" s="2"/>
    </row>
    <row r="848" customFormat="false" ht="12.75" hidden="false" customHeight="true" outlineLevel="0" collapsed="false">
      <c r="A848" s="2"/>
      <c r="D848" s="2"/>
      <c r="F848" s="2"/>
      <c r="H848" s="2"/>
      <c r="L848" s="2"/>
      <c r="N848" s="2"/>
      <c r="O848" s="2"/>
      <c r="P848" s="2"/>
    </row>
    <row r="849" customFormat="false" ht="12.75" hidden="false" customHeight="true" outlineLevel="0" collapsed="false">
      <c r="A849" s="2"/>
      <c r="D849" s="2"/>
      <c r="F849" s="2"/>
      <c r="H849" s="2"/>
      <c r="L849" s="2"/>
      <c r="N849" s="2"/>
      <c r="O849" s="2"/>
      <c r="P849" s="2"/>
    </row>
    <row r="850" customFormat="false" ht="12.75" hidden="false" customHeight="true" outlineLevel="0" collapsed="false">
      <c r="A850" s="2"/>
      <c r="D850" s="2"/>
      <c r="F850" s="2"/>
      <c r="H850" s="2"/>
      <c r="L850" s="2"/>
      <c r="N850" s="2"/>
      <c r="O850" s="2"/>
      <c r="P850" s="2"/>
    </row>
    <row r="851" customFormat="false" ht="12.75" hidden="false" customHeight="true" outlineLevel="0" collapsed="false">
      <c r="A851" s="2"/>
      <c r="D851" s="2"/>
      <c r="F851" s="2"/>
      <c r="H851" s="2"/>
      <c r="L851" s="2"/>
      <c r="N851" s="2"/>
      <c r="O851" s="2"/>
      <c r="P851" s="2"/>
    </row>
    <row r="852" customFormat="false" ht="12.75" hidden="false" customHeight="true" outlineLevel="0" collapsed="false">
      <c r="A852" s="2"/>
      <c r="D852" s="2"/>
      <c r="F852" s="2"/>
      <c r="H852" s="2"/>
      <c r="L852" s="2"/>
      <c r="N852" s="2"/>
      <c r="O852" s="2"/>
      <c r="P852" s="2"/>
    </row>
    <row r="853" customFormat="false" ht="12.75" hidden="false" customHeight="true" outlineLevel="0" collapsed="false">
      <c r="A853" s="2"/>
      <c r="D853" s="2"/>
      <c r="F853" s="2"/>
      <c r="H853" s="2"/>
      <c r="L853" s="2"/>
      <c r="N853" s="2"/>
      <c r="O853" s="2"/>
      <c r="P853" s="2"/>
    </row>
    <row r="854" customFormat="false" ht="12.75" hidden="false" customHeight="true" outlineLevel="0" collapsed="false">
      <c r="A854" s="2"/>
      <c r="D854" s="2"/>
      <c r="F854" s="2"/>
      <c r="H854" s="2"/>
      <c r="L854" s="2"/>
      <c r="N854" s="2"/>
      <c r="O854" s="2"/>
      <c r="P854" s="2"/>
    </row>
    <row r="855" customFormat="false" ht="12.75" hidden="false" customHeight="true" outlineLevel="0" collapsed="false">
      <c r="A855" s="2"/>
      <c r="D855" s="2"/>
      <c r="F855" s="2"/>
      <c r="H855" s="2"/>
      <c r="L855" s="2"/>
      <c r="N855" s="2"/>
      <c r="O855" s="2"/>
      <c r="P855" s="2"/>
    </row>
    <row r="856" customFormat="false" ht="12.75" hidden="false" customHeight="true" outlineLevel="0" collapsed="false">
      <c r="A856" s="2"/>
      <c r="D856" s="2"/>
      <c r="F856" s="2"/>
      <c r="H856" s="2"/>
      <c r="L856" s="2"/>
      <c r="N856" s="2"/>
      <c r="O856" s="2"/>
      <c r="P856" s="2"/>
    </row>
    <row r="857" customFormat="false" ht="12.75" hidden="false" customHeight="true" outlineLevel="0" collapsed="false">
      <c r="A857" s="2"/>
      <c r="D857" s="2"/>
      <c r="F857" s="2"/>
      <c r="H857" s="2"/>
      <c r="L857" s="2"/>
      <c r="N857" s="2"/>
      <c r="O857" s="2"/>
      <c r="P857" s="2"/>
    </row>
    <row r="858" customFormat="false" ht="12.75" hidden="false" customHeight="true" outlineLevel="0" collapsed="false">
      <c r="A858" s="2"/>
      <c r="D858" s="2"/>
      <c r="F858" s="2"/>
      <c r="H858" s="2"/>
      <c r="L858" s="2"/>
      <c r="N858" s="2"/>
      <c r="O858" s="2"/>
      <c r="P858" s="2"/>
    </row>
    <row r="859" customFormat="false" ht="12.75" hidden="false" customHeight="true" outlineLevel="0" collapsed="false">
      <c r="A859" s="2"/>
      <c r="D859" s="2"/>
      <c r="F859" s="2"/>
      <c r="H859" s="2"/>
      <c r="L859" s="2"/>
      <c r="N859" s="2"/>
      <c r="O859" s="2"/>
      <c r="P859" s="2"/>
    </row>
    <row r="860" customFormat="false" ht="12.75" hidden="false" customHeight="true" outlineLevel="0" collapsed="false">
      <c r="A860" s="2"/>
      <c r="D860" s="2"/>
      <c r="F860" s="2"/>
      <c r="H860" s="2"/>
      <c r="L860" s="2"/>
      <c r="N860" s="2"/>
      <c r="O860" s="2"/>
      <c r="P860" s="2"/>
    </row>
    <row r="861" customFormat="false" ht="12.75" hidden="false" customHeight="true" outlineLevel="0" collapsed="false">
      <c r="A861" s="2"/>
      <c r="D861" s="2"/>
      <c r="F861" s="2"/>
      <c r="H861" s="2"/>
      <c r="L861" s="2"/>
      <c r="N861" s="2"/>
      <c r="O861" s="2"/>
      <c r="P861" s="2"/>
    </row>
    <row r="862" customFormat="false" ht="12.75" hidden="false" customHeight="true" outlineLevel="0" collapsed="false">
      <c r="A862" s="2"/>
      <c r="D862" s="2"/>
      <c r="F862" s="2"/>
      <c r="H862" s="2"/>
      <c r="L862" s="2"/>
      <c r="N862" s="2"/>
      <c r="O862" s="2"/>
      <c r="P862" s="2"/>
    </row>
    <row r="863" customFormat="false" ht="12.75" hidden="false" customHeight="true" outlineLevel="0" collapsed="false">
      <c r="A863" s="2"/>
      <c r="D863" s="2"/>
      <c r="F863" s="2"/>
      <c r="H863" s="2"/>
      <c r="L863" s="2"/>
      <c r="N863" s="2"/>
      <c r="O863" s="2"/>
      <c r="P863" s="2"/>
    </row>
    <row r="864" customFormat="false" ht="12.75" hidden="false" customHeight="true" outlineLevel="0" collapsed="false">
      <c r="A864" s="2"/>
      <c r="D864" s="2"/>
      <c r="F864" s="2"/>
      <c r="H864" s="2"/>
      <c r="L864" s="2"/>
      <c r="N864" s="2"/>
      <c r="O864" s="2"/>
      <c r="P864" s="2"/>
    </row>
    <row r="865" customFormat="false" ht="12.75" hidden="false" customHeight="true" outlineLevel="0" collapsed="false">
      <c r="A865" s="2"/>
      <c r="D865" s="2"/>
      <c r="F865" s="2"/>
      <c r="H865" s="2"/>
      <c r="L865" s="2"/>
      <c r="N865" s="2"/>
      <c r="O865" s="2"/>
      <c r="P865" s="2"/>
    </row>
    <row r="866" customFormat="false" ht="12.75" hidden="false" customHeight="true" outlineLevel="0" collapsed="false">
      <c r="A866" s="2"/>
      <c r="D866" s="2"/>
      <c r="F866" s="2"/>
      <c r="H866" s="2"/>
      <c r="L866" s="2"/>
      <c r="N866" s="2"/>
      <c r="O866" s="2"/>
      <c r="P866" s="2"/>
    </row>
    <row r="867" customFormat="false" ht="12.75" hidden="false" customHeight="true" outlineLevel="0" collapsed="false">
      <c r="A867" s="2"/>
      <c r="D867" s="2"/>
      <c r="F867" s="2"/>
      <c r="H867" s="2"/>
      <c r="L867" s="2"/>
      <c r="N867" s="2"/>
      <c r="O867" s="2"/>
      <c r="P867" s="2"/>
    </row>
    <row r="868" customFormat="false" ht="12.75" hidden="false" customHeight="true" outlineLevel="0" collapsed="false">
      <c r="A868" s="2"/>
      <c r="D868" s="2"/>
      <c r="F868" s="2"/>
      <c r="H868" s="2"/>
      <c r="L868" s="2"/>
      <c r="N868" s="2"/>
      <c r="O868" s="2"/>
      <c r="P868" s="2"/>
    </row>
    <row r="869" customFormat="false" ht="12.75" hidden="false" customHeight="true" outlineLevel="0" collapsed="false">
      <c r="A869" s="2"/>
      <c r="D869" s="2"/>
      <c r="F869" s="2"/>
      <c r="H869" s="2"/>
      <c r="L869" s="2"/>
      <c r="N869" s="2"/>
      <c r="O869" s="2"/>
      <c r="P869" s="2"/>
    </row>
    <row r="870" customFormat="false" ht="12.75" hidden="false" customHeight="true" outlineLevel="0" collapsed="false">
      <c r="A870" s="2"/>
      <c r="D870" s="2"/>
      <c r="F870" s="2"/>
      <c r="H870" s="2"/>
      <c r="L870" s="2"/>
      <c r="N870" s="2"/>
      <c r="O870" s="2"/>
      <c r="P870" s="2"/>
    </row>
    <row r="871" customFormat="false" ht="12.75" hidden="false" customHeight="true" outlineLevel="0" collapsed="false">
      <c r="A871" s="2"/>
      <c r="D871" s="2"/>
      <c r="F871" s="2"/>
      <c r="H871" s="2"/>
      <c r="L871" s="2"/>
      <c r="N871" s="2"/>
      <c r="O871" s="2"/>
      <c r="P871" s="2"/>
    </row>
    <row r="872" customFormat="false" ht="12.75" hidden="false" customHeight="true" outlineLevel="0" collapsed="false">
      <c r="A872" s="2"/>
      <c r="D872" s="2"/>
      <c r="F872" s="2"/>
      <c r="H872" s="2"/>
      <c r="L872" s="2"/>
      <c r="N872" s="2"/>
      <c r="O872" s="2"/>
      <c r="P872" s="2"/>
    </row>
    <row r="873" customFormat="false" ht="12.75" hidden="false" customHeight="true" outlineLevel="0" collapsed="false">
      <c r="A873" s="2"/>
      <c r="D873" s="2"/>
      <c r="F873" s="2"/>
      <c r="H873" s="2"/>
      <c r="L873" s="2"/>
      <c r="N873" s="2"/>
      <c r="O873" s="2"/>
      <c r="P873" s="2"/>
    </row>
    <row r="874" customFormat="false" ht="12.75" hidden="false" customHeight="true" outlineLevel="0" collapsed="false">
      <c r="A874" s="2"/>
      <c r="D874" s="2"/>
      <c r="F874" s="2"/>
      <c r="H874" s="2"/>
      <c r="L874" s="2"/>
      <c r="N874" s="2"/>
      <c r="O874" s="2"/>
      <c r="P874" s="2"/>
    </row>
    <row r="875" customFormat="false" ht="12.75" hidden="false" customHeight="true" outlineLevel="0" collapsed="false">
      <c r="A875" s="2"/>
      <c r="D875" s="2"/>
      <c r="F875" s="2"/>
      <c r="H875" s="2"/>
      <c r="L875" s="2"/>
      <c r="N875" s="2"/>
      <c r="O875" s="2"/>
      <c r="P875" s="2"/>
    </row>
    <row r="876" customFormat="false" ht="12.75" hidden="false" customHeight="true" outlineLevel="0" collapsed="false">
      <c r="A876" s="2"/>
      <c r="D876" s="2"/>
      <c r="F876" s="2"/>
      <c r="H876" s="2"/>
      <c r="L876" s="2"/>
      <c r="N876" s="2"/>
      <c r="O876" s="2"/>
      <c r="P876" s="2"/>
    </row>
    <row r="877" customFormat="false" ht="12.75" hidden="false" customHeight="true" outlineLevel="0" collapsed="false">
      <c r="A877" s="2"/>
      <c r="D877" s="2"/>
      <c r="F877" s="2"/>
      <c r="H877" s="2"/>
      <c r="L877" s="2"/>
      <c r="N877" s="2"/>
      <c r="O877" s="2"/>
      <c r="P877" s="2"/>
    </row>
    <row r="878" customFormat="false" ht="12.75" hidden="false" customHeight="true" outlineLevel="0" collapsed="false">
      <c r="A878" s="2"/>
      <c r="D878" s="2"/>
      <c r="F878" s="2"/>
      <c r="H878" s="2"/>
      <c r="L878" s="2"/>
      <c r="N878" s="2"/>
      <c r="O878" s="2"/>
      <c r="P878" s="2"/>
    </row>
    <row r="879" customFormat="false" ht="12.75" hidden="false" customHeight="true" outlineLevel="0" collapsed="false">
      <c r="A879" s="2"/>
      <c r="D879" s="2"/>
      <c r="F879" s="2"/>
      <c r="H879" s="2"/>
      <c r="L879" s="2"/>
      <c r="N879" s="2"/>
      <c r="O879" s="2"/>
      <c r="P879" s="2"/>
    </row>
    <row r="880" customFormat="false" ht="12.75" hidden="false" customHeight="true" outlineLevel="0" collapsed="false">
      <c r="A880" s="2"/>
      <c r="D880" s="2"/>
      <c r="F880" s="2"/>
      <c r="H880" s="2"/>
      <c r="L880" s="2"/>
      <c r="N880" s="2"/>
      <c r="O880" s="2"/>
      <c r="P880" s="2"/>
    </row>
    <row r="881" customFormat="false" ht="12.75" hidden="false" customHeight="true" outlineLevel="0" collapsed="false">
      <c r="A881" s="2"/>
      <c r="D881" s="2"/>
      <c r="F881" s="2"/>
      <c r="H881" s="2"/>
      <c r="L881" s="2"/>
      <c r="N881" s="2"/>
      <c r="O881" s="2"/>
      <c r="P881" s="2"/>
    </row>
    <row r="882" customFormat="false" ht="12.75" hidden="false" customHeight="true" outlineLevel="0" collapsed="false">
      <c r="A882" s="2"/>
      <c r="D882" s="2"/>
      <c r="F882" s="2"/>
      <c r="H882" s="2"/>
      <c r="L882" s="2"/>
      <c r="N882" s="2"/>
      <c r="O882" s="2"/>
      <c r="P882" s="2"/>
    </row>
    <row r="883" customFormat="false" ht="12.75" hidden="false" customHeight="true" outlineLevel="0" collapsed="false">
      <c r="A883" s="2"/>
      <c r="D883" s="2"/>
      <c r="F883" s="2"/>
      <c r="H883" s="2"/>
      <c r="L883" s="2"/>
      <c r="N883" s="2"/>
      <c r="O883" s="2"/>
      <c r="P883" s="2"/>
    </row>
    <row r="884" customFormat="false" ht="12.75" hidden="false" customHeight="true" outlineLevel="0" collapsed="false">
      <c r="A884" s="2"/>
      <c r="D884" s="2"/>
      <c r="F884" s="2"/>
      <c r="H884" s="2"/>
      <c r="L884" s="2"/>
      <c r="N884" s="2"/>
      <c r="O884" s="2"/>
      <c r="P884" s="2"/>
    </row>
    <row r="885" customFormat="false" ht="12.75" hidden="false" customHeight="true" outlineLevel="0" collapsed="false">
      <c r="A885" s="2"/>
      <c r="D885" s="2"/>
      <c r="F885" s="2"/>
      <c r="H885" s="2"/>
      <c r="L885" s="2"/>
      <c r="N885" s="2"/>
      <c r="O885" s="2"/>
      <c r="P885" s="2"/>
    </row>
    <row r="886" customFormat="false" ht="12.75" hidden="false" customHeight="true" outlineLevel="0" collapsed="false">
      <c r="A886" s="2"/>
      <c r="D886" s="2"/>
      <c r="F886" s="2"/>
      <c r="H886" s="2"/>
      <c r="L886" s="2"/>
      <c r="N886" s="2"/>
      <c r="O886" s="2"/>
      <c r="P886" s="2"/>
    </row>
    <row r="887" customFormat="false" ht="12.75" hidden="false" customHeight="true" outlineLevel="0" collapsed="false">
      <c r="A887" s="2"/>
      <c r="D887" s="2"/>
      <c r="F887" s="2"/>
      <c r="H887" s="2"/>
      <c r="L887" s="2"/>
      <c r="N887" s="2"/>
      <c r="O887" s="2"/>
      <c r="P887" s="2"/>
    </row>
    <row r="888" customFormat="false" ht="12.75" hidden="false" customHeight="true" outlineLevel="0" collapsed="false">
      <c r="A888" s="2"/>
      <c r="D888" s="2"/>
      <c r="F888" s="2"/>
      <c r="H888" s="2"/>
      <c r="L888" s="2"/>
      <c r="N888" s="2"/>
      <c r="O888" s="2"/>
      <c r="P888" s="2"/>
    </row>
    <row r="889" customFormat="false" ht="12.75" hidden="false" customHeight="true" outlineLevel="0" collapsed="false">
      <c r="A889" s="2"/>
      <c r="D889" s="2"/>
      <c r="F889" s="2"/>
      <c r="H889" s="2"/>
      <c r="L889" s="2"/>
      <c r="N889" s="2"/>
      <c r="O889" s="2"/>
      <c r="P889" s="2"/>
    </row>
    <row r="890" customFormat="false" ht="12.75" hidden="false" customHeight="true" outlineLevel="0" collapsed="false">
      <c r="A890" s="2"/>
      <c r="D890" s="2"/>
      <c r="F890" s="2"/>
      <c r="H890" s="2"/>
      <c r="L890" s="2"/>
      <c r="N890" s="2"/>
      <c r="O890" s="2"/>
      <c r="P890" s="2"/>
    </row>
    <row r="891" customFormat="false" ht="12.75" hidden="false" customHeight="true" outlineLevel="0" collapsed="false">
      <c r="A891" s="2"/>
      <c r="D891" s="2"/>
      <c r="F891" s="2"/>
      <c r="H891" s="2"/>
      <c r="L891" s="2"/>
      <c r="N891" s="2"/>
      <c r="O891" s="2"/>
      <c r="P891" s="2"/>
    </row>
    <row r="892" customFormat="false" ht="12.75" hidden="false" customHeight="true" outlineLevel="0" collapsed="false">
      <c r="A892" s="2"/>
      <c r="D892" s="2"/>
      <c r="F892" s="2"/>
      <c r="H892" s="2"/>
      <c r="L892" s="2"/>
      <c r="N892" s="2"/>
      <c r="O892" s="2"/>
      <c r="P892" s="2"/>
    </row>
    <row r="893" customFormat="false" ht="12.75" hidden="false" customHeight="true" outlineLevel="0" collapsed="false">
      <c r="A893" s="2"/>
      <c r="D893" s="2"/>
      <c r="F893" s="2"/>
      <c r="H893" s="2"/>
      <c r="L893" s="2"/>
      <c r="N893" s="2"/>
      <c r="O893" s="2"/>
      <c r="P893" s="2"/>
    </row>
    <row r="894" customFormat="false" ht="12.75" hidden="false" customHeight="true" outlineLevel="0" collapsed="false">
      <c r="A894" s="2"/>
      <c r="D894" s="2"/>
      <c r="F894" s="2"/>
      <c r="H894" s="2"/>
      <c r="L894" s="2"/>
      <c r="N894" s="2"/>
      <c r="O894" s="2"/>
      <c r="P894" s="2"/>
    </row>
    <row r="895" customFormat="false" ht="12.75" hidden="false" customHeight="true" outlineLevel="0" collapsed="false">
      <c r="A895" s="2"/>
      <c r="D895" s="2"/>
      <c r="F895" s="2"/>
      <c r="H895" s="2"/>
      <c r="L895" s="2"/>
      <c r="N895" s="2"/>
      <c r="O895" s="2"/>
      <c r="P895" s="2"/>
    </row>
    <row r="896" customFormat="false" ht="12.75" hidden="false" customHeight="true" outlineLevel="0" collapsed="false">
      <c r="A896" s="2"/>
      <c r="D896" s="2"/>
      <c r="F896" s="2"/>
      <c r="H896" s="2"/>
      <c r="L896" s="2"/>
      <c r="N896" s="2"/>
      <c r="O896" s="2"/>
      <c r="P896" s="2"/>
    </row>
    <row r="897" customFormat="false" ht="12.75" hidden="false" customHeight="true" outlineLevel="0" collapsed="false">
      <c r="A897" s="2"/>
      <c r="D897" s="2"/>
      <c r="F897" s="2"/>
      <c r="H897" s="2"/>
      <c r="L897" s="2"/>
      <c r="N897" s="2"/>
      <c r="O897" s="2"/>
      <c r="P897" s="2"/>
    </row>
    <row r="898" customFormat="false" ht="12.75" hidden="false" customHeight="true" outlineLevel="0" collapsed="false">
      <c r="A898" s="2"/>
      <c r="D898" s="2"/>
      <c r="F898" s="2"/>
      <c r="H898" s="2"/>
      <c r="L898" s="2"/>
      <c r="N898" s="2"/>
      <c r="O898" s="2"/>
      <c r="P898" s="2"/>
    </row>
    <row r="899" customFormat="false" ht="12.75" hidden="false" customHeight="true" outlineLevel="0" collapsed="false">
      <c r="A899" s="2"/>
      <c r="D899" s="2"/>
      <c r="F899" s="2"/>
      <c r="H899" s="2"/>
      <c r="L899" s="2"/>
      <c r="N899" s="2"/>
      <c r="O899" s="2"/>
      <c r="P899" s="2"/>
    </row>
    <row r="900" customFormat="false" ht="12.75" hidden="false" customHeight="true" outlineLevel="0" collapsed="false">
      <c r="A900" s="2"/>
      <c r="D900" s="2"/>
      <c r="F900" s="2"/>
      <c r="H900" s="2"/>
      <c r="L900" s="2"/>
      <c r="N900" s="2"/>
      <c r="O900" s="2"/>
      <c r="P900" s="2"/>
    </row>
    <row r="901" customFormat="false" ht="12.75" hidden="false" customHeight="true" outlineLevel="0" collapsed="false">
      <c r="A901" s="2"/>
      <c r="D901" s="2"/>
      <c r="F901" s="2"/>
      <c r="H901" s="2"/>
      <c r="L901" s="2"/>
      <c r="N901" s="2"/>
      <c r="O901" s="2"/>
      <c r="P901" s="2"/>
    </row>
    <row r="902" customFormat="false" ht="12.75" hidden="false" customHeight="true" outlineLevel="0" collapsed="false">
      <c r="A902" s="2"/>
      <c r="D902" s="2"/>
      <c r="F902" s="2"/>
      <c r="H902" s="2"/>
      <c r="L902" s="2"/>
      <c r="N902" s="2"/>
      <c r="O902" s="2"/>
      <c r="P902" s="2"/>
    </row>
    <row r="903" customFormat="false" ht="12.75" hidden="false" customHeight="true" outlineLevel="0" collapsed="false">
      <c r="A903" s="2"/>
      <c r="D903" s="2"/>
      <c r="F903" s="2"/>
      <c r="H903" s="2"/>
      <c r="L903" s="2"/>
      <c r="N903" s="2"/>
      <c r="O903" s="2"/>
      <c r="P903" s="2"/>
    </row>
    <row r="904" customFormat="false" ht="12.75" hidden="false" customHeight="true" outlineLevel="0" collapsed="false">
      <c r="A904" s="2"/>
      <c r="D904" s="2"/>
      <c r="F904" s="2"/>
      <c r="H904" s="2"/>
      <c r="L904" s="2"/>
      <c r="N904" s="2"/>
      <c r="O904" s="2"/>
      <c r="P904" s="2"/>
    </row>
    <row r="905" customFormat="false" ht="12.75" hidden="false" customHeight="true" outlineLevel="0" collapsed="false">
      <c r="A905" s="2"/>
      <c r="D905" s="2"/>
      <c r="F905" s="2"/>
      <c r="H905" s="2"/>
      <c r="L905" s="2"/>
      <c r="N905" s="2"/>
      <c r="O905" s="2"/>
      <c r="P905" s="2"/>
    </row>
    <row r="906" customFormat="false" ht="12.75" hidden="false" customHeight="true" outlineLevel="0" collapsed="false">
      <c r="A906" s="2"/>
      <c r="D906" s="2"/>
      <c r="F906" s="2"/>
      <c r="H906" s="2"/>
      <c r="L906" s="2"/>
      <c r="N906" s="2"/>
      <c r="O906" s="2"/>
      <c r="P906" s="2"/>
    </row>
    <row r="907" customFormat="false" ht="12.75" hidden="false" customHeight="true" outlineLevel="0" collapsed="false">
      <c r="A907" s="2"/>
      <c r="D907" s="2"/>
      <c r="F907" s="2"/>
      <c r="H907" s="2"/>
      <c r="L907" s="2"/>
      <c r="N907" s="2"/>
      <c r="O907" s="2"/>
      <c r="P907" s="2"/>
    </row>
    <row r="908" customFormat="false" ht="12.75" hidden="false" customHeight="true" outlineLevel="0" collapsed="false">
      <c r="A908" s="2"/>
      <c r="D908" s="2"/>
      <c r="F908" s="2"/>
      <c r="H908" s="2"/>
      <c r="L908" s="2"/>
      <c r="N908" s="2"/>
      <c r="O908" s="2"/>
      <c r="P908" s="2"/>
    </row>
    <row r="909" customFormat="false" ht="12.75" hidden="false" customHeight="true" outlineLevel="0" collapsed="false">
      <c r="A909" s="2"/>
      <c r="D909" s="2"/>
      <c r="F909" s="2"/>
      <c r="H909" s="2"/>
      <c r="L909" s="2"/>
      <c r="N909" s="2"/>
      <c r="O909" s="2"/>
      <c r="P909" s="2"/>
    </row>
    <row r="910" customFormat="false" ht="12.75" hidden="false" customHeight="true" outlineLevel="0" collapsed="false">
      <c r="A910" s="2"/>
      <c r="D910" s="2"/>
      <c r="F910" s="2"/>
      <c r="H910" s="2"/>
      <c r="L910" s="2"/>
      <c r="N910" s="2"/>
      <c r="O910" s="2"/>
      <c r="P910" s="2"/>
    </row>
    <row r="911" customFormat="false" ht="12.75" hidden="false" customHeight="true" outlineLevel="0" collapsed="false">
      <c r="A911" s="2"/>
      <c r="D911" s="2"/>
      <c r="F911" s="2"/>
      <c r="H911" s="2"/>
      <c r="L911" s="2"/>
      <c r="N911" s="2"/>
      <c r="O911" s="2"/>
      <c r="P911" s="2"/>
    </row>
    <row r="912" customFormat="false" ht="12.75" hidden="false" customHeight="true" outlineLevel="0" collapsed="false">
      <c r="A912" s="2"/>
      <c r="D912" s="2"/>
      <c r="F912" s="2"/>
      <c r="H912" s="2"/>
      <c r="L912" s="2"/>
      <c r="N912" s="2"/>
      <c r="O912" s="2"/>
      <c r="P912" s="2"/>
    </row>
    <row r="913" customFormat="false" ht="12.75" hidden="false" customHeight="true" outlineLevel="0" collapsed="false">
      <c r="A913" s="2"/>
      <c r="D913" s="2"/>
      <c r="F913" s="2"/>
      <c r="H913" s="2"/>
      <c r="L913" s="2"/>
      <c r="N913" s="2"/>
      <c r="O913" s="2"/>
      <c r="P913" s="2"/>
    </row>
    <row r="914" customFormat="false" ht="12.75" hidden="false" customHeight="true" outlineLevel="0" collapsed="false">
      <c r="A914" s="2"/>
      <c r="D914" s="2"/>
      <c r="F914" s="2"/>
      <c r="H914" s="2"/>
      <c r="L914" s="2"/>
      <c r="N914" s="2"/>
      <c r="O914" s="2"/>
      <c r="P914" s="2"/>
    </row>
    <row r="915" customFormat="false" ht="12.75" hidden="false" customHeight="true" outlineLevel="0" collapsed="false">
      <c r="A915" s="2"/>
      <c r="D915" s="2"/>
      <c r="F915" s="2"/>
      <c r="H915" s="2"/>
      <c r="L915" s="2"/>
      <c r="N915" s="2"/>
      <c r="O915" s="2"/>
      <c r="P915" s="2"/>
    </row>
    <row r="916" customFormat="false" ht="12.75" hidden="false" customHeight="true" outlineLevel="0" collapsed="false">
      <c r="A916" s="2"/>
      <c r="D916" s="2"/>
      <c r="F916" s="2"/>
      <c r="H916" s="2"/>
      <c r="L916" s="2"/>
      <c r="N916" s="2"/>
      <c r="O916" s="2"/>
      <c r="P916" s="2"/>
    </row>
    <row r="917" customFormat="false" ht="12.75" hidden="false" customHeight="true" outlineLevel="0" collapsed="false">
      <c r="A917" s="2"/>
      <c r="D917" s="2"/>
      <c r="F917" s="2"/>
      <c r="H917" s="2"/>
      <c r="L917" s="2"/>
      <c r="N917" s="2"/>
      <c r="O917" s="2"/>
      <c r="P917" s="2"/>
    </row>
    <row r="918" customFormat="false" ht="12.75" hidden="false" customHeight="true" outlineLevel="0" collapsed="false">
      <c r="A918" s="2"/>
      <c r="D918" s="2"/>
      <c r="F918" s="2"/>
      <c r="H918" s="2"/>
      <c r="L918" s="2"/>
      <c r="N918" s="2"/>
      <c r="O918" s="2"/>
      <c r="P918" s="2"/>
    </row>
    <row r="919" customFormat="false" ht="12.75" hidden="false" customHeight="true" outlineLevel="0" collapsed="false">
      <c r="A919" s="2"/>
      <c r="D919" s="2"/>
      <c r="F919" s="2"/>
      <c r="H919" s="2"/>
      <c r="L919" s="2"/>
      <c r="N919" s="2"/>
      <c r="O919" s="2"/>
      <c r="P919" s="2"/>
    </row>
    <row r="920" customFormat="false" ht="12.75" hidden="false" customHeight="true" outlineLevel="0" collapsed="false">
      <c r="A920" s="2"/>
      <c r="D920" s="2"/>
      <c r="F920" s="2"/>
      <c r="H920" s="2"/>
      <c r="L920" s="2"/>
      <c r="N920" s="2"/>
      <c r="O920" s="2"/>
      <c r="P920" s="2"/>
    </row>
    <row r="921" customFormat="false" ht="12.75" hidden="false" customHeight="true" outlineLevel="0" collapsed="false">
      <c r="A921" s="2"/>
      <c r="D921" s="2"/>
      <c r="F921" s="2"/>
      <c r="H921" s="2"/>
      <c r="L921" s="2"/>
      <c r="N921" s="2"/>
      <c r="O921" s="2"/>
      <c r="P921" s="2"/>
    </row>
    <row r="922" customFormat="false" ht="12.75" hidden="false" customHeight="true" outlineLevel="0" collapsed="false">
      <c r="A922" s="2"/>
      <c r="D922" s="2"/>
      <c r="F922" s="2"/>
      <c r="H922" s="2"/>
      <c r="L922" s="2"/>
      <c r="N922" s="2"/>
      <c r="O922" s="2"/>
      <c r="P922" s="2"/>
    </row>
    <row r="923" customFormat="false" ht="12.75" hidden="false" customHeight="true" outlineLevel="0" collapsed="false">
      <c r="A923" s="2"/>
      <c r="D923" s="2"/>
      <c r="F923" s="2"/>
      <c r="H923" s="2"/>
      <c r="L923" s="2"/>
      <c r="N923" s="2"/>
      <c r="O923" s="2"/>
      <c r="P923" s="2"/>
    </row>
    <row r="924" customFormat="false" ht="12.75" hidden="false" customHeight="true" outlineLevel="0" collapsed="false">
      <c r="A924" s="2"/>
      <c r="D924" s="2"/>
      <c r="F924" s="2"/>
      <c r="H924" s="2"/>
      <c r="L924" s="2"/>
      <c r="N924" s="2"/>
      <c r="O924" s="2"/>
      <c r="P924" s="2"/>
    </row>
    <row r="925" customFormat="false" ht="12.75" hidden="false" customHeight="true" outlineLevel="0" collapsed="false">
      <c r="A925" s="2"/>
      <c r="D925" s="2"/>
      <c r="F925" s="2"/>
      <c r="H925" s="2"/>
      <c r="L925" s="2"/>
      <c r="N925" s="2"/>
      <c r="O925" s="2"/>
      <c r="P925" s="2"/>
    </row>
    <row r="926" customFormat="false" ht="12.75" hidden="false" customHeight="true" outlineLevel="0" collapsed="false">
      <c r="A926" s="2"/>
      <c r="D926" s="2"/>
      <c r="F926" s="2"/>
      <c r="H926" s="2"/>
      <c r="L926" s="2"/>
      <c r="N926" s="2"/>
      <c r="O926" s="2"/>
      <c r="P926" s="2"/>
    </row>
    <row r="927" customFormat="false" ht="12.75" hidden="false" customHeight="true" outlineLevel="0" collapsed="false">
      <c r="A927" s="2"/>
      <c r="D927" s="2"/>
      <c r="F927" s="2"/>
      <c r="H927" s="2"/>
      <c r="L927" s="2"/>
      <c r="N927" s="2"/>
      <c r="O927" s="2"/>
      <c r="P927" s="2"/>
    </row>
    <row r="928" customFormat="false" ht="12.75" hidden="false" customHeight="true" outlineLevel="0" collapsed="false">
      <c r="A928" s="2"/>
      <c r="D928" s="2"/>
      <c r="F928" s="2"/>
      <c r="H928" s="2"/>
      <c r="L928" s="2"/>
      <c r="N928" s="2"/>
      <c r="O928" s="2"/>
      <c r="P928" s="2"/>
    </row>
    <row r="929" customFormat="false" ht="12.75" hidden="false" customHeight="true" outlineLevel="0" collapsed="false">
      <c r="A929" s="2"/>
      <c r="D929" s="2"/>
      <c r="F929" s="2"/>
      <c r="H929" s="2"/>
      <c r="L929" s="2"/>
      <c r="N929" s="2"/>
      <c r="O929" s="2"/>
      <c r="P929" s="2"/>
    </row>
    <row r="930" customFormat="false" ht="12.75" hidden="false" customHeight="true" outlineLevel="0" collapsed="false">
      <c r="A930" s="2"/>
      <c r="D930" s="2"/>
      <c r="F930" s="2"/>
      <c r="H930" s="2"/>
      <c r="L930" s="2"/>
      <c r="N930" s="2"/>
      <c r="O930" s="2"/>
      <c r="P930" s="2"/>
    </row>
    <row r="931" customFormat="false" ht="12.75" hidden="false" customHeight="true" outlineLevel="0" collapsed="false">
      <c r="A931" s="2"/>
      <c r="D931" s="2"/>
      <c r="F931" s="2"/>
      <c r="H931" s="2"/>
      <c r="L931" s="2"/>
      <c r="N931" s="2"/>
      <c r="O931" s="2"/>
      <c r="P931" s="2"/>
    </row>
    <row r="932" customFormat="false" ht="12.75" hidden="false" customHeight="true" outlineLevel="0" collapsed="false">
      <c r="A932" s="2"/>
      <c r="D932" s="2"/>
      <c r="F932" s="2"/>
      <c r="H932" s="2"/>
      <c r="L932" s="2"/>
      <c r="N932" s="2"/>
      <c r="O932" s="2"/>
      <c r="P932" s="2"/>
    </row>
    <row r="933" customFormat="false" ht="12.75" hidden="false" customHeight="true" outlineLevel="0" collapsed="false">
      <c r="A933" s="2"/>
      <c r="D933" s="2"/>
      <c r="F933" s="2"/>
      <c r="H933" s="2"/>
      <c r="L933" s="2"/>
      <c r="N933" s="2"/>
      <c r="O933" s="2"/>
      <c r="P933" s="2"/>
    </row>
    <row r="934" customFormat="false" ht="12.75" hidden="false" customHeight="true" outlineLevel="0" collapsed="false">
      <c r="A934" s="2"/>
      <c r="D934" s="2"/>
      <c r="F934" s="2"/>
      <c r="H934" s="2"/>
      <c r="L934" s="2"/>
      <c r="N934" s="2"/>
      <c r="O934" s="2"/>
      <c r="P934" s="2"/>
    </row>
    <row r="935" customFormat="false" ht="12.75" hidden="false" customHeight="true" outlineLevel="0" collapsed="false">
      <c r="A935" s="2"/>
      <c r="D935" s="2"/>
      <c r="F935" s="2"/>
      <c r="H935" s="2"/>
      <c r="L935" s="2"/>
      <c r="N935" s="2"/>
      <c r="O935" s="2"/>
      <c r="P935" s="2"/>
    </row>
    <row r="936" customFormat="false" ht="12.75" hidden="false" customHeight="true" outlineLevel="0" collapsed="false">
      <c r="A936" s="2"/>
      <c r="D936" s="2"/>
      <c r="F936" s="2"/>
      <c r="H936" s="2"/>
      <c r="L936" s="2"/>
      <c r="N936" s="2"/>
      <c r="O936" s="2"/>
      <c r="P936" s="2"/>
    </row>
    <row r="937" customFormat="false" ht="12.75" hidden="false" customHeight="true" outlineLevel="0" collapsed="false">
      <c r="A937" s="2"/>
      <c r="D937" s="2"/>
      <c r="F937" s="2"/>
      <c r="H937" s="2"/>
      <c r="L937" s="2"/>
      <c r="N937" s="2"/>
      <c r="O937" s="2"/>
      <c r="P937" s="2"/>
    </row>
    <row r="938" customFormat="false" ht="12.75" hidden="false" customHeight="true" outlineLevel="0" collapsed="false">
      <c r="A938" s="2"/>
      <c r="D938" s="2"/>
      <c r="F938" s="2"/>
      <c r="H938" s="2"/>
      <c r="L938" s="2"/>
      <c r="N938" s="2"/>
      <c r="O938" s="2"/>
      <c r="P938" s="2"/>
    </row>
    <row r="939" customFormat="false" ht="12.75" hidden="false" customHeight="true" outlineLevel="0" collapsed="false">
      <c r="A939" s="2"/>
      <c r="D939" s="2"/>
      <c r="F939" s="2"/>
      <c r="H939" s="2"/>
      <c r="L939" s="2"/>
      <c r="N939" s="2"/>
      <c r="O939" s="2"/>
      <c r="P939" s="2"/>
    </row>
    <row r="940" customFormat="false" ht="12.75" hidden="false" customHeight="true" outlineLevel="0" collapsed="false">
      <c r="A940" s="2"/>
      <c r="D940" s="2"/>
      <c r="F940" s="2"/>
      <c r="H940" s="2"/>
      <c r="L940" s="2"/>
      <c r="N940" s="2"/>
      <c r="O940" s="2"/>
      <c r="P940" s="2"/>
    </row>
    <row r="941" customFormat="false" ht="12.75" hidden="false" customHeight="true" outlineLevel="0" collapsed="false">
      <c r="A941" s="2"/>
      <c r="D941" s="2"/>
      <c r="F941" s="2"/>
      <c r="H941" s="2"/>
      <c r="L941" s="2"/>
      <c r="N941" s="2"/>
      <c r="O941" s="2"/>
      <c r="P941" s="2"/>
    </row>
    <row r="942" customFormat="false" ht="12.75" hidden="false" customHeight="true" outlineLevel="0" collapsed="false">
      <c r="A942" s="2"/>
      <c r="D942" s="2"/>
      <c r="F942" s="2"/>
      <c r="H942" s="2"/>
      <c r="L942" s="2"/>
      <c r="N942" s="2"/>
      <c r="O942" s="2"/>
      <c r="P942" s="2"/>
    </row>
    <row r="943" customFormat="false" ht="12.75" hidden="false" customHeight="true" outlineLevel="0" collapsed="false">
      <c r="A943" s="2"/>
      <c r="D943" s="2"/>
      <c r="F943" s="2"/>
      <c r="H943" s="2"/>
      <c r="L943" s="2"/>
      <c r="N943" s="2"/>
      <c r="O943" s="2"/>
      <c r="P943" s="2"/>
    </row>
    <row r="944" customFormat="false" ht="12.75" hidden="false" customHeight="true" outlineLevel="0" collapsed="false">
      <c r="A944" s="2"/>
      <c r="D944" s="2"/>
      <c r="F944" s="2"/>
      <c r="H944" s="2"/>
      <c r="L944" s="2"/>
      <c r="N944" s="2"/>
      <c r="O944" s="2"/>
      <c r="P944" s="2"/>
    </row>
    <row r="945" customFormat="false" ht="12.75" hidden="false" customHeight="true" outlineLevel="0" collapsed="false">
      <c r="A945" s="2"/>
      <c r="D945" s="2"/>
      <c r="F945" s="2"/>
      <c r="H945" s="2"/>
      <c r="L945" s="2"/>
      <c r="N945" s="2"/>
      <c r="O945" s="2"/>
      <c r="P945" s="2"/>
    </row>
    <row r="946" customFormat="false" ht="12.75" hidden="false" customHeight="true" outlineLevel="0" collapsed="false">
      <c r="A946" s="2"/>
      <c r="D946" s="2"/>
      <c r="F946" s="2"/>
      <c r="H946" s="2"/>
      <c r="L946" s="2"/>
      <c r="N946" s="2"/>
      <c r="O946" s="2"/>
      <c r="P946" s="2"/>
    </row>
    <row r="947" customFormat="false" ht="12.75" hidden="false" customHeight="true" outlineLevel="0" collapsed="false">
      <c r="A947" s="2"/>
      <c r="D947" s="2"/>
      <c r="F947" s="2"/>
      <c r="H947" s="2"/>
      <c r="L947" s="2"/>
      <c r="N947" s="2"/>
      <c r="O947" s="2"/>
      <c r="P947" s="2"/>
    </row>
    <row r="948" customFormat="false" ht="12.75" hidden="false" customHeight="true" outlineLevel="0" collapsed="false">
      <c r="A948" s="2"/>
      <c r="D948" s="2"/>
      <c r="F948" s="2"/>
      <c r="H948" s="2"/>
      <c r="L948" s="2"/>
      <c r="N948" s="2"/>
      <c r="O948" s="2"/>
      <c r="P948" s="2"/>
    </row>
    <row r="949" customFormat="false" ht="12.75" hidden="false" customHeight="true" outlineLevel="0" collapsed="false">
      <c r="A949" s="2"/>
      <c r="D949" s="2"/>
      <c r="F949" s="2"/>
      <c r="H949" s="2"/>
      <c r="L949" s="2"/>
      <c r="N949" s="2"/>
      <c r="O949" s="2"/>
      <c r="P949" s="2"/>
    </row>
    <row r="950" customFormat="false" ht="12.75" hidden="false" customHeight="true" outlineLevel="0" collapsed="false">
      <c r="A950" s="2"/>
      <c r="D950" s="2"/>
      <c r="F950" s="2"/>
      <c r="H950" s="2"/>
      <c r="L950" s="2"/>
      <c r="N950" s="2"/>
      <c r="O950" s="2"/>
      <c r="P950" s="2"/>
    </row>
    <row r="951" customFormat="false" ht="12.75" hidden="false" customHeight="true" outlineLevel="0" collapsed="false">
      <c r="A951" s="2"/>
      <c r="D951" s="2"/>
      <c r="F951" s="2"/>
      <c r="H951" s="2"/>
      <c r="L951" s="2"/>
      <c r="N951" s="2"/>
      <c r="O951" s="2"/>
      <c r="P951" s="2"/>
    </row>
    <row r="952" customFormat="false" ht="12.75" hidden="false" customHeight="true" outlineLevel="0" collapsed="false">
      <c r="A952" s="2"/>
      <c r="D952" s="2"/>
      <c r="F952" s="2"/>
      <c r="H952" s="2"/>
      <c r="L952" s="2"/>
      <c r="N952" s="2"/>
      <c r="O952" s="2"/>
      <c r="P952" s="2"/>
    </row>
    <row r="953" customFormat="false" ht="12.75" hidden="false" customHeight="true" outlineLevel="0" collapsed="false">
      <c r="A953" s="2"/>
      <c r="D953" s="2"/>
      <c r="F953" s="2"/>
      <c r="H953" s="2"/>
      <c r="L953" s="2"/>
      <c r="N953" s="2"/>
      <c r="O953" s="2"/>
      <c r="P953" s="2"/>
    </row>
    <row r="954" customFormat="false" ht="12.75" hidden="false" customHeight="true" outlineLevel="0" collapsed="false">
      <c r="A954" s="2"/>
      <c r="D954" s="2"/>
      <c r="F954" s="2"/>
      <c r="H954" s="2"/>
      <c r="L954" s="2"/>
      <c r="N954" s="2"/>
      <c r="O954" s="2"/>
      <c r="P954" s="2"/>
    </row>
    <row r="955" customFormat="false" ht="12.75" hidden="false" customHeight="true" outlineLevel="0" collapsed="false">
      <c r="A955" s="2"/>
      <c r="D955" s="2"/>
      <c r="F955" s="2"/>
      <c r="H955" s="2"/>
      <c r="L955" s="2"/>
      <c r="N955" s="2"/>
      <c r="O955" s="2"/>
      <c r="P955" s="2"/>
    </row>
    <row r="956" customFormat="false" ht="12.75" hidden="false" customHeight="true" outlineLevel="0" collapsed="false">
      <c r="A956" s="2"/>
      <c r="D956" s="2"/>
      <c r="F956" s="2"/>
      <c r="H956" s="2"/>
      <c r="L956" s="2"/>
      <c r="N956" s="2"/>
      <c r="O956" s="2"/>
      <c r="P956" s="2"/>
    </row>
    <row r="957" customFormat="false" ht="12.75" hidden="false" customHeight="true" outlineLevel="0" collapsed="false">
      <c r="A957" s="2"/>
      <c r="D957" s="2"/>
      <c r="F957" s="2"/>
      <c r="H957" s="2"/>
      <c r="L957" s="2"/>
      <c r="N957" s="2"/>
      <c r="O957" s="2"/>
      <c r="P957" s="2"/>
    </row>
    <row r="958" customFormat="false" ht="12.75" hidden="false" customHeight="true" outlineLevel="0" collapsed="false">
      <c r="A958" s="2"/>
      <c r="D958" s="2"/>
      <c r="F958" s="2"/>
      <c r="H958" s="2"/>
      <c r="L958" s="2"/>
      <c r="N958" s="2"/>
      <c r="O958" s="2"/>
      <c r="P958" s="2"/>
    </row>
    <row r="959" customFormat="false" ht="12.75" hidden="false" customHeight="true" outlineLevel="0" collapsed="false">
      <c r="A959" s="2"/>
      <c r="D959" s="2"/>
      <c r="F959" s="2"/>
      <c r="H959" s="2"/>
      <c r="L959" s="2"/>
      <c r="N959" s="2"/>
      <c r="O959" s="2"/>
      <c r="P959" s="2"/>
    </row>
    <row r="960" customFormat="false" ht="12.75" hidden="false" customHeight="true" outlineLevel="0" collapsed="false">
      <c r="A960" s="2"/>
      <c r="D960" s="2"/>
      <c r="F960" s="2"/>
      <c r="H960" s="2"/>
      <c r="L960" s="2"/>
      <c r="N960" s="2"/>
      <c r="O960" s="2"/>
      <c r="P960" s="2"/>
    </row>
    <row r="961" customFormat="false" ht="12.75" hidden="false" customHeight="true" outlineLevel="0" collapsed="false">
      <c r="A961" s="2"/>
      <c r="D961" s="2"/>
      <c r="F961" s="2"/>
      <c r="H961" s="2"/>
      <c r="L961" s="2"/>
      <c r="N961" s="2"/>
      <c r="O961" s="2"/>
      <c r="P961" s="2"/>
    </row>
    <row r="962" customFormat="false" ht="12.75" hidden="false" customHeight="true" outlineLevel="0" collapsed="false">
      <c r="A962" s="2"/>
      <c r="D962" s="2"/>
      <c r="F962" s="2"/>
      <c r="H962" s="2"/>
      <c r="L962" s="2"/>
      <c r="N962" s="2"/>
      <c r="O962" s="2"/>
      <c r="P962" s="2"/>
    </row>
    <row r="963" customFormat="false" ht="12.75" hidden="false" customHeight="true" outlineLevel="0" collapsed="false">
      <c r="A963" s="2"/>
      <c r="D963" s="2"/>
      <c r="F963" s="2"/>
      <c r="H963" s="2"/>
      <c r="L963" s="2"/>
      <c r="N963" s="2"/>
      <c r="O963" s="2"/>
      <c r="P963" s="2"/>
    </row>
    <row r="964" customFormat="false" ht="12.75" hidden="false" customHeight="true" outlineLevel="0" collapsed="false">
      <c r="A964" s="2"/>
      <c r="D964" s="2"/>
      <c r="F964" s="2"/>
      <c r="H964" s="2"/>
      <c r="L964" s="2"/>
      <c r="N964" s="2"/>
      <c r="O964" s="2"/>
      <c r="P964" s="2"/>
    </row>
    <row r="965" customFormat="false" ht="12.75" hidden="false" customHeight="true" outlineLevel="0" collapsed="false">
      <c r="A965" s="2"/>
      <c r="D965" s="2"/>
      <c r="F965" s="2"/>
      <c r="H965" s="2"/>
      <c r="L965" s="2"/>
      <c r="N965" s="2"/>
      <c r="O965" s="2"/>
      <c r="P965" s="2"/>
    </row>
    <row r="966" customFormat="false" ht="12.75" hidden="false" customHeight="true" outlineLevel="0" collapsed="false">
      <c r="A966" s="2"/>
      <c r="D966" s="2"/>
      <c r="F966" s="2"/>
      <c r="H966" s="2"/>
      <c r="L966" s="2"/>
      <c r="N966" s="2"/>
      <c r="O966" s="2"/>
      <c r="P966" s="2"/>
    </row>
    <row r="967" customFormat="false" ht="12.75" hidden="false" customHeight="true" outlineLevel="0" collapsed="false">
      <c r="A967" s="2"/>
      <c r="D967" s="2"/>
      <c r="F967" s="2"/>
      <c r="H967" s="2"/>
      <c r="L967" s="2"/>
      <c r="N967" s="2"/>
      <c r="O967" s="2"/>
      <c r="P967" s="2"/>
    </row>
    <row r="968" customFormat="false" ht="12.75" hidden="false" customHeight="true" outlineLevel="0" collapsed="false">
      <c r="A968" s="2"/>
      <c r="D968" s="2"/>
      <c r="F968" s="2"/>
      <c r="H968" s="2"/>
      <c r="L968" s="2"/>
      <c r="N968" s="2"/>
      <c r="O968" s="2"/>
      <c r="P968" s="2"/>
    </row>
    <row r="969" customFormat="false" ht="12.75" hidden="false" customHeight="true" outlineLevel="0" collapsed="false">
      <c r="A969" s="2"/>
      <c r="D969" s="2"/>
      <c r="F969" s="2"/>
      <c r="H969" s="2"/>
      <c r="L969" s="2"/>
      <c r="N969" s="2"/>
      <c r="O969" s="2"/>
      <c r="P969" s="2"/>
    </row>
    <row r="970" customFormat="false" ht="12.75" hidden="false" customHeight="true" outlineLevel="0" collapsed="false">
      <c r="A970" s="2"/>
      <c r="D970" s="2"/>
      <c r="F970" s="2"/>
      <c r="H970" s="2"/>
      <c r="L970" s="2"/>
      <c r="N970" s="2"/>
      <c r="O970" s="2"/>
      <c r="P970" s="2"/>
    </row>
    <row r="971" customFormat="false" ht="12.75" hidden="false" customHeight="true" outlineLevel="0" collapsed="false">
      <c r="A971" s="2"/>
      <c r="D971" s="2"/>
      <c r="F971" s="2"/>
      <c r="H971" s="2"/>
      <c r="L971" s="2"/>
      <c r="N971" s="2"/>
      <c r="O971" s="2"/>
      <c r="P971" s="2"/>
    </row>
    <row r="972" customFormat="false" ht="12.75" hidden="false" customHeight="true" outlineLevel="0" collapsed="false">
      <c r="A972" s="2"/>
      <c r="D972" s="2"/>
      <c r="F972" s="2"/>
      <c r="H972" s="2"/>
      <c r="L972" s="2"/>
      <c r="N972" s="2"/>
      <c r="O972" s="2"/>
      <c r="P972" s="2"/>
    </row>
    <row r="973" customFormat="false" ht="12.75" hidden="false" customHeight="true" outlineLevel="0" collapsed="false">
      <c r="A973" s="2"/>
      <c r="D973" s="2"/>
      <c r="F973" s="2"/>
      <c r="H973" s="2"/>
      <c r="L973" s="2"/>
      <c r="N973" s="2"/>
      <c r="O973" s="2"/>
      <c r="P973" s="2"/>
    </row>
    <row r="974" customFormat="false" ht="12.75" hidden="false" customHeight="true" outlineLevel="0" collapsed="false">
      <c r="A974" s="2"/>
      <c r="D974" s="2"/>
      <c r="F974" s="2"/>
      <c r="H974" s="2"/>
      <c r="L974" s="2"/>
      <c r="N974" s="2"/>
      <c r="O974" s="2"/>
      <c r="P974" s="2"/>
    </row>
    <row r="975" customFormat="false" ht="12.75" hidden="false" customHeight="true" outlineLevel="0" collapsed="false">
      <c r="A975" s="2"/>
      <c r="D975" s="2"/>
      <c r="F975" s="2"/>
      <c r="H975" s="2"/>
      <c r="L975" s="2"/>
      <c r="N975" s="2"/>
      <c r="O975" s="2"/>
      <c r="P975" s="2"/>
    </row>
    <row r="976" customFormat="false" ht="12.75" hidden="false" customHeight="true" outlineLevel="0" collapsed="false">
      <c r="A976" s="2"/>
      <c r="D976" s="2"/>
      <c r="F976" s="2"/>
      <c r="H976" s="2"/>
      <c r="L976" s="2"/>
      <c r="N976" s="2"/>
      <c r="O976" s="2"/>
      <c r="P976" s="2"/>
    </row>
    <row r="977" customFormat="false" ht="12.75" hidden="false" customHeight="true" outlineLevel="0" collapsed="false">
      <c r="A977" s="2"/>
      <c r="D977" s="2"/>
      <c r="F977" s="2"/>
      <c r="H977" s="2"/>
      <c r="L977" s="2"/>
      <c r="N977" s="2"/>
      <c r="O977" s="2"/>
      <c r="P977" s="2"/>
    </row>
    <row r="978" customFormat="false" ht="12.75" hidden="false" customHeight="true" outlineLevel="0" collapsed="false">
      <c r="A978" s="2"/>
      <c r="D978" s="2"/>
      <c r="F978" s="2"/>
      <c r="H978" s="2"/>
      <c r="L978" s="2"/>
      <c r="N978" s="2"/>
      <c r="O978" s="2"/>
      <c r="P978" s="2"/>
    </row>
    <row r="979" customFormat="false" ht="12.75" hidden="false" customHeight="true" outlineLevel="0" collapsed="false">
      <c r="A979" s="2"/>
      <c r="D979" s="2"/>
      <c r="F979" s="2"/>
      <c r="H979" s="2"/>
      <c r="L979" s="2"/>
      <c r="N979" s="2"/>
      <c r="O979" s="2"/>
      <c r="P979" s="2"/>
    </row>
    <row r="980" customFormat="false" ht="12.75" hidden="false" customHeight="true" outlineLevel="0" collapsed="false">
      <c r="A980" s="2"/>
      <c r="D980" s="2"/>
      <c r="F980" s="2"/>
      <c r="H980" s="2"/>
      <c r="L980" s="2"/>
      <c r="N980" s="2"/>
      <c r="O980" s="2"/>
      <c r="P980" s="2"/>
    </row>
    <row r="981" customFormat="false" ht="12.75" hidden="false" customHeight="true" outlineLevel="0" collapsed="false">
      <c r="A981" s="2"/>
      <c r="D981" s="2"/>
      <c r="F981" s="2"/>
      <c r="H981" s="2"/>
      <c r="L981" s="2"/>
      <c r="N981" s="2"/>
      <c r="O981" s="2"/>
      <c r="P981" s="2"/>
    </row>
    <row r="982" customFormat="false" ht="12.75" hidden="false" customHeight="true" outlineLevel="0" collapsed="false">
      <c r="A982" s="2"/>
      <c r="D982" s="2"/>
      <c r="F982" s="2"/>
      <c r="H982" s="2"/>
      <c r="L982" s="2"/>
      <c r="N982" s="2"/>
      <c r="O982" s="2"/>
      <c r="P982" s="2"/>
    </row>
    <row r="983" customFormat="false" ht="12.75" hidden="false" customHeight="true" outlineLevel="0" collapsed="false">
      <c r="A983" s="2"/>
      <c r="D983" s="2"/>
      <c r="F983" s="2"/>
      <c r="H983" s="2"/>
      <c r="L983" s="2"/>
      <c r="N983" s="2"/>
      <c r="O983" s="2"/>
      <c r="P983" s="2"/>
    </row>
    <row r="984" customFormat="false" ht="12.75" hidden="false" customHeight="true" outlineLevel="0" collapsed="false">
      <c r="A984" s="2"/>
      <c r="D984" s="2"/>
      <c r="F984" s="2"/>
      <c r="H984" s="2"/>
      <c r="L984" s="2"/>
      <c r="N984" s="2"/>
      <c r="O984" s="2"/>
      <c r="P984" s="2"/>
    </row>
    <row r="985" customFormat="false" ht="12.75" hidden="false" customHeight="true" outlineLevel="0" collapsed="false">
      <c r="A985" s="2"/>
      <c r="D985" s="2"/>
      <c r="F985" s="2"/>
      <c r="H985" s="2"/>
      <c r="L985" s="2"/>
      <c r="N985" s="2"/>
      <c r="O985" s="2"/>
      <c r="P985" s="2"/>
    </row>
    <row r="986" customFormat="false" ht="12.75" hidden="false" customHeight="true" outlineLevel="0" collapsed="false">
      <c r="A986" s="2"/>
      <c r="D986" s="2"/>
      <c r="F986" s="2"/>
      <c r="H986" s="2"/>
      <c r="L986" s="2"/>
      <c r="N986" s="2"/>
      <c r="O986" s="2"/>
      <c r="P986" s="2"/>
    </row>
    <row r="987" customFormat="false" ht="12.75" hidden="false" customHeight="true" outlineLevel="0" collapsed="false">
      <c r="A987" s="2"/>
      <c r="D987" s="2"/>
      <c r="F987" s="2"/>
      <c r="H987" s="2"/>
      <c r="L987" s="2"/>
      <c r="N987" s="2"/>
      <c r="O987" s="2"/>
      <c r="P987" s="2"/>
    </row>
    <row r="988" customFormat="false" ht="12.75" hidden="false" customHeight="true" outlineLevel="0" collapsed="false">
      <c r="A988" s="2"/>
      <c r="D988" s="2"/>
      <c r="F988" s="2"/>
      <c r="H988" s="2"/>
      <c r="L988" s="2"/>
      <c r="N988" s="2"/>
      <c r="O988" s="2"/>
      <c r="P988" s="2"/>
    </row>
    <row r="989" customFormat="false" ht="12.75" hidden="false" customHeight="true" outlineLevel="0" collapsed="false">
      <c r="A989" s="2"/>
      <c r="D989" s="2"/>
      <c r="F989" s="2"/>
      <c r="H989" s="2"/>
      <c r="L989" s="2"/>
      <c r="N989" s="2"/>
      <c r="O989" s="2"/>
      <c r="P989" s="2"/>
    </row>
    <row r="990" customFormat="false" ht="12.75" hidden="false" customHeight="true" outlineLevel="0" collapsed="false">
      <c r="A990" s="2"/>
      <c r="D990" s="2"/>
      <c r="F990" s="2"/>
      <c r="H990" s="2"/>
      <c r="L990" s="2"/>
      <c r="N990" s="2"/>
      <c r="O990" s="2"/>
      <c r="P990" s="2"/>
    </row>
    <row r="991" customFormat="false" ht="12.75" hidden="false" customHeight="true" outlineLevel="0" collapsed="false">
      <c r="A991" s="2"/>
      <c r="D991" s="2"/>
      <c r="F991" s="2"/>
      <c r="H991" s="2"/>
      <c r="L991" s="2"/>
      <c r="N991" s="2"/>
      <c r="O991" s="2"/>
      <c r="P991" s="2"/>
    </row>
    <row r="992" customFormat="false" ht="12.75" hidden="false" customHeight="true" outlineLevel="0" collapsed="false">
      <c r="A992" s="2"/>
      <c r="D992" s="2"/>
      <c r="F992" s="2"/>
      <c r="H992" s="2"/>
      <c r="L992" s="2"/>
      <c r="N992" s="2"/>
      <c r="O992" s="2"/>
      <c r="P992" s="2"/>
    </row>
    <row r="993" customFormat="false" ht="12.75" hidden="false" customHeight="true" outlineLevel="0" collapsed="false">
      <c r="A993" s="2"/>
      <c r="D993" s="2"/>
      <c r="F993" s="2"/>
      <c r="H993" s="2"/>
      <c r="L993" s="2"/>
      <c r="N993" s="2"/>
      <c r="O993" s="2"/>
      <c r="P993" s="2"/>
    </row>
    <row r="994" customFormat="false" ht="12.75" hidden="false" customHeight="true" outlineLevel="0" collapsed="false">
      <c r="A994" s="2"/>
      <c r="D994" s="2"/>
      <c r="F994" s="2"/>
      <c r="H994" s="2"/>
      <c r="L994" s="2"/>
      <c r="N994" s="2"/>
      <c r="O994" s="2"/>
      <c r="P994" s="2"/>
    </row>
    <row r="995" customFormat="false" ht="12.75" hidden="false" customHeight="true" outlineLevel="0" collapsed="false">
      <c r="A995" s="2"/>
      <c r="D995" s="2"/>
      <c r="F995" s="2"/>
      <c r="H995" s="2"/>
      <c r="L995" s="2"/>
      <c r="N995" s="2"/>
      <c r="O995" s="2"/>
      <c r="P995" s="2"/>
    </row>
    <row r="996" customFormat="false" ht="12.75" hidden="false" customHeight="true" outlineLevel="0" collapsed="false">
      <c r="A996" s="2"/>
      <c r="D996" s="2"/>
      <c r="F996" s="2"/>
      <c r="H996" s="2"/>
      <c r="L996" s="2"/>
      <c r="N996" s="2"/>
      <c r="O996" s="2"/>
      <c r="P996" s="2"/>
    </row>
    <row r="997" customFormat="false" ht="12.75" hidden="false" customHeight="true" outlineLevel="0" collapsed="false">
      <c r="A997" s="2"/>
      <c r="D997" s="2"/>
      <c r="F997" s="2"/>
      <c r="H997" s="2"/>
      <c r="L997" s="2"/>
      <c r="N997" s="2"/>
      <c r="O997" s="2"/>
      <c r="P997" s="2"/>
    </row>
    <row r="998" customFormat="false" ht="12.75" hidden="false" customHeight="true" outlineLevel="0" collapsed="false">
      <c r="A998" s="2"/>
      <c r="D998" s="2"/>
      <c r="F998" s="2"/>
      <c r="H998" s="2"/>
      <c r="L998" s="2"/>
      <c r="N998" s="2"/>
      <c r="O998" s="2"/>
      <c r="P998" s="2"/>
    </row>
    <row r="999" customFormat="false" ht="12.75" hidden="false" customHeight="true" outlineLevel="0" collapsed="false">
      <c r="A999" s="2"/>
      <c r="D999" s="2"/>
      <c r="F999" s="2"/>
      <c r="H999" s="2"/>
      <c r="L999" s="2"/>
      <c r="N999" s="2"/>
      <c r="O999" s="2"/>
      <c r="P999" s="2"/>
    </row>
    <row r="1000" customFormat="false" ht="12.75" hidden="false" customHeight="true" outlineLevel="0" collapsed="false">
      <c r="A1000" s="2"/>
      <c r="D1000" s="2"/>
      <c r="F1000" s="2"/>
      <c r="H1000" s="2"/>
      <c r="L1000" s="2"/>
      <c r="N1000" s="2"/>
      <c r="O1000" s="2"/>
      <c r="P1000" s="2"/>
    </row>
  </sheetData>
  <autoFilter ref="B4:K126">
    <sortState ref="B5:K126">
      <sortCondition ref="D5:D126" descending="1" customList=""/>
    </sortState>
  </autoFilter>
  <mergeCells count="2">
    <mergeCell ref="A1:H1"/>
    <mergeCell ref="A2:H2"/>
  </mergeCell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 </oddFooter>
  </headerFooter>
  <drawing r:id="rId1"/>
</worksheet>
</file>

<file path=docProps/app.xml><?xml version="1.0" encoding="utf-8"?>
<Properties xmlns="http://schemas.openxmlformats.org/officeDocument/2006/extended-properties" xmlns:vt="http://schemas.openxmlformats.org/officeDocument/2006/docPropsVTypes">
  <Template/>
  <TotalTime>69</TotalTime>
  <Application>LibreOffice/25.2.0.3$MacOSX_AARCH64 LibreOffice_project/e1cf4a87eb02d755bce1a01209907ea5ddc8f069</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dc:description/>
  <dc:language>en-US</dc:language>
  <cp:lastModifiedBy/>
  <dcterms:modified xsi:type="dcterms:W3CDTF">2025-04-29T09:32:19Z</dcterms:modified>
  <cp:revision>3</cp:revision>
  <dc:subject/>
  <dc:title/>
</cp:coreProperties>
</file>